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k.chen\Desktop\Docs\Marketing\Accounts\COSTCO01\RTVs\"/>
    </mc:Choice>
  </mc:AlternateContent>
  <xr:revisionPtr revIDLastSave="0" documentId="13_ncr:1_{D4C730A3-231F-4E82-93FB-660FB78EBDE3}" xr6:coauthVersionLast="47" xr6:coauthVersionMax="47" xr10:uidLastSave="{00000000-0000-0000-0000-000000000000}"/>
  <bookViews>
    <workbookView xWindow="-120" yWindow="-120" windowWidth="29040" windowHeight="15840" tabRatio="747" firstSheet="11" activeTab="21" xr2:uid="{00000000-000D-0000-FFFF-FFFF00000000}"/>
  </bookViews>
  <sheets>
    <sheet name="NOV'22" sheetId="1" r:id="rId1"/>
    <sheet name="DEC'22" sheetId="3" r:id="rId2"/>
    <sheet name="JAN'23" sheetId="4" r:id="rId3"/>
    <sheet name="FEB'23" sheetId="5" r:id="rId4"/>
    <sheet name="MAR'23" sheetId="6" r:id="rId5"/>
    <sheet name="APR'23" sheetId="7" r:id="rId6"/>
    <sheet name="MAY'23" sheetId="8" r:id="rId7"/>
    <sheet name="JUNE'23" sheetId="9" r:id="rId8"/>
    <sheet name="JULY'23" sheetId="10" r:id="rId9"/>
    <sheet name="AUG'23" sheetId="11" r:id="rId10"/>
    <sheet name="SEP'23" sheetId="12" r:id="rId11"/>
    <sheet name="OCT'23" sheetId="13" r:id="rId12"/>
    <sheet name="NOV'23" sheetId="14" r:id="rId13"/>
    <sheet name="DEC'23" sheetId="15" r:id="rId14"/>
    <sheet name="JAN'24" sheetId="16" r:id="rId15"/>
    <sheet name="FEB'24" sheetId="17" r:id="rId16"/>
    <sheet name="MAR'24" sheetId="18" r:id="rId17"/>
    <sheet name="APRIL'24" sheetId="19" r:id="rId18"/>
    <sheet name="MAY'24" sheetId="20" r:id="rId19"/>
    <sheet name="ITEM#" sheetId="2" state="hidden" r:id="rId20"/>
    <sheet name="JUNE'24" sheetId="22" r:id="rId21"/>
    <sheet name="JULY'24" sheetId="23" r:id="rId22"/>
    <sheet name="ITEM NUMBER (UPDATED)" sheetId="21" r:id="rId23"/>
  </sheets>
  <externalReferences>
    <externalReference r:id="rId24"/>
    <externalReference r:id="rId25"/>
    <externalReference r:id="rId26"/>
    <externalReference r:id="rId27"/>
    <externalReference r:id="rId28"/>
  </externalReferences>
  <definedNames>
    <definedName name="_xlnm._FilterDatabase" localSheetId="5" hidden="1">'APR''23'!$A$1:$S$342</definedName>
    <definedName name="_xlnm._FilterDatabase" localSheetId="17" hidden="1">'APRIL''24'!$A$1:$S$251</definedName>
    <definedName name="_xlnm._FilterDatabase" localSheetId="9" hidden="1">'AUG''23'!$A$1:$S$203</definedName>
    <definedName name="_xlnm._FilterDatabase" localSheetId="1" hidden="1">'DEC''22'!$A$1:$R$460</definedName>
    <definedName name="_xlnm._FilterDatabase" localSheetId="13" hidden="1">'DEC''23'!$A$1:$Q$341</definedName>
    <definedName name="_xlnm._FilterDatabase" localSheetId="15" hidden="1">'FEB''24'!$A$1:$R$366</definedName>
    <definedName name="_xlnm._FilterDatabase" localSheetId="22" hidden="1">'ITEM NUMBER (UPDATED)'!$A$1:$F$177</definedName>
    <definedName name="_xlnm._FilterDatabase" localSheetId="19" hidden="1">'ITEM#'!$M$1:$P$127</definedName>
    <definedName name="_xlnm._FilterDatabase" localSheetId="2" hidden="1">'JAN''23'!$A$1:$T$504</definedName>
    <definedName name="_xlnm._FilterDatabase" localSheetId="14" hidden="1">'JAN''24'!$A$1:$Q$427</definedName>
    <definedName name="_xlnm._FilterDatabase" localSheetId="8" hidden="1">'JULY''23'!$A$1:$R$156</definedName>
    <definedName name="_xlnm._FilterDatabase" localSheetId="21" hidden="1">'JULY''24'!$A$1:$T$268</definedName>
    <definedName name="_xlnm._FilterDatabase" localSheetId="7" hidden="1">'JUNE''23'!$A$1:$T$419</definedName>
    <definedName name="_xlnm._FilterDatabase" localSheetId="20" hidden="1">'JUNE''24'!$A$1:$T$245</definedName>
    <definedName name="_xlnm._FilterDatabase" localSheetId="4" hidden="1">'MAR''23'!$A$1:$T$454</definedName>
    <definedName name="_xlnm._FilterDatabase" localSheetId="16" hidden="1">'MAR''24'!$A$1:$R$271</definedName>
    <definedName name="_xlnm._FilterDatabase" localSheetId="6" hidden="1">'MAY''23'!$A$1:$T$429</definedName>
    <definedName name="_xlnm._FilterDatabase" localSheetId="18" hidden="1">'MAY''24'!$A$1:$T$262</definedName>
    <definedName name="_xlnm._FilterDatabase" localSheetId="0" hidden="1">'NOV''22'!$A$1:$R$359</definedName>
    <definedName name="_xlnm._FilterDatabase" localSheetId="12" hidden="1">'NOV''23'!$A$1:$Q$327</definedName>
    <definedName name="_xlnm._FilterDatabase" localSheetId="11" hidden="1">'OCT''23'!$A$1:$S$208</definedName>
    <definedName name="_xlnm._FilterDatabase" localSheetId="10" hidden="1">'SEP''23'!$A$1:$Q$191</definedName>
  </definedNames>
  <calcPr calcId="191029"/>
  <pivotCaches>
    <pivotCache cacheId="50" r:id="rId29"/>
    <pivotCache cacheId="51" r:id="rId30"/>
    <pivotCache cacheId="52" r:id="rId31"/>
    <pivotCache cacheId="53" r:id="rId32"/>
    <pivotCache cacheId="54" r:id="rId33"/>
    <pivotCache cacheId="55" r:id="rId34"/>
    <pivotCache cacheId="56" r:id="rId3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9" i="23" l="1"/>
  <c r="E269" i="23"/>
  <c r="D269" i="23"/>
  <c r="L245" i="23"/>
  <c r="M245" i="23"/>
  <c r="N245" i="23"/>
  <c r="O245" i="23"/>
  <c r="P245" i="23" s="1"/>
  <c r="L246" i="23"/>
  <c r="M246" i="23"/>
  <c r="N246" i="23"/>
  <c r="O246" i="23"/>
  <c r="P246" i="23"/>
  <c r="L247" i="23"/>
  <c r="M247" i="23"/>
  <c r="N247" i="23"/>
  <c r="O247" i="23"/>
  <c r="P247" i="23" s="1"/>
  <c r="L248" i="23"/>
  <c r="M248" i="23"/>
  <c r="N248" i="23"/>
  <c r="O248" i="23"/>
  <c r="P248" i="23"/>
  <c r="L249" i="23"/>
  <c r="M249" i="23"/>
  <c r="N249" i="23"/>
  <c r="O249" i="23"/>
  <c r="P249" i="23" s="1"/>
  <c r="L250" i="23"/>
  <c r="M250" i="23"/>
  <c r="N250" i="23"/>
  <c r="O250" i="23"/>
  <c r="P250" i="23" s="1"/>
  <c r="L251" i="23"/>
  <c r="M251" i="23"/>
  <c r="N251" i="23"/>
  <c r="O251" i="23"/>
  <c r="P251" i="23"/>
  <c r="L252" i="23"/>
  <c r="M252" i="23"/>
  <c r="N252" i="23"/>
  <c r="O252" i="23"/>
  <c r="P252" i="23"/>
  <c r="L253" i="23"/>
  <c r="M253" i="23"/>
  <c r="N253" i="23"/>
  <c r="O253" i="23"/>
  <c r="P253" i="23" s="1"/>
  <c r="L254" i="23"/>
  <c r="M254" i="23"/>
  <c r="N254" i="23"/>
  <c r="O254" i="23"/>
  <c r="P254" i="23" s="1"/>
  <c r="L255" i="23"/>
  <c r="M255" i="23"/>
  <c r="N255" i="23"/>
  <c r="O255" i="23"/>
  <c r="P255" i="23" s="1"/>
  <c r="L256" i="23"/>
  <c r="M256" i="23"/>
  <c r="N256" i="23"/>
  <c r="O256" i="23"/>
  <c r="P256" i="23" s="1"/>
  <c r="L257" i="23"/>
  <c r="M257" i="23"/>
  <c r="N257" i="23"/>
  <c r="O257" i="23"/>
  <c r="P257" i="23" s="1"/>
  <c r="L258" i="23"/>
  <c r="M258" i="23"/>
  <c r="N258" i="23"/>
  <c r="O258" i="23"/>
  <c r="P258" i="23"/>
  <c r="L259" i="23"/>
  <c r="M259" i="23"/>
  <c r="N259" i="23"/>
  <c r="O259" i="23"/>
  <c r="P259" i="23" s="1"/>
  <c r="L260" i="23"/>
  <c r="M260" i="23"/>
  <c r="N260" i="23"/>
  <c r="O260" i="23"/>
  <c r="P260" i="23" s="1"/>
  <c r="L261" i="23"/>
  <c r="M261" i="23"/>
  <c r="N261" i="23"/>
  <c r="O261" i="23"/>
  <c r="P261" i="23" s="1"/>
  <c r="L262" i="23"/>
  <c r="M262" i="23"/>
  <c r="N262" i="23"/>
  <c r="O262" i="23"/>
  <c r="P262" i="23"/>
  <c r="L263" i="23"/>
  <c r="M263" i="23"/>
  <c r="N263" i="23"/>
  <c r="O263" i="23"/>
  <c r="P263" i="23"/>
  <c r="L264" i="23"/>
  <c r="M264" i="23"/>
  <c r="N264" i="23"/>
  <c r="O264" i="23"/>
  <c r="P264" i="23" s="1"/>
  <c r="L265" i="23"/>
  <c r="M265" i="23"/>
  <c r="N265" i="23"/>
  <c r="O265" i="23"/>
  <c r="P265" i="23" s="1"/>
  <c r="L266" i="23"/>
  <c r="M266" i="23"/>
  <c r="N266" i="23"/>
  <c r="O266" i="23"/>
  <c r="P266" i="23" s="1"/>
  <c r="L267" i="23"/>
  <c r="M267" i="23"/>
  <c r="N267" i="23"/>
  <c r="O267" i="23"/>
  <c r="P267" i="23"/>
  <c r="L268" i="23"/>
  <c r="M268" i="23"/>
  <c r="N268" i="23"/>
  <c r="O268" i="23"/>
  <c r="P268" i="23"/>
  <c r="O244" i="23" l="1"/>
  <c r="P244" i="23" s="1"/>
  <c r="N244" i="23"/>
  <c r="M244" i="23"/>
  <c r="L244" i="23"/>
  <c r="O243" i="23"/>
  <c r="P243" i="23" s="1"/>
  <c r="N243" i="23"/>
  <c r="M243" i="23"/>
  <c r="L243" i="23"/>
  <c r="O242" i="23"/>
  <c r="P242" i="23" s="1"/>
  <c r="N242" i="23"/>
  <c r="M242" i="23"/>
  <c r="L242" i="23"/>
  <c r="O241" i="23"/>
  <c r="P241" i="23" s="1"/>
  <c r="N241" i="23"/>
  <c r="M241" i="23"/>
  <c r="L241" i="23"/>
  <c r="O240" i="23"/>
  <c r="P240" i="23" s="1"/>
  <c r="N240" i="23"/>
  <c r="M240" i="23"/>
  <c r="L240" i="23"/>
  <c r="O239" i="23"/>
  <c r="P239" i="23" s="1"/>
  <c r="N239" i="23"/>
  <c r="M239" i="23"/>
  <c r="L239" i="23"/>
  <c r="O238" i="23"/>
  <c r="P238" i="23" s="1"/>
  <c r="N238" i="23"/>
  <c r="M238" i="23"/>
  <c r="L238" i="23"/>
  <c r="O237" i="23"/>
  <c r="P237" i="23" s="1"/>
  <c r="N237" i="23"/>
  <c r="M237" i="23"/>
  <c r="L237" i="23"/>
  <c r="O236" i="23"/>
  <c r="P236" i="23" s="1"/>
  <c r="N236" i="23"/>
  <c r="M236" i="23"/>
  <c r="L236" i="23"/>
  <c r="O235" i="23"/>
  <c r="P235" i="23" s="1"/>
  <c r="N235" i="23"/>
  <c r="M235" i="23"/>
  <c r="L235" i="23"/>
  <c r="O234" i="23"/>
  <c r="P234" i="23" s="1"/>
  <c r="N234" i="23"/>
  <c r="M234" i="23"/>
  <c r="L234" i="23"/>
  <c r="O233" i="23"/>
  <c r="P233" i="23" s="1"/>
  <c r="N233" i="23"/>
  <c r="M233" i="23"/>
  <c r="L233" i="23"/>
  <c r="O232" i="23"/>
  <c r="P232" i="23" s="1"/>
  <c r="N232" i="23"/>
  <c r="M232" i="23"/>
  <c r="L232" i="23"/>
  <c r="O231" i="23"/>
  <c r="P231" i="23" s="1"/>
  <c r="N231" i="23"/>
  <c r="M231" i="23"/>
  <c r="L231" i="23"/>
  <c r="O230" i="23"/>
  <c r="P230" i="23" s="1"/>
  <c r="N230" i="23"/>
  <c r="M230" i="23"/>
  <c r="L230" i="23"/>
  <c r="O229" i="23"/>
  <c r="P229" i="23" s="1"/>
  <c r="N229" i="23"/>
  <c r="M229" i="23"/>
  <c r="L229" i="23"/>
  <c r="O228" i="23"/>
  <c r="P228" i="23" s="1"/>
  <c r="N228" i="23"/>
  <c r="M228" i="23"/>
  <c r="L228" i="23"/>
  <c r="O227" i="23"/>
  <c r="P227" i="23" s="1"/>
  <c r="N227" i="23"/>
  <c r="M227" i="23"/>
  <c r="L227" i="23"/>
  <c r="O226" i="23"/>
  <c r="P226" i="23" s="1"/>
  <c r="N226" i="23"/>
  <c r="M226" i="23"/>
  <c r="L226" i="23"/>
  <c r="O225" i="23"/>
  <c r="P225" i="23" s="1"/>
  <c r="N225" i="23"/>
  <c r="M225" i="23"/>
  <c r="L225" i="23"/>
  <c r="O224" i="23"/>
  <c r="P224" i="23" s="1"/>
  <c r="N224" i="23"/>
  <c r="M224" i="23"/>
  <c r="L224" i="23"/>
  <c r="O223" i="23"/>
  <c r="P223" i="23" s="1"/>
  <c r="N223" i="23"/>
  <c r="M223" i="23"/>
  <c r="L223" i="23"/>
  <c r="O222" i="23"/>
  <c r="P222" i="23" s="1"/>
  <c r="N222" i="23"/>
  <c r="M222" i="23"/>
  <c r="L222" i="23"/>
  <c r="O221" i="23"/>
  <c r="P221" i="23" s="1"/>
  <c r="N221" i="23"/>
  <c r="M221" i="23"/>
  <c r="L221" i="23"/>
  <c r="O220" i="23"/>
  <c r="P220" i="23" s="1"/>
  <c r="N220" i="23"/>
  <c r="M220" i="23"/>
  <c r="L220" i="23"/>
  <c r="O219" i="23"/>
  <c r="P219" i="23" s="1"/>
  <c r="N219" i="23"/>
  <c r="M219" i="23"/>
  <c r="L219" i="23"/>
  <c r="O218" i="23"/>
  <c r="P218" i="23" s="1"/>
  <c r="N218" i="23"/>
  <c r="M218" i="23"/>
  <c r="L218" i="23"/>
  <c r="O217" i="23"/>
  <c r="P217" i="23" s="1"/>
  <c r="N217" i="23"/>
  <c r="M217" i="23"/>
  <c r="L217" i="23"/>
  <c r="O216" i="23"/>
  <c r="P216" i="23" s="1"/>
  <c r="N216" i="23"/>
  <c r="M216" i="23"/>
  <c r="L216" i="23"/>
  <c r="O215" i="23"/>
  <c r="P215" i="23" s="1"/>
  <c r="N215" i="23"/>
  <c r="M215" i="23"/>
  <c r="L215" i="23"/>
  <c r="O214" i="23"/>
  <c r="P214" i="23" s="1"/>
  <c r="N214" i="23"/>
  <c r="M214" i="23"/>
  <c r="L214" i="23"/>
  <c r="O213" i="23"/>
  <c r="P213" i="23" s="1"/>
  <c r="N213" i="23"/>
  <c r="M213" i="23"/>
  <c r="L213" i="23"/>
  <c r="O212" i="23"/>
  <c r="P212" i="23" s="1"/>
  <c r="N212" i="23"/>
  <c r="M212" i="23"/>
  <c r="L212" i="23"/>
  <c r="O211" i="23"/>
  <c r="P211" i="23" s="1"/>
  <c r="N211" i="23"/>
  <c r="M211" i="23"/>
  <c r="L211" i="23"/>
  <c r="O210" i="23"/>
  <c r="P210" i="23" s="1"/>
  <c r="N210" i="23"/>
  <c r="M210" i="23"/>
  <c r="L210" i="23"/>
  <c r="O209" i="23"/>
  <c r="P209" i="23" s="1"/>
  <c r="N209" i="23"/>
  <c r="M209" i="23"/>
  <c r="L209" i="23"/>
  <c r="O208" i="23"/>
  <c r="P208" i="23" s="1"/>
  <c r="N208" i="23"/>
  <c r="M208" i="23"/>
  <c r="L208" i="23"/>
  <c r="O207" i="23"/>
  <c r="P207" i="23" s="1"/>
  <c r="N207" i="23"/>
  <c r="M207" i="23"/>
  <c r="L207" i="23"/>
  <c r="O206" i="23"/>
  <c r="P206" i="23" s="1"/>
  <c r="N206" i="23"/>
  <c r="M206" i="23"/>
  <c r="L206" i="23"/>
  <c r="O205" i="23"/>
  <c r="P205" i="23" s="1"/>
  <c r="N205" i="23"/>
  <c r="M205" i="23"/>
  <c r="L205" i="23"/>
  <c r="O204" i="23"/>
  <c r="P204" i="23" s="1"/>
  <c r="N204" i="23"/>
  <c r="M204" i="23"/>
  <c r="L204" i="23"/>
  <c r="O203" i="23"/>
  <c r="P203" i="23" s="1"/>
  <c r="N203" i="23"/>
  <c r="M203" i="23"/>
  <c r="L203" i="23"/>
  <c r="O202" i="23"/>
  <c r="P202" i="23" s="1"/>
  <c r="N202" i="23"/>
  <c r="M202" i="23"/>
  <c r="L202" i="23"/>
  <c r="O201" i="23"/>
  <c r="P201" i="23" s="1"/>
  <c r="N201" i="23"/>
  <c r="M201" i="23"/>
  <c r="L201" i="23"/>
  <c r="O200" i="23"/>
  <c r="P200" i="23" s="1"/>
  <c r="N200" i="23"/>
  <c r="M200" i="23"/>
  <c r="L200" i="23"/>
  <c r="O199" i="23"/>
  <c r="P199" i="23" s="1"/>
  <c r="N199" i="23"/>
  <c r="M199" i="23"/>
  <c r="L199" i="23"/>
  <c r="O198" i="23"/>
  <c r="P198" i="23" s="1"/>
  <c r="N198" i="23"/>
  <c r="M198" i="23"/>
  <c r="L198" i="23"/>
  <c r="O197" i="23"/>
  <c r="P197" i="23" s="1"/>
  <c r="N197" i="23"/>
  <c r="M197" i="23"/>
  <c r="L197" i="23"/>
  <c r="O196" i="23"/>
  <c r="P196" i="23" s="1"/>
  <c r="N196" i="23"/>
  <c r="M196" i="23"/>
  <c r="L196" i="23"/>
  <c r="O195" i="23"/>
  <c r="P195" i="23" s="1"/>
  <c r="N195" i="23"/>
  <c r="M195" i="23"/>
  <c r="L195" i="23"/>
  <c r="O194" i="23"/>
  <c r="P194" i="23" s="1"/>
  <c r="N194" i="23"/>
  <c r="M194" i="23"/>
  <c r="L194" i="23"/>
  <c r="O193" i="23"/>
  <c r="P193" i="23" s="1"/>
  <c r="N193" i="23"/>
  <c r="M193" i="23"/>
  <c r="L193" i="23"/>
  <c r="O192" i="23"/>
  <c r="P192" i="23" s="1"/>
  <c r="N192" i="23"/>
  <c r="M192" i="23"/>
  <c r="L192" i="23"/>
  <c r="O191" i="23"/>
  <c r="P191" i="23" s="1"/>
  <c r="N191" i="23"/>
  <c r="M191" i="23"/>
  <c r="L191" i="23"/>
  <c r="O190" i="23"/>
  <c r="P190" i="23" s="1"/>
  <c r="N190" i="23"/>
  <c r="M190" i="23"/>
  <c r="L190" i="23"/>
  <c r="O189" i="23"/>
  <c r="P189" i="23" s="1"/>
  <c r="N189" i="23"/>
  <c r="M189" i="23"/>
  <c r="L189" i="23"/>
  <c r="P188" i="23"/>
  <c r="O188" i="23"/>
  <c r="N188" i="23"/>
  <c r="M188" i="23"/>
  <c r="L188" i="23"/>
  <c r="O187" i="23"/>
  <c r="P187" i="23" s="1"/>
  <c r="N187" i="23"/>
  <c r="M187" i="23"/>
  <c r="L187" i="23"/>
  <c r="O186" i="23"/>
  <c r="P186" i="23" s="1"/>
  <c r="N186" i="23"/>
  <c r="M186" i="23"/>
  <c r="L186" i="23"/>
  <c r="O185" i="23"/>
  <c r="P185" i="23" s="1"/>
  <c r="N185" i="23"/>
  <c r="M185" i="23"/>
  <c r="L185" i="23"/>
  <c r="O184" i="23"/>
  <c r="P184" i="23" s="1"/>
  <c r="N184" i="23"/>
  <c r="M184" i="23"/>
  <c r="L184" i="23"/>
  <c r="O183" i="23"/>
  <c r="P183" i="23" s="1"/>
  <c r="N183" i="23"/>
  <c r="M183" i="23"/>
  <c r="L183" i="23"/>
  <c r="O182" i="23"/>
  <c r="P182" i="23" s="1"/>
  <c r="N182" i="23"/>
  <c r="M182" i="23"/>
  <c r="L182" i="23"/>
  <c r="O181" i="23"/>
  <c r="P181" i="23" s="1"/>
  <c r="N181" i="23"/>
  <c r="M181" i="23"/>
  <c r="L181" i="23"/>
  <c r="O180" i="23"/>
  <c r="P180" i="23" s="1"/>
  <c r="N180" i="23"/>
  <c r="M180" i="23"/>
  <c r="L180" i="23"/>
  <c r="P179" i="23"/>
  <c r="O179" i="23"/>
  <c r="N179" i="23"/>
  <c r="M179" i="23"/>
  <c r="L179" i="23"/>
  <c r="O178" i="23"/>
  <c r="P178" i="23" s="1"/>
  <c r="N178" i="23"/>
  <c r="M178" i="23"/>
  <c r="L178" i="23"/>
  <c r="O177" i="23"/>
  <c r="P177" i="23" s="1"/>
  <c r="N177" i="23"/>
  <c r="M177" i="23"/>
  <c r="L177" i="23"/>
  <c r="O176" i="23"/>
  <c r="P176" i="23" s="1"/>
  <c r="N176" i="23"/>
  <c r="M176" i="23"/>
  <c r="L176" i="23"/>
  <c r="O175" i="23"/>
  <c r="P175" i="23" s="1"/>
  <c r="N175" i="23"/>
  <c r="M175" i="23"/>
  <c r="L175" i="23"/>
  <c r="O174" i="23"/>
  <c r="P174" i="23" s="1"/>
  <c r="N174" i="23"/>
  <c r="M174" i="23"/>
  <c r="L174" i="23"/>
  <c r="O173" i="23"/>
  <c r="P173" i="23" s="1"/>
  <c r="N173" i="23"/>
  <c r="M173" i="23"/>
  <c r="L173" i="23"/>
  <c r="O172" i="23"/>
  <c r="P172" i="23" s="1"/>
  <c r="N172" i="23"/>
  <c r="M172" i="23"/>
  <c r="L172" i="23"/>
  <c r="O171" i="23"/>
  <c r="P171" i="23" s="1"/>
  <c r="N171" i="23"/>
  <c r="M171" i="23"/>
  <c r="L171" i="23"/>
  <c r="O170" i="23"/>
  <c r="P170" i="23" s="1"/>
  <c r="N170" i="23"/>
  <c r="M170" i="23"/>
  <c r="L170" i="23"/>
  <c r="O169" i="23"/>
  <c r="P169" i="23" s="1"/>
  <c r="N169" i="23"/>
  <c r="M169" i="23"/>
  <c r="L169" i="23"/>
  <c r="O168" i="23"/>
  <c r="P168" i="23" s="1"/>
  <c r="N168" i="23"/>
  <c r="M168" i="23"/>
  <c r="L168" i="23"/>
  <c r="O167" i="23"/>
  <c r="P167" i="23" s="1"/>
  <c r="N167" i="23"/>
  <c r="M167" i="23"/>
  <c r="L167" i="23"/>
  <c r="O166" i="23"/>
  <c r="P166" i="23" s="1"/>
  <c r="N166" i="23"/>
  <c r="M166" i="23"/>
  <c r="L166" i="23"/>
  <c r="O165" i="23"/>
  <c r="P165" i="23" s="1"/>
  <c r="N165" i="23"/>
  <c r="M165" i="23"/>
  <c r="L165" i="23"/>
  <c r="O164" i="23"/>
  <c r="P164" i="23" s="1"/>
  <c r="N164" i="23"/>
  <c r="M164" i="23"/>
  <c r="L164" i="23"/>
  <c r="O163" i="23"/>
  <c r="P163" i="23" s="1"/>
  <c r="N163" i="23"/>
  <c r="M163" i="23"/>
  <c r="L163" i="23"/>
  <c r="O162" i="23"/>
  <c r="P162" i="23" s="1"/>
  <c r="N162" i="23"/>
  <c r="M162" i="23"/>
  <c r="L162" i="23"/>
  <c r="O161" i="23"/>
  <c r="P161" i="23" s="1"/>
  <c r="N161" i="23"/>
  <c r="M161" i="23"/>
  <c r="L161" i="23"/>
  <c r="O160" i="23"/>
  <c r="P160" i="23" s="1"/>
  <c r="N160" i="23"/>
  <c r="M160" i="23"/>
  <c r="L160" i="23"/>
  <c r="O159" i="23"/>
  <c r="P159" i="23" s="1"/>
  <c r="N159" i="23"/>
  <c r="M159" i="23"/>
  <c r="L159" i="23"/>
  <c r="O158" i="23"/>
  <c r="P158" i="23" s="1"/>
  <c r="N158" i="23"/>
  <c r="M158" i="23"/>
  <c r="L158" i="23"/>
  <c r="O157" i="23"/>
  <c r="P157" i="23" s="1"/>
  <c r="N157" i="23"/>
  <c r="M157" i="23"/>
  <c r="L157" i="23"/>
  <c r="O156" i="23"/>
  <c r="P156" i="23" s="1"/>
  <c r="N156" i="23"/>
  <c r="M156" i="23"/>
  <c r="L156" i="23"/>
  <c r="O155" i="23"/>
  <c r="P155" i="23" s="1"/>
  <c r="N155" i="23"/>
  <c r="M155" i="23"/>
  <c r="L155" i="23"/>
  <c r="O154" i="23"/>
  <c r="P154" i="23" s="1"/>
  <c r="N154" i="23"/>
  <c r="M154" i="23"/>
  <c r="L154" i="23"/>
  <c r="O153" i="23"/>
  <c r="P153" i="23" s="1"/>
  <c r="N153" i="23"/>
  <c r="M153" i="23"/>
  <c r="L153" i="23"/>
  <c r="O152" i="23"/>
  <c r="P152" i="23" s="1"/>
  <c r="N152" i="23"/>
  <c r="M152" i="23"/>
  <c r="L152" i="23"/>
  <c r="O151" i="23"/>
  <c r="P151" i="23" s="1"/>
  <c r="N151" i="23"/>
  <c r="M151" i="23"/>
  <c r="L151" i="23"/>
  <c r="O150" i="23"/>
  <c r="P150" i="23" s="1"/>
  <c r="N150" i="23"/>
  <c r="M150" i="23"/>
  <c r="L150" i="23"/>
  <c r="O149" i="23"/>
  <c r="P149" i="23" s="1"/>
  <c r="N149" i="23"/>
  <c r="M149" i="23"/>
  <c r="L149" i="23"/>
  <c r="O148" i="23"/>
  <c r="P148" i="23" s="1"/>
  <c r="N148" i="23"/>
  <c r="M148" i="23"/>
  <c r="L148" i="23"/>
  <c r="O147" i="23"/>
  <c r="P147" i="23" s="1"/>
  <c r="N147" i="23"/>
  <c r="M147" i="23"/>
  <c r="L147" i="23"/>
  <c r="O146" i="23"/>
  <c r="P146" i="23" s="1"/>
  <c r="N146" i="23"/>
  <c r="M146" i="23"/>
  <c r="L146" i="23"/>
  <c r="O145" i="23"/>
  <c r="P145" i="23" s="1"/>
  <c r="N145" i="23"/>
  <c r="M145" i="23"/>
  <c r="L145" i="23"/>
  <c r="O144" i="23"/>
  <c r="P144" i="23" s="1"/>
  <c r="N144" i="23"/>
  <c r="M144" i="23"/>
  <c r="L144" i="23"/>
  <c r="O143" i="23"/>
  <c r="P143" i="23" s="1"/>
  <c r="N143" i="23"/>
  <c r="M143" i="23"/>
  <c r="L143" i="23"/>
  <c r="O142" i="23"/>
  <c r="P142" i="23" s="1"/>
  <c r="N142" i="23"/>
  <c r="M142" i="23"/>
  <c r="L142" i="23"/>
  <c r="O141" i="23"/>
  <c r="P141" i="23" s="1"/>
  <c r="N141" i="23"/>
  <c r="M141" i="23"/>
  <c r="L141" i="23"/>
  <c r="O140" i="23"/>
  <c r="P140" i="23" s="1"/>
  <c r="N140" i="23"/>
  <c r="M140" i="23"/>
  <c r="L140" i="23"/>
  <c r="O139" i="23"/>
  <c r="P139" i="23" s="1"/>
  <c r="N139" i="23"/>
  <c r="M139" i="23"/>
  <c r="L139" i="23"/>
  <c r="O138" i="23"/>
  <c r="P138" i="23" s="1"/>
  <c r="N138" i="23"/>
  <c r="M138" i="23"/>
  <c r="L138" i="23"/>
  <c r="O137" i="23"/>
  <c r="P137" i="23" s="1"/>
  <c r="N137" i="23"/>
  <c r="M137" i="23"/>
  <c r="L137" i="23"/>
  <c r="O136" i="23"/>
  <c r="P136" i="23" s="1"/>
  <c r="N136" i="23"/>
  <c r="M136" i="23"/>
  <c r="L136" i="23"/>
  <c r="O135" i="23"/>
  <c r="P135" i="23" s="1"/>
  <c r="N135" i="23"/>
  <c r="M135" i="23"/>
  <c r="L135" i="23"/>
  <c r="O134" i="23"/>
  <c r="P134" i="23" s="1"/>
  <c r="N134" i="23"/>
  <c r="M134" i="23"/>
  <c r="L134" i="23"/>
  <c r="O133" i="23"/>
  <c r="P133" i="23" s="1"/>
  <c r="N133" i="23"/>
  <c r="M133" i="23"/>
  <c r="L133" i="23"/>
  <c r="O132" i="23"/>
  <c r="P132" i="23" s="1"/>
  <c r="N132" i="23"/>
  <c r="M132" i="23"/>
  <c r="L132" i="23"/>
  <c r="O131" i="23"/>
  <c r="P131" i="23" s="1"/>
  <c r="N131" i="23"/>
  <c r="M131" i="23"/>
  <c r="L131" i="23"/>
  <c r="O130" i="23"/>
  <c r="P130" i="23" s="1"/>
  <c r="N130" i="23"/>
  <c r="M130" i="23"/>
  <c r="L130" i="23"/>
  <c r="O129" i="23"/>
  <c r="P129" i="23" s="1"/>
  <c r="N129" i="23"/>
  <c r="M129" i="23"/>
  <c r="L129" i="23"/>
  <c r="O128" i="23"/>
  <c r="P128" i="23" s="1"/>
  <c r="N128" i="23"/>
  <c r="M128" i="23"/>
  <c r="L128" i="23"/>
  <c r="O127" i="23"/>
  <c r="P127" i="23" s="1"/>
  <c r="N127" i="23"/>
  <c r="M127" i="23"/>
  <c r="L127" i="23"/>
  <c r="O126" i="23"/>
  <c r="P126" i="23" s="1"/>
  <c r="N126" i="23"/>
  <c r="M126" i="23"/>
  <c r="L126" i="23"/>
  <c r="O125" i="23"/>
  <c r="P125" i="23" s="1"/>
  <c r="N125" i="23"/>
  <c r="M125" i="23"/>
  <c r="L125" i="23"/>
  <c r="O124" i="23"/>
  <c r="P124" i="23" s="1"/>
  <c r="N124" i="23"/>
  <c r="M124" i="23"/>
  <c r="L124" i="23"/>
  <c r="O123" i="23"/>
  <c r="P123" i="23" s="1"/>
  <c r="N123" i="23"/>
  <c r="M123" i="23"/>
  <c r="L123" i="23"/>
  <c r="O122" i="23"/>
  <c r="P122" i="23" s="1"/>
  <c r="N122" i="23"/>
  <c r="M122" i="23"/>
  <c r="L122" i="23"/>
  <c r="O121" i="23"/>
  <c r="P121" i="23" s="1"/>
  <c r="N121" i="23"/>
  <c r="M121" i="23"/>
  <c r="L121" i="23"/>
  <c r="O120" i="23"/>
  <c r="P120" i="23" s="1"/>
  <c r="N120" i="23"/>
  <c r="M120" i="23"/>
  <c r="L120" i="23"/>
  <c r="O119" i="23"/>
  <c r="P119" i="23" s="1"/>
  <c r="N119" i="23"/>
  <c r="M119" i="23"/>
  <c r="L119" i="23"/>
  <c r="O118" i="23"/>
  <c r="P118" i="23" s="1"/>
  <c r="N118" i="23"/>
  <c r="M118" i="23"/>
  <c r="L118" i="23"/>
  <c r="O117" i="23"/>
  <c r="P117" i="23" s="1"/>
  <c r="N117" i="23"/>
  <c r="M117" i="23"/>
  <c r="L117" i="23"/>
  <c r="O116" i="23"/>
  <c r="P116" i="23" s="1"/>
  <c r="N116" i="23"/>
  <c r="M116" i="23"/>
  <c r="L116" i="23"/>
  <c r="P115" i="23"/>
  <c r="O115" i="23"/>
  <c r="N115" i="23"/>
  <c r="M115" i="23"/>
  <c r="L115" i="23"/>
  <c r="O114" i="23"/>
  <c r="P114" i="23" s="1"/>
  <c r="N114" i="23"/>
  <c r="M114" i="23"/>
  <c r="L114" i="23"/>
  <c r="O113" i="23"/>
  <c r="P113" i="23" s="1"/>
  <c r="N113" i="23"/>
  <c r="M113" i="23"/>
  <c r="L113" i="23"/>
  <c r="O112" i="23"/>
  <c r="P112" i="23" s="1"/>
  <c r="N112" i="23"/>
  <c r="M112" i="23"/>
  <c r="L112" i="23"/>
  <c r="O111" i="23"/>
  <c r="P111" i="23" s="1"/>
  <c r="N111" i="23"/>
  <c r="M111" i="23"/>
  <c r="L111" i="23"/>
  <c r="O110" i="23"/>
  <c r="P110" i="23" s="1"/>
  <c r="N110" i="23"/>
  <c r="M110" i="23"/>
  <c r="L110" i="23"/>
  <c r="O109" i="23"/>
  <c r="P109" i="23" s="1"/>
  <c r="N109" i="23"/>
  <c r="M109" i="23"/>
  <c r="L109" i="23"/>
  <c r="O108" i="23"/>
  <c r="P108" i="23" s="1"/>
  <c r="N108" i="23"/>
  <c r="M108" i="23"/>
  <c r="L108" i="23"/>
  <c r="O107" i="23"/>
  <c r="P107" i="23" s="1"/>
  <c r="N107" i="23"/>
  <c r="M107" i="23"/>
  <c r="L107" i="23"/>
  <c r="O106" i="23"/>
  <c r="P106" i="23" s="1"/>
  <c r="N106" i="23"/>
  <c r="M106" i="23"/>
  <c r="L106" i="23"/>
  <c r="O105" i="23"/>
  <c r="P105" i="23" s="1"/>
  <c r="N105" i="23"/>
  <c r="M105" i="23"/>
  <c r="L105" i="23"/>
  <c r="O104" i="23"/>
  <c r="P104" i="23" s="1"/>
  <c r="N104" i="23"/>
  <c r="M104" i="23"/>
  <c r="L104" i="23"/>
  <c r="O103" i="23"/>
  <c r="P103" i="23" s="1"/>
  <c r="N103" i="23"/>
  <c r="M103" i="23"/>
  <c r="L103" i="23"/>
  <c r="O102" i="23"/>
  <c r="P102" i="23" s="1"/>
  <c r="N102" i="23"/>
  <c r="M102" i="23"/>
  <c r="L102" i="23"/>
  <c r="O101" i="23"/>
  <c r="P101" i="23" s="1"/>
  <c r="N101" i="23"/>
  <c r="M101" i="23"/>
  <c r="L101" i="23"/>
  <c r="O100" i="23"/>
  <c r="P100" i="23" s="1"/>
  <c r="N100" i="23"/>
  <c r="M100" i="23"/>
  <c r="L100" i="23"/>
  <c r="O99" i="23"/>
  <c r="P99" i="23" s="1"/>
  <c r="N99" i="23"/>
  <c r="M99" i="23"/>
  <c r="L99" i="23"/>
  <c r="O98" i="23"/>
  <c r="P98" i="23" s="1"/>
  <c r="N98" i="23"/>
  <c r="M98" i="23"/>
  <c r="L98" i="23"/>
  <c r="O97" i="23"/>
  <c r="P97" i="23" s="1"/>
  <c r="N97" i="23"/>
  <c r="M97" i="23"/>
  <c r="L97" i="23"/>
  <c r="O96" i="23"/>
  <c r="P96" i="23" s="1"/>
  <c r="N96" i="23"/>
  <c r="M96" i="23"/>
  <c r="L96" i="23"/>
  <c r="O95" i="23"/>
  <c r="P95" i="23" s="1"/>
  <c r="N95" i="23"/>
  <c r="M95" i="23"/>
  <c r="L95" i="23"/>
  <c r="O94" i="23"/>
  <c r="P94" i="23" s="1"/>
  <c r="N94" i="23"/>
  <c r="M94" i="23"/>
  <c r="L94" i="23"/>
  <c r="O93" i="23"/>
  <c r="P93" i="23" s="1"/>
  <c r="N93" i="23"/>
  <c r="M93" i="23"/>
  <c r="L93" i="23"/>
  <c r="O92" i="23"/>
  <c r="P92" i="23" s="1"/>
  <c r="N92" i="23"/>
  <c r="M92" i="23"/>
  <c r="L92" i="23"/>
  <c r="O91" i="23"/>
  <c r="P91" i="23" s="1"/>
  <c r="N91" i="23"/>
  <c r="M91" i="23"/>
  <c r="L91" i="23"/>
  <c r="O90" i="23"/>
  <c r="P90" i="23" s="1"/>
  <c r="N90" i="23"/>
  <c r="M90" i="23"/>
  <c r="L90" i="23"/>
  <c r="O89" i="23"/>
  <c r="P89" i="23" s="1"/>
  <c r="N89" i="23"/>
  <c r="M89" i="23"/>
  <c r="L89" i="23"/>
  <c r="O88" i="23"/>
  <c r="P88" i="23" s="1"/>
  <c r="N88" i="23"/>
  <c r="M88" i="23"/>
  <c r="L88" i="23"/>
  <c r="O87" i="23"/>
  <c r="P87" i="23" s="1"/>
  <c r="N87" i="23"/>
  <c r="M87" i="23"/>
  <c r="L87" i="23"/>
  <c r="O86" i="23"/>
  <c r="P86" i="23" s="1"/>
  <c r="N86" i="23"/>
  <c r="M86" i="23"/>
  <c r="L86" i="23"/>
  <c r="O85" i="23"/>
  <c r="P85" i="23" s="1"/>
  <c r="N85" i="23"/>
  <c r="M85" i="23"/>
  <c r="L85" i="23"/>
  <c r="O84" i="23"/>
  <c r="P84" i="23" s="1"/>
  <c r="N84" i="23"/>
  <c r="M84" i="23"/>
  <c r="L84" i="23"/>
  <c r="O83" i="23"/>
  <c r="P83" i="23" s="1"/>
  <c r="N83" i="23"/>
  <c r="M83" i="23"/>
  <c r="L83" i="23"/>
  <c r="O82" i="23"/>
  <c r="P82" i="23" s="1"/>
  <c r="N82" i="23"/>
  <c r="M82" i="23"/>
  <c r="L82" i="23"/>
  <c r="O81" i="23"/>
  <c r="P81" i="23" s="1"/>
  <c r="N81" i="23"/>
  <c r="M81" i="23"/>
  <c r="L81" i="23"/>
  <c r="O80" i="23"/>
  <c r="P80" i="23" s="1"/>
  <c r="N80" i="23"/>
  <c r="M80" i="23"/>
  <c r="L80" i="23"/>
  <c r="O79" i="23"/>
  <c r="P79" i="23" s="1"/>
  <c r="N79" i="23"/>
  <c r="M79" i="23"/>
  <c r="L79" i="23"/>
  <c r="O78" i="23"/>
  <c r="P78" i="23" s="1"/>
  <c r="N78" i="23"/>
  <c r="M78" i="23"/>
  <c r="L78" i="23"/>
  <c r="O77" i="23"/>
  <c r="P77" i="23" s="1"/>
  <c r="N77" i="23"/>
  <c r="M77" i="23"/>
  <c r="L77" i="23"/>
  <c r="O76" i="23"/>
  <c r="P76" i="23" s="1"/>
  <c r="N76" i="23"/>
  <c r="M76" i="23"/>
  <c r="L76" i="23"/>
  <c r="O75" i="23"/>
  <c r="P75" i="23" s="1"/>
  <c r="N75" i="23"/>
  <c r="M75" i="23"/>
  <c r="L75" i="23"/>
  <c r="O74" i="23"/>
  <c r="P74" i="23" s="1"/>
  <c r="N74" i="23"/>
  <c r="M74" i="23"/>
  <c r="L74" i="23"/>
  <c r="O73" i="23"/>
  <c r="P73" i="23" s="1"/>
  <c r="N73" i="23"/>
  <c r="M73" i="23"/>
  <c r="L73" i="23"/>
  <c r="P72" i="23"/>
  <c r="O72" i="23"/>
  <c r="N72" i="23"/>
  <c r="M72" i="23"/>
  <c r="L72" i="23"/>
  <c r="O71" i="23"/>
  <c r="P71" i="23" s="1"/>
  <c r="N71" i="23"/>
  <c r="M71" i="23"/>
  <c r="L71" i="23"/>
  <c r="O70" i="23"/>
  <c r="P70" i="23" s="1"/>
  <c r="N70" i="23"/>
  <c r="M70" i="23"/>
  <c r="L70" i="23"/>
  <c r="O69" i="23"/>
  <c r="P69" i="23" s="1"/>
  <c r="N69" i="23"/>
  <c r="M69" i="23"/>
  <c r="L69" i="23"/>
  <c r="O68" i="23"/>
  <c r="P68" i="23" s="1"/>
  <c r="N68" i="23"/>
  <c r="M68" i="23"/>
  <c r="L68" i="23"/>
  <c r="O67" i="23"/>
  <c r="P67" i="23" s="1"/>
  <c r="N67" i="23"/>
  <c r="M67" i="23"/>
  <c r="L67" i="23"/>
  <c r="O66" i="23"/>
  <c r="P66" i="23" s="1"/>
  <c r="N66" i="23"/>
  <c r="M66" i="23"/>
  <c r="L66" i="23"/>
  <c r="P65" i="23"/>
  <c r="O65" i="23"/>
  <c r="N65" i="23"/>
  <c r="M65" i="23"/>
  <c r="L65" i="23"/>
  <c r="O64" i="23"/>
  <c r="P64" i="23" s="1"/>
  <c r="N64" i="23"/>
  <c r="M64" i="23"/>
  <c r="L64" i="23"/>
  <c r="O63" i="23"/>
  <c r="P63" i="23" s="1"/>
  <c r="N63" i="23"/>
  <c r="M63" i="23"/>
  <c r="L63" i="23"/>
  <c r="O62" i="23"/>
  <c r="P62" i="23" s="1"/>
  <c r="N62" i="23"/>
  <c r="M62" i="23"/>
  <c r="L62" i="23"/>
  <c r="O61" i="23"/>
  <c r="P61" i="23" s="1"/>
  <c r="N61" i="23"/>
  <c r="M61" i="23"/>
  <c r="L61" i="23"/>
  <c r="O60" i="23"/>
  <c r="P60" i="23" s="1"/>
  <c r="N60" i="23"/>
  <c r="M60" i="23"/>
  <c r="L60" i="23"/>
  <c r="O59" i="23"/>
  <c r="P59" i="23" s="1"/>
  <c r="N59" i="23"/>
  <c r="M59" i="23"/>
  <c r="L59" i="23"/>
  <c r="O58" i="23"/>
  <c r="P58" i="23" s="1"/>
  <c r="N58" i="23"/>
  <c r="M58" i="23"/>
  <c r="L58" i="23"/>
  <c r="O57" i="23"/>
  <c r="P57" i="23" s="1"/>
  <c r="N57" i="23"/>
  <c r="M57" i="23"/>
  <c r="L57" i="23"/>
  <c r="O56" i="23"/>
  <c r="P56" i="23" s="1"/>
  <c r="N56" i="23"/>
  <c r="M56" i="23"/>
  <c r="L56" i="23"/>
  <c r="O55" i="23"/>
  <c r="P55" i="23" s="1"/>
  <c r="N55" i="23"/>
  <c r="M55" i="23"/>
  <c r="L55" i="23"/>
  <c r="O54" i="23"/>
  <c r="P54" i="23" s="1"/>
  <c r="N54" i="23"/>
  <c r="M54" i="23"/>
  <c r="L54" i="23"/>
  <c r="O53" i="23"/>
  <c r="P53" i="23" s="1"/>
  <c r="N53" i="23"/>
  <c r="M53" i="23"/>
  <c r="L53" i="23"/>
  <c r="O52" i="23"/>
  <c r="P52" i="23" s="1"/>
  <c r="N52" i="23"/>
  <c r="M52" i="23"/>
  <c r="L52" i="23"/>
  <c r="O51" i="23"/>
  <c r="P51" i="23" s="1"/>
  <c r="N51" i="23"/>
  <c r="M51" i="23"/>
  <c r="L51" i="23"/>
  <c r="O50" i="23"/>
  <c r="P50" i="23" s="1"/>
  <c r="N50" i="23"/>
  <c r="M50" i="23"/>
  <c r="L50" i="23"/>
  <c r="O49" i="23"/>
  <c r="P49" i="23" s="1"/>
  <c r="N49" i="23"/>
  <c r="M49" i="23"/>
  <c r="L49" i="23"/>
  <c r="O48" i="23"/>
  <c r="P48" i="23" s="1"/>
  <c r="N48" i="23"/>
  <c r="M48" i="23"/>
  <c r="L48" i="23"/>
  <c r="O47" i="23"/>
  <c r="P47" i="23" s="1"/>
  <c r="N47" i="23"/>
  <c r="M47" i="23"/>
  <c r="L47" i="23"/>
  <c r="O46" i="23"/>
  <c r="P46" i="23" s="1"/>
  <c r="N46" i="23"/>
  <c r="M46" i="23"/>
  <c r="L46" i="23"/>
  <c r="O45" i="23"/>
  <c r="P45" i="23" s="1"/>
  <c r="N45" i="23"/>
  <c r="M45" i="23"/>
  <c r="L45" i="23"/>
  <c r="O44" i="23"/>
  <c r="P44" i="23" s="1"/>
  <c r="N44" i="23"/>
  <c r="M44" i="23"/>
  <c r="L44" i="23"/>
  <c r="O43" i="23"/>
  <c r="P43" i="23" s="1"/>
  <c r="N43" i="23"/>
  <c r="M43" i="23"/>
  <c r="L43" i="23"/>
  <c r="O42" i="23"/>
  <c r="P42" i="23" s="1"/>
  <c r="N42" i="23"/>
  <c r="M42" i="23"/>
  <c r="L42" i="23"/>
  <c r="O41" i="23"/>
  <c r="P41" i="23" s="1"/>
  <c r="N41" i="23"/>
  <c r="M41" i="23"/>
  <c r="L41" i="23"/>
  <c r="O40" i="23"/>
  <c r="P40" i="23" s="1"/>
  <c r="N40" i="23"/>
  <c r="M40" i="23"/>
  <c r="L40" i="23"/>
  <c r="O39" i="23"/>
  <c r="P39" i="23" s="1"/>
  <c r="N39" i="23"/>
  <c r="M39" i="23"/>
  <c r="L39" i="23"/>
  <c r="P38" i="23"/>
  <c r="O38" i="23"/>
  <c r="N38" i="23"/>
  <c r="M38" i="23"/>
  <c r="L38" i="23"/>
  <c r="O37" i="23"/>
  <c r="P37" i="23" s="1"/>
  <c r="N37" i="23"/>
  <c r="M37" i="23"/>
  <c r="L37" i="23"/>
  <c r="O36" i="23"/>
  <c r="P36" i="23" s="1"/>
  <c r="N36" i="23"/>
  <c r="M36" i="23"/>
  <c r="L36" i="23"/>
  <c r="O35" i="23"/>
  <c r="P35" i="23" s="1"/>
  <c r="N35" i="23"/>
  <c r="M35" i="23"/>
  <c r="L35" i="23"/>
  <c r="O34" i="23"/>
  <c r="P34" i="23" s="1"/>
  <c r="N34" i="23"/>
  <c r="M34" i="23"/>
  <c r="L34" i="23"/>
  <c r="O33" i="23"/>
  <c r="P33" i="23" s="1"/>
  <c r="N33" i="23"/>
  <c r="M33" i="23"/>
  <c r="L33" i="23"/>
  <c r="O32" i="23"/>
  <c r="P32" i="23" s="1"/>
  <c r="N32" i="23"/>
  <c r="M32" i="23"/>
  <c r="L32" i="23"/>
  <c r="O31" i="23"/>
  <c r="P31" i="23" s="1"/>
  <c r="N31" i="23"/>
  <c r="M31" i="23"/>
  <c r="L31" i="23"/>
  <c r="O30" i="23"/>
  <c r="P30" i="23" s="1"/>
  <c r="N30" i="23"/>
  <c r="M30" i="23"/>
  <c r="L30" i="23"/>
  <c r="O29" i="23"/>
  <c r="P29" i="23" s="1"/>
  <c r="N29" i="23"/>
  <c r="M29" i="23"/>
  <c r="L29" i="23"/>
  <c r="O28" i="23"/>
  <c r="P28" i="23" s="1"/>
  <c r="N28" i="23"/>
  <c r="M28" i="23"/>
  <c r="L28" i="23"/>
  <c r="O27" i="23"/>
  <c r="P27" i="23" s="1"/>
  <c r="N27" i="23"/>
  <c r="M27" i="23"/>
  <c r="L27" i="23"/>
  <c r="O26" i="23"/>
  <c r="P26" i="23" s="1"/>
  <c r="N26" i="23"/>
  <c r="M26" i="23"/>
  <c r="L26" i="23"/>
  <c r="O25" i="23"/>
  <c r="P25" i="23" s="1"/>
  <c r="N25" i="23"/>
  <c r="M25" i="23"/>
  <c r="L25" i="23"/>
  <c r="O24" i="23"/>
  <c r="P24" i="23" s="1"/>
  <c r="N24" i="23"/>
  <c r="M24" i="23"/>
  <c r="L24" i="23"/>
  <c r="O23" i="23"/>
  <c r="P23" i="23" s="1"/>
  <c r="N23" i="23"/>
  <c r="M23" i="23"/>
  <c r="L23" i="23"/>
  <c r="O22" i="23"/>
  <c r="P22" i="23" s="1"/>
  <c r="N22" i="23"/>
  <c r="M22" i="23"/>
  <c r="L22" i="23"/>
  <c r="O21" i="23"/>
  <c r="P21" i="23" s="1"/>
  <c r="N21" i="23"/>
  <c r="M21" i="23"/>
  <c r="L21" i="23"/>
  <c r="O20" i="23"/>
  <c r="P20" i="23" s="1"/>
  <c r="N20" i="23"/>
  <c r="M20" i="23"/>
  <c r="L20" i="23"/>
  <c r="O19" i="23"/>
  <c r="P19" i="23" s="1"/>
  <c r="N19" i="23"/>
  <c r="M19" i="23"/>
  <c r="L19" i="23"/>
  <c r="O18" i="23"/>
  <c r="P18" i="23" s="1"/>
  <c r="N18" i="23"/>
  <c r="M18" i="23"/>
  <c r="L18" i="23"/>
  <c r="O17" i="23"/>
  <c r="P17" i="23" s="1"/>
  <c r="N17" i="23"/>
  <c r="M17" i="23"/>
  <c r="L17" i="23"/>
  <c r="O16" i="23"/>
  <c r="P16" i="23" s="1"/>
  <c r="N16" i="23"/>
  <c r="M16" i="23"/>
  <c r="L16" i="23"/>
  <c r="O15" i="23"/>
  <c r="P15" i="23" s="1"/>
  <c r="N15" i="23"/>
  <c r="M15" i="23"/>
  <c r="L15" i="23"/>
  <c r="O14" i="23"/>
  <c r="P14" i="23" s="1"/>
  <c r="N14" i="23"/>
  <c r="M14" i="23"/>
  <c r="L14" i="23"/>
  <c r="O13" i="23"/>
  <c r="P13" i="23" s="1"/>
  <c r="N13" i="23"/>
  <c r="M13" i="23"/>
  <c r="L13" i="23"/>
  <c r="O12" i="23"/>
  <c r="P12" i="23" s="1"/>
  <c r="N12" i="23"/>
  <c r="M12" i="23"/>
  <c r="L12" i="23"/>
  <c r="O11" i="23"/>
  <c r="P11" i="23" s="1"/>
  <c r="N11" i="23"/>
  <c r="M11" i="23"/>
  <c r="L11" i="23"/>
  <c r="O10" i="23"/>
  <c r="P10" i="23" s="1"/>
  <c r="N10" i="23"/>
  <c r="M10" i="23"/>
  <c r="L10" i="23"/>
  <c r="O9" i="23"/>
  <c r="P9" i="23" s="1"/>
  <c r="N9" i="23"/>
  <c r="M9" i="23"/>
  <c r="L9" i="23"/>
  <c r="O8" i="23"/>
  <c r="P8" i="23" s="1"/>
  <c r="N8" i="23"/>
  <c r="M8" i="23"/>
  <c r="L8" i="23"/>
  <c r="O7" i="23"/>
  <c r="P7" i="23" s="1"/>
  <c r="N7" i="23"/>
  <c r="M7" i="23"/>
  <c r="L7" i="23"/>
  <c r="O6" i="23"/>
  <c r="P6" i="23" s="1"/>
  <c r="N6" i="23"/>
  <c r="M6" i="23"/>
  <c r="L6" i="23"/>
  <c r="O5" i="23"/>
  <c r="P5" i="23" s="1"/>
  <c r="N5" i="23"/>
  <c r="M5" i="23"/>
  <c r="L5" i="23"/>
  <c r="O4" i="23"/>
  <c r="P4" i="23" s="1"/>
  <c r="N4" i="23"/>
  <c r="M4" i="23"/>
  <c r="L4" i="23"/>
  <c r="O3" i="23"/>
  <c r="P3" i="23" s="1"/>
  <c r="N3" i="23"/>
  <c r="M3" i="23"/>
  <c r="L3" i="23"/>
  <c r="O2" i="23"/>
  <c r="P2" i="23" s="1"/>
  <c r="N2" i="23"/>
  <c r="M2" i="23"/>
  <c r="L2" i="23"/>
  <c r="M3" i="22" l="1"/>
  <c r="N3" i="22"/>
  <c r="M4" i="22"/>
  <c r="N4" i="22"/>
  <c r="M5" i="22"/>
  <c r="N5" i="22"/>
  <c r="M6" i="22"/>
  <c r="N6" i="22"/>
  <c r="M7" i="22"/>
  <c r="N7" i="22"/>
  <c r="M8" i="22"/>
  <c r="N8" i="22"/>
  <c r="M9" i="22"/>
  <c r="N9" i="22"/>
  <c r="M10" i="22"/>
  <c r="N10" i="22"/>
  <c r="M11" i="22"/>
  <c r="N11" i="22"/>
  <c r="M12" i="22"/>
  <c r="N12" i="22"/>
  <c r="M13" i="22"/>
  <c r="N13" i="22"/>
  <c r="M14" i="22"/>
  <c r="N14" i="22"/>
  <c r="M15" i="22"/>
  <c r="N15" i="22"/>
  <c r="M16" i="22"/>
  <c r="N16" i="22"/>
  <c r="M17" i="22"/>
  <c r="N17" i="22"/>
  <c r="M18" i="22"/>
  <c r="N18" i="22"/>
  <c r="M19" i="22"/>
  <c r="N19" i="22"/>
  <c r="M20" i="22"/>
  <c r="N20" i="22"/>
  <c r="M21" i="22"/>
  <c r="N21" i="22"/>
  <c r="M22" i="22"/>
  <c r="N22" i="22"/>
  <c r="M23" i="22"/>
  <c r="N23" i="22"/>
  <c r="M24" i="22"/>
  <c r="N24" i="22"/>
  <c r="M25" i="22"/>
  <c r="N25" i="22"/>
  <c r="M26" i="22"/>
  <c r="N26" i="22"/>
  <c r="M27" i="22"/>
  <c r="N27" i="22"/>
  <c r="M28" i="22"/>
  <c r="N28" i="22"/>
  <c r="M29" i="22"/>
  <c r="N29" i="22"/>
  <c r="M30" i="22"/>
  <c r="N30" i="22"/>
  <c r="M31" i="22"/>
  <c r="N31" i="22"/>
  <c r="M32" i="22"/>
  <c r="N32" i="22"/>
  <c r="M33" i="22"/>
  <c r="N33" i="22"/>
  <c r="M34" i="22"/>
  <c r="N34" i="22"/>
  <c r="M35" i="22"/>
  <c r="N35" i="22"/>
  <c r="M36" i="22"/>
  <c r="N36" i="22"/>
  <c r="M37" i="22"/>
  <c r="N37" i="22"/>
  <c r="M38" i="22"/>
  <c r="N38" i="22"/>
  <c r="M39" i="22"/>
  <c r="N39" i="22"/>
  <c r="M40" i="22"/>
  <c r="N40" i="22"/>
  <c r="M41" i="22"/>
  <c r="N41" i="22"/>
  <c r="M42" i="22"/>
  <c r="N42" i="22"/>
  <c r="M43" i="22"/>
  <c r="N43" i="22"/>
  <c r="M44" i="22"/>
  <c r="N44" i="22"/>
  <c r="M45" i="22"/>
  <c r="N45" i="22"/>
  <c r="M46" i="22"/>
  <c r="N46" i="22"/>
  <c r="M47" i="22"/>
  <c r="N47" i="22"/>
  <c r="M48" i="22"/>
  <c r="N48" i="22"/>
  <c r="M49" i="22"/>
  <c r="N49" i="22"/>
  <c r="M50" i="22"/>
  <c r="N50" i="22"/>
  <c r="M51" i="22"/>
  <c r="N51" i="22"/>
  <c r="M52" i="22"/>
  <c r="N52" i="22"/>
  <c r="M53" i="22"/>
  <c r="N53" i="22"/>
  <c r="M54" i="22"/>
  <c r="N54" i="22"/>
  <c r="M55" i="22"/>
  <c r="N55" i="22"/>
  <c r="M56" i="22"/>
  <c r="N56" i="22"/>
  <c r="M57" i="22"/>
  <c r="N57" i="22"/>
  <c r="M58" i="22"/>
  <c r="N58" i="22"/>
  <c r="M59" i="22"/>
  <c r="N59" i="22"/>
  <c r="M60" i="22"/>
  <c r="N60" i="22"/>
  <c r="M61" i="22"/>
  <c r="N61" i="22"/>
  <c r="M62" i="22"/>
  <c r="N62" i="22"/>
  <c r="M63" i="22"/>
  <c r="N63" i="22"/>
  <c r="M64" i="22"/>
  <c r="N64" i="22"/>
  <c r="M65" i="22"/>
  <c r="N65" i="22"/>
  <c r="M66" i="22"/>
  <c r="N66" i="22"/>
  <c r="M67" i="22"/>
  <c r="N67" i="22"/>
  <c r="M68" i="22"/>
  <c r="N68" i="22"/>
  <c r="M69" i="22"/>
  <c r="N69" i="22"/>
  <c r="M70" i="22"/>
  <c r="N70" i="22"/>
  <c r="M71" i="22"/>
  <c r="N71" i="22"/>
  <c r="M72" i="22"/>
  <c r="N72" i="22"/>
  <c r="M73" i="22"/>
  <c r="N73" i="22"/>
  <c r="M74" i="22"/>
  <c r="N74" i="22"/>
  <c r="M75" i="22"/>
  <c r="N75" i="22"/>
  <c r="M76" i="22"/>
  <c r="N76" i="22"/>
  <c r="M77" i="22"/>
  <c r="N77" i="22"/>
  <c r="M78" i="22"/>
  <c r="N78" i="22"/>
  <c r="M79" i="22"/>
  <c r="N79" i="22"/>
  <c r="M80" i="22"/>
  <c r="N80" i="22"/>
  <c r="M81" i="22"/>
  <c r="N81" i="22"/>
  <c r="M82" i="22"/>
  <c r="N82" i="22"/>
  <c r="M83" i="22"/>
  <c r="N83" i="22"/>
  <c r="M84" i="22"/>
  <c r="N84" i="22"/>
  <c r="M85" i="22"/>
  <c r="N85" i="22"/>
  <c r="M86" i="22"/>
  <c r="N86" i="22"/>
  <c r="M87" i="22"/>
  <c r="N87" i="22"/>
  <c r="M88" i="22"/>
  <c r="N88" i="22"/>
  <c r="M89" i="22"/>
  <c r="N89" i="22"/>
  <c r="M90" i="22"/>
  <c r="N90" i="22"/>
  <c r="M91" i="22"/>
  <c r="N91" i="22"/>
  <c r="M92" i="22"/>
  <c r="N92" i="22"/>
  <c r="M93" i="22"/>
  <c r="N93" i="22"/>
  <c r="M94" i="22"/>
  <c r="N94" i="22"/>
  <c r="M95" i="22"/>
  <c r="N95" i="22"/>
  <c r="M96" i="22"/>
  <c r="N96" i="22"/>
  <c r="M97" i="22"/>
  <c r="N97" i="22"/>
  <c r="M98" i="22"/>
  <c r="N98" i="22"/>
  <c r="M99" i="22"/>
  <c r="N99" i="22"/>
  <c r="M100" i="22"/>
  <c r="N100" i="22"/>
  <c r="M101" i="22"/>
  <c r="N101" i="22"/>
  <c r="M102" i="22"/>
  <c r="N102" i="22"/>
  <c r="M103" i="22"/>
  <c r="N103" i="22"/>
  <c r="M104" i="22"/>
  <c r="N104" i="22"/>
  <c r="M105" i="22"/>
  <c r="N105" i="22"/>
  <c r="M106" i="22"/>
  <c r="N106" i="22"/>
  <c r="M107" i="22"/>
  <c r="N107" i="22"/>
  <c r="M108" i="22"/>
  <c r="N108" i="22"/>
  <c r="M109" i="22"/>
  <c r="N109" i="22"/>
  <c r="M110" i="22"/>
  <c r="N110" i="22"/>
  <c r="M111" i="22"/>
  <c r="N111" i="22"/>
  <c r="M112" i="22"/>
  <c r="N112" i="22"/>
  <c r="M113" i="22"/>
  <c r="N113" i="22"/>
  <c r="M114" i="22"/>
  <c r="N114" i="22"/>
  <c r="M115" i="22"/>
  <c r="N115" i="22"/>
  <c r="M116" i="22"/>
  <c r="N116" i="22"/>
  <c r="M117" i="22"/>
  <c r="N117" i="22"/>
  <c r="M118" i="22"/>
  <c r="N118" i="22"/>
  <c r="M119" i="22"/>
  <c r="N119" i="22"/>
  <c r="M120" i="22"/>
  <c r="N120" i="22"/>
  <c r="M121" i="22"/>
  <c r="N121" i="22"/>
  <c r="M122" i="22"/>
  <c r="N122" i="22"/>
  <c r="M123" i="22"/>
  <c r="N123" i="22"/>
  <c r="M124" i="22"/>
  <c r="N124" i="22"/>
  <c r="M125" i="22"/>
  <c r="N125" i="22"/>
  <c r="M126" i="22"/>
  <c r="N126" i="22"/>
  <c r="M127" i="22"/>
  <c r="N127" i="22"/>
  <c r="M128" i="22"/>
  <c r="N128" i="22"/>
  <c r="M129" i="22"/>
  <c r="N129" i="22"/>
  <c r="M130" i="22"/>
  <c r="N130" i="22"/>
  <c r="M131" i="22"/>
  <c r="N131" i="22"/>
  <c r="M132" i="22"/>
  <c r="N132" i="22"/>
  <c r="M133" i="22"/>
  <c r="N133" i="22"/>
  <c r="M134" i="22"/>
  <c r="N134" i="22"/>
  <c r="M135" i="22"/>
  <c r="N135" i="22"/>
  <c r="M136" i="22"/>
  <c r="N136" i="22"/>
  <c r="M137" i="22"/>
  <c r="N137" i="22"/>
  <c r="M138" i="22"/>
  <c r="N138" i="22"/>
  <c r="M139" i="22"/>
  <c r="N139" i="22"/>
  <c r="M140" i="22"/>
  <c r="N140" i="22"/>
  <c r="M141" i="22"/>
  <c r="N141" i="22"/>
  <c r="M142" i="22"/>
  <c r="N142" i="22"/>
  <c r="M143" i="22"/>
  <c r="N143" i="22"/>
  <c r="M144" i="22"/>
  <c r="N144" i="22"/>
  <c r="M145" i="22"/>
  <c r="N145" i="22"/>
  <c r="M146" i="22"/>
  <c r="N146" i="22"/>
  <c r="M147" i="22"/>
  <c r="N147" i="22"/>
  <c r="M148" i="22"/>
  <c r="N148" i="22"/>
  <c r="M149" i="22"/>
  <c r="N149" i="22"/>
  <c r="M150" i="22"/>
  <c r="N150" i="22"/>
  <c r="M151" i="22"/>
  <c r="N151" i="22"/>
  <c r="M152" i="22"/>
  <c r="N152" i="22"/>
  <c r="M153" i="22"/>
  <c r="N153" i="22"/>
  <c r="M154" i="22"/>
  <c r="N154" i="22"/>
  <c r="M155" i="22"/>
  <c r="N155" i="22"/>
  <c r="M156" i="22"/>
  <c r="N156" i="22"/>
  <c r="M157" i="22"/>
  <c r="N157" i="22"/>
  <c r="M158" i="22"/>
  <c r="N158" i="22"/>
  <c r="M159" i="22"/>
  <c r="N159" i="22"/>
  <c r="M160" i="22"/>
  <c r="N160" i="22"/>
  <c r="M161" i="22"/>
  <c r="N161" i="22"/>
  <c r="M162" i="22"/>
  <c r="N162" i="22"/>
  <c r="M163" i="22"/>
  <c r="N163" i="22"/>
  <c r="M164" i="22"/>
  <c r="N164" i="22"/>
  <c r="M165" i="22"/>
  <c r="N165" i="22"/>
  <c r="M166" i="22"/>
  <c r="N166" i="22"/>
  <c r="M167" i="22"/>
  <c r="N167" i="22"/>
  <c r="M168" i="22"/>
  <c r="N168" i="22"/>
  <c r="M169" i="22"/>
  <c r="N169" i="22"/>
  <c r="M170" i="22"/>
  <c r="N170" i="22"/>
  <c r="M171" i="22"/>
  <c r="N171" i="22"/>
  <c r="M172" i="22"/>
  <c r="N172" i="22"/>
  <c r="M173" i="22"/>
  <c r="N173" i="22"/>
  <c r="M174" i="22"/>
  <c r="N174" i="22"/>
  <c r="M175" i="22"/>
  <c r="N175" i="22"/>
  <c r="M176" i="22"/>
  <c r="N176" i="22"/>
  <c r="M177" i="22"/>
  <c r="N177" i="22"/>
  <c r="M178" i="22"/>
  <c r="N178" i="22"/>
  <c r="M179" i="22"/>
  <c r="N179" i="22"/>
  <c r="M180" i="22"/>
  <c r="N180" i="22"/>
  <c r="M181" i="22"/>
  <c r="N181" i="22"/>
  <c r="M182" i="22"/>
  <c r="N182" i="22"/>
  <c r="M183" i="22"/>
  <c r="N183" i="22"/>
  <c r="M184" i="22"/>
  <c r="N184" i="22"/>
  <c r="M185" i="22"/>
  <c r="N185" i="22"/>
  <c r="M186" i="22"/>
  <c r="N186" i="22"/>
  <c r="M187" i="22"/>
  <c r="N187" i="22"/>
  <c r="M188" i="22"/>
  <c r="N188" i="22"/>
  <c r="M189" i="22"/>
  <c r="N189" i="22"/>
  <c r="M190" i="22"/>
  <c r="N190" i="22"/>
  <c r="M191" i="22"/>
  <c r="N191" i="22"/>
  <c r="M192" i="22"/>
  <c r="N192" i="22"/>
  <c r="M193" i="22"/>
  <c r="N193" i="22"/>
  <c r="M194" i="22"/>
  <c r="N194" i="22"/>
  <c r="M195" i="22"/>
  <c r="N195" i="22"/>
  <c r="M196" i="22"/>
  <c r="N196" i="22"/>
  <c r="M197" i="22"/>
  <c r="N197" i="22"/>
  <c r="M198" i="22"/>
  <c r="N198" i="22"/>
  <c r="M199" i="22"/>
  <c r="N199" i="22"/>
  <c r="M200" i="22"/>
  <c r="N200" i="22"/>
  <c r="M201" i="22"/>
  <c r="N201" i="22"/>
  <c r="M202" i="22"/>
  <c r="N202" i="22"/>
  <c r="M203" i="22"/>
  <c r="N203" i="22"/>
  <c r="M204" i="22"/>
  <c r="N204" i="22"/>
  <c r="M205" i="22"/>
  <c r="N205" i="22"/>
  <c r="M206" i="22"/>
  <c r="N206" i="22"/>
  <c r="M207" i="22"/>
  <c r="N207" i="22"/>
  <c r="M208" i="22"/>
  <c r="N208" i="22"/>
  <c r="M209" i="22"/>
  <c r="N209" i="22"/>
  <c r="M210" i="22"/>
  <c r="N210" i="22"/>
  <c r="M211" i="22"/>
  <c r="N211" i="22"/>
  <c r="M212" i="22"/>
  <c r="N212" i="22"/>
  <c r="M213" i="22"/>
  <c r="N213" i="22"/>
  <c r="M214" i="22"/>
  <c r="N214" i="22"/>
  <c r="M215" i="22"/>
  <c r="N215" i="22"/>
  <c r="M216" i="22"/>
  <c r="N216" i="22"/>
  <c r="M217" i="22"/>
  <c r="N217" i="22"/>
  <c r="M218" i="22"/>
  <c r="N218" i="22"/>
  <c r="M219" i="22"/>
  <c r="N219" i="22"/>
  <c r="M220" i="22"/>
  <c r="N220" i="22"/>
  <c r="M221" i="22"/>
  <c r="N221" i="22"/>
  <c r="M222" i="22"/>
  <c r="N222" i="22"/>
  <c r="M223" i="22"/>
  <c r="N223" i="22"/>
  <c r="M224" i="22"/>
  <c r="N224" i="22"/>
  <c r="M225" i="22"/>
  <c r="N225" i="22"/>
  <c r="M226" i="22"/>
  <c r="N226" i="22"/>
  <c r="M227" i="22"/>
  <c r="N227" i="22"/>
  <c r="M228" i="22"/>
  <c r="N228" i="22"/>
  <c r="M229" i="22"/>
  <c r="N229" i="22"/>
  <c r="M230" i="22"/>
  <c r="N230" i="22"/>
  <c r="M231" i="22"/>
  <c r="N231" i="22"/>
  <c r="M232" i="22"/>
  <c r="N232" i="22"/>
  <c r="M233" i="22"/>
  <c r="N233" i="22"/>
  <c r="M234" i="22"/>
  <c r="N234" i="22"/>
  <c r="M235" i="22"/>
  <c r="N235" i="22"/>
  <c r="M236" i="22"/>
  <c r="N236" i="22"/>
  <c r="M237" i="22"/>
  <c r="N237" i="22"/>
  <c r="M238" i="22"/>
  <c r="N238" i="22"/>
  <c r="M239" i="22"/>
  <c r="N239" i="22"/>
  <c r="M240" i="22"/>
  <c r="N240" i="22"/>
  <c r="M241" i="22"/>
  <c r="N241" i="22"/>
  <c r="M242" i="22"/>
  <c r="N242" i="22"/>
  <c r="M243" i="22"/>
  <c r="N243" i="22"/>
  <c r="M244" i="22"/>
  <c r="N244" i="22"/>
  <c r="N2" i="22"/>
  <c r="M2" i="22"/>
  <c r="O3" i="22"/>
  <c r="P3" i="22" s="1"/>
  <c r="O4" i="22"/>
  <c r="P4" i="22" s="1"/>
  <c r="O5" i="22"/>
  <c r="P5" i="22" s="1"/>
  <c r="O6" i="22"/>
  <c r="P6" i="22" s="1"/>
  <c r="O7" i="22"/>
  <c r="P7" i="22" s="1"/>
  <c r="O8" i="22"/>
  <c r="P8" i="22" s="1"/>
  <c r="O9" i="22"/>
  <c r="P9" i="22" s="1"/>
  <c r="O10" i="22"/>
  <c r="P10" i="22" s="1"/>
  <c r="O11" i="22"/>
  <c r="P11" i="22" s="1"/>
  <c r="O12" i="22"/>
  <c r="P12" i="22" s="1"/>
  <c r="O13" i="22"/>
  <c r="P13" i="22" s="1"/>
  <c r="O14" i="22"/>
  <c r="P14" i="22" s="1"/>
  <c r="O15" i="22"/>
  <c r="P15" i="22" s="1"/>
  <c r="O16" i="22"/>
  <c r="P16" i="22" s="1"/>
  <c r="O17" i="22"/>
  <c r="P17" i="22" s="1"/>
  <c r="O18" i="22"/>
  <c r="P18" i="22" s="1"/>
  <c r="O19" i="22"/>
  <c r="P19" i="22" s="1"/>
  <c r="O20" i="22"/>
  <c r="P20" i="22" s="1"/>
  <c r="O21" i="22"/>
  <c r="P21" i="22" s="1"/>
  <c r="O22" i="22"/>
  <c r="P22" i="22" s="1"/>
  <c r="O23" i="22"/>
  <c r="P23" i="22" s="1"/>
  <c r="O24" i="22"/>
  <c r="P24" i="22" s="1"/>
  <c r="O25" i="22"/>
  <c r="P25" i="22" s="1"/>
  <c r="O26" i="22"/>
  <c r="P26" i="22" s="1"/>
  <c r="O27" i="22"/>
  <c r="P27" i="22" s="1"/>
  <c r="O28" i="22"/>
  <c r="P28" i="22" s="1"/>
  <c r="O29" i="22"/>
  <c r="P29" i="22" s="1"/>
  <c r="O30" i="22"/>
  <c r="P30" i="22" s="1"/>
  <c r="O31" i="22"/>
  <c r="P31" i="22" s="1"/>
  <c r="O32" i="22"/>
  <c r="P32" i="22" s="1"/>
  <c r="O33" i="22"/>
  <c r="P33" i="22" s="1"/>
  <c r="O34" i="22"/>
  <c r="P34" i="22" s="1"/>
  <c r="O35" i="22"/>
  <c r="P35" i="22" s="1"/>
  <c r="O36" i="22"/>
  <c r="P36" i="22" s="1"/>
  <c r="O37" i="22"/>
  <c r="P37" i="22" s="1"/>
  <c r="O38" i="22"/>
  <c r="P38" i="22" s="1"/>
  <c r="O39" i="22"/>
  <c r="P39" i="22" s="1"/>
  <c r="O40" i="22"/>
  <c r="P40" i="22" s="1"/>
  <c r="O41" i="22"/>
  <c r="P41" i="22" s="1"/>
  <c r="O42" i="22"/>
  <c r="P42" i="22" s="1"/>
  <c r="O43" i="22"/>
  <c r="P43" i="22" s="1"/>
  <c r="O44" i="22"/>
  <c r="P44" i="22" s="1"/>
  <c r="O45" i="22"/>
  <c r="P45" i="22" s="1"/>
  <c r="O46" i="22"/>
  <c r="P46" i="22" s="1"/>
  <c r="O47" i="22"/>
  <c r="P47" i="22" s="1"/>
  <c r="O48" i="22"/>
  <c r="P48" i="22" s="1"/>
  <c r="O49" i="22"/>
  <c r="P49" i="22" s="1"/>
  <c r="O50" i="22"/>
  <c r="P50" i="22" s="1"/>
  <c r="O51" i="22"/>
  <c r="P51" i="22" s="1"/>
  <c r="O52" i="22"/>
  <c r="P52" i="22" s="1"/>
  <c r="O53" i="22"/>
  <c r="P53" i="22" s="1"/>
  <c r="O54" i="22"/>
  <c r="P54" i="22" s="1"/>
  <c r="O55" i="22"/>
  <c r="P55" i="22" s="1"/>
  <c r="O56" i="22"/>
  <c r="P56" i="22" s="1"/>
  <c r="O57" i="22"/>
  <c r="P57" i="22" s="1"/>
  <c r="O58" i="22"/>
  <c r="P58" i="22" s="1"/>
  <c r="O59" i="22"/>
  <c r="P59" i="22" s="1"/>
  <c r="O60" i="22"/>
  <c r="P60" i="22" s="1"/>
  <c r="O61" i="22"/>
  <c r="P61" i="22" s="1"/>
  <c r="O62" i="22"/>
  <c r="P62" i="22" s="1"/>
  <c r="O63" i="22"/>
  <c r="P63" i="22" s="1"/>
  <c r="O64" i="22"/>
  <c r="P64" i="22" s="1"/>
  <c r="O65" i="22"/>
  <c r="P65" i="22" s="1"/>
  <c r="O66" i="22"/>
  <c r="P66" i="22" s="1"/>
  <c r="O67" i="22"/>
  <c r="P67" i="22" s="1"/>
  <c r="O68" i="22"/>
  <c r="P68" i="22" s="1"/>
  <c r="O69" i="22"/>
  <c r="P69" i="22" s="1"/>
  <c r="O70" i="22"/>
  <c r="P70" i="22" s="1"/>
  <c r="O71" i="22"/>
  <c r="P71" i="22" s="1"/>
  <c r="O72" i="22"/>
  <c r="P72" i="22" s="1"/>
  <c r="O73" i="22"/>
  <c r="P73" i="22" s="1"/>
  <c r="O74" i="22"/>
  <c r="P74" i="22" s="1"/>
  <c r="O75" i="22"/>
  <c r="P75" i="22" s="1"/>
  <c r="O76" i="22"/>
  <c r="P76" i="22" s="1"/>
  <c r="O77" i="22"/>
  <c r="P77" i="22" s="1"/>
  <c r="O78" i="22"/>
  <c r="P78" i="22" s="1"/>
  <c r="O79" i="22"/>
  <c r="P79" i="22" s="1"/>
  <c r="O80" i="22"/>
  <c r="P80" i="22" s="1"/>
  <c r="O81" i="22"/>
  <c r="P81" i="22" s="1"/>
  <c r="O82" i="22"/>
  <c r="P82" i="22" s="1"/>
  <c r="O83" i="22"/>
  <c r="P83" i="22" s="1"/>
  <c r="O84" i="22"/>
  <c r="P84" i="22" s="1"/>
  <c r="O85" i="22"/>
  <c r="P85" i="22" s="1"/>
  <c r="O86" i="22"/>
  <c r="P86" i="22" s="1"/>
  <c r="O87" i="22"/>
  <c r="P87" i="22" s="1"/>
  <c r="O88" i="22"/>
  <c r="P88" i="22" s="1"/>
  <c r="O89" i="22"/>
  <c r="P89" i="22" s="1"/>
  <c r="O90" i="22"/>
  <c r="P90" i="22" s="1"/>
  <c r="O91" i="22"/>
  <c r="P91" i="22" s="1"/>
  <c r="O92" i="22"/>
  <c r="P92" i="22" s="1"/>
  <c r="O93" i="22"/>
  <c r="P93" i="22" s="1"/>
  <c r="O94" i="22"/>
  <c r="P94" i="22" s="1"/>
  <c r="O95" i="22"/>
  <c r="P95" i="22" s="1"/>
  <c r="O96" i="22"/>
  <c r="P96" i="22" s="1"/>
  <c r="O97" i="22"/>
  <c r="P97" i="22" s="1"/>
  <c r="O98" i="22"/>
  <c r="P98" i="22" s="1"/>
  <c r="O99" i="22"/>
  <c r="P99" i="22" s="1"/>
  <c r="O100" i="22"/>
  <c r="P100" i="22" s="1"/>
  <c r="O101" i="22"/>
  <c r="P101" i="22" s="1"/>
  <c r="O102" i="22"/>
  <c r="P102" i="22" s="1"/>
  <c r="O103" i="22"/>
  <c r="P103" i="22" s="1"/>
  <c r="O104" i="22"/>
  <c r="P104" i="22" s="1"/>
  <c r="O105" i="22"/>
  <c r="P105" i="22" s="1"/>
  <c r="O106" i="22"/>
  <c r="P106" i="22" s="1"/>
  <c r="O107" i="22"/>
  <c r="P107" i="22" s="1"/>
  <c r="O108" i="22"/>
  <c r="P108" i="22" s="1"/>
  <c r="O109" i="22"/>
  <c r="P109" i="22" s="1"/>
  <c r="O110" i="22"/>
  <c r="P110" i="22" s="1"/>
  <c r="O111" i="22"/>
  <c r="P111" i="22" s="1"/>
  <c r="O112" i="22"/>
  <c r="P112" i="22" s="1"/>
  <c r="O113" i="22"/>
  <c r="P113" i="22" s="1"/>
  <c r="O114" i="22"/>
  <c r="P114" i="22" s="1"/>
  <c r="O115" i="22"/>
  <c r="P115" i="22" s="1"/>
  <c r="O116" i="22"/>
  <c r="P116" i="22" s="1"/>
  <c r="O117" i="22"/>
  <c r="P117" i="22" s="1"/>
  <c r="O118" i="22"/>
  <c r="P118" i="22" s="1"/>
  <c r="O119" i="22"/>
  <c r="P119" i="22" s="1"/>
  <c r="O120" i="22"/>
  <c r="P120" i="22" s="1"/>
  <c r="O121" i="22"/>
  <c r="P121" i="22" s="1"/>
  <c r="O122" i="22"/>
  <c r="P122" i="22" s="1"/>
  <c r="O123" i="22"/>
  <c r="P123" i="22" s="1"/>
  <c r="O124" i="22"/>
  <c r="P124" i="22" s="1"/>
  <c r="O125" i="22"/>
  <c r="P125" i="22" s="1"/>
  <c r="O126" i="22"/>
  <c r="P126" i="22" s="1"/>
  <c r="O127" i="22"/>
  <c r="P127" i="22" s="1"/>
  <c r="O128" i="22"/>
  <c r="P128" i="22" s="1"/>
  <c r="O129" i="22"/>
  <c r="P129" i="22" s="1"/>
  <c r="O130" i="22"/>
  <c r="P130" i="22" s="1"/>
  <c r="O131" i="22"/>
  <c r="P131" i="22" s="1"/>
  <c r="O132" i="22"/>
  <c r="P132" i="22" s="1"/>
  <c r="O133" i="22"/>
  <c r="P133" i="22" s="1"/>
  <c r="O134" i="22"/>
  <c r="P134" i="22" s="1"/>
  <c r="O135" i="22"/>
  <c r="P135" i="22" s="1"/>
  <c r="O136" i="22"/>
  <c r="P136" i="22" s="1"/>
  <c r="O137" i="22"/>
  <c r="P137" i="22" s="1"/>
  <c r="O138" i="22"/>
  <c r="P138" i="22" s="1"/>
  <c r="O139" i="22"/>
  <c r="P139" i="22" s="1"/>
  <c r="O140" i="22"/>
  <c r="P140" i="22" s="1"/>
  <c r="O141" i="22"/>
  <c r="P141" i="22" s="1"/>
  <c r="O142" i="22"/>
  <c r="P142" i="22" s="1"/>
  <c r="O143" i="22"/>
  <c r="P143" i="22" s="1"/>
  <c r="O144" i="22"/>
  <c r="P144" i="22" s="1"/>
  <c r="O145" i="22"/>
  <c r="P145" i="22" s="1"/>
  <c r="O146" i="22"/>
  <c r="P146" i="22" s="1"/>
  <c r="O147" i="22"/>
  <c r="P147" i="22" s="1"/>
  <c r="O148" i="22"/>
  <c r="P148" i="22" s="1"/>
  <c r="O149" i="22"/>
  <c r="P149" i="22" s="1"/>
  <c r="O150" i="22"/>
  <c r="P150" i="22" s="1"/>
  <c r="O151" i="22"/>
  <c r="P151" i="22" s="1"/>
  <c r="O152" i="22"/>
  <c r="P152" i="22" s="1"/>
  <c r="O153" i="22"/>
  <c r="P153" i="22" s="1"/>
  <c r="O154" i="22"/>
  <c r="P154" i="22" s="1"/>
  <c r="O155" i="22"/>
  <c r="P155" i="22" s="1"/>
  <c r="O156" i="22"/>
  <c r="P156" i="22" s="1"/>
  <c r="O157" i="22"/>
  <c r="P157" i="22" s="1"/>
  <c r="O158" i="22"/>
  <c r="P158" i="22" s="1"/>
  <c r="O159" i="22"/>
  <c r="P159" i="22" s="1"/>
  <c r="O160" i="22"/>
  <c r="P160" i="22" s="1"/>
  <c r="O161" i="22"/>
  <c r="P161" i="22" s="1"/>
  <c r="O162" i="22"/>
  <c r="P162" i="22" s="1"/>
  <c r="O163" i="22"/>
  <c r="P163" i="22" s="1"/>
  <c r="O164" i="22"/>
  <c r="P164" i="22" s="1"/>
  <c r="O165" i="22"/>
  <c r="P165" i="22" s="1"/>
  <c r="O166" i="22"/>
  <c r="P166" i="22" s="1"/>
  <c r="O167" i="22"/>
  <c r="P167" i="22" s="1"/>
  <c r="O168" i="22"/>
  <c r="P168" i="22" s="1"/>
  <c r="O169" i="22"/>
  <c r="P169" i="22" s="1"/>
  <c r="O170" i="22"/>
  <c r="P170" i="22" s="1"/>
  <c r="O171" i="22"/>
  <c r="P171" i="22" s="1"/>
  <c r="O172" i="22"/>
  <c r="P172" i="22" s="1"/>
  <c r="O173" i="22"/>
  <c r="P173" i="22" s="1"/>
  <c r="O174" i="22"/>
  <c r="P174" i="22" s="1"/>
  <c r="O175" i="22"/>
  <c r="P175" i="22" s="1"/>
  <c r="O176" i="22"/>
  <c r="P176" i="22" s="1"/>
  <c r="O177" i="22"/>
  <c r="P177" i="22" s="1"/>
  <c r="O178" i="22"/>
  <c r="P178" i="22" s="1"/>
  <c r="O179" i="22"/>
  <c r="P179" i="22" s="1"/>
  <c r="O180" i="22"/>
  <c r="P180" i="22" s="1"/>
  <c r="O181" i="22"/>
  <c r="P181" i="22" s="1"/>
  <c r="O182" i="22"/>
  <c r="P182" i="22" s="1"/>
  <c r="O183" i="22"/>
  <c r="P183" i="22" s="1"/>
  <c r="O184" i="22"/>
  <c r="P184" i="22" s="1"/>
  <c r="O185" i="22"/>
  <c r="P185" i="22" s="1"/>
  <c r="O186" i="22"/>
  <c r="P186" i="22" s="1"/>
  <c r="O187" i="22"/>
  <c r="P187" i="22" s="1"/>
  <c r="O188" i="22"/>
  <c r="P188" i="22" s="1"/>
  <c r="O189" i="22"/>
  <c r="P189" i="22" s="1"/>
  <c r="O190" i="22"/>
  <c r="P190" i="22" s="1"/>
  <c r="O191" i="22"/>
  <c r="P191" i="22" s="1"/>
  <c r="O192" i="22"/>
  <c r="P192" i="22" s="1"/>
  <c r="O193" i="22"/>
  <c r="P193" i="22" s="1"/>
  <c r="O194" i="22"/>
  <c r="P194" i="22" s="1"/>
  <c r="O195" i="22"/>
  <c r="P195" i="22" s="1"/>
  <c r="O196" i="22"/>
  <c r="P196" i="22" s="1"/>
  <c r="O197" i="22"/>
  <c r="P197" i="22" s="1"/>
  <c r="O198" i="22"/>
  <c r="P198" i="22" s="1"/>
  <c r="O199" i="22"/>
  <c r="P199" i="22" s="1"/>
  <c r="O200" i="22"/>
  <c r="P200" i="22" s="1"/>
  <c r="O201" i="22"/>
  <c r="P201" i="22" s="1"/>
  <c r="O202" i="22"/>
  <c r="P202" i="22" s="1"/>
  <c r="O203" i="22"/>
  <c r="P203" i="22" s="1"/>
  <c r="O204" i="22"/>
  <c r="P204" i="22" s="1"/>
  <c r="O205" i="22"/>
  <c r="P205" i="22" s="1"/>
  <c r="O206" i="22"/>
  <c r="P206" i="22" s="1"/>
  <c r="O207" i="22"/>
  <c r="P207" i="22" s="1"/>
  <c r="O208" i="22"/>
  <c r="P208" i="22" s="1"/>
  <c r="O209" i="22"/>
  <c r="P209" i="22" s="1"/>
  <c r="O210" i="22"/>
  <c r="P210" i="22" s="1"/>
  <c r="O211" i="22"/>
  <c r="P211" i="22" s="1"/>
  <c r="O212" i="22"/>
  <c r="P212" i="22" s="1"/>
  <c r="O213" i="22"/>
  <c r="P213" i="22" s="1"/>
  <c r="O214" i="22"/>
  <c r="P214" i="22" s="1"/>
  <c r="O215" i="22"/>
  <c r="P215" i="22" s="1"/>
  <c r="O216" i="22"/>
  <c r="P216" i="22" s="1"/>
  <c r="O217" i="22"/>
  <c r="P217" i="22" s="1"/>
  <c r="O218" i="22"/>
  <c r="P218" i="22" s="1"/>
  <c r="O219" i="22"/>
  <c r="P219" i="22" s="1"/>
  <c r="O220" i="22"/>
  <c r="P220" i="22" s="1"/>
  <c r="O221" i="22"/>
  <c r="P221" i="22" s="1"/>
  <c r="O222" i="22"/>
  <c r="P222" i="22" s="1"/>
  <c r="O223" i="22"/>
  <c r="P223" i="22" s="1"/>
  <c r="O224" i="22"/>
  <c r="P224" i="22" s="1"/>
  <c r="O225" i="22"/>
  <c r="P225" i="22" s="1"/>
  <c r="O226" i="22"/>
  <c r="P226" i="22" s="1"/>
  <c r="O227" i="22"/>
  <c r="P227" i="22" s="1"/>
  <c r="O228" i="22"/>
  <c r="P228" i="22" s="1"/>
  <c r="O229" i="22"/>
  <c r="P229" i="22" s="1"/>
  <c r="O230" i="22"/>
  <c r="P230" i="22" s="1"/>
  <c r="O231" i="22"/>
  <c r="P231" i="22" s="1"/>
  <c r="O232" i="22"/>
  <c r="P232" i="22" s="1"/>
  <c r="O233" i="22"/>
  <c r="P233" i="22" s="1"/>
  <c r="O234" i="22"/>
  <c r="P234" i="22" s="1"/>
  <c r="O235" i="22"/>
  <c r="P235" i="22" s="1"/>
  <c r="O236" i="22"/>
  <c r="P236" i="22" s="1"/>
  <c r="O237" i="22"/>
  <c r="P237" i="22" s="1"/>
  <c r="O238" i="22"/>
  <c r="P238" i="22" s="1"/>
  <c r="O239" i="22"/>
  <c r="P239" i="22" s="1"/>
  <c r="O240" i="22"/>
  <c r="P240" i="22" s="1"/>
  <c r="O241" i="22"/>
  <c r="P241" i="22" s="1"/>
  <c r="O242" i="22"/>
  <c r="P242" i="22" s="1"/>
  <c r="O243" i="22"/>
  <c r="P243" i="22" s="1"/>
  <c r="O244" i="22"/>
  <c r="P244" i="22" s="1"/>
  <c r="O2" i="22"/>
  <c r="P2" i="22" s="1"/>
  <c r="F245" i="22" l="1"/>
  <c r="E245" i="22"/>
  <c r="J241" i="22" l="1"/>
  <c r="J242" i="22"/>
  <c r="J243" i="22"/>
  <c r="J244" i="22"/>
  <c r="L239" i="22"/>
  <c r="L240" i="22"/>
  <c r="L241" i="22"/>
  <c r="L242" i="22"/>
  <c r="L243" i="22"/>
  <c r="L244" i="22"/>
  <c r="J239" i="22"/>
  <c r="J240" i="22"/>
  <c r="L228" i="22" l="1"/>
  <c r="L229" i="22"/>
  <c r="L230" i="22"/>
  <c r="L231" i="22"/>
  <c r="L232" i="22"/>
  <c r="L233" i="22"/>
  <c r="L234" i="22"/>
  <c r="L235" i="22"/>
  <c r="L236" i="22"/>
  <c r="L237" i="22"/>
  <c r="L238" i="22"/>
  <c r="J228" i="22"/>
  <c r="J229" i="22"/>
  <c r="J230" i="22"/>
  <c r="J231" i="22"/>
  <c r="J232" i="22"/>
  <c r="J233" i="22"/>
  <c r="J234" i="22"/>
  <c r="J235" i="22"/>
  <c r="J236" i="22"/>
  <c r="J237" i="22"/>
  <c r="J238" i="22"/>
  <c r="D230" i="22"/>
  <c r="D231" i="22"/>
  <c r="L219" i="22" l="1"/>
  <c r="L220" i="22"/>
  <c r="L221" i="22"/>
  <c r="L222" i="22"/>
  <c r="L223" i="22"/>
  <c r="L224" i="22"/>
  <c r="L225" i="22"/>
  <c r="L226" i="22"/>
  <c r="L227" i="22"/>
  <c r="J219" i="22"/>
  <c r="J220" i="22"/>
  <c r="J221" i="22"/>
  <c r="J222" i="22"/>
  <c r="J223" i="22"/>
  <c r="J224" i="22"/>
  <c r="J225" i="22"/>
  <c r="J226" i="22"/>
  <c r="J227" i="22"/>
  <c r="L184" i="22" l="1"/>
  <c r="L185" i="22"/>
  <c r="L186" i="22"/>
  <c r="L187" i="22"/>
  <c r="L188" i="22"/>
  <c r="L189" i="22"/>
  <c r="L190" i="22"/>
  <c r="L191" i="22"/>
  <c r="L192" i="22"/>
  <c r="L193" i="22"/>
  <c r="L194" i="22"/>
  <c r="L195" i="22"/>
  <c r="L196" i="22"/>
  <c r="L197" i="22"/>
  <c r="L198" i="22"/>
  <c r="L199" i="22"/>
  <c r="L200" i="22"/>
  <c r="L201" i="22"/>
  <c r="L202" i="22"/>
  <c r="L203" i="22"/>
  <c r="L204" i="22"/>
  <c r="L205" i="22"/>
  <c r="L206" i="22"/>
  <c r="L207" i="22"/>
  <c r="L208" i="22"/>
  <c r="L209" i="22"/>
  <c r="L210" i="22"/>
  <c r="L211" i="22"/>
  <c r="L212" i="22"/>
  <c r="L213" i="22"/>
  <c r="L214" i="22"/>
  <c r="L215" i="22"/>
  <c r="L216" i="22"/>
  <c r="L217" i="22"/>
  <c r="L218" i="22"/>
  <c r="J184" i="22"/>
  <c r="J185" i="22"/>
  <c r="J186" i="22"/>
  <c r="J187" i="22"/>
  <c r="J188" i="22"/>
  <c r="J189" i="22"/>
  <c r="J190" i="22"/>
  <c r="J191" i="22"/>
  <c r="J192" i="22"/>
  <c r="J193" i="22"/>
  <c r="J194" i="22"/>
  <c r="J195" i="22"/>
  <c r="J196" i="22"/>
  <c r="J197" i="22"/>
  <c r="J198" i="22"/>
  <c r="J199" i="22"/>
  <c r="J200" i="22"/>
  <c r="J201" i="22"/>
  <c r="J202" i="22"/>
  <c r="J203" i="22"/>
  <c r="J204" i="22"/>
  <c r="J205" i="22"/>
  <c r="J206" i="22"/>
  <c r="J207" i="22"/>
  <c r="J208" i="22"/>
  <c r="J209" i="22"/>
  <c r="J210" i="22"/>
  <c r="J211" i="22"/>
  <c r="J212" i="22"/>
  <c r="J213" i="22"/>
  <c r="J214" i="22"/>
  <c r="J215" i="22"/>
  <c r="J216" i="22"/>
  <c r="J217" i="22"/>
  <c r="J218" i="22"/>
  <c r="D193" i="22"/>
  <c r="D194" i="22"/>
  <c r="D202" i="22"/>
  <c r="D203" i="22"/>
  <c r="D211" i="22"/>
  <c r="D212" i="22"/>
  <c r="D213" i="22"/>
  <c r="D215" i="22"/>
  <c r="D216" i="22"/>
  <c r="D217" i="22"/>
  <c r="D218" i="22"/>
  <c r="L159" i="22" l="1"/>
  <c r="L160" i="22"/>
  <c r="L161" i="22"/>
  <c r="L162" i="22"/>
  <c r="L163" i="22"/>
  <c r="L164" i="22"/>
  <c r="L165" i="22"/>
  <c r="L166" i="22"/>
  <c r="L167" i="22"/>
  <c r="L168" i="22"/>
  <c r="L169" i="22"/>
  <c r="L170" i="22"/>
  <c r="L171" i="22"/>
  <c r="L172" i="22"/>
  <c r="L173" i="22"/>
  <c r="L174" i="22"/>
  <c r="L175" i="22"/>
  <c r="L176" i="22"/>
  <c r="L177" i="22"/>
  <c r="L178" i="22"/>
  <c r="L179" i="22"/>
  <c r="L180" i="22"/>
  <c r="L181" i="22"/>
  <c r="L182" i="22"/>
  <c r="L183" i="22"/>
  <c r="J159" i="22"/>
  <c r="J160" i="22"/>
  <c r="J161" i="22"/>
  <c r="J162" i="22"/>
  <c r="J163" i="22"/>
  <c r="J164" i="22"/>
  <c r="J165" i="22"/>
  <c r="J166" i="22"/>
  <c r="J167" i="22"/>
  <c r="J168" i="22"/>
  <c r="J169" i="22"/>
  <c r="J170" i="22"/>
  <c r="J171" i="22"/>
  <c r="J172" i="22"/>
  <c r="J173" i="22"/>
  <c r="J174" i="22"/>
  <c r="J175" i="22"/>
  <c r="J176" i="22"/>
  <c r="J177" i="22"/>
  <c r="J178" i="22"/>
  <c r="J179" i="22"/>
  <c r="J180" i="22"/>
  <c r="J181" i="22"/>
  <c r="J182" i="22"/>
  <c r="J183" i="22"/>
  <c r="D174" i="22" l="1"/>
  <c r="D175" i="22"/>
  <c r="D178" i="22"/>
  <c r="D183" i="22"/>
  <c r="L151" i="22" l="1"/>
  <c r="L152" i="22"/>
  <c r="L153" i="22"/>
  <c r="L154" i="22"/>
  <c r="L155" i="22"/>
  <c r="L156" i="22"/>
  <c r="L157" i="22"/>
  <c r="L158" i="22"/>
  <c r="J151" i="22"/>
  <c r="J152" i="22"/>
  <c r="J153" i="22"/>
  <c r="J154" i="22"/>
  <c r="J155" i="22"/>
  <c r="J156" i="22"/>
  <c r="J157" i="22"/>
  <c r="J158" i="22"/>
  <c r="L122" i="22" l="1"/>
  <c r="L123" i="22"/>
  <c r="L124" i="22"/>
  <c r="L125" i="22"/>
  <c r="L126" i="22"/>
  <c r="L127" i="22"/>
  <c r="L128" i="22"/>
  <c r="L129" i="22"/>
  <c r="L130" i="22"/>
  <c r="L131" i="22"/>
  <c r="L132" i="22"/>
  <c r="L133" i="22"/>
  <c r="L134" i="22"/>
  <c r="L135" i="22"/>
  <c r="L136" i="22"/>
  <c r="L137" i="22"/>
  <c r="L138" i="22"/>
  <c r="L139" i="22"/>
  <c r="L140" i="22"/>
  <c r="L141" i="22"/>
  <c r="L142" i="22"/>
  <c r="L143" i="22"/>
  <c r="L144" i="22"/>
  <c r="L145" i="22"/>
  <c r="L146" i="22"/>
  <c r="L147" i="22"/>
  <c r="L148" i="22"/>
  <c r="L149" i="22"/>
  <c r="L150" i="22"/>
  <c r="J122" i="22"/>
  <c r="J123" i="22"/>
  <c r="J124" i="22"/>
  <c r="J125" i="22"/>
  <c r="J126" i="22"/>
  <c r="J127" i="22"/>
  <c r="J128" i="22"/>
  <c r="J129" i="22"/>
  <c r="J130" i="22"/>
  <c r="J131" i="22"/>
  <c r="J132" i="22"/>
  <c r="J133" i="22"/>
  <c r="J134" i="22"/>
  <c r="J135" i="22"/>
  <c r="J136" i="22"/>
  <c r="J137" i="22"/>
  <c r="J138" i="22"/>
  <c r="J139" i="22"/>
  <c r="J140" i="22"/>
  <c r="J141" i="22"/>
  <c r="J142" i="22"/>
  <c r="J143" i="22"/>
  <c r="J144" i="22"/>
  <c r="J145" i="22"/>
  <c r="J146" i="22"/>
  <c r="J147" i="22"/>
  <c r="J148" i="22"/>
  <c r="J149" i="22"/>
  <c r="J150" i="22"/>
  <c r="D143" i="22"/>
  <c r="D149" i="22"/>
  <c r="D131" i="22"/>
  <c r="L111" i="22" l="1"/>
  <c r="L112" i="22"/>
  <c r="L113" i="22"/>
  <c r="L114" i="22"/>
  <c r="L115" i="22"/>
  <c r="L116" i="22"/>
  <c r="L117" i="22"/>
  <c r="L118" i="22"/>
  <c r="L119" i="22"/>
  <c r="L120" i="22"/>
  <c r="L121" i="22"/>
  <c r="J111" i="22"/>
  <c r="J112" i="22"/>
  <c r="J113" i="22"/>
  <c r="J114" i="22"/>
  <c r="J115" i="22"/>
  <c r="J116" i="22"/>
  <c r="J117" i="22"/>
  <c r="J118" i="22"/>
  <c r="J119" i="22"/>
  <c r="J120" i="22"/>
  <c r="J121" i="22"/>
  <c r="D117" i="22"/>
  <c r="D116" i="22"/>
  <c r="D115" i="22"/>
  <c r="L88" i="22" l="1"/>
  <c r="L89" i="22"/>
  <c r="L90" i="22"/>
  <c r="L91" i="22"/>
  <c r="L92" i="22"/>
  <c r="L93" i="22"/>
  <c r="L94" i="22"/>
  <c r="L95" i="22"/>
  <c r="L96" i="22"/>
  <c r="L97" i="22"/>
  <c r="L98" i="22"/>
  <c r="L99" i="22"/>
  <c r="L100" i="22"/>
  <c r="L101" i="22"/>
  <c r="L102" i="22"/>
  <c r="L103" i="22"/>
  <c r="L104" i="22"/>
  <c r="L105" i="22"/>
  <c r="L106" i="22"/>
  <c r="L107" i="22"/>
  <c r="L108" i="22"/>
  <c r="L109" i="22"/>
  <c r="L110" i="22"/>
  <c r="J88" i="22"/>
  <c r="J89" i="22"/>
  <c r="J90" i="22"/>
  <c r="J91" i="22"/>
  <c r="J92" i="22"/>
  <c r="J93" i="22"/>
  <c r="J94" i="22"/>
  <c r="J95" i="22"/>
  <c r="J96" i="22"/>
  <c r="J97" i="22"/>
  <c r="J98" i="22"/>
  <c r="J99" i="22"/>
  <c r="J100" i="22"/>
  <c r="J101" i="22"/>
  <c r="J102" i="22"/>
  <c r="J103" i="22"/>
  <c r="J104" i="22"/>
  <c r="J105" i="22"/>
  <c r="J106" i="22"/>
  <c r="J107" i="22"/>
  <c r="J108" i="22"/>
  <c r="J109" i="22"/>
  <c r="J110" i="22"/>
  <c r="L58" i="22" l="1"/>
  <c r="L59" i="22"/>
  <c r="L60" i="22"/>
  <c r="L61" i="22"/>
  <c r="L62" i="22"/>
  <c r="L63" i="22"/>
  <c r="L64" i="22"/>
  <c r="L65" i="22"/>
  <c r="L66" i="22"/>
  <c r="L67" i="22"/>
  <c r="L68" i="22"/>
  <c r="L69" i="22"/>
  <c r="L70" i="22"/>
  <c r="L71" i="22"/>
  <c r="L72" i="22"/>
  <c r="L73" i="22"/>
  <c r="L74" i="22"/>
  <c r="L75" i="22"/>
  <c r="L76" i="22"/>
  <c r="L77" i="22"/>
  <c r="L78" i="22"/>
  <c r="L79" i="22"/>
  <c r="L80" i="22"/>
  <c r="L81" i="22"/>
  <c r="L82" i="22"/>
  <c r="L83" i="22"/>
  <c r="L84" i="22"/>
  <c r="L85" i="22"/>
  <c r="L86" i="22"/>
  <c r="L87" i="22"/>
  <c r="J58" i="22"/>
  <c r="J59" i="22"/>
  <c r="J60" i="22"/>
  <c r="J61" i="22"/>
  <c r="J62" i="22"/>
  <c r="J63" i="22"/>
  <c r="J64" i="22"/>
  <c r="J65" i="22"/>
  <c r="J66" i="22"/>
  <c r="J67" i="22"/>
  <c r="J68" i="22"/>
  <c r="J69" i="22"/>
  <c r="J70" i="22"/>
  <c r="J71" i="22"/>
  <c r="J72" i="22"/>
  <c r="J73" i="22"/>
  <c r="J74" i="22"/>
  <c r="J75" i="22"/>
  <c r="J76" i="22"/>
  <c r="J77" i="22"/>
  <c r="J78" i="22"/>
  <c r="J79" i="22"/>
  <c r="J80" i="22"/>
  <c r="J81" i="22"/>
  <c r="J82" i="22"/>
  <c r="J83" i="22"/>
  <c r="J84" i="22"/>
  <c r="J85" i="22"/>
  <c r="J86" i="22"/>
  <c r="J87" i="22"/>
  <c r="D82" i="22"/>
  <c r="D79" i="22"/>
  <c r="D78" i="22"/>
  <c r="L35" i="22" l="1"/>
  <c r="L36" i="22"/>
  <c r="L37" i="22"/>
  <c r="L38" i="22"/>
  <c r="L39" i="22"/>
  <c r="L40" i="22"/>
  <c r="L41" i="22"/>
  <c r="L42" i="22"/>
  <c r="L43" i="22"/>
  <c r="L44" i="22"/>
  <c r="L45" i="22"/>
  <c r="L46" i="22"/>
  <c r="L47" i="22"/>
  <c r="L48" i="22"/>
  <c r="L49" i="22"/>
  <c r="L50" i="22"/>
  <c r="L51" i="22"/>
  <c r="L52" i="22"/>
  <c r="L53" i="22"/>
  <c r="L54" i="22"/>
  <c r="L55" i="22"/>
  <c r="L56" i="22"/>
  <c r="L57" i="22"/>
  <c r="J35" i="22"/>
  <c r="J36" i="22"/>
  <c r="J37" i="22"/>
  <c r="J38" i="22"/>
  <c r="J39" i="22"/>
  <c r="J40" i="22"/>
  <c r="J41" i="22"/>
  <c r="J42" i="22"/>
  <c r="J43" i="22"/>
  <c r="J44" i="22"/>
  <c r="J45" i="22"/>
  <c r="J46" i="22"/>
  <c r="J47" i="22"/>
  <c r="J48" i="22"/>
  <c r="J49" i="22"/>
  <c r="J50" i="22"/>
  <c r="J51" i="22"/>
  <c r="J52" i="22"/>
  <c r="J53" i="22"/>
  <c r="J54" i="22"/>
  <c r="J55" i="22"/>
  <c r="J56" i="22"/>
  <c r="J57" i="22"/>
  <c r="D48" i="22"/>
  <c r="D39" i="22"/>
  <c r="D38" i="22"/>
  <c r="L12" i="22" l="1"/>
  <c r="L13" i="22"/>
  <c r="L14" i="22"/>
  <c r="L15" i="22"/>
  <c r="L16" i="22"/>
  <c r="L17" i="22"/>
  <c r="L18" i="22"/>
  <c r="L19" i="22"/>
  <c r="L20" i="22"/>
  <c r="L21" i="22"/>
  <c r="L22" i="22"/>
  <c r="L23" i="22"/>
  <c r="L24" i="22"/>
  <c r="L25" i="22"/>
  <c r="L26" i="22"/>
  <c r="L27" i="22"/>
  <c r="L28" i="22"/>
  <c r="L29" i="22"/>
  <c r="L30" i="22"/>
  <c r="L31" i="22"/>
  <c r="L32" i="22"/>
  <c r="L33" i="22"/>
  <c r="L34" i="22"/>
  <c r="J12" i="22"/>
  <c r="J13" i="22"/>
  <c r="J14" i="22"/>
  <c r="J15" i="22"/>
  <c r="J16" i="22"/>
  <c r="J17" i="22"/>
  <c r="J18" i="22"/>
  <c r="J19" i="22"/>
  <c r="J20" i="22"/>
  <c r="J21" i="22"/>
  <c r="J22" i="22"/>
  <c r="J23" i="22"/>
  <c r="J24" i="22"/>
  <c r="J25" i="22"/>
  <c r="J26" i="22"/>
  <c r="J27" i="22"/>
  <c r="J28" i="22"/>
  <c r="J29" i="22"/>
  <c r="J30" i="22"/>
  <c r="J31" i="22"/>
  <c r="J32" i="22"/>
  <c r="J33" i="22"/>
  <c r="J34" i="22"/>
  <c r="D27" i="22"/>
  <c r="D26" i="22"/>
  <c r="D25" i="22"/>
  <c r="J3" i="22"/>
  <c r="L3" i="22"/>
  <c r="J4" i="22"/>
  <c r="L4" i="22"/>
  <c r="J5" i="22"/>
  <c r="L5" i="22"/>
  <c r="J6" i="22"/>
  <c r="L6" i="22"/>
  <c r="J7" i="22"/>
  <c r="L7" i="22"/>
  <c r="J8" i="22"/>
  <c r="L8" i="22"/>
  <c r="J9" i="22"/>
  <c r="L9" i="22"/>
  <c r="J10" i="22"/>
  <c r="L10" i="22"/>
  <c r="J11" i="22"/>
  <c r="L11" i="22"/>
  <c r="L2" i="22"/>
  <c r="J2" i="22"/>
  <c r="D8" i="22"/>
  <c r="D7" i="22"/>
  <c r="D6" i="22"/>
  <c r="D245" i="22" l="1"/>
  <c r="D253" i="20"/>
  <c r="D125" i="20" l="1"/>
  <c r="M3" i="20" l="1"/>
  <c r="N3" i="20"/>
  <c r="O3" i="20"/>
  <c r="R3" i="20" s="1"/>
  <c r="M4" i="20"/>
  <c r="N4" i="20"/>
  <c r="O4" i="20"/>
  <c r="R4" i="20" s="1"/>
  <c r="M5" i="20"/>
  <c r="N5" i="20"/>
  <c r="O5" i="20"/>
  <c r="R5" i="20" s="1"/>
  <c r="M6" i="20"/>
  <c r="N6" i="20"/>
  <c r="O6" i="20"/>
  <c r="R6" i="20" s="1"/>
  <c r="M7" i="20"/>
  <c r="N7" i="20"/>
  <c r="O7" i="20"/>
  <c r="R7" i="20" s="1"/>
  <c r="M8" i="20"/>
  <c r="N8" i="20"/>
  <c r="O8" i="20"/>
  <c r="R8" i="20" s="1"/>
  <c r="M9" i="20"/>
  <c r="N9" i="20"/>
  <c r="O9" i="20"/>
  <c r="R9" i="20" s="1"/>
  <c r="M10" i="20"/>
  <c r="N10" i="20"/>
  <c r="O10" i="20"/>
  <c r="R10" i="20" s="1"/>
  <c r="M11" i="20"/>
  <c r="N11" i="20"/>
  <c r="O11" i="20"/>
  <c r="R11" i="20" s="1"/>
  <c r="M12" i="20"/>
  <c r="N12" i="20"/>
  <c r="O12" i="20"/>
  <c r="R12" i="20" s="1"/>
  <c r="M13" i="20"/>
  <c r="N13" i="20"/>
  <c r="O13" i="20"/>
  <c r="R13" i="20" s="1"/>
  <c r="M14" i="20"/>
  <c r="N14" i="20"/>
  <c r="O14" i="20"/>
  <c r="R14" i="20" s="1"/>
  <c r="M15" i="20"/>
  <c r="N15" i="20"/>
  <c r="O15" i="20"/>
  <c r="R15" i="20" s="1"/>
  <c r="M16" i="20"/>
  <c r="N16" i="20"/>
  <c r="O16" i="20"/>
  <c r="R16" i="20" s="1"/>
  <c r="M17" i="20"/>
  <c r="N17" i="20"/>
  <c r="O17" i="20"/>
  <c r="R17" i="20" s="1"/>
  <c r="M18" i="20"/>
  <c r="N18" i="20"/>
  <c r="O18" i="20"/>
  <c r="R18" i="20" s="1"/>
  <c r="M19" i="20"/>
  <c r="N19" i="20"/>
  <c r="O19" i="20"/>
  <c r="R19" i="20" s="1"/>
  <c r="M20" i="20"/>
  <c r="N20" i="20"/>
  <c r="O20" i="20"/>
  <c r="R20" i="20" s="1"/>
  <c r="M21" i="20"/>
  <c r="N21" i="20"/>
  <c r="O21" i="20"/>
  <c r="R21" i="20" s="1"/>
  <c r="M22" i="20"/>
  <c r="N22" i="20"/>
  <c r="O22" i="20"/>
  <c r="R22" i="20" s="1"/>
  <c r="M23" i="20"/>
  <c r="N23" i="20"/>
  <c r="O23" i="20"/>
  <c r="R23" i="20" s="1"/>
  <c r="M24" i="20"/>
  <c r="N24" i="20"/>
  <c r="O24" i="20"/>
  <c r="R24" i="20" s="1"/>
  <c r="M25" i="20"/>
  <c r="N25" i="20"/>
  <c r="O25" i="20"/>
  <c r="R25" i="20" s="1"/>
  <c r="M26" i="20"/>
  <c r="N26" i="20"/>
  <c r="O26" i="20"/>
  <c r="R26" i="20" s="1"/>
  <c r="M27" i="20"/>
  <c r="N27" i="20"/>
  <c r="O27" i="20"/>
  <c r="R27" i="20" s="1"/>
  <c r="M28" i="20"/>
  <c r="N28" i="20"/>
  <c r="O28" i="20"/>
  <c r="R28" i="20" s="1"/>
  <c r="M29" i="20"/>
  <c r="N29" i="20"/>
  <c r="O29" i="20"/>
  <c r="R29" i="20" s="1"/>
  <c r="M30" i="20"/>
  <c r="N30" i="20"/>
  <c r="O30" i="20"/>
  <c r="R30" i="20" s="1"/>
  <c r="M31" i="20"/>
  <c r="N31" i="20"/>
  <c r="O31" i="20"/>
  <c r="R31" i="20" s="1"/>
  <c r="M32" i="20"/>
  <c r="N32" i="20"/>
  <c r="O32" i="20"/>
  <c r="R32" i="20" s="1"/>
  <c r="M33" i="20"/>
  <c r="N33" i="20"/>
  <c r="O33" i="20"/>
  <c r="R33" i="20" s="1"/>
  <c r="M34" i="20"/>
  <c r="N34" i="20"/>
  <c r="O34" i="20"/>
  <c r="R34" i="20" s="1"/>
  <c r="M35" i="20"/>
  <c r="N35" i="20"/>
  <c r="O35" i="20"/>
  <c r="R35" i="20" s="1"/>
  <c r="M36" i="20"/>
  <c r="N36" i="20"/>
  <c r="O36" i="20"/>
  <c r="R36" i="20" s="1"/>
  <c r="M37" i="20"/>
  <c r="N37" i="20"/>
  <c r="O37" i="20"/>
  <c r="R37" i="20" s="1"/>
  <c r="M38" i="20"/>
  <c r="N38" i="20"/>
  <c r="O38" i="20"/>
  <c r="R38" i="20" s="1"/>
  <c r="M39" i="20"/>
  <c r="N39" i="20"/>
  <c r="O39" i="20"/>
  <c r="R39" i="20" s="1"/>
  <c r="M40" i="20"/>
  <c r="N40" i="20"/>
  <c r="O40" i="20"/>
  <c r="R40" i="20" s="1"/>
  <c r="M41" i="20"/>
  <c r="N41" i="20"/>
  <c r="O41" i="20"/>
  <c r="R41" i="20" s="1"/>
  <c r="M42" i="20"/>
  <c r="N42" i="20"/>
  <c r="O42" i="20"/>
  <c r="R42" i="20" s="1"/>
  <c r="M43" i="20"/>
  <c r="N43" i="20"/>
  <c r="O43" i="20"/>
  <c r="R43" i="20" s="1"/>
  <c r="M44" i="20"/>
  <c r="N44" i="20"/>
  <c r="O44" i="20"/>
  <c r="R44" i="20" s="1"/>
  <c r="M45" i="20"/>
  <c r="N45" i="20"/>
  <c r="O45" i="20"/>
  <c r="R45" i="20" s="1"/>
  <c r="M46" i="20"/>
  <c r="N46" i="20"/>
  <c r="O46" i="20"/>
  <c r="R46" i="20" s="1"/>
  <c r="M47" i="20"/>
  <c r="N47" i="20"/>
  <c r="O47" i="20"/>
  <c r="R47" i="20" s="1"/>
  <c r="M48" i="20"/>
  <c r="N48" i="20"/>
  <c r="O48" i="20"/>
  <c r="R48" i="20" s="1"/>
  <c r="M49" i="20"/>
  <c r="N49" i="20"/>
  <c r="O49" i="20"/>
  <c r="R49" i="20" s="1"/>
  <c r="M50" i="20"/>
  <c r="N50" i="20"/>
  <c r="O50" i="20"/>
  <c r="R50" i="20" s="1"/>
  <c r="M51" i="20"/>
  <c r="N51" i="20"/>
  <c r="O51" i="20"/>
  <c r="R51" i="20" s="1"/>
  <c r="M52" i="20"/>
  <c r="N52" i="20"/>
  <c r="O52" i="20"/>
  <c r="R52" i="20" s="1"/>
  <c r="M53" i="20"/>
  <c r="N53" i="20"/>
  <c r="O53" i="20"/>
  <c r="R53" i="20" s="1"/>
  <c r="M54" i="20"/>
  <c r="N54" i="20"/>
  <c r="O54" i="20"/>
  <c r="R54" i="20" s="1"/>
  <c r="M55" i="20"/>
  <c r="N55" i="20"/>
  <c r="O55" i="20"/>
  <c r="R55" i="20" s="1"/>
  <c r="M56" i="20"/>
  <c r="N56" i="20"/>
  <c r="O56" i="20"/>
  <c r="R56" i="20" s="1"/>
  <c r="M57" i="20"/>
  <c r="N57" i="20"/>
  <c r="O57" i="20"/>
  <c r="R57" i="20" s="1"/>
  <c r="M58" i="20"/>
  <c r="N58" i="20"/>
  <c r="O58" i="20"/>
  <c r="R58" i="20" s="1"/>
  <c r="M59" i="20"/>
  <c r="N59" i="20"/>
  <c r="O59" i="20"/>
  <c r="R59" i="20" s="1"/>
  <c r="M60" i="20"/>
  <c r="N60" i="20"/>
  <c r="O60" i="20"/>
  <c r="R60" i="20" s="1"/>
  <c r="M61" i="20"/>
  <c r="N61" i="20"/>
  <c r="O61" i="20"/>
  <c r="R61" i="20" s="1"/>
  <c r="M62" i="20"/>
  <c r="N62" i="20"/>
  <c r="O62" i="20"/>
  <c r="R62" i="20" s="1"/>
  <c r="M63" i="20"/>
  <c r="N63" i="20"/>
  <c r="O63" i="20"/>
  <c r="R63" i="20" s="1"/>
  <c r="M64" i="20"/>
  <c r="N64" i="20"/>
  <c r="O64" i="20"/>
  <c r="R64" i="20" s="1"/>
  <c r="M65" i="20"/>
  <c r="N65" i="20"/>
  <c r="O65" i="20"/>
  <c r="R65" i="20" s="1"/>
  <c r="M66" i="20"/>
  <c r="N66" i="20"/>
  <c r="O66" i="20"/>
  <c r="R66" i="20" s="1"/>
  <c r="M67" i="20"/>
  <c r="N67" i="20"/>
  <c r="O67" i="20"/>
  <c r="R67" i="20" s="1"/>
  <c r="M68" i="20"/>
  <c r="N68" i="20"/>
  <c r="O68" i="20"/>
  <c r="R68" i="20" s="1"/>
  <c r="M69" i="20"/>
  <c r="N69" i="20"/>
  <c r="O69" i="20"/>
  <c r="R69" i="20" s="1"/>
  <c r="M70" i="20"/>
  <c r="N70" i="20"/>
  <c r="O70" i="20"/>
  <c r="R70" i="20" s="1"/>
  <c r="M71" i="20"/>
  <c r="N71" i="20"/>
  <c r="O71" i="20"/>
  <c r="R71" i="20" s="1"/>
  <c r="M72" i="20"/>
  <c r="N72" i="20"/>
  <c r="O72" i="20"/>
  <c r="R72" i="20" s="1"/>
  <c r="M73" i="20"/>
  <c r="N73" i="20"/>
  <c r="O73" i="20"/>
  <c r="R73" i="20" s="1"/>
  <c r="M74" i="20"/>
  <c r="N74" i="20"/>
  <c r="O74" i="20"/>
  <c r="R74" i="20" s="1"/>
  <c r="M75" i="20"/>
  <c r="N75" i="20"/>
  <c r="O75" i="20"/>
  <c r="R75" i="20" s="1"/>
  <c r="M76" i="20"/>
  <c r="N76" i="20"/>
  <c r="O76" i="20"/>
  <c r="R76" i="20" s="1"/>
  <c r="M77" i="20"/>
  <c r="N77" i="20"/>
  <c r="O77" i="20"/>
  <c r="R77" i="20" s="1"/>
  <c r="M78" i="20"/>
  <c r="N78" i="20"/>
  <c r="O78" i="20"/>
  <c r="R78" i="20" s="1"/>
  <c r="M79" i="20"/>
  <c r="N79" i="20"/>
  <c r="O79" i="20"/>
  <c r="R79" i="20" s="1"/>
  <c r="M80" i="20"/>
  <c r="N80" i="20"/>
  <c r="O80" i="20"/>
  <c r="R80" i="20" s="1"/>
  <c r="M81" i="20"/>
  <c r="N81" i="20"/>
  <c r="O81" i="20"/>
  <c r="R81" i="20" s="1"/>
  <c r="M82" i="20"/>
  <c r="N82" i="20"/>
  <c r="O82" i="20"/>
  <c r="R82" i="20" s="1"/>
  <c r="M83" i="20"/>
  <c r="N83" i="20"/>
  <c r="O83" i="20"/>
  <c r="R83" i="20" s="1"/>
  <c r="M84" i="20"/>
  <c r="N84" i="20"/>
  <c r="O84" i="20"/>
  <c r="R84" i="20" s="1"/>
  <c r="M85" i="20"/>
  <c r="N85" i="20"/>
  <c r="O85" i="20"/>
  <c r="R85" i="20" s="1"/>
  <c r="M86" i="20"/>
  <c r="N86" i="20"/>
  <c r="O86" i="20"/>
  <c r="R86" i="20" s="1"/>
  <c r="M87" i="20"/>
  <c r="N87" i="20"/>
  <c r="O87" i="20"/>
  <c r="R87" i="20" s="1"/>
  <c r="M88" i="20"/>
  <c r="N88" i="20"/>
  <c r="O88" i="20"/>
  <c r="R88" i="20" s="1"/>
  <c r="M89" i="20"/>
  <c r="N89" i="20"/>
  <c r="O89" i="20"/>
  <c r="R89" i="20" s="1"/>
  <c r="M90" i="20"/>
  <c r="N90" i="20"/>
  <c r="O90" i="20"/>
  <c r="R90" i="20" s="1"/>
  <c r="M91" i="20"/>
  <c r="N91" i="20"/>
  <c r="O91" i="20"/>
  <c r="R91" i="20" s="1"/>
  <c r="M92" i="20"/>
  <c r="N92" i="20"/>
  <c r="O92" i="20"/>
  <c r="R92" i="20" s="1"/>
  <c r="M93" i="20"/>
  <c r="N93" i="20"/>
  <c r="O93" i="20"/>
  <c r="R93" i="20" s="1"/>
  <c r="M94" i="20"/>
  <c r="N94" i="20"/>
  <c r="O94" i="20"/>
  <c r="R94" i="20" s="1"/>
  <c r="M95" i="20"/>
  <c r="N95" i="20"/>
  <c r="O95" i="20"/>
  <c r="R95" i="20" s="1"/>
  <c r="M96" i="20"/>
  <c r="N96" i="20"/>
  <c r="O96" i="20"/>
  <c r="R96" i="20" s="1"/>
  <c r="M97" i="20"/>
  <c r="N97" i="20"/>
  <c r="O97" i="20"/>
  <c r="R97" i="20" s="1"/>
  <c r="M98" i="20"/>
  <c r="N98" i="20"/>
  <c r="O98" i="20"/>
  <c r="R98" i="20" s="1"/>
  <c r="M99" i="20"/>
  <c r="N99" i="20"/>
  <c r="O99" i="20"/>
  <c r="R99" i="20" s="1"/>
  <c r="M100" i="20"/>
  <c r="N100" i="20"/>
  <c r="O100" i="20"/>
  <c r="R100" i="20" s="1"/>
  <c r="M101" i="20"/>
  <c r="N101" i="20"/>
  <c r="O101" i="20"/>
  <c r="R101" i="20" s="1"/>
  <c r="M102" i="20"/>
  <c r="N102" i="20"/>
  <c r="O102" i="20"/>
  <c r="R102" i="20" s="1"/>
  <c r="M103" i="20"/>
  <c r="N103" i="20"/>
  <c r="O103" i="20"/>
  <c r="R103" i="20" s="1"/>
  <c r="M104" i="20"/>
  <c r="N104" i="20"/>
  <c r="O104" i="20"/>
  <c r="R104" i="20" s="1"/>
  <c r="M105" i="20"/>
  <c r="N105" i="20"/>
  <c r="O105" i="20"/>
  <c r="R105" i="20" s="1"/>
  <c r="M106" i="20"/>
  <c r="N106" i="20"/>
  <c r="O106" i="20"/>
  <c r="R106" i="20" s="1"/>
  <c r="M107" i="20"/>
  <c r="N107" i="20"/>
  <c r="O107" i="20"/>
  <c r="R107" i="20" s="1"/>
  <c r="M108" i="20"/>
  <c r="N108" i="20"/>
  <c r="O108" i="20"/>
  <c r="R108" i="20" s="1"/>
  <c r="M109" i="20"/>
  <c r="N109" i="20"/>
  <c r="O109" i="20"/>
  <c r="R109" i="20" s="1"/>
  <c r="M110" i="20"/>
  <c r="N110" i="20"/>
  <c r="O110" i="20"/>
  <c r="R110" i="20" s="1"/>
  <c r="M111" i="20"/>
  <c r="N111" i="20"/>
  <c r="O111" i="20"/>
  <c r="R111" i="20" s="1"/>
  <c r="M112" i="20"/>
  <c r="N112" i="20"/>
  <c r="O112" i="20"/>
  <c r="R112" i="20" s="1"/>
  <c r="M113" i="20"/>
  <c r="N113" i="20"/>
  <c r="O113" i="20"/>
  <c r="R113" i="20" s="1"/>
  <c r="M114" i="20"/>
  <c r="N114" i="20"/>
  <c r="O114" i="20"/>
  <c r="R114" i="20" s="1"/>
  <c r="M115" i="20"/>
  <c r="N115" i="20"/>
  <c r="O115" i="20"/>
  <c r="R115" i="20" s="1"/>
  <c r="M116" i="20"/>
  <c r="N116" i="20"/>
  <c r="O116" i="20"/>
  <c r="R116" i="20" s="1"/>
  <c r="M117" i="20"/>
  <c r="N117" i="20"/>
  <c r="O117" i="20"/>
  <c r="R117" i="20" s="1"/>
  <c r="M118" i="20"/>
  <c r="N118" i="20"/>
  <c r="O118" i="20"/>
  <c r="R118" i="20" s="1"/>
  <c r="M119" i="20"/>
  <c r="N119" i="20"/>
  <c r="O119" i="20"/>
  <c r="R119" i="20" s="1"/>
  <c r="M120" i="20"/>
  <c r="N120" i="20"/>
  <c r="O120" i="20"/>
  <c r="R120" i="20" s="1"/>
  <c r="M121" i="20"/>
  <c r="N121" i="20"/>
  <c r="O121" i="20"/>
  <c r="R121" i="20" s="1"/>
  <c r="M122" i="20"/>
  <c r="N122" i="20"/>
  <c r="O122" i="20"/>
  <c r="R122" i="20" s="1"/>
  <c r="M123" i="20"/>
  <c r="N123" i="20"/>
  <c r="O123" i="20"/>
  <c r="R123" i="20" s="1"/>
  <c r="M124" i="20"/>
  <c r="N124" i="20"/>
  <c r="O124" i="20"/>
  <c r="R124" i="20" s="1"/>
  <c r="M125" i="20"/>
  <c r="N125" i="20"/>
  <c r="O125" i="20"/>
  <c r="R125" i="20" s="1"/>
  <c r="M126" i="20"/>
  <c r="N126" i="20"/>
  <c r="O126" i="20"/>
  <c r="R126" i="20" s="1"/>
  <c r="M127" i="20"/>
  <c r="N127" i="20"/>
  <c r="O127" i="20"/>
  <c r="R127" i="20" s="1"/>
  <c r="M128" i="20"/>
  <c r="N128" i="20"/>
  <c r="O128" i="20"/>
  <c r="R128" i="20" s="1"/>
  <c r="M129" i="20"/>
  <c r="N129" i="20"/>
  <c r="O129" i="20"/>
  <c r="R129" i="20" s="1"/>
  <c r="M130" i="20"/>
  <c r="N130" i="20"/>
  <c r="O130" i="20"/>
  <c r="R130" i="20" s="1"/>
  <c r="M131" i="20"/>
  <c r="N131" i="20"/>
  <c r="O131" i="20"/>
  <c r="R131" i="20" s="1"/>
  <c r="M132" i="20"/>
  <c r="N132" i="20"/>
  <c r="O132" i="20"/>
  <c r="R132" i="20" s="1"/>
  <c r="M133" i="20"/>
  <c r="N133" i="20"/>
  <c r="O133" i="20"/>
  <c r="R133" i="20" s="1"/>
  <c r="M134" i="20"/>
  <c r="N134" i="20"/>
  <c r="O134" i="20"/>
  <c r="R134" i="20" s="1"/>
  <c r="M135" i="20"/>
  <c r="N135" i="20"/>
  <c r="O135" i="20"/>
  <c r="R135" i="20" s="1"/>
  <c r="M136" i="20"/>
  <c r="N136" i="20"/>
  <c r="O136" i="20"/>
  <c r="R136" i="20" s="1"/>
  <c r="M137" i="20"/>
  <c r="N137" i="20"/>
  <c r="O137" i="20"/>
  <c r="R137" i="20" s="1"/>
  <c r="M138" i="20"/>
  <c r="N138" i="20"/>
  <c r="O138" i="20"/>
  <c r="R138" i="20" s="1"/>
  <c r="M139" i="20"/>
  <c r="N139" i="20"/>
  <c r="O139" i="20"/>
  <c r="R139" i="20" s="1"/>
  <c r="M140" i="20"/>
  <c r="N140" i="20"/>
  <c r="O140" i="20"/>
  <c r="R140" i="20" s="1"/>
  <c r="M141" i="20"/>
  <c r="N141" i="20"/>
  <c r="O141" i="20"/>
  <c r="R141" i="20" s="1"/>
  <c r="M142" i="20"/>
  <c r="N142" i="20"/>
  <c r="O142" i="20"/>
  <c r="R142" i="20" s="1"/>
  <c r="M143" i="20"/>
  <c r="N143" i="20"/>
  <c r="O143" i="20"/>
  <c r="R143" i="20" s="1"/>
  <c r="M144" i="20"/>
  <c r="N144" i="20"/>
  <c r="O144" i="20"/>
  <c r="R144" i="20" s="1"/>
  <c r="M145" i="20"/>
  <c r="N145" i="20"/>
  <c r="O145" i="20"/>
  <c r="R145" i="20" s="1"/>
  <c r="M146" i="20"/>
  <c r="N146" i="20"/>
  <c r="O146" i="20"/>
  <c r="R146" i="20" s="1"/>
  <c r="M147" i="20"/>
  <c r="N147" i="20"/>
  <c r="O147" i="20"/>
  <c r="R147" i="20" s="1"/>
  <c r="M148" i="20"/>
  <c r="N148" i="20"/>
  <c r="O148" i="20"/>
  <c r="R148" i="20" s="1"/>
  <c r="M149" i="20"/>
  <c r="N149" i="20"/>
  <c r="O149" i="20"/>
  <c r="R149" i="20" s="1"/>
  <c r="M150" i="20"/>
  <c r="N150" i="20"/>
  <c r="O150" i="20"/>
  <c r="R150" i="20" s="1"/>
  <c r="M151" i="20"/>
  <c r="N151" i="20"/>
  <c r="O151" i="20"/>
  <c r="R151" i="20" s="1"/>
  <c r="M152" i="20"/>
  <c r="N152" i="20"/>
  <c r="O152" i="20"/>
  <c r="R152" i="20" s="1"/>
  <c r="M153" i="20"/>
  <c r="N153" i="20"/>
  <c r="O153" i="20"/>
  <c r="R153" i="20" s="1"/>
  <c r="M154" i="20"/>
  <c r="N154" i="20"/>
  <c r="O154" i="20"/>
  <c r="R154" i="20" s="1"/>
  <c r="M155" i="20"/>
  <c r="N155" i="20"/>
  <c r="O155" i="20"/>
  <c r="R155" i="20" s="1"/>
  <c r="M156" i="20"/>
  <c r="N156" i="20"/>
  <c r="O156" i="20"/>
  <c r="R156" i="20" s="1"/>
  <c r="M157" i="20"/>
  <c r="N157" i="20"/>
  <c r="O157" i="20"/>
  <c r="R157" i="20" s="1"/>
  <c r="M158" i="20"/>
  <c r="N158" i="20"/>
  <c r="O158" i="20"/>
  <c r="R158" i="20" s="1"/>
  <c r="M159" i="20"/>
  <c r="N159" i="20"/>
  <c r="O159" i="20"/>
  <c r="R159" i="20" s="1"/>
  <c r="M160" i="20"/>
  <c r="N160" i="20"/>
  <c r="O160" i="20"/>
  <c r="R160" i="20" s="1"/>
  <c r="M161" i="20"/>
  <c r="N161" i="20"/>
  <c r="O161" i="20"/>
  <c r="R161" i="20" s="1"/>
  <c r="M162" i="20"/>
  <c r="N162" i="20"/>
  <c r="O162" i="20"/>
  <c r="R162" i="20" s="1"/>
  <c r="M163" i="20"/>
  <c r="N163" i="20"/>
  <c r="O163" i="20"/>
  <c r="R163" i="20" s="1"/>
  <c r="M164" i="20"/>
  <c r="N164" i="20"/>
  <c r="O164" i="20"/>
  <c r="R164" i="20" s="1"/>
  <c r="M165" i="20"/>
  <c r="N165" i="20"/>
  <c r="O165" i="20"/>
  <c r="R165" i="20" s="1"/>
  <c r="M166" i="20"/>
  <c r="N166" i="20"/>
  <c r="O166" i="20"/>
  <c r="R166" i="20" s="1"/>
  <c r="M167" i="20"/>
  <c r="N167" i="20"/>
  <c r="O167" i="20"/>
  <c r="R167" i="20" s="1"/>
  <c r="M168" i="20"/>
  <c r="N168" i="20"/>
  <c r="O168" i="20"/>
  <c r="R168" i="20" s="1"/>
  <c r="M169" i="20"/>
  <c r="N169" i="20"/>
  <c r="O169" i="20"/>
  <c r="R169" i="20" s="1"/>
  <c r="M170" i="20"/>
  <c r="N170" i="20"/>
  <c r="O170" i="20"/>
  <c r="R170" i="20" s="1"/>
  <c r="M171" i="20"/>
  <c r="N171" i="20"/>
  <c r="O171" i="20"/>
  <c r="R171" i="20" s="1"/>
  <c r="M172" i="20"/>
  <c r="N172" i="20"/>
  <c r="O172" i="20"/>
  <c r="R172" i="20" s="1"/>
  <c r="M173" i="20"/>
  <c r="N173" i="20"/>
  <c r="O173" i="20"/>
  <c r="R173" i="20" s="1"/>
  <c r="M174" i="20"/>
  <c r="N174" i="20"/>
  <c r="O174" i="20"/>
  <c r="R174" i="20" s="1"/>
  <c r="M175" i="20"/>
  <c r="N175" i="20"/>
  <c r="O175" i="20"/>
  <c r="R175" i="20" s="1"/>
  <c r="M176" i="20"/>
  <c r="N176" i="20"/>
  <c r="O176" i="20"/>
  <c r="R176" i="20" s="1"/>
  <c r="M177" i="20"/>
  <c r="N177" i="20"/>
  <c r="O177" i="20"/>
  <c r="R177" i="20" s="1"/>
  <c r="M178" i="20"/>
  <c r="N178" i="20"/>
  <c r="O178" i="20"/>
  <c r="R178" i="20" s="1"/>
  <c r="M179" i="20"/>
  <c r="N179" i="20"/>
  <c r="O179" i="20"/>
  <c r="R179" i="20" s="1"/>
  <c r="M180" i="20"/>
  <c r="N180" i="20"/>
  <c r="O180" i="20"/>
  <c r="R180" i="20" s="1"/>
  <c r="M181" i="20"/>
  <c r="N181" i="20"/>
  <c r="O181" i="20"/>
  <c r="R181" i="20" s="1"/>
  <c r="M182" i="20"/>
  <c r="N182" i="20"/>
  <c r="O182" i="20"/>
  <c r="R182" i="20" s="1"/>
  <c r="M183" i="20"/>
  <c r="N183" i="20"/>
  <c r="O183" i="20"/>
  <c r="R183" i="20" s="1"/>
  <c r="M184" i="20"/>
  <c r="N184" i="20"/>
  <c r="O184" i="20"/>
  <c r="R184" i="20" s="1"/>
  <c r="M185" i="20"/>
  <c r="N185" i="20"/>
  <c r="O185" i="20"/>
  <c r="R185" i="20" s="1"/>
  <c r="M186" i="20"/>
  <c r="N186" i="20"/>
  <c r="O186" i="20"/>
  <c r="R186" i="20" s="1"/>
  <c r="M187" i="20"/>
  <c r="N187" i="20"/>
  <c r="O187" i="20"/>
  <c r="R187" i="20" s="1"/>
  <c r="M188" i="20"/>
  <c r="N188" i="20"/>
  <c r="O188" i="20"/>
  <c r="R188" i="20" s="1"/>
  <c r="M189" i="20"/>
  <c r="N189" i="20"/>
  <c r="O189" i="20"/>
  <c r="R189" i="20" s="1"/>
  <c r="M190" i="20"/>
  <c r="N190" i="20"/>
  <c r="O190" i="20"/>
  <c r="R190" i="20" s="1"/>
  <c r="M191" i="20"/>
  <c r="N191" i="20"/>
  <c r="O191" i="20"/>
  <c r="R191" i="20" s="1"/>
  <c r="M192" i="20"/>
  <c r="N192" i="20"/>
  <c r="O192" i="20"/>
  <c r="R192" i="20" s="1"/>
  <c r="M193" i="20"/>
  <c r="N193" i="20"/>
  <c r="O193" i="20"/>
  <c r="R193" i="20" s="1"/>
  <c r="M194" i="20"/>
  <c r="N194" i="20"/>
  <c r="O194" i="20"/>
  <c r="R194" i="20" s="1"/>
  <c r="M195" i="20"/>
  <c r="N195" i="20"/>
  <c r="O195" i="20"/>
  <c r="R195" i="20" s="1"/>
  <c r="M196" i="20"/>
  <c r="N196" i="20"/>
  <c r="O196" i="20"/>
  <c r="R196" i="20" s="1"/>
  <c r="M197" i="20"/>
  <c r="N197" i="20"/>
  <c r="O197" i="20"/>
  <c r="R197" i="20" s="1"/>
  <c r="M198" i="20"/>
  <c r="N198" i="20"/>
  <c r="O198" i="20"/>
  <c r="R198" i="20" s="1"/>
  <c r="M199" i="20"/>
  <c r="N199" i="20"/>
  <c r="O199" i="20"/>
  <c r="R199" i="20" s="1"/>
  <c r="M200" i="20"/>
  <c r="N200" i="20"/>
  <c r="O200" i="20"/>
  <c r="R200" i="20" s="1"/>
  <c r="M201" i="20"/>
  <c r="N201" i="20"/>
  <c r="O201" i="20"/>
  <c r="R201" i="20" s="1"/>
  <c r="M202" i="20"/>
  <c r="N202" i="20"/>
  <c r="O202" i="20"/>
  <c r="R202" i="20" s="1"/>
  <c r="M203" i="20"/>
  <c r="N203" i="20"/>
  <c r="O203" i="20"/>
  <c r="R203" i="20" s="1"/>
  <c r="M204" i="20"/>
  <c r="N204" i="20"/>
  <c r="O204" i="20"/>
  <c r="R204" i="20" s="1"/>
  <c r="M205" i="20"/>
  <c r="N205" i="20"/>
  <c r="O205" i="20"/>
  <c r="R205" i="20" s="1"/>
  <c r="M206" i="20"/>
  <c r="N206" i="20"/>
  <c r="O206" i="20"/>
  <c r="R206" i="20" s="1"/>
  <c r="M207" i="20"/>
  <c r="N207" i="20"/>
  <c r="O207" i="20"/>
  <c r="R207" i="20" s="1"/>
  <c r="M208" i="20"/>
  <c r="N208" i="20"/>
  <c r="O208" i="20"/>
  <c r="R208" i="20" s="1"/>
  <c r="M209" i="20"/>
  <c r="N209" i="20"/>
  <c r="O209" i="20"/>
  <c r="R209" i="20" s="1"/>
  <c r="M210" i="20"/>
  <c r="N210" i="20"/>
  <c r="O210" i="20"/>
  <c r="R210" i="20" s="1"/>
  <c r="M211" i="20"/>
  <c r="N211" i="20"/>
  <c r="O211" i="20"/>
  <c r="R211" i="20" s="1"/>
  <c r="M212" i="20"/>
  <c r="N212" i="20"/>
  <c r="O212" i="20"/>
  <c r="R212" i="20" s="1"/>
  <c r="M213" i="20"/>
  <c r="N213" i="20"/>
  <c r="O213" i="20"/>
  <c r="R213" i="20" s="1"/>
  <c r="M214" i="20"/>
  <c r="N214" i="20"/>
  <c r="O214" i="20"/>
  <c r="R214" i="20" s="1"/>
  <c r="M215" i="20"/>
  <c r="N215" i="20"/>
  <c r="O215" i="20"/>
  <c r="R215" i="20" s="1"/>
  <c r="M216" i="20"/>
  <c r="N216" i="20"/>
  <c r="O216" i="20"/>
  <c r="R216" i="20" s="1"/>
  <c r="M217" i="20"/>
  <c r="N217" i="20"/>
  <c r="O217" i="20"/>
  <c r="R217" i="20" s="1"/>
  <c r="M218" i="20"/>
  <c r="N218" i="20"/>
  <c r="O218" i="20"/>
  <c r="R218" i="20" s="1"/>
  <c r="M219" i="20"/>
  <c r="N219" i="20"/>
  <c r="O219" i="20"/>
  <c r="R219" i="20" s="1"/>
  <c r="M220" i="20"/>
  <c r="N220" i="20"/>
  <c r="O220" i="20"/>
  <c r="R220" i="20" s="1"/>
  <c r="M221" i="20"/>
  <c r="N221" i="20"/>
  <c r="O221" i="20"/>
  <c r="R221" i="20" s="1"/>
  <c r="M222" i="20"/>
  <c r="N222" i="20"/>
  <c r="O222" i="20"/>
  <c r="R222" i="20" s="1"/>
  <c r="M223" i="20"/>
  <c r="N223" i="20"/>
  <c r="O223" i="20"/>
  <c r="R223" i="20" s="1"/>
  <c r="M224" i="20"/>
  <c r="N224" i="20"/>
  <c r="O224" i="20"/>
  <c r="R224" i="20" s="1"/>
  <c r="M225" i="20"/>
  <c r="N225" i="20"/>
  <c r="O225" i="20"/>
  <c r="R225" i="20" s="1"/>
  <c r="M226" i="20"/>
  <c r="N226" i="20"/>
  <c r="O226" i="20"/>
  <c r="R226" i="20" s="1"/>
  <c r="M227" i="20"/>
  <c r="N227" i="20"/>
  <c r="O227" i="20"/>
  <c r="R227" i="20" s="1"/>
  <c r="M228" i="20"/>
  <c r="N228" i="20"/>
  <c r="O228" i="20"/>
  <c r="R228" i="20" s="1"/>
  <c r="M229" i="20"/>
  <c r="N229" i="20"/>
  <c r="O229" i="20"/>
  <c r="R229" i="20" s="1"/>
  <c r="M230" i="20"/>
  <c r="N230" i="20"/>
  <c r="O230" i="20"/>
  <c r="R230" i="20" s="1"/>
  <c r="M231" i="20"/>
  <c r="N231" i="20"/>
  <c r="O231" i="20"/>
  <c r="R231" i="20" s="1"/>
  <c r="M232" i="20"/>
  <c r="N232" i="20"/>
  <c r="O232" i="20"/>
  <c r="R232" i="20" s="1"/>
  <c r="M233" i="20"/>
  <c r="N233" i="20"/>
  <c r="O233" i="20"/>
  <c r="R233" i="20" s="1"/>
  <c r="M234" i="20"/>
  <c r="N234" i="20"/>
  <c r="O234" i="20"/>
  <c r="R234" i="20" s="1"/>
  <c r="M235" i="20"/>
  <c r="N235" i="20"/>
  <c r="O235" i="20"/>
  <c r="R235" i="20" s="1"/>
  <c r="M236" i="20"/>
  <c r="N236" i="20"/>
  <c r="O236" i="20"/>
  <c r="R236" i="20" s="1"/>
  <c r="M237" i="20"/>
  <c r="N237" i="20"/>
  <c r="O237" i="20"/>
  <c r="R237" i="20" s="1"/>
  <c r="M238" i="20"/>
  <c r="N238" i="20"/>
  <c r="O238" i="20"/>
  <c r="R238" i="20" s="1"/>
  <c r="M239" i="20"/>
  <c r="N239" i="20"/>
  <c r="O239" i="20"/>
  <c r="R239" i="20" s="1"/>
  <c r="M240" i="20"/>
  <c r="N240" i="20"/>
  <c r="O240" i="20"/>
  <c r="R240" i="20" s="1"/>
  <c r="M241" i="20"/>
  <c r="N241" i="20"/>
  <c r="O241" i="20"/>
  <c r="R241" i="20" s="1"/>
  <c r="M242" i="20"/>
  <c r="N242" i="20"/>
  <c r="O242" i="20"/>
  <c r="R242" i="20" s="1"/>
  <c r="M243" i="20"/>
  <c r="N243" i="20"/>
  <c r="O243" i="20"/>
  <c r="R243" i="20" s="1"/>
  <c r="M244" i="20"/>
  <c r="N244" i="20"/>
  <c r="O244" i="20"/>
  <c r="R244" i="20" s="1"/>
  <c r="M245" i="20"/>
  <c r="N245" i="20"/>
  <c r="O245" i="20"/>
  <c r="R245" i="20" s="1"/>
  <c r="M246" i="20"/>
  <c r="N246" i="20"/>
  <c r="O246" i="20"/>
  <c r="R246" i="20" s="1"/>
  <c r="M247" i="20"/>
  <c r="N247" i="20"/>
  <c r="O247" i="20"/>
  <c r="R247" i="20" s="1"/>
  <c r="M248" i="20"/>
  <c r="N248" i="20"/>
  <c r="O248" i="20"/>
  <c r="R248" i="20" s="1"/>
  <c r="M249" i="20"/>
  <c r="N249" i="20"/>
  <c r="O249" i="20"/>
  <c r="R249" i="20" s="1"/>
  <c r="M250" i="20"/>
  <c r="N250" i="20"/>
  <c r="O250" i="20"/>
  <c r="R250" i="20" s="1"/>
  <c r="M251" i="20"/>
  <c r="N251" i="20"/>
  <c r="O251" i="20"/>
  <c r="R251" i="20" s="1"/>
  <c r="M252" i="20"/>
  <c r="N252" i="20"/>
  <c r="O252" i="20"/>
  <c r="R252" i="20" s="1"/>
  <c r="M253" i="20"/>
  <c r="N253" i="20"/>
  <c r="O253" i="20"/>
  <c r="R253" i="20" s="1"/>
  <c r="M254" i="20"/>
  <c r="N254" i="20"/>
  <c r="O254" i="20"/>
  <c r="R254" i="20" s="1"/>
  <c r="M255" i="20"/>
  <c r="N255" i="20"/>
  <c r="O255" i="20"/>
  <c r="R255" i="20" s="1"/>
  <c r="M256" i="20"/>
  <c r="N256" i="20"/>
  <c r="O256" i="20"/>
  <c r="R256" i="20" s="1"/>
  <c r="M257" i="20"/>
  <c r="N257" i="20"/>
  <c r="O257" i="20"/>
  <c r="R257" i="20" s="1"/>
  <c r="M258" i="20"/>
  <c r="N258" i="20"/>
  <c r="O258" i="20"/>
  <c r="R258" i="20" s="1"/>
  <c r="M259" i="20"/>
  <c r="N259" i="20"/>
  <c r="O259" i="20"/>
  <c r="R259" i="20" s="1"/>
  <c r="M260" i="20"/>
  <c r="N260" i="20"/>
  <c r="O260" i="20"/>
  <c r="R260" i="20" s="1"/>
  <c r="M261" i="20"/>
  <c r="N261" i="20"/>
  <c r="O261" i="20"/>
  <c r="R261" i="20" s="1"/>
  <c r="O2" i="20"/>
  <c r="R2" i="20" s="1"/>
  <c r="N2" i="20"/>
  <c r="M2" i="20"/>
  <c r="L261" i="20"/>
  <c r="L260" i="20"/>
  <c r="L259" i="20"/>
  <c r="L258" i="20"/>
  <c r="L257" i="20"/>
  <c r="L256" i="20"/>
  <c r="L255" i="20"/>
  <c r="L254" i="20"/>
  <c r="L253" i="20"/>
  <c r="L252" i="20"/>
  <c r="L251" i="20"/>
  <c r="L250" i="20"/>
  <c r="L249" i="20"/>
  <c r="L248" i="20"/>
  <c r="L247" i="20"/>
  <c r="L246" i="20"/>
  <c r="L245" i="20"/>
  <c r="L244" i="20"/>
  <c r="L243" i="20"/>
  <c r="L242" i="20"/>
  <c r="L241" i="20"/>
  <c r="L240" i="20"/>
  <c r="L239" i="20"/>
  <c r="L238" i="20"/>
  <c r="L237" i="20"/>
  <c r="L236" i="20"/>
  <c r="L235" i="20"/>
  <c r="L234" i="20"/>
  <c r="L233" i="20"/>
  <c r="L232" i="20"/>
  <c r="L231" i="20"/>
  <c r="L230" i="20"/>
  <c r="L229" i="20"/>
  <c r="L228" i="20"/>
  <c r="L227" i="20"/>
  <c r="L226" i="20"/>
  <c r="L225" i="20"/>
  <c r="L224" i="20"/>
  <c r="L223" i="20"/>
  <c r="L222" i="20"/>
  <c r="L221" i="20"/>
  <c r="L220" i="20"/>
  <c r="L219" i="20"/>
  <c r="L218" i="20"/>
  <c r="L217" i="20"/>
  <c r="L216" i="20"/>
  <c r="L215" i="20"/>
  <c r="L214" i="20"/>
  <c r="L213" i="20"/>
  <c r="L212" i="20"/>
  <c r="L211" i="20"/>
  <c r="L210" i="20"/>
  <c r="L209" i="20"/>
  <c r="L208" i="20"/>
  <c r="L207" i="20"/>
  <c r="L206" i="20"/>
  <c r="L205" i="20"/>
  <c r="L204" i="20"/>
  <c r="L203" i="20"/>
  <c r="L202" i="20"/>
  <c r="L201" i="20"/>
  <c r="L200" i="20"/>
  <c r="L199" i="20"/>
  <c r="L198" i="20"/>
  <c r="L197" i="20"/>
  <c r="L196" i="20"/>
  <c r="L195" i="20"/>
  <c r="L194" i="20"/>
  <c r="L193" i="20"/>
  <c r="L192" i="20"/>
  <c r="L191" i="20"/>
  <c r="L190" i="20"/>
  <c r="L189" i="20"/>
  <c r="L188" i="20"/>
  <c r="L187" i="20"/>
  <c r="L186" i="20"/>
  <c r="L185" i="20"/>
  <c r="L184" i="20"/>
  <c r="L183" i="20"/>
  <c r="L182" i="20"/>
  <c r="L181" i="20"/>
  <c r="L180" i="20"/>
  <c r="L179" i="20"/>
  <c r="L178" i="20"/>
  <c r="L177" i="20"/>
  <c r="L176" i="20"/>
  <c r="L175" i="20"/>
  <c r="L174" i="20"/>
  <c r="L173" i="20"/>
  <c r="L172" i="20"/>
  <c r="L171" i="20"/>
  <c r="L170" i="20"/>
  <c r="L169" i="20"/>
  <c r="L168" i="20"/>
  <c r="L167" i="20"/>
  <c r="L166" i="20"/>
  <c r="L165" i="20"/>
  <c r="L164" i="20"/>
  <c r="L163" i="20"/>
  <c r="L162" i="20"/>
  <c r="L161" i="20"/>
  <c r="L160" i="20"/>
  <c r="L159" i="20"/>
  <c r="L158" i="20"/>
  <c r="L157" i="20"/>
  <c r="L156" i="20"/>
  <c r="L155" i="20"/>
  <c r="L154" i="20"/>
  <c r="L153" i="20"/>
  <c r="L152" i="20"/>
  <c r="L151" i="20"/>
  <c r="L150" i="20"/>
  <c r="L149" i="20"/>
  <c r="L148" i="20"/>
  <c r="L147" i="20"/>
  <c r="L146" i="20"/>
  <c r="L145" i="20"/>
  <c r="L144" i="20"/>
  <c r="L143" i="20"/>
  <c r="L142" i="20"/>
  <c r="L141" i="20"/>
  <c r="L140" i="20"/>
  <c r="L139" i="20"/>
  <c r="L138" i="20"/>
  <c r="L137" i="20"/>
  <c r="L136" i="20"/>
  <c r="L135" i="20"/>
  <c r="L134" i="20"/>
  <c r="L133" i="20"/>
  <c r="L132" i="20"/>
  <c r="L131" i="20"/>
  <c r="L130" i="20"/>
  <c r="L129" i="20"/>
  <c r="L128" i="20"/>
  <c r="L127" i="20"/>
  <c r="L126" i="20"/>
  <c r="L125" i="20"/>
  <c r="L124" i="20"/>
  <c r="L123" i="20"/>
  <c r="L122" i="20"/>
  <c r="L121" i="20"/>
  <c r="L120" i="20"/>
  <c r="L119" i="20"/>
  <c r="L118" i="20"/>
  <c r="L117" i="20"/>
  <c r="L116" i="20"/>
  <c r="L115" i="20"/>
  <c r="L114" i="20"/>
  <c r="L113" i="20"/>
  <c r="L112" i="20"/>
  <c r="L111" i="20"/>
  <c r="L110" i="20"/>
  <c r="L109" i="20"/>
  <c r="L108" i="20"/>
  <c r="L107" i="20"/>
  <c r="L106" i="20"/>
  <c r="L105" i="20"/>
  <c r="L104" i="20"/>
  <c r="L103" i="20"/>
  <c r="L102" i="20"/>
  <c r="L101" i="20"/>
  <c r="L100" i="20"/>
  <c r="L99" i="20"/>
  <c r="L98" i="20"/>
  <c r="L97" i="20"/>
  <c r="L96" i="20"/>
  <c r="L95" i="20"/>
  <c r="L94" i="20"/>
  <c r="L93" i="20"/>
  <c r="L92" i="20"/>
  <c r="L91" i="20"/>
  <c r="L90" i="20"/>
  <c r="L89" i="20"/>
  <c r="L88" i="20"/>
  <c r="L87" i="20"/>
  <c r="L86" i="20"/>
  <c r="L85" i="20"/>
  <c r="L84" i="20"/>
  <c r="L83" i="20"/>
  <c r="L82" i="20"/>
  <c r="L81" i="20"/>
  <c r="L80" i="20"/>
  <c r="L79" i="20"/>
  <c r="L78" i="20"/>
  <c r="L77" i="20"/>
  <c r="L76" i="20"/>
  <c r="L75" i="20"/>
  <c r="L74" i="20"/>
  <c r="L73" i="20"/>
  <c r="L72" i="20"/>
  <c r="L71" i="20"/>
  <c r="L70" i="20"/>
  <c r="L69" i="20"/>
  <c r="L68" i="20"/>
  <c r="L67" i="20"/>
  <c r="L66" i="20"/>
  <c r="L65" i="20"/>
  <c r="L64" i="20"/>
  <c r="L63" i="20"/>
  <c r="L62" i="20"/>
  <c r="L61" i="20"/>
  <c r="L60" i="20"/>
  <c r="L59" i="20"/>
  <c r="L58" i="20"/>
  <c r="L57" i="20"/>
  <c r="L56" i="20"/>
  <c r="L55" i="20"/>
  <c r="L54" i="20"/>
  <c r="L53" i="20"/>
  <c r="L52" i="20"/>
  <c r="L51" i="20"/>
  <c r="L50" i="20"/>
  <c r="L49" i="20"/>
  <c r="L48" i="20"/>
  <c r="L47" i="20"/>
  <c r="L46" i="20"/>
  <c r="L45" i="20"/>
  <c r="L44" i="20"/>
  <c r="L43" i="20"/>
  <c r="L42" i="20"/>
  <c r="L41" i="20"/>
  <c r="L40" i="20"/>
  <c r="L39" i="20"/>
  <c r="L38" i="20"/>
  <c r="L37" i="20"/>
  <c r="L36" i="20"/>
  <c r="L35" i="20"/>
  <c r="L34" i="20"/>
  <c r="L33" i="20"/>
  <c r="L32" i="20"/>
  <c r="L31" i="20"/>
  <c r="L30" i="20"/>
  <c r="L29" i="20"/>
  <c r="L28" i="20"/>
  <c r="L27" i="20"/>
  <c r="L26" i="20"/>
  <c r="L25" i="20"/>
  <c r="L24" i="20"/>
  <c r="L23" i="20"/>
  <c r="L22" i="20"/>
  <c r="L21" i="20"/>
  <c r="L20" i="20"/>
  <c r="L19" i="20"/>
  <c r="L18" i="20"/>
  <c r="L17" i="20"/>
  <c r="L16" i="20"/>
  <c r="L15" i="20"/>
  <c r="L14" i="20"/>
  <c r="L13" i="20"/>
  <c r="L12" i="20"/>
  <c r="L11" i="20"/>
  <c r="L10" i="20"/>
  <c r="L9" i="20"/>
  <c r="L8" i="20"/>
  <c r="L7" i="20"/>
  <c r="L6" i="20"/>
  <c r="L5" i="20"/>
  <c r="L4" i="20"/>
  <c r="L3" i="20"/>
  <c r="L2" i="20"/>
  <c r="J3" i="20"/>
  <c r="J4" i="20"/>
  <c r="J5" i="20"/>
  <c r="J6" i="20"/>
  <c r="J7" i="20"/>
  <c r="J8" i="20"/>
  <c r="J9" i="20"/>
  <c r="J10" i="20"/>
  <c r="J11" i="20"/>
  <c r="J12" i="20"/>
  <c r="J13" i="20"/>
  <c r="J14" i="20"/>
  <c r="J15" i="20"/>
  <c r="J16" i="20"/>
  <c r="J17" i="20"/>
  <c r="J18" i="20"/>
  <c r="J19" i="20"/>
  <c r="J20" i="20"/>
  <c r="J21" i="20"/>
  <c r="J22" i="20"/>
  <c r="J23" i="20"/>
  <c r="J24" i="20"/>
  <c r="J25" i="20"/>
  <c r="J26" i="20"/>
  <c r="J27" i="20"/>
  <c r="J28" i="20"/>
  <c r="J29" i="20"/>
  <c r="J30" i="20"/>
  <c r="J31" i="20"/>
  <c r="J32" i="20"/>
  <c r="J33" i="20"/>
  <c r="J34" i="20"/>
  <c r="J35" i="20"/>
  <c r="J36" i="20"/>
  <c r="J37" i="20"/>
  <c r="J38" i="20"/>
  <c r="J39" i="20"/>
  <c r="J40" i="20"/>
  <c r="J41" i="20"/>
  <c r="J42" i="20"/>
  <c r="J43" i="20"/>
  <c r="J44" i="20"/>
  <c r="J45" i="20"/>
  <c r="J46" i="20"/>
  <c r="J47" i="20"/>
  <c r="J48" i="20"/>
  <c r="J49" i="20"/>
  <c r="J50" i="20"/>
  <c r="J51" i="20"/>
  <c r="J52" i="20"/>
  <c r="J53" i="20"/>
  <c r="J54" i="20"/>
  <c r="J55" i="20"/>
  <c r="J56" i="20"/>
  <c r="J57" i="20"/>
  <c r="J58" i="20"/>
  <c r="J59" i="20"/>
  <c r="J60" i="20"/>
  <c r="J61" i="20"/>
  <c r="J62" i="20"/>
  <c r="J63" i="20"/>
  <c r="J64" i="20"/>
  <c r="J65" i="20"/>
  <c r="J66" i="20"/>
  <c r="J67" i="20"/>
  <c r="J68" i="20"/>
  <c r="J69" i="20"/>
  <c r="J70" i="20"/>
  <c r="J71" i="20"/>
  <c r="J72" i="20"/>
  <c r="J73" i="20"/>
  <c r="J74" i="20"/>
  <c r="J75" i="20"/>
  <c r="J76" i="20"/>
  <c r="J77" i="20"/>
  <c r="J78" i="20"/>
  <c r="J79" i="20"/>
  <c r="J80" i="20"/>
  <c r="J81" i="20"/>
  <c r="J82" i="20"/>
  <c r="J83" i="20"/>
  <c r="J84" i="20"/>
  <c r="J85" i="20"/>
  <c r="J86" i="20"/>
  <c r="J87" i="20"/>
  <c r="J88" i="20"/>
  <c r="J89" i="20"/>
  <c r="J90" i="20"/>
  <c r="J91" i="20"/>
  <c r="J92" i="20"/>
  <c r="J93" i="20"/>
  <c r="J94" i="20"/>
  <c r="J95" i="20"/>
  <c r="J96" i="20"/>
  <c r="J97" i="20"/>
  <c r="J98" i="20"/>
  <c r="J99" i="20"/>
  <c r="J100" i="20"/>
  <c r="J101" i="20"/>
  <c r="J102" i="20"/>
  <c r="J103" i="20"/>
  <c r="J104" i="20"/>
  <c r="J105" i="20"/>
  <c r="J106" i="20"/>
  <c r="J107" i="20"/>
  <c r="J108" i="20"/>
  <c r="J109" i="20"/>
  <c r="J110" i="20"/>
  <c r="J111" i="20"/>
  <c r="J112" i="20"/>
  <c r="J113" i="20"/>
  <c r="J114" i="20"/>
  <c r="J115" i="20"/>
  <c r="J116" i="20"/>
  <c r="J117" i="20"/>
  <c r="J118" i="20"/>
  <c r="J119" i="20"/>
  <c r="J120" i="20"/>
  <c r="J121" i="20"/>
  <c r="J122" i="20"/>
  <c r="J123" i="20"/>
  <c r="J124" i="20"/>
  <c r="J125" i="20"/>
  <c r="J126" i="20"/>
  <c r="J127" i="20"/>
  <c r="J128" i="20"/>
  <c r="J129" i="20"/>
  <c r="J130" i="20"/>
  <c r="J131" i="20"/>
  <c r="J132" i="20"/>
  <c r="J133" i="20"/>
  <c r="J134" i="20"/>
  <c r="J135" i="20"/>
  <c r="J136" i="20"/>
  <c r="J137" i="20"/>
  <c r="J138" i="20"/>
  <c r="J139" i="20"/>
  <c r="J140" i="20"/>
  <c r="J141" i="20"/>
  <c r="J142" i="20"/>
  <c r="J143" i="20"/>
  <c r="J144" i="20"/>
  <c r="J145" i="20"/>
  <c r="J146" i="20"/>
  <c r="J147" i="20"/>
  <c r="J148" i="20"/>
  <c r="J149" i="20"/>
  <c r="J150" i="20"/>
  <c r="J151" i="20"/>
  <c r="J152" i="20"/>
  <c r="J153" i="20"/>
  <c r="J154" i="20"/>
  <c r="J155" i="20"/>
  <c r="J156" i="20"/>
  <c r="J157" i="20"/>
  <c r="J158" i="20"/>
  <c r="J159" i="20"/>
  <c r="J160" i="20"/>
  <c r="J161" i="20"/>
  <c r="J162" i="20"/>
  <c r="J163" i="20"/>
  <c r="J164" i="20"/>
  <c r="J165" i="20"/>
  <c r="J166" i="20"/>
  <c r="J167" i="20"/>
  <c r="J168" i="20"/>
  <c r="J169" i="20"/>
  <c r="J170" i="20"/>
  <c r="J171" i="20"/>
  <c r="J172" i="20"/>
  <c r="J173" i="20"/>
  <c r="J174" i="20"/>
  <c r="J175" i="20"/>
  <c r="J176" i="20"/>
  <c r="J177" i="20"/>
  <c r="J178" i="20"/>
  <c r="J179" i="20"/>
  <c r="J180" i="20"/>
  <c r="J181" i="20"/>
  <c r="J182" i="20"/>
  <c r="J183" i="20"/>
  <c r="J184" i="20"/>
  <c r="J185" i="20"/>
  <c r="J186" i="20"/>
  <c r="J187" i="20"/>
  <c r="J188" i="20"/>
  <c r="J189" i="20"/>
  <c r="J190" i="20"/>
  <c r="J191" i="20"/>
  <c r="J192" i="20"/>
  <c r="J193" i="20"/>
  <c r="J194" i="20"/>
  <c r="J195" i="20"/>
  <c r="J196" i="20"/>
  <c r="J197" i="20"/>
  <c r="J198" i="20"/>
  <c r="J199" i="20"/>
  <c r="J200" i="20"/>
  <c r="J201" i="20"/>
  <c r="J202" i="20"/>
  <c r="J203" i="20"/>
  <c r="J204" i="20"/>
  <c r="J205" i="20"/>
  <c r="J206" i="20"/>
  <c r="J207" i="20"/>
  <c r="J208" i="20"/>
  <c r="J209" i="20"/>
  <c r="J210" i="20"/>
  <c r="J211" i="20"/>
  <c r="J212" i="20"/>
  <c r="J213" i="20"/>
  <c r="J214" i="20"/>
  <c r="J215" i="20"/>
  <c r="J216" i="20"/>
  <c r="J217" i="20"/>
  <c r="J218" i="20"/>
  <c r="J219" i="20"/>
  <c r="J220" i="20"/>
  <c r="J221" i="20"/>
  <c r="J222" i="20"/>
  <c r="J223" i="20"/>
  <c r="J224" i="20"/>
  <c r="J225" i="20"/>
  <c r="J226" i="20"/>
  <c r="J227" i="20"/>
  <c r="J228" i="20"/>
  <c r="J229" i="20"/>
  <c r="J230" i="20"/>
  <c r="J231" i="20"/>
  <c r="J232" i="20"/>
  <c r="J233" i="20"/>
  <c r="J234" i="20"/>
  <c r="J235" i="20"/>
  <c r="J236" i="20"/>
  <c r="J237" i="20"/>
  <c r="J238" i="20"/>
  <c r="J239" i="20"/>
  <c r="J240" i="20"/>
  <c r="J241" i="20"/>
  <c r="J242" i="20"/>
  <c r="J243" i="20"/>
  <c r="J244" i="20"/>
  <c r="J245" i="20"/>
  <c r="J246" i="20"/>
  <c r="J247" i="20"/>
  <c r="J248" i="20"/>
  <c r="J249" i="20"/>
  <c r="J250" i="20"/>
  <c r="J251" i="20"/>
  <c r="J252" i="20"/>
  <c r="J253" i="20"/>
  <c r="J254" i="20"/>
  <c r="J255" i="20"/>
  <c r="J256" i="20"/>
  <c r="J257" i="20"/>
  <c r="J258" i="20"/>
  <c r="J259" i="20"/>
  <c r="J260" i="20"/>
  <c r="J261" i="20"/>
  <c r="J2" i="20"/>
  <c r="E262" i="20" l="1"/>
  <c r="F262" i="20"/>
  <c r="P249" i="20" l="1"/>
  <c r="P250" i="20"/>
  <c r="P251" i="20"/>
  <c r="P252" i="20"/>
  <c r="P253" i="20"/>
  <c r="P254" i="20"/>
  <c r="P255" i="20"/>
  <c r="P256" i="20"/>
  <c r="P257" i="20"/>
  <c r="P258" i="20"/>
  <c r="P259" i="20"/>
  <c r="P260" i="20"/>
  <c r="P261" i="20"/>
  <c r="D257" i="20"/>
  <c r="D258" i="20"/>
  <c r="D254" i="20"/>
  <c r="P216" i="20" l="1"/>
  <c r="P217" i="20"/>
  <c r="P218" i="20"/>
  <c r="P219" i="20"/>
  <c r="P220" i="20"/>
  <c r="P221" i="20"/>
  <c r="P222" i="20"/>
  <c r="P223" i="20"/>
  <c r="P224" i="20"/>
  <c r="P225" i="20"/>
  <c r="P226" i="20"/>
  <c r="P227" i="20"/>
  <c r="P228" i="20"/>
  <c r="P229" i="20"/>
  <c r="P230" i="20"/>
  <c r="P231" i="20"/>
  <c r="P232" i="20"/>
  <c r="P233" i="20"/>
  <c r="P234" i="20"/>
  <c r="P235" i="20"/>
  <c r="P236" i="20"/>
  <c r="P237" i="20"/>
  <c r="P238" i="20"/>
  <c r="P239" i="20"/>
  <c r="P240" i="20"/>
  <c r="P241" i="20"/>
  <c r="P242" i="20"/>
  <c r="P243" i="20"/>
  <c r="P244" i="20"/>
  <c r="P245" i="20"/>
  <c r="P246" i="20"/>
  <c r="P247" i="20"/>
  <c r="P248" i="20"/>
  <c r="D248" i="20"/>
  <c r="D247" i="20"/>
  <c r="D243" i="20"/>
  <c r="D241" i="20"/>
  <c r="D240" i="20"/>
  <c r="D239" i="20"/>
  <c r="D238" i="20"/>
  <c r="D230" i="20"/>
  <c r="D229" i="20"/>
  <c r="D226" i="20"/>
  <c r="D222" i="20"/>
  <c r="D221" i="20"/>
  <c r="D219" i="20"/>
  <c r="P195" i="20" l="1"/>
  <c r="P196" i="20"/>
  <c r="P197" i="20"/>
  <c r="P198" i="20"/>
  <c r="P199" i="20"/>
  <c r="P200" i="20"/>
  <c r="P201" i="20"/>
  <c r="P202" i="20"/>
  <c r="P203" i="20"/>
  <c r="P204" i="20"/>
  <c r="P205" i="20"/>
  <c r="P206" i="20"/>
  <c r="P207" i="20"/>
  <c r="P208" i="20"/>
  <c r="P209" i="20"/>
  <c r="P210" i="20"/>
  <c r="P211" i="20"/>
  <c r="P212" i="20"/>
  <c r="P213" i="20"/>
  <c r="P214" i="20"/>
  <c r="P215" i="20"/>
  <c r="D213" i="20"/>
  <c r="D212" i="20"/>
  <c r="D205" i="20"/>
  <c r="P179" i="20" l="1"/>
  <c r="P180" i="20"/>
  <c r="P181" i="20"/>
  <c r="P182" i="20"/>
  <c r="P183" i="20"/>
  <c r="P184" i="20"/>
  <c r="P185" i="20"/>
  <c r="P186" i="20"/>
  <c r="P187" i="20"/>
  <c r="P188" i="20"/>
  <c r="P189" i="20"/>
  <c r="P190" i="20"/>
  <c r="P191" i="20"/>
  <c r="P192" i="20"/>
  <c r="P193" i="20"/>
  <c r="P194" i="20"/>
  <c r="D188" i="20"/>
  <c r="D191" i="20"/>
  <c r="D193" i="20"/>
  <c r="P171" i="20" l="1"/>
  <c r="P172" i="20"/>
  <c r="P173" i="20"/>
  <c r="P174" i="20"/>
  <c r="P175" i="20"/>
  <c r="P176" i="20"/>
  <c r="P177" i="20"/>
  <c r="P178" i="20"/>
  <c r="D178" i="20"/>
  <c r="P145" i="20" l="1"/>
  <c r="P146" i="20"/>
  <c r="P147" i="20"/>
  <c r="P148" i="20"/>
  <c r="P149" i="20"/>
  <c r="P150" i="20"/>
  <c r="P151" i="20"/>
  <c r="P152" i="20"/>
  <c r="P153" i="20"/>
  <c r="P154" i="20"/>
  <c r="P155" i="20"/>
  <c r="P156" i="20"/>
  <c r="P157" i="20"/>
  <c r="P158" i="20"/>
  <c r="P159" i="20"/>
  <c r="P160" i="20"/>
  <c r="P161" i="20"/>
  <c r="P162" i="20"/>
  <c r="P163" i="20"/>
  <c r="P164" i="20"/>
  <c r="P165" i="20"/>
  <c r="P166" i="20"/>
  <c r="P167" i="20"/>
  <c r="P168" i="20"/>
  <c r="P169" i="20"/>
  <c r="P170" i="20"/>
  <c r="D167" i="20"/>
  <c r="D166" i="20"/>
  <c r="D165" i="20"/>
  <c r="D152" i="20"/>
  <c r="P141" i="20" l="1"/>
  <c r="P142" i="20"/>
  <c r="P143" i="20"/>
  <c r="P144" i="20"/>
  <c r="P115" i="20" l="1"/>
  <c r="P116" i="20"/>
  <c r="P117" i="20"/>
  <c r="P118" i="20"/>
  <c r="P119" i="20"/>
  <c r="P120" i="20"/>
  <c r="P121" i="20"/>
  <c r="P122" i="20"/>
  <c r="P123" i="20"/>
  <c r="P124" i="20"/>
  <c r="P125" i="20"/>
  <c r="P126" i="20"/>
  <c r="P127" i="20"/>
  <c r="P128" i="20"/>
  <c r="P129" i="20"/>
  <c r="P130" i="20"/>
  <c r="P131" i="20"/>
  <c r="P132" i="20"/>
  <c r="P133" i="20"/>
  <c r="P134" i="20"/>
  <c r="P135" i="20"/>
  <c r="P136" i="20"/>
  <c r="P137" i="20"/>
  <c r="P138" i="20"/>
  <c r="P139" i="20"/>
  <c r="P140" i="20"/>
  <c r="D135" i="20" l="1"/>
  <c r="D134" i="20"/>
  <c r="D133" i="20"/>
  <c r="D132" i="20"/>
  <c r="D129" i="20"/>
  <c r="D128" i="20"/>
  <c r="D126" i="20"/>
  <c r="P87" i="20" l="1"/>
  <c r="P88" i="20"/>
  <c r="P89" i="20"/>
  <c r="P90" i="20"/>
  <c r="P91" i="20"/>
  <c r="P92" i="20"/>
  <c r="P93" i="20"/>
  <c r="P94" i="20"/>
  <c r="P95" i="20"/>
  <c r="P96" i="20"/>
  <c r="P97" i="20"/>
  <c r="P98" i="20"/>
  <c r="P99" i="20"/>
  <c r="P100" i="20"/>
  <c r="P101" i="20"/>
  <c r="P102" i="20"/>
  <c r="P103" i="20"/>
  <c r="P104" i="20"/>
  <c r="P105" i="20"/>
  <c r="P106" i="20"/>
  <c r="P107" i="20"/>
  <c r="P108" i="20"/>
  <c r="P109" i="20"/>
  <c r="P110" i="20"/>
  <c r="P111" i="20"/>
  <c r="P112" i="20"/>
  <c r="P113" i="20"/>
  <c r="P114" i="20"/>
  <c r="D112" i="20" l="1"/>
  <c r="D113" i="20"/>
  <c r="D114" i="20"/>
  <c r="D97" i="20"/>
  <c r="D98" i="20"/>
  <c r="D99" i="20"/>
  <c r="D100" i="20"/>
  <c r="D101" i="20"/>
  <c r="D102" i="20"/>
  <c r="D89" i="20" l="1"/>
  <c r="D90" i="20"/>
  <c r="P55" i="20" l="1"/>
  <c r="P56" i="20"/>
  <c r="P57" i="20"/>
  <c r="P58" i="20"/>
  <c r="P59" i="20"/>
  <c r="P60" i="20"/>
  <c r="P61" i="20"/>
  <c r="P62" i="20"/>
  <c r="P63" i="20"/>
  <c r="P64" i="20"/>
  <c r="P65" i="20"/>
  <c r="P66" i="20"/>
  <c r="P67" i="20"/>
  <c r="P68" i="20"/>
  <c r="P69" i="20"/>
  <c r="P70" i="20"/>
  <c r="P71" i="20"/>
  <c r="P72" i="20"/>
  <c r="P73" i="20"/>
  <c r="P74" i="20"/>
  <c r="P75" i="20"/>
  <c r="P76" i="20"/>
  <c r="P77" i="20"/>
  <c r="P78" i="20"/>
  <c r="P79" i="20"/>
  <c r="P80" i="20"/>
  <c r="P81" i="20"/>
  <c r="P82" i="20"/>
  <c r="P83" i="20"/>
  <c r="P84" i="20"/>
  <c r="P85" i="20"/>
  <c r="P86" i="20"/>
  <c r="D84" i="20"/>
  <c r="D81" i="20"/>
  <c r="D82" i="20"/>
  <c r="D80" i="20"/>
  <c r="D79" i="20"/>
  <c r="D69" i="20" l="1"/>
  <c r="D70" i="20"/>
  <c r="D72" i="20"/>
  <c r="D73" i="20"/>
  <c r="D60" i="20" l="1"/>
  <c r="D61" i="20"/>
  <c r="D62" i="20"/>
  <c r="P42" i="20" l="1"/>
  <c r="P43" i="20"/>
  <c r="P44" i="20"/>
  <c r="P45" i="20"/>
  <c r="P46" i="20"/>
  <c r="P47" i="20"/>
  <c r="P48" i="20"/>
  <c r="P49" i="20"/>
  <c r="P50" i="20"/>
  <c r="P51" i="20"/>
  <c r="P52" i="20"/>
  <c r="P53" i="20"/>
  <c r="P54" i="20"/>
  <c r="D46" i="20"/>
  <c r="D45" i="20"/>
  <c r="P37" i="20" l="1"/>
  <c r="P38" i="20"/>
  <c r="P39" i="20"/>
  <c r="P40" i="20"/>
  <c r="P41" i="20"/>
  <c r="P17" i="20" l="1"/>
  <c r="P18" i="20"/>
  <c r="P19" i="20"/>
  <c r="P20" i="20"/>
  <c r="P21" i="20"/>
  <c r="P22" i="20"/>
  <c r="P23" i="20"/>
  <c r="P24" i="20"/>
  <c r="P25" i="20"/>
  <c r="P26" i="20"/>
  <c r="P27" i="20"/>
  <c r="P28" i="20"/>
  <c r="P29" i="20"/>
  <c r="P30" i="20"/>
  <c r="P31" i="20"/>
  <c r="P32" i="20"/>
  <c r="P33" i="20"/>
  <c r="P34" i="20"/>
  <c r="P35" i="20"/>
  <c r="P36" i="20"/>
  <c r="D26" i="20"/>
  <c r="D27" i="20"/>
  <c r="D28" i="20"/>
  <c r="D25" i="20"/>
  <c r="D22" i="20"/>
  <c r="D21" i="20"/>
  <c r="D32" i="20"/>
  <c r="D33" i="20"/>
  <c r="D31" i="20"/>
  <c r="P2" i="20" l="1"/>
  <c r="P3" i="20"/>
  <c r="P4" i="20"/>
  <c r="P5" i="20"/>
  <c r="P6" i="20"/>
  <c r="P7" i="20"/>
  <c r="P8" i="20"/>
  <c r="P9" i="20"/>
  <c r="P10" i="20"/>
  <c r="P11" i="20"/>
  <c r="P12" i="20"/>
  <c r="P13" i="20"/>
  <c r="P14" i="20"/>
  <c r="P15" i="20"/>
  <c r="P16" i="20"/>
  <c r="D12" i="20"/>
  <c r="D11" i="20"/>
  <c r="D10" i="20"/>
  <c r="D9" i="20"/>
  <c r="D6" i="20"/>
  <c r="D5" i="20"/>
  <c r="D4" i="20"/>
  <c r="D3" i="20"/>
  <c r="D262" i="20" l="1"/>
  <c r="P244" i="19" l="1"/>
  <c r="P245" i="19"/>
  <c r="P246" i="19"/>
  <c r="P247" i="19"/>
  <c r="P248" i="19"/>
  <c r="P249" i="19"/>
  <c r="P250" i="19"/>
  <c r="M244" i="19"/>
  <c r="M245" i="19"/>
  <c r="M246" i="19"/>
  <c r="M247" i="19"/>
  <c r="M248" i="19"/>
  <c r="M249" i="19"/>
  <c r="M250" i="19"/>
  <c r="F250" i="19"/>
  <c r="Q250" i="19" s="1"/>
  <c r="E250" i="19"/>
  <c r="E249" i="19"/>
  <c r="F249" i="19"/>
  <c r="D249" i="19" s="1"/>
  <c r="F248" i="19"/>
  <c r="F247" i="19"/>
  <c r="Q247" i="19" s="1"/>
  <c r="F246" i="19"/>
  <c r="F245" i="19"/>
  <c r="F244" i="19"/>
  <c r="E251" i="19" l="1"/>
  <c r="F251" i="19"/>
  <c r="Q246" i="19"/>
  <c r="Q248" i="19"/>
  <c r="Q245" i="19"/>
  <c r="Q249" i="19"/>
  <c r="D248" i="19"/>
  <c r="Q244" i="19"/>
  <c r="E256" i="19"/>
  <c r="P3" i="2" l="1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23" i="2"/>
  <c r="P24" i="2"/>
  <c r="P25" i="2"/>
  <c r="P26" i="2"/>
  <c r="P27" i="2"/>
  <c r="P28" i="2"/>
  <c r="P29" i="2"/>
  <c r="P30" i="2"/>
  <c r="P35" i="2"/>
  <c r="P36" i="2"/>
  <c r="P37" i="2"/>
  <c r="P38" i="2"/>
  <c r="P42" i="2"/>
  <c r="P43" i="2"/>
  <c r="P45" i="2"/>
  <c r="P46" i="2"/>
  <c r="P47" i="2"/>
  <c r="P48" i="2"/>
  <c r="P49" i="2"/>
  <c r="P50" i="2"/>
  <c r="P51" i="2"/>
  <c r="P52" i="2"/>
  <c r="P65" i="2"/>
  <c r="P66" i="2"/>
  <c r="P67" i="2"/>
  <c r="P68" i="2"/>
  <c r="P72" i="2"/>
  <c r="P73" i="2"/>
  <c r="P80" i="2"/>
  <c r="P81" i="2"/>
  <c r="P82" i="2"/>
  <c r="P83" i="2"/>
  <c r="P84" i="2"/>
  <c r="P85" i="2"/>
  <c r="P86" i="2"/>
  <c r="P113" i="2"/>
  <c r="P2" i="2"/>
  <c r="M233" i="19" l="1"/>
  <c r="P233" i="19"/>
  <c r="Q233" i="19" s="1"/>
  <c r="M234" i="19"/>
  <c r="P234" i="19"/>
  <c r="Q234" i="19" s="1"/>
  <c r="M235" i="19"/>
  <c r="P235" i="19"/>
  <c r="Q235" i="19" s="1"/>
  <c r="M236" i="19"/>
  <c r="P236" i="19"/>
  <c r="Q236" i="19" s="1"/>
  <c r="M237" i="19"/>
  <c r="P237" i="19"/>
  <c r="Q237" i="19" s="1"/>
  <c r="M238" i="19"/>
  <c r="P238" i="19"/>
  <c r="Q238" i="19" s="1"/>
  <c r="M239" i="19"/>
  <c r="P239" i="19"/>
  <c r="Q239" i="19" s="1"/>
  <c r="M240" i="19"/>
  <c r="P240" i="19"/>
  <c r="Q240" i="19" s="1"/>
  <c r="M241" i="19"/>
  <c r="P241" i="19"/>
  <c r="Q241" i="19" s="1"/>
  <c r="M242" i="19"/>
  <c r="P242" i="19"/>
  <c r="Q242" i="19" s="1"/>
  <c r="M243" i="19"/>
  <c r="P243" i="19"/>
  <c r="Q243" i="19" s="1"/>
  <c r="D240" i="19"/>
  <c r="D239" i="19"/>
  <c r="M223" i="19" l="1"/>
  <c r="P223" i="19"/>
  <c r="Q223" i="19" s="1"/>
  <c r="M224" i="19"/>
  <c r="P224" i="19"/>
  <c r="Q224" i="19" s="1"/>
  <c r="M225" i="19"/>
  <c r="P225" i="19"/>
  <c r="Q225" i="19" s="1"/>
  <c r="M226" i="19"/>
  <c r="P226" i="19"/>
  <c r="Q226" i="19" s="1"/>
  <c r="M227" i="19"/>
  <c r="P227" i="19"/>
  <c r="Q227" i="19" s="1"/>
  <c r="M228" i="19"/>
  <c r="P228" i="19"/>
  <c r="Q228" i="19" s="1"/>
  <c r="M229" i="19"/>
  <c r="P229" i="19"/>
  <c r="Q229" i="19" s="1"/>
  <c r="M230" i="19"/>
  <c r="P230" i="19"/>
  <c r="Q230" i="19" s="1"/>
  <c r="M231" i="19"/>
  <c r="P231" i="19"/>
  <c r="Q231" i="19" s="1"/>
  <c r="M232" i="19"/>
  <c r="P232" i="19"/>
  <c r="Q232" i="19" s="1"/>
  <c r="D231" i="19"/>
  <c r="D232" i="19"/>
  <c r="D230" i="19"/>
  <c r="D229" i="19"/>
  <c r="M212" i="19" l="1"/>
  <c r="P212" i="19"/>
  <c r="Q212" i="19" s="1"/>
  <c r="M213" i="19"/>
  <c r="P213" i="19"/>
  <c r="Q213" i="19" s="1"/>
  <c r="M214" i="19"/>
  <c r="P214" i="19"/>
  <c r="Q214" i="19" s="1"/>
  <c r="M215" i="19"/>
  <c r="P215" i="19"/>
  <c r="Q215" i="19" s="1"/>
  <c r="M216" i="19"/>
  <c r="P216" i="19"/>
  <c r="Q216" i="19" s="1"/>
  <c r="M217" i="19"/>
  <c r="P217" i="19"/>
  <c r="Q217" i="19" s="1"/>
  <c r="M218" i="19"/>
  <c r="P218" i="19"/>
  <c r="Q218" i="19" s="1"/>
  <c r="M219" i="19"/>
  <c r="P219" i="19"/>
  <c r="Q219" i="19" s="1"/>
  <c r="M220" i="19"/>
  <c r="P220" i="19"/>
  <c r="Q220" i="19" s="1"/>
  <c r="M221" i="19"/>
  <c r="P221" i="19"/>
  <c r="Q221" i="19" s="1"/>
  <c r="M222" i="19"/>
  <c r="P222" i="19"/>
  <c r="Q222" i="19" s="1"/>
  <c r="D220" i="19"/>
  <c r="D219" i="19"/>
  <c r="M190" i="19" l="1"/>
  <c r="P190" i="19"/>
  <c r="Q190" i="19" s="1"/>
  <c r="M191" i="19"/>
  <c r="P191" i="19"/>
  <c r="Q191" i="19" s="1"/>
  <c r="M192" i="19"/>
  <c r="P192" i="19"/>
  <c r="Q192" i="19" s="1"/>
  <c r="M193" i="19"/>
  <c r="P193" i="19"/>
  <c r="Q193" i="19" s="1"/>
  <c r="M194" i="19"/>
  <c r="P194" i="19"/>
  <c r="Q194" i="19" s="1"/>
  <c r="M195" i="19"/>
  <c r="P195" i="19"/>
  <c r="Q195" i="19" s="1"/>
  <c r="M196" i="19"/>
  <c r="P196" i="19"/>
  <c r="Q196" i="19" s="1"/>
  <c r="M197" i="19"/>
  <c r="P197" i="19"/>
  <c r="Q197" i="19" s="1"/>
  <c r="M198" i="19"/>
  <c r="P198" i="19"/>
  <c r="Q198" i="19" s="1"/>
  <c r="M199" i="19"/>
  <c r="P199" i="19"/>
  <c r="Q199" i="19" s="1"/>
  <c r="M200" i="19"/>
  <c r="P200" i="19"/>
  <c r="Q200" i="19" s="1"/>
  <c r="M201" i="19"/>
  <c r="P201" i="19"/>
  <c r="Q201" i="19" s="1"/>
  <c r="M202" i="19"/>
  <c r="P202" i="19"/>
  <c r="Q202" i="19" s="1"/>
  <c r="M203" i="19"/>
  <c r="P203" i="19"/>
  <c r="Q203" i="19" s="1"/>
  <c r="M204" i="19"/>
  <c r="P204" i="19"/>
  <c r="Q204" i="19" s="1"/>
  <c r="M205" i="19"/>
  <c r="P205" i="19"/>
  <c r="Q205" i="19" s="1"/>
  <c r="M206" i="19"/>
  <c r="P206" i="19"/>
  <c r="Q206" i="19" s="1"/>
  <c r="M207" i="19"/>
  <c r="P207" i="19"/>
  <c r="Q207" i="19" s="1"/>
  <c r="M208" i="19"/>
  <c r="P208" i="19"/>
  <c r="Q208" i="19" s="1"/>
  <c r="M209" i="19"/>
  <c r="P209" i="19"/>
  <c r="Q209" i="19" s="1"/>
  <c r="M210" i="19"/>
  <c r="P210" i="19"/>
  <c r="Q210" i="19" s="1"/>
  <c r="M211" i="19"/>
  <c r="P211" i="19"/>
  <c r="Q211" i="19" s="1"/>
  <c r="D209" i="19"/>
  <c r="D208" i="19"/>
  <c r="D202" i="19"/>
  <c r="D203" i="19"/>
  <c r="D204" i="19"/>
  <c r="D205" i="19"/>
  <c r="D199" i="19"/>
  <c r="D200" i="19"/>
  <c r="D201" i="19"/>
  <c r="D198" i="19"/>
  <c r="D197" i="19"/>
  <c r="D192" i="19"/>
  <c r="D193" i="19"/>
  <c r="D191" i="19"/>
  <c r="M183" i="19" l="1"/>
  <c r="P183" i="19"/>
  <c r="Q183" i="19" s="1"/>
  <c r="M184" i="19"/>
  <c r="P184" i="19"/>
  <c r="Q184" i="19" s="1"/>
  <c r="M185" i="19"/>
  <c r="P185" i="19"/>
  <c r="Q185" i="19" s="1"/>
  <c r="M186" i="19"/>
  <c r="P186" i="19"/>
  <c r="Q186" i="19" s="1"/>
  <c r="M187" i="19"/>
  <c r="P187" i="19"/>
  <c r="Q187" i="19" s="1"/>
  <c r="M188" i="19"/>
  <c r="P188" i="19"/>
  <c r="Q188" i="19" s="1"/>
  <c r="M189" i="19"/>
  <c r="P189" i="19"/>
  <c r="Q189" i="19" s="1"/>
  <c r="D186" i="19"/>
  <c r="D185" i="19"/>
  <c r="M173" i="19" l="1"/>
  <c r="P173" i="19"/>
  <c r="Q173" i="19" s="1"/>
  <c r="M174" i="19"/>
  <c r="P174" i="19"/>
  <c r="Q174" i="19" s="1"/>
  <c r="M175" i="19"/>
  <c r="P175" i="19"/>
  <c r="Q175" i="19" s="1"/>
  <c r="M176" i="19"/>
  <c r="P176" i="19"/>
  <c r="Q176" i="19" s="1"/>
  <c r="M177" i="19"/>
  <c r="P177" i="19"/>
  <c r="Q177" i="19" s="1"/>
  <c r="M178" i="19"/>
  <c r="P178" i="19"/>
  <c r="Q178" i="19" s="1"/>
  <c r="M179" i="19"/>
  <c r="P179" i="19"/>
  <c r="Q179" i="19" s="1"/>
  <c r="M180" i="19"/>
  <c r="P180" i="19"/>
  <c r="Q180" i="19" s="1"/>
  <c r="M181" i="19"/>
  <c r="P181" i="19"/>
  <c r="Q181" i="19" s="1"/>
  <c r="M182" i="19"/>
  <c r="P182" i="19"/>
  <c r="Q182" i="19" s="1"/>
  <c r="M156" i="19" l="1"/>
  <c r="P156" i="19"/>
  <c r="Q156" i="19" s="1"/>
  <c r="M157" i="19"/>
  <c r="P157" i="19"/>
  <c r="Q157" i="19" s="1"/>
  <c r="M158" i="19"/>
  <c r="P158" i="19"/>
  <c r="Q158" i="19" s="1"/>
  <c r="M159" i="19"/>
  <c r="P159" i="19"/>
  <c r="Q159" i="19" s="1"/>
  <c r="M160" i="19"/>
  <c r="P160" i="19"/>
  <c r="Q160" i="19" s="1"/>
  <c r="M161" i="19"/>
  <c r="P161" i="19"/>
  <c r="Q161" i="19" s="1"/>
  <c r="M162" i="19"/>
  <c r="P162" i="19"/>
  <c r="Q162" i="19" s="1"/>
  <c r="M163" i="19"/>
  <c r="P163" i="19"/>
  <c r="Q163" i="19" s="1"/>
  <c r="M164" i="19"/>
  <c r="P164" i="19"/>
  <c r="Q164" i="19" s="1"/>
  <c r="M165" i="19"/>
  <c r="P165" i="19"/>
  <c r="Q165" i="19" s="1"/>
  <c r="M166" i="19"/>
  <c r="P166" i="19"/>
  <c r="Q166" i="19" s="1"/>
  <c r="M167" i="19"/>
  <c r="P167" i="19"/>
  <c r="Q167" i="19" s="1"/>
  <c r="M168" i="19"/>
  <c r="P168" i="19"/>
  <c r="Q168" i="19" s="1"/>
  <c r="M169" i="19"/>
  <c r="P169" i="19"/>
  <c r="Q169" i="19" s="1"/>
  <c r="M170" i="19"/>
  <c r="P170" i="19"/>
  <c r="Q170" i="19" s="1"/>
  <c r="M171" i="19"/>
  <c r="P171" i="19"/>
  <c r="Q171" i="19" s="1"/>
  <c r="M172" i="19"/>
  <c r="P172" i="19"/>
  <c r="Q172" i="19" s="1"/>
  <c r="D168" i="19"/>
  <c r="D169" i="19"/>
  <c r="D167" i="19"/>
  <c r="D164" i="19"/>
  <c r="D165" i="19"/>
  <c r="D161" i="19"/>
  <c r="D162" i="19"/>
  <c r="D163" i="19"/>
  <c r="D160" i="19"/>
  <c r="D158" i="19"/>
  <c r="D157" i="19"/>
  <c r="M147" i="19" l="1"/>
  <c r="P147" i="19"/>
  <c r="Q147" i="19" s="1"/>
  <c r="M148" i="19"/>
  <c r="P148" i="19"/>
  <c r="Q148" i="19" s="1"/>
  <c r="M149" i="19"/>
  <c r="P149" i="19"/>
  <c r="Q149" i="19" s="1"/>
  <c r="M150" i="19"/>
  <c r="P150" i="19"/>
  <c r="Q150" i="19" s="1"/>
  <c r="M151" i="19"/>
  <c r="P151" i="19"/>
  <c r="Q151" i="19" s="1"/>
  <c r="M152" i="19"/>
  <c r="P152" i="19"/>
  <c r="Q152" i="19" s="1"/>
  <c r="M153" i="19"/>
  <c r="P153" i="19"/>
  <c r="Q153" i="19" s="1"/>
  <c r="M154" i="19"/>
  <c r="P154" i="19"/>
  <c r="Q154" i="19" s="1"/>
  <c r="M155" i="19"/>
  <c r="P155" i="19"/>
  <c r="Q155" i="19" s="1"/>
  <c r="D151" i="19"/>
  <c r="P136" i="19" l="1"/>
  <c r="Q136" i="19" s="1"/>
  <c r="P137" i="19"/>
  <c r="Q137" i="19" s="1"/>
  <c r="P138" i="19"/>
  <c r="Q138" i="19" s="1"/>
  <c r="P139" i="19"/>
  <c r="Q139" i="19" s="1"/>
  <c r="P140" i="19"/>
  <c r="Q140" i="19" s="1"/>
  <c r="P141" i="19"/>
  <c r="Q141" i="19" s="1"/>
  <c r="P142" i="19"/>
  <c r="Q142" i="19" s="1"/>
  <c r="P143" i="19"/>
  <c r="Q143" i="19" s="1"/>
  <c r="P144" i="19"/>
  <c r="Q144" i="19" s="1"/>
  <c r="P145" i="19"/>
  <c r="Q145" i="19" s="1"/>
  <c r="P146" i="19"/>
  <c r="Q146" i="19" s="1"/>
  <c r="M136" i="19"/>
  <c r="M137" i="19"/>
  <c r="M138" i="19"/>
  <c r="M139" i="19"/>
  <c r="M140" i="19"/>
  <c r="M141" i="19"/>
  <c r="M142" i="19"/>
  <c r="M143" i="19"/>
  <c r="M144" i="19"/>
  <c r="M145" i="19"/>
  <c r="M146" i="19"/>
  <c r="D145" i="19"/>
  <c r="D144" i="19"/>
  <c r="D141" i="19"/>
  <c r="D142" i="19"/>
  <c r="D140" i="19"/>
  <c r="M119" i="19" l="1"/>
  <c r="P119" i="19"/>
  <c r="Q119" i="19" s="1"/>
  <c r="M120" i="19"/>
  <c r="P120" i="19"/>
  <c r="Q120" i="19" s="1"/>
  <c r="M121" i="19"/>
  <c r="P121" i="19"/>
  <c r="Q121" i="19" s="1"/>
  <c r="M122" i="19"/>
  <c r="P122" i="19"/>
  <c r="Q122" i="19" s="1"/>
  <c r="M123" i="19"/>
  <c r="P123" i="19"/>
  <c r="Q123" i="19" s="1"/>
  <c r="M124" i="19"/>
  <c r="P124" i="19"/>
  <c r="Q124" i="19" s="1"/>
  <c r="M125" i="19"/>
  <c r="P125" i="19"/>
  <c r="Q125" i="19" s="1"/>
  <c r="M126" i="19"/>
  <c r="P126" i="19"/>
  <c r="Q126" i="19" s="1"/>
  <c r="M127" i="19"/>
  <c r="P127" i="19"/>
  <c r="Q127" i="19" s="1"/>
  <c r="M128" i="19"/>
  <c r="P128" i="19"/>
  <c r="Q128" i="19" s="1"/>
  <c r="M129" i="19"/>
  <c r="P129" i="19"/>
  <c r="Q129" i="19" s="1"/>
  <c r="M130" i="19"/>
  <c r="P130" i="19"/>
  <c r="Q130" i="19" s="1"/>
  <c r="M131" i="19"/>
  <c r="P131" i="19"/>
  <c r="Q131" i="19" s="1"/>
  <c r="M132" i="19"/>
  <c r="P132" i="19"/>
  <c r="Q132" i="19" s="1"/>
  <c r="M133" i="19"/>
  <c r="P133" i="19"/>
  <c r="Q133" i="19" s="1"/>
  <c r="M134" i="19"/>
  <c r="P134" i="19"/>
  <c r="Q134" i="19" s="1"/>
  <c r="M135" i="19"/>
  <c r="P135" i="19"/>
  <c r="Q135" i="19" s="1"/>
  <c r="D130" i="19"/>
  <c r="D129" i="19"/>
  <c r="D124" i="19"/>
  <c r="D123" i="19"/>
  <c r="M107" i="19" l="1"/>
  <c r="P107" i="19"/>
  <c r="Q107" i="19" s="1"/>
  <c r="M108" i="19"/>
  <c r="P108" i="19"/>
  <c r="Q108" i="19" s="1"/>
  <c r="M109" i="19"/>
  <c r="P109" i="19"/>
  <c r="Q109" i="19" s="1"/>
  <c r="M110" i="19"/>
  <c r="P110" i="19"/>
  <c r="Q110" i="19" s="1"/>
  <c r="M111" i="19"/>
  <c r="P111" i="19"/>
  <c r="Q111" i="19" s="1"/>
  <c r="M112" i="19"/>
  <c r="P112" i="19"/>
  <c r="Q112" i="19" s="1"/>
  <c r="M113" i="19"/>
  <c r="P113" i="19"/>
  <c r="Q113" i="19" s="1"/>
  <c r="M114" i="19"/>
  <c r="P114" i="19"/>
  <c r="Q114" i="19" s="1"/>
  <c r="M115" i="19"/>
  <c r="P115" i="19"/>
  <c r="Q115" i="19" s="1"/>
  <c r="M116" i="19"/>
  <c r="P116" i="19"/>
  <c r="Q116" i="19" s="1"/>
  <c r="M117" i="19"/>
  <c r="P117" i="19"/>
  <c r="Q117" i="19" s="1"/>
  <c r="M118" i="19"/>
  <c r="P118" i="19"/>
  <c r="Q118" i="19" s="1"/>
  <c r="D115" i="19"/>
  <c r="D116" i="19"/>
  <c r="D114" i="19"/>
  <c r="D113" i="19"/>
  <c r="D111" i="19"/>
  <c r="D110" i="19"/>
  <c r="M106" i="19"/>
  <c r="M99" i="19" l="1"/>
  <c r="P99" i="19"/>
  <c r="Q99" i="19" s="1"/>
  <c r="M100" i="19"/>
  <c r="P100" i="19"/>
  <c r="Q100" i="19" s="1"/>
  <c r="M101" i="19"/>
  <c r="P101" i="19"/>
  <c r="Q101" i="19" s="1"/>
  <c r="M102" i="19"/>
  <c r="P102" i="19"/>
  <c r="Q102" i="19" s="1"/>
  <c r="M103" i="19"/>
  <c r="P103" i="19"/>
  <c r="Q103" i="19" s="1"/>
  <c r="M104" i="19"/>
  <c r="P104" i="19"/>
  <c r="Q104" i="19" s="1"/>
  <c r="M105" i="19"/>
  <c r="P105" i="19"/>
  <c r="Q105" i="19" s="1"/>
  <c r="P106" i="19"/>
  <c r="Q106" i="19" s="1"/>
  <c r="D106" i="19"/>
  <c r="D105" i="19"/>
  <c r="M84" i="19" l="1"/>
  <c r="P84" i="19"/>
  <c r="Q84" i="19" s="1"/>
  <c r="M85" i="19"/>
  <c r="P85" i="19"/>
  <c r="Q85" i="19" s="1"/>
  <c r="M86" i="19"/>
  <c r="P86" i="19"/>
  <c r="Q86" i="19" s="1"/>
  <c r="M87" i="19"/>
  <c r="P87" i="19"/>
  <c r="Q87" i="19" s="1"/>
  <c r="M88" i="19"/>
  <c r="P88" i="19"/>
  <c r="Q88" i="19" s="1"/>
  <c r="M89" i="19"/>
  <c r="P89" i="19"/>
  <c r="Q89" i="19" s="1"/>
  <c r="M90" i="19"/>
  <c r="P90" i="19"/>
  <c r="Q90" i="19" s="1"/>
  <c r="M91" i="19"/>
  <c r="P91" i="19"/>
  <c r="Q91" i="19" s="1"/>
  <c r="M92" i="19"/>
  <c r="P92" i="19"/>
  <c r="Q92" i="19" s="1"/>
  <c r="M93" i="19"/>
  <c r="P93" i="19"/>
  <c r="Q93" i="19" s="1"/>
  <c r="M94" i="19"/>
  <c r="P94" i="19"/>
  <c r="Q94" i="19" s="1"/>
  <c r="M95" i="19"/>
  <c r="P95" i="19"/>
  <c r="Q95" i="19" s="1"/>
  <c r="M96" i="19"/>
  <c r="P96" i="19"/>
  <c r="Q96" i="19" s="1"/>
  <c r="M97" i="19"/>
  <c r="P97" i="19"/>
  <c r="Q97" i="19" s="1"/>
  <c r="M98" i="19"/>
  <c r="P98" i="19"/>
  <c r="Q98" i="19" s="1"/>
  <c r="D98" i="19"/>
  <c r="D97" i="19"/>
  <c r="D91" i="19"/>
  <c r="D90" i="19"/>
  <c r="D87" i="19"/>
  <c r="D86" i="19"/>
  <c r="M57" i="19" l="1"/>
  <c r="P57" i="19"/>
  <c r="Q57" i="19" s="1"/>
  <c r="M58" i="19"/>
  <c r="P58" i="19"/>
  <c r="Q58" i="19" s="1"/>
  <c r="M59" i="19"/>
  <c r="P59" i="19"/>
  <c r="Q59" i="19" s="1"/>
  <c r="M60" i="19"/>
  <c r="P60" i="19"/>
  <c r="Q60" i="19" s="1"/>
  <c r="M61" i="19"/>
  <c r="P61" i="19"/>
  <c r="Q61" i="19" s="1"/>
  <c r="M62" i="19"/>
  <c r="P62" i="19"/>
  <c r="Q62" i="19" s="1"/>
  <c r="M63" i="19"/>
  <c r="P63" i="19"/>
  <c r="Q63" i="19" s="1"/>
  <c r="M64" i="19"/>
  <c r="P64" i="19"/>
  <c r="Q64" i="19" s="1"/>
  <c r="M65" i="19"/>
  <c r="P65" i="19"/>
  <c r="Q65" i="19" s="1"/>
  <c r="M66" i="19"/>
  <c r="P66" i="19"/>
  <c r="Q66" i="19" s="1"/>
  <c r="M67" i="19"/>
  <c r="P67" i="19"/>
  <c r="Q67" i="19" s="1"/>
  <c r="M68" i="19"/>
  <c r="P68" i="19"/>
  <c r="Q68" i="19" s="1"/>
  <c r="M69" i="19"/>
  <c r="P69" i="19"/>
  <c r="Q69" i="19" s="1"/>
  <c r="M70" i="19"/>
  <c r="P70" i="19"/>
  <c r="Q70" i="19" s="1"/>
  <c r="M71" i="19"/>
  <c r="P71" i="19"/>
  <c r="Q71" i="19" s="1"/>
  <c r="M72" i="19"/>
  <c r="P72" i="19"/>
  <c r="Q72" i="19" s="1"/>
  <c r="M73" i="19"/>
  <c r="P73" i="19"/>
  <c r="Q73" i="19" s="1"/>
  <c r="M74" i="19"/>
  <c r="P74" i="19"/>
  <c r="Q74" i="19" s="1"/>
  <c r="M75" i="19"/>
  <c r="P75" i="19"/>
  <c r="Q75" i="19" s="1"/>
  <c r="M76" i="19"/>
  <c r="P76" i="19"/>
  <c r="Q76" i="19" s="1"/>
  <c r="M77" i="19"/>
  <c r="P77" i="19"/>
  <c r="Q77" i="19" s="1"/>
  <c r="M78" i="19"/>
  <c r="P78" i="19"/>
  <c r="Q78" i="19" s="1"/>
  <c r="M79" i="19"/>
  <c r="P79" i="19"/>
  <c r="Q79" i="19" s="1"/>
  <c r="M80" i="19"/>
  <c r="P80" i="19"/>
  <c r="Q80" i="19" s="1"/>
  <c r="M81" i="19"/>
  <c r="P81" i="19"/>
  <c r="Q81" i="19" s="1"/>
  <c r="M82" i="19"/>
  <c r="P82" i="19"/>
  <c r="Q82" i="19" s="1"/>
  <c r="M83" i="19"/>
  <c r="P83" i="19"/>
  <c r="Q83" i="19" s="1"/>
  <c r="D79" i="19"/>
  <c r="D78" i="19"/>
  <c r="D76" i="19"/>
  <c r="D75" i="19"/>
  <c r="D63" i="19"/>
  <c r="D62" i="19"/>
  <c r="D60" i="19"/>
  <c r="D59" i="19"/>
  <c r="M40" i="19" l="1"/>
  <c r="P40" i="19"/>
  <c r="Q40" i="19" s="1"/>
  <c r="M41" i="19"/>
  <c r="P41" i="19"/>
  <c r="Q41" i="19" s="1"/>
  <c r="M42" i="19"/>
  <c r="P42" i="19"/>
  <c r="Q42" i="19" s="1"/>
  <c r="M43" i="19"/>
  <c r="P43" i="19"/>
  <c r="Q43" i="19" s="1"/>
  <c r="M44" i="19"/>
  <c r="P44" i="19"/>
  <c r="Q44" i="19" s="1"/>
  <c r="M45" i="19"/>
  <c r="P45" i="19"/>
  <c r="Q45" i="19" s="1"/>
  <c r="M46" i="19"/>
  <c r="P46" i="19"/>
  <c r="Q46" i="19" s="1"/>
  <c r="M47" i="19"/>
  <c r="P47" i="19"/>
  <c r="Q47" i="19" s="1"/>
  <c r="M48" i="19"/>
  <c r="P48" i="19"/>
  <c r="Q48" i="19" s="1"/>
  <c r="M49" i="19"/>
  <c r="P49" i="19"/>
  <c r="Q49" i="19" s="1"/>
  <c r="M50" i="19"/>
  <c r="P50" i="19"/>
  <c r="Q50" i="19" s="1"/>
  <c r="M51" i="19"/>
  <c r="P51" i="19"/>
  <c r="Q51" i="19" s="1"/>
  <c r="M52" i="19"/>
  <c r="P52" i="19"/>
  <c r="Q52" i="19" s="1"/>
  <c r="M53" i="19"/>
  <c r="P53" i="19"/>
  <c r="Q53" i="19" s="1"/>
  <c r="M54" i="19"/>
  <c r="P54" i="19"/>
  <c r="Q54" i="19" s="1"/>
  <c r="M55" i="19"/>
  <c r="P55" i="19"/>
  <c r="Q55" i="19" s="1"/>
  <c r="M56" i="19"/>
  <c r="P56" i="19"/>
  <c r="Q56" i="19" s="1"/>
  <c r="D52" i="19"/>
  <c r="D53" i="19"/>
  <c r="D51" i="19"/>
  <c r="D49" i="19"/>
  <c r="D50" i="19"/>
  <c r="D48" i="19"/>
  <c r="D47" i="19"/>
  <c r="D46" i="19"/>
  <c r="D43" i="19"/>
  <c r="D42" i="19"/>
  <c r="M16" i="19" l="1"/>
  <c r="P16" i="19"/>
  <c r="Q16" i="19" s="1"/>
  <c r="M17" i="19"/>
  <c r="P17" i="19"/>
  <c r="Q17" i="19" s="1"/>
  <c r="M18" i="19"/>
  <c r="P18" i="19"/>
  <c r="Q18" i="19" s="1"/>
  <c r="M19" i="19"/>
  <c r="P19" i="19"/>
  <c r="Q19" i="19" s="1"/>
  <c r="M20" i="19"/>
  <c r="P20" i="19"/>
  <c r="Q20" i="19" s="1"/>
  <c r="M21" i="19"/>
  <c r="P21" i="19"/>
  <c r="Q21" i="19" s="1"/>
  <c r="M22" i="19"/>
  <c r="P22" i="19"/>
  <c r="Q22" i="19" s="1"/>
  <c r="M23" i="19"/>
  <c r="P23" i="19"/>
  <c r="Q23" i="19" s="1"/>
  <c r="M24" i="19"/>
  <c r="P24" i="19"/>
  <c r="Q24" i="19" s="1"/>
  <c r="M25" i="19"/>
  <c r="P25" i="19"/>
  <c r="Q25" i="19" s="1"/>
  <c r="M26" i="19"/>
  <c r="P26" i="19"/>
  <c r="Q26" i="19" s="1"/>
  <c r="M27" i="19"/>
  <c r="P27" i="19"/>
  <c r="Q27" i="19" s="1"/>
  <c r="M28" i="19"/>
  <c r="P28" i="19"/>
  <c r="Q28" i="19" s="1"/>
  <c r="M29" i="19"/>
  <c r="P29" i="19"/>
  <c r="Q29" i="19" s="1"/>
  <c r="M30" i="19"/>
  <c r="P30" i="19"/>
  <c r="Q30" i="19" s="1"/>
  <c r="M31" i="19"/>
  <c r="P31" i="19"/>
  <c r="Q31" i="19" s="1"/>
  <c r="M32" i="19"/>
  <c r="P32" i="19"/>
  <c r="Q32" i="19" s="1"/>
  <c r="M33" i="19"/>
  <c r="P33" i="19"/>
  <c r="Q33" i="19" s="1"/>
  <c r="M34" i="19"/>
  <c r="P34" i="19"/>
  <c r="Q34" i="19" s="1"/>
  <c r="M35" i="19"/>
  <c r="P35" i="19"/>
  <c r="Q35" i="19" s="1"/>
  <c r="M36" i="19"/>
  <c r="P36" i="19"/>
  <c r="Q36" i="19" s="1"/>
  <c r="M37" i="19"/>
  <c r="P37" i="19"/>
  <c r="Q37" i="19" s="1"/>
  <c r="M38" i="19"/>
  <c r="P38" i="19"/>
  <c r="Q38" i="19" s="1"/>
  <c r="M39" i="19"/>
  <c r="P39" i="19"/>
  <c r="Q39" i="19" s="1"/>
  <c r="D39" i="19"/>
  <c r="D38" i="19"/>
  <c r="D32" i="19"/>
  <c r="D33" i="19"/>
  <c r="D31" i="19"/>
  <c r="M3" i="19" l="1"/>
  <c r="P3" i="19"/>
  <c r="Q3" i="19" s="1"/>
  <c r="M4" i="19"/>
  <c r="P4" i="19"/>
  <c r="Q4" i="19" s="1"/>
  <c r="M5" i="19"/>
  <c r="P5" i="19"/>
  <c r="Q5" i="19" s="1"/>
  <c r="M6" i="19"/>
  <c r="P6" i="19"/>
  <c r="Q6" i="19" s="1"/>
  <c r="M7" i="19"/>
  <c r="P7" i="19"/>
  <c r="Q7" i="19" s="1"/>
  <c r="M8" i="19"/>
  <c r="P8" i="19"/>
  <c r="Q8" i="19" s="1"/>
  <c r="M9" i="19"/>
  <c r="P9" i="19"/>
  <c r="Q9" i="19" s="1"/>
  <c r="M10" i="19"/>
  <c r="P10" i="19"/>
  <c r="Q10" i="19" s="1"/>
  <c r="M11" i="19"/>
  <c r="P11" i="19"/>
  <c r="Q11" i="19" s="1"/>
  <c r="M12" i="19"/>
  <c r="P12" i="19"/>
  <c r="Q12" i="19" s="1"/>
  <c r="M13" i="19"/>
  <c r="P13" i="19"/>
  <c r="Q13" i="19" s="1"/>
  <c r="M14" i="19"/>
  <c r="P14" i="19"/>
  <c r="Q14" i="19" s="1"/>
  <c r="M15" i="19"/>
  <c r="P15" i="19"/>
  <c r="Q15" i="19" s="1"/>
  <c r="P2" i="19"/>
  <c r="Q2" i="19" s="1"/>
  <c r="M2" i="19"/>
  <c r="D15" i="19"/>
  <c r="D14" i="19"/>
  <c r="D6" i="19"/>
  <c r="D7" i="19"/>
  <c r="D8" i="19"/>
  <c r="D5" i="19"/>
  <c r="D4" i="19"/>
  <c r="D3" i="19"/>
  <c r="D251" i="19" l="1"/>
  <c r="F256" i="19" s="1"/>
  <c r="D271" i="18"/>
  <c r="E271" i="18"/>
  <c r="F271" i="18"/>
  <c r="P365" i="17" l="1"/>
  <c r="Q365" i="17" s="1"/>
  <c r="M365" i="17"/>
  <c r="P364" i="17"/>
  <c r="Q364" i="17" s="1"/>
  <c r="M364" i="17"/>
  <c r="P363" i="17"/>
  <c r="Q363" i="17" s="1"/>
  <c r="M363" i="17"/>
  <c r="P362" i="17"/>
  <c r="Q362" i="17" s="1"/>
  <c r="M362" i="17"/>
  <c r="D362" i="17"/>
  <c r="P361" i="17"/>
  <c r="Q361" i="17" s="1"/>
  <c r="M361" i="17"/>
  <c r="D361" i="17"/>
  <c r="P360" i="17"/>
  <c r="Q360" i="17" s="1"/>
  <c r="M360" i="17"/>
  <c r="D360" i="17"/>
  <c r="P359" i="17"/>
  <c r="Q359" i="17" s="1"/>
  <c r="M359" i="17"/>
  <c r="P358" i="17"/>
  <c r="Q358" i="17" s="1"/>
  <c r="M358" i="17"/>
  <c r="D358" i="17"/>
  <c r="P357" i="17"/>
  <c r="Q357" i="17" s="1"/>
  <c r="M357" i="17"/>
  <c r="D357" i="17"/>
  <c r="P356" i="17"/>
  <c r="Q356" i="17" s="1"/>
  <c r="M356" i="17"/>
  <c r="D356" i="17"/>
  <c r="P355" i="17"/>
  <c r="Q355" i="17" s="1"/>
  <c r="M355" i="17"/>
  <c r="P354" i="17"/>
  <c r="Q354" i="17" s="1"/>
  <c r="M354" i="17"/>
  <c r="P353" i="17"/>
  <c r="Q353" i="17" s="1"/>
  <c r="M353" i="17"/>
  <c r="P352" i="17"/>
  <c r="Q352" i="17" s="1"/>
  <c r="M352" i="17"/>
  <c r="D352" i="17"/>
  <c r="P351" i="17"/>
  <c r="Q351" i="17" s="1"/>
  <c r="M351" i="17"/>
  <c r="D351" i="17"/>
  <c r="P350" i="17"/>
  <c r="Q350" i="17" s="1"/>
  <c r="M350" i="17"/>
  <c r="P349" i="17"/>
  <c r="Q349" i="17" s="1"/>
  <c r="M349" i="17"/>
  <c r="P348" i="17"/>
  <c r="Q348" i="17" s="1"/>
  <c r="M348" i="17"/>
  <c r="P347" i="17"/>
  <c r="Q347" i="17" s="1"/>
  <c r="M347" i="17"/>
  <c r="P346" i="17"/>
  <c r="Q346" i="17" s="1"/>
  <c r="M346" i="17"/>
  <c r="D346" i="17"/>
  <c r="P345" i="17"/>
  <c r="Q345" i="17" s="1"/>
  <c r="M345" i="17"/>
  <c r="D345" i="17"/>
  <c r="P344" i="17"/>
  <c r="Q344" i="17" s="1"/>
  <c r="M344" i="17"/>
  <c r="D344" i="17"/>
  <c r="P343" i="17"/>
  <c r="Q343" i="17" s="1"/>
  <c r="M343" i="17"/>
  <c r="D343" i="17"/>
  <c r="P342" i="17"/>
  <c r="Q342" i="17" s="1"/>
  <c r="M342" i="17"/>
  <c r="D342" i="17"/>
  <c r="P341" i="17"/>
  <c r="Q341" i="17" s="1"/>
  <c r="M341" i="17"/>
  <c r="D341" i="17"/>
  <c r="P340" i="17"/>
  <c r="Q340" i="17" s="1"/>
  <c r="M340" i="17"/>
  <c r="P339" i="17"/>
  <c r="Q339" i="17" s="1"/>
  <c r="M339" i="17"/>
  <c r="D339" i="17"/>
  <c r="P338" i="17"/>
  <c r="Q338" i="17" s="1"/>
  <c r="M338" i="17"/>
  <c r="D338" i="17"/>
  <c r="P337" i="17"/>
  <c r="Q337" i="17" s="1"/>
  <c r="M337" i="17"/>
  <c r="D337" i="17"/>
  <c r="P336" i="17"/>
  <c r="Q336" i="17" s="1"/>
  <c r="M336" i="17"/>
  <c r="D336" i="17"/>
  <c r="P335" i="17"/>
  <c r="Q335" i="17" s="1"/>
  <c r="M335" i="17"/>
  <c r="D335" i="17"/>
  <c r="P334" i="17"/>
  <c r="Q334" i="17" s="1"/>
  <c r="M334" i="17"/>
  <c r="D334" i="17"/>
  <c r="P333" i="17"/>
  <c r="Q333" i="17" s="1"/>
  <c r="M333" i="17"/>
  <c r="P332" i="17"/>
  <c r="Q332" i="17" s="1"/>
  <c r="M332" i="17"/>
  <c r="P331" i="17"/>
  <c r="Q331" i="17" s="1"/>
  <c r="M331" i="17"/>
  <c r="P330" i="17"/>
  <c r="Q330" i="17" s="1"/>
  <c r="M330" i="17"/>
  <c r="P329" i="17"/>
  <c r="Q329" i="17" s="1"/>
  <c r="M329" i="17"/>
  <c r="D329" i="17"/>
  <c r="P328" i="17"/>
  <c r="Q328" i="17" s="1"/>
  <c r="M328" i="17"/>
  <c r="D328" i="17"/>
  <c r="P327" i="17"/>
  <c r="Q327" i="17" s="1"/>
  <c r="M327" i="17"/>
  <c r="D327" i="17"/>
  <c r="P326" i="17"/>
  <c r="Q326" i="17" s="1"/>
  <c r="M326" i="17"/>
  <c r="D326" i="17"/>
  <c r="P325" i="17"/>
  <c r="Q325" i="17" s="1"/>
  <c r="M325" i="17"/>
  <c r="D325" i="17"/>
  <c r="P324" i="17"/>
  <c r="Q324" i="17" s="1"/>
  <c r="M324" i="17"/>
  <c r="D324" i="17"/>
  <c r="P323" i="17"/>
  <c r="Q323" i="17" s="1"/>
  <c r="M323" i="17"/>
  <c r="D323" i="17"/>
  <c r="P322" i="17"/>
  <c r="Q322" i="17" s="1"/>
  <c r="M322" i="17"/>
  <c r="D322" i="17"/>
  <c r="P321" i="17"/>
  <c r="Q321" i="17" s="1"/>
  <c r="M321" i="17"/>
  <c r="D321" i="17"/>
  <c r="P320" i="17"/>
  <c r="Q320" i="17" s="1"/>
  <c r="M320" i="17"/>
  <c r="P319" i="17"/>
  <c r="Q319" i="17" s="1"/>
  <c r="M319" i="17"/>
  <c r="D319" i="17"/>
  <c r="P318" i="17"/>
  <c r="Q318" i="17" s="1"/>
  <c r="M318" i="17"/>
  <c r="D318" i="17"/>
  <c r="P317" i="17"/>
  <c r="Q317" i="17" s="1"/>
  <c r="M317" i="17"/>
  <c r="P316" i="17"/>
  <c r="Q316" i="17" s="1"/>
  <c r="M316" i="17"/>
  <c r="P315" i="17"/>
  <c r="Q315" i="17" s="1"/>
  <c r="M315" i="17"/>
  <c r="D315" i="17"/>
  <c r="P314" i="17"/>
  <c r="Q314" i="17" s="1"/>
  <c r="M314" i="17"/>
  <c r="D314" i="17"/>
  <c r="P313" i="17"/>
  <c r="Q313" i="17" s="1"/>
  <c r="M313" i="17"/>
  <c r="P312" i="17"/>
  <c r="Q312" i="17" s="1"/>
  <c r="M312" i="17"/>
  <c r="P311" i="17"/>
  <c r="Q311" i="17" s="1"/>
  <c r="M311" i="17"/>
  <c r="P310" i="17"/>
  <c r="Q310" i="17" s="1"/>
  <c r="M310" i="17"/>
  <c r="P309" i="17"/>
  <c r="Q309" i="17" s="1"/>
  <c r="M309" i="17"/>
  <c r="P308" i="17"/>
  <c r="Q308" i="17" s="1"/>
  <c r="M308" i="17"/>
  <c r="P307" i="17"/>
  <c r="Q307" i="17" s="1"/>
  <c r="M307" i="17"/>
  <c r="P306" i="17"/>
  <c r="Q306" i="17" s="1"/>
  <c r="M306" i="17"/>
  <c r="P305" i="17"/>
  <c r="Q305" i="17" s="1"/>
  <c r="M305" i="17"/>
  <c r="P304" i="17"/>
  <c r="Q304" i="17" s="1"/>
  <c r="M304" i="17"/>
  <c r="D304" i="17"/>
  <c r="P303" i="17"/>
  <c r="Q303" i="17" s="1"/>
  <c r="M303" i="17"/>
  <c r="D303" i="17"/>
  <c r="P302" i="17"/>
  <c r="Q302" i="17" s="1"/>
  <c r="M302" i="17"/>
  <c r="D302" i="17"/>
  <c r="P301" i="17"/>
  <c r="Q301" i="17" s="1"/>
  <c r="M301" i="17"/>
  <c r="D301" i="17"/>
  <c r="P300" i="17"/>
  <c r="Q300" i="17" s="1"/>
  <c r="M300" i="17"/>
  <c r="D300" i="17"/>
  <c r="P299" i="17"/>
  <c r="Q299" i="17" s="1"/>
  <c r="M299" i="17"/>
  <c r="P298" i="17"/>
  <c r="Q298" i="17" s="1"/>
  <c r="M298" i="17"/>
  <c r="D298" i="17"/>
  <c r="P297" i="17"/>
  <c r="Q297" i="17" s="1"/>
  <c r="M297" i="17"/>
  <c r="D297" i="17"/>
  <c r="P296" i="17"/>
  <c r="Q296" i="17" s="1"/>
  <c r="M296" i="17"/>
  <c r="P295" i="17"/>
  <c r="Q295" i="17" s="1"/>
  <c r="M295" i="17"/>
  <c r="D295" i="17"/>
  <c r="P294" i="17"/>
  <c r="Q294" i="17" s="1"/>
  <c r="M294" i="17"/>
  <c r="D294" i="17"/>
  <c r="P293" i="17"/>
  <c r="Q293" i="17" s="1"/>
  <c r="M293" i="17"/>
  <c r="D293" i="17"/>
  <c r="P292" i="17"/>
  <c r="Q292" i="17" s="1"/>
  <c r="M292" i="17"/>
  <c r="D292" i="17"/>
  <c r="P291" i="17"/>
  <c r="Q291" i="17" s="1"/>
  <c r="M291" i="17"/>
  <c r="P290" i="17"/>
  <c r="Q290" i="17" s="1"/>
  <c r="M290" i="17"/>
  <c r="P289" i="17"/>
  <c r="Q289" i="17" s="1"/>
  <c r="M289" i="17"/>
  <c r="P288" i="17"/>
  <c r="Q288" i="17" s="1"/>
  <c r="M288" i="17"/>
  <c r="P287" i="17"/>
  <c r="Q287" i="17" s="1"/>
  <c r="M287" i="17"/>
  <c r="P286" i="17"/>
  <c r="Q286" i="17" s="1"/>
  <c r="M286" i="17"/>
  <c r="P285" i="17"/>
  <c r="Q285" i="17" s="1"/>
  <c r="M285" i="17"/>
  <c r="D285" i="17"/>
  <c r="P284" i="17"/>
  <c r="Q284" i="17" s="1"/>
  <c r="M284" i="17"/>
  <c r="D284" i="17"/>
  <c r="P283" i="17"/>
  <c r="Q283" i="17" s="1"/>
  <c r="M283" i="17"/>
  <c r="D283" i="17"/>
  <c r="P282" i="17"/>
  <c r="Q282" i="17" s="1"/>
  <c r="M282" i="17"/>
  <c r="D282" i="17"/>
  <c r="P281" i="17"/>
  <c r="Q281" i="17" s="1"/>
  <c r="M281" i="17"/>
  <c r="D281" i="17"/>
  <c r="P280" i="17"/>
  <c r="Q280" i="17" s="1"/>
  <c r="M280" i="17"/>
  <c r="D280" i="17"/>
  <c r="P279" i="17"/>
  <c r="Q279" i="17" s="1"/>
  <c r="M279" i="17"/>
  <c r="D279" i="17"/>
  <c r="P278" i="17"/>
  <c r="Q278" i="17" s="1"/>
  <c r="M278" i="17"/>
  <c r="D278" i="17"/>
  <c r="P277" i="17"/>
  <c r="Q277" i="17" s="1"/>
  <c r="M277" i="17"/>
  <c r="P276" i="17"/>
  <c r="Q276" i="17" s="1"/>
  <c r="M276" i="17"/>
  <c r="P275" i="17"/>
  <c r="Q275" i="17" s="1"/>
  <c r="M275" i="17"/>
  <c r="P274" i="17"/>
  <c r="Q274" i="17" s="1"/>
  <c r="M274" i="17"/>
  <c r="P273" i="17"/>
  <c r="Q273" i="17" s="1"/>
  <c r="M273" i="17"/>
  <c r="P272" i="17"/>
  <c r="Q272" i="17" s="1"/>
  <c r="M272" i="17"/>
  <c r="D272" i="17"/>
  <c r="P271" i="17"/>
  <c r="Q271" i="17" s="1"/>
  <c r="M271" i="17"/>
  <c r="D271" i="17"/>
  <c r="P270" i="17"/>
  <c r="Q270" i="17" s="1"/>
  <c r="M270" i="17"/>
  <c r="D270" i="17"/>
  <c r="P269" i="17"/>
  <c r="Q269" i="17" s="1"/>
  <c r="M269" i="17"/>
  <c r="D269" i="17"/>
  <c r="P268" i="17"/>
  <c r="Q268" i="17" s="1"/>
  <c r="M268" i="17"/>
  <c r="D268" i="17"/>
  <c r="P267" i="17"/>
  <c r="Q267" i="17" s="1"/>
  <c r="M267" i="17"/>
  <c r="D267" i="17"/>
  <c r="P266" i="17"/>
  <c r="Q266" i="17" s="1"/>
  <c r="M266" i="17"/>
  <c r="D266" i="17"/>
  <c r="P265" i="17"/>
  <c r="Q265" i="17" s="1"/>
  <c r="M265" i="17"/>
  <c r="D265" i="17"/>
  <c r="P264" i="17"/>
  <c r="Q264" i="17" s="1"/>
  <c r="M264" i="17"/>
  <c r="D264" i="17"/>
  <c r="P263" i="17"/>
  <c r="Q263" i="17" s="1"/>
  <c r="M263" i="17"/>
  <c r="P262" i="17"/>
  <c r="Q262" i="17" s="1"/>
  <c r="M262" i="17"/>
  <c r="P261" i="17"/>
  <c r="Q261" i="17" s="1"/>
  <c r="M261" i="17"/>
  <c r="P260" i="17"/>
  <c r="Q260" i="17" s="1"/>
  <c r="M260" i="17"/>
  <c r="D260" i="17"/>
  <c r="P259" i="17"/>
  <c r="Q259" i="17" s="1"/>
  <c r="M259" i="17"/>
  <c r="D259" i="17"/>
  <c r="P258" i="17"/>
  <c r="Q258" i="17" s="1"/>
  <c r="M258" i="17"/>
  <c r="D258" i="17"/>
  <c r="P257" i="17"/>
  <c r="Q257" i="17" s="1"/>
  <c r="M257" i="17"/>
  <c r="D257" i="17"/>
  <c r="P256" i="17"/>
  <c r="Q256" i="17" s="1"/>
  <c r="M256" i="17"/>
  <c r="P255" i="17"/>
  <c r="Q255" i="17" s="1"/>
  <c r="M255" i="17"/>
  <c r="P254" i="17"/>
  <c r="Q254" i="17" s="1"/>
  <c r="M254" i="17"/>
  <c r="D254" i="17"/>
  <c r="P253" i="17"/>
  <c r="Q253" i="17" s="1"/>
  <c r="M253" i="17"/>
  <c r="D253" i="17"/>
  <c r="P252" i="17"/>
  <c r="Q252" i="17" s="1"/>
  <c r="M252" i="17"/>
  <c r="P251" i="17"/>
  <c r="Q251" i="17" s="1"/>
  <c r="M251" i="17"/>
  <c r="P250" i="17"/>
  <c r="Q250" i="17" s="1"/>
  <c r="M250" i="17"/>
  <c r="D250" i="17"/>
  <c r="P249" i="17"/>
  <c r="Q249" i="17" s="1"/>
  <c r="M249" i="17"/>
  <c r="D249" i="17"/>
  <c r="P248" i="17"/>
  <c r="Q248" i="17" s="1"/>
  <c r="M248" i="17"/>
  <c r="P247" i="17"/>
  <c r="Q247" i="17" s="1"/>
  <c r="M247" i="17"/>
  <c r="D247" i="17"/>
  <c r="P246" i="17"/>
  <c r="Q246" i="17" s="1"/>
  <c r="M246" i="17"/>
  <c r="D246" i="17"/>
  <c r="P245" i="17"/>
  <c r="Q245" i="17" s="1"/>
  <c r="M245" i="17"/>
  <c r="D245" i="17"/>
  <c r="P244" i="17"/>
  <c r="Q244" i="17" s="1"/>
  <c r="M244" i="17"/>
  <c r="D244" i="17"/>
  <c r="P243" i="17"/>
  <c r="Q243" i="17" s="1"/>
  <c r="M243" i="17"/>
  <c r="D243" i="17"/>
  <c r="P242" i="17"/>
  <c r="Q242" i="17" s="1"/>
  <c r="M242" i="17"/>
  <c r="P241" i="17"/>
  <c r="Q241" i="17" s="1"/>
  <c r="M241" i="17"/>
  <c r="P240" i="17"/>
  <c r="Q240" i="17" s="1"/>
  <c r="M240" i="17"/>
  <c r="P239" i="17"/>
  <c r="Q239" i="17" s="1"/>
  <c r="M239" i="17"/>
  <c r="D239" i="17"/>
  <c r="P238" i="17"/>
  <c r="Q238" i="17" s="1"/>
  <c r="M238" i="17"/>
  <c r="D238" i="17"/>
  <c r="P237" i="17"/>
  <c r="Q237" i="17" s="1"/>
  <c r="M237" i="17"/>
  <c r="D237" i="17"/>
  <c r="P236" i="17"/>
  <c r="Q236" i="17" s="1"/>
  <c r="M236" i="17"/>
  <c r="D236" i="17"/>
  <c r="P235" i="17"/>
  <c r="Q235" i="17" s="1"/>
  <c r="M235" i="17"/>
  <c r="D235" i="17"/>
  <c r="P234" i="17"/>
  <c r="Q234" i="17" s="1"/>
  <c r="M234" i="17"/>
  <c r="D234" i="17"/>
  <c r="P233" i="17"/>
  <c r="Q233" i="17" s="1"/>
  <c r="M233" i="17"/>
  <c r="D233" i="17"/>
  <c r="P232" i="17"/>
  <c r="Q232" i="17" s="1"/>
  <c r="M232" i="17"/>
  <c r="D232" i="17"/>
  <c r="P231" i="17"/>
  <c r="Q231" i="17" s="1"/>
  <c r="M231" i="17"/>
  <c r="D231" i="17"/>
  <c r="P230" i="17"/>
  <c r="Q230" i="17" s="1"/>
  <c r="M230" i="17"/>
  <c r="D230" i="17"/>
  <c r="P229" i="17"/>
  <c r="Q229" i="17" s="1"/>
  <c r="M229" i="17"/>
  <c r="P228" i="17"/>
  <c r="Q228" i="17" s="1"/>
  <c r="M228" i="17"/>
  <c r="D228" i="17"/>
  <c r="P227" i="17"/>
  <c r="Q227" i="17" s="1"/>
  <c r="M227" i="17"/>
  <c r="D227" i="17"/>
  <c r="P226" i="17"/>
  <c r="Q226" i="17" s="1"/>
  <c r="M226" i="17"/>
  <c r="D226" i="17"/>
  <c r="P225" i="17"/>
  <c r="Q225" i="17" s="1"/>
  <c r="M225" i="17"/>
  <c r="D225" i="17"/>
  <c r="P224" i="17"/>
  <c r="Q224" i="17" s="1"/>
  <c r="M224" i="17"/>
  <c r="D224" i="17"/>
  <c r="P223" i="17"/>
  <c r="Q223" i="17" s="1"/>
  <c r="M223" i="17"/>
  <c r="D223" i="17"/>
  <c r="P222" i="17"/>
  <c r="Q222" i="17" s="1"/>
  <c r="M222" i="17"/>
  <c r="D222" i="17"/>
  <c r="P221" i="17"/>
  <c r="Q221" i="17" s="1"/>
  <c r="M221" i="17"/>
  <c r="P220" i="17"/>
  <c r="Q220" i="17" s="1"/>
  <c r="M220" i="17"/>
  <c r="P219" i="17"/>
  <c r="Q219" i="17" s="1"/>
  <c r="M219" i="17"/>
  <c r="P218" i="17"/>
  <c r="Q218" i="17" s="1"/>
  <c r="M218" i="17"/>
  <c r="P217" i="17"/>
  <c r="Q217" i="17" s="1"/>
  <c r="M217" i="17"/>
  <c r="P216" i="17"/>
  <c r="Q216" i="17" s="1"/>
  <c r="M216" i="17"/>
  <c r="P215" i="17"/>
  <c r="Q215" i="17" s="1"/>
  <c r="M215" i="17"/>
  <c r="P214" i="17"/>
  <c r="Q214" i="17" s="1"/>
  <c r="M214" i="17"/>
  <c r="P213" i="17"/>
  <c r="Q213" i="17" s="1"/>
  <c r="M213" i="17"/>
  <c r="P212" i="17"/>
  <c r="Q212" i="17" s="1"/>
  <c r="M212" i="17"/>
  <c r="D212" i="17"/>
  <c r="P211" i="17"/>
  <c r="Q211" i="17" s="1"/>
  <c r="M211" i="17"/>
  <c r="D211" i="17"/>
  <c r="P210" i="17"/>
  <c r="Q210" i="17" s="1"/>
  <c r="M210" i="17"/>
  <c r="D210" i="17"/>
  <c r="P209" i="17"/>
  <c r="Q209" i="17" s="1"/>
  <c r="M209" i="17"/>
  <c r="D209" i="17"/>
  <c r="P208" i="17"/>
  <c r="Q208" i="17" s="1"/>
  <c r="M208" i="17"/>
  <c r="D208" i="17"/>
  <c r="P207" i="17"/>
  <c r="Q207" i="17" s="1"/>
  <c r="M207" i="17"/>
  <c r="P206" i="17"/>
  <c r="Q206" i="17" s="1"/>
  <c r="M206" i="17"/>
  <c r="P205" i="17"/>
  <c r="Q205" i="17" s="1"/>
  <c r="M205" i="17"/>
  <c r="P204" i="17"/>
  <c r="Q204" i="17" s="1"/>
  <c r="M204" i="17"/>
  <c r="P203" i="17"/>
  <c r="Q203" i="17" s="1"/>
  <c r="M203" i="17"/>
  <c r="P202" i="17"/>
  <c r="Q202" i="17" s="1"/>
  <c r="M202" i="17"/>
  <c r="D202" i="17"/>
  <c r="P201" i="17"/>
  <c r="Q201" i="17" s="1"/>
  <c r="M201" i="17"/>
  <c r="D201" i="17"/>
  <c r="P200" i="17"/>
  <c r="Q200" i="17" s="1"/>
  <c r="M200" i="17"/>
  <c r="D200" i="17"/>
  <c r="P199" i="17"/>
  <c r="Q199" i="17" s="1"/>
  <c r="M199" i="17"/>
  <c r="P198" i="17"/>
  <c r="Q198" i="17" s="1"/>
  <c r="M198" i="17"/>
  <c r="P197" i="17"/>
  <c r="Q197" i="17" s="1"/>
  <c r="M197" i="17"/>
  <c r="P196" i="17"/>
  <c r="Q196" i="17" s="1"/>
  <c r="M196" i="17"/>
  <c r="P195" i="17"/>
  <c r="Q195" i="17" s="1"/>
  <c r="M195" i="17"/>
  <c r="P194" i="17"/>
  <c r="Q194" i="17" s="1"/>
  <c r="M194" i="17"/>
  <c r="D194" i="17"/>
  <c r="P193" i="17"/>
  <c r="Q193" i="17" s="1"/>
  <c r="M193" i="17"/>
  <c r="D193" i="17"/>
  <c r="P192" i="17"/>
  <c r="Q192" i="17" s="1"/>
  <c r="M192" i="17"/>
  <c r="D192" i="17"/>
  <c r="P191" i="17"/>
  <c r="Q191" i="17" s="1"/>
  <c r="M191" i="17"/>
  <c r="P190" i="17"/>
  <c r="Q190" i="17" s="1"/>
  <c r="M190" i="17"/>
  <c r="D190" i="17"/>
  <c r="P189" i="17"/>
  <c r="Q189" i="17" s="1"/>
  <c r="M189" i="17"/>
  <c r="D189" i="17"/>
  <c r="P188" i="17"/>
  <c r="Q188" i="17" s="1"/>
  <c r="M188" i="17"/>
  <c r="D188" i="17"/>
  <c r="P187" i="17"/>
  <c r="Q187" i="17" s="1"/>
  <c r="M187" i="17"/>
  <c r="D187" i="17"/>
  <c r="P186" i="17"/>
  <c r="Q186" i="17" s="1"/>
  <c r="M186" i="17"/>
  <c r="P185" i="17"/>
  <c r="Q185" i="17" s="1"/>
  <c r="M185" i="17"/>
  <c r="P184" i="17"/>
  <c r="Q184" i="17" s="1"/>
  <c r="M184" i="17"/>
  <c r="P183" i="17"/>
  <c r="Q183" i="17" s="1"/>
  <c r="M183" i="17"/>
  <c r="P182" i="17"/>
  <c r="Q182" i="17" s="1"/>
  <c r="M182" i="17"/>
  <c r="P181" i="17"/>
  <c r="Q181" i="17" s="1"/>
  <c r="M181" i="17"/>
  <c r="D181" i="17"/>
  <c r="P180" i="17"/>
  <c r="Q180" i="17" s="1"/>
  <c r="M180" i="17"/>
  <c r="D180" i="17"/>
  <c r="P179" i="17"/>
  <c r="Q179" i="17" s="1"/>
  <c r="M179" i="17"/>
  <c r="D179" i="17"/>
  <c r="P178" i="17"/>
  <c r="Q178" i="17" s="1"/>
  <c r="M178" i="17"/>
  <c r="D178" i="17"/>
  <c r="P177" i="17"/>
  <c r="Q177" i="17" s="1"/>
  <c r="M177" i="17"/>
  <c r="P176" i="17"/>
  <c r="Q176" i="17" s="1"/>
  <c r="M176" i="17"/>
  <c r="D176" i="17"/>
  <c r="P175" i="17"/>
  <c r="Q175" i="17" s="1"/>
  <c r="M175" i="17"/>
  <c r="D175" i="17"/>
  <c r="P174" i="17"/>
  <c r="Q174" i="17" s="1"/>
  <c r="M174" i="17"/>
  <c r="P173" i="17"/>
  <c r="Q173" i="17" s="1"/>
  <c r="M173" i="17"/>
  <c r="P172" i="17"/>
  <c r="Q172" i="17" s="1"/>
  <c r="M172" i="17"/>
  <c r="P171" i="17"/>
  <c r="Q171" i="17" s="1"/>
  <c r="M171" i="17"/>
  <c r="D171" i="17"/>
  <c r="P170" i="17"/>
  <c r="Q170" i="17" s="1"/>
  <c r="M170" i="17"/>
  <c r="D170" i="17"/>
  <c r="P169" i="17"/>
  <c r="Q169" i="17" s="1"/>
  <c r="M169" i="17"/>
  <c r="P168" i="17"/>
  <c r="Q168" i="17" s="1"/>
  <c r="M168" i="17"/>
  <c r="P167" i="17"/>
  <c r="Q167" i="17" s="1"/>
  <c r="M167" i="17"/>
  <c r="P166" i="17"/>
  <c r="Q166" i="17" s="1"/>
  <c r="M166" i="17"/>
  <c r="P165" i="17"/>
  <c r="Q165" i="17" s="1"/>
  <c r="M165" i="17"/>
  <c r="D165" i="17"/>
  <c r="P164" i="17"/>
  <c r="Q164" i="17" s="1"/>
  <c r="M164" i="17"/>
  <c r="D164" i="17"/>
  <c r="P163" i="17"/>
  <c r="Q163" i="17" s="1"/>
  <c r="M163" i="17"/>
  <c r="D163" i="17"/>
  <c r="P162" i="17"/>
  <c r="Q162" i="17" s="1"/>
  <c r="M162" i="17"/>
  <c r="D162" i="17"/>
  <c r="P161" i="17"/>
  <c r="Q161" i="17" s="1"/>
  <c r="M161" i="17"/>
  <c r="D161" i="17"/>
  <c r="P160" i="17"/>
  <c r="Q160" i="17" s="1"/>
  <c r="M160" i="17"/>
  <c r="P159" i="17"/>
  <c r="Q159" i="17" s="1"/>
  <c r="M159" i="17"/>
  <c r="P158" i="17"/>
  <c r="Q158" i="17" s="1"/>
  <c r="M158" i="17"/>
  <c r="P157" i="17"/>
  <c r="Q157" i="17" s="1"/>
  <c r="M157" i="17"/>
  <c r="P156" i="17"/>
  <c r="Q156" i="17" s="1"/>
  <c r="M156" i="17"/>
  <c r="D156" i="17"/>
  <c r="P155" i="17"/>
  <c r="Q155" i="17" s="1"/>
  <c r="M155" i="17"/>
  <c r="D155" i="17"/>
  <c r="P154" i="17"/>
  <c r="Q154" i="17" s="1"/>
  <c r="M154" i="17"/>
  <c r="D154" i="17"/>
  <c r="P153" i="17"/>
  <c r="Q153" i="17" s="1"/>
  <c r="M153" i="17"/>
  <c r="D153" i="17"/>
  <c r="P152" i="17"/>
  <c r="Q152" i="17" s="1"/>
  <c r="M152" i="17"/>
  <c r="D152" i="17"/>
  <c r="P151" i="17"/>
  <c r="Q151" i="17" s="1"/>
  <c r="M151" i="17"/>
  <c r="D151" i="17"/>
  <c r="P150" i="17"/>
  <c r="Q150" i="17" s="1"/>
  <c r="M150" i="17"/>
  <c r="D150" i="17"/>
  <c r="P149" i="17"/>
  <c r="Q149" i="17" s="1"/>
  <c r="M149" i="17"/>
  <c r="D149" i="17"/>
  <c r="P148" i="17"/>
  <c r="Q148" i="17" s="1"/>
  <c r="M148" i="17"/>
  <c r="D148" i="17"/>
  <c r="P147" i="17"/>
  <c r="Q147" i="17" s="1"/>
  <c r="M147" i="17"/>
  <c r="P146" i="17"/>
  <c r="Q146" i="17" s="1"/>
  <c r="M146" i="17"/>
  <c r="P145" i="17"/>
  <c r="Q145" i="17" s="1"/>
  <c r="M145" i="17"/>
  <c r="P144" i="17"/>
  <c r="Q144" i="17" s="1"/>
  <c r="M144" i="17"/>
  <c r="P143" i="17"/>
  <c r="Q143" i="17" s="1"/>
  <c r="M143" i="17"/>
  <c r="P142" i="17"/>
  <c r="Q142" i="17" s="1"/>
  <c r="M142" i="17"/>
  <c r="P141" i="17"/>
  <c r="Q141" i="17" s="1"/>
  <c r="M141" i="17"/>
  <c r="P140" i="17"/>
  <c r="Q140" i="17" s="1"/>
  <c r="M140" i="17"/>
  <c r="P139" i="17"/>
  <c r="Q139" i="17" s="1"/>
  <c r="M139" i="17"/>
  <c r="P138" i="17"/>
  <c r="Q138" i="17" s="1"/>
  <c r="M138" i="17"/>
  <c r="P137" i="17"/>
  <c r="Q137" i="17" s="1"/>
  <c r="M137" i="17"/>
  <c r="P136" i="17"/>
  <c r="Q136" i="17" s="1"/>
  <c r="M136" i="17"/>
  <c r="P135" i="17"/>
  <c r="Q135" i="17" s="1"/>
  <c r="M135" i="17"/>
  <c r="P134" i="17"/>
  <c r="Q134" i="17" s="1"/>
  <c r="M134" i="17"/>
  <c r="P133" i="17"/>
  <c r="Q133" i="17" s="1"/>
  <c r="M133" i="17"/>
  <c r="D133" i="17"/>
  <c r="P132" i="17"/>
  <c r="Q132" i="17" s="1"/>
  <c r="M132" i="17"/>
  <c r="D132" i="17"/>
  <c r="P131" i="17"/>
  <c r="Q131" i="17" s="1"/>
  <c r="M131" i="17"/>
  <c r="P130" i="17"/>
  <c r="Q130" i="17" s="1"/>
  <c r="M130" i="17"/>
  <c r="D130" i="17"/>
  <c r="P129" i="17"/>
  <c r="Q129" i="17" s="1"/>
  <c r="M129" i="17"/>
  <c r="D129" i="17"/>
  <c r="P128" i="17"/>
  <c r="Q128" i="17" s="1"/>
  <c r="M128" i="17"/>
  <c r="D128" i="17"/>
  <c r="P127" i="17"/>
  <c r="Q127" i="17" s="1"/>
  <c r="M127" i="17"/>
  <c r="D127" i="17"/>
  <c r="P126" i="17"/>
  <c r="Q126" i="17" s="1"/>
  <c r="M126" i="17"/>
  <c r="D126" i="17"/>
  <c r="P125" i="17"/>
  <c r="Q125" i="17" s="1"/>
  <c r="M125" i="17"/>
  <c r="P124" i="17"/>
  <c r="Q124" i="17" s="1"/>
  <c r="M124" i="17"/>
  <c r="P123" i="17"/>
  <c r="Q123" i="17" s="1"/>
  <c r="M123" i="17"/>
  <c r="P122" i="17"/>
  <c r="Q122" i="17" s="1"/>
  <c r="M122" i="17"/>
  <c r="P121" i="17"/>
  <c r="Q121" i="17" s="1"/>
  <c r="M121" i="17"/>
  <c r="P120" i="17"/>
  <c r="Q120" i="17" s="1"/>
  <c r="M120" i="17"/>
  <c r="P119" i="17"/>
  <c r="Q119" i="17" s="1"/>
  <c r="M119" i="17"/>
  <c r="P118" i="17"/>
  <c r="Q118" i="17" s="1"/>
  <c r="M118" i="17"/>
  <c r="P117" i="17"/>
  <c r="Q117" i="17" s="1"/>
  <c r="M117" i="17"/>
  <c r="P116" i="17"/>
  <c r="Q116" i="17" s="1"/>
  <c r="M116" i="17"/>
  <c r="P115" i="17"/>
  <c r="Q115" i="17" s="1"/>
  <c r="M115" i="17"/>
  <c r="P114" i="17"/>
  <c r="Q114" i="17" s="1"/>
  <c r="M114" i="17"/>
  <c r="P113" i="17"/>
  <c r="Q113" i="17" s="1"/>
  <c r="M113" i="17"/>
  <c r="P112" i="17"/>
  <c r="Q112" i="17" s="1"/>
  <c r="M112" i="17"/>
  <c r="P111" i="17"/>
  <c r="Q111" i="17" s="1"/>
  <c r="M111" i="17"/>
  <c r="P110" i="17"/>
  <c r="Q110" i="17" s="1"/>
  <c r="M110" i="17"/>
  <c r="D110" i="17"/>
  <c r="P109" i="17"/>
  <c r="Q109" i="17" s="1"/>
  <c r="M109" i="17"/>
  <c r="D109" i="17"/>
  <c r="P108" i="17"/>
  <c r="Q108" i="17" s="1"/>
  <c r="M108" i="17"/>
  <c r="P107" i="17"/>
  <c r="Q107" i="17" s="1"/>
  <c r="M107" i="17"/>
  <c r="P106" i="17"/>
  <c r="Q106" i="17" s="1"/>
  <c r="M106" i="17"/>
  <c r="D106" i="17"/>
  <c r="P105" i="17"/>
  <c r="Q105" i="17" s="1"/>
  <c r="M105" i="17"/>
  <c r="D105" i="17"/>
  <c r="P104" i="17"/>
  <c r="Q104" i="17" s="1"/>
  <c r="M104" i="17"/>
  <c r="D104" i="17"/>
  <c r="P103" i="17"/>
  <c r="Q103" i="17" s="1"/>
  <c r="M103" i="17"/>
  <c r="D103" i="17"/>
  <c r="P102" i="17"/>
  <c r="Q102" i="17" s="1"/>
  <c r="M102" i="17"/>
  <c r="P101" i="17"/>
  <c r="Q101" i="17" s="1"/>
  <c r="M101" i="17"/>
  <c r="P100" i="17"/>
  <c r="Q100" i="17" s="1"/>
  <c r="M100" i="17"/>
  <c r="D100" i="17"/>
  <c r="P99" i="17"/>
  <c r="Q99" i="17" s="1"/>
  <c r="M99" i="17"/>
  <c r="D99" i="17"/>
  <c r="P98" i="17"/>
  <c r="Q98" i="17" s="1"/>
  <c r="M98" i="17"/>
  <c r="P97" i="17"/>
  <c r="Q97" i="17" s="1"/>
  <c r="M97" i="17"/>
  <c r="P96" i="17"/>
  <c r="Q96" i="17" s="1"/>
  <c r="M96" i="17"/>
  <c r="P95" i="17"/>
  <c r="Q95" i="17" s="1"/>
  <c r="M95" i="17"/>
  <c r="P94" i="17"/>
  <c r="Q94" i="17" s="1"/>
  <c r="M94" i="17"/>
  <c r="D94" i="17"/>
  <c r="P93" i="17"/>
  <c r="Q93" i="17" s="1"/>
  <c r="M93" i="17"/>
  <c r="D93" i="17"/>
  <c r="P92" i="17"/>
  <c r="Q92" i="17" s="1"/>
  <c r="M92" i="17"/>
  <c r="P91" i="17"/>
  <c r="Q91" i="17" s="1"/>
  <c r="M91" i="17"/>
  <c r="P90" i="17"/>
  <c r="Q90" i="17" s="1"/>
  <c r="M90" i="17"/>
  <c r="P89" i="17"/>
  <c r="Q89" i="17" s="1"/>
  <c r="M89" i="17"/>
  <c r="P88" i="17"/>
  <c r="Q88" i="17" s="1"/>
  <c r="M88" i="17"/>
  <c r="P87" i="17"/>
  <c r="Q87" i="17" s="1"/>
  <c r="M87" i="17"/>
  <c r="P86" i="17"/>
  <c r="Q86" i="17" s="1"/>
  <c r="M86" i="17"/>
  <c r="D86" i="17"/>
  <c r="P85" i="17"/>
  <c r="Q85" i="17" s="1"/>
  <c r="M85" i="17"/>
  <c r="D85" i="17"/>
  <c r="P84" i="17"/>
  <c r="Q84" i="17" s="1"/>
  <c r="M84" i="17"/>
  <c r="P83" i="17"/>
  <c r="Q83" i="17" s="1"/>
  <c r="M83" i="17"/>
  <c r="P82" i="17"/>
  <c r="Q82" i="17" s="1"/>
  <c r="M82" i="17"/>
  <c r="P81" i="17"/>
  <c r="Q81" i="17" s="1"/>
  <c r="M81" i="17"/>
  <c r="P80" i="17"/>
  <c r="Q80" i="17" s="1"/>
  <c r="M80" i="17"/>
  <c r="P79" i="17"/>
  <c r="Q79" i="17" s="1"/>
  <c r="M79" i="17"/>
  <c r="P78" i="17"/>
  <c r="Q78" i="17" s="1"/>
  <c r="M78" i="17"/>
  <c r="P77" i="17"/>
  <c r="Q77" i="17" s="1"/>
  <c r="M77" i="17"/>
  <c r="D77" i="17"/>
  <c r="P76" i="17"/>
  <c r="Q76" i="17" s="1"/>
  <c r="M76" i="17"/>
  <c r="D76" i="17"/>
  <c r="P75" i="17"/>
  <c r="Q75" i="17" s="1"/>
  <c r="M75" i="17"/>
  <c r="P74" i="17"/>
  <c r="Q74" i="17" s="1"/>
  <c r="M74" i="17"/>
  <c r="P73" i="17"/>
  <c r="Q73" i="17" s="1"/>
  <c r="M73" i="17"/>
  <c r="P72" i="17"/>
  <c r="Q72" i="17" s="1"/>
  <c r="M72" i="17"/>
  <c r="P71" i="17"/>
  <c r="Q71" i="17" s="1"/>
  <c r="M71" i="17"/>
  <c r="P70" i="17"/>
  <c r="Q70" i="17" s="1"/>
  <c r="M70" i="17"/>
  <c r="P69" i="17"/>
  <c r="Q69" i="17" s="1"/>
  <c r="M69" i="17"/>
  <c r="D69" i="17"/>
  <c r="P68" i="17"/>
  <c r="Q68" i="17" s="1"/>
  <c r="M68" i="17"/>
  <c r="D68" i="17"/>
  <c r="P67" i="17"/>
  <c r="Q67" i="17" s="1"/>
  <c r="M67" i="17"/>
  <c r="D67" i="17"/>
  <c r="P66" i="17"/>
  <c r="Q66" i="17" s="1"/>
  <c r="M66" i="17"/>
  <c r="P65" i="17"/>
  <c r="Q65" i="17" s="1"/>
  <c r="M65" i="17"/>
  <c r="P64" i="17"/>
  <c r="Q64" i="17" s="1"/>
  <c r="M64" i="17"/>
  <c r="P63" i="17"/>
  <c r="Q63" i="17" s="1"/>
  <c r="M63" i="17"/>
  <c r="P62" i="17"/>
  <c r="Q62" i="17" s="1"/>
  <c r="M62" i="17"/>
  <c r="P61" i="17"/>
  <c r="Q61" i="17" s="1"/>
  <c r="M61" i="17"/>
  <c r="D61" i="17"/>
  <c r="P60" i="17"/>
  <c r="Q60" i="17" s="1"/>
  <c r="M60" i="17"/>
  <c r="D60" i="17"/>
  <c r="P59" i="17"/>
  <c r="Q59" i="17" s="1"/>
  <c r="M59" i="17"/>
  <c r="D59" i="17"/>
  <c r="P58" i="17"/>
  <c r="Q58" i="17" s="1"/>
  <c r="M58" i="17"/>
  <c r="D58" i="17"/>
  <c r="P57" i="17"/>
  <c r="Q57" i="17" s="1"/>
  <c r="M57" i="17"/>
  <c r="D57" i="17"/>
  <c r="P56" i="17"/>
  <c r="Q56" i="17" s="1"/>
  <c r="M56" i="17"/>
  <c r="D56" i="17"/>
  <c r="P55" i="17"/>
  <c r="Q55" i="17" s="1"/>
  <c r="M55" i="17"/>
  <c r="D55" i="17"/>
  <c r="P54" i="17"/>
  <c r="Q54" i="17" s="1"/>
  <c r="M54" i="17"/>
  <c r="D54" i="17"/>
  <c r="P53" i="17"/>
  <c r="Q53" i="17" s="1"/>
  <c r="M53" i="17"/>
  <c r="P52" i="17"/>
  <c r="Q52" i="17" s="1"/>
  <c r="M52" i="17"/>
  <c r="D52" i="17"/>
  <c r="P51" i="17"/>
  <c r="Q51" i="17" s="1"/>
  <c r="M51" i="17"/>
  <c r="D51" i="17"/>
  <c r="P50" i="17"/>
  <c r="Q50" i="17" s="1"/>
  <c r="M50" i="17"/>
  <c r="D50" i="17"/>
  <c r="P49" i="17"/>
  <c r="Q49" i="17" s="1"/>
  <c r="M49" i="17"/>
  <c r="D49" i="17"/>
  <c r="P48" i="17"/>
  <c r="Q48" i="17" s="1"/>
  <c r="M48" i="17"/>
  <c r="D48" i="17"/>
  <c r="P47" i="17"/>
  <c r="Q47" i="17" s="1"/>
  <c r="M47" i="17"/>
  <c r="P46" i="17"/>
  <c r="Q46" i="17" s="1"/>
  <c r="M46" i="17"/>
  <c r="P45" i="17"/>
  <c r="Q45" i="17" s="1"/>
  <c r="M45" i="17"/>
  <c r="P44" i="17"/>
  <c r="Q44" i="17" s="1"/>
  <c r="M44" i="17"/>
  <c r="P43" i="17"/>
  <c r="Q43" i="17" s="1"/>
  <c r="M43" i="17"/>
  <c r="P42" i="17"/>
  <c r="Q42" i="17" s="1"/>
  <c r="M42" i="17"/>
  <c r="P41" i="17"/>
  <c r="Q41" i="17" s="1"/>
  <c r="M41" i="17"/>
  <c r="P40" i="17"/>
  <c r="Q40" i="17" s="1"/>
  <c r="M40" i="17"/>
  <c r="P39" i="17"/>
  <c r="Q39" i="17" s="1"/>
  <c r="M39" i="17"/>
  <c r="P38" i="17"/>
  <c r="Q38" i="17" s="1"/>
  <c r="M38" i="17"/>
  <c r="P37" i="17"/>
  <c r="Q37" i="17" s="1"/>
  <c r="M37" i="17"/>
  <c r="P36" i="17"/>
  <c r="Q36" i="17" s="1"/>
  <c r="M36" i="17"/>
  <c r="D36" i="17"/>
  <c r="P35" i="17"/>
  <c r="Q35" i="17" s="1"/>
  <c r="M35" i="17"/>
  <c r="D35" i="17"/>
  <c r="P34" i="17"/>
  <c r="Q34" i="17" s="1"/>
  <c r="M34" i="17"/>
  <c r="D34" i="17"/>
  <c r="P33" i="17"/>
  <c r="Q33" i="17" s="1"/>
  <c r="M33" i="17"/>
  <c r="D33" i="17"/>
  <c r="P32" i="17"/>
  <c r="Q32" i="17" s="1"/>
  <c r="M32" i="17"/>
  <c r="D32" i="17"/>
  <c r="P31" i="17"/>
  <c r="Q31" i="17" s="1"/>
  <c r="M31" i="17"/>
  <c r="D31" i="17"/>
  <c r="P30" i="17"/>
  <c r="Q30" i="17" s="1"/>
  <c r="M30" i="17"/>
  <c r="D30" i="17"/>
  <c r="P29" i="17"/>
  <c r="Q29" i="17" s="1"/>
  <c r="M29" i="17"/>
  <c r="D29" i="17"/>
  <c r="P28" i="17"/>
  <c r="Q28" i="17" s="1"/>
  <c r="M28" i="17"/>
  <c r="D28" i="17"/>
  <c r="P27" i="17"/>
  <c r="Q27" i="17" s="1"/>
  <c r="M27" i="17"/>
  <c r="P26" i="17"/>
  <c r="Q26" i="17" s="1"/>
  <c r="M26" i="17"/>
  <c r="P25" i="17"/>
  <c r="Q25" i="17" s="1"/>
  <c r="M25" i="17"/>
  <c r="D25" i="17"/>
  <c r="P24" i="17"/>
  <c r="Q24" i="17" s="1"/>
  <c r="M24" i="17"/>
  <c r="D24" i="17"/>
  <c r="P23" i="17"/>
  <c r="Q23" i="17" s="1"/>
  <c r="M23" i="17"/>
  <c r="D23" i="17"/>
  <c r="P22" i="17"/>
  <c r="Q22" i="17" s="1"/>
  <c r="M22" i="17"/>
  <c r="D22" i="17"/>
  <c r="P21" i="17"/>
  <c r="Q21" i="17" s="1"/>
  <c r="M21" i="17"/>
  <c r="P20" i="17"/>
  <c r="Q20" i="17" s="1"/>
  <c r="M20" i="17"/>
  <c r="P19" i="17"/>
  <c r="Q19" i="17" s="1"/>
  <c r="M19" i="17"/>
  <c r="P18" i="17"/>
  <c r="Q18" i="17" s="1"/>
  <c r="M18" i="17"/>
  <c r="P17" i="17"/>
  <c r="Q17" i="17" s="1"/>
  <c r="M17" i="17"/>
  <c r="P16" i="17"/>
  <c r="Q16" i="17" s="1"/>
  <c r="M16" i="17"/>
  <c r="P15" i="17"/>
  <c r="Q15" i="17" s="1"/>
  <c r="M15" i="17"/>
  <c r="P14" i="17"/>
  <c r="Q14" i="17" s="1"/>
  <c r="M14" i="17"/>
  <c r="D14" i="17"/>
  <c r="P13" i="17"/>
  <c r="Q13" i="17" s="1"/>
  <c r="M13" i="17"/>
  <c r="D13" i="17"/>
  <c r="P12" i="17"/>
  <c r="Q12" i="17" s="1"/>
  <c r="M12" i="17"/>
  <c r="D12" i="17"/>
  <c r="P11" i="17"/>
  <c r="Q11" i="17" s="1"/>
  <c r="M11" i="17"/>
  <c r="D11" i="17"/>
  <c r="P10" i="17"/>
  <c r="Q10" i="17" s="1"/>
  <c r="M10" i="17"/>
  <c r="D10" i="17"/>
  <c r="P9" i="17"/>
  <c r="Q9" i="17" s="1"/>
  <c r="M9" i="17"/>
  <c r="D9" i="17"/>
  <c r="P8" i="17"/>
  <c r="Q8" i="17" s="1"/>
  <c r="M8" i="17"/>
  <c r="D8" i="17"/>
  <c r="P7" i="17"/>
  <c r="Q7" i="17" s="1"/>
  <c r="M7" i="17"/>
  <c r="P6" i="17"/>
  <c r="Q6" i="17" s="1"/>
  <c r="M6" i="17"/>
  <c r="D6" i="17"/>
  <c r="P5" i="17"/>
  <c r="Q5" i="17" s="1"/>
  <c r="M5" i="17"/>
  <c r="D5" i="17"/>
  <c r="P4" i="17"/>
  <c r="Q4" i="17" s="1"/>
  <c r="M4" i="17"/>
  <c r="P3" i="17"/>
  <c r="Q3" i="17" s="1"/>
  <c r="M3" i="17"/>
  <c r="D3" i="17"/>
  <c r="P2" i="17"/>
  <c r="Q2" i="17" s="1"/>
  <c r="M2" i="17"/>
  <c r="D2" i="17"/>
  <c r="F366" i="17" l="1"/>
  <c r="E366" i="17"/>
  <c r="P426" i="16" l="1"/>
  <c r="M426" i="16"/>
  <c r="P425" i="16"/>
  <c r="M425" i="16"/>
  <c r="D425" i="16"/>
  <c r="P424" i="16"/>
  <c r="Q424" i="16" s="1"/>
  <c r="M424" i="16"/>
  <c r="D424" i="16"/>
  <c r="P423" i="16"/>
  <c r="Q423" i="16" s="1"/>
  <c r="M423" i="16"/>
  <c r="D423" i="16"/>
  <c r="P422" i="16"/>
  <c r="Q422" i="16" s="1"/>
  <c r="M422" i="16"/>
  <c r="P421" i="16"/>
  <c r="Q421" i="16" s="1"/>
  <c r="M421" i="16"/>
  <c r="D421" i="16"/>
  <c r="P420" i="16"/>
  <c r="M420" i="16"/>
  <c r="D420" i="16"/>
  <c r="P419" i="16"/>
  <c r="Q419" i="16" s="1"/>
  <c r="M419" i="16"/>
  <c r="D419" i="16"/>
  <c r="P418" i="16"/>
  <c r="Q418" i="16" s="1"/>
  <c r="M418" i="16"/>
  <c r="D418" i="16"/>
  <c r="P417" i="16"/>
  <c r="Q417" i="16" s="1"/>
  <c r="M417" i="16"/>
  <c r="P416" i="16"/>
  <c r="Q416" i="16" s="1"/>
  <c r="M416" i="16"/>
  <c r="P415" i="16"/>
  <c r="Q415" i="16" s="1"/>
  <c r="M415" i="16"/>
  <c r="D415" i="16"/>
  <c r="P414" i="16"/>
  <c r="M414" i="16"/>
  <c r="D414" i="16"/>
  <c r="P413" i="16"/>
  <c r="Q413" i="16" s="1"/>
  <c r="M413" i="16"/>
  <c r="D413" i="16"/>
  <c r="P412" i="16"/>
  <c r="Q412" i="16" s="1"/>
  <c r="M412" i="16"/>
  <c r="P411" i="16"/>
  <c r="Q411" i="16" s="1"/>
  <c r="M411" i="16"/>
  <c r="P410" i="16"/>
  <c r="Q410" i="16" s="1"/>
  <c r="M410" i="16"/>
  <c r="P409" i="16"/>
  <c r="Q409" i="16" s="1"/>
  <c r="M409" i="16"/>
  <c r="P408" i="16"/>
  <c r="Q408" i="16" s="1"/>
  <c r="M408" i="16"/>
  <c r="P407" i="16"/>
  <c r="Q407" i="16" s="1"/>
  <c r="M407" i="16"/>
  <c r="P406" i="16"/>
  <c r="Q406" i="16" s="1"/>
  <c r="M406" i="16"/>
  <c r="P405" i="16"/>
  <c r="Q405" i="16" s="1"/>
  <c r="M405" i="16"/>
  <c r="D405" i="16"/>
  <c r="P404" i="16"/>
  <c r="Q404" i="16" s="1"/>
  <c r="M404" i="16"/>
  <c r="D404" i="16"/>
  <c r="P403" i="16"/>
  <c r="Q403" i="16" s="1"/>
  <c r="M403" i="16"/>
  <c r="P402" i="16"/>
  <c r="Q402" i="16" s="1"/>
  <c r="M402" i="16"/>
  <c r="P401" i="16"/>
  <c r="Q401" i="16" s="1"/>
  <c r="M401" i="16"/>
  <c r="D401" i="16"/>
  <c r="P400" i="16"/>
  <c r="Q400" i="16" s="1"/>
  <c r="M400" i="16"/>
  <c r="D400" i="16"/>
  <c r="P399" i="16"/>
  <c r="Q399" i="16" s="1"/>
  <c r="M399" i="16"/>
  <c r="P398" i="16"/>
  <c r="Q398" i="16" s="1"/>
  <c r="M398" i="16"/>
  <c r="P397" i="16"/>
  <c r="Q397" i="16" s="1"/>
  <c r="M397" i="16"/>
  <c r="D397" i="16"/>
  <c r="P396" i="16"/>
  <c r="Q396" i="16" s="1"/>
  <c r="M396" i="16"/>
  <c r="D396" i="16"/>
  <c r="P395" i="16"/>
  <c r="Q395" i="16" s="1"/>
  <c r="M395" i="16"/>
  <c r="D395" i="16"/>
  <c r="P394" i="16"/>
  <c r="Q394" i="16" s="1"/>
  <c r="M394" i="16"/>
  <c r="D394" i="16"/>
  <c r="P393" i="16"/>
  <c r="Q393" i="16" s="1"/>
  <c r="M393" i="16"/>
  <c r="D393" i="16"/>
  <c r="P392" i="16"/>
  <c r="Q392" i="16" s="1"/>
  <c r="M392" i="16"/>
  <c r="D392" i="16"/>
  <c r="P391" i="16"/>
  <c r="Q391" i="16" s="1"/>
  <c r="M391" i="16"/>
  <c r="D391" i="16"/>
  <c r="P390" i="16"/>
  <c r="Q390" i="16" s="1"/>
  <c r="M390" i="16"/>
  <c r="P389" i="16"/>
  <c r="Q389" i="16" s="1"/>
  <c r="M389" i="16"/>
  <c r="P388" i="16"/>
  <c r="Q388" i="16" s="1"/>
  <c r="M388" i="16"/>
  <c r="D388" i="16"/>
  <c r="P387" i="16"/>
  <c r="Q387" i="16" s="1"/>
  <c r="M387" i="16"/>
  <c r="D387" i="16"/>
  <c r="P386" i="16"/>
  <c r="Q386" i="16" s="1"/>
  <c r="M386" i="16"/>
  <c r="D386" i="16"/>
  <c r="P385" i="16"/>
  <c r="Q385" i="16" s="1"/>
  <c r="M385" i="16"/>
  <c r="P384" i="16"/>
  <c r="Q384" i="16" s="1"/>
  <c r="M384" i="16"/>
  <c r="P383" i="16"/>
  <c r="Q383" i="16" s="1"/>
  <c r="M383" i="16"/>
  <c r="P382" i="16"/>
  <c r="Q382" i="16" s="1"/>
  <c r="M382" i="16"/>
  <c r="P381" i="16"/>
  <c r="Q381" i="16" s="1"/>
  <c r="M381" i="16"/>
  <c r="P380" i="16"/>
  <c r="Q380" i="16" s="1"/>
  <c r="M380" i="16"/>
  <c r="P379" i="16"/>
  <c r="Q379" i="16" s="1"/>
  <c r="M379" i="16"/>
  <c r="D379" i="16"/>
  <c r="P378" i="16"/>
  <c r="Q378" i="16" s="1"/>
  <c r="M378" i="16"/>
  <c r="D378" i="16"/>
  <c r="P377" i="16"/>
  <c r="Q377" i="16" s="1"/>
  <c r="M377" i="16"/>
  <c r="P376" i="16"/>
  <c r="Q376" i="16" s="1"/>
  <c r="M376" i="16"/>
  <c r="D376" i="16"/>
  <c r="P375" i="16"/>
  <c r="Q375" i="16" s="1"/>
  <c r="M375" i="16"/>
  <c r="D375" i="16"/>
  <c r="P374" i="16"/>
  <c r="Q374" i="16" s="1"/>
  <c r="M374" i="16"/>
  <c r="D374" i="16"/>
  <c r="P373" i="16"/>
  <c r="Q373" i="16" s="1"/>
  <c r="M373" i="16"/>
  <c r="P372" i="16"/>
  <c r="Q372" i="16" s="1"/>
  <c r="M372" i="16"/>
  <c r="P371" i="16"/>
  <c r="Q371" i="16" s="1"/>
  <c r="M371" i="16"/>
  <c r="P370" i="16"/>
  <c r="Q370" i="16" s="1"/>
  <c r="M370" i="16"/>
  <c r="P369" i="16"/>
  <c r="Q369" i="16" s="1"/>
  <c r="M369" i="16"/>
  <c r="P368" i="16"/>
  <c r="Q368" i="16" s="1"/>
  <c r="M368" i="16"/>
  <c r="P367" i="16"/>
  <c r="Q367" i="16" s="1"/>
  <c r="M367" i="16"/>
  <c r="P366" i="16"/>
  <c r="Q366" i="16" s="1"/>
  <c r="M366" i="16"/>
  <c r="P365" i="16"/>
  <c r="Q365" i="16" s="1"/>
  <c r="M365" i="16"/>
  <c r="P364" i="16"/>
  <c r="Q364" i="16" s="1"/>
  <c r="M364" i="16"/>
  <c r="P363" i="16"/>
  <c r="Q363" i="16" s="1"/>
  <c r="M363" i="16"/>
  <c r="P362" i="16"/>
  <c r="Q362" i="16" s="1"/>
  <c r="M362" i="16"/>
  <c r="P361" i="16"/>
  <c r="M361" i="16"/>
  <c r="P360" i="16"/>
  <c r="M360" i="16"/>
  <c r="P359" i="16"/>
  <c r="M359" i="16"/>
  <c r="P358" i="16"/>
  <c r="M358" i="16"/>
  <c r="D358" i="16"/>
  <c r="P357" i="16"/>
  <c r="M357" i="16"/>
  <c r="D357" i="16"/>
  <c r="P356" i="16"/>
  <c r="Q356" i="16" s="1"/>
  <c r="M356" i="16"/>
  <c r="P355" i="16"/>
  <c r="Q355" i="16" s="1"/>
  <c r="M355" i="16"/>
  <c r="P354" i="16"/>
  <c r="Q354" i="16" s="1"/>
  <c r="M354" i="16"/>
  <c r="Q353" i="16"/>
  <c r="P353" i="16"/>
  <c r="M353" i="16"/>
  <c r="D353" i="16"/>
  <c r="P352" i="16"/>
  <c r="Q352" i="16" s="1"/>
  <c r="M352" i="16"/>
  <c r="D352" i="16"/>
  <c r="P351" i="16"/>
  <c r="Q351" i="16" s="1"/>
  <c r="M351" i="16"/>
  <c r="D351" i="16"/>
  <c r="P350" i="16"/>
  <c r="M350" i="16"/>
  <c r="P349" i="16"/>
  <c r="M349" i="16"/>
  <c r="P348" i="16"/>
  <c r="M348" i="16"/>
  <c r="P347" i="16"/>
  <c r="M347" i="16"/>
  <c r="P346" i="16"/>
  <c r="M346" i="16"/>
  <c r="P345" i="16"/>
  <c r="M345" i="16"/>
  <c r="D345" i="16"/>
  <c r="P344" i="16"/>
  <c r="Q344" i="16" s="1"/>
  <c r="M344" i="16"/>
  <c r="D344" i="16"/>
  <c r="P343" i="16"/>
  <c r="Q343" i="16" s="1"/>
  <c r="M343" i="16"/>
  <c r="D343" i="16"/>
  <c r="P342" i="16"/>
  <c r="Q342" i="16" s="1"/>
  <c r="M342" i="16"/>
  <c r="D342" i="16"/>
  <c r="P341" i="16"/>
  <c r="M341" i="16"/>
  <c r="P340" i="16"/>
  <c r="M340" i="16"/>
  <c r="D340" i="16"/>
  <c r="P339" i="16"/>
  <c r="Q339" i="16" s="1"/>
  <c r="M339" i="16"/>
  <c r="D339" i="16"/>
  <c r="P338" i="16"/>
  <c r="Q338" i="16" s="1"/>
  <c r="M338" i="16"/>
  <c r="D338" i="16"/>
  <c r="P337" i="16"/>
  <c r="Q337" i="16" s="1"/>
  <c r="M337" i="16"/>
  <c r="P336" i="16"/>
  <c r="Q336" i="16" s="1"/>
  <c r="M336" i="16"/>
  <c r="P335" i="16"/>
  <c r="Q335" i="16" s="1"/>
  <c r="M335" i="16"/>
  <c r="P334" i="16"/>
  <c r="Q334" i="16" s="1"/>
  <c r="M334" i="16"/>
  <c r="P333" i="16"/>
  <c r="Q333" i="16" s="1"/>
  <c r="M333" i="16"/>
  <c r="P332" i="16"/>
  <c r="Q332" i="16" s="1"/>
  <c r="M332" i="16"/>
  <c r="P331" i="16"/>
  <c r="Q331" i="16" s="1"/>
  <c r="M331" i="16"/>
  <c r="P330" i="16"/>
  <c r="Q330" i="16" s="1"/>
  <c r="M330" i="16"/>
  <c r="D330" i="16"/>
  <c r="P329" i="16"/>
  <c r="M329" i="16"/>
  <c r="D329" i="16"/>
  <c r="P328" i="16"/>
  <c r="Q328" i="16" s="1"/>
  <c r="M328" i="16"/>
  <c r="P327" i="16"/>
  <c r="Q327" i="16" s="1"/>
  <c r="M327" i="16"/>
  <c r="P326" i="16"/>
  <c r="Q326" i="16" s="1"/>
  <c r="M326" i="16"/>
  <c r="P325" i="16"/>
  <c r="Q325" i="16" s="1"/>
  <c r="M325" i="16"/>
  <c r="P324" i="16"/>
  <c r="Q324" i="16" s="1"/>
  <c r="M324" i="16"/>
  <c r="P323" i="16"/>
  <c r="Q323" i="16" s="1"/>
  <c r="M323" i="16"/>
  <c r="P322" i="16"/>
  <c r="Q322" i="16" s="1"/>
  <c r="M322" i="16"/>
  <c r="P321" i="16"/>
  <c r="Q321" i="16" s="1"/>
  <c r="M321" i="16"/>
  <c r="D321" i="16"/>
  <c r="P320" i="16"/>
  <c r="Q320" i="16" s="1"/>
  <c r="M320" i="16"/>
  <c r="D320" i="16"/>
  <c r="P319" i="16"/>
  <c r="Q319" i="16" s="1"/>
  <c r="M319" i="16"/>
  <c r="D319" i="16"/>
  <c r="P318" i="16"/>
  <c r="M318" i="16"/>
  <c r="D318" i="16"/>
  <c r="P317" i="16"/>
  <c r="Q317" i="16" s="1"/>
  <c r="M317" i="16"/>
  <c r="D317" i="16"/>
  <c r="P316" i="16"/>
  <c r="Q316" i="16" s="1"/>
  <c r="M316" i="16"/>
  <c r="P315" i="16"/>
  <c r="Q315" i="16" s="1"/>
  <c r="M315" i="16"/>
  <c r="P314" i="16"/>
  <c r="Q314" i="16" s="1"/>
  <c r="M314" i="16"/>
  <c r="P313" i="16"/>
  <c r="Q313" i="16" s="1"/>
  <c r="M313" i="16"/>
  <c r="P312" i="16"/>
  <c r="Q312" i="16" s="1"/>
  <c r="M312" i="16"/>
  <c r="P311" i="16"/>
  <c r="Q311" i="16" s="1"/>
  <c r="M311" i="16"/>
  <c r="P310" i="16"/>
  <c r="Q310" i="16" s="1"/>
  <c r="M310" i="16"/>
  <c r="P309" i="16"/>
  <c r="Q309" i="16" s="1"/>
  <c r="M309" i="16"/>
  <c r="D309" i="16"/>
  <c r="P308" i="16"/>
  <c r="Q308" i="16" s="1"/>
  <c r="M308" i="16"/>
  <c r="D308" i="16"/>
  <c r="P307" i="16"/>
  <c r="M307" i="16"/>
  <c r="P306" i="16"/>
  <c r="M306" i="16"/>
  <c r="P305" i="16"/>
  <c r="M305" i="16"/>
  <c r="D305" i="16"/>
  <c r="P304" i="16"/>
  <c r="Q304" i="16" s="1"/>
  <c r="M304" i="16"/>
  <c r="D304" i="16"/>
  <c r="P303" i="16"/>
  <c r="Q303" i="16" s="1"/>
  <c r="M303" i="16"/>
  <c r="D303" i="16"/>
  <c r="P302" i="16"/>
  <c r="Q302" i="16" s="1"/>
  <c r="M302" i="16"/>
  <c r="P301" i="16"/>
  <c r="Q301" i="16" s="1"/>
  <c r="M301" i="16"/>
  <c r="P300" i="16"/>
  <c r="Q300" i="16" s="1"/>
  <c r="M300" i="16"/>
  <c r="P299" i="16"/>
  <c r="M299" i="16"/>
  <c r="P298" i="16"/>
  <c r="M298" i="16"/>
  <c r="D298" i="16"/>
  <c r="P297" i="16"/>
  <c r="M297" i="16"/>
  <c r="D297" i="16"/>
  <c r="P296" i="16"/>
  <c r="Q296" i="16" s="1"/>
  <c r="M296" i="16"/>
  <c r="D296" i="16"/>
  <c r="P295" i="16"/>
  <c r="Q295" i="16" s="1"/>
  <c r="M295" i="16"/>
  <c r="P294" i="16"/>
  <c r="Q294" i="16" s="1"/>
  <c r="M294" i="16"/>
  <c r="P293" i="16"/>
  <c r="Q293" i="16" s="1"/>
  <c r="M293" i="16"/>
  <c r="P292" i="16"/>
  <c r="Q292" i="16" s="1"/>
  <c r="M292" i="16"/>
  <c r="P291" i="16"/>
  <c r="Q291" i="16" s="1"/>
  <c r="M291" i="16"/>
  <c r="D291" i="16"/>
  <c r="P290" i="16"/>
  <c r="M290" i="16"/>
  <c r="D290" i="16"/>
  <c r="P289" i="16"/>
  <c r="M289" i="16"/>
  <c r="D289" i="16"/>
  <c r="P288" i="16"/>
  <c r="Q288" i="16" s="1"/>
  <c r="M288" i="16"/>
  <c r="P287" i="16"/>
  <c r="Q287" i="16" s="1"/>
  <c r="M287" i="16"/>
  <c r="D287" i="16"/>
  <c r="P286" i="16"/>
  <c r="Q286" i="16" s="1"/>
  <c r="M286" i="16"/>
  <c r="D286" i="16"/>
  <c r="P285" i="16"/>
  <c r="M285" i="16"/>
  <c r="D285" i="16"/>
  <c r="P284" i="16"/>
  <c r="M284" i="16"/>
  <c r="D284" i="16"/>
  <c r="P283" i="16"/>
  <c r="Q283" i="16" s="1"/>
  <c r="M283" i="16"/>
  <c r="D283" i="16"/>
  <c r="P282" i="16"/>
  <c r="Q282" i="16" s="1"/>
  <c r="M282" i="16"/>
  <c r="P281" i="16"/>
  <c r="Q281" i="16" s="1"/>
  <c r="M281" i="16"/>
  <c r="D281" i="16"/>
  <c r="P280" i="16"/>
  <c r="M280" i="16"/>
  <c r="D280" i="16"/>
  <c r="P279" i="16"/>
  <c r="M279" i="16"/>
  <c r="D279" i="16"/>
  <c r="P278" i="16"/>
  <c r="Q278" i="16" s="1"/>
  <c r="M278" i="16"/>
  <c r="D278" i="16"/>
  <c r="P277" i="16"/>
  <c r="Q277" i="16" s="1"/>
  <c r="M277" i="16"/>
  <c r="D277" i="16"/>
  <c r="P276" i="16"/>
  <c r="M276" i="16"/>
  <c r="D276" i="16"/>
  <c r="P275" i="16"/>
  <c r="M275" i="16"/>
  <c r="D275" i="16"/>
  <c r="P274" i="16"/>
  <c r="Q274" i="16" s="1"/>
  <c r="M274" i="16"/>
  <c r="D274" i="16"/>
  <c r="P273" i="16"/>
  <c r="Q273" i="16" s="1"/>
  <c r="M273" i="16"/>
  <c r="P272" i="16"/>
  <c r="Q272" i="16" s="1"/>
  <c r="M272" i="16"/>
  <c r="P271" i="16"/>
  <c r="Q271" i="16" s="1"/>
  <c r="M271" i="16"/>
  <c r="P270" i="16"/>
  <c r="Q270" i="16" s="1"/>
  <c r="M270" i="16"/>
  <c r="P269" i="16"/>
  <c r="Q269" i="16" s="1"/>
  <c r="M269" i="16"/>
  <c r="P268" i="16"/>
  <c r="M268" i="16"/>
  <c r="P267" i="16"/>
  <c r="M267" i="16"/>
  <c r="P266" i="16"/>
  <c r="M266" i="16"/>
  <c r="P265" i="16"/>
  <c r="M265" i="16"/>
  <c r="D265" i="16"/>
  <c r="P264" i="16"/>
  <c r="M264" i="16"/>
  <c r="D264" i="16"/>
  <c r="P263" i="16"/>
  <c r="Q263" i="16" s="1"/>
  <c r="M263" i="16"/>
  <c r="D263" i="16"/>
  <c r="P262" i="16"/>
  <c r="Q262" i="16" s="1"/>
  <c r="M262" i="16"/>
  <c r="P261" i="16"/>
  <c r="Q261" i="16" s="1"/>
  <c r="M261" i="16"/>
  <c r="D261" i="16"/>
  <c r="P260" i="16"/>
  <c r="M260" i="16"/>
  <c r="D260" i="16"/>
  <c r="P259" i="16"/>
  <c r="M259" i="16"/>
  <c r="D259" i="16"/>
  <c r="P258" i="16"/>
  <c r="Q258" i="16" s="1"/>
  <c r="M258" i="16"/>
  <c r="P257" i="16"/>
  <c r="Q257" i="16" s="1"/>
  <c r="M257" i="16"/>
  <c r="P256" i="16"/>
  <c r="Q256" i="16" s="1"/>
  <c r="M256" i="16"/>
  <c r="P255" i="16"/>
  <c r="Q255" i="16" s="1"/>
  <c r="M255" i="16"/>
  <c r="P254" i="16"/>
  <c r="Q254" i="16" s="1"/>
  <c r="M254" i="16"/>
  <c r="D254" i="16"/>
  <c r="P253" i="16"/>
  <c r="Q253" i="16" s="1"/>
  <c r="M253" i="16"/>
  <c r="D253" i="16"/>
  <c r="P252" i="16"/>
  <c r="M252" i="16"/>
  <c r="D252" i="16"/>
  <c r="P251" i="16"/>
  <c r="M251" i="16"/>
  <c r="D251" i="16"/>
  <c r="P250" i="16"/>
  <c r="Q250" i="16" s="1"/>
  <c r="M250" i="16"/>
  <c r="D250" i="16"/>
  <c r="P249" i="16"/>
  <c r="Q249" i="16" s="1"/>
  <c r="M249" i="16"/>
  <c r="D249" i="16"/>
  <c r="P248" i="16"/>
  <c r="M248" i="16"/>
  <c r="D248" i="16"/>
  <c r="P247" i="16"/>
  <c r="M247" i="16"/>
  <c r="D247" i="16"/>
  <c r="Q246" i="16"/>
  <c r="P246" i="16"/>
  <c r="M246" i="16"/>
  <c r="D246" i="16"/>
  <c r="P245" i="16"/>
  <c r="Q245" i="16" s="1"/>
  <c r="M245" i="16"/>
  <c r="D245" i="16"/>
  <c r="P244" i="16"/>
  <c r="M244" i="16"/>
  <c r="P243" i="16"/>
  <c r="M243" i="16"/>
  <c r="P242" i="16"/>
  <c r="M242" i="16"/>
  <c r="P241" i="16"/>
  <c r="M241" i="16"/>
  <c r="P240" i="16"/>
  <c r="M240" i="16"/>
  <c r="P239" i="16"/>
  <c r="M239" i="16"/>
  <c r="P238" i="16"/>
  <c r="M238" i="16"/>
  <c r="D238" i="16"/>
  <c r="P237" i="16"/>
  <c r="M237" i="16"/>
  <c r="D237" i="16"/>
  <c r="P236" i="16"/>
  <c r="Q236" i="16" s="1"/>
  <c r="M236" i="16"/>
  <c r="P235" i="16"/>
  <c r="Q235" i="16" s="1"/>
  <c r="M235" i="16"/>
  <c r="D235" i="16"/>
  <c r="P234" i="16"/>
  <c r="Q234" i="16" s="1"/>
  <c r="M234" i="16"/>
  <c r="D234" i="16"/>
  <c r="P233" i="16"/>
  <c r="M233" i="16"/>
  <c r="D233" i="16"/>
  <c r="P232" i="16"/>
  <c r="M232" i="16"/>
  <c r="D232" i="16"/>
  <c r="P231" i="16"/>
  <c r="Q231" i="16" s="1"/>
  <c r="M231" i="16"/>
  <c r="P230" i="16"/>
  <c r="Q230" i="16" s="1"/>
  <c r="M230" i="16"/>
  <c r="P229" i="16"/>
  <c r="Q229" i="16" s="1"/>
  <c r="M229" i="16"/>
  <c r="P228" i="16"/>
  <c r="Q228" i="16" s="1"/>
  <c r="M228" i="16"/>
  <c r="P227" i="16"/>
  <c r="Q227" i="16" s="1"/>
  <c r="M227" i="16"/>
  <c r="P226" i="16"/>
  <c r="Q226" i="16" s="1"/>
  <c r="M226" i="16"/>
  <c r="P225" i="16"/>
  <c r="Q225" i="16" s="1"/>
  <c r="M225" i="16"/>
  <c r="P224" i="16"/>
  <c r="Q224" i="16" s="1"/>
  <c r="M224" i="16"/>
  <c r="P223" i="16"/>
  <c r="Q223" i="16" s="1"/>
  <c r="M223" i="16"/>
  <c r="D223" i="16"/>
  <c r="P222" i="16"/>
  <c r="Q222" i="16" s="1"/>
  <c r="M222" i="16"/>
  <c r="D222" i="16"/>
  <c r="P221" i="16"/>
  <c r="Q221" i="16" s="1"/>
  <c r="M221" i="16"/>
  <c r="P220" i="16"/>
  <c r="Q220" i="16" s="1"/>
  <c r="M220" i="16"/>
  <c r="D220" i="16"/>
  <c r="P219" i="16"/>
  <c r="M219" i="16"/>
  <c r="D219" i="16"/>
  <c r="P218" i="16"/>
  <c r="Q218" i="16" s="1"/>
  <c r="M218" i="16"/>
  <c r="P217" i="16"/>
  <c r="Q217" i="16" s="1"/>
  <c r="M217" i="16"/>
  <c r="P216" i="16"/>
  <c r="Q216" i="16" s="1"/>
  <c r="M216" i="16"/>
  <c r="P215" i="16"/>
  <c r="M215" i="16"/>
  <c r="P214" i="16"/>
  <c r="M214" i="16"/>
  <c r="D214" i="16"/>
  <c r="P213" i="16"/>
  <c r="Q213" i="16" s="1"/>
  <c r="M213" i="16"/>
  <c r="D213" i="16"/>
  <c r="P212" i="16"/>
  <c r="Q212" i="16" s="1"/>
  <c r="M212" i="16"/>
  <c r="P211" i="16"/>
  <c r="Q211" i="16" s="1"/>
  <c r="M211" i="16"/>
  <c r="P210" i="16"/>
  <c r="Q210" i="16" s="1"/>
  <c r="M210" i="16"/>
  <c r="P209" i="16"/>
  <c r="Q209" i="16" s="1"/>
  <c r="M209" i="16"/>
  <c r="P208" i="16"/>
  <c r="Q208" i="16" s="1"/>
  <c r="M208" i="16"/>
  <c r="P207" i="16"/>
  <c r="Q207" i="16" s="1"/>
  <c r="M207" i="16"/>
  <c r="P206" i="16"/>
  <c r="Q206" i="16" s="1"/>
  <c r="M206" i="16"/>
  <c r="P205" i="16"/>
  <c r="M205" i="16"/>
  <c r="P204" i="16"/>
  <c r="M204" i="16"/>
  <c r="P203" i="16"/>
  <c r="M203" i="16"/>
  <c r="P202" i="16"/>
  <c r="M202" i="16"/>
  <c r="P201" i="16"/>
  <c r="M201" i="16"/>
  <c r="P200" i="16"/>
  <c r="M200" i="16"/>
  <c r="P199" i="16"/>
  <c r="M199" i="16"/>
  <c r="P198" i="16"/>
  <c r="M198" i="16"/>
  <c r="P197" i="16"/>
  <c r="M197" i="16"/>
  <c r="P196" i="16"/>
  <c r="M196" i="16"/>
  <c r="D196" i="16"/>
  <c r="P195" i="16"/>
  <c r="M195" i="16"/>
  <c r="D195" i="16"/>
  <c r="P194" i="16"/>
  <c r="Q194" i="16" s="1"/>
  <c r="M194" i="16"/>
  <c r="D194" i="16"/>
  <c r="P193" i="16"/>
  <c r="Q193" i="16" s="1"/>
  <c r="M193" i="16"/>
  <c r="P192" i="16"/>
  <c r="Q192" i="16" s="1"/>
  <c r="M192" i="16"/>
  <c r="D192" i="16"/>
  <c r="P191" i="16"/>
  <c r="M191" i="16"/>
  <c r="D191" i="16"/>
  <c r="P190" i="16"/>
  <c r="M190" i="16"/>
  <c r="P189" i="16"/>
  <c r="M189" i="16"/>
  <c r="P188" i="16"/>
  <c r="M188" i="16"/>
  <c r="P187" i="16"/>
  <c r="M187" i="16"/>
  <c r="P186" i="16"/>
  <c r="M186" i="16"/>
  <c r="P185" i="16"/>
  <c r="M185" i="16"/>
  <c r="P184" i="16"/>
  <c r="M184" i="16"/>
  <c r="P183" i="16"/>
  <c r="M183" i="16"/>
  <c r="P182" i="16"/>
  <c r="M182" i="16"/>
  <c r="D182" i="16"/>
  <c r="P181" i="16"/>
  <c r="Q181" i="16" s="1"/>
  <c r="M181" i="16"/>
  <c r="D181" i="16"/>
  <c r="P180" i="16"/>
  <c r="Q180" i="16" s="1"/>
  <c r="M180" i="16"/>
  <c r="P179" i="16"/>
  <c r="Q179" i="16" s="1"/>
  <c r="M179" i="16"/>
  <c r="D179" i="16"/>
  <c r="P178" i="16"/>
  <c r="Q178" i="16" s="1"/>
  <c r="M178" i="16"/>
  <c r="D178" i="16"/>
  <c r="P177" i="16"/>
  <c r="M177" i="16"/>
  <c r="D177" i="16"/>
  <c r="P176" i="16"/>
  <c r="Q176" i="16" s="1"/>
  <c r="M176" i="16"/>
  <c r="D176" i="16"/>
  <c r="P175" i="16"/>
  <c r="Q175" i="16" s="1"/>
  <c r="M175" i="16"/>
  <c r="D175" i="16"/>
  <c r="P174" i="16"/>
  <c r="Q174" i="16" s="1"/>
  <c r="M174" i="16"/>
  <c r="D174" i="16"/>
  <c r="P173" i="16"/>
  <c r="M173" i="16"/>
  <c r="P172" i="16"/>
  <c r="M172" i="16"/>
  <c r="P171" i="16"/>
  <c r="M171" i="16"/>
  <c r="D171" i="16"/>
  <c r="P170" i="16"/>
  <c r="Q170" i="16" s="1"/>
  <c r="M170" i="16"/>
  <c r="D170" i="16"/>
  <c r="P169" i="16"/>
  <c r="Q169" i="16" s="1"/>
  <c r="M169" i="16"/>
  <c r="D169" i="16"/>
  <c r="P168" i="16"/>
  <c r="Q168" i="16" s="1"/>
  <c r="M168" i="16"/>
  <c r="P167" i="16"/>
  <c r="Q167" i="16" s="1"/>
  <c r="M167" i="16"/>
  <c r="P166" i="16"/>
  <c r="Q166" i="16" s="1"/>
  <c r="M166" i="16"/>
  <c r="P165" i="16"/>
  <c r="Q165" i="16" s="1"/>
  <c r="M165" i="16"/>
  <c r="P164" i="16"/>
  <c r="Q164" i="16" s="1"/>
  <c r="M164" i="16"/>
  <c r="P163" i="16"/>
  <c r="Q163" i="16" s="1"/>
  <c r="M163" i="16"/>
  <c r="P162" i="16"/>
  <c r="Q162" i="16" s="1"/>
  <c r="M162" i="16"/>
  <c r="P161" i="16"/>
  <c r="Q161" i="16" s="1"/>
  <c r="M161" i="16"/>
  <c r="P160" i="16"/>
  <c r="Q160" i="16" s="1"/>
  <c r="M160" i="16"/>
  <c r="D160" i="16"/>
  <c r="P159" i="16"/>
  <c r="M159" i="16"/>
  <c r="D159" i="16"/>
  <c r="P158" i="16"/>
  <c r="M158" i="16"/>
  <c r="P157" i="16"/>
  <c r="M157" i="16"/>
  <c r="P156" i="16"/>
  <c r="M156" i="16"/>
  <c r="D156" i="16"/>
  <c r="P155" i="16"/>
  <c r="Q155" i="16" s="1"/>
  <c r="M155" i="16"/>
  <c r="D155" i="16"/>
  <c r="P154" i="16"/>
  <c r="Q154" i="16" s="1"/>
  <c r="M154" i="16"/>
  <c r="P153" i="16"/>
  <c r="Q153" i="16" s="1"/>
  <c r="M153" i="16"/>
  <c r="D153" i="16"/>
  <c r="P152" i="16"/>
  <c r="Q152" i="16" s="1"/>
  <c r="M152" i="16"/>
  <c r="D152" i="16"/>
  <c r="P151" i="16"/>
  <c r="M151" i="16"/>
  <c r="P150" i="16"/>
  <c r="M150" i="16"/>
  <c r="P149" i="16"/>
  <c r="M149" i="16"/>
  <c r="P148" i="16"/>
  <c r="M148" i="16"/>
  <c r="P147" i="16"/>
  <c r="M147" i="16"/>
  <c r="P146" i="16"/>
  <c r="M146" i="16"/>
  <c r="P145" i="16"/>
  <c r="M145" i="16"/>
  <c r="P144" i="16"/>
  <c r="M144" i="16"/>
  <c r="P143" i="16"/>
  <c r="M143" i="16"/>
  <c r="P142" i="16"/>
  <c r="M142" i="16"/>
  <c r="D142" i="16"/>
  <c r="P141" i="16"/>
  <c r="Q141" i="16" s="1"/>
  <c r="M141" i="16"/>
  <c r="D141" i="16"/>
  <c r="P140" i="16"/>
  <c r="Q140" i="16" s="1"/>
  <c r="M140" i="16"/>
  <c r="D140" i="16"/>
  <c r="P139" i="16"/>
  <c r="Q139" i="16" s="1"/>
  <c r="M139" i="16"/>
  <c r="D139" i="16"/>
  <c r="P138" i="16"/>
  <c r="M138" i="16"/>
  <c r="D138" i="16"/>
  <c r="Q137" i="16"/>
  <c r="P137" i="16"/>
  <c r="M137" i="16"/>
  <c r="D137" i="16"/>
  <c r="P136" i="16"/>
  <c r="Q136" i="16" s="1"/>
  <c r="M136" i="16"/>
  <c r="P135" i="16"/>
  <c r="Q135" i="16" s="1"/>
  <c r="M135" i="16"/>
  <c r="P134" i="16"/>
  <c r="Q134" i="16" s="1"/>
  <c r="M134" i="16"/>
  <c r="P133" i="16"/>
  <c r="Q133" i="16" s="1"/>
  <c r="M133" i="16"/>
  <c r="P132" i="16"/>
  <c r="Q132" i="16" s="1"/>
  <c r="M132" i="16"/>
  <c r="P131" i="16"/>
  <c r="Q131" i="16" s="1"/>
  <c r="M131" i="16"/>
  <c r="P130" i="16"/>
  <c r="Q130" i="16" s="1"/>
  <c r="M130" i="16"/>
  <c r="P129" i="16"/>
  <c r="Q129" i="16" s="1"/>
  <c r="M129" i="16"/>
  <c r="P128" i="16"/>
  <c r="Q128" i="16" s="1"/>
  <c r="M128" i="16"/>
  <c r="P127" i="16"/>
  <c r="Q127" i="16" s="1"/>
  <c r="M127" i="16"/>
  <c r="P126" i="16"/>
  <c r="Q126" i="16" s="1"/>
  <c r="M126" i="16"/>
  <c r="D126" i="16"/>
  <c r="P125" i="16"/>
  <c r="Q125" i="16" s="1"/>
  <c r="M125" i="16"/>
  <c r="D125" i="16"/>
  <c r="P124" i="16"/>
  <c r="M124" i="16"/>
  <c r="D124" i="16"/>
  <c r="P123" i="16"/>
  <c r="Q123" i="16" s="1"/>
  <c r="M123" i="16"/>
  <c r="D123" i="16"/>
  <c r="P122" i="16"/>
  <c r="Q122" i="16" s="1"/>
  <c r="M122" i="16"/>
  <c r="P121" i="16"/>
  <c r="Q121" i="16" s="1"/>
  <c r="M121" i="16"/>
  <c r="P120" i="16"/>
  <c r="Q120" i="16" s="1"/>
  <c r="M120" i="16"/>
  <c r="P119" i="16"/>
  <c r="Q119" i="16" s="1"/>
  <c r="M119" i="16"/>
  <c r="P118" i="16"/>
  <c r="Q118" i="16" s="1"/>
  <c r="M118" i="16"/>
  <c r="P117" i="16"/>
  <c r="Q117" i="16" s="1"/>
  <c r="M117" i="16"/>
  <c r="P116" i="16"/>
  <c r="Q116" i="16" s="1"/>
  <c r="M116" i="16"/>
  <c r="P115" i="16"/>
  <c r="Q115" i="16" s="1"/>
  <c r="M115" i="16"/>
  <c r="P114" i="16"/>
  <c r="Q114" i="16" s="1"/>
  <c r="M114" i="16"/>
  <c r="D114" i="16"/>
  <c r="P113" i="16"/>
  <c r="Q113" i="16" s="1"/>
  <c r="M113" i="16"/>
  <c r="D113" i="16"/>
  <c r="P112" i="16"/>
  <c r="Q112" i="16" s="1"/>
  <c r="M112" i="16"/>
  <c r="D112" i="16"/>
  <c r="P111" i="16"/>
  <c r="Q111" i="16" s="1"/>
  <c r="M111" i="16"/>
  <c r="D111" i="16"/>
  <c r="P110" i="16"/>
  <c r="Q110" i="16" s="1"/>
  <c r="M110" i="16"/>
  <c r="P109" i="16"/>
  <c r="Q109" i="16" s="1"/>
  <c r="M109" i="16"/>
  <c r="P108" i="16"/>
  <c r="Q108" i="16" s="1"/>
  <c r="M108" i="16"/>
  <c r="D108" i="16"/>
  <c r="P107" i="16"/>
  <c r="Q107" i="16" s="1"/>
  <c r="M107" i="16"/>
  <c r="D107" i="16"/>
  <c r="P106" i="16"/>
  <c r="Q106" i="16" s="1"/>
  <c r="M106" i="16"/>
  <c r="D106" i="16"/>
  <c r="P105" i="16"/>
  <c r="Q105" i="16" s="1"/>
  <c r="M105" i="16"/>
  <c r="D105" i="16"/>
  <c r="P104" i="16"/>
  <c r="M104" i="16"/>
  <c r="P103" i="16"/>
  <c r="M103" i="16"/>
  <c r="P102" i="16"/>
  <c r="M102" i="16"/>
  <c r="P101" i="16"/>
  <c r="M101" i="16"/>
  <c r="P100" i="16"/>
  <c r="M100" i="16"/>
  <c r="P99" i="16"/>
  <c r="M99" i="16"/>
  <c r="P98" i="16"/>
  <c r="M98" i="16"/>
  <c r="P97" i="16"/>
  <c r="M97" i="16"/>
  <c r="P96" i="16"/>
  <c r="M96" i="16"/>
  <c r="P95" i="16"/>
  <c r="M95" i="16"/>
  <c r="P94" i="16"/>
  <c r="M94" i="16"/>
  <c r="P93" i="16"/>
  <c r="M93" i="16"/>
  <c r="P92" i="16"/>
  <c r="M92" i="16"/>
  <c r="D92" i="16"/>
  <c r="P91" i="16"/>
  <c r="M91" i="16"/>
  <c r="D91" i="16"/>
  <c r="P90" i="16"/>
  <c r="Q90" i="16" s="1"/>
  <c r="M90" i="16"/>
  <c r="P89" i="16"/>
  <c r="Q89" i="16" s="1"/>
  <c r="M89" i="16"/>
  <c r="P88" i="16"/>
  <c r="Q88" i="16" s="1"/>
  <c r="M88" i="16"/>
  <c r="P87" i="16"/>
  <c r="Q87" i="16" s="1"/>
  <c r="M87" i="16"/>
  <c r="D87" i="16"/>
  <c r="P86" i="16"/>
  <c r="Q86" i="16" s="1"/>
  <c r="M86" i="16"/>
  <c r="D86" i="16"/>
  <c r="P85" i="16"/>
  <c r="M85" i="16"/>
  <c r="P84" i="16"/>
  <c r="M84" i="16"/>
  <c r="D84" i="16"/>
  <c r="P83" i="16"/>
  <c r="M83" i="16"/>
  <c r="D83" i="16"/>
  <c r="P82" i="16"/>
  <c r="Q82" i="16" s="1"/>
  <c r="M82" i="16"/>
  <c r="D82" i="16"/>
  <c r="P81" i="16"/>
  <c r="Q81" i="16" s="1"/>
  <c r="M81" i="16"/>
  <c r="D81" i="16"/>
  <c r="P80" i="16"/>
  <c r="M80" i="16"/>
  <c r="D80" i="16"/>
  <c r="P79" i="16"/>
  <c r="M79" i="16"/>
  <c r="P78" i="16"/>
  <c r="M78" i="16"/>
  <c r="P77" i="16"/>
  <c r="M77" i="16"/>
  <c r="P76" i="16"/>
  <c r="M76" i="16"/>
  <c r="P75" i="16"/>
  <c r="M75" i="16"/>
  <c r="P74" i="16"/>
  <c r="M74" i="16"/>
  <c r="D74" i="16"/>
  <c r="P73" i="16"/>
  <c r="Q73" i="16" s="1"/>
  <c r="M73" i="16"/>
  <c r="D73" i="16"/>
  <c r="P72" i="16"/>
  <c r="Q72" i="16" s="1"/>
  <c r="M72" i="16"/>
  <c r="D72" i="16"/>
  <c r="P71" i="16"/>
  <c r="M71" i="16"/>
  <c r="F71" i="16"/>
  <c r="Q71" i="16" s="1"/>
  <c r="E71" i="16"/>
  <c r="P70" i="16"/>
  <c r="M70" i="16"/>
  <c r="F70" i="16"/>
  <c r="E70" i="16"/>
  <c r="P69" i="16"/>
  <c r="Q69" i="16" s="1"/>
  <c r="M69" i="16"/>
  <c r="D69" i="16"/>
  <c r="P68" i="16"/>
  <c r="M68" i="16"/>
  <c r="D68" i="16"/>
  <c r="P67" i="16"/>
  <c r="Q67" i="16" s="1"/>
  <c r="M67" i="16"/>
  <c r="P66" i="16"/>
  <c r="Q66" i="16" s="1"/>
  <c r="M66" i="16"/>
  <c r="D66" i="16"/>
  <c r="P65" i="16"/>
  <c r="Q65" i="16" s="1"/>
  <c r="M65" i="16"/>
  <c r="D65" i="16"/>
  <c r="P64" i="16"/>
  <c r="Q64" i="16" s="1"/>
  <c r="M64" i="16"/>
  <c r="P63" i="16"/>
  <c r="Q63" i="16" s="1"/>
  <c r="M63" i="16"/>
  <c r="P62" i="16"/>
  <c r="Q62" i="16" s="1"/>
  <c r="M62" i="16"/>
  <c r="D62" i="16"/>
  <c r="P61" i="16"/>
  <c r="M61" i="16"/>
  <c r="D61" i="16"/>
  <c r="P60" i="16"/>
  <c r="Q60" i="16" s="1"/>
  <c r="M60" i="16"/>
  <c r="D60" i="16"/>
  <c r="P59" i="16"/>
  <c r="Q59" i="16" s="1"/>
  <c r="M59" i="16"/>
  <c r="D59" i="16"/>
  <c r="P58" i="16"/>
  <c r="Q58" i="16" s="1"/>
  <c r="M58" i="16"/>
  <c r="P57" i="16"/>
  <c r="Q57" i="16" s="1"/>
  <c r="M57" i="16"/>
  <c r="P56" i="16"/>
  <c r="Q56" i="16" s="1"/>
  <c r="M56" i="16"/>
  <c r="P55" i="16"/>
  <c r="Q55" i="16" s="1"/>
  <c r="M55" i="16"/>
  <c r="P54" i="16"/>
  <c r="Q54" i="16" s="1"/>
  <c r="M54" i="16"/>
  <c r="D54" i="16"/>
  <c r="P53" i="16"/>
  <c r="M53" i="16"/>
  <c r="D53" i="16"/>
  <c r="P52" i="16"/>
  <c r="Q52" i="16" s="1"/>
  <c r="M52" i="16"/>
  <c r="Q51" i="16"/>
  <c r="P51" i="16"/>
  <c r="M51" i="16"/>
  <c r="D51" i="16"/>
  <c r="P50" i="16"/>
  <c r="Q50" i="16" s="1"/>
  <c r="M50" i="16"/>
  <c r="D50" i="16"/>
  <c r="P49" i="16"/>
  <c r="Q49" i="16" s="1"/>
  <c r="M49" i="16"/>
  <c r="D49" i="16"/>
  <c r="P48" i="16"/>
  <c r="M48" i="16"/>
  <c r="D48" i="16"/>
  <c r="P47" i="16"/>
  <c r="Q47" i="16" s="1"/>
  <c r="M47" i="16"/>
  <c r="D47" i="16"/>
  <c r="P46" i="16"/>
  <c r="Q46" i="16" s="1"/>
  <c r="M46" i="16"/>
  <c r="P45" i="16"/>
  <c r="Q45" i="16" s="1"/>
  <c r="M45" i="16"/>
  <c r="D45" i="16"/>
  <c r="P44" i="16"/>
  <c r="Q44" i="16" s="1"/>
  <c r="M44" i="16"/>
  <c r="D44" i="16"/>
  <c r="P43" i="16"/>
  <c r="Q43" i="16" s="1"/>
  <c r="M43" i="16"/>
  <c r="P42" i="16"/>
  <c r="M42" i="16"/>
  <c r="P41" i="16"/>
  <c r="M41" i="16"/>
  <c r="D41" i="16"/>
  <c r="P40" i="16"/>
  <c r="Q40" i="16" s="1"/>
  <c r="M40" i="16"/>
  <c r="D40" i="16"/>
  <c r="P39" i="16"/>
  <c r="Q39" i="16" s="1"/>
  <c r="M39" i="16"/>
  <c r="D39" i="16"/>
  <c r="P38" i="16"/>
  <c r="Q38" i="16" s="1"/>
  <c r="M38" i="16"/>
  <c r="P37" i="16"/>
  <c r="Q37" i="16" s="1"/>
  <c r="M37" i="16"/>
  <c r="P36" i="16"/>
  <c r="Q36" i="16" s="1"/>
  <c r="M36" i="16"/>
  <c r="P35" i="16"/>
  <c r="Q35" i="16" s="1"/>
  <c r="M35" i="16"/>
  <c r="D35" i="16"/>
  <c r="P34" i="16"/>
  <c r="Q34" i="16" s="1"/>
  <c r="M34" i="16"/>
  <c r="D34" i="16"/>
  <c r="P33" i="16"/>
  <c r="Q33" i="16" s="1"/>
  <c r="M33" i="16"/>
  <c r="D33" i="16"/>
  <c r="P32" i="16"/>
  <c r="Q32" i="16" s="1"/>
  <c r="M32" i="16"/>
  <c r="D32" i="16"/>
  <c r="P31" i="16"/>
  <c r="Q31" i="16" s="1"/>
  <c r="M31" i="16"/>
  <c r="D31" i="16"/>
  <c r="P30" i="16"/>
  <c r="M30" i="16"/>
  <c r="D30" i="16"/>
  <c r="P29" i="16"/>
  <c r="Q29" i="16" s="1"/>
  <c r="M29" i="16"/>
  <c r="D29" i="16"/>
  <c r="P28" i="16"/>
  <c r="Q28" i="16" s="1"/>
  <c r="M28" i="16"/>
  <c r="P27" i="16"/>
  <c r="Q27" i="16" s="1"/>
  <c r="M27" i="16"/>
  <c r="D27" i="16"/>
  <c r="P26" i="16"/>
  <c r="Q26" i="16" s="1"/>
  <c r="M26" i="16"/>
  <c r="D26" i="16"/>
  <c r="P25" i="16"/>
  <c r="M25" i="16"/>
  <c r="D25" i="16"/>
  <c r="P24" i="16"/>
  <c r="Q24" i="16" s="1"/>
  <c r="M24" i="16"/>
  <c r="P23" i="16"/>
  <c r="Q23" i="16" s="1"/>
  <c r="M23" i="16"/>
  <c r="P22" i="16"/>
  <c r="M22" i="16"/>
  <c r="D22" i="16"/>
  <c r="P21" i="16"/>
  <c r="Q21" i="16" s="1"/>
  <c r="M21" i="16"/>
  <c r="D21" i="16"/>
  <c r="P20" i="16"/>
  <c r="Q20" i="16" s="1"/>
  <c r="M20" i="16"/>
  <c r="P19" i="16"/>
  <c r="Q19" i="16" s="1"/>
  <c r="M19" i="16"/>
  <c r="P18" i="16"/>
  <c r="Q18" i="16" s="1"/>
  <c r="M18" i="16"/>
  <c r="P17" i="16"/>
  <c r="Q17" i="16" s="1"/>
  <c r="M17" i="16"/>
  <c r="P16" i="16"/>
  <c r="Q16" i="16" s="1"/>
  <c r="M16" i="16"/>
  <c r="P15" i="16"/>
  <c r="Q15" i="16" s="1"/>
  <c r="M15" i="16"/>
  <c r="P14" i="16"/>
  <c r="Q14" i="16" s="1"/>
  <c r="M14" i="16"/>
  <c r="P13" i="16"/>
  <c r="Q13" i="16" s="1"/>
  <c r="M13" i="16"/>
  <c r="P12" i="16"/>
  <c r="Q12" i="16" s="1"/>
  <c r="M12" i="16"/>
  <c r="P11" i="16"/>
  <c r="Q11" i="16" s="1"/>
  <c r="M11" i="16"/>
  <c r="P10" i="16"/>
  <c r="Q10" i="16" s="1"/>
  <c r="M10" i="16"/>
  <c r="P9" i="16"/>
  <c r="Q9" i="16" s="1"/>
  <c r="M9" i="16"/>
  <c r="P8" i="16"/>
  <c r="Q8" i="16" s="1"/>
  <c r="M8" i="16"/>
  <c r="P7" i="16"/>
  <c r="Q7" i="16" s="1"/>
  <c r="M7" i="16"/>
  <c r="P6" i="16"/>
  <c r="Q6" i="16" s="1"/>
  <c r="M6" i="16"/>
  <c r="P5" i="16"/>
  <c r="Q5" i="16" s="1"/>
  <c r="M5" i="16"/>
  <c r="P4" i="16"/>
  <c r="Q4" i="16" s="1"/>
  <c r="M4" i="16"/>
  <c r="P3" i="16"/>
  <c r="Q3" i="16" s="1"/>
  <c r="M3" i="16"/>
  <c r="P2" i="16"/>
  <c r="Q2" i="16" s="1"/>
  <c r="M2" i="16"/>
  <c r="D70" i="16" l="1"/>
  <c r="Q70" i="16"/>
  <c r="Q25" i="16"/>
  <c r="Q41" i="16"/>
  <c r="Q48" i="16"/>
  <c r="Q61" i="16"/>
  <c r="Q68" i="16"/>
  <c r="Q74" i="16"/>
  <c r="Q76" i="16"/>
  <c r="Q78" i="16"/>
  <c r="Q91" i="16"/>
  <c r="Q22" i="16"/>
  <c r="Q53" i="16"/>
  <c r="D71" i="16"/>
  <c r="Q30" i="16"/>
  <c r="Q42" i="16"/>
  <c r="Q75" i="16"/>
  <c r="Q77" i="16"/>
  <c r="Q79" i="16"/>
  <c r="Q83" i="16"/>
  <c r="Q80" i="16"/>
  <c r="Q84" i="16"/>
  <c r="Q85" i="16"/>
  <c r="Q92" i="16"/>
  <c r="Q93" i="16"/>
  <c r="Q94" i="16"/>
  <c r="Q95" i="16"/>
  <c r="Q96" i="16"/>
  <c r="Q97" i="16"/>
  <c r="Q98" i="16"/>
  <c r="Q99" i="16"/>
  <c r="Q100" i="16"/>
  <c r="Q101" i="16"/>
  <c r="Q102" i="16"/>
  <c r="Q103" i="16"/>
  <c r="Q104" i="16"/>
  <c r="Q171" i="16"/>
  <c r="Q173" i="16"/>
  <c r="Q177" i="16"/>
  <c r="Q182" i="16"/>
  <c r="Q184" i="16"/>
  <c r="Q186" i="16"/>
  <c r="Q188" i="16"/>
  <c r="Q190" i="16"/>
  <c r="Q124" i="16"/>
  <c r="Q138" i="16"/>
  <c r="Q142" i="16"/>
  <c r="Q143" i="16"/>
  <c r="Q144" i="16"/>
  <c r="Q145" i="16"/>
  <c r="Q146" i="16"/>
  <c r="Q147" i="16"/>
  <c r="Q148" i="16"/>
  <c r="Q149" i="16"/>
  <c r="Q150" i="16"/>
  <c r="Q151" i="16"/>
  <c r="Q156" i="16"/>
  <c r="Q157" i="16"/>
  <c r="Q158" i="16"/>
  <c r="Q172" i="16"/>
  <c r="Q183" i="16"/>
  <c r="Q185" i="16"/>
  <c r="Q187" i="16"/>
  <c r="Q189" i="16"/>
  <c r="Q159" i="16"/>
  <c r="Q214" i="16"/>
  <c r="Q215" i="16"/>
  <c r="Q275" i="16"/>
  <c r="Q279" i="16"/>
  <c r="Q284" i="16"/>
  <c r="Q289" i="16"/>
  <c r="Q297" i="16"/>
  <c r="Q305" i="16"/>
  <c r="Q306" i="16"/>
  <c r="Q307" i="16"/>
  <c r="Q318" i="16"/>
  <c r="Q329" i="16"/>
  <c r="Q340" i="16"/>
  <c r="Q341" i="16"/>
  <c r="Q345" i="16"/>
  <c r="Q346" i="16"/>
  <c r="Q347" i="16"/>
  <c r="Q348" i="16"/>
  <c r="Q349" i="16"/>
  <c r="Q350" i="16"/>
  <c r="Q357" i="16"/>
  <c r="Q195" i="16"/>
  <c r="Q219" i="16"/>
  <c r="Q232" i="16"/>
  <c r="Q237" i="16"/>
  <c r="Q247" i="16"/>
  <c r="Q251" i="16"/>
  <c r="Q259" i="16"/>
  <c r="Q264" i="16"/>
  <c r="Q276" i="16"/>
  <c r="Q280" i="16"/>
  <c r="Q285" i="16"/>
  <c r="Q290" i="16"/>
  <c r="Q298" i="16"/>
  <c r="Q299" i="16"/>
  <c r="Q358" i="16"/>
  <c r="Q359" i="16"/>
  <c r="Q360" i="16"/>
  <c r="Q361" i="16"/>
  <c r="Q191" i="16"/>
  <c r="Q196" i="16"/>
  <c r="Q197" i="16"/>
  <c r="Q198" i="16"/>
  <c r="Q199" i="16"/>
  <c r="Q200" i="16"/>
  <c r="Q201" i="16"/>
  <c r="Q202" i="16"/>
  <c r="Q203" i="16"/>
  <c r="Q204" i="16"/>
  <c r="Q205" i="16"/>
  <c r="Q233" i="16"/>
  <c r="Q238" i="16"/>
  <c r="Q239" i="16"/>
  <c r="Q240" i="16"/>
  <c r="Q241" i="16"/>
  <c r="Q242" i="16"/>
  <c r="Q243" i="16"/>
  <c r="Q244" i="16"/>
  <c r="Q248" i="16"/>
  <c r="Q252" i="16"/>
  <c r="Q260" i="16"/>
  <c r="Q265" i="16"/>
  <c r="Q266" i="16"/>
  <c r="Q267" i="16"/>
  <c r="Q268" i="16"/>
  <c r="Q414" i="16"/>
  <c r="Q420" i="16"/>
  <c r="Q425" i="16"/>
  <c r="Q426" i="16"/>
  <c r="D366" i="17" l="1"/>
  <c r="E427" i="16"/>
  <c r="F427" i="16"/>
  <c r="D427" i="16" l="1"/>
  <c r="M163" i="15" l="1"/>
  <c r="E341" i="15"/>
  <c r="F341" i="15"/>
  <c r="M308" i="15" l="1"/>
  <c r="P308" i="15"/>
  <c r="Q308" i="15" s="1"/>
  <c r="M309" i="15"/>
  <c r="P309" i="15"/>
  <c r="Q309" i="15" s="1"/>
  <c r="M310" i="15"/>
  <c r="P310" i="15"/>
  <c r="Q310" i="15" s="1"/>
  <c r="M311" i="15"/>
  <c r="P311" i="15"/>
  <c r="Q311" i="15" s="1"/>
  <c r="M312" i="15"/>
  <c r="P312" i="15"/>
  <c r="Q312" i="15" s="1"/>
  <c r="M313" i="15"/>
  <c r="P313" i="15"/>
  <c r="Q313" i="15" s="1"/>
  <c r="M314" i="15"/>
  <c r="P314" i="15"/>
  <c r="Q314" i="15" s="1"/>
  <c r="M315" i="15"/>
  <c r="P315" i="15"/>
  <c r="Q315" i="15" s="1"/>
  <c r="M316" i="15"/>
  <c r="P316" i="15"/>
  <c r="Q316" i="15" s="1"/>
  <c r="M317" i="15"/>
  <c r="P317" i="15"/>
  <c r="Q317" i="15" s="1"/>
  <c r="M318" i="15"/>
  <c r="P318" i="15"/>
  <c r="Q318" i="15" s="1"/>
  <c r="M319" i="15"/>
  <c r="P319" i="15"/>
  <c r="Q319" i="15" s="1"/>
  <c r="M320" i="15"/>
  <c r="P320" i="15"/>
  <c r="Q320" i="15" s="1"/>
  <c r="M321" i="15"/>
  <c r="P321" i="15"/>
  <c r="Q321" i="15" s="1"/>
  <c r="M322" i="15"/>
  <c r="P322" i="15"/>
  <c r="Q322" i="15" s="1"/>
  <c r="M323" i="15"/>
  <c r="P323" i="15"/>
  <c r="Q323" i="15" s="1"/>
  <c r="M324" i="15"/>
  <c r="P324" i="15"/>
  <c r="Q324" i="15" s="1"/>
  <c r="M325" i="15"/>
  <c r="P325" i="15"/>
  <c r="Q325" i="15" s="1"/>
  <c r="M326" i="15"/>
  <c r="P326" i="15"/>
  <c r="Q326" i="15" s="1"/>
  <c r="M327" i="15"/>
  <c r="P327" i="15"/>
  <c r="Q327" i="15" s="1"/>
  <c r="M328" i="15"/>
  <c r="P328" i="15"/>
  <c r="Q328" i="15" s="1"/>
  <c r="M329" i="15"/>
  <c r="P329" i="15"/>
  <c r="Q329" i="15" s="1"/>
  <c r="M330" i="15"/>
  <c r="P330" i="15"/>
  <c r="Q330" i="15" s="1"/>
  <c r="M331" i="15"/>
  <c r="P331" i="15"/>
  <c r="Q331" i="15" s="1"/>
  <c r="M332" i="15"/>
  <c r="P332" i="15"/>
  <c r="Q332" i="15" s="1"/>
  <c r="M333" i="15"/>
  <c r="P333" i="15"/>
  <c r="Q333" i="15" s="1"/>
  <c r="M334" i="15"/>
  <c r="P334" i="15"/>
  <c r="Q334" i="15" s="1"/>
  <c r="M335" i="15"/>
  <c r="P335" i="15"/>
  <c r="Q335" i="15" s="1"/>
  <c r="M336" i="15"/>
  <c r="P336" i="15"/>
  <c r="Q336" i="15" s="1"/>
  <c r="M337" i="15"/>
  <c r="P337" i="15"/>
  <c r="Q337" i="15" s="1"/>
  <c r="M338" i="15"/>
  <c r="P338" i="15"/>
  <c r="Q338" i="15" s="1"/>
  <c r="M339" i="15"/>
  <c r="P339" i="15"/>
  <c r="Q339" i="15" s="1"/>
  <c r="M340" i="15"/>
  <c r="P340" i="15"/>
  <c r="Q340" i="15" s="1"/>
  <c r="D335" i="15"/>
  <c r="D336" i="15"/>
  <c r="D334" i="15"/>
  <c r="D318" i="15"/>
  <c r="D319" i="15"/>
  <c r="D317" i="15"/>
  <c r="M286" i="15" l="1"/>
  <c r="P286" i="15"/>
  <c r="Q286" i="15" s="1"/>
  <c r="M287" i="15"/>
  <c r="P287" i="15"/>
  <c r="Q287" i="15" s="1"/>
  <c r="M288" i="15"/>
  <c r="P288" i="15"/>
  <c r="Q288" i="15" s="1"/>
  <c r="M289" i="15"/>
  <c r="P289" i="15"/>
  <c r="Q289" i="15" s="1"/>
  <c r="M290" i="15"/>
  <c r="P290" i="15"/>
  <c r="Q290" i="15" s="1"/>
  <c r="M291" i="15"/>
  <c r="P291" i="15"/>
  <c r="Q291" i="15" s="1"/>
  <c r="M292" i="15"/>
  <c r="P292" i="15"/>
  <c r="Q292" i="15" s="1"/>
  <c r="M293" i="15"/>
  <c r="P293" i="15"/>
  <c r="Q293" i="15" s="1"/>
  <c r="M294" i="15"/>
  <c r="P294" i="15"/>
  <c r="Q294" i="15" s="1"/>
  <c r="M295" i="15"/>
  <c r="P295" i="15"/>
  <c r="Q295" i="15" s="1"/>
  <c r="M296" i="15"/>
  <c r="P296" i="15"/>
  <c r="Q296" i="15" s="1"/>
  <c r="M297" i="15"/>
  <c r="P297" i="15"/>
  <c r="Q297" i="15" s="1"/>
  <c r="M298" i="15"/>
  <c r="P298" i="15"/>
  <c r="Q298" i="15" s="1"/>
  <c r="M299" i="15"/>
  <c r="P299" i="15"/>
  <c r="Q299" i="15" s="1"/>
  <c r="M300" i="15"/>
  <c r="P300" i="15"/>
  <c r="Q300" i="15" s="1"/>
  <c r="M301" i="15"/>
  <c r="P301" i="15"/>
  <c r="Q301" i="15" s="1"/>
  <c r="M302" i="15"/>
  <c r="P302" i="15"/>
  <c r="Q302" i="15" s="1"/>
  <c r="M303" i="15"/>
  <c r="P303" i="15"/>
  <c r="Q303" i="15" s="1"/>
  <c r="M304" i="15"/>
  <c r="P304" i="15"/>
  <c r="Q304" i="15" s="1"/>
  <c r="M305" i="15"/>
  <c r="P305" i="15"/>
  <c r="Q305" i="15" s="1"/>
  <c r="M306" i="15"/>
  <c r="P306" i="15"/>
  <c r="Q306" i="15" s="1"/>
  <c r="M307" i="15"/>
  <c r="P307" i="15"/>
  <c r="Q307" i="15" s="1"/>
  <c r="D306" i="15"/>
  <c r="D307" i="15"/>
  <c r="D305" i="15"/>
  <c r="D301" i="15"/>
  <c r="D302" i="15"/>
  <c r="D303" i="15"/>
  <c r="D300" i="15"/>
  <c r="D297" i="15"/>
  <c r="D298" i="15"/>
  <c r="D296" i="15"/>
  <c r="D295" i="15"/>
  <c r="D294" i="15"/>
  <c r="D293" i="15"/>
  <c r="D292" i="15"/>
  <c r="M278" i="15" l="1"/>
  <c r="P278" i="15"/>
  <c r="Q278" i="15" s="1"/>
  <c r="M279" i="15"/>
  <c r="P279" i="15"/>
  <c r="Q279" i="15" s="1"/>
  <c r="M280" i="15"/>
  <c r="P280" i="15"/>
  <c r="Q280" i="15" s="1"/>
  <c r="M281" i="15"/>
  <c r="P281" i="15"/>
  <c r="Q281" i="15" s="1"/>
  <c r="M282" i="15"/>
  <c r="P282" i="15"/>
  <c r="Q282" i="15" s="1"/>
  <c r="M283" i="15"/>
  <c r="P283" i="15"/>
  <c r="Q283" i="15" s="1"/>
  <c r="M284" i="15"/>
  <c r="P284" i="15"/>
  <c r="Q284" i="15" s="1"/>
  <c r="M285" i="15"/>
  <c r="P285" i="15"/>
  <c r="Q285" i="15" s="1"/>
  <c r="D283" i="15"/>
  <c r="D282" i="15"/>
  <c r="M241" i="15" l="1"/>
  <c r="P241" i="15"/>
  <c r="Q241" i="15" s="1"/>
  <c r="M242" i="15"/>
  <c r="P242" i="15"/>
  <c r="Q242" i="15" s="1"/>
  <c r="M243" i="15"/>
  <c r="P243" i="15"/>
  <c r="Q243" i="15" s="1"/>
  <c r="M244" i="15"/>
  <c r="P244" i="15"/>
  <c r="Q244" i="15" s="1"/>
  <c r="M245" i="15"/>
  <c r="P245" i="15"/>
  <c r="Q245" i="15" s="1"/>
  <c r="M246" i="15"/>
  <c r="P246" i="15"/>
  <c r="Q246" i="15" s="1"/>
  <c r="M247" i="15"/>
  <c r="P247" i="15"/>
  <c r="Q247" i="15" s="1"/>
  <c r="M248" i="15"/>
  <c r="P248" i="15"/>
  <c r="Q248" i="15" s="1"/>
  <c r="M249" i="15"/>
  <c r="P249" i="15"/>
  <c r="Q249" i="15" s="1"/>
  <c r="M250" i="15"/>
  <c r="P250" i="15"/>
  <c r="Q250" i="15" s="1"/>
  <c r="M251" i="15"/>
  <c r="P251" i="15"/>
  <c r="Q251" i="15" s="1"/>
  <c r="M252" i="15"/>
  <c r="P252" i="15"/>
  <c r="Q252" i="15" s="1"/>
  <c r="M253" i="15"/>
  <c r="P253" i="15"/>
  <c r="Q253" i="15" s="1"/>
  <c r="M254" i="15"/>
  <c r="P254" i="15"/>
  <c r="Q254" i="15" s="1"/>
  <c r="M255" i="15"/>
  <c r="P255" i="15"/>
  <c r="Q255" i="15" s="1"/>
  <c r="M256" i="15"/>
  <c r="P256" i="15"/>
  <c r="Q256" i="15" s="1"/>
  <c r="M257" i="15"/>
  <c r="P257" i="15"/>
  <c r="Q257" i="15" s="1"/>
  <c r="M258" i="15"/>
  <c r="P258" i="15"/>
  <c r="Q258" i="15" s="1"/>
  <c r="M259" i="15"/>
  <c r="P259" i="15"/>
  <c r="Q259" i="15" s="1"/>
  <c r="M260" i="15"/>
  <c r="P260" i="15"/>
  <c r="Q260" i="15" s="1"/>
  <c r="M261" i="15"/>
  <c r="P261" i="15"/>
  <c r="Q261" i="15" s="1"/>
  <c r="M262" i="15"/>
  <c r="P262" i="15"/>
  <c r="Q262" i="15" s="1"/>
  <c r="M263" i="15"/>
  <c r="P263" i="15"/>
  <c r="Q263" i="15" s="1"/>
  <c r="M264" i="15"/>
  <c r="P264" i="15"/>
  <c r="Q264" i="15" s="1"/>
  <c r="M265" i="15"/>
  <c r="P265" i="15"/>
  <c r="Q265" i="15" s="1"/>
  <c r="M266" i="15"/>
  <c r="P266" i="15"/>
  <c r="Q266" i="15" s="1"/>
  <c r="M267" i="15"/>
  <c r="P267" i="15"/>
  <c r="Q267" i="15" s="1"/>
  <c r="M268" i="15"/>
  <c r="P268" i="15"/>
  <c r="Q268" i="15" s="1"/>
  <c r="M269" i="15"/>
  <c r="P269" i="15"/>
  <c r="Q269" i="15" s="1"/>
  <c r="M270" i="15"/>
  <c r="P270" i="15"/>
  <c r="Q270" i="15" s="1"/>
  <c r="M271" i="15"/>
  <c r="P271" i="15"/>
  <c r="Q271" i="15" s="1"/>
  <c r="M272" i="15"/>
  <c r="P272" i="15"/>
  <c r="Q272" i="15" s="1"/>
  <c r="M273" i="15"/>
  <c r="P273" i="15"/>
  <c r="Q273" i="15" s="1"/>
  <c r="M274" i="15"/>
  <c r="P274" i="15"/>
  <c r="Q274" i="15" s="1"/>
  <c r="M275" i="15"/>
  <c r="P275" i="15"/>
  <c r="Q275" i="15" s="1"/>
  <c r="M276" i="15"/>
  <c r="P276" i="15"/>
  <c r="Q276" i="15" s="1"/>
  <c r="M277" i="15"/>
  <c r="P277" i="15"/>
  <c r="Q277" i="15" s="1"/>
  <c r="D273" i="15"/>
  <c r="D274" i="15"/>
  <c r="D272" i="15"/>
  <c r="D271" i="15"/>
  <c r="D270" i="15"/>
  <c r="D268" i="15"/>
  <c r="D267" i="15"/>
  <c r="D261" i="15"/>
  <c r="D262" i="15"/>
  <c r="D260" i="15"/>
  <c r="D256" i="15"/>
  <c r="D257" i="15"/>
  <c r="D258" i="15"/>
  <c r="D255" i="15"/>
  <c r="D250" i="15"/>
  <c r="D251" i="15"/>
  <c r="D249" i="15"/>
  <c r="D277" i="15"/>
  <c r="D276" i="15"/>
  <c r="M191" i="15" l="1"/>
  <c r="P191" i="15"/>
  <c r="Q191" i="15" s="1"/>
  <c r="M192" i="15"/>
  <c r="P192" i="15"/>
  <c r="Q192" i="15" s="1"/>
  <c r="M193" i="15"/>
  <c r="P193" i="15"/>
  <c r="Q193" i="15" s="1"/>
  <c r="M194" i="15"/>
  <c r="P194" i="15"/>
  <c r="Q194" i="15" s="1"/>
  <c r="M195" i="15"/>
  <c r="P195" i="15"/>
  <c r="Q195" i="15" s="1"/>
  <c r="M196" i="15"/>
  <c r="P196" i="15"/>
  <c r="Q196" i="15" s="1"/>
  <c r="M197" i="15"/>
  <c r="P197" i="15"/>
  <c r="Q197" i="15" s="1"/>
  <c r="M198" i="15"/>
  <c r="P198" i="15"/>
  <c r="Q198" i="15" s="1"/>
  <c r="M199" i="15"/>
  <c r="P199" i="15"/>
  <c r="Q199" i="15" s="1"/>
  <c r="M200" i="15"/>
  <c r="P200" i="15"/>
  <c r="Q200" i="15" s="1"/>
  <c r="M201" i="15"/>
  <c r="P201" i="15"/>
  <c r="Q201" i="15" s="1"/>
  <c r="M202" i="15"/>
  <c r="P202" i="15"/>
  <c r="Q202" i="15" s="1"/>
  <c r="M203" i="15"/>
  <c r="P203" i="15"/>
  <c r="Q203" i="15" s="1"/>
  <c r="M204" i="15"/>
  <c r="P204" i="15"/>
  <c r="Q204" i="15" s="1"/>
  <c r="M205" i="15"/>
  <c r="P205" i="15"/>
  <c r="Q205" i="15" s="1"/>
  <c r="M206" i="15"/>
  <c r="P206" i="15"/>
  <c r="Q206" i="15" s="1"/>
  <c r="M207" i="15"/>
  <c r="P207" i="15"/>
  <c r="Q207" i="15" s="1"/>
  <c r="M208" i="15"/>
  <c r="P208" i="15"/>
  <c r="Q208" i="15" s="1"/>
  <c r="M209" i="15"/>
  <c r="P209" i="15"/>
  <c r="Q209" i="15" s="1"/>
  <c r="M210" i="15"/>
  <c r="P210" i="15"/>
  <c r="Q210" i="15" s="1"/>
  <c r="M211" i="15"/>
  <c r="P211" i="15"/>
  <c r="Q211" i="15" s="1"/>
  <c r="M212" i="15"/>
  <c r="P212" i="15"/>
  <c r="Q212" i="15" s="1"/>
  <c r="M213" i="15"/>
  <c r="P213" i="15"/>
  <c r="Q213" i="15" s="1"/>
  <c r="M214" i="15"/>
  <c r="P214" i="15"/>
  <c r="Q214" i="15" s="1"/>
  <c r="M215" i="15"/>
  <c r="P215" i="15"/>
  <c r="Q215" i="15" s="1"/>
  <c r="M216" i="15"/>
  <c r="P216" i="15"/>
  <c r="Q216" i="15" s="1"/>
  <c r="M217" i="15"/>
  <c r="P217" i="15"/>
  <c r="Q217" i="15" s="1"/>
  <c r="M218" i="15"/>
  <c r="P218" i="15"/>
  <c r="Q218" i="15" s="1"/>
  <c r="M219" i="15"/>
  <c r="P219" i="15"/>
  <c r="Q219" i="15" s="1"/>
  <c r="M220" i="15"/>
  <c r="P220" i="15"/>
  <c r="Q220" i="15" s="1"/>
  <c r="M221" i="15"/>
  <c r="P221" i="15"/>
  <c r="Q221" i="15" s="1"/>
  <c r="M222" i="15"/>
  <c r="P222" i="15"/>
  <c r="Q222" i="15" s="1"/>
  <c r="M223" i="15"/>
  <c r="P223" i="15"/>
  <c r="Q223" i="15" s="1"/>
  <c r="M224" i="15"/>
  <c r="P224" i="15"/>
  <c r="Q224" i="15" s="1"/>
  <c r="M225" i="15"/>
  <c r="P225" i="15"/>
  <c r="Q225" i="15" s="1"/>
  <c r="M226" i="15"/>
  <c r="P226" i="15"/>
  <c r="Q226" i="15" s="1"/>
  <c r="M227" i="15"/>
  <c r="P227" i="15"/>
  <c r="Q227" i="15" s="1"/>
  <c r="M228" i="15"/>
  <c r="P228" i="15"/>
  <c r="Q228" i="15" s="1"/>
  <c r="M229" i="15"/>
  <c r="P229" i="15"/>
  <c r="Q229" i="15" s="1"/>
  <c r="M230" i="15"/>
  <c r="P230" i="15"/>
  <c r="Q230" i="15" s="1"/>
  <c r="M231" i="15"/>
  <c r="P231" i="15"/>
  <c r="Q231" i="15" s="1"/>
  <c r="M232" i="15"/>
  <c r="P232" i="15"/>
  <c r="Q232" i="15" s="1"/>
  <c r="M233" i="15"/>
  <c r="P233" i="15"/>
  <c r="Q233" i="15" s="1"/>
  <c r="M234" i="15"/>
  <c r="P234" i="15"/>
  <c r="Q234" i="15" s="1"/>
  <c r="M235" i="15"/>
  <c r="P235" i="15"/>
  <c r="Q235" i="15" s="1"/>
  <c r="M236" i="15"/>
  <c r="P236" i="15"/>
  <c r="Q236" i="15" s="1"/>
  <c r="M237" i="15"/>
  <c r="P237" i="15"/>
  <c r="Q237" i="15" s="1"/>
  <c r="M238" i="15"/>
  <c r="P238" i="15"/>
  <c r="Q238" i="15" s="1"/>
  <c r="M239" i="15"/>
  <c r="P239" i="15"/>
  <c r="Q239" i="15" s="1"/>
  <c r="M240" i="15"/>
  <c r="P240" i="15"/>
  <c r="Q240" i="15" s="1"/>
  <c r="D233" i="15"/>
  <c r="D234" i="15"/>
  <c r="D232" i="15"/>
  <c r="D220" i="15"/>
  <c r="D221" i="15"/>
  <c r="D218" i="15" l="1"/>
  <c r="D219" i="15"/>
  <c r="D217" i="15"/>
  <c r="D223" i="15"/>
  <c r="D222" i="15"/>
  <c r="D210" i="15"/>
  <c r="D211" i="15"/>
  <c r="D212" i="15"/>
  <c r="D209" i="15"/>
  <c r="D208" i="15"/>
  <c r="D239" i="15"/>
  <c r="D240" i="15"/>
  <c r="D238" i="15"/>
  <c r="D227" i="15"/>
  <c r="D226" i="15"/>
  <c r="D206" i="15"/>
  <c r="D207" i="15"/>
  <c r="D205" i="15"/>
  <c r="D204" i="15"/>
  <c r="M162" i="15" l="1"/>
  <c r="P162" i="15"/>
  <c r="Q162" i="15" s="1"/>
  <c r="P163" i="15"/>
  <c r="Q163" i="15" s="1"/>
  <c r="M164" i="15"/>
  <c r="P164" i="15"/>
  <c r="Q164" i="15" s="1"/>
  <c r="M165" i="15"/>
  <c r="P165" i="15"/>
  <c r="Q165" i="15" s="1"/>
  <c r="M166" i="15"/>
  <c r="P166" i="15"/>
  <c r="Q166" i="15" s="1"/>
  <c r="M167" i="15"/>
  <c r="P167" i="15"/>
  <c r="Q167" i="15" s="1"/>
  <c r="M168" i="15"/>
  <c r="P168" i="15"/>
  <c r="Q168" i="15" s="1"/>
  <c r="M169" i="15"/>
  <c r="P169" i="15"/>
  <c r="Q169" i="15" s="1"/>
  <c r="M170" i="15"/>
  <c r="P170" i="15"/>
  <c r="Q170" i="15" s="1"/>
  <c r="M171" i="15"/>
  <c r="P171" i="15"/>
  <c r="Q171" i="15" s="1"/>
  <c r="M172" i="15"/>
  <c r="P172" i="15"/>
  <c r="Q172" i="15" s="1"/>
  <c r="M173" i="15"/>
  <c r="P173" i="15"/>
  <c r="Q173" i="15" s="1"/>
  <c r="M174" i="15"/>
  <c r="P174" i="15"/>
  <c r="Q174" i="15" s="1"/>
  <c r="M175" i="15"/>
  <c r="P175" i="15"/>
  <c r="Q175" i="15" s="1"/>
  <c r="M176" i="15"/>
  <c r="P176" i="15"/>
  <c r="Q176" i="15" s="1"/>
  <c r="M177" i="15"/>
  <c r="P177" i="15"/>
  <c r="Q177" i="15" s="1"/>
  <c r="M178" i="15"/>
  <c r="P178" i="15"/>
  <c r="Q178" i="15" s="1"/>
  <c r="M179" i="15"/>
  <c r="P179" i="15"/>
  <c r="Q179" i="15" s="1"/>
  <c r="M180" i="15"/>
  <c r="P180" i="15"/>
  <c r="Q180" i="15" s="1"/>
  <c r="M181" i="15"/>
  <c r="P181" i="15"/>
  <c r="Q181" i="15" s="1"/>
  <c r="M182" i="15"/>
  <c r="P182" i="15"/>
  <c r="Q182" i="15" s="1"/>
  <c r="M183" i="15"/>
  <c r="P183" i="15"/>
  <c r="Q183" i="15" s="1"/>
  <c r="M184" i="15"/>
  <c r="P184" i="15"/>
  <c r="Q184" i="15" s="1"/>
  <c r="M185" i="15"/>
  <c r="P185" i="15"/>
  <c r="Q185" i="15" s="1"/>
  <c r="M186" i="15"/>
  <c r="P186" i="15"/>
  <c r="Q186" i="15" s="1"/>
  <c r="M187" i="15"/>
  <c r="P187" i="15"/>
  <c r="Q187" i="15" s="1"/>
  <c r="M188" i="15"/>
  <c r="P188" i="15"/>
  <c r="Q188" i="15" s="1"/>
  <c r="M189" i="15"/>
  <c r="P189" i="15"/>
  <c r="Q189" i="15" s="1"/>
  <c r="M190" i="15"/>
  <c r="P190" i="15"/>
  <c r="Q190" i="15" s="1"/>
  <c r="D188" i="15"/>
  <c r="D189" i="15"/>
  <c r="D187" i="15"/>
  <c r="D180" i="15"/>
  <c r="D179" i="15"/>
  <c r="D177" i="15"/>
  <c r="D176" i="15"/>
  <c r="D173" i="15"/>
  <c r="D174" i="15"/>
  <c r="D172" i="15"/>
  <c r="D169" i="15"/>
  <c r="D168" i="15"/>
  <c r="M112" i="15" l="1"/>
  <c r="P112" i="15"/>
  <c r="Q112" i="15" s="1"/>
  <c r="M113" i="15"/>
  <c r="P113" i="15"/>
  <c r="Q113" i="15" s="1"/>
  <c r="M114" i="15"/>
  <c r="P114" i="15"/>
  <c r="Q114" i="15" s="1"/>
  <c r="M115" i="15"/>
  <c r="P115" i="15"/>
  <c r="Q115" i="15" s="1"/>
  <c r="M116" i="15"/>
  <c r="P116" i="15"/>
  <c r="Q116" i="15" s="1"/>
  <c r="M117" i="15"/>
  <c r="P117" i="15"/>
  <c r="Q117" i="15" s="1"/>
  <c r="M118" i="15"/>
  <c r="P118" i="15"/>
  <c r="Q118" i="15" s="1"/>
  <c r="M119" i="15"/>
  <c r="P119" i="15"/>
  <c r="Q119" i="15" s="1"/>
  <c r="M120" i="15"/>
  <c r="P120" i="15"/>
  <c r="Q120" i="15" s="1"/>
  <c r="M121" i="15"/>
  <c r="P121" i="15"/>
  <c r="Q121" i="15" s="1"/>
  <c r="M122" i="15"/>
  <c r="P122" i="15"/>
  <c r="Q122" i="15" s="1"/>
  <c r="M123" i="15"/>
  <c r="P123" i="15"/>
  <c r="Q123" i="15" s="1"/>
  <c r="M124" i="15"/>
  <c r="P124" i="15"/>
  <c r="Q124" i="15" s="1"/>
  <c r="M125" i="15"/>
  <c r="P125" i="15"/>
  <c r="Q125" i="15" s="1"/>
  <c r="M126" i="15"/>
  <c r="P126" i="15"/>
  <c r="Q126" i="15" s="1"/>
  <c r="M127" i="15"/>
  <c r="P127" i="15"/>
  <c r="Q127" i="15" s="1"/>
  <c r="M128" i="15"/>
  <c r="P128" i="15"/>
  <c r="Q128" i="15" s="1"/>
  <c r="M129" i="15"/>
  <c r="P129" i="15"/>
  <c r="Q129" i="15" s="1"/>
  <c r="M130" i="15"/>
  <c r="P130" i="15"/>
  <c r="Q130" i="15" s="1"/>
  <c r="M131" i="15"/>
  <c r="P131" i="15"/>
  <c r="Q131" i="15" s="1"/>
  <c r="M132" i="15"/>
  <c r="P132" i="15"/>
  <c r="Q132" i="15" s="1"/>
  <c r="M133" i="15"/>
  <c r="P133" i="15"/>
  <c r="Q133" i="15" s="1"/>
  <c r="M134" i="15"/>
  <c r="P134" i="15"/>
  <c r="Q134" i="15" s="1"/>
  <c r="M135" i="15"/>
  <c r="P135" i="15"/>
  <c r="Q135" i="15" s="1"/>
  <c r="M136" i="15"/>
  <c r="P136" i="15"/>
  <c r="Q136" i="15" s="1"/>
  <c r="M137" i="15"/>
  <c r="P137" i="15"/>
  <c r="Q137" i="15" s="1"/>
  <c r="M138" i="15"/>
  <c r="P138" i="15"/>
  <c r="Q138" i="15" s="1"/>
  <c r="M139" i="15"/>
  <c r="P139" i="15"/>
  <c r="Q139" i="15" s="1"/>
  <c r="M140" i="15"/>
  <c r="P140" i="15"/>
  <c r="Q140" i="15" s="1"/>
  <c r="M141" i="15"/>
  <c r="P141" i="15"/>
  <c r="Q141" i="15" s="1"/>
  <c r="M142" i="15"/>
  <c r="P142" i="15"/>
  <c r="Q142" i="15" s="1"/>
  <c r="M143" i="15"/>
  <c r="P143" i="15"/>
  <c r="Q143" i="15" s="1"/>
  <c r="M144" i="15"/>
  <c r="P144" i="15"/>
  <c r="Q144" i="15" s="1"/>
  <c r="M145" i="15"/>
  <c r="P145" i="15"/>
  <c r="Q145" i="15" s="1"/>
  <c r="M146" i="15"/>
  <c r="P146" i="15"/>
  <c r="Q146" i="15" s="1"/>
  <c r="M147" i="15"/>
  <c r="P147" i="15"/>
  <c r="Q147" i="15" s="1"/>
  <c r="M148" i="15"/>
  <c r="P148" i="15"/>
  <c r="Q148" i="15" s="1"/>
  <c r="M149" i="15"/>
  <c r="P149" i="15"/>
  <c r="Q149" i="15" s="1"/>
  <c r="M150" i="15"/>
  <c r="P150" i="15"/>
  <c r="Q150" i="15" s="1"/>
  <c r="M151" i="15"/>
  <c r="P151" i="15"/>
  <c r="Q151" i="15" s="1"/>
  <c r="M152" i="15"/>
  <c r="P152" i="15"/>
  <c r="Q152" i="15" s="1"/>
  <c r="M153" i="15"/>
  <c r="P153" i="15"/>
  <c r="Q153" i="15" s="1"/>
  <c r="M154" i="15"/>
  <c r="P154" i="15"/>
  <c r="Q154" i="15" s="1"/>
  <c r="M155" i="15"/>
  <c r="P155" i="15"/>
  <c r="Q155" i="15" s="1"/>
  <c r="M156" i="15"/>
  <c r="P156" i="15"/>
  <c r="Q156" i="15" s="1"/>
  <c r="M157" i="15"/>
  <c r="P157" i="15"/>
  <c r="Q157" i="15" s="1"/>
  <c r="M158" i="15"/>
  <c r="P158" i="15"/>
  <c r="Q158" i="15" s="1"/>
  <c r="M159" i="15"/>
  <c r="P159" i="15"/>
  <c r="Q159" i="15" s="1"/>
  <c r="M160" i="15"/>
  <c r="P160" i="15"/>
  <c r="Q160" i="15" s="1"/>
  <c r="M161" i="15"/>
  <c r="P161" i="15"/>
  <c r="Q161" i="15" s="1"/>
  <c r="D158" i="15"/>
  <c r="D159" i="15"/>
  <c r="D157" i="15"/>
  <c r="D149" i="15"/>
  <c r="D150" i="15"/>
  <c r="D148" i="15"/>
  <c r="D146" i="15"/>
  <c r="D147" i="15"/>
  <c r="D145" i="15"/>
  <c r="D127" i="15"/>
  <c r="D126" i="15"/>
  <c r="D123" i="15"/>
  <c r="D124" i="15"/>
  <c r="D122" i="15"/>
  <c r="D119" i="15"/>
  <c r="D120" i="15"/>
  <c r="D118" i="15"/>
  <c r="D117" i="15"/>
  <c r="D116" i="15"/>
  <c r="M101" i="15" l="1"/>
  <c r="P101" i="15"/>
  <c r="Q101" i="15" s="1"/>
  <c r="M102" i="15"/>
  <c r="P102" i="15"/>
  <c r="Q102" i="15" s="1"/>
  <c r="M103" i="15"/>
  <c r="P103" i="15"/>
  <c r="Q103" i="15" s="1"/>
  <c r="M104" i="15"/>
  <c r="P104" i="15"/>
  <c r="Q104" i="15" s="1"/>
  <c r="M105" i="15"/>
  <c r="P105" i="15"/>
  <c r="Q105" i="15" s="1"/>
  <c r="M106" i="15"/>
  <c r="P106" i="15"/>
  <c r="Q106" i="15" s="1"/>
  <c r="M107" i="15"/>
  <c r="P107" i="15"/>
  <c r="Q107" i="15" s="1"/>
  <c r="M108" i="15"/>
  <c r="P108" i="15"/>
  <c r="Q108" i="15" s="1"/>
  <c r="M109" i="15"/>
  <c r="P109" i="15"/>
  <c r="Q109" i="15" s="1"/>
  <c r="M110" i="15"/>
  <c r="P110" i="15"/>
  <c r="Q110" i="15" s="1"/>
  <c r="M111" i="15"/>
  <c r="P111" i="15"/>
  <c r="Q111" i="15" s="1"/>
  <c r="M55" i="15" l="1"/>
  <c r="P55" i="15"/>
  <c r="Q55" i="15" s="1"/>
  <c r="M56" i="15"/>
  <c r="P56" i="15"/>
  <c r="Q56" i="15" s="1"/>
  <c r="M57" i="15"/>
  <c r="P57" i="15"/>
  <c r="Q57" i="15" s="1"/>
  <c r="M58" i="15"/>
  <c r="P58" i="15"/>
  <c r="Q58" i="15" s="1"/>
  <c r="M59" i="15"/>
  <c r="P59" i="15"/>
  <c r="Q59" i="15" s="1"/>
  <c r="M60" i="15"/>
  <c r="P60" i="15"/>
  <c r="Q60" i="15" s="1"/>
  <c r="M61" i="15"/>
  <c r="P61" i="15"/>
  <c r="Q61" i="15" s="1"/>
  <c r="M62" i="15"/>
  <c r="P62" i="15"/>
  <c r="Q62" i="15" s="1"/>
  <c r="M63" i="15"/>
  <c r="P63" i="15"/>
  <c r="Q63" i="15" s="1"/>
  <c r="M64" i="15"/>
  <c r="P64" i="15"/>
  <c r="Q64" i="15" s="1"/>
  <c r="M65" i="15"/>
  <c r="P65" i="15"/>
  <c r="Q65" i="15" s="1"/>
  <c r="M66" i="15"/>
  <c r="P66" i="15"/>
  <c r="Q66" i="15" s="1"/>
  <c r="M67" i="15"/>
  <c r="P67" i="15"/>
  <c r="Q67" i="15" s="1"/>
  <c r="M68" i="15"/>
  <c r="P68" i="15"/>
  <c r="Q68" i="15" s="1"/>
  <c r="M69" i="15"/>
  <c r="P69" i="15"/>
  <c r="Q69" i="15" s="1"/>
  <c r="M70" i="15"/>
  <c r="P70" i="15"/>
  <c r="Q70" i="15" s="1"/>
  <c r="M71" i="15"/>
  <c r="P71" i="15"/>
  <c r="Q71" i="15" s="1"/>
  <c r="M72" i="15"/>
  <c r="P72" i="15"/>
  <c r="Q72" i="15" s="1"/>
  <c r="M73" i="15"/>
  <c r="P73" i="15"/>
  <c r="Q73" i="15" s="1"/>
  <c r="M74" i="15"/>
  <c r="P74" i="15"/>
  <c r="Q74" i="15" s="1"/>
  <c r="M75" i="15"/>
  <c r="P75" i="15"/>
  <c r="Q75" i="15" s="1"/>
  <c r="M76" i="15"/>
  <c r="P76" i="15"/>
  <c r="Q76" i="15" s="1"/>
  <c r="M77" i="15"/>
  <c r="P77" i="15"/>
  <c r="Q77" i="15" s="1"/>
  <c r="M78" i="15"/>
  <c r="P78" i="15"/>
  <c r="Q78" i="15" s="1"/>
  <c r="M79" i="15"/>
  <c r="P79" i="15"/>
  <c r="Q79" i="15" s="1"/>
  <c r="M80" i="15"/>
  <c r="P80" i="15"/>
  <c r="Q80" i="15" s="1"/>
  <c r="M81" i="15"/>
  <c r="P81" i="15"/>
  <c r="Q81" i="15" s="1"/>
  <c r="M82" i="15"/>
  <c r="P82" i="15"/>
  <c r="Q82" i="15" s="1"/>
  <c r="M83" i="15"/>
  <c r="P83" i="15"/>
  <c r="Q83" i="15" s="1"/>
  <c r="M84" i="15"/>
  <c r="P84" i="15"/>
  <c r="Q84" i="15" s="1"/>
  <c r="M85" i="15"/>
  <c r="P85" i="15"/>
  <c r="Q85" i="15" s="1"/>
  <c r="M86" i="15"/>
  <c r="P86" i="15"/>
  <c r="Q86" i="15" s="1"/>
  <c r="M87" i="15"/>
  <c r="P87" i="15"/>
  <c r="Q87" i="15" s="1"/>
  <c r="M88" i="15"/>
  <c r="P88" i="15"/>
  <c r="Q88" i="15" s="1"/>
  <c r="M89" i="15"/>
  <c r="P89" i="15"/>
  <c r="Q89" i="15" s="1"/>
  <c r="M90" i="15"/>
  <c r="P90" i="15"/>
  <c r="Q90" i="15" s="1"/>
  <c r="M91" i="15"/>
  <c r="P91" i="15"/>
  <c r="Q91" i="15" s="1"/>
  <c r="M92" i="15"/>
  <c r="P92" i="15"/>
  <c r="Q92" i="15" s="1"/>
  <c r="M93" i="15"/>
  <c r="P93" i="15"/>
  <c r="Q93" i="15" s="1"/>
  <c r="M94" i="15"/>
  <c r="P94" i="15"/>
  <c r="Q94" i="15" s="1"/>
  <c r="M95" i="15"/>
  <c r="P95" i="15"/>
  <c r="Q95" i="15" s="1"/>
  <c r="M96" i="15"/>
  <c r="P96" i="15"/>
  <c r="Q96" i="15" s="1"/>
  <c r="M97" i="15"/>
  <c r="P97" i="15"/>
  <c r="Q97" i="15" s="1"/>
  <c r="M98" i="15"/>
  <c r="P98" i="15"/>
  <c r="Q98" i="15" s="1"/>
  <c r="M99" i="15"/>
  <c r="P99" i="15"/>
  <c r="Q99" i="15" s="1"/>
  <c r="M100" i="15"/>
  <c r="P100" i="15"/>
  <c r="Q100" i="15" s="1"/>
  <c r="D98" i="15"/>
  <c r="D99" i="15"/>
  <c r="D100" i="15"/>
  <c r="D96" i="15"/>
  <c r="D97" i="15"/>
  <c r="D95" i="15"/>
  <c r="D91" i="15"/>
  <c r="D92" i="15"/>
  <c r="D90" i="15"/>
  <c r="D88" i="15"/>
  <c r="D87" i="15"/>
  <c r="D85" i="15"/>
  <c r="D86" i="15"/>
  <c r="D84" i="15"/>
  <c r="D80" i="15"/>
  <c r="D81" i="15"/>
  <c r="D82" i="15"/>
  <c r="D79" i="15"/>
  <c r="D67" i="15"/>
  <c r="D68" i="15"/>
  <c r="D66" i="15"/>
  <c r="D64" i="15"/>
  <c r="D63" i="15"/>
  <c r="D61" i="15"/>
  <c r="D60" i="15"/>
  <c r="M27" i="15" l="1"/>
  <c r="P27" i="15"/>
  <c r="Q27" i="15" s="1"/>
  <c r="M28" i="15"/>
  <c r="P28" i="15"/>
  <c r="Q28" i="15" s="1"/>
  <c r="M29" i="15"/>
  <c r="P29" i="15"/>
  <c r="Q29" i="15" s="1"/>
  <c r="M30" i="15"/>
  <c r="P30" i="15"/>
  <c r="Q30" i="15" s="1"/>
  <c r="M31" i="15"/>
  <c r="P31" i="15"/>
  <c r="Q31" i="15" s="1"/>
  <c r="M32" i="15"/>
  <c r="P32" i="15"/>
  <c r="Q32" i="15" s="1"/>
  <c r="M33" i="15"/>
  <c r="P33" i="15"/>
  <c r="Q33" i="15" s="1"/>
  <c r="M34" i="15"/>
  <c r="P34" i="15"/>
  <c r="Q34" i="15" s="1"/>
  <c r="M35" i="15"/>
  <c r="P35" i="15"/>
  <c r="Q35" i="15" s="1"/>
  <c r="M36" i="15"/>
  <c r="P36" i="15"/>
  <c r="Q36" i="15" s="1"/>
  <c r="M37" i="15"/>
  <c r="P37" i="15"/>
  <c r="Q37" i="15" s="1"/>
  <c r="M38" i="15"/>
  <c r="P38" i="15"/>
  <c r="Q38" i="15" s="1"/>
  <c r="M39" i="15"/>
  <c r="P39" i="15"/>
  <c r="Q39" i="15" s="1"/>
  <c r="M40" i="15"/>
  <c r="P40" i="15"/>
  <c r="Q40" i="15" s="1"/>
  <c r="M41" i="15"/>
  <c r="P41" i="15"/>
  <c r="Q41" i="15" s="1"/>
  <c r="M42" i="15"/>
  <c r="P42" i="15"/>
  <c r="Q42" i="15" s="1"/>
  <c r="M43" i="15"/>
  <c r="P43" i="15"/>
  <c r="Q43" i="15" s="1"/>
  <c r="M44" i="15"/>
  <c r="P44" i="15"/>
  <c r="Q44" i="15" s="1"/>
  <c r="M45" i="15"/>
  <c r="P45" i="15"/>
  <c r="Q45" i="15" s="1"/>
  <c r="M46" i="15"/>
  <c r="P46" i="15"/>
  <c r="Q46" i="15" s="1"/>
  <c r="M47" i="15"/>
  <c r="P47" i="15"/>
  <c r="Q47" i="15" s="1"/>
  <c r="M48" i="15"/>
  <c r="P48" i="15"/>
  <c r="Q48" i="15" s="1"/>
  <c r="M49" i="15"/>
  <c r="P49" i="15"/>
  <c r="Q49" i="15" s="1"/>
  <c r="M50" i="15"/>
  <c r="P50" i="15"/>
  <c r="Q50" i="15" s="1"/>
  <c r="M51" i="15"/>
  <c r="P51" i="15"/>
  <c r="Q51" i="15" s="1"/>
  <c r="M52" i="15"/>
  <c r="P52" i="15"/>
  <c r="Q52" i="15" s="1"/>
  <c r="M53" i="15"/>
  <c r="P53" i="15"/>
  <c r="Q53" i="15" s="1"/>
  <c r="M54" i="15"/>
  <c r="P54" i="15"/>
  <c r="Q54" i="15" s="1"/>
  <c r="D49" i="15"/>
  <c r="D48" i="15"/>
  <c r="D45" i="15"/>
  <c r="D44" i="15"/>
  <c r="D42" i="15"/>
  <c r="D43" i="15"/>
  <c r="D41" i="15"/>
  <c r="D40" i="15"/>
  <c r="D39" i="15"/>
  <c r="D54" i="15"/>
  <c r="D53" i="15"/>
  <c r="D34" i="15"/>
  <c r="D33" i="15"/>
  <c r="M15" i="15"/>
  <c r="P15" i="15"/>
  <c r="Q15" i="15" s="1"/>
  <c r="M16" i="15"/>
  <c r="P16" i="15"/>
  <c r="Q16" i="15" s="1"/>
  <c r="M17" i="15"/>
  <c r="P17" i="15"/>
  <c r="Q17" i="15" s="1"/>
  <c r="M18" i="15"/>
  <c r="P18" i="15"/>
  <c r="Q18" i="15" s="1"/>
  <c r="M19" i="15"/>
  <c r="P19" i="15"/>
  <c r="Q19" i="15" s="1"/>
  <c r="M20" i="15"/>
  <c r="P20" i="15"/>
  <c r="Q20" i="15" s="1"/>
  <c r="M21" i="15"/>
  <c r="P21" i="15"/>
  <c r="Q21" i="15" s="1"/>
  <c r="M22" i="15"/>
  <c r="P22" i="15"/>
  <c r="Q22" i="15" s="1"/>
  <c r="M23" i="15"/>
  <c r="P23" i="15"/>
  <c r="Q23" i="15" s="1"/>
  <c r="M24" i="15"/>
  <c r="P24" i="15"/>
  <c r="Q24" i="15" s="1"/>
  <c r="M25" i="15"/>
  <c r="P25" i="15"/>
  <c r="Q25" i="15" s="1"/>
  <c r="M26" i="15"/>
  <c r="P26" i="15"/>
  <c r="Q26" i="15" s="1"/>
  <c r="D24" i="15"/>
  <c r="D23" i="15"/>
  <c r="D22" i="15"/>
  <c r="D21" i="15"/>
  <c r="D208" i="13" l="1"/>
  <c r="E208" i="13"/>
  <c r="F208" i="13"/>
  <c r="E335" i="14" l="1"/>
  <c r="E327" i="14"/>
  <c r="F327" i="14"/>
  <c r="M2" i="15" l="1"/>
  <c r="P2" i="15"/>
  <c r="Q2" i="15" s="1"/>
  <c r="M3" i="15"/>
  <c r="P3" i="15"/>
  <c r="Q3" i="15" s="1"/>
  <c r="M4" i="15"/>
  <c r="P4" i="15"/>
  <c r="Q4" i="15" s="1"/>
  <c r="M5" i="15"/>
  <c r="P5" i="15"/>
  <c r="Q5" i="15" s="1"/>
  <c r="M6" i="15"/>
  <c r="P6" i="15"/>
  <c r="Q6" i="15" s="1"/>
  <c r="M7" i="15"/>
  <c r="P7" i="15"/>
  <c r="Q7" i="15" s="1"/>
  <c r="M8" i="15"/>
  <c r="P8" i="15"/>
  <c r="Q8" i="15" s="1"/>
  <c r="M9" i="15"/>
  <c r="P9" i="15"/>
  <c r="Q9" i="15" s="1"/>
  <c r="M10" i="15"/>
  <c r="P10" i="15"/>
  <c r="Q10" i="15" s="1"/>
  <c r="M11" i="15"/>
  <c r="P11" i="15"/>
  <c r="Q11" i="15" s="1"/>
  <c r="M12" i="15"/>
  <c r="P12" i="15"/>
  <c r="Q12" i="15" s="1"/>
  <c r="M13" i="15"/>
  <c r="P13" i="15"/>
  <c r="Q13" i="15" s="1"/>
  <c r="M14" i="15"/>
  <c r="P14" i="15"/>
  <c r="Q14" i="15" s="1"/>
  <c r="D12" i="15"/>
  <c r="D13" i="15"/>
  <c r="D14" i="15"/>
  <c r="D11" i="15"/>
  <c r="D8" i="15"/>
  <c r="D9" i="15"/>
  <c r="D10" i="15"/>
  <c r="D7" i="15"/>
  <c r="D4" i="15"/>
  <c r="D5" i="15"/>
  <c r="D6" i="15"/>
  <c r="D3" i="15"/>
  <c r="D341" i="15" l="1"/>
  <c r="M310" i="14"/>
  <c r="P310" i="14"/>
  <c r="Q310" i="14" s="1"/>
  <c r="M311" i="14"/>
  <c r="P311" i="14"/>
  <c r="Q311" i="14" s="1"/>
  <c r="M312" i="14"/>
  <c r="P312" i="14"/>
  <c r="Q312" i="14" s="1"/>
  <c r="M313" i="14"/>
  <c r="P313" i="14"/>
  <c r="Q313" i="14" s="1"/>
  <c r="M314" i="14"/>
  <c r="P314" i="14"/>
  <c r="Q314" i="14" s="1"/>
  <c r="M315" i="14"/>
  <c r="P315" i="14"/>
  <c r="Q315" i="14" s="1"/>
  <c r="M316" i="14"/>
  <c r="P316" i="14"/>
  <c r="Q316" i="14" s="1"/>
  <c r="M317" i="14"/>
  <c r="P317" i="14"/>
  <c r="Q317" i="14" s="1"/>
  <c r="M318" i="14"/>
  <c r="P318" i="14"/>
  <c r="Q318" i="14" s="1"/>
  <c r="M319" i="14"/>
  <c r="P319" i="14"/>
  <c r="Q319" i="14" s="1"/>
  <c r="M320" i="14"/>
  <c r="P320" i="14"/>
  <c r="Q320" i="14" s="1"/>
  <c r="M321" i="14"/>
  <c r="P321" i="14"/>
  <c r="Q321" i="14" s="1"/>
  <c r="M322" i="14"/>
  <c r="P322" i="14"/>
  <c r="Q322" i="14" s="1"/>
  <c r="M323" i="14"/>
  <c r="P323" i="14"/>
  <c r="Q323" i="14" s="1"/>
  <c r="M324" i="14"/>
  <c r="P324" i="14"/>
  <c r="Q324" i="14" s="1"/>
  <c r="M325" i="14"/>
  <c r="P325" i="14"/>
  <c r="Q325" i="14" s="1"/>
  <c r="M326" i="14"/>
  <c r="P326" i="14"/>
  <c r="Q326" i="14" s="1"/>
  <c r="D324" i="14"/>
  <c r="D325" i="14"/>
  <c r="D323" i="14"/>
  <c r="D322" i="14"/>
  <c r="D321" i="14"/>
  <c r="D318" i="14"/>
  <c r="D319" i="14"/>
  <c r="D317" i="14"/>
  <c r="M301" i="14" l="1"/>
  <c r="P301" i="14"/>
  <c r="Q301" i="14" s="1"/>
  <c r="M302" i="14"/>
  <c r="P302" i="14"/>
  <c r="Q302" i="14" s="1"/>
  <c r="M303" i="14"/>
  <c r="P303" i="14"/>
  <c r="Q303" i="14" s="1"/>
  <c r="M304" i="14"/>
  <c r="P304" i="14"/>
  <c r="Q304" i="14" s="1"/>
  <c r="M305" i="14"/>
  <c r="P305" i="14"/>
  <c r="Q305" i="14" s="1"/>
  <c r="M306" i="14"/>
  <c r="P306" i="14"/>
  <c r="Q306" i="14" s="1"/>
  <c r="M307" i="14"/>
  <c r="P307" i="14"/>
  <c r="Q307" i="14" s="1"/>
  <c r="M308" i="14"/>
  <c r="P308" i="14"/>
  <c r="Q308" i="14" s="1"/>
  <c r="M309" i="14"/>
  <c r="P309" i="14"/>
  <c r="Q309" i="14" s="1"/>
  <c r="D309" i="14"/>
  <c r="D308" i="14"/>
  <c r="M283" i="14" l="1"/>
  <c r="P283" i="14"/>
  <c r="Q283" i="14" s="1"/>
  <c r="M284" i="14"/>
  <c r="P284" i="14"/>
  <c r="Q284" i="14" s="1"/>
  <c r="M285" i="14"/>
  <c r="P285" i="14"/>
  <c r="Q285" i="14" s="1"/>
  <c r="M286" i="14"/>
  <c r="P286" i="14"/>
  <c r="Q286" i="14" s="1"/>
  <c r="M287" i="14"/>
  <c r="P287" i="14"/>
  <c r="Q287" i="14" s="1"/>
  <c r="M288" i="14"/>
  <c r="P288" i="14"/>
  <c r="Q288" i="14" s="1"/>
  <c r="M289" i="14"/>
  <c r="P289" i="14"/>
  <c r="Q289" i="14" s="1"/>
  <c r="M290" i="14"/>
  <c r="P290" i="14"/>
  <c r="Q290" i="14" s="1"/>
  <c r="M291" i="14"/>
  <c r="P291" i="14"/>
  <c r="Q291" i="14" s="1"/>
  <c r="M292" i="14"/>
  <c r="P292" i="14"/>
  <c r="Q292" i="14" s="1"/>
  <c r="M293" i="14"/>
  <c r="P293" i="14"/>
  <c r="Q293" i="14" s="1"/>
  <c r="M294" i="14"/>
  <c r="P294" i="14"/>
  <c r="Q294" i="14" s="1"/>
  <c r="M295" i="14"/>
  <c r="P295" i="14"/>
  <c r="Q295" i="14" s="1"/>
  <c r="M296" i="14"/>
  <c r="P296" i="14"/>
  <c r="Q296" i="14" s="1"/>
  <c r="M297" i="14"/>
  <c r="P297" i="14"/>
  <c r="Q297" i="14" s="1"/>
  <c r="M298" i="14"/>
  <c r="P298" i="14"/>
  <c r="Q298" i="14" s="1"/>
  <c r="M299" i="14"/>
  <c r="P299" i="14"/>
  <c r="Q299" i="14" s="1"/>
  <c r="M300" i="14"/>
  <c r="P300" i="14"/>
  <c r="Q300" i="14" s="1"/>
  <c r="D297" i="14"/>
  <c r="D298" i="14"/>
  <c r="D296" i="14"/>
  <c r="D291" i="14"/>
  <c r="D292" i="14"/>
  <c r="D293" i="14"/>
  <c r="D294" i="14"/>
  <c r="D290" i="14"/>
  <c r="M260" i="14"/>
  <c r="P260" i="14"/>
  <c r="Q260" i="14" s="1"/>
  <c r="M261" i="14"/>
  <c r="P261" i="14"/>
  <c r="Q261" i="14" s="1"/>
  <c r="M262" i="14"/>
  <c r="P262" i="14"/>
  <c r="Q262" i="14" s="1"/>
  <c r="M263" i="14"/>
  <c r="P263" i="14"/>
  <c r="Q263" i="14" s="1"/>
  <c r="M264" i="14"/>
  <c r="P264" i="14"/>
  <c r="Q264" i="14" s="1"/>
  <c r="M265" i="14"/>
  <c r="P265" i="14"/>
  <c r="Q265" i="14" s="1"/>
  <c r="M266" i="14"/>
  <c r="P266" i="14"/>
  <c r="Q266" i="14" s="1"/>
  <c r="M267" i="14"/>
  <c r="P267" i="14"/>
  <c r="Q267" i="14" s="1"/>
  <c r="M268" i="14"/>
  <c r="P268" i="14"/>
  <c r="Q268" i="14" s="1"/>
  <c r="M269" i="14"/>
  <c r="P269" i="14"/>
  <c r="Q269" i="14" s="1"/>
  <c r="M270" i="14"/>
  <c r="P270" i="14"/>
  <c r="Q270" i="14" s="1"/>
  <c r="M271" i="14"/>
  <c r="P271" i="14"/>
  <c r="Q271" i="14" s="1"/>
  <c r="M272" i="14"/>
  <c r="P272" i="14"/>
  <c r="Q272" i="14" s="1"/>
  <c r="M273" i="14"/>
  <c r="P273" i="14"/>
  <c r="Q273" i="14" s="1"/>
  <c r="M274" i="14"/>
  <c r="P274" i="14"/>
  <c r="Q274" i="14" s="1"/>
  <c r="M275" i="14"/>
  <c r="P275" i="14"/>
  <c r="Q275" i="14" s="1"/>
  <c r="M276" i="14"/>
  <c r="P276" i="14"/>
  <c r="Q276" i="14" s="1"/>
  <c r="M277" i="14"/>
  <c r="P277" i="14"/>
  <c r="Q277" i="14" s="1"/>
  <c r="M278" i="14"/>
  <c r="P278" i="14"/>
  <c r="Q278" i="14" s="1"/>
  <c r="M279" i="14"/>
  <c r="P279" i="14"/>
  <c r="Q279" i="14" s="1"/>
  <c r="M280" i="14"/>
  <c r="P280" i="14"/>
  <c r="Q280" i="14" s="1"/>
  <c r="M281" i="14"/>
  <c r="P281" i="14"/>
  <c r="Q281" i="14" s="1"/>
  <c r="M282" i="14"/>
  <c r="P282" i="14"/>
  <c r="Q282" i="14" s="1"/>
  <c r="D281" i="14"/>
  <c r="D282" i="14"/>
  <c r="D280" i="14"/>
  <c r="D279" i="14"/>
  <c r="D278" i="14"/>
  <c r="D277" i="14"/>
  <c r="D276" i="14"/>
  <c r="D272" i="14"/>
  <c r="D273" i="14"/>
  <c r="D274" i="14"/>
  <c r="D275" i="14"/>
  <c r="D271" i="14"/>
  <c r="D270" i="14"/>
  <c r="D269" i="14"/>
  <c r="D264" i="14"/>
  <c r="D263" i="14"/>
  <c r="M230" i="14" l="1"/>
  <c r="P230" i="14"/>
  <c r="Q230" i="14" s="1"/>
  <c r="M231" i="14"/>
  <c r="P231" i="14"/>
  <c r="Q231" i="14" s="1"/>
  <c r="M232" i="14"/>
  <c r="P232" i="14"/>
  <c r="Q232" i="14" s="1"/>
  <c r="M233" i="14"/>
  <c r="P233" i="14"/>
  <c r="Q233" i="14" s="1"/>
  <c r="M234" i="14"/>
  <c r="P234" i="14"/>
  <c r="Q234" i="14" s="1"/>
  <c r="M235" i="14"/>
  <c r="P235" i="14"/>
  <c r="Q235" i="14" s="1"/>
  <c r="M236" i="14"/>
  <c r="P236" i="14"/>
  <c r="Q236" i="14" s="1"/>
  <c r="M237" i="14"/>
  <c r="P237" i="14"/>
  <c r="Q237" i="14" s="1"/>
  <c r="M238" i="14"/>
  <c r="P238" i="14"/>
  <c r="Q238" i="14" s="1"/>
  <c r="M239" i="14"/>
  <c r="P239" i="14"/>
  <c r="Q239" i="14" s="1"/>
  <c r="M240" i="14"/>
  <c r="P240" i="14"/>
  <c r="Q240" i="14" s="1"/>
  <c r="M241" i="14"/>
  <c r="P241" i="14"/>
  <c r="Q241" i="14" s="1"/>
  <c r="M242" i="14"/>
  <c r="P242" i="14"/>
  <c r="Q242" i="14" s="1"/>
  <c r="M243" i="14"/>
  <c r="P243" i="14"/>
  <c r="Q243" i="14" s="1"/>
  <c r="M244" i="14"/>
  <c r="P244" i="14"/>
  <c r="Q244" i="14" s="1"/>
  <c r="M245" i="14"/>
  <c r="P245" i="14"/>
  <c r="Q245" i="14" s="1"/>
  <c r="M246" i="14"/>
  <c r="P246" i="14"/>
  <c r="Q246" i="14" s="1"/>
  <c r="M247" i="14"/>
  <c r="P247" i="14"/>
  <c r="Q247" i="14" s="1"/>
  <c r="M248" i="14"/>
  <c r="P248" i="14"/>
  <c r="Q248" i="14" s="1"/>
  <c r="M249" i="14"/>
  <c r="P249" i="14"/>
  <c r="Q249" i="14" s="1"/>
  <c r="M250" i="14"/>
  <c r="P250" i="14"/>
  <c r="Q250" i="14" s="1"/>
  <c r="M251" i="14"/>
  <c r="P251" i="14"/>
  <c r="Q251" i="14" s="1"/>
  <c r="M252" i="14"/>
  <c r="P252" i="14"/>
  <c r="Q252" i="14" s="1"/>
  <c r="M253" i="14"/>
  <c r="P253" i="14"/>
  <c r="Q253" i="14" s="1"/>
  <c r="M254" i="14"/>
  <c r="P254" i="14"/>
  <c r="Q254" i="14" s="1"/>
  <c r="M255" i="14"/>
  <c r="P255" i="14"/>
  <c r="Q255" i="14" s="1"/>
  <c r="M256" i="14"/>
  <c r="P256" i="14"/>
  <c r="Q256" i="14" s="1"/>
  <c r="M257" i="14"/>
  <c r="P257" i="14"/>
  <c r="Q257" i="14" s="1"/>
  <c r="M258" i="14"/>
  <c r="P258" i="14"/>
  <c r="Q258" i="14" s="1"/>
  <c r="M259" i="14"/>
  <c r="P259" i="14"/>
  <c r="Q259" i="14" s="1"/>
  <c r="D254" i="14"/>
  <c r="D255" i="14"/>
  <c r="D256" i="14"/>
  <c r="D257" i="14"/>
  <c r="D258" i="14"/>
  <c r="D253" i="14"/>
  <c r="D252" i="14"/>
  <c r="D251" i="14"/>
  <c r="D246" i="14"/>
  <c r="D247" i="14"/>
  <c r="D245" i="14"/>
  <c r="D244" i="14"/>
  <c r="D243" i="14"/>
  <c r="D240" i="14"/>
  <c r="D241" i="14"/>
  <c r="D242" i="14"/>
  <c r="D239" i="14"/>
  <c r="D235" i="14"/>
  <c r="D236" i="14"/>
  <c r="D234" i="14"/>
  <c r="M207" i="14" l="1"/>
  <c r="P207" i="14"/>
  <c r="Q207" i="14" s="1"/>
  <c r="M208" i="14"/>
  <c r="P208" i="14"/>
  <c r="Q208" i="14" s="1"/>
  <c r="M209" i="14"/>
  <c r="P209" i="14"/>
  <c r="Q209" i="14" s="1"/>
  <c r="M210" i="14"/>
  <c r="P210" i="14"/>
  <c r="Q210" i="14" s="1"/>
  <c r="M211" i="14"/>
  <c r="P211" i="14"/>
  <c r="Q211" i="14" s="1"/>
  <c r="M212" i="14"/>
  <c r="P212" i="14"/>
  <c r="Q212" i="14" s="1"/>
  <c r="M213" i="14"/>
  <c r="P213" i="14"/>
  <c r="Q213" i="14" s="1"/>
  <c r="M214" i="14"/>
  <c r="P214" i="14"/>
  <c r="Q214" i="14" s="1"/>
  <c r="M215" i="14"/>
  <c r="P215" i="14"/>
  <c r="Q215" i="14" s="1"/>
  <c r="M216" i="14"/>
  <c r="P216" i="14"/>
  <c r="Q216" i="14" s="1"/>
  <c r="M217" i="14"/>
  <c r="P217" i="14"/>
  <c r="Q217" i="14" s="1"/>
  <c r="M218" i="14"/>
  <c r="P218" i="14"/>
  <c r="Q218" i="14" s="1"/>
  <c r="M219" i="14"/>
  <c r="P219" i="14"/>
  <c r="Q219" i="14" s="1"/>
  <c r="M220" i="14"/>
  <c r="P220" i="14"/>
  <c r="Q220" i="14" s="1"/>
  <c r="M221" i="14"/>
  <c r="P221" i="14"/>
  <c r="Q221" i="14" s="1"/>
  <c r="M222" i="14"/>
  <c r="P222" i="14"/>
  <c r="Q222" i="14" s="1"/>
  <c r="M223" i="14"/>
  <c r="P223" i="14"/>
  <c r="Q223" i="14" s="1"/>
  <c r="M224" i="14"/>
  <c r="P224" i="14"/>
  <c r="Q224" i="14" s="1"/>
  <c r="M225" i="14"/>
  <c r="P225" i="14"/>
  <c r="Q225" i="14" s="1"/>
  <c r="M226" i="14"/>
  <c r="P226" i="14"/>
  <c r="Q226" i="14" s="1"/>
  <c r="M227" i="14"/>
  <c r="P227" i="14"/>
  <c r="Q227" i="14" s="1"/>
  <c r="M228" i="14"/>
  <c r="P228" i="14"/>
  <c r="Q228" i="14" s="1"/>
  <c r="M229" i="14"/>
  <c r="P229" i="14"/>
  <c r="Q229" i="14" s="1"/>
  <c r="D227" i="14"/>
  <c r="D226" i="14"/>
  <c r="D223" i="14"/>
  <c r="D222" i="14"/>
  <c r="D220" i="14"/>
  <c r="D221" i="14"/>
  <c r="D219" i="14"/>
  <c r="M206" i="14"/>
  <c r="P206" i="14"/>
  <c r="Q206" i="14" s="1"/>
  <c r="M181" i="14"/>
  <c r="P181" i="14"/>
  <c r="Q181" i="14" s="1"/>
  <c r="M182" i="14"/>
  <c r="P182" i="14"/>
  <c r="Q182" i="14" s="1"/>
  <c r="M183" i="14"/>
  <c r="P183" i="14"/>
  <c r="Q183" i="14" s="1"/>
  <c r="M184" i="14"/>
  <c r="P184" i="14"/>
  <c r="Q184" i="14" s="1"/>
  <c r="M185" i="14"/>
  <c r="P185" i="14"/>
  <c r="Q185" i="14" s="1"/>
  <c r="M186" i="14"/>
  <c r="P186" i="14"/>
  <c r="Q186" i="14" s="1"/>
  <c r="M187" i="14"/>
  <c r="P187" i="14"/>
  <c r="Q187" i="14" s="1"/>
  <c r="M188" i="14"/>
  <c r="P188" i="14"/>
  <c r="Q188" i="14" s="1"/>
  <c r="M189" i="14"/>
  <c r="P189" i="14"/>
  <c r="Q189" i="14" s="1"/>
  <c r="M190" i="14"/>
  <c r="P190" i="14"/>
  <c r="Q190" i="14" s="1"/>
  <c r="M191" i="14"/>
  <c r="P191" i="14"/>
  <c r="Q191" i="14" s="1"/>
  <c r="M192" i="14"/>
  <c r="P192" i="14"/>
  <c r="Q192" i="14" s="1"/>
  <c r="M193" i="14"/>
  <c r="P193" i="14"/>
  <c r="Q193" i="14" s="1"/>
  <c r="M194" i="14"/>
  <c r="P194" i="14"/>
  <c r="Q194" i="14" s="1"/>
  <c r="M195" i="14"/>
  <c r="P195" i="14"/>
  <c r="Q195" i="14" s="1"/>
  <c r="M196" i="14"/>
  <c r="P196" i="14"/>
  <c r="Q196" i="14" s="1"/>
  <c r="M197" i="14"/>
  <c r="P197" i="14"/>
  <c r="Q197" i="14" s="1"/>
  <c r="M198" i="14"/>
  <c r="P198" i="14"/>
  <c r="Q198" i="14" s="1"/>
  <c r="M199" i="14"/>
  <c r="P199" i="14"/>
  <c r="Q199" i="14" s="1"/>
  <c r="M200" i="14"/>
  <c r="P200" i="14"/>
  <c r="Q200" i="14" s="1"/>
  <c r="M201" i="14"/>
  <c r="P201" i="14"/>
  <c r="Q201" i="14" s="1"/>
  <c r="M202" i="14"/>
  <c r="P202" i="14"/>
  <c r="Q202" i="14" s="1"/>
  <c r="M203" i="14"/>
  <c r="P203" i="14"/>
  <c r="Q203" i="14" s="1"/>
  <c r="M204" i="14"/>
  <c r="P204" i="14"/>
  <c r="Q204" i="14" s="1"/>
  <c r="M205" i="14"/>
  <c r="P205" i="14"/>
  <c r="Q205" i="14" s="1"/>
  <c r="D201" i="14"/>
  <c r="D200" i="14"/>
  <c r="D195" i="14"/>
  <c r="D196" i="14"/>
  <c r="D194" i="14"/>
  <c r="D187" i="14"/>
  <c r="D186" i="14"/>
  <c r="D184" i="14"/>
  <c r="D183" i="14"/>
  <c r="M169" i="14" l="1"/>
  <c r="P169" i="14"/>
  <c r="Q169" i="14" s="1"/>
  <c r="M170" i="14"/>
  <c r="P170" i="14"/>
  <c r="Q170" i="14" s="1"/>
  <c r="M171" i="14"/>
  <c r="P171" i="14"/>
  <c r="Q171" i="14" s="1"/>
  <c r="M172" i="14"/>
  <c r="P172" i="14"/>
  <c r="Q172" i="14" s="1"/>
  <c r="M173" i="14"/>
  <c r="P173" i="14"/>
  <c r="Q173" i="14" s="1"/>
  <c r="M174" i="14"/>
  <c r="P174" i="14"/>
  <c r="Q174" i="14" s="1"/>
  <c r="M175" i="14"/>
  <c r="P175" i="14"/>
  <c r="Q175" i="14" s="1"/>
  <c r="M176" i="14"/>
  <c r="P176" i="14"/>
  <c r="Q176" i="14" s="1"/>
  <c r="M177" i="14"/>
  <c r="P177" i="14"/>
  <c r="Q177" i="14" s="1"/>
  <c r="M178" i="14"/>
  <c r="P178" i="14"/>
  <c r="Q178" i="14" s="1"/>
  <c r="M179" i="14"/>
  <c r="P179" i="14"/>
  <c r="Q179" i="14" s="1"/>
  <c r="M180" i="14"/>
  <c r="P180" i="14"/>
  <c r="Q180" i="14" s="1"/>
  <c r="D180" i="14"/>
  <c r="D179" i="14"/>
  <c r="D177" i="14"/>
  <c r="D176" i="14"/>
  <c r="D173" i="14"/>
  <c r="D172" i="14"/>
  <c r="M150" i="14"/>
  <c r="P150" i="14"/>
  <c r="Q150" i="14" s="1"/>
  <c r="M151" i="14"/>
  <c r="P151" i="14"/>
  <c r="Q151" i="14" s="1"/>
  <c r="M152" i="14"/>
  <c r="P152" i="14"/>
  <c r="Q152" i="14" s="1"/>
  <c r="M153" i="14"/>
  <c r="P153" i="14"/>
  <c r="Q153" i="14" s="1"/>
  <c r="M154" i="14"/>
  <c r="P154" i="14"/>
  <c r="Q154" i="14" s="1"/>
  <c r="M155" i="14"/>
  <c r="P155" i="14"/>
  <c r="Q155" i="14" s="1"/>
  <c r="M156" i="14"/>
  <c r="P156" i="14"/>
  <c r="Q156" i="14" s="1"/>
  <c r="M157" i="14"/>
  <c r="P157" i="14"/>
  <c r="Q157" i="14" s="1"/>
  <c r="M158" i="14"/>
  <c r="P158" i="14"/>
  <c r="Q158" i="14" s="1"/>
  <c r="M159" i="14"/>
  <c r="P159" i="14"/>
  <c r="Q159" i="14" s="1"/>
  <c r="M160" i="14"/>
  <c r="P160" i="14"/>
  <c r="Q160" i="14" s="1"/>
  <c r="M161" i="14"/>
  <c r="P161" i="14"/>
  <c r="Q161" i="14" s="1"/>
  <c r="M162" i="14"/>
  <c r="P162" i="14"/>
  <c r="Q162" i="14" s="1"/>
  <c r="M163" i="14"/>
  <c r="P163" i="14"/>
  <c r="Q163" i="14" s="1"/>
  <c r="M164" i="14"/>
  <c r="P164" i="14"/>
  <c r="Q164" i="14" s="1"/>
  <c r="M165" i="14"/>
  <c r="P165" i="14"/>
  <c r="Q165" i="14" s="1"/>
  <c r="M166" i="14"/>
  <c r="P166" i="14"/>
  <c r="Q166" i="14" s="1"/>
  <c r="M167" i="14"/>
  <c r="P167" i="14"/>
  <c r="Q167" i="14" s="1"/>
  <c r="M168" i="14"/>
  <c r="P168" i="14"/>
  <c r="Q168" i="14" s="1"/>
  <c r="D165" i="14"/>
  <c r="D164" i="14"/>
  <c r="D161" i="14"/>
  <c r="D160" i="14"/>
  <c r="M127" i="14"/>
  <c r="P127" i="14"/>
  <c r="Q127" i="14" s="1"/>
  <c r="M128" i="14"/>
  <c r="P128" i="14"/>
  <c r="Q128" i="14" s="1"/>
  <c r="M129" i="14"/>
  <c r="P129" i="14"/>
  <c r="Q129" i="14" s="1"/>
  <c r="M130" i="14"/>
  <c r="P130" i="14"/>
  <c r="Q130" i="14" s="1"/>
  <c r="M131" i="14"/>
  <c r="P131" i="14"/>
  <c r="Q131" i="14" s="1"/>
  <c r="M132" i="14"/>
  <c r="P132" i="14"/>
  <c r="Q132" i="14" s="1"/>
  <c r="M133" i="14"/>
  <c r="P133" i="14"/>
  <c r="Q133" i="14" s="1"/>
  <c r="M134" i="14"/>
  <c r="P134" i="14"/>
  <c r="Q134" i="14" s="1"/>
  <c r="M135" i="14"/>
  <c r="P135" i="14"/>
  <c r="Q135" i="14" s="1"/>
  <c r="M136" i="14"/>
  <c r="P136" i="14"/>
  <c r="Q136" i="14" s="1"/>
  <c r="M137" i="14"/>
  <c r="P137" i="14"/>
  <c r="Q137" i="14" s="1"/>
  <c r="M138" i="14"/>
  <c r="P138" i="14"/>
  <c r="Q138" i="14" s="1"/>
  <c r="M139" i="14"/>
  <c r="P139" i="14"/>
  <c r="Q139" i="14" s="1"/>
  <c r="M140" i="14"/>
  <c r="P140" i="14"/>
  <c r="Q140" i="14" s="1"/>
  <c r="M141" i="14"/>
  <c r="P141" i="14"/>
  <c r="Q141" i="14" s="1"/>
  <c r="M142" i="14"/>
  <c r="P142" i="14"/>
  <c r="Q142" i="14" s="1"/>
  <c r="M143" i="14"/>
  <c r="P143" i="14"/>
  <c r="Q143" i="14" s="1"/>
  <c r="M144" i="14"/>
  <c r="P144" i="14"/>
  <c r="Q144" i="14" s="1"/>
  <c r="M145" i="14"/>
  <c r="P145" i="14"/>
  <c r="Q145" i="14" s="1"/>
  <c r="M146" i="14"/>
  <c r="P146" i="14"/>
  <c r="Q146" i="14" s="1"/>
  <c r="M147" i="14"/>
  <c r="P147" i="14"/>
  <c r="Q147" i="14" s="1"/>
  <c r="M148" i="14"/>
  <c r="P148" i="14"/>
  <c r="Q148" i="14" s="1"/>
  <c r="M149" i="14"/>
  <c r="P149" i="14"/>
  <c r="Q149" i="14" s="1"/>
  <c r="D142" i="14"/>
  <c r="D143" i="14"/>
  <c r="D144" i="14"/>
  <c r="D145" i="14"/>
  <c r="D140" i="14"/>
  <c r="D141" i="14"/>
  <c r="D136" i="14"/>
  <c r="D137" i="14"/>
  <c r="D138" i="14"/>
  <c r="D139" i="14"/>
  <c r="D135" i="14"/>
  <c r="M81" i="14" l="1"/>
  <c r="P81" i="14"/>
  <c r="Q81" i="14" s="1"/>
  <c r="M82" i="14"/>
  <c r="P82" i="14"/>
  <c r="Q82" i="14" s="1"/>
  <c r="M83" i="14"/>
  <c r="P83" i="14"/>
  <c r="Q83" i="14" s="1"/>
  <c r="M84" i="14"/>
  <c r="P84" i="14"/>
  <c r="Q84" i="14" s="1"/>
  <c r="M85" i="14"/>
  <c r="P85" i="14"/>
  <c r="Q85" i="14" s="1"/>
  <c r="M86" i="14"/>
  <c r="P86" i="14"/>
  <c r="Q86" i="14" s="1"/>
  <c r="M87" i="14"/>
  <c r="P87" i="14"/>
  <c r="Q87" i="14" s="1"/>
  <c r="M88" i="14"/>
  <c r="P88" i="14"/>
  <c r="Q88" i="14" s="1"/>
  <c r="M89" i="14"/>
  <c r="P89" i="14"/>
  <c r="Q89" i="14" s="1"/>
  <c r="M90" i="14"/>
  <c r="P90" i="14"/>
  <c r="Q90" i="14" s="1"/>
  <c r="M91" i="14"/>
  <c r="P91" i="14"/>
  <c r="Q91" i="14" s="1"/>
  <c r="M92" i="14"/>
  <c r="P92" i="14"/>
  <c r="Q92" i="14" s="1"/>
  <c r="M93" i="14"/>
  <c r="P93" i="14"/>
  <c r="Q93" i="14" s="1"/>
  <c r="M94" i="14"/>
  <c r="P94" i="14"/>
  <c r="Q94" i="14" s="1"/>
  <c r="M95" i="14"/>
  <c r="P95" i="14"/>
  <c r="Q95" i="14" s="1"/>
  <c r="M96" i="14"/>
  <c r="P96" i="14"/>
  <c r="Q96" i="14" s="1"/>
  <c r="M97" i="14"/>
  <c r="P97" i="14"/>
  <c r="Q97" i="14" s="1"/>
  <c r="M98" i="14"/>
  <c r="P98" i="14"/>
  <c r="Q98" i="14" s="1"/>
  <c r="M99" i="14"/>
  <c r="P99" i="14"/>
  <c r="Q99" i="14" s="1"/>
  <c r="M100" i="14"/>
  <c r="P100" i="14"/>
  <c r="Q100" i="14" s="1"/>
  <c r="M101" i="14"/>
  <c r="P101" i="14"/>
  <c r="Q101" i="14" s="1"/>
  <c r="M102" i="14"/>
  <c r="P102" i="14"/>
  <c r="Q102" i="14" s="1"/>
  <c r="M103" i="14"/>
  <c r="P103" i="14"/>
  <c r="Q103" i="14" s="1"/>
  <c r="M104" i="14"/>
  <c r="P104" i="14"/>
  <c r="Q104" i="14" s="1"/>
  <c r="M105" i="14"/>
  <c r="P105" i="14"/>
  <c r="Q105" i="14" s="1"/>
  <c r="M106" i="14"/>
  <c r="P106" i="14"/>
  <c r="Q106" i="14" s="1"/>
  <c r="M107" i="14"/>
  <c r="P107" i="14"/>
  <c r="Q107" i="14" s="1"/>
  <c r="M108" i="14"/>
  <c r="P108" i="14"/>
  <c r="Q108" i="14" s="1"/>
  <c r="M109" i="14"/>
  <c r="P109" i="14"/>
  <c r="Q109" i="14" s="1"/>
  <c r="M110" i="14"/>
  <c r="P110" i="14"/>
  <c r="Q110" i="14" s="1"/>
  <c r="M111" i="14"/>
  <c r="P111" i="14"/>
  <c r="Q111" i="14" s="1"/>
  <c r="M112" i="14"/>
  <c r="P112" i="14"/>
  <c r="Q112" i="14" s="1"/>
  <c r="M113" i="14"/>
  <c r="P113" i="14"/>
  <c r="Q113" i="14" s="1"/>
  <c r="M114" i="14"/>
  <c r="P114" i="14"/>
  <c r="Q114" i="14" s="1"/>
  <c r="M115" i="14"/>
  <c r="P115" i="14"/>
  <c r="Q115" i="14" s="1"/>
  <c r="M116" i="14"/>
  <c r="P116" i="14"/>
  <c r="Q116" i="14" s="1"/>
  <c r="M117" i="14"/>
  <c r="P117" i="14"/>
  <c r="Q117" i="14" s="1"/>
  <c r="M118" i="14"/>
  <c r="P118" i="14"/>
  <c r="Q118" i="14" s="1"/>
  <c r="M119" i="14"/>
  <c r="P119" i="14"/>
  <c r="Q119" i="14" s="1"/>
  <c r="M120" i="14"/>
  <c r="P120" i="14"/>
  <c r="Q120" i="14" s="1"/>
  <c r="M121" i="14"/>
  <c r="P121" i="14"/>
  <c r="Q121" i="14" s="1"/>
  <c r="M122" i="14"/>
  <c r="P122" i="14"/>
  <c r="Q122" i="14" s="1"/>
  <c r="M123" i="14"/>
  <c r="P123" i="14"/>
  <c r="Q123" i="14" s="1"/>
  <c r="M124" i="14"/>
  <c r="P124" i="14"/>
  <c r="Q124" i="14" s="1"/>
  <c r="M125" i="14"/>
  <c r="P125" i="14"/>
  <c r="Q125" i="14" s="1"/>
  <c r="M126" i="14"/>
  <c r="P126" i="14"/>
  <c r="Q126" i="14" s="1"/>
  <c r="D126" i="14"/>
  <c r="D125" i="14"/>
  <c r="D123" i="14"/>
  <c r="D122" i="14"/>
  <c r="D121" i="14"/>
  <c r="D120" i="14"/>
  <c r="D119" i="14"/>
  <c r="D118" i="14"/>
  <c r="D112" i="14"/>
  <c r="D111" i="14"/>
  <c r="D108" i="14"/>
  <c r="D107" i="14"/>
  <c r="D103" i="14"/>
  <c r="D104" i="14"/>
  <c r="D102" i="14"/>
  <c r="D101" i="14"/>
  <c r="D99" i="14"/>
  <c r="D98" i="14"/>
  <c r="D96" i="14"/>
  <c r="D97" i="14"/>
  <c r="D95" i="14"/>
  <c r="D93" i="14"/>
  <c r="D92" i="14"/>
  <c r="M72" i="14"/>
  <c r="P72" i="14"/>
  <c r="Q72" i="14" s="1"/>
  <c r="M73" i="14"/>
  <c r="P73" i="14"/>
  <c r="Q73" i="14" s="1"/>
  <c r="M74" i="14"/>
  <c r="P74" i="14"/>
  <c r="Q74" i="14" s="1"/>
  <c r="M75" i="14"/>
  <c r="P75" i="14"/>
  <c r="Q75" i="14" s="1"/>
  <c r="M76" i="14"/>
  <c r="P76" i="14"/>
  <c r="Q76" i="14" s="1"/>
  <c r="M77" i="14"/>
  <c r="P77" i="14"/>
  <c r="Q77" i="14" s="1"/>
  <c r="M78" i="14"/>
  <c r="P78" i="14"/>
  <c r="Q78" i="14" s="1"/>
  <c r="M79" i="14"/>
  <c r="P79" i="14"/>
  <c r="Q79" i="14" s="1"/>
  <c r="M80" i="14"/>
  <c r="P80" i="14"/>
  <c r="Q80" i="14" s="1"/>
  <c r="M53" i="14" l="1"/>
  <c r="P53" i="14"/>
  <c r="Q53" i="14" s="1"/>
  <c r="M54" i="14"/>
  <c r="P54" i="14"/>
  <c r="Q54" i="14" s="1"/>
  <c r="M55" i="14"/>
  <c r="P55" i="14"/>
  <c r="Q55" i="14" s="1"/>
  <c r="M56" i="14"/>
  <c r="P56" i="14"/>
  <c r="Q56" i="14" s="1"/>
  <c r="M57" i="14"/>
  <c r="P57" i="14"/>
  <c r="Q57" i="14" s="1"/>
  <c r="M58" i="14"/>
  <c r="P58" i="14"/>
  <c r="Q58" i="14" s="1"/>
  <c r="M59" i="14"/>
  <c r="P59" i="14"/>
  <c r="Q59" i="14" s="1"/>
  <c r="M60" i="14"/>
  <c r="P60" i="14"/>
  <c r="Q60" i="14" s="1"/>
  <c r="M61" i="14"/>
  <c r="P61" i="14"/>
  <c r="Q61" i="14" s="1"/>
  <c r="M62" i="14"/>
  <c r="P62" i="14"/>
  <c r="Q62" i="14" s="1"/>
  <c r="M63" i="14"/>
  <c r="P63" i="14"/>
  <c r="Q63" i="14" s="1"/>
  <c r="M64" i="14"/>
  <c r="P64" i="14"/>
  <c r="Q64" i="14" s="1"/>
  <c r="M65" i="14"/>
  <c r="P65" i="14"/>
  <c r="Q65" i="14" s="1"/>
  <c r="M66" i="14"/>
  <c r="P66" i="14"/>
  <c r="Q66" i="14" s="1"/>
  <c r="M67" i="14"/>
  <c r="P67" i="14"/>
  <c r="Q67" i="14" s="1"/>
  <c r="M68" i="14"/>
  <c r="P68" i="14"/>
  <c r="Q68" i="14" s="1"/>
  <c r="M69" i="14"/>
  <c r="P69" i="14"/>
  <c r="Q69" i="14" s="1"/>
  <c r="M70" i="14"/>
  <c r="P70" i="14"/>
  <c r="Q70" i="14" s="1"/>
  <c r="M71" i="14"/>
  <c r="P71" i="14"/>
  <c r="Q71" i="14" s="1"/>
  <c r="D58" i="14"/>
  <c r="D59" i="14"/>
  <c r="D56" i="14"/>
  <c r="D57" i="14"/>
  <c r="D55" i="14"/>
  <c r="D54" i="14"/>
  <c r="D53" i="14"/>
  <c r="M7" i="14"/>
  <c r="P7" i="14"/>
  <c r="Q7" i="14" s="1"/>
  <c r="M8" i="14"/>
  <c r="P8" i="14"/>
  <c r="Q8" i="14" s="1"/>
  <c r="M9" i="14"/>
  <c r="P9" i="14"/>
  <c r="Q9" i="14" s="1"/>
  <c r="M10" i="14"/>
  <c r="P10" i="14"/>
  <c r="Q10" i="14" s="1"/>
  <c r="M11" i="14"/>
  <c r="P11" i="14"/>
  <c r="Q11" i="14" s="1"/>
  <c r="M12" i="14"/>
  <c r="P12" i="14"/>
  <c r="Q12" i="14" s="1"/>
  <c r="M13" i="14"/>
  <c r="P13" i="14"/>
  <c r="Q13" i="14" s="1"/>
  <c r="M14" i="14"/>
  <c r="P14" i="14"/>
  <c r="Q14" i="14" s="1"/>
  <c r="M15" i="14"/>
  <c r="P15" i="14"/>
  <c r="Q15" i="14" s="1"/>
  <c r="M16" i="14"/>
  <c r="P16" i="14"/>
  <c r="Q16" i="14" s="1"/>
  <c r="M17" i="14"/>
  <c r="P17" i="14"/>
  <c r="Q17" i="14" s="1"/>
  <c r="M18" i="14"/>
  <c r="P18" i="14"/>
  <c r="Q18" i="14" s="1"/>
  <c r="M19" i="14"/>
  <c r="P19" i="14"/>
  <c r="Q19" i="14" s="1"/>
  <c r="M20" i="14"/>
  <c r="P20" i="14"/>
  <c r="Q20" i="14" s="1"/>
  <c r="M21" i="14"/>
  <c r="P21" i="14"/>
  <c r="Q21" i="14" s="1"/>
  <c r="M22" i="14"/>
  <c r="P22" i="14"/>
  <c r="Q22" i="14" s="1"/>
  <c r="M23" i="14"/>
  <c r="P23" i="14"/>
  <c r="Q23" i="14" s="1"/>
  <c r="M24" i="14"/>
  <c r="P24" i="14"/>
  <c r="Q24" i="14" s="1"/>
  <c r="M25" i="14"/>
  <c r="P25" i="14"/>
  <c r="Q25" i="14" s="1"/>
  <c r="M26" i="14"/>
  <c r="P26" i="14"/>
  <c r="Q26" i="14" s="1"/>
  <c r="M27" i="14"/>
  <c r="P27" i="14"/>
  <c r="Q27" i="14" s="1"/>
  <c r="M28" i="14"/>
  <c r="P28" i="14"/>
  <c r="Q28" i="14" s="1"/>
  <c r="M29" i="14"/>
  <c r="P29" i="14"/>
  <c r="Q29" i="14" s="1"/>
  <c r="M30" i="14"/>
  <c r="P30" i="14"/>
  <c r="Q30" i="14" s="1"/>
  <c r="M31" i="14"/>
  <c r="P31" i="14"/>
  <c r="Q31" i="14" s="1"/>
  <c r="M32" i="14"/>
  <c r="P32" i="14"/>
  <c r="Q32" i="14" s="1"/>
  <c r="M33" i="14"/>
  <c r="P33" i="14"/>
  <c r="Q33" i="14" s="1"/>
  <c r="M34" i="14"/>
  <c r="P34" i="14"/>
  <c r="Q34" i="14" s="1"/>
  <c r="M35" i="14"/>
  <c r="P35" i="14"/>
  <c r="Q35" i="14" s="1"/>
  <c r="M36" i="14"/>
  <c r="P36" i="14"/>
  <c r="Q36" i="14" s="1"/>
  <c r="M37" i="14"/>
  <c r="P37" i="14"/>
  <c r="Q37" i="14" s="1"/>
  <c r="M38" i="14"/>
  <c r="P38" i="14"/>
  <c r="Q38" i="14" s="1"/>
  <c r="M39" i="14"/>
  <c r="P39" i="14"/>
  <c r="Q39" i="14" s="1"/>
  <c r="M40" i="14"/>
  <c r="P40" i="14"/>
  <c r="Q40" i="14" s="1"/>
  <c r="M41" i="14"/>
  <c r="P41" i="14"/>
  <c r="Q41" i="14" s="1"/>
  <c r="M42" i="14"/>
  <c r="P42" i="14"/>
  <c r="Q42" i="14" s="1"/>
  <c r="M43" i="14"/>
  <c r="P43" i="14"/>
  <c r="Q43" i="14" s="1"/>
  <c r="M44" i="14"/>
  <c r="P44" i="14"/>
  <c r="Q44" i="14" s="1"/>
  <c r="M45" i="14"/>
  <c r="P45" i="14"/>
  <c r="Q45" i="14" s="1"/>
  <c r="M46" i="14"/>
  <c r="P46" i="14"/>
  <c r="Q46" i="14" s="1"/>
  <c r="M47" i="14"/>
  <c r="P47" i="14"/>
  <c r="Q47" i="14" s="1"/>
  <c r="M48" i="14"/>
  <c r="P48" i="14"/>
  <c r="Q48" i="14" s="1"/>
  <c r="M49" i="14"/>
  <c r="P49" i="14"/>
  <c r="Q49" i="14" s="1"/>
  <c r="M50" i="14"/>
  <c r="P50" i="14"/>
  <c r="Q50" i="14" s="1"/>
  <c r="M51" i="14"/>
  <c r="P51" i="14"/>
  <c r="Q51" i="14" s="1"/>
  <c r="M52" i="14"/>
  <c r="P52" i="14"/>
  <c r="Q52" i="14" s="1"/>
  <c r="D49" i="14"/>
  <c r="D50" i="14"/>
  <c r="D48" i="14"/>
  <c r="D46" i="14"/>
  <c r="D45" i="14"/>
  <c r="D39" i="14"/>
  <c r="D38" i="14"/>
  <c r="D33" i="14"/>
  <c r="D32" i="14"/>
  <c r="D27" i="14"/>
  <c r="D26" i="14"/>
  <c r="D25" i="14"/>
  <c r="D24" i="14"/>
  <c r="D22" i="14"/>
  <c r="D21" i="14"/>
  <c r="D19" i="14"/>
  <c r="D18" i="14"/>
  <c r="D327" i="14" l="1"/>
  <c r="F335" i="14" s="1"/>
  <c r="P2" i="14"/>
  <c r="Q2" i="14" s="1"/>
  <c r="P3" i="14"/>
  <c r="Q3" i="14" s="1"/>
  <c r="P4" i="14"/>
  <c r="Q4" i="14" s="1"/>
  <c r="P5" i="14"/>
  <c r="Q5" i="14" s="1"/>
  <c r="P6" i="14"/>
  <c r="Q6" i="14" s="1"/>
  <c r="M2" i="14"/>
  <c r="M3" i="14"/>
  <c r="M4" i="14"/>
  <c r="M5" i="14"/>
  <c r="M6" i="14"/>
  <c r="P190" i="12" l="1"/>
  <c r="Q190" i="12" s="1"/>
  <c r="M190" i="12"/>
  <c r="P189" i="12"/>
  <c r="Q189" i="12" s="1"/>
  <c r="M189" i="12"/>
  <c r="P188" i="12"/>
  <c r="Q188" i="12" s="1"/>
  <c r="M188" i="12"/>
  <c r="P187" i="12"/>
  <c r="Q187" i="12" s="1"/>
  <c r="M187" i="12"/>
  <c r="P186" i="12"/>
  <c r="Q186" i="12" s="1"/>
  <c r="M186" i="12"/>
  <c r="P185" i="12"/>
  <c r="Q185" i="12" s="1"/>
  <c r="M185" i="12"/>
  <c r="P184" i="12"/>
  <c r="Q184" i="12" s="1"/>
  <c r="M184" i="12"/>
  <c r="P183" i="12"/>
  <c r="Q183" i="12" s="1"/>
  <c r="M183" i="12"/>
  <c r="P182" i="12"/>
  <c r="Q182" i="12" s="1"/>
  <c r="M182" i="12"/>
  <c r="P181" i="12"/>
  <c r="Q181" i="12" s="1"/>
  <c r="M181" i="12"/>
  <c r="P180" i="12"/>
  <c r="Q180" i="12" s="1"/>
  <c r="M180" i="12"/>
  <c r="Q179" i="12"/>
  <c r="P179" i="12"/>
  <c r="M179" i="12"/>
  <c r="P178" i="12"/>
  <c r="Q178" i="12" s="1"/>
  <c r="M178" i="12"/>
  <c r="P177" i="12"/>
  <c r="Q177" i="12" s="1"/>
  <c r="M177" i="12"/>
  <c r="P176" i="12"/>
  <c r="Q176" i="12" s="1"/>
  <c r="M176" i="12"/>
  <c r="P175" i="12"/>
  <c r="Q175" i="12" s="1"/>
  <c r="M175" i="12"/>
  <c r="P174" i="12"/>
  <c r="Q174" i="12" s="1"/>
  <c r="M174" i="12"/>
  <c r="P173" i="12"/>
  <c r="Q173" i="12" s="1"/>
  <c r="M173" i="12"/>
  <c r="P172" i="12"/>
  <c r="Q172" i="12" s="1"/>
  <c r="M172" i="12"/>
  <c r="Q171" i="12"/>
  <c r="P171" i="12"/>
  <c r="M171" i="12"/>
  <c r="P170" i="12"/>
  <c r="Q170" i="12" s="1"/>
  <c r="M170" i="12"/>
  <c r="P169" i="12"/>
  <c r="Q169" i="12" s="1"/>
  <c r="M169" i="12"/>
  <c r="P168" i="12"/>
  <c r="Q168" i="12" s="1"/>
  <c r="M168" i="12"/>
  <c r="P167" i="12"/>
  <c r="Q167" i="12" s="1"/>
  <c r="M167" i="12"/>
  <c r="P166" i="12"/>
  <c r="Q166" i="12" s="1"/>
  <c r="M166" i="12"/>
  <c r="P165" i="12"/>
  <c r="Q165" i="12" s="1"/>
  <c r="M165" i="12"/>
  <c r="Q164" i="12"/>
  <c r="P164" i="12"/>
  <c r="M164" i="12"/>
  <c r="D164" i="12"/>
  <c r="Q163" i="12"/>
  <c r="P163" i="12"/>
  <c r="M163" i="12"/>
  <c r="D163" i="12"/>
  <c r="Q162" i="12"/>
  <c r="P162" i="12"/>
  <c r="M162" i="12"/>
  <c r="P161" i="12"/>
  <c r="Q161" i="12" s="1"/>
  <c r="M161" i="12"/>
  <c r="P160" i="12"/>
  <c r="Q160" i="12" s="1"/>
  <c r="M160" i="12"/>
  <c r="P159" i="12"/>
  <c r="Q159" i="12" s="1"/>
  <c r="M159" i="12"/>
  <c r="P158" i="12"/>
  <c r="Q158" i="12" s="1"/>
  <c r="M158" i="12"/>
  <c r="P157" i="12"/>
  <c r="Q157" i="12" s="1"/>
  <c r="M157" i="12"/>
  <c r="P156" i="12"/>
  <c r="Q156" i="12" s="1"/>
  <c r="M156" i="12"/>
  <c r="D156" i="12"/>
  <c r="P155" i="12"/>
  <c r="Q155" i="12" s="1"/>
  <c r="M155" i="12"/>
  <c r="D155" i="12"/>
  <c r="P154" i="12"/>
  <c r="Q154" i="12" s="1"/>
  <c r="M154" i="12"/>
  <c r="P153" i="12"/>
  <c r="Q153" i="12" s="1"/>
  <c r="M153" i="12"/>
  <c r="P152" i="12"/>
  <c r="Q152" i="12" s="1"/>
  <c r="M152" i="12"/>
  <c r="P151" i="12"/>
  <c r="Q151" i="12" s="1"/>
  <c r="M151" i="12"/>
  <c r="P150" i="12"/>
  <c r="Q150" i="12" s="1"/>
  <c r="M150" i="12"/>
  <c r="P149" i="12"/>
  <c r="Q149" i="12" s="1"/>
  <c r="M149" i="12"/>
  <c r="P148" i="12"/>
  <c r="Q148" i="12" s="1"/>
  <c r="M148" i="12"/>
  <c r="P147" i="12"/>
  <c r="Q147" i="12" s="1"/>
  <c r="M147" i="12"/>
  <c r="P146" i="12"/>
  <c r="Q146" i="12" s="1"/>
  <c r="M146" i="12"/>
  <c r="P145" i="12"/>
  <c r="Q145" i="12" s="1"/>
  <c r="M145" i="12"/>
  <c r="P144" i="12"/>
  <c r="Q144" i="12" s="1"/>
  <c r="M144" i="12"/>
  <c r="P143" i="12"/>
  <c r="Q143" i="12" s="1"/>
  <c r="M143" i="12"/>
  <c r="P142" i="12"/>
  <c r="Q142" i="12" s="1"/>
  <c r="M142" i="12"/>
  <c r="P141" i="12"/>
  <c r="Q141" i="12" s="1"/>
  <c r="M141" i="12"/>
  <c r="Q140" i="12"/>
  <c r="P140" i="12"/>
  <c r="M140" i="12"/>
  <c r="P139" i="12"/>
  <c r="Q139" i="12" s="1"/>
  <c r="M139" i="12"/>
  <c r="P138" i="12"/>
  <c r="Q138" i="12" s="1"/>
  <c r="M138" i="12"/>
  <c r="P137" i="12"/>
  <c r="Q137" i="12" s="1"/>
  <c r="M137" i="12"/>
  <c r="P136" i="12"/>
  <c r="Q136" i="12" s="1"/>
  <c r="M136" i="12"/>
  <c r="P135" i="12"/>
  <c r="Q135" i="12" s="1"/>
  <c r="M135" i="12"/>
  <c r="P134" i="12"/>
  <c r="Q134" i="12" s="1"/>
  <c r="M134" i="12"/>
  <c r="P133" i="12"/>
  <c r="Q133" i="12" s="1"/>
  <c r="M133" i="12"/>
  <c r="Q132" i="12"/>
  <c r="P132" i="12"/>
  <c r="M132" i="12"/>
  <c r="Q131" i="12"/>
  <c r="P131" i="12"/>
  <c r="M131" i="12"/>
  <c r="P130" i="12"/>
  <c r="Q130" i="12" s="1"/>
  <c r="M130" i="12"/>
  <c r="P129" i="12"/>
  <c r="Q129" i="12" s="1"/>
  <c r="M129" i="12"/>
  <c r="P128" i="12"/>
  <c r="Q128" i="12" s="1"/>
  <c r="M128" i="12"/>
  <c r="P127" i="12"/>
  <c r="Q127" i="12" s="1"/>
  <c r="M127" i="12"/>
  <c r="P126" i="12"/>
  <c r="Q126" i="12" s="1"/>
  <c r="M126" i="12"/>
  <c r="P125" i="12"/>
  <c r="Q125" i="12" s="1"/>
  <c r="M125" i="12"/>
  <c r="P124" i="12"/>
  <c r="Q124" i="12" s="1"/>
  <c r="M124" i="12"/>
  <c r="P123" i="12"/>
  <c r="Q123" i="12" s="1"/>
  <c r="M123" i="12"/>
  <c r="P122" i="12"/>
  <c r="Q122" i="12" s="1"/>
  <c r="M122" i="12"/>
  <c r="P121" i="12"/>
  <c r="Q121" i="12" s="1"/>
  <c r="M121" i="12"/>
  <c r="P120" i="12"/>
  <c r="Q120" i="12" s="1"/>
  <c r="M120" i="12"/>
  <c r="P119" i="12"/>
  <c r="Q119" i="12" s="1"/>
  <c r="M119" i="12"/>
  <c r="P118" i="12"/>
  <c r="Q118" i="12" s="1"/>
  <c r="M118" i="12"/>
  <c r="P117" i="12"/>
  <c r="Q117" i="12" s="1"/>
  <c r="M117" i="12"/>
  <c r="Q116" i="12"/>
  <c r="P116" i="12"/>
  <c r="M116" i="12"/>
  <c r="P115" i="12"/>
  <c r="Q115" i="12" s="1"/>
  <c r="M115" i="12"/>
  <c r="P114" i="12"/>
  <c r="Q114" i="12" s="1"/>
  <c r="M114" i="12"/>
  <c r="D114" i="12"/>
  <c r="P113" i="12"/>
  <c r="Q113" i="12" s="1"/>
  <c r="M113" i="12"/>
  <c r="D113" i="12"/>
  <c r="P112" i="12"/>
  <c r="Q112" i="12" s="1"/>
  <c r="M112" i="12"/>
  <c r="D112" i="12"/>
  <c r="P111" i="12"/>
  <c r="Q111" i="12" s="1"/>
  <c r="M111" i="12"/>
  <c r="D111" i="12"/>
  <c r="P110" i="12"/>
  <c r="Q110" i="12" s="1"/>
  <c r="M110" i="12"/>
  <c r="P109" i="12"/>
  <c r="Q109" i="12" s="1"/>
  <c r="M109" i="12"/>
  <c r="P108" i="12"/>
  <c r="Q108" i="12" s="1"/>
  <c r="M108" i="12"/>
  <c r="P107" i="12"/>
  <c r="Q107" i="12" s="1"/>
  <c r="M107" i="12"/>
  <c r="P106" i="12"/>
  <c r="Q106" i="12" s="1"/>
  <c r="M106" i="12"/>
  <c r="P105" i="12"/>
  <c r="Q105" i="12" s="1"/>
  <c r="M105" i="12"/>
  <c r="P104" i="12"/>
  <c r="Q104" i="12" s="1"/>
  <c r="M104" i="12"/>
  <c r="P103" i="12"/>
  <c r="Q103" i="12" s="1"/>
  <c r="M103" i="12"/>
  <c r="P102" i="12"/>
  <c r="Q102" i="12" s="1"/>
  <c r="M102" i="12"/>
  <c r="P101" i="12"/>
  <c r="Q101" i="12" s="1"/>
  <c r="M101" i="12"/>
  <c r="P100" i="12"/>
  <c r="Q100" i="12" s="1"/>
  <c r="M100" i="12"/>
  <c r="P99" i="12"/>
  <c r="Q99" i="12" s="1"/>
  <c r="M99" i="12"/>
  <c r="D99" i="12"/>
  <c r="P98" i="12"/>
  <c r="Q98" i="12" s="1"/>
  <c r="M98" i="12"/>
  <c r="D98" i="12"/>
  <c r="P97" i="12"/>
  <c r="Q97" i="12" s="1"/>
  <c r="M97" i="12"/>
  <c r="P96" i="12"/>
  <c r="Q96" i="12" s="1"/>
  <c r="M96" i="12"/>
  <c r="P95" i="12"/>
  <c r="Q95" i="12" s="1"/>
  <c r="M95" i="12"/>
  <c r="P94" i="12"/>
  <c r="Q94" i="12" s="1"/>
  <c r="M94" i="12"/>
  <c r="D94" i="12"/>
  <c r="Q93" i="12"/>
  <c r="P93" i="12"/>
  <c r="M93" i="12"/>
  <c r="D93" i="12"/>
  <c r="P92" i="12"/>
  <c r="Q92" i="12" s="1"/>
  <c r="M92" i="12"/>
  <c r="P91" i="12"/>
  <c r="Q91" i="12" s="1"/>
  <c r="M91" i="12"/>
  <c r="P90" i="12"/>
  <c r="Q90" i="12" s="1"/>
  <c r="M90" i="12"/>
  <c r="P89" i="12"/>
  <c r="Q89" i="12" s="1"/>
  <c r="M89" i="12"/>
  <c r="P88" i="12"/>
  <c r="Q88" i="12" s="1"/>
  <c r="M88" i="12"/>
  <c r="P87" i="12"/>
  <c r="Q87" i="12" s="1"/>
  <c r="M87" i="12"/>
  <c r="P86" i="12"/>
  <c r="Q86" i="12" s="1"/>
  <c r="M86" i="12"/>
  <c r="P85" i="12"/>
  <c r="Q85" i="12" s="1"/>
  <c r="M85" i="12"/>
  <c r="Q84" i="12"/>
  <c r="P84" i="12"/>
  <c r="M84" i="12"/>
  <c r="P83" i="12"/>
  <c r="Q83" i="12" s="1"/>
  <c r="M83" i="12"/>
  <c r="P82" i="12"/>
  <c r="Q82" i="12" s="1"/>
  <c r="M82" i="12"/>
  <c r="P81" i="12"/>
  <c r="M81" i="12"/>
  <c r="P80" i="12"/>
  <c r="Q80" i="12" s="1"/>
  <c r="M80" i="12"/>
  <c r="P79" i="12"/>
  <c r="Q79" i="12" s="1"/>
  <c r="M79" i="12"/>
  <c r="P78" i="12"/>
  <c r="Q78" i="12" s="1"/>
  <c r="M78" i="12"/>
  <c r="P77" i="12"/>
  <c r="Q77" i="12" s="1"/>
  <c r="M77" i="12"/>
  <c r="Q76" i="12"/>
  <c r="P76" i="12"/>
  <c r="M76" i="12"/>
  <c r="P75" i="12"/>
  <c r="Q75" i="12" s="1"/>
  <c r="M75" i="12"/>
  <c r="P74" i="12"/>
  <c r="Q74" i="12" s="1"/>
  <c r="M74" i="12"/>
  <c r="P73" i="12"/>
  <c r="Q73" i="12" s="1"/>
  <c r="M73" i="12"/>
  <c r="P72" i="12"/>
  <c r="Q72" i="12" s="1"/>
  <c r="M72" i="12"/>
  <c r="P71" i="12"/>
  <c r="Q71" i="12" s="1"/>
  <c r="M71" i="12"/>
  <c r="E71" i="12"/>
  <c r="P70" i="12"/>
  <c r="Q70" i="12" s="1"/>
  <c r="M70" i="12"/>
  <c r="P69" i="12"/>
  <c r="Q69" i="12" s="1"/>
  <c r="M69" i="12"/>
  <c r="D69" i="12"/>
  <c r="P68" i="12"/>
  <c r="Q68" i="12" s="1"/>
  <c r="M68" i="12"/>
  <c r="D68" i="12"/>
  <c r="P67" i="12"/>
  <c r="Q67" i="12" s="1"/>
  <c r="M67" i="12"/>
  <c r="P66" i="12"/>
  <c r="Q66" i="12" s="1"/>
  <c r="M66" i="12"/>
  <c r="P65" i="12"/>
  <c r="Q65" i="12" s="1"/>
  <c r="M65" i="12"/>
  <c r="P64" i="12"/>
  <c r="Q64" i="12" s="1"/>
  <c r="M64" i="12"/>
  <c r="P63" i="12"/>
  <c r="Q63" i="12" s="1"/>
  <c r="M63" i="12"/>
  <c r="P62" i="12"/>
  <c r="Q62" i="12" s="1"/>
  <c r="M62" i="12"/>
  <c r="P61" i="12"/>
  <c r="Q61" i="12" s="1"/>
  <c r="M61" i="12"/>
  <c r="P60" i="12"/>
  <c r="Q60" i="12" s="1"/>
  <c r="M60" i="12"/>
  <c r="P59" i="12"/>
  <c r="Q59" i="12" s="1"/>
  <c r="M59" i="12"/>
  <c r="E59" i="12"/>
  <c r="P58" i="12"/>
  <c r="Q58" i="12" s="1"/>
  <c r="M58" i="12"/>
  <c r="E58" i="12"/>
  <c r="P57" i="12"/>
  <c r="Q57" i="12" s="1"/>
  <c r="M57" i="12"/>
  <c r="P56" i="12"/>
  <c r="Q56" i="12" s="1"/>
  <c r="M56" i="12"/>
  <c r="P55" i="12"/>
  <c r="Q55" i="12" s="1"/>
  <c r="M55" i="12"/>
  <c r="P54" i="12"/>
  <c r="Q54" i="12" s="1"/>
  <c r="M54" i="12"/>
  <c r="D54" i="12"/>
  <c r="P53" i="12"/>
  <c r="Q53" i="12" s="1"/>
  <c r="M53" i="12"/>
  <c r="D53" i="12"/>
  <c r="P52" i="12"/>
  <c r="Q52" i="12" s="1"/>
  <c r="M52" i="12"/>
  <c r="P51" i="12"/>
  <c r="Q51" i="12" s="1"/>
  <c r="M51" i="12"/>
  <c r="P50" i="12"/>
  <c r="Q50" i="12" s="1"/>
  <c r="M50" i="12"/>
  <c r="E50" i="12"/>
  <c r="P49" i="12"/>
  <c r="Q49" i="12" s="1"/>
  <c r="M49" i="12"/>
  <c r="Q48" i="12"/>
  <c r="P48" i="12"/>
  <c r="M48" i="12"/>
  <c r="D48" i="12"/>
  <c r="Q47" i="12"/>
  <c r="P47" i="12"/>
  <c r="M47" i="12"/>
  <c r="D47" i="12"/>
  <c r="Q46" i="12"/>
  <c r="P46" i="12"/>
  <c r="M46" i="12"/>
  <c r="P45" i="12"/>
  <c r="Q45" i="12" s="1"/>
  <c r="M45" i="12"/>
  <c r="P44" i="12"/>
  <c r="Q44" i="12" s="1"/>
  <c r="M44" i="12"/>
  <c r="P43" i="12"/>
  <c r="Q43" i="12" s="1"/>
  <c r="M43" i="12"/>
  <c r="P42" i="12"/>
  <c r="Q42" i="12" s="1"/>
  <c r="M42" i="12"/>
  <c r="P41" i="12"/>
  <c r="Q41" i="12" s="1"/>
  <c r="M41" i="12"/>
  <c r="P40" i="12"/>
  <c r="Q40" i="12" s="1"/>
  <c r="M40" i="12"/>
  <c r="P39" i="12"/>
  <c r="Q39" i="12" s="1"/>
  <c r="M39" i="12"/>
  <c r="Q38" i="12"/>
  <c r="P38" i="12"/>
  <c r="M38" i="12"/>
  <c r="P37" i="12"/>
  <c r="Q37" i="12" s="1"/>
  <c r="M37" i="12"/>
  <c r="P36" i="12"/>
  <c r="Q36" i="12" s="1"/>
  <c r="M36" i="12"/>
  <c r="P35" i="12"/>
  <c r="Q35" i="12" s="1"/>
  <c r="M35" i="12"/>
  <c r="P34" i="12"/>
  <c r="Q34" i="12" s="1"/>
  <c r="M34" i="12"/>
  <c r="P33" i="12"/>
  <c r="Q33" i="12" s="1"/>
  <c r="M33" i="12"/>
  <c r="P32" i="12"/>
  <c r="Q32" i="12" s="1"/>
  <c r="M32" i="12"/>
  <c r="P31" i="12"/>
  <c r="Q31" i="12" s="1"/>
  <c r="M31" i="12"/>
  <c r="Q30" i="12"/>
  <c r="P30" i="12"/>
  <c r="M30" i="12"/>
  <c r="P29" i="12"/>
  <c r="Q29" i="12" s="1"/>
  <c r="M29" i="12"/>
  <c r="P28" i="12"/>
  <c r="Q28" i="12" s="1"/>
  <c r="M28" i="12"/>
  <c r="E28" i="12"/>
  <c r="P27" i="12"/>
  <c r="Q27" i="12" s="1"/>
  <c r="M27" i="12"/>
  <c r="P26" i="12"/>
  <c r="Q26" i="12" s="1"/>
  <c r="M26" i="12"/>
  <c r="P25" i="12"/>
  <c r="Q25" i="12" s="1"/>
  <c r="M25" i="12"/>
  <c r="P24" i="12"/>
  <c r="Q24" i="12" s="1"/>
  <c r="M24" i="12"/>
  <c r="P23" i="12"/>
  <c r="Q23" i="12" s="1"/>
  <c r="M23" i="12"/>
  <c r="P22" i="12"/>
  <c r="Q22" i="12" s="1"/>
  <c r="M22" i="12"/>
  <c r="P21" i="12"/>
  <c r="Q21" i="12" s="1"/>
  <c r="M21" i="12"/>
  <c r="P20" i="12"/>
  <c r="Q20" i="12" s="1"/>
  <c r="M20" i="12"/>
  <c r="P19" i="12"/>
  <c r="Q19" i="12" s="1"/>
  <c r="M19" i="12"/>
  <c r="D19" i="12"/>
  <c r="P18" i="12"/>
  <c r="Q18" i="12" s="1"/>
  <c r="M18" i="12"/>
  <c r="D18" i="12"/>
  <c r="P17" i="12"/>
  <c r="Q17" i="12" s="1"/>
  <c r="M17" i="12"/>
  <c r="P16" i="12"/>
  <c r="Q16" i="12" s="1"/>
  <c r="M16" i="12"/>
  <c r="D16" i="12"/>
  <c r="P15" i="12"/>
  <c r="Q15" i="12" s="1"/>
  <c r="M15" i="12"/>
  <c r="D15" i="12"/>
  <c r="P14" i="12"/>
  <c r="Q14" i="12" s="1"/>
  <c r="M14" i="12"/>
  <c r="P13" i="12"/>
  <c r="Q13" i="12" s="1"/>
  <c r="M13" i="12"/>
  <c r="P12" i="12"/>
  <c r="Q12" i="12" s="1"/>
  <c r="M12" i="12"/>
  <c r="P11" i="12"/>
  <c r="Q11" i="12" s="1"/>
  <c r="M11" i="12"/>
  <c r="P10" i="12"/>
  <c r="Q10" i="12" s="1"/>
  <c r="M10" i="12"/>
  <c r="P9" i="12"/>
  <c r="Q9" i="12" s="1"/>
  <c r="M9" i="12"/>
  <c r="P8" i="12"/>
  <c r="Q8" i="12" s="1"/>
  <c r="M8" i="12"/>
  <c r="P7" i="12"/>
  <c r="Q7" i="12" s="1"/>
  <c r="M7" i="12"/>
  <c r="D7" i="12"/>
  <c r="P6" i="12"/>
  <c r="Q6" i="12" s="1"/>
  <c r="M6" i="12"/>
  <c r="D6" i="12"/>
  <c r="P5" i="12"/>
  <c r="Q5" i="12" s="1"/>
  <c r="M5" i="12"/>
  <c r="P4" i="12"/>
  <c r="Q4" i="12" s="1"/>
  <c r="M4" i="12"/>
  <c r="P3" i="12"/>
  <c r="Q3" i="12" s="1"/>
  <c r="M3" i="12"/>
  <c r="P2" i="12"/>
  <c r="Q2" i="12" s="1"/>
  <c r="M2" i="12"/>
  <c r="P202" i="11" l="1"/>
  <c r="Q202" i="11" s="1"/>
  <c r="M202" i="11"/>
  <c r="P201" i="11"/>
  <c r="Q201" i="11" s="1"/>
  <c r="M201" i="11"/>
  <c r="P200" i="11"/>
  <c r="Q200" i="11" s="1"/>
  <c r="M200" i="11"/>
  <c r="P199" i="11"/>
  <c r="Q199" i="11" s="1"/>
  <c r="M199" i="11"/>
  <c r="P198" i="11"/>
  <c r="Q198" i="11" s="1"/>
  <c r="M198" i="11"/>
  <c r="P197" i="11"/>
  <c r="Q197" i="11" s="1"/>
  <c r="M197" i="11"/>
  <c r="P196" i="11"/>
  <c r="Q196" i="11" s="1"/>
  <c r="M196" i="11"/>
  <c r="P195" i="11"/>
  <c r="Q195" i="11" s="1"/>
  <c r="M195" i="11"/>
  <c r="P194" i="11"/>
  <c r="Q194" i="11" s="1"/>
  <c r="M194" i="11"/>
  <c r="P193" i="11"/>
  <c r="Q193" i="11" s="1"/>
  <c r="M193" i="11"/>
  <c r="P192" i="11"/>
  <c r="Q192" i="11" s="1"/>
  <c r="M192" i="11"/>
  <c r="P191" i="11"/>
  <c r="Q191" i="11" s="1"/>
  <c r="M191" i="11"/>
  <c r="P190" i="11"/>
  <c r="Q190" i="11" s="1"/>
  <c r="M190" i="11"/>
  <c r="P189" i="11"/>
  <c r="Q189" i="11" s="1"/>
  <c r="M189" i="11"/>
  <c r="P188" i="11"/>
  <c r="Q188" i="11" s="1"/>
  <c r="M188" i="11"/>
  <c r="P187" i="11"/>
  <c r="Q187" i="11" s="1"/>
  <c r="M187" i="11"/>
  <c r="P186" i="11"/>
  <c r="Q186" i="11" s="1"/>
  <c r="M186" i="11"/>
  <c r="P185" i="11"/>
  <c r="Q185" i="11" s="1"/>
  <c r="M185" i="11"/>
  <c r="P184" i="11"/>
  <c r="Q184" i="11" s="1"/>
  <c r="M184" i="11"/>
  <c r="P183" i="11"/>
  <c r="Q183" i="11" s="1"/>
  <c r="M183" i="11"/>
  <c r="P182" i="11"/>
  <c r="Q182" i="11" s="1"/>
  <c r="M182" i="11"/>
  <c r="P181" i="11"/>
  <c r="Q181" i="11" s="1"/>
  <c r="M181" i="11"/>
  <c r="P180" i="11"/>
  <c r="Q180" i="11" s="1"/>
  <c r="M180" i="11"/>
  <c r="P179" i="11"/>
  <c r="Q179" i="11" s="1"/>
  <c r="M179" i="11"/>
  <c r="P178" i="11"/>
  <c r="Q178" i="11" s="1"/>
  <c r="M178" i="11"/>
  <c r="P177" i="11"/>
  <c r="Q177" i="11" s="1"/>
  <c r="M177" i="11"/>
  <c r="E177" i="11"/>
  <c r="P176" i="11"/>
  <c r="Q176" i="11" s="1"/>
  <c r="M176" i="11"/>
  <c r="E176" i="11"/>
  <c r="P175" i="11"/>
  <c r="Q175" i="11" s="1"/>
  <c r="M175" i="11"/>
  <c r="P174" i="11"/>
  <c r="Q174" i="11" s="1"/>
  <c r="M174" i="11"/>
  <c r="P173" i="11"/>
  <c r="Q173" i="11" s="1"/>
  <c r="M173" i="11"/>
  <c r="P172" i="11"/>
  <c r="Q172" i="11" s="1"/>
  <c r="M172" i="11"/>
  <c r="E172" i="11"/>
  <c r="P171" i="11"/>
  <c r="Q171" i="11" s="1"/>
  <c r="M171" i="11"/>
  <c r="P170" i="11"/>
  <c r="Q170" i="11" s="1"/>
  <c r="M170" i="11"/>
  <c r="P169" i="11"/>
  <c r="Q169" i="11" s="1"/>
  <c r="M169" i="11"/>
  <c r="P168" i="11"/>
  <c r="Q168" i="11" s="1"/>
  <c r="M168" i="11"/>
  <c r="P167" i="11"/>
  <c r="Q167" i="11" s="1"/>
  <c r="M167" i="11"/>
  <c r="P166" i="11"/>
  <c r="Q166" i="11" s="1"/>
  <c r="M166" i="11"/>
  <c r="P165" i="11"/>
  <c r="Q165" i="11" s="1"/>
  <c r="M165" i="11"/>
  <c r="P164" i="11"/>
  <c r="Q164" i="11" s="1"/>
  <c r="M164" i="11"/>
  <c r="P163" i="11"/>
  <c r="Q163" i="11" s="1"/>
  <c r="M163" i="11"/>
  <c r="P162" i="11"/>
  <c r="Q162" i="11" s="1"/>
  <c r="M162" i="11"/>
  <c r="E162" i="11"/>
  <c r="P161" i="11"/>
  <c r="Q161" i="11" s="1"/>
  <c r="M161" i="11"/>
  <c r="P160" i="11"/>
  <c r="Q160" i="11" s="1"/>
  <c r="M160" i="11"/>
  <c r="P159" i="11"/>
  <c r="Q159" i="11" s="1"/>
  <c r="M159" i="11"/>
  <c r="P158" i="11"/>
  <c r="Q158" i="11" s="1"/>
  <c r="M158" i="11"/>
  <c r="P157" i="11"/>
  <c r="Q157" i="11" s="1"/>
  <c r="M157" i="11"/>
  <c r="P156" i="11"/>
  <c r="Q156" i="11" s="1"/>
  <c r="M156" i="11"/>
  <c r="P155" i="11"/>
  <c r="Q155" i="11" s="1"/>
  <c r="M155" i="11"/>
  <c r="P154" i="11"/>
  <c r="Q154" i="11" s="1"/>
  <c r="M154" i="11"/>
  <c r="P153" i="11"/>
  <c r="Q153" i="11" s="1"/>
  <c r="M153" i="11"/>
  <c r="P152" i="11"/>
  <c r="Q152" i="11" s="1"/>
  <c r="M152" i="11"/>
  <c r="Q151" i="11"/>
  <c r="P151" i="11"/>
  <c r="M151" i="11"/>
  <c r="P150" i="11"/>
  <c r="Q150" i="11" s="1"/>
  <c r="M150" i="11"/>
  <c r="P149" i="11"/>
  <c r="Q149" i="11" s="1"/>
  <c r="M149" i="11"/>
  <c r="P148" i="11"/>
  <c r="Q148" i="11" s="1"/>
  <c r="M148" i="11"/>
  <c r="P147" i="11"/>
  <c r="Q147" i="11" s="1"/>
  <c r="M147" i="11"/>
  <c r="P146" i="11"/>
  <c r="Q146" i="11" s="1"/>
  <c r="M146" i="11"/>
  <c r="P145" i="11"/>
  <c r="Q145" i="11" s="1"/>
  <c r="M145" i="11"/>
  <c r="P144" i="11"/>
  <c r="Q144" i="11" s="1"/>
  <c r="M144" i="11"/>
  <c r="P143" i="11"/>
  <c r="Q143" i="11" s="1"/>
  <c r="M143" i="11"/>
  <c r="P142" i="11"/>
  <c r="Q142" i="11" s="1"/>
  <c r="M142" i="11"/>
  <c r="P141" i="11"/>
  <c r="Q141" i="11" s="1"/>
  <c r="M141" i="11"/>
  <c r="P140" i="11"/>
  <c r="Q140" i="11" s="1"/>
  <c r="M140" i="11"/>
  <c r="P139" i="11"/>
  <c r="Q139" i="11" s="1"/>
  <c r="M139" i="11"/>
  <c r="P138" i="11"/>
  <c r="Q138" i="11" s="1"/>
  <c r="M138" i="11"/>
  <c r="P137" i="11"/>
  <c r="Q137" i="11" s="1"/>
  <c r="M137" i="11"/>
  <c r="P136" i="11"/>
  <c r="Q136" i="11" s="1"/>
  <c r="M136" i="11"/>
  <c r="P135" i="11"/>
  <c r="Q135" i="11" s="1"/>
  <c r="M135" i="11"/>
  <c r="P134" i="11"/>
  <c r="Q134" i="11" s="1"/>
  <c r="M134" i="11"/>
  <c r="P133" i="11"/>
  <c r="Q133" i="11" s="1"/>
  <c r="M133" i="11"/>
  <c r="P132" i="11"/>
  <c r="Q132" i="11" s="1"/>
  <c r="M132" i="11"/>
  <c r="P131" i="11"/>
  <c r="Q131" i="11" s="1"/>
  <c r="M131" i="11"/>
  <c r="P130" i="11"/>
  <c r="Q130" i="11" s="1"/>
  <c r="M130" i="11"/>
  <c r="P129" i="11"/>
  <c r="Q129" i="11" s="1"/>
  <c r="M129" i="11"/>
  <c r="P128" i="11"/>
  <c r="Q128" i="11" s="1"/>
  <c r="M128" i="11"/>
  <c r="P127" i="11"/>
  <c r="Q127" i="11" s="1"/>
  <c r="M127" i="11"/>
  <c r="P126" i="11"/>
  <c r="Q126" i="11" s="1"/>
  <c r="M126" i="11"/>
  <c r="P125" i="11"/>
  <c r="Q125" i="11" s="1"/>
  <c r="M125" i="11"/>
  <c r="P124" i="11"/>
  <c r="Q124" i="11" s="1"/>
  <c r="M124" i="11"/>
  <c r="P123" i="11"/>
  <c r="Q123" i="11" s="1"/>
  <c r="M123" i="11"/>
  <c r="P122" i="11"/>
  <c r="Q122" i="11" s="1"/>
  <c r="M122" i="11"/>
  <c r="P121" i="11"/>
  <c r="Q121" i="11" s="1"/>
  <c r="M121" i="11"/>
  <c r="P120" i="11"/>
  <c r="Q120" i="11" s="1"/>
  <c r="M120" i="11"/>
  <c r="P119" i="11"/>
  <c r="Q119" i="11" s="1"/>
  <c r="M119" i="11"/>
  <c r="P118" i="11"/>
  <c r="Q118" i="11" s="1"/>
  <c r="M118" i="11"/>
  <c r="P117" i="11"/>
  <c r="Q117" i="11" s="1"/>
  <c r="M117" i="11"/>
  <c r="P116" i="11"/>
  <c r="Q116" i="11" s="1"/>
  <c r="M116" i="11"/>
  <c r="P115" i="11"/>
  <c r="Q115" i="11" s="1"/>
  <c r="M115" i="11"/>
  <c r="P114" i="11"/>
  <c r="Q114" i="11" s="1"/>
  <c r="M114" i="11"/>
  <c r="P113" i="11"/>
  <c r="Q113" i="11" s="1"/>
  <c r="M113" i="11"/>
  <c r="P112" i="11"/>
  <c r="Q112" i="11" s="1"/>
  <c r="M112" i="11"/>
  <c r="P111" i="11"/>
  <c r="Q111" i="11" s="1"/>
  <c r="M111" i="11"/>
  <c r="P110" i="11"/>
  <c r="Q110" i="11" s="1"/>
  <c r="M110" i="11"/>
  <c r="P109" i="11"/>
  <c r="Q109" i="11" s="1"/>
  <c r="M109" i="11"/>
  <c r="P108" i="11"/>
  <c r="Q108" i="11" s="1"/>
  <c r="M108" i="11"/>
  <c r="P107" i="11"/>
  <c r="Q107" i="11" s="1"/>
  <c r="M107" i="11"/>
  <c r="P106" i="11"/>
  <c r="Q106" i="11" s="1"/>
  <c r="M106" i="11"/>
  <c r="P105" i="11"/>
  <c r="Q105" i="11" s="1"/>
  <c r="M105" i="11"/>
  <c r="P104" i="11"/>
  <c r="Q104" i="11" s="1"/>
  <c r="M104" i="11"/>
  <c r="P103" i="11"/>
  <c r="Q103" i="11" s="1"/>
  <c r="M103" i="11"/>
  <c r="P102" i="11"/>
  <c r="Q102" i="11" s="1"/>
  <c r="M102" i="11"/>
  <c r="P101" i="11"/>
  <c r="Q101" i="11" s="1"/>
  <c r="M101" i="11"/>
  <c r="P100" i="11"/>
  <c r="Q100" i="11" s="1"/>
  <c r="M100" i="11"/>
  <c r="P99" i="11"/>
  <c r="Q99" i="11" s="1"/>
  <c r="M99" i="11"/>
  <c r="P98" i="11"/>
  <c r="Q98" i="11" s="1"/>
  <c r="M98" i="11"/>
  <c r="P97" i="11"/>
  <c r="Q97" i="11" s="1"/>
  <c r="M97" i="11"/>
  <c r="P96" i="11"/>
  <c r="Q96" i="11" s="1"/>
  <c r="M96" i="11"/>
  <c r="P95" i="11"/>
  <c r="Q95" i="11" s="1"/>
  <c r="M95" i="11"/>
  <c r="P94" i="11"/>
  <c r="Q94" i="11" s="1"/>
  <c r="M94" i="11"/>
  <c r="P93" i="11"/>
  <c r="Q93" i="11" s="1"/>
  <c r="M93" i="11"/>
  <c r="P92" i="11"/>
  <c r="Q92" i="11" s="1"/>
  <c r="M92" i="11"/>
  <c r="P91" i="11"/>
  <c r="Q91" i="11" s="1"/>
  <c r="M91" i="11"/>
  <c r="P90" i="11"/>
  <c r="Q90" i="11" s="1"/>
  <c r="M90" i="11"/>
  <c r="P89" i="11"/>
  <c r="Q89" i="11" s="1"/>
  <c r="M89" i="11"/>
  <c r="P88" i="11"/>
  <c r="Q88" i="11" s="1"/>
  <c r="M88" i="11"/>
  <c r="P87" i="11"/>
  <c r="Q87" i="11" s="1"/>
  <c r="M87" i="11"/>
  <c r="P86" i="11"/>
  <c r="Q86" i="11" s="1"/>
  <c r="M86" i="11"/>
  <c r="P85" i="11"/>
  <c r="Q85" i="11" s="1"/>
  <c r="M85" i="11"/>
  <c r="P84" i="11"/>
  <c r="Q84" i="11" s="1"/>
  <c r="M84" i="11"/>
  <c r="P83" i="11"/>
  <c r="Q83" i="11" s="1"/>
  <c r="M83" i="11"/>
  <c r="P82" i="11"/>
  <c r="Q82" i="11" s="1"/>
  <c r="M82" i="11"/>
  <c r="P81" i="11"/>
  <c r="Q81" i="11" s="1"/>
  <c r="M81" i="11"/>
  <c r="P80" i="11"/>
  <c r="Q80" i="11" s="1"/>
  <c r="M80" i="11"/>
  <c r="P79" i="11"/>
  <c r="Q79" i="11" s="1"/>
  <c r="M79" i="11"/>
  <c r="P78" i="11"/>
  <c r="Q78" i="11" s="1"/>
  <c r="M78" i="11"/>
  <c r="P77" i="11"/>
  <c r="Q77" i="11" s="1"/>
  <c r="M77" i="11"/>
  <c r="P76" i="11"/>
  <c r="Q76" i="11" s="1"/>
  <c r="M76" i="11"/>
  <c r="P75" i="11"/>
  <c r="Q75" i="11" s="1"/>
  <c r="M75" i="11"/>
  <c r="P74" i="11"/>
  <c r="Q74" i="11" s="1"/>
  <c r="M74" i="11"/>
  <c r="P73" i="11"/>
  <c r="Q73" i="11" s="1"/>
  <c r="M73" i="11"/>
  <c r="P72" i="11"/>
  <c r="Q72" i="11" s="1"/>
  <c r="M72" i="11"/>
  <c r="D72" i="11"/>
  <c r="P71" i="11"/>
  <c r="Q71" i="11" s="1"/>
  <c r="M71" i="11"/>
  <c r="D71" i="11"/>
  <c r="P70" i="11"/>
  <c r="Q70" i="11" s="1"/>
  <c r="M70" i="11"/>
  <c r="P69" i="11"/>
  <c r="Q69" i="11" s="1"/>
  <c r="M69" i="11"/>
  <c r="P68" i="11"/>
  <c r="Q68" i="11" s="1"/>
  <c r="M68" i="11"/>
  <c r="P67" i="11"/>
  <c r="Q67" i="11" s="1"/>
  <c r="M67" i="11"/>
  <c r="P66" i="11"/>
  <c r="Q66" i="11" s="1"/>
  <c r="M66" i="11"/>
  <c r="P65" i="11"/>
  <c r="Q65" i="11" s="1"/>
  <c r="M65" i="11"/>
  <c r="P64" i="11"/>
  <c r="Q64" i="11" s="1"/>
  <c r="M64" i="11"/>
  <c r="P63" i="11"/>
  <c r="Q63" i="11" s="1"/>
  <c r="M63" i="11"/>
  <c r="P62" i="11"/>
  <c r="Q62" i="11" s="1"/>
  <c r="M62" i="11"/>
  <c r="P61" i="11"/>
  <c r="Q61" i="11" s="1"/>
  <c r="M61" i="11"/>
  <c r="P60" i="11"/>
  <c r="Q60" i="11" s="1"/>
  <c r="M60" i="11"/>
  <c r="P59" i="11"/>
  <c r="Q59" i="11" s="1"/>
  <c r="M59" i="11"/>
  <c r="P58" i="11"/>
  <c r="Q58" i="11" s="1"/>
  <c r="M58" i="11"/>
  <c r="P57" i="11"/>
  <c r="Q57" i="11" s="1"/>
  <c r="M57" i="11"/>
  <c r="P56" i="11"/>
  <c r="Q56" i="11" s="1"/>
  <c r="M56" i="11"/>
  <c r="P55" i="11"/>
  <c r="Q55" i="11" s="1"/>
  <c r="M55" i="11"/>
  <c r="P54" i="11"/>
  <c r="Q54" i="11" s="1"/>
  <c r="M54" i="11"/>
  <c r="P53" i="11"/>
  <c r="Q53" i="11" s="1"/>
  <c r="M53" i="11"/>
  <c r="P52" i="11"/>
  <c r="Q52" i="11" s="1"/>
  <c r="M52" i="11"/>
  <c r="P51" i="11"/>
  <c r="Q51" i="11" s="1"/>
  <c r="M51" i="11"/>
  <c r="P50" i="11"/>
  <c r="Q50" i="11" s="1"/>
  <c r="M50" i="11"/>
  <c r="P49" i="11"/>
  <c r="Q49" i="11" s="1"/>
  <c r="M49" i="11"/>
  <c r="P48" i="11"/>
  <c r="Q48" i="11" s="1"/>
  <c r="M48" i="11"/>
  <c r="P47" i="11"/>
  <c r="Q47" i="11" s="1"/>
  <c r="M47" i="11"/>
  <c r="P46" i="11"/>
  <c r="Q46" i="11" s="1"/>
  <c r="M46" i="11"/>
  <c r="P45" i="11"/>
  <c r="Q45" i="11" s="1"/>
  <c r="M45" i="11"/>
  <c r="P44" i="11"/>
  <c r="Q44" i="11" s="1"/>
  <c r="M44" i="11"/>
  <c r="P43" i="11"/>
  <c r="Q43" i="11" s="1"/>
  <c r="M43" i="11"/>
  <c r="P42" i="11"/>
  <c r="Q42" i="11" s="1"/>
  <c r="M42" i="11"/>
  <c r="P41" i="11"/>
  <c r="Q41" i="11" s="1"/>
  <c r="M41" i="11"/>
  <c r="P40" i="11"/>
  <c r="Q40" i="11" s="1"/>
  <c r="M40" i="11"/>
  <c r="P39" i="11"/>
  <c r="Q39" i="11" s="1"/>
  <c r="M39" i="11"/>
  <c r="P38" i="11"/>
  <c r="Q38" i="11" s="1"/>
  <c r="M38" i="11"/>
  <c r="P37" i="11"/>
  <c r="Q37" i="11" s="1"/>
  <c r="M37" i="11"/>
  <c r="P36" i="11"/>
  <c r="Q36" i="11" s="1"/>
  <c r="M36" i="11"/>
  <c r="P35" i="11"/>
  <c r="Q35" i="11" s="1"/>
  <c r="M35" i="11"/>
  <c r="P34" i="11"/>
  <c r="Q34" i="11" s="1"/>
  <c r="M34" i="11"/>
  <c r="P33" i="11"/>
  <c r="Q33" i="11" s="1"/>
  <c r="M33" i="11"/>
  <c r="Q32" i="11"/>
  <c r="P32" i="11"/>
  <c r="M32" i="11"/>
  <c r="P31" i="11"/>
  <c r="Q31" i="11" s="1"/>
  <c r="M31" i="11"/>
  <c r="P30" i="11"/>
  <c r="Q30" i="11" s="1"/>
  <c r="M30" i="11"/>
  <c r="P29" i="11"/>
  <c r="Q29" i="11" s="1"/>
  <c r="M29" i="11"/>
  <c r="P28" i="11"/>
  <c r="Q28" i="11" s="1"/>
  <c r="M28" i="11"/>
  <c r="P27" i="11"/>
  <c r="Q27" i="11" s="1"/>
  <c r="M27" i="11"/>
  <c r="P26" i="11"/>
  <c r="Q26" i="11" s="1"/>
  <c r="M26" i="11"/>
  <c r="P25" i="11"/>
  <c r="Q25" i="11" s="1"/>
  <c r="M25" i="11"/>
  <c r="P24" i="11"/>
  <c r="Q24" i="11" s="1"/>
  <c r="M24" i="11"/>
  <c r="P23" i="11"/>
  <c r="Q23" i="11" s="1"/>
  <c r="M23" i="11"/>
  <c r="P22" i="11"/>
  <c r="Q22" i="11" s="1"/>
  <c r="M22" i="11"/>
  <c r="P21" i="11"/>
  <c r="Q21" i="11" s="1"/>
  <c r="M21" i="11"/>
  <c r="P20" i="11"/>
  <c r="Q20" i="11" s="1"/>
  <c r="M20" i="11"/>
  <c r="P19" i="11"/>
  <c r="Q19" i="11" s="1"/>
  <c r="M19" i="11"/>
  <c r="D19" i="11"/>
  <c r="P18" i="11"/>
  <c r="Q18" i="11" s="1"/>
  <c r="M18" i="11"/>
  <c r="D18" i="11"/>
  <c r="P17" i="11"/>
  <c r="Q17" i="11" s="1"/>
  <c r="M17" i="11"/>
  <c r="P16" i="11"/>
  <c r="Q16" i="11" s="1"/>
  <c r="M16" i="11"/>
  <c r="P15" i="11"/>
  <c r="Q15" i="11" s="1"/>
  <c r="M15" i="11"/>
  <c r="P14" i="11"/>
  <c r="Q14" i="11" s="1"/>
  <c r="M14" i="11"/>
  <c r="P13" i="11"/>
  <c r="Q13" i="11" s="1"/>
  <c r="M13" i="11"/>
  <c r="P12" i="11"/>
  <c r="Q12" i="11" s="1"/>
  <c r="M12" i="11"/>
  <c r="P11" i="11"/>
  <c r="Q11" i="11" s="1"/>
  <c r="M11" i="11"/>
  <c r="P10" i="11"/>
  <c r="Q10" i="11" s="1"/>
  <c r="M10" i="11"/>
  <c r="P9" i="11"/>
  <c r="Q9" i="11" s="1"/>
  <c r="M9" i="11"/>
  <c r="P8" i="11"/>
  <c r="Q8" i="11" s="1"/>
  <c r="M8" i="11"/>
  <c r="P7" i="11"/>
  <c r="Q7" i="11" s="1"/>
  <c r="M7" i="11"/>
  <c r="P6" i="11"/>
  <c r="Q6" i="11" s="1"/>
  <c r="M6" i="11"/>
  <c r="P5" i="11"/>
  <c r="Q5" i="11" s="1"/>
  <c r="M5" i="11"/>
  <c r="P4" i="11"/>
  <c r="Q4" i="11" s="1"/>
  <c r="M4" i="11"/>
  <c r="P3" i="11"/>
  <c r="Q3" i="11" s="1"/>
  <c r="M3" i="11"/>
  <c r="P2" i="11"/>
  <c r="Q2" i="11" s="1"/>
  <c r="M2" i="11"/>
  <c r="E3" i="2" l="1"/>
  <c r="E4" i="2"/>
  <c r="E5" i="2"/>
  <c r="E7" i="2"/>
  <c r="E8" i="2"/>
  <c r="E9" i="2"/>
  <c r="E10" i="2"/>
  <c r="E11" i="2"/>
  <c r="E12" i="2"/>
  <c r="E13" i="2"/>
  <c r="E14" i="2"/>
  <c r="E15" i="2"/>
  <c r="E16" i="2"/>
  <c r="E17" i="2"/>
  <c r="E19" i="2"/>
  <c r="E20" i="2"/>
  <c r="E21" i="2"/>
  <c r="E22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3" i="2"/>
  <c r="E44" i="2"/>
  <c r="E45" i="2"/>
  <c r="E46" i="2"/>
  <c r="E47" i="2"/>
  <c r="E48" i="2"/>
  <c r="E49" i="2"/>
  <c r="E50" i="2"/>
  <c r="E51" i="2"/>
  <c r="E52" i="2"/>
  <c r="E53" i="2"/>
  <c r="E55" i="2"/>
  <c r="E56" i="2"/>
  <c r="E60" i="2"/>
  <c r="E61" i="2"/>
  <c r="E65" i="2"/>
  <c r="E66" i="2"/>
  <c r="E67" i="2"/>
  <c r="E73" i="2"/>
  <c r="E74" i="2"/>
  <c r="E76" i="2"/>
  <c r="E77" i="2"/>
  <c r="E78" i="2"/>
  <c r="E82" i="2"/>
  <c r="E83" i="2"/>
  <c r="E87" i="2"/>
  <c r="E95" i="2"/>
  <c r="E97" i="2"/>
  <c r="E98" i="2"/>
  <c r="E102" i="2"/>
  <c r="E104" i="2"/>
  <c r="E105" i="2"/>
  <c r="E106" i="2"/>
  <c r="E107" i="2"/>
  <c r="E108" i="2"/>
  <c r="E110" i="2"/>
  <c r="E111" i="2"/>
  <c r="E2" i="2"/>
  <c r="F191" i="12"/>
  <c r="F198" i="12"/>
  <c r="E191" i="12" l="1"/>
  <c r="D191" i="12" l="1"/>
  <c r="E203" i="11"/>
  <c r="F203" i="11"/>
  <c r="E6" i="2" l="1"/>
  <c r="E54" i="2" l="1"/>
  <c r="E90" i="2"/>
  <c r="E42" i="2" l="1"/>
  <c r="E91" i="2"/>
  <c r="E103" i="2" l="1"/>
  <c r="E88" i="2"/>
  <c r="E23" i="2"/>
  <c r="E100" i="2" l="1"/>
  <c r="E68" i="2" l="1"/>
  <c r="E71" i="2"/>
  <c r="E93" i="2" l="1"/>
  <c r="E89" i="2" l="1"/>
  <c r="E115" i="2" l="1"/>
  <c r="E69" i="2"/>
  <c r="E81" i="2"/>
  <c r="E62" i="2"/>
  <c r="E58" i="2"/>
  <c r="E96" i="2"/>
  <c r="E114" i="2" l="1"/>
  <c r="E92" i="2"/>
  <c r="E94" i="2"/>
  <c r="E84" i="2"/>
  <c r="E57" i="2" l="1"/>
  <c r="E75" i="2"/>
  <c r="E112" i="2" l="1"/>
  <c r="E70" i="2"/>
  <c r="E113" i="2" l="1"/>
  <c r="E86" i="2"/>
  <c r="E99" i="2"/>
  <c r="E59" i="2"/>
  <c r="E109" i="2"/>
  <c r="E85" i="2"/>
  <c r="E101" i="2"/>
  <c r="E63" i="2"/>
  <c r="D203" i="11" l="1"/>
  <c r="E79" i="2"/>
  <c r="E72" i="2"/>
  <c r="E80" i="2"/>
  <c r="E18" i="2"/>
  <c r="E64" i="2"/>
  <c r="O3" i="10" l="1"/>
  <c r="O4" i="10"/>
  <c r="O5" i="10"/>
  <c r="O6" i="10"/>
  <c r="O7" i="10"/>
  <c r="O8" i="10"/>
  <c r="O9" i="10"/>
  <c r="O10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5" i="10"/>
  <c r="O56" i="10"/>
  <c r="O57" i="10"/>
  <c r="O58" i="10"/>
  <c r="O59" i="10"/>
  <c r="O60" i="10"/>
  <c r="O61" i="10"/>
  <c r="O62" i="10"/>
  <c r="O63" i="10"/>
  <c r="O64" i="10"/>
  <c r="O65" i="10"/>
  <c r="O66" i="10"/>
  <c r="O67" i="10"/>
  <c r="O68" i="10"/>
  <c r="O69" i="10"/>
  <c r="O70" i="10"/>
  <c r="O71" i="10"/>
  <c r="O72" i="10"/>
  <c r="O73" i="10"/>
  <c r="O74" i="10"/>
  <c r="O75" i="10"/>
  <c r="O76" i="10"/>
  <c r="O77" i="10"/>
  <c r="O78" i="10"/>
  <c r="O79" i="10"/>
  <c r="O80" i="10"/>
  <c r="O81" i="10"/>
  <c r="O82" i="10"/>
  <c r="O83" i="10"/>
  <c r="O84" i="10"/>
  <c r="O85" i="10"/>
  <c r="O86" i="10"/>
  <c r="O87" i="10"/>
  <c r="O88" i="10"/>
  <c r="O89" i="10"/>
  <c r="O90" i="10"/>
  <c r="O91" i="10"/>
  <c r="O92" i="10"/>
  <c r="O93" i="10"/>
  <c r="O94" i="10"/>
  <c r="O95" i="10"/>
  <c r="O96" i="10"/>
  <c r="O97" i="10"/>
  <c r="O98" i="10"/>
  <c r="O99" i="10"/>
  <c r="O100" i="10"/>
  <c r="O101" i="10"/>
  <c r="O102" i="10"/>
  <c r="O103" i="10"/>
  <c r="O104" i="10"/>
  <c r="O105" i="10"/>
  <c r="O106" i="10"/>
  <c r="O107" i="10"/>
  <c r="O108" i="10"/>
  <c r="O109" i="10"/>
  <c r="O110" i="10"/>
  <c r="O111" i="10"/>
  <c r="O112" i="10"/>
  <c r="O113" i="10"/>
  <c r="O114" i="10"/>
  <c r="O115" i="10"/>
  <c r="O116" i="10"/>
  <c r="O117" i="10"/>
  <c r="O118" i="10"/>
  <c r="O119" i="10"/>
  <c r="O120" i="10"/>
  <c r="O121" i="10"/>
  <c r="O122" i="10"/>
  <c r="O123" i="10"/>
  <c r="O124" i="10"/>
  <c r="O125" i="10"/>
  <c r="O126" i="10"/>
  <c r="O127" i="10"/>
  <c r="O128" i="10"/>
  <c r="O129" i="10"/>
  <c r="O130" i="10"/>
  <c r="O131" i="10"/>
  <c r="O132" i="10"/>
  <c r="O133" i="10"/>
  <c r="O134" i="10"/>
  <c r="O135" i="10"/>
  <c r="O136" i="10"/>
  <c r="O137" i="10"/>
  <c r="O138" i="10"/>
  <c r="O139" i="10"/>
  <c r="O140" i="10"/>
  <c r="O141" i="10"/>
  <c r="O142" i="10"/>
  <c r="O143" i="10"/>
  <c r="O144" i="10"/>
  <c r="O145" i="10"/>
  <c r="O146" i="10"/>
  <c r="O147" i="10"/>
  <c r="O148" i="10"/>
  <c r="O149" i="10"/>
  <c r="O150" i="10"/>
  <c r="O151" i="10"/>
  <c r="O152" i="10"/>
  <c r="O153" i="10"/>
  <c r="O154" i="10"/>
  <c r="O155" i="10"/>
  <c r="O2" i="10"/>
  <c r="K161" i="10"/>
  <c r="L161" i="10" s="1"/>
  <c r="M3" i="10"/>
  <c r="M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2" i="10"/>
  <c r="Q155" i="10"/>
  <c r="Q154" i="10"/>
  <c r="Q153" i="10"/>
  <c r="Q152" i="10"/>
  <c r="Q151" i="10"/>
  <c r="Q150" i="10"/>
  <c r="Q149" i="10"/>
  <c r="Q148" i="10"/>
  <c r="Q147" i="10"/>
  <c r="Q146" i="10"/>
  <c r="D146" i="10"/>
  <c r="Q145" i="10"/>
  <c r="D145" i="10"/>
  <c r="Q144" i="10"/>
  <c r="Q143" i="10"/>
  <c r="Q142" i="10"/>
  <c r="Q141" i="10"/>
  <c r="Q140" i="10"/>
  <c r="Q139" i="10"/>
  <c r="Q138" i="10"/>
  <c r="Q137" i="10"/>
  <c r="Q136" i="10"/>
  <c r="Q135" i="10"/>
  <c r="Q134" i="10"/>
  <c r="Q133" i="10"/>
  <c r="Q132" i="10"/>
  <c r="Q131" i="10"/>
  <c r="Q130" i="10"/>
  <c r="Q129" i="10"/>
  <c r="Q128" i="10"/>
  <c r="Q127" i="10"/>
  <c r="Q126" i="10"/>
  <c r="Q125" i="10"/>
  <c r="Q124" i="10"/>
  <c r="Q123" i="10"/>
  <c r="Q122" i="10"/>
  <c r="Q121" i="10"/>
  <c r="Q120" i="10"/>
  <c r="Q119" i="10"/>
  <c r="Q118" i="10"/>
  <c r="Q117" i="10"/>
  <c r="Q116" i="10"/>
  <c r="Q115" i="10"/>
  <c r="Q114" i="10"/>
  <c r="Q113" i="10"/>
  <c r="Q112" i="10"/>
  <c r="Q111" i="10"/>
  <c r="Q110" i="10"/>
  <c r="Q109" i="10"/>
  <c r="Q108" i="10"/>
  <c r="Q107" i="10"/>
  <c r="Q106" i="10"/>
  <c r="Q105" i="10"/>
  <c r="Q104" i="10"/>
  <c r="Q103" i="10"/>
  <c r="Q102" i="10"/>
  <c r="Q101" i="10"/>
  <c r="Q100" i="10"/>
  <c r="Q99" i="10"/>
  <c r="Q98" i="10"/>
  <c r="Q97" i="10"/>
  <c r="Q96" i="10"/>
  <c r="Q95" i="10"/>
  <c r="Q94" i="10"/>
  <c r="Q93" i="10"/>
  <c r="Q92" i="10"/>
  <c r="Q91" i="10"/>
  <c r="Q90" i="10"/>
  <c r="Q89" i="10"/>
  <c r="Q88" i="10"/>
  <c r="Q87" i="10"/>
  <c r="Q86" i="10"/>
  <c r="Q85" i="10"/>
  <c r="Q84" i="10"/>
  <c r="Q83" i="10"/>
  <c r="Q82" i="10"/>
  <c r="D82" i="10"/>
  <c r="Q81" i="10"/>
  <c r="D81" i="10"/>
  <c r="Q80" i="10"/>
  <c r="Q79" i="10"/>
  <c r="Q78" i="10"/>
  <c r="Q77" i="10"/>
  <c r="Q76" i="10"/>
  <c r="Q75" i="10"/>
  <c r="Q74" i="10"/>
  <c r="Q73" i="10"/>
  <c r="Q72" i="10"/>
  <c r="Q71" i="10"/>
  <c r="Q70" i="10"/>
  <c r="Q69" i="10"/>
  <c r="Q68" i="10"/>
  <c r="Q67" i="10"/>
  <c r="Q66" i="10"/>
  <c r="D66" i="10"/>
  <c r="Q65" i="10"/>
  <c r="D65" i="10"/>
  <c r="Q64" i="10"/>
  <c r="D64" i="10"/>
  <c r="Q63" i="10"/>
  <c r="D63" i="10"/>
  <c r="Q62" i="10"/>
  <c r="Q61" i="10"/>
  <c r="Q60" i="10"/>
  <c r="Q59" i="10"/>
  <c r="Q58" i="10"/>
  <c r="Q57" i="10"/>
  <c r="Q56" i="10"/>
  <c r="Q55" i="10"/>
  <c r="Q54" i="10"/>
  <c r="Q53" i="10"/>
  <c r="Q52" i="10"/>
  <c r="Q51" i="10"/>
  <c r="Q50" i="10"/>
  <c r="Q49" i="10"/>
  <c r="Q48" i="10"/>
  <c r="Q47" i="10"/>
  <c r="Q46" i="10"/>
  <c r="Q45" i="10"/>
  <c r="Q44" i="10"/>
  <c r="Q43" i="10"/>
  <c r="Q42" i="10"/>
  <c r="Q41" i="10"/>
  <c r="Q40" i="10"/>
  <c r="Q39" i="10"/>
  <c r="Q38" i="10"/>
  <c r="Q37" i="10"/>
  <c r="Q36" i="10"/>
  <c r="Q35" i="10"/>
  <c r="Q34" i="10"/>
  <c r="Q33" i="10"/>
  <c r="D33" i="10"/>
  <c r="Q32" i="10"/>
  <c r="D32" i="10"/>
  <c r="Q31" i="10"/>
  <c r="D31" i="10"/>
  <c r="Q30" i="10"/>
  <c r="D30" i="10"/>
  <c r="Q29" i="10"/>
  <c r="Q28" i="10"/>
  <c r="Q27" i="10"/>
  <c r="D27" i="10"/>
  <c r="Q26" i="10"/>
  <c r="D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9" i="10"/>
  <c r="Q8" i="10"/>
  <c r="Q7" i="10"/>
  <c r="Q6" i="10"/>
  <c r="Q5" i="10"/>
  <c r="Q4" i="10"/>
  <c r="Q3" i="10"/>
  <c r="Q2" i="10"/>
  <c r="I163" i="10" l="1"/>
  <c r="E156" i="10"/>
  <c r="F156" i="10"/>
  <c r="D156" i="10" l="1"/>
  <c r="J163" i="10" s="1"/>
  <c r="E419" i="9" l="1"/>
  <c r="F419" i="9"/>
  <c r="D419" i="9" l="1"/>
  <c r="P2" i="8"/>
  <c r="R2" i="8" s="1"/>
  <c r="P341" i="7" l="1"/>
  <c r="R341" i="7" s="1"/>
  <c r="P340" i="7"/>
  <c r="R340" i="7" s="1"/>
  <c r="P339" i="7"/>
  <c r="R339" i="7" s="1"/>
  <c r="P338" i="7"/>
  <c r="R338" i="7" s="1"/>
  <c r="P337" i="7"/>
  <c r="R337" i="7" s="1"/>
  <c r="P336" i="7"/>
  <c r="R336" i="7" s="1"/>
  <c r="P335" i="7"/>
  <c r="R335" i="7" s="1"/>
  <c r="P334" i="7"/>
  <c r="R334" i="7" s="1"/>
  <c r="P333" i="7"/>
  <c r="R333" i="7" s="1"/>
  <c r="P332" i="7"/>
  <c r="R332" i="7" s="1"/>
  <c r="P331" i="7"/>
  <c r="R331" i="7" s="1"/>
  <c r="P330" i="7"/>
  <c r="R330" i="7" s="1"/>
  <c r="P329" i="7"/>
  <c r="R329" i="7" s="1"/>
  <c r="P328" i="7"/>
  <c r="R328" i="7" s="1"/>
  <c r="P327" i="7"/>
  <c r="R327" i="7" s="1"/>
  <c r="P326" i="7"/>
  <c r="R326" i="7" s="1"/>
  <c r="P325" i="7"/>
  <c r="R325" i="7" s="1"/>
  <c r="P324" i="7"/>
  <c r="R324" i="7" s="1"/>
  <c r="P323" i="7"/>
  <c r="R323" i="7" s="1"/>
  <c r="P322" i="7"/>
  <c r="R322" i="7" s="1"/>
  <c r="P321" i="7"/>
  <c r="R321" i="7" s="1"/>
  <c r="P320" i="7"/>
  <c r="R320" i="7" s="1"/>
  <c r="P319" i="7"/>
  <c r="R319" i="7" s="1"/>
  <c r="P318" i="7"/>
  <c r="R318" i="7" s="1"/>
  <c r="P317" i="7"/>
  <c r="R317" i="7" s="1"/>
  <c r="P316" i="7"/>
  <c r="R316" i="7" s="1"/>
  <c r="P315" i="7"/>
  <c r="R315" i="7" s="1"/>
  <c r="P314" i="7"/>
  <c r="R314" i="7" s="1"/>
  <c r="P313" i="7"/>
  <c r="R313" i="7" s="1"/>
  <c r="P312" i="7"/>
  <c r="R312" i="7" s="1"/>
  <c r="P311" i="7"/>
  <c r="R311" i="7" s="1"/>
  <c r="P310" i="7"/>
  <c r="R310" i="7" s="1"/>
  <c r="P309" i="7"/>
  <c r="R309" i="7" s="1"/>
  <c r="P308" i="7"/>
  <c r="R308" i="7" s="1"/>
  <c r="P307" i="7"/>
  <c r="R307" i="7" s="1"/>
  <c r="P306" i="7"/>
  <c r="R306" i="7" s="1"/>
  <c r="P305" i="7"/>
  <c r="R305" i="7" s="1"/>
  <c r="P304" i="7"/>
  <c r="R304" i="7" s="1"/>
  <c r="P303" i="7"/>
  <c r="R303" i="7" s="1"/>
  <c r="P302" i="7"/>
  <c r="R302" i="7" s="1"/>
  <c r="P301" i="7"/>
  <c r="R301" i="7" s="1"/>
  <c r="P300" i="7"/>
  <c r="R300" i="7" s="1"/>
  <c r="P299" i="7"/>
  <c r="R299" i="7" s="1"/>
  <c r="P298" i="7"/>
  <c r="R298" i="7" s="1"/>
  <c r="P297" i="7"/>
  <c r="R297" i="7" s="1"/>
  <c r="P296" i="7"/>
  <c r="R296" i="7" s="1"/>
  <c r="P295" i="7"/>
  <c r="R295" i="7" s="1"/>
  <c r="P294" i="7"/>
  <c r="R294" i="7" s="1"/>
  <c r="P293" i="7"/>
  <c r="R293" i="7" s="1"/>
  <c r="P292" i="7"/>
  <c r="R292" i="7" s="1"/>
  <c r="P291" i="7"/>
  <c r="R291" i="7" s="1"/>
  <c r="P290" i="7"/>
  <c r="R290" i="7" s="1"/>
  <c r="P289" i="7"/>
  <c r="R289" i="7" s="1"/>
  <c r="P288" i="7"/>
  <c r="R288" i="7" s="1"/>
  <c r="P287" i="7"/>
  <c r="R287" i="7" s="1"/>
  <c r="P286" i="7"/>
  <c r="R286" i="7" s="1"/>
  <c r="P285" i="7"/>
  <c r="R285" i="7" s="1"/>
  <c r="P284" i="7"/>
  <c r="R284" i="7" s="1"/>
  <c r="P283" i="7"/>
  <c r="R283" i="7" s="1"/>
  <c r="P282" i="7"/>
  <c r="R282" i="7" s="1"/>
  <c r="P281" i="7"/>
  <c r="R281" i="7" s="1"/>
  <c r="P280" i="7"/>
  <c r="R280" i="7" s="1"/>
  <c r="P279" i="7"/>
  <c r="R279" i="7" s="1"/>
  <c r="P278" i="7"/>
  <c r="R278" i="7" s="1"/>
  <c r="P277" i="7"/>
  <c r="R277" i="7" s="1"/>
  <c r="P276" i="7"/>
  <c r="R276" i="7" s="1"/>
  <c r="P275" i="7"/>
  <c r="R275" i="7" s="1"/>
  <c r="P274" i="7"/>
  <c r="R274" i="7" s="1"/>
  <c r="P273" i="7"/>
  <c r="R273" i="7" s="1"/>
  <c r="P272" i="7"/>
  <c r="R272" i="7" s="1"/>
  <c r="P271" i="7"/>
  <c r="R271" i="7" s="1"/>
  <c r="P270" i="7"/>
  <c r="R270" i="7" s="1"/>
  <c r="P269" i="7"/>
  <c r="R269" i="7" s="1"/>
  <c r="P268" i="7"/>
  <c r="R268" i="7" s="1"/>
  <c r="P267" i="7"/>
  <c r="R267" i="7" s="1"/>
  <c r="P266" i="7"/>
  <c r="R266" i="7" s="1"/>
  <c r="P265" i="7"/>
  <c r="R265" i="7" s="1"/>
  <c r="P264" i="7"/>
  <c r="R264" i="7" s="1"/>
  <c r="P263" i="7"/>
  <c r="R263" i="7" s="1"/>
  <c r="P262" i="7"/>
  <c r="R262" i="7" s="1"/>
  <c r="P261" i="7"/>
  <c r="R261" i="7" s="1"/>
  <c r="P260" i="7"/>
  <c r="R260" i="7" s="1"/>
  <c r="P259" i="7"/>
  <c r="R259" i="7" s="1"/>
  <c r="P258" i="7"/>
  <c r="R258" i="7" s="1"/>
  <c r="P257" i="7"/>
  <c r="R257" i="7" s="1"/>
  <c r="P256" i="7"/>
  <c r="R256" i="7" s="1"/>
  <c r="P255" i="7"/>
  <c r="R255" i="7" s="1"/>
  <c r="P254" i="7"/>
  <c r="R254" i="7" s="1"/>
  <c r="P253" i="7"/>
  <c r="R253" i="7" s="1"/>
  <c r="P252" i="7"/>
  <c r="R252" i="7" s="1"/>
  <c r="P251" i="7"/>
  <c r="R251" i="7" s="1"/>
  <c r="P250" i="7"/>
  <c r="R250" i="7" s="1"/>
  <c r="P249" i="7"/>
  <c r="R249" i="7" s="1"/>
  <c r="P248" i="7"/>
  <c r="R248" i="7" s="1"/>
  <c r="P247" i="7"/>
  <c r="R247" i="7" s="1"/>
  <c r="P246" i="7"/>
  <c r="R246" i="7" s="1"/>
  <c r="P245" i="7"/>
  <c r="R245" i="7" s="1"/>
  <c r="P244" i="7"/>
  <c r="R244" i="7" s="1"/>
  <c r="P243" i="7"/>
  <c r="R243" i="7" s="1"/>
  <c r="P242" i="7"/>
  <c r="R242" i="7" s="1"/>
  <c r="P241" i="7"/>
  <c r="R241" i="7" s="1"/>
  <c r="P240" i="7"/>
  <c r="R240" i="7" s="1"/>
  <c r="P239" i="7"/>
  <c r="R239" i="7" s="1"/>
  <c r="P238" i="7"/>
  <c r="R238" i="7" s="1"/>
  <c r="P237" i="7"/>
  <c r="R237" i="7" s="1"/>
  <c r="P236" i="7"/>
  <c r="R236" i="7" s="1"/>
  <c r="P235" i="7"/>
  <c r="R235" i="7" s="1"/>
  <c r="P234" i="7"/>
  <c r="R234" i="7" s="1"/>
  <c r="P233" i="7"/>
  <c r="R233" i="7" s="1"/>
  <c r="P232" i="7"/>
  <c r="R232" i="7" s="1"/>
  <c r="P231" i="7"/>
  <c r="R231" i="7" s="1"/>
  <c r="P230" i="7"/>
  <c r="R230" i="7" s="1"/>
  <c r="P229" i="7"/>
  <c r="R229" i="7" s="1"/>
  <c r="P228" i="7"/>
  <c r="R228" i="7" s="1"/>
  <c r="P227" i="7"/>
  <c r="R227" i="7" s="1"/>
  <c r="P226" i="7"/>
  <c r="R226" i="7" s="1"/>
  <c r="P225" i="7"/>
  <c r="R225" i="7" s="1"/>
  <c r="P224" i="7"/>
  <c r="R224" i="7" s="1"/>
  <c r="P223" i="7"/>
  <c r="R223" i="7" s="1"/>
  <c r="P222" i="7"/>
  <c r="R222" i="7" s="1"/>
  <c r="P221" i="7"/>
  <c r="R221" i="7" s="1"/>
  <c r="P220" i="7"/>
  <c r="R220" i="7" s="1"/>
  <c r="P219" i="7"/>
  <c r="R219" i="7" s="1"/>
  <c r="P218" i="7"/>
  <c r="R218" i="7" s="1"/>
  <c r="P217" i="7"/>
  <c r="R217" i="7" s="1"/>
  <c r="P216" i="7"/>
  <c r="R216" i="7" s="1"/>
  <c r="P215" i="7"/>
  <c r="R215" i="7" s="1"/>
  <c r="P214" i="7"/>
  <c r="R214" i="7" s="1"/>
  <c r="P213" i="7"/>
  <c r="R213" i="7" s="1"/>
  <c r="P212" i="7"/>
  <c r="R212" i="7" s="1"/>
  <c r="P211" i="7"/>
  <c r="R211" i="7" s="1"/>
  <c r="P210" i="7"/>
  <c r="R210" i="7" s="1"/>
  <c r="P209" i="7"/>
  <c r="R209" i="7" s="1"/>
  <c r="P208" i="7"/>
  <c r="R208" i="7" s="1"/>
  <c r="P207" i="7"/>
  <c r="R207" i="7" s="1"/>
  <c r="P206" i="7"/>
  <c r="R206" i="7" s="1"/>
  <c r="P205" i="7"/>
  <c r="R205" i="7" s="1"/>
  <c r="P204" i="7"/>
  <c r="R204" i="7" s="1"/>
  <c r="P203" i="7"/>
  <c r="R203" i="7" s="1"/>
  <c r="P202" i="7"/>
  <c r="R202" i="7" s="1"/>
  <c r="P201" i="7"/>
  <c r="R201" i="7" s="1"/>
  <c r="P200" i="7"/>
  <c r="R200" i="7" s="1"/>
  <c r="P199" i="7"/>
  <c r="R199" i="7" s="1"/>
  <c r="P198" i="7"/>
  <c r="R198" i="7" s="1"/>
  <c r="P197" i="7"/>
  <c r="R197" i="7" s="1"/>
  <c r="P196" i="7"/>
  <c r="R196" i="7" s="1"/>
  <c r="P195" i="7"/>
  <c r="R195" i="7" s="1"/>
  <c r="P194" i="7"/>
  <c r="R194" i="7" s="1"/>
  <c r="P193" i="7"/>
  <c r="R193" i="7" s="1"/>
  <c r="P192" i="7"/>
  <c r="R192" i="7" s="1"/>
  <c r="P191" i="7"/>
  <c r="R191" i="7" s="1"/>
  <c r="P190" i="7"/>
  <c r="R190" i="7" s="1"/>
  <c r="P189" i="7"/>
  <c r="R189" i="7" s="1"/>
  <c r="P188" i="7"/>
  <c r="R188" i="7" s="1"/>
  <c r="P187" i="7"/>
  <c r="R187" i="7" s="1"/>
  <c r="P186" i="7"/>
  <c r="R186" i="7" s="1"/>
  <c r="P185" i="7"/>
  <c r="R185" i="7" s="1"/>
  <c r="P184" i="7"/>
  <c r="R184" i="7" s="1"/>
  <c r="P183" i="7"/>
  <c r="R183" i="7" s="1"/>
  <c r="P182" i="7"/>
  <c r="R182" i="7" s="1"/>
  <c r="P181" i="7"/>
  <c r="R181" i="7" s="1"/>
  <c r="P180" i="7"/>
  <c r="R180" i="7" s="1"/>
  <c r="P179" i="7"/>
  <c r="R179" i="7" s="1"/>
  <c r="P178" i="7"/>
  <c r="R178" i="7" s="1"/>
  <c r="P177" i="7"/>
  <c r="R177" i="7" s="1"/>
  <c r="P176" i="7"/>
  <c r="R176" i="7" s="1"/>
  <c r="P175" i="7"/>
  <c r="R175" i="7" s="1"/>
  <c r="P174" i="7"/>
  <c r="R174" i="7" s="1"/>
  <c r="P173" i="7"/>
  <c r="R173" i="7" s="1"/>
  <c r="P172" i="7"/>
  <c r="R172" i="7" s="1"/>
  <c r="P171" i="7"/>
  <c r="R171" i="7" s="1"/>
  <c r="P170" i="7"/>
  <c r="R170" i="7" s="1"/>
  <c r="P169" i="7"/>
  <c r="R169" i="7" s="1"/>
  <c r="P168" i="7"/>
  <c r="R168" i="7" s="1"/>
  <c r="P167" i="7"/>
  <c r="R167" i="7" s="1"/>
  <c r="P166" i="7"/>
  <c r="R166" i="7" s="1"/>
  <c r="P165" i="7"/>
  <c r="R165" i="7" s="1"/>
  <c r="P164" i="7"/>
  <c r="R164" i="7" s="1"/>
  <c r="P163" i="7"/>
  <c r="R163" i="7" s="1"/>
  <c r="P162" i="7"/>
  <c r="R162" i="7" s="1"/>
  <c r="P161" i="7"/>
  <c r="R161" i="7" s="1"/>
  <c r="P160" i="7"/>
  <c r="R160" i="7" s="1"/>
  <c r="P159" i="7"/>
  <c r="R159" i="7" s="1"/>
  <c r="P158" i="7"/>
  <c r="R158" i="7" s="1"/>
  <c r="P157" i="7"/>
  <c r="R157" i="7" s="1"/>
  <c r="P156" i="7"/>
  <c r="R156" i="7" s="1"/>
  <c r="P155" i="7"/>
  <c r="R155" i="7" s="1"/>
  <c r="P154" i="7"/>
  <c r="R154" i="7" s="1"/>
  <c r="P153" i="7"/>
  <c r="R153" i="7" s="1"/>
  <c r="P152" i="7"/>
  <c r="R152" i="7" s="1"/>
  <c r="P151" i="7"/>
  <c r="R151" i="7" s="1"/>
  <c r="P150" i="7"/>
  <c r="R150" i="7" s="1"/>
  <c r="P149" i="7"/>
  <c r="R149" i="7" s="1"/>
  <c r="P148" i="7"/>
  <c r="R148" i="7" s="1"/>
  <c r="P147" i="7"/>
  <c r="R147" i="7" s="1"/>
  <c r="P146" i="7"/>
  <c r="R146" i="7" s="1"/>
  <c r="P145" i="7"/>
  <c r="R145" i="7" s="1"/>
  <c r="P144" i="7"/>
  <c r="R144" i="7" s="1"/>
  <c r="P143" i="7"/>
  <c r="R143" i="7" s="1"/>
  <c r="P142" i="7"/>
  <c r="R142" i="7" s="1"/>
  <c r="P141" i="7"/>
  <c r="R141" i="7" s="1"/>
  <c r="P140" i="7"/>
  <c r="R140" i="7" s="1"/>
  <c r="P139" i="7"/>
  <c r="R139" i="7" s="1"/>
  <c r="P138" i="7"/>
  <c r="R138" i="7" s="1"/>
  <c r="P137" i="7"/>
  <c r="R137" i="7" s="1"/>
  <c r="P136" i="7"/>
  <c r="R136" i="7" s="1"/>
  <c r="P135" i="7"/>
  <c r="R135" i="7" s="1"/>
  <c r="P134" i="7"/>
  <c r="R134" i="7" s="1"/>
  <c r="P133" i="7"/>
  <c r="R133" i="7" s="1"/>
  <c r="P132" i="7"/>
  <c r="R132" i="7" s="1"/>
  <c r="P131" i="7"/>
  <c r="R131" i="7" s="1"/>
  <c r="P130" i="7"/>
  <c r="R130" i="7" s="1"/>
  <c r="P129" i="7"/>
  <c r="R129" i="7" s="1"/>
  <c r="P128" i="7"/>
  <c r="R128" i="7" s="1"/>
  <c r="P127" i="7"/>
  <c r="R127" i="7" s="1"/>
  <c r="P126" i="7"/>
  <c r="R126" i="7" s="1"/>
  <c r="P125" i="7"/>
  <c r="R125" i="7" s="1"/>
  <c r="P124" i="7"/>
  <c r="R124" i="7" s="1"/>
  <c r="P123" i="7"/>
  <c r="R123" i="7" s="1"/>
  <c r="P122" i="7"/>
  <c r="R122" i="7" s="1"/>
  <c r="P121" i="7"/>
  <c r="R121" i="7" s="1"/>
  <c r="P120" i="7"/>
  <c r="R120" i="7" s="1"/>
  <c r="P119" i="7"/>
  <c r="R119" i="7" s="1"/>
  <c r="P118" i="7"/>
  <c r="R118" i="7" s="1"/>
  <c r="P117" i="7"/>
  <c r="R117" i="7" s="1"/>
  <c r="P116" i="7"/>
  <c r="R116" i="7" s="1"/>
  <c r="P115" i="7"/>
  <c r="R115" i="7" s="1"/>
  <c r="P114" i="7"/>
  <c r="R114" i="7" s="1"/>
  <c r="P113" i="7"/>
  <c r="R113" i="7" s="1"/>
  <c r="P112" i="7"/>
  <c r="R112" i="7" s="1"/>
  <c r="P111" i="7"/>
  <c r="R111" i="7" s="1"/>
  <c r="P110" i="7"/>
  <c r="R110" i="7" s="1"/>
  <c r="P109" i="7"/>
  <c r="R109" i="7" s="1"/>
  <c r="P108" i="7"/>
  <c r="R108" i="7" s="1"/>
  <c r="P107" i="7"/>
  <c r="R107" i="7" s="1"/>
  <c r="P106" i="7"/>
  <c r="R106" i="7" s="1"/>
  <c r="P105" i="7"/>
  <c r="R105" i="7" s="1"/>
  <c r="P104" i="7"/>
  <c r="R104" i="7" s="1"/>
  <c r="P103" i="7"/>
  <c r="R103" i="7" s="1"/>
  <c r="P102" i="7"/>
  <c r="R102" i="7" s="1"/>
  <c r="P101" i="7"/>
  <c r="R101" i="7" s="1"/>
  <c r="P100" i="7"/>
  <c r="R100" i="7" s="1"/>
  <c r="P99" i="7"/>
  <c r="R99" i="7" s="1"/>
  <c r="P98" i="7"/>
  <c r="R98" i="7" s="1"/>
  <c r="P97" i="7"/>
  <c r="R97" i="7" s="1"/>
  <c r="P96" i="7"/>
  <c r="R96" i="7" s="1"/>
  <c r="P95" i="7"/>
  <c r="R95" i="7" s="1"/>
  <c r="P94" i="7"/>
  <c r="R94" i="7" s="1"/>
  <c r="P93" i="7"/>
  <c r="R93" i="7" s="1"/>
  <c r="P92" i="7"/>
  <c r="R92" i="7" s="1"/>
  <c r="P91" i="7"/>
  <c r="R91" i="7" s="1"/>
  <c r="P90" i="7"/>
  <c r="R90" i="7" s="1"/>
  <c r="P89" i="7"/>
  <c r="R89" i="7" s="1"/>
  <c r="P88" i="7"/>
  <c r="R88" i="7" s="1"/>
  <c r="P87" i="7"/>
  <c r="R87" i="7" s="1"/>
  <c r="P86" i="7"/>
  <c r="R86" i="7" s="1"/>
  <c r="P85" i="7"/>
  <c r="R85" i="7" s="1"/>
  <c r="P84" i="7"/>
  <c r="R84" i="7" s="1"/>
  <c r="P83" i="7"/>
  <c r="R83" i="7" s="1"/>
  <c r="P82" i="7"/>
  <c r="R82" i="7" s="1"/>
  <c r="P81" i="7"/>
  <c r="R81" i="7" s="1"/>
  <c r="P80" i="7"/>
  <c r="R80" i="7" s="1"/>
  <c r="P79" i="7"/>
  <c r="R79" i="7" s="1"/>
  <c r="P78" i="7"/>
  <c r="R78" i="7" s="1"/>
  <c r="P77" i="7"/>
  <c r="R77" i="7" s="1"/>
  <c r="P76" i="7"/>
  <c r="R76" i="7" s="1"/>
  <c r="P75" i="7"/>
  <c r="R75" i="7" s="1"/>
  <c r="P74" i="7"/>
  <c r="R74" i="7" s="1"/>
  <c r="P73" i="7"/>
  <c r="R73" i="7" s="1"/>
  <c r="P72" i="7"/>
  <c r="R72" i="7" s="1"/>
  <c r="P71" i="7"/>
  <c r="R71" i="7" s="1"/>
  <c r="P70" i="7"/>
  <c r="R70" i="7" s="1"/>
  <c r="P69" i="7"/>
  <c r="R69" i="7" s="1"/>
  <c r="P68" i="7"/>
  <c r="R68" i="7" s="1"/>
  <c r="P67" i="7"/>
  <c r="R67" i="7" s="1"/>
  <c r="P66" i="7"/>
  <c r="R66" i="7" s="1"/>
  <c r="P65" i="7"/>
  <c r="R65" i="7" s="1"/>
  <c r="P64" i="7"/>
  <c r="R64" i="7" s="1"/>
  <c r="P63" i="7"/>
  <c r="R63" i="7" s="1"/>
  <c r="P62" i="7"/>
  <c r="R62" i="7" s="1"/>
  <c r="P61" i="7"/>
  <c r="R61" i="7" s="1"/>
  <c r="P60" i="7"/>
  <c r="R60" i="7" s="1"/>
  <c r="P59" i="7"/>
  <c r="R59" i="7" s="1"/>
  <c r="P58" i="7"/>
  <c r="R58" i="7" s="1"/>
  <c r="P57" i="7"/>
  <c r="R57" i="7" s="1"/>
  <c r="P56" i="7"/>
  <c r="R56" i="7" s="1"/>
  <c r="P55" i="7"/>
  <c r="R55" i="7" s="1"/>
  <c r="P54" i="7"/>
  <c r="R54" i="7" s="1"/>
  <c r="P53" i="7"/>
  <c r="R53" i="7" s="1"/>
  <c r="P52" i="7"/>
  <c r="R52" i="7" s="1"/>
  <c r="P51" i="7"/>
  <c r="R51" i="7" s="1"/>
  <c r="P50" i="7"/>
  <c r="R50" i="7" s="1"/>
  <c r="P49" i="7"/>
  <c r="R49" i="7" s="1"/>
  <c r="P48" i="7"/>
  <c r="R48" i="7" s="1"/>
  <c r="P47" i="7"/>
  <c r="R47" i="7" s="1"/>
  <c r="P46" i="7"/>
  <c r="R46" i="7" s="1"/>
  <c r="P45" i="7"/>
  <c r="R45" i="7" s="1"/>
  <c r="P44" i="7"/>
  <c r="R44" i="7" s="1"/>
  <c r="P43" i="7"/>
  <c r="R43" i="7" s="1"/>
  <c r="P42" i="7"/>
  <c r="R42" i="7" s="1"/>
  <c r="P41" i="7"/>
  <c r="R41" i="7" s="1"/>
  <c r="P40" i="7"/>
  <c r="R40" i="7" s="1"/>
  <c r="P39" i="7"/>
  <c r="R39" i="7" s="1"/>
  <c r="P38" i="7"/>
  <c r="R38" i="7" s="1"/>
  <c r="P37" i="7"/>
  <c r="R37" i="7" s="1"/>
  <c r="P36" i="7"/>
  <c r="R36" i="7" s="1"/>
  <c r="P35" i="7"/>
  <c r="R35" i="7" s="1"/>
  <c r="P34" i="7"/>
  <c r="R34" i="7" s="1"/>
  <c r="P33" i="7"/>
  <c r="R33" i="7" s="1"/>
  <c r="P32" i="7"/>
  <c r="R32" i="7" s="1"/>
  <c r="P31" i="7"/>
  <c r="R31" i="7" s="1"/>
  <c r="P30" i="7"/>
  <c r="R30" i="7" s="1"/>
  <c r="P29" i="7"/>
  <c r="R29" i="7" s="1"/>
  <c r="P28" i="7"/>
  <c r="R28" i="7" s="1"/>
  <c r="P27" i="7"/>
  <c r="R27" i="7" s="1"/>
  <c r="P26" i="7"/>
  <c r="R26" i="7" s="1"/>
  <c r="P25" i="7"/>
  <c r="R25" i="7" s="1"/>
  <c r="P24" i="7"/>
  <c r="R24" i="7" s="1"/>
  <c r="P23" i="7"/>
  <c r="R23" i="7" s="1"/>
  <c r="P22" i="7"/>
  <c r="R22" i="7" s="1"/>
  <c r="P21" i="7"/>
  <c r="R21" i="7" s="1"/>
  <c r="P20" i="7"/>
  <c r="R20" i="7" s="1"/>
  <c r="P19" i="7"/>
  <c r="R19" i="7" s="1"/>
  <c r="P18" i="7"/>
  <c r="R18" i="7" s="1"/>
  <c r="P17" i="7"/>
  <c r="R17" i="7" s="1"/>
  <c r="P16" i="7"/>
  <c r="R16" i="7" s="1"/>
  <c r="P15" i="7"/>
  <c r="R15" i="7" s="1"/>
  <c r="P14" i="7"/>
  <c r="R14" i="7" s="1"/>
  <c r="P13" i="7"/>
  <c r="R13" i="7" s="1"/>
  <c r="P12" i="7"/>
  <c r="R12" i="7" s="1"/>
  <c r="P11" i="7"/>
  <c r="R11" i="7" s="1"/>
  <c r="P10" i="7"/>
  <c r="R10" i="7" s="1"/>
  <c r="P9" i="7"/>
  <c r="R9" i="7" s="1"/>
  <c r="P8" i="7"/>
  <c r="R8" i="7" s="1"/>
  <c r="P7" i="7"/>
  <c r="R7" i="7" s="1"/>
  <c r="P6" i="7"/>
  <c r="R6" i="7" s="1"/>
  <c r="P5" i="7"/>
  <c r="R5" i="7" s="1"/>
  <c r="P4" i="7"/>
  <c r="R4" i="7" s="1"/>
  <c r="P3" i="7"/>
  <c r="R3" i="7" s="1"/>
  <c r="P2" i="7"/>
  <c r="R2" i="7" s="1"/>
  <c r="E430" i="8" l="1"/>
  <c r="F430" i="8"/>
  <c r="P379" i="8" l="1"/>
  <c r="R379" i="8" s="1"/>
  <c r="P380" i="8"/>
  <c r="R380" i="8" s="1"/>
  <c r="P381" i="8"/>
  <c r="R381" i="8" s="1"/>
  <c r="P382" i="8"/>
  <c r="R382" i="8" s="1"/>
  <c r="P383" i="8"/>
  <c r="R383" i="8" s="1"/>
  <c r="P384" i="8"/>
  <c r="R384" i="8" s="1"/>
  <c r="P385" i="8"/>
  <c r="R385" i="8" s="1"/>
  <c r="P386" i="8"/>
  <c r="R386" i="8" s="1"/>
  <c r="P387" i="8"/>
  <c r="R387" i="8" s="1"/>
  <c r="P388" i="8"/>
  <c r="R388" i="8" s="1"/>
  <c r="P389" i="8"/>
  <c r="R389" i="8" s="1"/>
  <c r="P390" i="8"/>
  <c r="R390" i="8" s="1"/>
  <c r="P391" i="8"/>
  <c r="R391" i="8" s="1"/>
  <c r="P392" i="8"/>
  <c r="R392" i="8" s="1"/>
  <c r="P393" i="8"/>
  <c r="R393" i="8" s="1"/>
  <c r="P394" i="8"/>
  <c r="R394" i="8" s="1"/>
  <c r="P395" i="8"/>
  <c r="R395" i="8" s="1"/>
  <c r="P396" i="8"/>
  <c r="R396" i="8" s="1"/>
  <c r="P397" i="8"/>
  <c r="R397" i="8" s="1"/>
  <c r="P398" i="8"/>
  <c r="R398" i="8" s="1"/>
  <c r="P399" i="8"/>
  <c r="R399" i="8" s="1"/>
  <c r="P400" i="8"/>
  <c r="R400" i="8" s="1"/>
  <c r="P401" i="8"/>
  <c r="R401" i="8" s="1"/>
  <c r="P402" i="8"/>
  <c r="R402" i="8" s="1"/>
  <c r="P403" i="8"/>
  <c r="R403" i="8" s="1"/>
  <c r="P404" i="8"/>
  <c r="R404" i="8" s="1"/>
  <c r="P405" i="8"/>
  <c r="R405" i="8" s="1"/>
  <c r="P406" i="8"/>
  <c r="R406" i="8" s="1"/>
  <c r="P407" i="8"/>
  <c r="R407" i="8" s="1"/>
  <c r="P408" i="8"/>
  <c r="R408" i="8" s="1"/>
  <c r="P409" i="8"/>
  <c r="R409" i="8" s="1"/>
  <c r="P410" i="8"/>
  <c r="R410" i="8" s="1"/>
  <c r="P411" i="8"/>
  <c r="R411" i="8" s="1"/>
  <c r="P412" i="8"/>
  <c r="R412" i="8" s="1"/>
  <c r="P413" i="8"/>
  <c r="R413" i="8" s="1"/>
  <c r="P414" i="8"/>
  <c r="R414" i="8" s="1"/>
  <c r="P415" i="8"/>
  <c r="R415" i="8" s="1"/>
  <c r="P416" i="8"/>
  <c r="R416" i="8" s="1"/>
  <c r="P417" i="8"/>
  <c r="R417" i="8" s="1"/>
  <c r="P418" i="8"/>
  <c r="R418" i="8" s="1"/>
  <c r="P419" i="8"/>
  <c r="R419" i="8" s="1"/>
  <c r="P420" i="8"/>
  <c r="R420" i="8" s="1"/>
  <c r="P421" i="8"/>
  <c r="R421" i="8" s="1"/>
  <c r="P422" i="8"/>
  <c r="R422" i="8" s="1"/>
  <c r="P423" i="8"/>
  <c r="R423" i="8" s="1"/>
  <c r="P424" i="8"/>
  <c r="R424" i="8" s="1"/>
  <c r="P425" i="8"/>
  <c r="R425" i="8" s="1"/>
  <c r="P426" i="8"/>
  <c r="R426" i="8" s="1"/>
  <c r="P427" i="8"/>
  <c r="R427" i="8" s="1"/>
  <c r="P428" i="8"/>
  <c r="R428" i="8" s="1"/>
  <c r="P429" i="8"/>
  <c r="R429" i="8" s="1"/>
  <c r="D404" i="8"/>
  <c r="D403" i="8"/>
  <c r="D400" i="8"/>
  <c r="D399" i="8"/>
  <c r="D429" i="8"/>
  <c r="D428" i="8"/>
  <c r="P349" i="8" l="1"/>
  <c r="R349" i="8" s="1"/>
  <c r="P350" i="8"/>
  <c r="R350" i="8" s="1"/>
  <c r="P351" i="8"/>
  <c r="R351" i="8" s="1"/>
  <c r="P352" i="8"/>
  <c r="R352" i="8" s="1"/>
  <c r="P353" i="8"/>
  <c r="R353" i="8" s="1"/>
  <c r="P354" i="8"/>
  <c r="R354" i="8" s="1"/>
  <c r="P355" i="8"/>
  <c r="R355" i="8" s="1"/>
  <c r="P356" i="8"/>
  <c r="R356" i="8" s="1"/>
  <c r="P357" i="8"/>
  <c r="R357" i="8" s="1"/>
  <c r="P358" i="8"/>
  <c r="R358" i="8" s="1"/>
  <c r="P359" i="8"/>
  <c r="R359" i="8" s="1"/>
  <c r="P360" i="8"/>
  <c r="R360" i="8" s="1"/>
  <c r="P361" i="8"/>
  <c r="R361" i="8" s="1"/>
  <c r="P362" i="8"/>
  <c r="R362" i="8" s="1"/>
  <c r="P363" i="8"/>
  <c r="R363" i="8" s="1"/>
  <c r="P364" i="8"/>
  <c r="R364" i="8" s="1"/>
  <c r="P365" i="8"/>
  <c r="R365" i="8" s="1"/>
  <c r="P366" i="8"/>
  <c r="R366" i="8" s="1"/>
  <c r="P367" i="8"/>
  <c r="R367" i="8" s="1"/>
  <c r="P368" i="8"/>
  <c r="R368" i="8" s="1"/>
  <c r="P369" i="8"/>
  <c r="R369" i="8" s="1"/>
  <c r="P370" i="8"/>
  <c r="R370" i="8" s="1"/>
  <c r="P371" i="8"/>
  <c r="R371" i="8" s="1"/>
  <c r="P372" i="8"/>
  <c r="R372" i="8" s="1"/>
  <c r="P373" i="8"/>
  <c r="R373" i="8" s="1"/>
  <c r="P374" i="8"/>
  <c r="R374" i="8" s="1"/>
  <c r="P375" i="8"/>
  <c r="R375" i="8" s="1"/>
  <c r="P376" i="8"/>
  <c r="R376" i="8" s="1"/>
  <c r="P377" i="8"/>
  <c r="R377" i="8" s="1"/>
  <c r="P378" i="8"/>
  <c r="R378" i="8" s="1"/>
  <c r="D373" i="8"/>
  <c r="D374" i="8"/>
  <c r="D372" i="8"/>
  <c r="P326" i="8" l="1"/>
  <c r="R326" i="8" s="1"/>
  <c r="P327" i="8"/>
  <c r="R327" i="8" s="1"/>
  <c r="P328" i="8"/>
  <c r="R328" i="8" s="1"/>
  <c r="P329" i="8"/>
  <c r="R329" i="8" s="1"/>
  <c r="P330" i="8"/>
  <c r="R330" i="8" s="1"/>
  <c r="P331" i="8"/>
  <c r="R331" i="8" s="1"/>
  <c r="P332" i="8"/>
  <c r="R332" i="8" s="1"/>
  <c r="P333" i="8"/>
  <c r="R333" i="8" s="1"/>
  <c r="P334" i="8"/>
  <c r="R334" i="8" s="1"/>
  <c r="P335" i="8"/>
  <c r="R335" i="8" s="1"/>
  <c r="P336" i="8"/>
  <c r="R336" i="8" s="1"/>
  <c r="P337" i="8"/>
  <c r="R337" i="8" s="1"/>
  <c r="P338" i="8"/>
  <c r="R338" i="8" s="1"/>
  <c r="P339" i="8"/>
  <c r="R339" i="8" s="1"/>
  <c r="P340" i="8"/>
  <c r="R340" i="8" s="1"/>
  <c r="P341" i="8"/>
  <c r="R341" i="8" s="1"/>
  <c r="P342" i="8"/>
  <c r="R342" i="8" s="1"/>
  <c r="P343" i="8"/>
  <c r="R343" i="8" s="1"/>
  <c r="P344" i="8"/>
  <c r="R344" i="8" s="1"/>
  <c r="P345" i="8"/>
  <c r="R345" i="8" s="1"/>
  <c r="P346" i="8"/>
  <c r="R346" i="8" s="1"/>
  <c r="P347" i="8"/>
  <c r="R347" i="8" s="1"/>
  <c r="P348" i="8"/>
  <c r="R348" i="8" s="1"/>
  <c r="P311" i="8" l="1"/>
  <c r="R311" i="8" s="1"/>
  <c r="P312" i="8"/>
  <c r="R312" i="8" s="1"/>
  <c r="P313" i="8"/>
  <c r="R313" i="8" s="1"/>
  <c r="P314" i="8"/>
  <c r="R314" i="8" s="1"/>
  <c r="P315" i="8"/>
  <c r="R315" i="8" s="1"/>
  <c r="P316" i="8"/>
  <c r="R316" i="8" s="1"/>
  <c r="P317" i="8"/>
  <c r="R317" i="8" s="1"/>
  <c r="P318" i="8"/>
  <c r="R318" i="8" s="1"/>
  <c r="P319" i="8"/>
  <c r="R319" i="8" s="1"/>
  <c r="P320" i="8"/>
  <c r="R320" i="8" s="1"/>
  <c r="P321" i="8"/>
  <c r="R321" i="8" s="1"/>
  <c r="P322" i="8"/>
  <c r="R322" i="8" s="1"/>
  <c r="P323" i="8"/>
  <c r="R323" i="8" s="1"/>
  <c r="P324" i="8"/>
  <c r="R324" i="8" s="1"/>
  <c r="P325" i="8"/>
  <c r="R325" i="8" s="1"/>
  <c r="D324" i="8"/>
  <c r="D323" i="8"/>
  <c r="P306" i="8" l="1"/>
  <c r="R306" i="8" s="1"/>
  <c r="P270" i="8"/>
  <c r="R270" i="8" s="1"/>
  <c r="P271" i="8"/>
  <c r="R271" i="8" s="1"/>
  <c r="P272" i="8"/>
  <c r="R272" i="8" s="1"/>
  <c r="P273" i="8"/>
  <c r="R273" i="8" s="1"/>
  <c r="P274" i="8"/>
  <c r="R274" i="8" s="1"/>
  <c r="P275" i="8"/>
  <c r="R275" i="8" s="1"/>
  <c r="P276" i="8"/>
  <c r="R276" i="8" s="1"/>
  <c r="P277" i="8"/>
  <c r="R277" i="8" s="1"/>
  <c r="P278" i="8"/>
  <c r="R278" i="8" s="1"/>
  <c r="P279" i="8"/>
  <c r="R279" i="8" s="1"/>
  <c r="P280" i="8"/>
  <c r="R280" i="8" s="1"/>
  <c r="P281" i="8"/>
  <c r="R281" i="8" s="1"/>
  <c r="P282" i="8"/>
  <c r="R282" i="8" s="1"/>
  <c r="P283" i="8"/>
  <c r="R283" i="8" s="1"/>
  <c r="P284" i="8"/>
  <c r="R284" i="8" s="1"/>
  <c r="P285" i="8"/>
  <c r="R285" i="8" s="1"/>
  <c r="P286" i="8"/>
  <c r="R286" i="8" s="1"/>
  <c r="P287" i="8"/>
  <c r="R287" i="8" s="1"/>
  <c r="P288" i="8"/>
  <c r="R288" i="8" s="1"/>
  <c r="P289" i="8"/>
  <c r="R289" i="8" s="1"/>
  <c r="P290" i="8"/>
  <c r="R290" i="8" s="1"/>
  <c r="P291" i="8"/>
  <c r="R291" i="8" s="1"/>
  <c r="P292" i="8"/>
  <c r="R292" i="8" s="1"/>
  <c r="P293" i="8"/>
  <c r="R293" i="8" s="1"/>
  <c r="P294" i="8"/>
  <c r="R294" i="8" s="1"/>
  <c r="P295" i="8"/>
  <c r="R295" i="8" s="1"/>
  <c r="P296" i="8"/>
  <c r="R296" i="8" s="1"/>
  <c r="P297" i="8"/>
  <c r="R297" i="8" s="1"/>
  <c r="P298" i="8"/>
  <c r="R298" i="8" s="1"/>
  <c r="P299" i="8"/>
  <c r="R299" i="8" s="1"/>
  <c r="P300" i="8"/>
  <c r="R300" i="8" s="1"/>
  <c r="P301" i="8"/>
  <c r="R301" i="8" s="1"/>
  <c r="P302" i="8"/>
  <c r="R302" i="8" s="1"/>
  <c r="P303" i="8"/>
  <c r="R303" i="8" s="1"/>
  <c r="P304" i="8"/>
  <c r="R304" i="8" s="1"/>
  <c r="P305" i="8"/>
  <c r="R305" i="8" s="1"/>
  <c r="P307" i="8"/>
  <c r="R307" i="8" s="1"/>
  <c r="P308" i="8"/>
  <c r="R308" i="8" s="1"/>
  <c r="P309" i="8"/>
  <c r="R309" i="8" s="1"/>
  <c r="P310" i="8"/>
  <c r="R310" i="8" s="1"/>
  <c r="D276" i="8"/>
  <c r="D275" i="8"/>
  <c r="D272" i="8"/>
  <c r="D271" i="8"/>
  <c r="P256" i="8" l="1"/>
  <c r="R256" i="8" s="1"/>
  <c r="P257" i="8"/>
  <c r="R257" i="8" s="1"/>
  <c r="P258" i="8"/>
  <c r="R258" i="8" s="1"/>
  <c r="P259" i="8"/>
  <c r="R259" i="8" s="1"/>
  <c r="P260" i="8"/>
  <c r="R260" i="8" s="1"/>
  <c r="P261" i="8"/>
  <c r="R261" i="8" s="1"/>
  <c r="P262" i="8"/>
  <c r="R262" i="8" s="1"/>
  <c r="P263" i="8"/>
  <c r="R263" i="8" s="1"/>
  <c r="P264" i="8"/>
  <c r="R264" i="8" s="1"/>
  <c r="P265" i="8"/>
  <c r="R265" i="8" s="1"/>
  <c r="P266" i="8"/>
  <c r="R266" i="8" s="1"/>
  <c r="P267" i="8"/>
  <c r="R267" i="8" s="1"/>
  <c r="P268" i="8"/>
  <c r="R268" i="8" s="1"/>
  <c r="P269" i="8"/>
  <c r="R269" i="8" s="1"/>
  <c r="D262" i="8"/>
  <c r="D261" i="8"/>
  <c r="P240" i="8" l="1"/>
  <c r="R240" i="8" s="1"/>
  <c r="P241" i="8"/>
  <c r="R241" i="8" s="1"/>
  <c r="P242" i="8"/>
  <c r="R242" i="8" s="1"/>
  <c r="P243" i="8"/>
  <c r="R243" i="8" s="1"/>
  <c r="P244" i="8"/>
  <c r="R244" i="8" s="1"/>
  <c r="P245" i="8"/>
  <c r="R245" i="8" s="1"/>
  <c r="P246" i="8"/>
  <c r="R246" i="8" s="1"/>
  <c r="P247" i="8"/>
  <c r="R247" i="8" s="1"/>
  <c r="P248" i="8"/>
  <c r="R248" i="8" s="1"/>
  <c r="P249" i="8"/>
  <c r="R249" i="8" s="1"/>
  <c r="P250" i="8"/>
  <c r="R250" i="8" s="1"/>
  <c r="P251" i="8"/>
  <c r="R251" i="8" s="1"/>
  <c r="P252" i="8"/>
  <c r="R252" i="8" s="1"/>
  <c r="P253" i="8"/>
  <c r="R253" i="8" s="1"/>
  <c r="P254" i="8"/>
  <c r="R254" i="8" s="1"/>
  <c r="P255" i="8"/>
  <c r="R255" i="8" s="1"/>
  <c r="D248" i="8"/>
  <c r="D249" i="8"/>
  <c r="D250" i="8"/>
  <c r="D251" i="8"/>
  <c r="D247" i="8"/>
  <c r="P218" i="8" l="1"/>
  <c r="R218" i="8" s="1"/>
  <c r="P219" i="8"/>
  <c r="R219" i="8" s="1"/>
  <c r="P220" i="8"/>
  <c r="R220" i="8" s="1"/>
  <c r="P221" i="8"/>
  <c r="R221" i="8" s="1"/>
  <c r="P222" i="8"/>
  <c r="R222" i="8" s="1"/>
  <c r="P223" i="8"/>
  <c r="R223" i="8" s="1"/>
  <c r="P224" i="8"/>
  <c r="R224" i="8" s="1"/>
  <c r="P225" i="8"/>
  <c r="R225" i="8" s="1"/>
  <c r="P226" i="8"/>
  <c r="R226" i="8" s="1"/>
  <c r="P227" i="8"/>
  <c r="R227" i="8" s="1"/>
  <c r="P228" i="8"/>
  <c r="R228" i="8" s="1"/>
  <c r="P229" i="8"/>
  <c r="R229" i="8" s="1"/>
  <c r="P230" i="8"/>
  <c r="R230" i="8" s="1"/>
  <c r="P231" i="8"/>
  <c r="R231" i="8" s="1"/>
  <c r="P232" i="8"/>
  <c r="R232" i="8" s="1"/>
  <c r="P233" i="8"/>
  <c r="R233" i="8" s="1"/>
  <c r="P234" i="8"/>
  <c r="R234" i="8" s="1"/>
  <c r="P235" i="8"/>
  <c r="R235" i="8" s="1"/>
  <c r="P236" i="8"/>
  <c r="R236" i="8" s="1"/>
  <c r="P237" i="8"/>
  <c r="R237" i="8" s="1"/>
  <c r="P238" i="8"/>
  <c r="R238" i="8" s="1"/>
  <c r="P239" i="8"/>
  <c r="R239" i="8" s="1"/>
  <c r="D239" i="8"/>
  <c r="D238" i="8"/>
  <c r="D232" i="8" l="1"/>
  <c r="D233" i="8"/>
  <c r="D231" i="8"/>
  <c r="D222" i="8"/>
  <c r="D221" i="8"/>
  <c r="P205" i="8"/>
  <c r="R205" i="8" s="1"/>
  <c r="P206" i="8"/>
  <c r="R206" i="8" s="1"/>
  <c r="P207" i="8"/>
  <c r="R207" i="8" s="1"/>
  <c r="P208" i="8"/>
  <c r="R208" i="8" s="1"/>
  <c r="P209" i="8"/>
  <c r="R209" i="8" s="1"/>
  <c r="P210" i="8"/>
  <c r="R210" i="8" s="1"/>
  <c r="P211" i="8"/>
  <c r="R211" i="8" s="1"/>
  <c r="P212" i="8"/>
  <c r="R212" i="8" s="1"/>
  <c r="P213" i="8"/>
  <c r="R213" i="8" s="1"/>
  <c r="P214" i="8"/>
  <c r="R214" i="8" s="1"/>
  <c r="P215" i="8"/>
  <c r="R215" i="8" s="1"/>
  <c r="P216" i="8"/>
  <c r="R216" i="8" s="1"/>
  <c r="P217" i="8"/>
  <c r="R217" i="8" s="1"/>
  <c r="D217" i="8"/>
  <c r="D216" i="8"/>
  <c r="P194" i="8" l="1"/>
  <c r="R194" i="8" s="1"/>
  <c r="D194" i="8"/>
  <c r="D193" i="8"/>
  <c r="P186" i="8"/>
  <c r="R186" i="8" s="1"/>
  <c r="P187" i="8"/>
  <c r="R187" i="8" s="1"/>
  <c r="P188" i="8"/>
  <c r="R188" i="8" s="1"/>
  <c r="P189" i="8"/>
  <c r="R189" i="8" s="1"/>
  <c r="P190" i="8"/>
  <c r="R190" i="8" s="1"/>
  <c r="D170" i="8" l="1"/>
  <c r="D171" i="8"/>
  <c r="D169" i="8"/>
  <c r="D162" i="8"/>
  <c r="D163" i="8"/>
  <c r="D161" i="8"/>
  <c r="P160" i="8"/>
  <c r="R160" i="8" s="1"/>
  <c r="P161" i="8"/>
  <c r="R161" i="8" s="1"/>
  <c r="P162" i="8"/>
  <c r="R162" i="8" s="1"/>
  <c r="P163" i="8"/>
  <c r="R163" i="8" s="1"/>
  <c r="D139" i="8" l="1"/>
  <c r="D138" i="8"/>
  <c r="P135" i="8"/>
  <c r="R135" i="8" s="1"/>
  <c r="P136" i="8"/>
  <c r="R136" i="8" s="1"/>
  <c r="P137" i="8"/>
  <c r="R137" i="8" s="1"/>
  <c r="P138" i="8"/>
  <c r="R138" i="8" s="1"/>
  <c r="P139" i="8"/>
  <c r="R139" i="8" s="1"/>
  <c r="P140" i="8"/>
  <c r="R140" i="8" s="1"/>
  <c r="P141" i="8"/>
  <c r="R141" i="8" s="1"/>
  <c r="P142" i="8"/>
  <c r="R142" i="8" s="1"/>
  <c r="P143" i="8"/>
  <c r="R143" i="8" s="1"/>
  <c r="P144" i="8"/>
  <c r="R144" i="8" s="1"/>
  <c r="P145" i="8"/>
  <c r="R145" i="8" s="1"/>
  <c r="P146" i="8"/>
  <c r="R146" i="8" s="1"/>
  <c r="D124" i="8" l="1"/>
  <c r="D125" i="8"/>
  <c r="D123" i="8"/>
  <c r="P123" i="8"/>
  <c r="R123" i="8" s="1"/>
  <c r="D109" i="8"/>
  <c r="D108" i="8"/>
  <c r="P82" i="8"/>
  <c r="R82" i="8" s="1"/>
  <c r="P83" i="8"/>
  <c r="R83" i="8" s="1"/>
  <c r="P84" i="8"/>
  <c r="R84" i="8" s="1"/>
  <c r="P85" i="8"/>
  <c r="R85" i="8" s="1"/>
  <c r="P86" i="8"/>
  <c r="R86" i="8" s="1"/>
  <c r="P87" i="8"/>
  <c r="R87" i="8" s="1"/>
  <c r="P88" i="8"/>
  <c r="R88" i="8" s="1"/>
  <c r="P89" i="8"/>
  <c r="R89" i="8" s="1"/>
  <c r="P90" i="8"/>
  <c r="R90" i="8" s="1"/>
  <c r="P91" i="8"/>
  <c r="R91" i="8" s="1"/>
  <c r="P92" i="8"/>
  <c r="R92" i="8" s="1"/>
  <c r="P93" i="8"/>
  <c r="R93" i="8" s="1"/>
  <c r="P94" i="8"/>
  <c r="R94" i="8" s="1"/>
  <c r="P95" i="8"/>
  <c r="R95" i="8" s="1"/>
  <c r="P96" i="8"/>
  <c r="R96" i="8" s="1"/>
  <c r="P97" i="8"/>
  <c r="R97" i="8" s="1"/>
  <c r="P98" i="8"/>
  <c r="R98" i="8" s="1"/>
  <c r="P99" i="8"/>
  <c r="R99" i="8" s="1"/>
  <c r="P100" i="8"/>
  <c r="R100" i="8" s="1"/>
  <c r="P101" i="8"/>
  <c r="R101" i="8" s="1"/>
  <c r="P102" i="8"/>
  <c r="R102" i="8" s="1"/>
  <c r="P103" i="8"/>
  <c r="R103" i="8" s="1"/>
  <c r="P104" i="8"/>
  <c r="R104" i="8" s="1"/>
  <c r="P105" i="8"/>
  <c r="R105" i="8" s="1"/>
  <c r="P106" i="8"/>
  <c r="R106" i="8" s="1"/>
  <c r="P107" i="8"/>
  <c r="R107" i="8" s="1"/>
  <c r="P108" i="8"/>
  <c r="R108" i="8" s="1"/>
  <c r="P109" i="8"/>
  <c r="R109" i="8" s="1"/>
  <c r="P110" i="8"/>
  <c r="R110" i="8" s="1"/>
  <c r="P111" i="8"/>
  <c r="R111" i="8" s="1"/>
  <c r="P112" i="8"/>
  <c r="R112" i="8" s="1"/>
  <c r="P113" i="8"/>
  <c r="R113" i="8" s="1"/>
  <c r="P114" i="8"/>
  <c r="R114" i="8" s="1"/>
  <c r="P115" i="8"/>
  <c r="R115" i="8" s="1"/>
  <c r="P116" i="8"/>
  <c r="R116" i="8" s="1"/>
  <c r="P117" i="8"/>
  <c r="R117" i="8" s="1"/>
  <c r="P118" i="8"/>
  <c r="R118" i="8" s="1"/>
  <c r="P119" i="8"/>
  <c r="R119" i="8" s="1"/>
  <c r="P120" i="8"/>
  <c r="R120" i="8" s="1"/>
  <c r="P121" i="8"/>
  <c r="R121" i="8" s="1"/>
  <c r="P122" i="8"/>
  <c r="R122" i="8" s="1"/>
  <c r="P124" i="8"/>
  <c r="R124" i="8" s="1"/>
  <c r="P125" i="8"/>
  <c r="R125" i="8" s="1"/>
  <c r="P126" i="8"/>
  <c r="R126" i="8" s="1"/>
  <c r="P127" i="8"/>
  <c r="R127" i="8" s="1"/>
  <c r="P128" i="8"/>
  <c r="R128" i="8" s="1"/>
  <c r="P129" i="8"/>
  <c r="R129" i="8" s="1"/>
  <c r="P130" i="8"/>
  <c r="R130" i="8" s="1"/>
  <c r="P131" i="8"/>
  <c r="R131" i="8" s="1"/>
  <c r="P132" i="8"/>
  <c r="R132" i="8" s="1"/>
  <c r="P133" i="8"/>
  <c r="R133" i="8" s="1"/>
  <c r="P134" i="8"/>
  <c r="R134" i="8" s="1"/>
  <c r="P147" i="8"/>
  <c r="R147" i="8" s="1"/>
  <c r="P148" i="8"/>
  <c r="R148" i="8" s="1"/>
  <c r="P149" i="8"/>
  <c r="R149" i="8" s="1"/>
  <c r="P150" i="8"/>
  <c r="R150" i="8" s="1"/>
  <c r="P151" i="8"/>
  <c r="R151" i="8" s="1"/>
  <c r="P152" i="8"/>
  <c r="R152" i="8" s="1"/>
  <c r="P153" i="8"/>
  <c r="R153" i="8" s="1"/>
  <c r="P154" i="8"/>
  <c r="R154" i="8" s="1"/>
  <c r="P155" i="8"/>
  <c r="R155" i="8" s="1"/>
  <c r="P156" i="8"/>
  <c r="R156" i="8" s="1"/>
  <c r="P157" i="8"/>
  <c r="R157" i="8" s="1"/>
  <c r="P158" i="8"/>
  <c r="R158" i="8" s="1"/>
  <c r="P159" i="8"/>
  <c r="R159" i="8" s="1"/>
  <c r="P164" i="8"/>
  <c r="R164" i="8" s="1"/>
  <c r="P165" i="8"/>
  <c r="R165" i="8" s="1"/>
  <c r="P166" i="8"/>
  <c r="R166" i="8" s="1"/>
  <c r="P167" i="8"/>
  <c r="R167" i="8" s="1"/>
  <c r="P168" i="8"/>
  <c r="R168" i="8" s="1"/>
  <c r="P169" i="8"/>
  <c r="R169" i="8" s="1"/>
  <c r="P170" i="8"/>
  <c r="R170" i="8" s="1"/>
  <c r="P171" i="8"/>
  <c r="R171" i="8" s="1"/>
  <c r="P172" i="8"/>
  <c r="R172" i="8" s="1"/>
  <c r="P173" i="8"/>
  <c r="R173" i="8" s="1"/>
  <c r="P174" i="8"/>
  <c r="R174" i="8" s="1"/>
  <c r="P175" i="8"/>
  <c r="R175" i="8" s="1"/>
  <c r="P176" i="8"/>
  <c r="R176" i="8" s="1"/>
  <c r="P177" i="8"/>
  <c r="R177" i="8" s="1"/>
  <c r="P178" i="8"/>
  <c r="R178" i="8" s="1"/>
  <c r="P179" i="8"/>
  <c r="R179" i="8" s="1"/>
  <c r="P180" i="8"/>
  <c r="R180" i="8" s="1"/>
  <c r="P181" i="8"/>
  <c r="R181" i="8" s="1"/>
  <c r="P182" i="8"/>
  <c r="R182" i="8" s="1"/>
  <c r="P183" i="8"/>
  <c r="R183" i="8" s="1"/>
  <c r="P184" i="8"/>
  <c r="R184" i="8" s="1"/>
  <c r="P185" i="8"/>
  <c r="R185" i="8" s="1"/>
  <c r="P191" i="8"/>
  <c r="R191" i="8" s="1"/>
  <c r="P192" i="8"/>
  <c r="R192" i="8" s="1"/>
  <c r="P193" i="8"/>
  <c r="R193" i="8" s="1"/>
  <c r="P195" i="8"/>
  <c r="R195" i="8" s="1"/>
  <c r="P196" i="8"/>
  <c r="R196" i="8" s="1"/>
  <c r="P197" i="8"/>
  <c r="R197" i="8" s="1"/>
  <c r="P69" i="8" l="1"/>
  <c r="R69" i="8" s="1"/>
  <c r="P70" i="8"/>
  <c r="R70" i="8" s="1"/>
  <c r="P71" i="8"/>
  <c r="R71" i="8" s="1"/>
  <c r="P72" i="8"/>
  <c r="R72" i="8" s="1"/>
  <c r="P73" i="8"/>
  <c r="R73" i="8" s="1"/>
  <c r="P74" i="8"/>
  <c r="R74" i="8" s="1"/>
  <c r="P75" i="8"/>
  <c r="R75" i="8" s="1"/>
  <c r="P76" i="8"/>
  <c r="R76" i="8" s="1"/>
  <c r="D11" i="8" l="1"/>
  <c r="D10" i="8"/>
  <c r="D430" i="8" s="1"/>
  <c r="P11" i="8"/>
  <c r="R11" i="8" s="1"/>
  <c r="P12" i="8"/>
  <c r="R12" i="8" s="1"/>
  <c r="P13" i="8"/>
  <c r="R13" i="8" s="1"/>
  <c r="P14" i="8"/>
  <c r="R14" i="8" s="1"/>
  <c r="P15" i="8"/>
  <c r="R15" i="8" s="1"/>
  <c r="P16" i="8"/>
  <c r="R16" i="8" s="1"/>
  <c r="P17" i="8"/>
  <c r="R17" i="8" s="1"/>
  <c r="P18" i="8"/>
  <c r="R18" i="8" s="1"/>
  <c r="P19" i="8"/>
  <c r="R19" i="8" s="1"/>
  <c r="P20" i="8"/>
  <c r="R20" i="8" s="1"/>
  <c r="P21" i="8"/>
  <c r="R21" i="8" s="1"/>
  <c r="P22" i="8"/>
  <c r="R22" i="8" s="1"/>
  <c r="P23" i="8"/>
  <c r="R23" i="8" s="1"/>
  <c r="P24" i="8"/>
  <c r="R24" i="8" s="1"/>
  <c r="P25" i="8"/>
  <c r="R25" i="8" s="1"/>
  <c r="P26" i="8"/>
  <c r="R26" i="8" s="1"/>
  <c r="P27" i="8"/>
  <c r="R27" i="8" s="1"/>
  <c r="P28" i="8"/>
  <c r="R28" i="8" s="1"/>
  <c r="P29" i="8"/>
  <c r="R29" i="8" s="1"/>
  <c r="P30" i="8"/>
  <c r="R30" i="8" s="1"/>
  <c r="P31" i="8"/>
  <c r="R31" i="8" s="1"/>
  <c r="P32" i="8"/>
  <c r="R32" i="8" s="1"/>
  <c r="P33" i="8"/>
  <c r="R33" i="8" s="1"/>
  <c r="P34" i="8"/>
  <c r="R34" i="8" s="1"/>
  <c r="P35" i="8"/>
  <c r="R35" i="8" s="1"/>
  <c r="P36" i="8"/>
  <c r="R36" i="8" s="1"/>
  <c r="P37" i="8"/>
  <c r="R37" i="8" s="1"/>
  <c r="P38" i="8"/>
  <c r="R38" i="8" s="1"/>
  <c r="P39" i="8"/>
  <c r="R39" i="8" s="1"/>
  <c r="P40" i="8"/>
  <c r="R40" i="8" s="1"/>
  <c r="P41" i="8"/>
  <c r="R41" i="8" s="1"/>
  <c r="P42" i="8"/>
  <c r="R42" i="8" s="1"/>
  <c r="P43" i="8"/>
  <c r="R43" i="8" s="1"/>
  <c r="P44" i="8"/>
  <c r="R44" i="8" s="1"/>
  <c r="P45" i="8"/>
  <c r="R45" i="8" s="1"/>
  <c r="P46" i="8"/>
  <c r="R46" i="8" s="1"/>
  <c r="P47" i="8"/>
  <c r="R47" i="8" s="1"/>
  <c r="P48" i="8"/>
  <c r="R48" i="8" s="1"/>
  <c r="P49" i="8"/>
  <c r="R49" i="8" s="1"/>
  <c r="P50" i="8"/>
  <c r="R50" i="8" s="1"/>
  <c r="P51" i="8"/>
  <c r="R51" i="8" s="1"/>
  <c r="P52" i="8"/>
  <c r="R52" i="8" s="1"/>
  <c r="P53" i="8"/>
  <c r="R53" i="8" s="1"/>
  <c r="P54" i="8"/>
  <c r="R54" i="8" s="1"/>
  <c r="P55" i="8"/>
  <c r="R55" i="8" s="1"/>
  <c r="P56" i="8"/>
  <c r="R56" i="8" s="1"/>
  <c r="P57" i="8"/>
  <c r="R57" i="8" s="1"/>
  <c r="P58" i="8"/>
  <c r="R58" i="8" s="1"/>
  <c r="P59" i="8"/>
  <c r="R59" i="8" s="1"/>
  <c r="P60" i="8"/>
  <c r="R60" i="8" s="1"/>
  <c r="P61" i="8"/>
  <c r="R61" i="8" s="1"/>
  <c r="P62" i="8"/>
  <c r="R62" i="8" s="1"/>
  <c r="P63" i="8"/>
  <c r="R63" i="8" s="1"/>
  <c r="P64" i="8"/>
  <c r="R64" i="8" s="1"/>
  <c r="P65" i="8"/>
  <c r="R65" i="8" s="1"/>
  <c r="P66" i="8"/>
  <c r="R66" i="8" s="1"/>
  <c r="P67" i="8"/>
  <c r="R67" i="8" s="1"/>
  <c r="P68" i="8"/>
  <c r="R68" i="8" s="1"/>
  <c r="P77" i="8"/>
  <c r="R77" i="8" s="1"/>
  <c r="P78" i="8"/>
  <c r="R78" i="8" s="1"/>
  <c r="P79" i="8"/>
  <c r="R79" i="8" s="1"/>
  <c r="P80" i="8"/>
  <c r="R80" i="8" s="1"/>
  <c r="P81" i="8"/>
  <c r="R81" i="8" s="1"/>
  <c r="P3" i="8" l="1"/>
  <c r="R3" i="8" s="1"/>
  <c r="P4" i="8"/>
  <c r="R4" i="8" s="1"/>
  <c r="P5" i="8"/>
  <c r="R5" i="8" s="1"/>
  <c r="P6" i="8"/>
  <c r="R6" i="8" s="1"/>
  <c r="P7" i="8"/>
  <c r="R7" i="8" s="1"/>
  <c r="P8" i="8"/>
  <c r="R8" i="8" s="1"/>
  <c r="P9" i="8"/>
  <c r="R9" i="8" s="1"/>
  <c r="P10" i="8"/>
  <c r="R10" i="8" s="1"/>
  <c r="P198" i="8"/>
  <c r="R198" i="8" s="1"/>
  <c r="P199" i="8"/>
  <c r="R199" i="8" s="1"/>
  <c r="P200" i="8"/>
  <c r="R200" i="8" s="1"/>
  <c r="P201" i="8"/>
  <c r="R201" i="8" s="1"/>
  <c r="P202" i="8"/>
  <c r="R202" i="8" s="1"/>
  <c r="P203" i="8"/>
  <c r="R203" i="8" s="1"/>
  <c r="P204" i="8"/>
  <c r="R204" i="8" s="1"/>
  <c r="D342" i="7" l="1"/>
  <c r="E342" i="7"/>
  <c r="F342" i="7"/>
  <c r="F193" i="6" l="1"/>
  <c r="E193" i="6"/>
  <c r="P447" i="6" l="1"/>
  <c r="R447" i="6" s="1"/>
  <c r="P448" i="6"/>
  <c r="R448" i="6" s="1"/>
  <c r="P449" i="6"/>
  <c r="R449" i="6" s="1"/>
  <c r="P450" i="6"/>
  <c r="R450" i="6" s="1"/>
  <c r="P451" i="6"/>
  <c r="R451" i="6" s="1"/>
  <c r="P452" i="6"/>
  <c r="R452" i="6" s="1"/>
  <c r="P453" i="6"/>
  <c r="R453" i="6" s="1"/>
  <c r="P420" i="6" l="1"/>
  <c r="R420" i="6" s="1"/>
  <c r="P421" i="6"/>
  <c r="R421" i="6" s="1"/>
  <c r="P422" i="6"/>
  <c r="R422" i="6" s="1"/>
  <c r="P423" i="6"/>
  <c r="R423" i="6" s="1"/>
  <c r="P424" i="6"/>
  <c r="R424" i="6" s="1"/>
  <c r="P425" i="6"/>
  <c r="R425" i="6" s="1"/>
  <c r="P426" i="6"/>
  <c r="R426" i="6" s="1"/>
  <c r="P427" i="6"/>
  <c r="R427" i="6" s="1"/>
  <c r="P428" i="6"/>
  <c r="R428" i="6" s="1"/>
  <c r="P429" i="6"/>
  <c r="R429" i="6" s="1"/>
  <c r="P430" i="6"/>
  <c r="R430" i="6" s="1"/>
  <c r="P431" i="6"/>
  <c r="R431" i="6" s="1"/>
  <c r="P432" i="6"/>
  <c r="R432" i="6" s="1"/>
  <c r="P433" i="6"/>
  <c r="R433" i="6" s="1"/>
  <c r="P335" i="6" l="1"/>
  <c r="R335" i="6" s="1"/>
  <c r="P336" i="6"/>
  <c r="R336" i="6" s="1"/>
  <c r="P337" i="6"/>
  <c r="R337" i="6" s="1"/>
  <c r="P338" i="6"/>
  <c r="R338" i="6" s="1"/>
  <c r="P339" i="6"/>
  <c r="R339" i="6" s="1"/>
  <c r="P340" i="6"/>
  <c r="R340" i="6" s="1"/>
  <c r="P341" i="6"/>
  <c r="R341" i="6" s="1"/>
  <c r="P342" i="6"/>
  <c r="R342" i="6" s="1"/>
  <c r="P343" i="6"/>
  <c r="R343" i="6" s="1"/>
  <c r="P344" i="6"/>
  <c r="R344" i="6" s="1"/>
  <c r="P345" i="6"/>
  <c r="R345" i="6" s="1"/>
  <c r="P346" i="6"/>
  <c r="R346" i="6" s="1"/>
  <c r="P347" i="6"/>
  <c r="R347" i="6" s="1"/>
  <c r="P348" i="6"/>
  <c r="R348" i="6" s="1"/>
  <c r="P349" i="6"/>
  <c r="R349" i="6" s="1"/>
  <c r="P350" i="6"/>
  <c r="R350" i="6" s="1"/>
  <c r="P351" i="6"/>
  <c r="R351" i="6" s="1"/>
  <c r="P352" i="6"/>
  <c r="R352" i="6" s="1"/>
  <c r="P353" i="6"/>
  <c r="R353" i="6" s="1"/>
  <c r="P354" i="6"/>
  <c r="R354" i="6" s="1"/>
  <c r="P355" i="6"/>
  <c r="R355" i="6" s="1"/>
  <c r="P356" i="6"/>
  <c r="R356" i="6" s="1"/>
  <c r="P357" i="6"/>
  <c r="R357" i="6" s="1"/>
  <c r="P358" i="6"/>
  <c r="R358" i="6" s="1"/>
  <c r="P359" i="6"/>
  <c r="R359" i="6" s="1"/>
  <c r="P360" i="6"/>
  <c r="R360" i="6" s="1"/>
  <c r="P361" i="6"/>
  <c r="R361" i="6" s="1"/>
  <c r="P362" i="6"/>
  <c r="R362" i="6" s="1"/>
  <c r="P363" i="6"/>
  <c r="R363" i="6" s="1"/>
  <c r="P364" i="6"/>
  <c r="R364" i="6" s="1"/>
  <c r="P365" i="6"/>
  <c r="R365" i="6" s="1"/>
  <c r="P366" i="6"/>
  <c r="R366" i="6" s="1"/>
  <c r="P367" i="6"/>
  <c r="R367" i="6" s="1"/>
  <c r="P368" i="6"/>
  <c r="R368" i="6" s="1"/>
  <c r="P369" i="6"/>
  <c r="R369" i="6" s="1"/>
  <c r="P370" i="6"/>
  <c r="R370" i="6" s="1"/>
  <c r="P371" i="6"/>
  <c r="R371" i="6" s="1"/>
  <c r="P372" i="6"/>
  <c r="R372" i="6" s="1"/>
  <c r="P373" i="6"/>
  <c r="R373" i="6" s="1"/>
  <c r="P374" i="6"/>
  <c r="R374" i="6" s="1"/>
  <c r="P375" i="6"/>
  <c r="R375" i="6" s="1"/>
  <c r="P376" i="6"/>
  <c r="R376" i="6" s="1"/>
  <c r="P377" i="6"/>
  <c r="R377" i="6" s="1"/>
  <c r="P378" i="6"/>
  <c r="R378" i="6" s="1"/>
  <c r="P379" i="6"/>
  <c r="R379" i="6" s="1"/>
  <c r="P380" i="6"/>
  <c r="R380" i="6" s="1"/>
  <c r="P381" i="6"/>
  <c r="R381" i="6" s="1"/>
  <c r="P382" i="6"/>
  <c r="R382" i="6" s="1"/>
  <c r="P383" i="6"/>
  <c r="R383" i="6" s="1"/>
  <c r="P384" i="6"/>
  <c r="R384" i="6" s="1"/>
  <c r="P385" i="6"/>
  <c r="R385" i="6" s="1"/>
  <c r="P386" i="6"/>
  <c r="R386" i="6" s="1"/>
  <c r="P387" i="6"/>
  <c r="R387" i="6" s="1"/>
  <c r="P388" i="6"/>
  <c r="R388" i="6" s="1"/>
  <c r="P389" i="6"/>
  <c r="R389" i="6" s="1"/>
  <c r="P390" i="6"/>
  <c r="R390" i="6" s="1"/>
  <c r="P391" i="6"/>
  <c r="R391" i="6" s="1"/>
  <c r="P392" i="6"/>
  <c r="R392" i="6" s="1"/>
  <c r="P393" i="6"/>
  <c r="R393" i="6" s="1"/>
  <c r="P394" i="6"/>
  <c r="R394" i="6" s="1"/>
  <c r="P395" i="6"/>
  <c r="R395" i="6" s="1"/>
  <c r="P396" i="6"/>
  <c r="R396" i="6" s="1"/>
  <c r="P397" i="6"/>
  <c r="R397" i="6" s="1"/>
  <c r="P398" i="6"/>
  <c r="R398" i="6" s="1"/>
  <c r="P399" i="6"/>
  <c r="R399" i="6" s="1"/>
  <c r="P400" i="6"/>
  <c r="R400" i="6" s="1"/>
  <c r="P401" i="6"/>
  <c r="R401" i="6" s="1"/>
  <c r="P402" i="6"/>
  <c r="R402" i="6" s="1"/>
  <c r="P403" i="6"/>
  <c r="R403" i="6" s="1"/>
  <c r="P404" i="6"/>
  <c r="R404" i="6" s="1"/>
  <c r="P405" i="6"/>
  <c r="R405" i="6" s="1"/>
  <c r="P406" i="6"/>
  <c r="R406" i="6" s="1"/>
  <c r="P407" i="6"/>
  <c r="R407" i="6" s="1"/>
  <c r="P408" i="6"/>
  <c r="R408" i="6" s="1"/>
  <c r="P409" i="6"/>
  <c r="R409" i="6" s="1"/>
  <c r="P410" i="6"/>
  <c r="R410" i="6" s="1"/>
  <c r="P411" i="6"/>
  <c r="R411" i="6" s="1"/>
  <c r="P412" i="6"/>
  <c r="R412" i="6" s="1"/>
  <c r="P413" i="6"/>
  <c r="R413" i="6" s="1"/>
  <c r="P414" i="6"/>
  <c r="R414" i="6" s="1"/>
  <c r="P415" i="6"/>
  <c r="R415" i="6" s="1"/>
  <c r="P416" i="6"/>
  <c r="R416" i="6" s="1"/>
  <c r="P417" i="6"/>
  <c r="R417" i="6" s="1"/>
  <c r="P418" i="6"/>
  <c r="R418" i="6" s="1"/>
  <c r="P419" i="6"/>
  <c r="R419" i="6" s="1"/>
  <c r="P434" i="6"/>
  <c r="R434" i="6" s="1"/>
  <c r="P435" i="6"/>
  <c r="R435" i="6" s="1"/>
  <c r="P436" i="6"/>
  <c r="R436" i="6" s="1"/>
  <c r="P437" i="6"/>
  <c r="R437" i="6" s="1"/>
  <c r="P438" i="6"/>
  <c r="R438" i="6" s="1"/>
  <c r="P439" i="6"/>
  <c r="R439" i="6" s="1"/>
  <c r="P440" i="6"/>
  <c r="R440" i="6" s="1"/>
  <c r="P441" i="6"/>
  <c r="R441" i="6" s="1"/>
  <c r="P442" i="6"/>
  <c r="R442" i="6" s="1"/>
  <c r="P443" i="6"/>
  <c r="R443" i="6" s="1"/>
  <c r="P444" i="6"/>
  <c r="R444" i="6" s="1"/>
  <c r="P445" i="6"/>
  <c r="R445" i="6" s="1"/>
  <c r="P446" i="6"/>
  <c r="R446" i="6" s="1"/>
  <c r="P318" i="6" l="1"/>
  <c r="R318" i="6" s="1"/>
  <c r="P319" i="6"/>
  <c r="R319" i="6" s="1"/>
  <c r="P320" i="6"/>
  <c r="R320" i="6" s="1"/>
  <c r="P321" i="6"/>
  <c r="R321" i="6" s="1"/>
  <c r="P322" i="6"/>
  <c r="R322" i="6" s="1"/>
  <c r="P323" i="6"/>
  <c r="R323" i="6" s="1"/>
  <c r="P324" i="6"/>
  <c r="R324" i="6" s="1"/>
  <c r="P325" i="6"/>
  <c r="R325" i="6" s="1"/>
  <c r="P326" i="6"/>
  <c r="R326" i="6" s="1"/>
  <c r="P327" i="6"/>
  <c r="R327" i="6" s="1"/>
  <c r="P328" i="6"/>
  <c r="R328" i="6" s="1"/>
  <c r="P329" i="6"/>
  <c r="R329" i="6" s="1"/>
  <c r="P330" i="6"/>
  <c r="R330" i="6" s="1"/>
  <c r="P331" i="6"/>
  <c r="R331" i="6" s="1"/>
  <c r="P332" i="6"/>
  <c r="R332" i="6" s="1"/>
  <c r="P333" i="6"/>
  <c r="R333" i="6" s="1"/>
  <c r="P334" i="6"/>
  <c r="R334" i="6" s="1"/>
  <c r="P303" i="6" l="1"/>
  <c r="R303" i="6" s="1"/>
  <c r="P304" i="6"/>
  <c r="R304" i="6" s="1"/>
  <c r="P305" i="6"/>
  <c r="R305" i="6" s="1"/>
  <c r="P306" i="6"/>
  <c r="R306" i="6" s="1"/>
  <c r="P307" i="6"/>
  <c r="R307" i="6" s="1"/>
  <c r="P308" i="6"/>
  <c r="R308" i="6" s="1"/>
  <c r="P309" i="6"/>
  <c r="R309" i="6" s="1"/>
  <c r="P310" i="6"/>
  <c r="R310" i="6" s="1"/>
  <c r="P311" i="6"/>
  <c r="R311" i="6" s="1"/>
  <c r="P312" i="6"/>
  <c r="R312" i="6" s="1"/>
  <c r="P313" i="6"/>
  <c r="R313" i="6" s="1"/>
  <c r="P314" i="6"/>
  <c r="R314" i="6" s="1"/>
  <c r="P315" i="6"/>
  <c r="R315" i="6" s="1"/>
  <c r="P300" i="6"/>
  <c r="R300" i="6" s="1"/>
  <c r="P301" i="6"/>
  <c r="R301" i="6" s="1"/>
  <c r="P302" i="6"/>
  <c r="R302" i="6" s="1"/>
  <c r="P272" i="6"/>
  <c r="R272" i="6" s="1"/>
  <c r="P273" i="6"/>
  <c r="R273" i="6" s="1"/>
  <c r="P274" i="6"/>
  <c r="R274" i="6" s="1"/>
  <c r="P275" i="6"/>
  <c r="R275" i="6" s="1"/>
  <c r="P276" i="6"/>
  <c r="R276" i="6" s="1"/>
  <c r="P277" i="6"/>
  <c r="R277" i="6" s="1"/>
  <c r="P278" i="6"/>
  <c r="R278" i="6" s="1"/>
  <c r="P279" i="6"/>
  <c r="R279" i="6" s="1"/>
  <c r="P280" i="6"/>
  <c r="R280" i="6" s="1"/>
  <c r="P281" i="6"/>
  <c r="R281" i="6" s="1"/>
  <c r="P282" i="6"/>
  <c r="R282" i="6" s="1"/>
  <c r="P283" i="6"/>
  <c r="R283" i="6" s="1"/>
  <c r="P284" i="6"/>
  <c r="R284" i="6" s="1"/>
  <c r="P285" i="6"/>
  <c r="R285" i="6" s="1"/>
  <c r="P286" i="6"/>
  <c r="R286" i="6" s="1"/>
  <c r="P287" i="6"/>
  <c r="R287" i="6" s="1"/>
  <c r="P288" i="6"/>
  <c r="R288" i="6" s="1"/>
  <c r="P289" i="6"/>
  <c r="R289" i="6" s="1"/>
  <c r="P290" i="6"/>
  <c r="R290" i="6" s="1"/>
  <c r="P291" i="6"/>
  <c r="R291" i="6" s="1"/>
  <c r="P292" i="6"/>
  <c r="R292" i="6" s="1"/>
  <c r="P293" i="6"/>
  <c r="R293" i="6" s="1"/>
  <c r="P294" i="6"/>
  <c r="R294" i="6" s="1"/>
  <c r="P295" i="6"/>
  <c r="R295" i="6" s="1"/>
  <c r="P296" i="6"/>
  <c r="R296" i="6" s="1"/>
  <c r="P297" i="6"/>
  <c r="R297" i="6" s="1"/>
  <c r="P298" i="6"/>
  <c r="R298" i="6" s="1"/>
  <c r="P299" i="6"/>
  <c r="R299" i="6" s="1"/>
  <c r="P263" i="6"/>
  <c r="R263" i="6" s="1"/>
  <c r="P264" i="6"/>
  <c r="R264" i="6" s="1"/>
  <c r="P265" i="6"/>
  <c r="R265" i="6" s="1"/>
  <c r="P266" i="6"/>
  <c r="R266" i="6" s="1"/>
  <c r="P267" i="6"/>
  <c r="R267" i="6" s="1"/>
  <c r="P268" i="6"/>
  <c r="R268" i="6" s="1"/>
  <c r="P269" i="6"/>
  <c r="R269" i="6" s="1"/>
  <c r="P270" i="6"/>
  <c r="R270" i="6" s="1"/>
  <c r="P271" i="6"/>
  <c r="R271" i="6" s="1"/>
  <c r="P259" i="6"/>
  <c r="R259" i="6" s="1"/>
  <c r="P260" i="6"/>
  <c r="R260" i="6" s="1"/>
  <c r="P261" i="6"/>
  <c r="R261" i="6" s="1"/>
  <c r="P214" i="6" l="1"/>
  <c r="R214" i="6" s="1"/>
  <c r="P215" i="6"/>
  <c r="R215" i="6" s="1"/>
  <c r="P216" i="6"/>
  <c r="R216" i="6" s="1"/>
  <c r="P217" i="6"/>
  <c r="R217" i="6" s="1"/>
  <c r="P218" i="6"/>
  <c r="R218" i="6" s="1"/>
  <c r="P219" i="6"/>
  <c r="R219" i="6" s="1"/>
  <c r="P220" i="6"/>
  <c r="R220" i="6" s="1"/>
  <c r="P221" i="6"/>
  <c r="R221" i="6" s="1"/>
  <c r="P222" i="6"/>
  <c r="R222" i="6" s="1"/>
  <c r="P223" i="6"/>
  <c r="R223" i="6" s="1"/>
  <c r="P224" i="6"/>
  <c r="R224" i="6" s="1"/>
  <c r="P225" i="6"/>
  <c r="R225" i="6" s="1"/>
  <c r="P226" i="6"/>
  <c r="R226" i="6" s="1"/>
  <c r="P227" i="6"/>
  <c r="R227" i="6" s="1"/>
  <c r="P228" i="6"/>
  <c r="R228" i="6" s="1"/>
  <c r="P229" i="6"/>
  <c r="R229" i="6" s="1"/>
  <c r="P230" i="6"/>
  <c r="R230" i="6" s="1"/>
  <c r="P231" i="6"/>
  <c r="R231" i="6" s="1"/>
  <c r="P232" i="6"/>
  <c r="R232" i="6" s="1"/>
  <c r="P233" i="6"/>
  <c r="R233" i="6" s="1"/>
  <c r="P234" i="6"/>
  <c r="R234" i="6" s="1"/>
  <c r="P235" i="6"/>
  <c r="R235" i="6" s="1"/>
  <c r="P236" i="6"/>
  <c r="R236" i="6" s="1"/>
  <c r="P237" i="6"/>
  <c r="R237" i="6" s="1"/>
  <c r="P238" i="6"/>
  <c r="R238" i="6" s="1"/>
  <c r="P239" i="6"/>
  <c r="R239" i="6" s="1"/>
  <c r="P240" i="6"/>
  <c r="R240" i="6" s="1"/>
  <c r="P241" i="6"/>
  <c r="R241" i="6" s="1"/>
  <c r="P242" i="6"/>
  <c r="R242" i="6" s="1"/>
  <c r="P243" i="6"/>
  <c r="R243" i="6" s="1"/>
  <c r="P244" i="6"/>
  <c r="R244" i="6" s="1"/>
  <c r="P245" i="6"/>
  <c r="R245" i="6" s="1"/>
  <c r="P246" i="6"/>
  <c r="R246" i="6" s="1"/>
  <c r="P247" i="6"/>
  <c r="R247" i="6" s="1"/>
  <c r="P248" i="6"/>
  <c r="R248" i="6" s="1"/>
  <c r="P249" i="6"/>
  <c r="R249" i="6" s="1"/>
  <c r="P250" i="6"/>
  <c r="R250" i="6" s="1"/>
  <c r="P251" i="6"/>
  <c r="R251" i="6" s="1"/>
  <c r="P252" i="6"/>
  <c r="R252" i="6" s="1"/>
  <c r="P253" i="6"/>
  <c r="R253" i="6" s="1"/>
  <c r="P254" i="6"/>
  <c r="R254" i="6" s="1"/>
  <c r="P255" i="6"/>
  <c r="R255" i="6" s="1"/>
  <c r="P256" i="6"/>
  <c r="R256" i="6" s="1"/>
  <c r="P257" i="6"/>
  <c r="R257" i="6" s="1"/>
  <c r="P258" i="6"/>
  <c r="R258" i="6" s="1"/>
  <c r="P210" i="6" l="1"/>
  <c r="R210" i="6" s="1"/>
  <c r="P211" i="6"/>
  <c r="R211" i="6" s="1"/>
  <c r="P212" i="6"/>
  <c r="R212" i="6" s="1"/>
  <c r="P213" i="6"/>
  <c r="R213" i="6" s="1"/>
  <c r="P191" i="6" l="1"/>
  <c r="R191" i="6" s="1"/>
  <c r="P192" i="6"/>
  <c r="R192" i="6" s="1"/>
  <c r="P193" i="6"/>
  <c r="R193" i="6" s="1"/>
  <c r="P194" i="6"/>
  <c r="R194" i="6" s="1"/>
  <c r="P195" i="6"/>
  <c r="R195" i="6" s="1"/>
  <c r="P196" i="6"/>
  <c r="R196" i="6" s="1"/>
  <c r="P197" i="6"/>
  <c r="R197" i="6" s="1"/>
  <c r="P198" i="6"/>
  <c r="R198" i="6" s="1"/>
  <c r="P199" i="6"/>
  <c r="R199" i="6" s="1"/>
  <c r="P200" i="6"/>
  <c r="R200" i="6" s="1"/>
  <c r="P201" i="6"/>
  <c r="R201" i="6" s="1"/>
  <c r="P202" i="6"/>
  <c r="R202" i="6" s="1"/>
  <c r="P203" i="6"/>
  <c r="R203" i="6" s="1"/>
  <c r="D181" i="6" l="1"/>
  <c r="D180" i="6"/>
  <c r="P172" i="6"/>
  <c r="R172" i="6" s="1"/>
  <c r="P173" i="6"/>
  <c r="R173" i="6" s="1"/>
  <c r="P174" i="6"/>
  <c r="R174" i="6" s="1"/>
  <c r="P175" i="6"/>
  <c r="R175" i="6" s="1"/>
  <c r="P176" i="6"/>
  <c r="R176" i="6" s="1"/>
  <c r="P177" i="6"/>
  <c r="R177" i="6" s="1"/>
  <c r="P178" i="6"/>
  <c r="R178" i="6" s="1"/>
  <c r="P179" i="6"/>
  <c r="R179" i="6" s="1"/>
  <c r="P180" i="6"/>
  <c r="R180" i="6" s="1"/>
  <c r="P181" i="6"/>
  <c r="R181" i="6" s="1"/>
  <c r="P182" i="6"/>
  <c r="R182" i="6" s="1"/>
  <c r="P183" i="6"/>
  <c r="R183" i="6" s="1"/>
  <c r="P184" i="6"/>
  <c r="R184" i="6" s="1"/>
  <c r="D159" i="6" l="1"/>
  <c r="D160" i="6"/>
  <c r="D158" i="6"/>
  <c r="D156" i="6"/>
  <c r="D155" i="6"/>
  <c r="D148" i="6"/>
  <c r="D149" i="6"/>
  <c r="D147" i="6"/>
  <c r="D144" i="6"/>
  <c r="D143" i="6"/>
  <c r="D141" i="6"/>
  <c r="D140" i="6"/>
  <c r="D138" i="6"/>
  <c r="D137" i="6"/>
  <c r="D127" i="6"/>
  <c r="D128" i="6"/>
  <c r="D129" i="6"/>
  <c r="D130" i="6"/>
  <c r="D131" i="6"/>
  <c r="D132" i="6"/>
  <c r="D133" i="6"/>
  <c r="D126" i="6"/>
  <c r="P124" i="6"/>
  <c r="R124" i="6" s="1"/>
  <c r="P125" i="6"/>
  <c r="R125" i="6" s="1"/>
  <c r="P126" i="6"/>
  <c r="R126" i="6" s="1"/>
  <c r="P127" i="6"/>
  <c r="R127" i="6" s="1"/>
  <c r="P128" i="6"/>
  <c r="R128" i="6" s="1"/>
  <c r="P129" i="6"/>
  <c r="R129" i="6" s="1"/>
  <c r="P130" i="6"/>
  <c r="R130" i="6" s="1"/>
  <c r="P131" i="6"/>
  <c r="R131" i="6" s="1"/>
  <c r="P132" i="6"/>
  <c r="R132" i="6" s="1"/>
  <c r="P133" i="6"/>
  <c r="R133" i="6" s="1"/>
  <c r="P134" i="6"/>
  <c r="R134" i="6" s="1"/>
  <c r="P135" i="6"/>
  <c r="R135" i="6" s="1"/>
  <c r="P136" i="6"/>
  <c r="R136" i="6" s="1"/>
  <c r="P137" i="6"/>
  <c r="R137" i="6" s="1"/>
  <c r="P138" i="6"/>
  <c r="R138" i="6" s="1"/>
  <c r="P139" i="6"/>
  <c r="R139" i="6" s="1"/>
  <c r="P140" i="6"/>
  <c r="R140" i="6" s="1"/>
  <c r="P141" i="6"/>
  <c r="R141" i="6" s="1"/>
  <c r="P142" i="6"/>
  <c r="R142" i="6" s="1"/>
  <c r="P143" i="6"/>
  <c r="R143" i="6" s="1"/>
  <c r="P144" i="6"/>
  <c r="R144" i="6" s="1"/>
  <c r="P145" i="6"/>
  <c r="R145" i="6" s="1"/>
  <c r="P146" i="6"/>
  <c r="R146" i="6" s="1"/>
  <c r="P147" i="6"/>
  <c r="R147" i="6" s="1"/>
  <c r="P148" i="6"/>
  <c r="R148" i="6" s="1"/>
  <c r="P149" i="6"/>
  <c r="R149" i="6" s="1"/>
  <c r="P150" i="6"/>
  <c r="R150" i="6" s="1"/>
  <c r="P151" i="6"/>
  <c r="R151" i="6" s="1"/>
  <c r="P152" i="6"/>
  <c r="R152" i="6" s="1"/>
  <c r="P153" i="6"/>
  <c r="R153" i="6" s="1"/>
  <c r="P154" i="6"/>
  <c r="R154" i="6" s="1"/>
  <c r="P155" i="6"/>
  <c r="R155" i="6" s="1"/>
  <c r="P156" i="6"/>
  <c r="R156" i="6" s="1"/>
  <c r="P157" i="6"/>
  <c r="R157" i="6" s="1"/>
  <c r="P158" i="6"/>
  <c r="R158" i="6" s="1"/>
  <c r="P159" i="6"/>
  <c r="R159" i="6" s="1"/>
  <c r="P160" i="6"/>
  <c r="R160" i="6" s="1"/>
  <c r="P161" i="6"/>
  <c r="R161" i="6" s="1"/>
  <c r="P162" i="6"/>
  <c r="R162" i="6" s="1"/>
  <c r="P163" i="6"/>
  <c r="R163" i="6" s="1"/>
  <c r="P164" i="6"/>
  <c r="R164" i="6" s="1"/>
  <c r="D116" i="6"/>
  <c r="D117" i="6"/>
  <c r="D115" i="6"/>
  <c r="D112" i="6"/>
  <c r="D111" i="6"/>
  <c r="P103" i="6"/>
  <c r="R103" i="6" s="1"/>
  <c r="P104" i="6"/>
  <c r="R104" i="6" s="1"/>
  <c r="P105" i="6"/>
  <c r="R105" i="6" s="1"/>
  <c r="P106" i="6"/>
  <c r="R106" i="6" s="1"/>
  <c r="P107" i="6"/>
  <c r="R107" i="6" s="1"/>
  <c r="P108" i="6"/>
  <c r="R108" i="6" s="1"/>
  <c r="P109" i="6"/>
  <c r="R109" i="6" s="1"/>
  <c r="P110" i="6"/>
  <c r="R110" i="6" s="1"/>
  <c r="P111" i="6"/>
  <c r="R111" i="6" s="1"/>
  <c r="P112" i="6"/>
  <c r="R112" i="6" s="1"/>
  <c r="P113" i="6"/>
  <c r="R113" i="6" s="1"/>
  <c r="P114" i="6"/>
  <c r="R114" i="6" s="1"/>
  <c r="P115" i="6"/>
  <c r="R115" i="6" s="1"/>
  <c r="P116" i="6"/>
  <c r="R116" i="6" s="1"/>
  <c r="P117" i="6"/>
  <c r="R117" i="6" s="1"/>
  <c r="P118" i="6"/>
  <c r="R118" i="6" s="1"/>
  <c r="P119" i="6"/>
  <c r="R119" i="6" s="1"/>
  <c r="P120" i="6"/>
  <c r="R120" i="6" s="1"/>
  <c r="D97" i="6"/>
  <c r="D96" i="6"/>
  <c r="D94" i="6"/>
  <c r="D93" i="6"/>
  <c r="D89" i="6"/>
  <c r="D88" i="6"/>
  <c r="D86" i="6"/>
  <c r="D85" i="6"/>
  <c r="D81" i="6"/>
  <c r="D80" i="6"/>
  <c r="P81" i="6"/>
  <c r="R81" i="6" s="1"/>
  <c r="P82" i="6"/>
  <c r="R82" i="6" s="1"/>
  <c r="P83" i="6"/>
  <c r="R83" i="6" s="1"/>
  <c r="P84" i="6"/>
  <c r="R84" i="6" s="1"/>
  <c r="P85" i="6"/>
  <c r="R85" i="6" s="1"/>
  <c r="P86" i="6"/>
  <c r="R86" i="6" s="1"/>
  <c r="P87" i="6"/>
  <c r="R87" i="6" s="1"/>
  <c r="P88" i="6"/>
  <c r="R88" i="6" s="1"/>
  <c r="P89" i="6"/>
  <c r="R89" i="6" s="1"/>
  <c r="P90" i="6"/>
  <c r="R90" i="6" s="1"/>
  <c r="P91" i="6"/>
  <c r="R91" i="6" s="1"/>
  <c r="P92" i="6"/>
  <c r="R92" i="6" s="1"/>
  <c r="P93" i="6"/>
  <c r="R93" i="6" s="1"/>
  <c r="P94" i="6"/>
  <c r="R94" i="6" s="1"/>
  <c r="P95" i="6"/>
  <c r="R95" i="6" s="1"/>
  <c r="P96" i="6"/>
  <c r="R96" i="6" s="1"/>
  <c r="P97" i="6"/>
  <c r="R97" i="6" s="1"/>
  <c r="P74" i="6"/>
  <c r="R74" i="6" s="1"/>
  <c r="P75" i="6"/>
  <c r="R75" i="6" s="1"/>
  <c r="P76" i="6"/>
  <c r="R76" i="6" s="1"/>
  <c r="P77" i="6"/>
  <c r="R77" i="6" s="1"/>
  <c r="D70" i="6"/>
  <c r="D69" i="6"/>
  <c r="P68" i="6"/>
  <c r="R68" i="6" s="1"/>
  <c r="P69" i="6"/>
  <c r="R69" i="6" s="1"/>
  <c r="P70" i="6"/>
  <c r="R70" i="6" s="1"/>
  <c r="P71" i="6"/>
  <c r="R71" i="6" s="1"/>
  <c r="P72" i="6"/>
  <c r="R72" i="6" s="1"/>
  <c r="D61" i="6"/>
  <c r="D62" i="6"/>
  <c r="D60" i="6"/>
  <c r="D64" i="6"/>
  <c r="D63" i="6"/>
  <c r="P64" i="6"/>
  <c r="R64" i="6" s="1"/>
  <c r="P65" i="6"/>
  <c r="R65" i="6" s="1"/>
  <c r="P66" i="6"/>
  <c r="R66" i="6" s="1"/>
  <c r="P67" i="6"/>
  <c r="R67" i="6" s="1"/>
  <c r="P60" i="6"/>
  <c r="R60" i="6" s="1"/>
  <c r="P61" i="6"/>
  <c r="R61" i="6" s="1"/>
  <c r="P62" i="6"/>
  <c r="R62" i="6" s="1"/>
  <c r="P63" i="6"/>
  <c r="R63" i="6" s="1"/>
  <c r="P56" i="6"/>
  <c r="R56" i="6" s="1"/>
  <c r="P57" i="6"/>
  <c r="R57" i="6" s="1"/>
  <c r="P58" i="6"/>
  <c r="R58" i="6" s="1"/>
  <c r="P59" i="6"/>
  <c r="R59" i="6" s="1"/>
  <c r="F51" i="6" l="1"/>
  <c r="P50" i="6" l="1"/>
  <c r="R50" i="6" s="1"/>
  <c r="P51" i="6"/>
  <c r="R51" i="6" s="1"/>
  <c r="P52" i="6"/>
  <c r="R52" i="6" s="1"/>
  <c r="P53" i="6"/>
  <c r="R53" i="6" s="1"/>
  <c r="P54" i="6"/>
  <c r="R54" i="6" s="1"/>
  <c r="P55" i="6"/>
  <c r="R55" i="6" s="1"/>
  <c r="P73" i="6"/>
  <c r="R73" i="6" s="1"/>
  <c r="P78" i="6"/>
  <c r="R78" i="6" s="1"/>
  <c r="P79" i="6"/>
  <c r="R79" i="6" s="1"/>
  <c r="P80" i="6"/>
  <c r="R80" i="6" s="1"/>
  <c r="P98" i="6"/>
  <c r="R98" i="6" s="1"/>
  <c r="P99" i="6"/>
  <c r="R99" i="6" s="1"/>
  <c r="P100" i="6"/>
  <c r="R100" i="6" s="1"/>
  <c r="P101" i="6"/>
  <c r="R101" i="6" s="1"/>
  <c r="P102" i="6"/>
  <c r="R102" i="6" s="1"/>
  <c r="P121" i="6"/>
  <c r="R121" i="6" s="1"/>
  <c r="P122" i="6"/>
  <c r="R122" i="6" s="1"/>
  <c r="P123" i="6"/>
  <c r="R123" i="6" s="1"/>
  <c r="P165" i="6"/>
  <c r="R165" i="6" s="1"/>
  <c r="P166" i="6"/>
  <c r="R166" i="6" s="1"/>
  <c r="P167" i="6"/>
  <c r="R167" i="6" s="1"/>
  <c r="P168" i="6"/>
  <c r="R168" i="6" s="1"/>
  <c r="P169" i="6"/>
  <c r="R169" i="6" s="1"/>
  <c r="P170" i="6"/>
  <c r="R170" i="6" s="1"/>
  <c r="P171" i="6"/>
  <c r="R171" i="6" s="1"/>
  <c r="P185" i="6"/>
  <c r="R185" i="6" s="1"/>
  <c r="P186" i="6"/>
  <c r="R186" i="6" s="1"/>
  <c r="P187" i="6"/>
  <c r="R187" i="6" s="1"/>
  <c r="P188" i="6"/>
  <c r="R188" i="6" s="1"/>
  <c r="P189" i="6"/>
  <c r="R189" i="6" s="1"/>
  <c r="P190" i="6"/>
  <c r="R190" i="6" s="1"/>
  <c r="P204" i="6"/>
  <c r="R204" i="6" s="1"/>
  <c r="P205" i="6"/>
  <c r="R205" i="6" s="1"/>
  <c r="P206" i="6"/>
  <c r="R206" i="6" s="1"/>
  <c r="P207" i="6"/>
  <c r="R207" i="6" s="1"/>
  <c r="P208" i="6"/>
  <c r="R208" i="6" s="1"/>
  <c r="P209" i="6"/>
  <c r="R209" i="6" s="1"/>
  <c r="P262" i="6"/>
  <c r="R262" i="6" s="1"/>
  <c r="P316" i="6"/>
  <c r="R316" i="6" s="1"/>
  <c r="P317" i="6"/>
  <c r="R317" i="6" s="1"/>
  <c r="P47" i="6" l="1"/>
  <c r="R47" i="6" s="1"/>
  <c r="P48" i="6"/>
  <c r="R48" i="6" s="1"/>
  <c r="P36" i="6"/>
  <c r="R36" i="6" s="1"/>
  <c r="D34" i="6" l="1"/>
  <c r="D35" i="6"/>
  <c r="D33" i="6"/>
  <c r="D31" i="6"/>
  <c r="D30" i="6"/>
  <c r="P31" i="6"/>
  <c r="R31" i="6" s="1"/>
  <c r="P32" i="6"/>
  <c r="R32" i="6" s="1"/>
  <c r="P33" i="6"/>
  <c r="R33" i="6" s="1"/>
  <c r="P34" i="6"/>
  <c r="R34" i="6" s="1"/>
  <c r="P35" i="6"/>
  <c r="R35" i="6" s="1"/>
  <c r="D26" i="6"/>
  <c r="D25" i="6"/>
  <c r="P26" i="6"/>
  <c r="R26" i="6" s="1"/>
  <c r="P27" i="6"/>
  <c r="R27" i="6" s="1"/>
  <c r="P28" i="6"/>
  <c r="R28" i="6" s="1"/>
  <c r="P29" i="6"/>
  <c r="R29" i="6" s="1"/>
  <c r="P23" i="6"/>
  <c r="R23" i="6" s="1"/>
  <c r="P24" i="6"/>
  <c r="R24" i="6" s="1"/>
  <c r="D12" i="6" l="1"/>
  <c r="D11" i="6"/>
  <c r="D454" i="6" s="1"/>
  <c r="P12" i="6"/>
  <c r="R12" i="6" s="1"/>
  <c r="P4" i="6"/>
  <c r="R4" i="6" s="1"/>
  <c r="P5" i="6"/>
  <c r="R5" i="6" s="1"/>
  <c r="P3" i="6" l="1"/>
  <c r="R3" i="6" s="1"/>
  <c r="P6" i="6"/>
  <c r="R6" i="6" s="1"/>
  <c r="P7" i="6"/>
  <c r="R7" i="6" s="1"/>
  <c r="P8" i="6"/>
  <c r="R8" i="6" s="1"/>
  <c r="P9" i="6"/>
  <c r="R9" i="6" s="1"/>
  <c r="P10" i="6"/>
  <c r="R10" i="6" s="1"/>
  <c r="P11" i="6"/>
  <c r="R11" i="6" s="1"/>
  <c r="P13" i="6"/>
  <c r="R13" i="6" s="1"/>
  <c r="P14" i="6"/>
  <c r="R14" i="6" s="1"/>
  <c r="P15" i="6"/>
  <c r="R15" i="6" s="1"/>
  <c r="P16" i="6"/>
  <c r="R16" i="6" s="1"/>
  <c r="P17" i="6"/>
  <c r="R17" i="6" s="1"/>
  <c r="P18" i="6"/>
  <c r="R18" i="6" s="1"/>
  <c r="P19" i="6"/>
  <c r="R19" i="6" s="1"/>
  <c r="P20" i="6"/>
  <c r="R20" i="6" s="1"/>
  <c r="P21" i="6"/>
  <c r="R21" i="6" s="1"/>
  <c r="P22" i="6"/>
  <c r="R22" i="6" s="1"/>
  <c r="P25" i="6"/>
  <c r="R25" i="6" s="1"/>
  <c r="P30" i="6"/>
  <c r="R30" i="6" s="1"/>
  <c r="P37" i="6"/>
  <c r="R37" i="6" s="1"/>
  <c r="P38" i="6"/>
  <c r="R38" i="6" s="1"/>
  <c r="P39" i="6"/>
  <c r="R39" i="6" s="1"/>
  <c r="P40" i="6"/>
  <c r="R40" i="6" s="1"/>
  <c r="P41" i="6"/>
  <c r="R41" i="6" s="1"/>
  <c r="P42" i="6"/>
  <c r="R42" i="6" s="1"/>
  <c r="P43" i="6"/>
  <c r="R43" i="6" s="1"/>
  <c r="P44" i="6"/>
  <c r="R44" i="6" s="1"/>
  <c r="P45" i="6"/>
  <c r="R45" i="6" s="1"/>
  <c r="P46" i="6"/>
  <c r="R46" i="6" s="1"/>
  <c r="P49" i="6"/>
  <c r="R49" i="6" s="1"/>
  <c r="P2" i="6" l="1"/>
  <c r="R2" i="6" s="1"/>
  <c r="F463" i="5" l="1"/>
  <c r="XFD463" i="5"/>
  <c r="E463" i="5"/>
  <c r="D463" i="5"/>
  <c r="M3" i="4" l="1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2" i="4"/>
  <c r="D504" i="4"/>
  <c r="E504" i="4"/>
  <c r="F504" i="4"/>
  <c r="P498" i="4" l="1"/>
  <c r="R498" i="4" s="1"/>
  <c r="P499" i="4"/>
  <c r="R499" i="4" s="1"/>
  <c r="P500" i="4"/>
  <c r="R500" i="4" s="1"/>
  <c r="P494" i="4"/>
  <c r="R494" i="4" s="1"/>
  <c r="P495" i="4"/>
  <c r="R495" i="4" s="1"/>
  <c r="P496" i="4"/>
  <c r="R496" i="4" s="1"/>
  <c r="P475" i="4" l="1"/>
  <c r="R475" i="4" s="1"/>
  <c r="P478" i="4"/>
  <c r="R478" i="4" s="1"/>
  <c r="P480" i="4"/>
  <c r="R480" i="4" s="1"/>
  <c r="P482" i="4"/>
  <c r="R482" i="4" s="1"/>
  <c r="P471" i="4"/>
  <c r="R471" i="4" s="1"/>
  <c r="P472" i="4"/>
  <c r="R472" i="4" s="1"/>
  <c r="P466" i="4"/>
  <c r="R466" i="4" s="1"/>
  <c r="P467" i="4"/>
  <c r="R467" i="4" s="1"/>
  <c r="P468" i="4"/>
  <c r="R468" i="4" s="1"/>
  <c r="P469" i="4"/>
  <c r="R469" i="4" s="1"/>
  <c r="P470" i="4"/>
  <c r="R470" i="4" s="1"/>
  <c r="P473" i="4"/>
  <c r="R473" i="4" s="1"/>
  <c r="P474" i="4"/>
  <c r="R474" i="4" s="1"/>
  <c r="P476" i="4"/>
  <c r="R476" i="4" s="1"/>
  <c r="P477" i="4"/>
  <c r="R477" i="4" s="1"/>
  <c r="P479" i="4"/>
  <c r="R479" i="4" s="1"/>
  <c r="P481" i="4"/>
  <c r="R481" i="4" s="1"/>
  <c r="P483" i="4"/>
  <c r="R483" i="4" s="1"/>
  <c r="P484" i="4"/>
  <c r="R484" i="4" s="1"/>
  <c r="P485" i="4"/>
  <c r="R485" i="4" s="1"/>
  <c r="P486" i="4"/>
  <c r="R486" i="4" s="1"/>
  <c r="P487" i="4"/>
  <c r="R487" i="4" s="1"/>
  <c r="P488" i="4"/>
  <c r="R488" i="4" s="1"/>
  <c r="P489" i="4"/>
  <c r="R489" i="4" s="1"/>
  <c r="P490" i="4"/>
  <c r="R490" i="4" s="1"/>
  <c r="P491" i="4"/>
  <c r="R491" i="4" s="1"/>
  <c r="P492" i="4"/>
  <c r="R492" i="4" s="1"/>
  <c r="P493" i="4"/>
  <c r="R493" i="4" s="1"/>
  <c r="P497" i="4"/>
  <c r="R497" i="4" s="1"/>
  <c r="P501" i="4"/>
  <c r="R501" i="4" s="1"/>
  <c r="P502" i="4"/>
  <c r="R502" i="4" s="1"/>
  <c r="P503" i="4"/>
  <c r="R503" i="4" s="1"/>
  <c r="P465" i="4"/>
  <c r="R465" i="4" s="1"/>
  <c r="P464" i="4"/>
  <c r="R464" i="4" s="1"/>
  <c r="P455" i="4" l="1"/>
  <c r="R455" i="4" s="1"/>
  <c r="P451" i="4"/>
  <c r="R451" i="4" s="1"/>
  <c r="P459" i="4"/>
  <c r="R459" i="4" s="1"/>
  <c r="P463" i="4"/>
  <c r="R463" i="4" s="1"/>
  <c r="P435" i="4" l="1"/>
  <c r="R435" i="4" s="1"/>
  <c r="P436" i="4"/>
  <c r="R436" i="4" s="1"/>
  <c r="P437" i="4"/>
  <c r="R437" i="4" s="1"/>
  <c r="P438" i="4"/>
  <c r="R438" i="4" s="1"/>
  <c r="P439" i="4"/>
  <c r="R439" i="4" s="1"/>
  <c r="P440" i="4"/>
  <c r="R440" i="4" s="1"/>
  <c r="P441" i="4"/>
  <c r="R441" i="4" s="1"/>
  <c r="P442" i="4"/>
  <c r="R442" i="4" s="1"/>
  <c r="P424" i="4"/>
  <c r="R424" i="4" s="1"/>
  <c r="P425" i="4"/>
  <c r="R425" i="4" s="1"/>
  <c r="P426" i="4"/>
  <c r="R426" i="4" s="1"/>
  <c r="P427" i="4"/>
  <c r="R427" i="4" s="1"/>
  <c r="P428" i="4"/>
  <c r="R428" i="4" s="1"/>
  <c r="P429" i="4"/>
  <c r="R429" i="4" s="1"/>
  <c r="P430" i="4"/>
  <c r="R430" i="4" s="1"/>
  <c r="P431" i="4"/>
  <c r="R431" i="4" s="1"/>
  <c r="P432" i="4"/>
  <c r="R432" i="4" s="1"/>
  <c r="P419" i="4"/>
  <c r="R419" i="4" s="1"/>
  <c r="P420" i="4"/>
  <c r="R420" i="4" s="1"/>
  <c r="P417" i="4"/>
  <c r="R417" i="4" s="1"/>
  <c r="P399" i="4"/>
  <c r="R399" i="4" s="1"/>
  <c r="P395" i="4"/>
  <c r="R395" i="4" s="1"/>
  <c r="P396" i="4"/>
  <c r="R396" i="4" s="1"/>
  <c r="P387" i="4" l="1"/>
  <c r="R387" i="4" s="1"/>
  <c r="P388" i="4"/>
  <c r="R388" i="4" s="1"/>
  <c r="P389" i="4"/>
  <c r="R389" i="4" s="1"/>
  <c r="P390" i="4"/>
  <c r="R390" i="4" s="1"/>
  <c r="P391" i="4"/>
  <c r="R391" i="4" s="1"/>
  <c r="P392" i="4"/>
  <c r="R392" i="4" s="1"/>
  <c r="P393" i="4"/>
  <c r="R393" i="4" s="1"/>
  <c r="P394" i="4"/>
  <c r="R394" i="4" s="1"/>
  <c r="P397" i="4"/>
  <c r="R397" i="4" s="1"/>
  <c r="P398" i="4"/>
  <c r="R398" i="4" s="1"/>
  <c r="P400" i="4"/>
  <c r="R400" i="4" s="1"/>
  <c r="P401" i="4"/>
  <c r="R401" i="4" s="1"/>
  <c r="P402" i="4"/>
  <c r="R402" i="4" s="1"/>
  <c r="P403" i="4"/>
  <c r="R403" i="4" s="1"/>
  <c r="P404" i="4"/>
  <c r="R404" i="4" s="1"/>
  <c r="P405" i="4"/>
  <c r="R405" i="4" s="1"/>
  <c r="P406" i="4"/>
  <c r="R406" i="4" s="1"/>
  <c r="P407" i="4"/>
  <c r="R407" i="4" s="1"/>
  <c r="P408" i="4"/>
  <c r="R408" i="4" s="1"/>
  <c r="P409" i="4"/>
  <c r="R409" i="4" s="1"/>
  <c r="P410" i="4"/>
  <c r="R410" i="4" s="1"/>
  <c r="P411" i="4"/>
  <c r="R411" i="4" s="1"/>
  <c r="P412" i="4"/>
  <c r="R412" i="4" s="1"/>
  <c r="P413" i="4"/>
  <c r="R413" i="4" s="1"/>
  <c r="P414" i="4"/>
  <c r="R414" i="4" s="1"/>
  <c r="P415" i="4"/>
  <c r="R415" i="4" s="1"/>
  <c r="P416" i="4"/>
  <c r="R416" i="4" s="1"/>
  <c r="P418" i="4"/>
  <c r="R418" i="4" s="1"/>
  <c r="P421" i="4"/>
  <c r="R421" i="4" s="1"/>
  <c r="P422" i="4"/>
  <c r="R422" i="4" s="1"/>
  <c r="P423" i="4"/>
  <c r="R423" i="4" s="1"/>
  <c r="P433" i="4"/>
  <c r="R433" i="4" s="1"/>
  <c r="P434" i="4"/>
  <c r="R434" i="4" s="1"/>
  <c r="P443" i="4"/>
  <c r="R443" i="4" s="1"/>
  <c r="P444" i="4"/>
  <c r="R444" i="4" s="1"/>
  <c r="P445" i="4"/>
  <c r="R445" i="4" s="1"/>
  <c r="P446" i="4"/>
  <c r="R446" i="4" s="1"/>
  <c r="P447" i="4"/>
  <c r="R447" i="4" s="1"/>
  <c r="P448" i="4"/>
  <c r="R448" i="4" s="1"/>
  <c r="P449" i="4"/>
  <c r="R449" i="4" s="1"/>
  <c r="P450" i="4"/>
  <c r="R450" i="4" s="1"/>
  <c r="P452" i="4"/>
  <c r="R452" i="4" s="1"/>
  <c r="P453" i="4"/>
  <c r="R453" i="4" s="1"/>
  <c r="P454" i="4"/>
  <c r="R454" i="4" s="1"/>
  <c r="P456" i="4"/>
  <c r="R456" i="4" s="1"/>
  <c r="P457" i="4"/>
  <c r="R457" i="4" s="1"/>
  <c r="P458" i="4"/>
  <c r="R458" i="4" s="1"/>
  <c r="P460" i="4"/>
  <c r="R460" i="4" s="1"/>
  <c r="P461" i="4"/>
  <c r="R461" i="4" s="1"/>
  <c r="P462" i="4"/>
  <c r="R462" i="4" s="1"/>
  <c r="P378" i="4" l="1"/>
  <c r="R378" i="4" s="1"/>
  <c r="P379" i="4"/>
  <c r="R379" i="4" s="1"/>
  <c r="P380" i="4"/>
  <c r="R380" i="4" s="1"/>
  <c r="P381" i="4"/>
  <c r="R381" i="4" s="1"/>
  <c r="P382" i="4"/>
  <c r="R382" i="4" s="1"/>
  <c r="P383" i="4"/>
  <c r="R383" i="4" s="1"/>
  <c r="P384" i="4"/>
  <c r="R384" i="4" s="1"/>
  <c r="P385" i="4"/>
  <c r="R385" i="4" s="1"/>
  <c r="P386" i="4"/>
  <c r="R386" i="4" s="1"/>
  <c r="P369" i="4"/>
  <c r="R369" i="4" s="1"/>
  <c r="P329" i="4"/>
  <c r="R329" i="4" s="1"/>
  <c r="P330" i="4"/>
  <c r="R330" i="4" s="1"/>
  <c r="P331" i="4"/>
  <c r="R331" i="4" s="1"/>
  <c r="P332" i="4"/>
  <c r="R332" i="4" s="1"/>
  <c r="P333" i="4"/>
  <c r="R333" i="4" s="1"/>
  <c r="P334" i="4"/>
  <c r="R334" i="4" s="1"/>
  <c r="P335" i="4"/>
  <c r="R335" i="4" s="1"/>
  <c r="P336" i="4"/>
  <c r="R336" i="4" s="1"/>
  <c r="P337" i="4"/>
  <c r="R337" i="4" s="1"/>
  <c r="P338" i="4"/>
  <c r="R338" i="4" s="1"/>
  <c r="P339" i="4"/>
  <c r="R339" i="4" s="1"/>
  <c r="P340" i="4"/>
  <c r="R340" i="4" s="1"/>
  <c r="P341" i="4"/>
  <c r="R341" i="4" s="1"/>
  <c r="P342" i="4"/>
  <c r="R342" i="4" s="1"/>
  <c r="P343" i="4"/>
  <c r="R343" i="4" s="1"/>
  <c r="P344" i="4"/>
  <c r="R344" i="4" s="1"/>
  <c r="P345" i="4"/>
  <c r="R345" i="4" s="1"/>
  <c r="P346" i="4"/>
  <c r="R346" i="4" s="1"/>
  <c r="P347" i="4"/>
  <c r="R347" i="4" s="1"/>
  <c r="P348" i="4"/>
  <c r="R348" i="4" s="1"/>
  <c r="P349" i="4"/>
  <c r="R349" i="4" s="1"/>
  <c r="P350" i="4"/>
  <c r="R350" i="4" s="1"/>
  <c r="P351" i="4"/>
  <c r="R351" i="4" s="1"/>
  <c r="P352" i="4"/>
  <c r="R352" i="4" s="1"/>
  <c r="P353" i="4"/>
  <c r="R353" i="4" s="1"/>
  <c r="P354" i="4"/>
  <c r="R354" i="4" s="1"/>
  <c r="P303" i="4"/>
  <c r="R303" i="4" s="1"/>
  <c r="P304" i="4"/>
  <c r="R304" i="4" s="1"/>
  <c r="P305" i="4"/>
  <c r="R305" i="4" s="1"/>
  <c r="P306" i="4"/>
  <c r="R306" i="4" s="1"/>
  <c r="P307" i="4"/>
  <c r="R307" i="4" s="1"/>
  <c r="P308" i="4"/>
  <c r="R308" i="4" s="1"/>
  <c r="P309" i="4"/>
  <c r="R309" i="4" s="1"/>
  <c r="P310" i="4"/>
  <c r="R310" i="4" s="1"/>
  <c r="P311" i="4"/>
  <c r="R311" i="4" s="1"/>
  <c r="P312" i="4"/>
  <c r="R312" i="4" s="1"/>
  <c r="P313" i="4"/>
  <c r="R313" i="4" s="1"/>
  <c r="P314" i="4"/>
  <c r="R314" i="4" s="1"/>
  <c r="P315" i="4"/>
  <c r="R315" i="4" s="1"/>
  <c r="P316" i="4"/>
  <c r="R316" i="4" s="1"/>
  <c r="P317" i="4"/>
  <c r="R317" i="4" s="1"/>
  <c r="P318" i="4"/>
  <c r="R318" i="4" s="1"/>
  <c r="P319" i="4"/>
  <c r="R319" i="4" s="1"/>
  <c r="P320" i="4"/>
  <c r="R320" i="4" s="1"/>
  <c r="P321" i="4"/>
  <c r="R321" i="4" s="1"/>
  <c r="P322" i="4"/>
  <c r="R322" i="4" s="1"/>
  <c r="P323" i="4"/>
  <c r="R323" i="4" s="1"/>
  <c r="P324" i="4"/>
  <c r="R324" i="4" s="1"/>
  <c r="P274" i="4"/>
  <c r="R274" i="4" s="1"/>
  <c r="P275" i="4"/>
  <c r="R275" i="4" s="1"/>
  <c r="P276" i="4"/>
  <c r="R276" i="4" s="1"/>
  <c r="P277" i="4"/>
  <c r="R277" i="4" s="1"/>
  <c r="P278" i="4"/>
  <c r="R278" i="4" s="1"/>
  <c r="P279" i="4"/>
  <c r="R279" i="4" s="1"/>
  <c r="P280" i="4"/>
  <c r="R280" i="4" s="1"/>
  <c r="P281" i="4"/>
  <c r="R281" i="4" s="1"/>
  <c r="P282" i="4"/>
  <c r="R282" i="4" s="1"/>
  <c r="P283" i="4"/>
  <c r="R283" i="4" s="1"/>
  <c r="P284" i="4"/>
  <c r="R284" i="4" s="1"/>
  <c r="P285" i="4"/>
  <c r="R285" i="4" s="1"/>
  <c r="P286" i="4"/>
  <c r="R286" i="4" s="1"/>
  <c r="P287" i="4"/>
  <c r="R287" i="4" s="1"/>
  <c r="P288" i="4"/>
  <c r="R288" i="4" s="1"/>
  <c r="P289" i="4"/>
  <c r="R289" i="4" s="1"/>
  <c r="P290" i="4"/>
  <c r="R290" i="4" s="1"/>
  <c r="P291" i="4"/>
  <c r="R291" i="4" s="1"/>
  <c r="P292" i="4"/>
  <c r="R292" i="4" s="1"/>
  <c r="P293" i="4"/>
  <c r="R293" i="4" s="1"/>
  <c r="P294" i="4"/>
  <c r="R294" i="4" s="1"/>
  <c r="P295" i="4"/>
  <c r="R295" i="4" s="1"/>
  <c r="P296" i="4"/>
  <c r="R296" i="4" s="1"/>
  <c r="P297" i="4"/>
  <c r="R297" i="4" s="1"/>
  <c r="P261" i="4"/>
  <c r="R261" i="4" s="1"/>
  <c r="P262" i="4"/>
  <c r="R262" i="4" s="1"/>
  <c r="P263" i="4"/>
  <c r="R263" i="4" s="1"/>
  <c r="P264" i="4"/>
  <c r="R264" i="4" s="1"/>
  <c r="P265" i="4"/>
  <c r="R265" i="4" s="1"/>
  <c r="P266" i="4"/>
  <c r="R266" i="4" s="1"/>
  <c r="P267" i="4"/>
  <c r="R267" i="4" s="1"/>
  <c r="P268" i="4"/>
  <c r="R268" i="4" s="1"/>
  <c r="P269" i="4"/>
  <c r="R269" i="4" s="1"/>
  <c r="P270" i="4"/>
  <c r="R270" i="4" s="1"/>
  <c r="P271" i="4"/>
  <c r="R271" i="4" s="1"/>
  <c r="P272" i="4"/>
  <c r="R272" i="4" s="1"/>
  <c r="P273" i="4"/>
  <c r="R273" i="4" s="1"/>
  <c r="P298" i="4"/>
  <c r="R298" i="4" s="1"/>
  <c r="P299" i="4"/>
  <c r="R299" i="4" s="1"/>
  <c r="P300" i="4"/>
  <c r="R300" i="4" s="1"/>
  <c r="P301" i="4"/>
  <c r="R301" i="4" s="1"/>
  <c r="P302" i="4"/>
  <c r="R302" i="4" s="1"/>
  <c r="P325" i="4"/>
  <c r="R325" i="4" s="1"/>
  <c r="P326" i="4"/>
  <c r="R326" i="4" s="1"/>
  <c r="P327" i="4"/>
  <c r="R327" i="4" s="1"/>
  <c r="P328" i="4"/>
  <c r="R328" i="4" s="1"/>
  <c r="P355" i="4"/>
  <c r="R355" i="4" s="1"/>
  <c r="P356" i="4"/>
  <c r="R356" i="4" s="1"/>
  <c r="P357" i="4"/>
  <c r="R357" i="4" s="1"/>
  <c r="P358" i="4"/>
  <c r="R358" i="4" s="1"/>
  <c r="P359" i="4"/>
  <c r="R359" i="4" s="1"/>
  <c r="P360" i="4"/>
  <c r="R360" i="4" s="1"/>
  <c r="P361" i="4"/>
  <c r="R361" i="4" s="1"/>
  <c r="P362" i="4"/>
  <c r="R362" i="4" s="1"/>
  <c r="P363" i="4"/>
  <c r="R363" i="4" s="1"/>
  <c r="P364" i="4"/>
  <c r="R364" i="4" s="1"/>
  <c r="P365" i="4"/>
  <c r="R365" i="4" s="1"/>
  <c r="P366" i="4"/>
  <c r="R366" i="4" s="1"/>
  <c r="P367" i="4"/>
  <c r="R367" i="4" s="1"/>
  <c r="P368" i="4"/>
  <c r="R368" i="4" s="1"/>
  <c r="P370" i="4"/>
  <c r="R370" i="4" s="1"/>
  <c r="P371" i="4"/>
  <c r="R371" i="4" s="1"/>
  <c r="P372" i="4"/>
  <c r="R372" i="4" s="1"/>
  <c r="P373" i="4"/>
  <c r="R373" i="4" s="1"/>
  <c r="P374" i="4"/>
  <c r="R374" i="4" s="1"/>
  <c r="P375" i="4"/>
  <c r="R375" i="4" s="1"/>
  <c r="P376" i="4"/>
  <c r="R376" i="4" s="1"/>
  <c r="P377" i="4"/>
  <c r="R377" i="4" s="1"/>
  <c r="P249" i="4" l="1"/>
  <c r="R249" i="4" s="1"/>
  <c r="P250" i="4"/>
  <c r="R250" i="4" s="1"/>
  <c r="P251" i="4"/>
  <c r="R251" i="4" s="1"/>
  <c r="P252" i="4"/>
  <c r="R252" i="4" s="1"/>
  <c r="P253" i="4"/>
  <c r="R253" i="4" s="1"/>
  <c r="P254" i="4"/>
  <c r="R254" i="4" s="1"/>
  <c r="P255" i="4"/>
  <c r="R255" i="4" s="1"/>
  <c r="P256" i="4"/>
  <c r="R256" i="4" s="1"/>
  <c r="P257" i="4"/>
  <c r="R257" i="4" s="1"/>
  <c r="P258" i="4"/>
  <c r="R258" i="4" s="1"/>
  <c r="P259" i="4"/>
  <c r="R259" i="4" s="1"/>
  <c r="P260" i="4"/>
  <c r="R260" i="4" s="1"/>
  <c r="P246" i="4"/>
  <c r="R246" i="4" s="1"/>
  <c r="P247" i="4"/>
  <c r="R247" i="4" s="1"/>
  <c r="P248" i="4"/>
  <c r="R248" i="4" s="1"/>
  <c r="P241" i="4" l="1"/>
  <c r="R241" i="4" s="1"/>
  <c r="P242" i="4"/>
  <c r="R242" i="4" s="1"/>
  <c r="P243" i="4"/>
  <c r="R243" i="4" s="1"/>
  <c r="P244" i="4"/>
  <c r="R244" i="4" s="1"/>
  <c r="P238" i="4"/>
  <c r="R238" i="4" s="1"/>
  <c r="P239" i="4"/>
  <c r="R239" i="4" s="1"/>
  <c r="P232" i="4"/>
  <c r="R232" i="4" s="1"/>
  <c r="P233" i="4"/>
  <c r="R233" i="4" s="1"/>
  <c r="P226" i="4"/>
  <c r="R226" i="4" s="1"/>
  <c r="P219" i="4"/>
  <c r="R219" i="4" s="1"/>
  <c r="P220" i="4"/>
  <c r="R220" i="4" s="1"/>
  <c r="P221" i="4"/>
  <c r="R221" i="4" s="1"/>
  <c r="P222" i="4"/>
  <c r="R222" i="4" s="1"/>
  <c r="P223" i="4"/>
  <c r="R223" i="4" s="1"/>
  <c r="P224" i="4"/>
  <c r="R224" i="4" s="1"/>
  <c r="P225" i="4"/>
  <c r="R225" i="4" s="1"/>
  <c r="P216" i="4"/>
  <c r="R216" i="4" s="1"/>
  <c r="P217" i="4"/>
  <c r="R217" i="4" s="1"/>
  <c r="P213" i="4"/>
  <c r="R213" i="4" s="1"/>
  <c r="P210" i="4"/>
  <c r="R210" i="4" s="1"/>
  <c r="P207" i="4"/>
  <c r="R207" i="4" s="1"/>
  <c r="P198" i="4"/>
  <c r="R198" i="4" s="1"/>
  <c r="P199" i="4"/>
  <c r="R199" i="4" s="1"/>
  <c r="P192" i="4"/>
  <c r="R192" i="4" s="1"/>
  <c r="P193" i="4"/>
  <c r="R193" i="4" s="1"/>
  <c r="P187" i="4"/>
  <c r="R187" i="4" s="1"/>
  <c r="P245" i="4"/>
  <c r="R245" i="4" s="1"/>
  <c r="P176" i="4"/>
  <c r="R176" i="4" s="1"/>
  <c r="P177" i="4"/>
  <c r="R177" i="4" s="1"/>
  <c r="P178" i="4"/>
  <c r="R178" i="4" s="1"/>
  <c r="P179" i="4"/>
  <c r="R179" i="4" s="1"/>
  <c r="P180" i="4"/>
  <c r="R180" i="4" s="1"/>
  <c r="P181" i="4"/>
  <c r="R181" i="4" s="1"/>
  <c r="P182" i="4"/>
  <c r="R182" i="4" s="1"/>
  <c r="P183" i="4"/>
  <c r="R183" i="4" s="1"/>
  <c r="P184" i="4"/>
  <c r="R184" i="4" s="1"/>
  <c r="P185" i="4"/>
  <c r="R185" i="4" s="1"/>
  <c r="P186" i="4"/>
  <c r="R186" i="4" s="1"/>
  <c r="P188" i="4"/>
  <c r="R188" i="4" s="1"/>
  <c r="P189" i="4"/>
  <c r="R189" i="4" s="1"/>
  <c r="P190" i="4"/>
  <c r="R190" i="4" s="1"/>
  <c r="P191" i="4"/>
  <c r="R191" i="4" s="1"/>
  <c r="P194" i="4"/>
  <c r="R194" i="4" s="1"/>
  <c r="P195" i="4"/>
  <c r="R195" i="4" s="1"/>
  <c r="P196" i="4"/>
  <c r="R196" i="4" s="1"/>
  <c r="P197" i="4"/>
  <c r="R197" i="4" s="1"/>
  <c r="P200" i="4"/>
  <c r="R200" i="4" s="1"/>
  <c r="P201" i="4"/>
  <c r="R201" i="4" s="1"/>
  <c r="P202" i="4"/>
  <c r="R202" i="4" s="1"/>
  <c r="P203" i="4"/>
  <c r="R203" i="4" s="1"/>
  <c r="P204" i="4"/>
  <c r="R204" i="4" s="1"/>
  <c r="P205" i="4"/>
  <c r="R205" i="4" s="1"/>
  <c r="P206" i="4"/>
  <c r="R206" i="4" s="1"/>
  <c r="P208" i="4"/>
  <c r="R208" i="4" s="1"/>
  <c r="P209" i="4"/>
  <c r="R209" i="4" s="1"/>
  <c r="P211" i="4"/>
  <c r="R211" i="4" s="1"/>
  <c r="P212" i="4"/>
  <c r="R212" i="4" s="1"/>
  <c r="P214" i="4"/>
  <c r="R214" i="4" s="1"/>
  <c r="P215" i="4"/>
  <c r="R215" i="4" s="1"/>
  <c r="P218" i="4"/>
  <c r="R218" i="4" s="1"/>
  <c r="P227" i="4"/>
  <c r="R227" i="4" s="1"/>
  <c r="P228" i="4"/>
  <c r="R228" i="4" s="1"/>
  <c r="P229" i="4"/>
  <c r="R229" i="4" s="1"/>
  <c r="P230" i="4"/>
  <c r="R230" i="4" s="1"/>
  <c r="P231" i="4"/>
  <c r="R231" i="4" s="1"/>
  <c r="P234" i="4"/>
  <c r="R234" i="4" s="1"/>
  <c r="P235" i="4"/>
  <c r="R235" i="4" s="1"/>
  <c r="P236" i="4"/>
  <c r="R236" i="4" s="1"/>
  <c r="P237" i="4"/>
  <c r="R237" i="4" s="1"/>
  <c r="P240" i="4"/>
  <c r="R240" i="4" s="1"/>
  <c r="P152" i="4" l="1"/>
  <c r="R152" i="4" s="1"/>
  <c r="P153" i="4"/>
  <c r="R153" i="4" s="1"/>
  <c r="P154" i="4"/>
  <c r="R154" i="4" s="1"/>
  <c r="P155" i="4"/>
  <c r="R155" i="4" s="1"/>
  <c r="P156" i="4"/>
  <c r="R156" i="4" s="1"/>
  <c r="P157" i="4"/>
  <c r="R157" i="4" s="1"/>
  <c r="P158" i="4"/>
  <c r="R158" i="4" s="1"/>
  <c r="P159" i="4"/>
  <c r="R159" i="4" s="1"/>
  <c r="P160" i="4"/>
  <c r="R160" i="4" s="1"/>
  <c r="P161" i="4"/>
  <c r="R161" i="4" s="1"/>
  <c r="P162" i="4"/>
  <c r="R162" i="4" s="1"/>
  <c r="P163" i="4"/>
  <c r="R163" i="4" s="1"/>
  <c r="P164" i="4"/>
  <c r="R164" i="4" s="1"/>
  <c r="P165" i="4"/>
  <c r="R165" i="4" s="1"/>
  <c r="P166" i="4"/>
  <c r="R166" i="4" s="1"/>
  <c r="P167" i="4"/>
  <c r="R167" i="4" s="1"/>
  <c r="P168" i="4"/>
  <c r="R168" i="4" s="1"/>
  <c r="P169" i="4"/>
  <c r="R169" i="4" s="1"/>
  <c r="P170" i="4"/>
  <c r="R170" i="4" s="1"/>
  <c r="P171" i="4"/>
  <c r="R171" i="4" s="1"/>
  <c r="P172" i="4"/>
  <c r="R172" i="4" s="1"/>
  <c r="P173" i="4"/>
  <c r="R173" i="4" s="1"/>
  <c r="P174" i="4"/>
  <c r="R174" i="4" s="1"/>
  <c r="P175" i="4"/>
  <c r="R175" i="4" s="1"/>
  <c r="P144" i="4"/>
  <c r="R144" i="4" s="1"/>
  <c r="P142" i="4"/>
  <c r="R142" i="4" s="1"/>
  <c r="P137" i="4"/>
  <c r="R137" i="4" s="1"/>
  <c r="P138" i="4"/>
  <c r="R138" i="4" s="1"/>
  <c r="P139" i="4"/>
  <c r="R139" i="4" s="1"/>
  <c r="P132" i="4"/>
  <c r="R132" i="4" s="1"/>
  <c r="P133" i="4"/>
  <c r="R133" i="4" s="1"/>
  <c r="P134" i="4"/>
  <c r="R134" i="4" s="1"/>
  <c r="P135" i="4"/>
  <c r="R135" i="4" s="1"/>
  <c r="P136" i="4"/>
  <c r="R136" i="4" s="1"/>
  <c r="P140" i="4"/>
  <c r="R140" i="4" s="1"/>
  <c r="P141" i="4"/>
  <c r="R141" i="4" s="1"/>
  <c r="P143" i="4"/>
  <c r="R143" i="4" s="1"/>
  <c r="P145" i="4"/>
  <c r="R145" i="4" s="1"/>
  <c r="P146" i="4"/>
  <c r="R146" i="4" s="1"/>
  <c r="P147" i="4"/>
  <c r="R147" i="4" s="1"/>
  <c r="P148" i="4"/>
  <c r="R148" i="4" s="1"/>
  <c r="P149" i="4"/>
  <c r="R149" i="4" s="1"/>
  <c r="P150" i="4"/>
  <c r="R150" i="4" s="1"/>
  <c r="P151" i="4"/>
  <c r="R151" i="4" s="1"/>
  <c r="P131" i="4" l="1"/>
  <c r="R131" i="4" s="1"/>
  <c r="P129" i="4"/>
  <c r="R129" i="4" s="1"/>
  <c r="P126" i="4"/>
  <c r="R126" i="4" s="1"/>
  <c r="P127" i="4"/>
  <c r="R127" i="4" s="1"/>
  <c r="P122" i="4"/>
  <c r="R122" i="4" s="1"/>
  <c r="P123" i="4"/>
  <c r="R123" i="4" s="1"/>
  <c r="P118" i="4"/>
  <c r="R118" i="4" s="1"/>
  <c r="P119" i="4"/>
  <c r="R119" i="4" s="1"/>
  <c r="P120" i="4"/>
  <c r="R120" i="4" s="1"/>
  <c r="P106" i="4"/>
  <c r="R106" i="4" s="1"/>
  <c r="P107" i="4"/>
  <c r="R107" i="4" s="1"/>
  <c r="P108" i="4"/>
  <c r="R108" i="4" s="1"/>
  <c r="P109" i="4"/>
  <c r="R109" i="4" s="1"/>
  <c r="P110" i="4"/>
  <c r="R110" i="4" s="1"/>
  <c r="P111" i="4"/>
  <c r="R111" i="4" s="1"/>
  <c r="P112" i="4"/>
  <c r="R112" i="4" s="1"/>
  <c r="P113" i="4"/>
  <c r="R113" i="4" s="1"/>
  <c r="P114" i="4"/>
  <c r="R114" i="4" s="1"/>
  <c r="P115" i="4"/>
  <c r="R115" i="4" s="1"/>
  <c r="P116" i="4"/>
  <c r="R116" i="4" s="1"/>
  <c r="P117" i="4"/>
  <c r="R117" i="4" s="1"/>
  <c r="P121" i="4"/>
  <c r="R121" i="4" s="1"/>
  <c r="P124" i="4"/>
  <c r="R124" i="4" s="1"/>
  <c r="P125" i="4"/>
  <c r="R125" i="4" s="1"/>
  <c r="P128" i="4"/>
  <c r="R128" i="4" s="1"/>
  <c r="P130" i="4"/>
  <c r="R130" i="4" s="1"/>
  <c r="P82" i="4" l="1"/>
  <c r="R82" i="4" s="1"/>
  <c r="P83" i="4"/>
  <c r="R83" i="4" s="1"/>
  <c r="P84" i="4"/>
  <c r="R84" i="4" s="1"/>
  <c r="P85" i="4"/>
  <c r="R85" i="4" s="1"/>
  <c r="P86" i="4"/>
  <c r="R86" i="4" s="1"/>
  <c r="P87" i="4"/>
  <c r="R87" i="4" s="1"/>
  <c r="P88" i="4"/>
  <c r="R88" i="4" s="1"/>
  <c r="P89" i="4"/>
  <c r="R89" i="4" s="1"/>
  <c r="P90" i="4"/>
  <c r="R90" i="4" s="1"/>
  <c r="P91" i="4"/>
  <c r="R91" i="4" s="1"/>
  <c r="P92" i="4"/>
  <c r="R92" i="4" s="1"/>
  <c r="P93" i="4"/>
  <c r="R93" i="4" s="1"/>
  <c r="P94" i="4"/>
  <c r="R94" i="4" s="1"/>
  <c r="P95" i="4"/>
  <c r="R95" i="4" s="1"/>
  <c r="P96" i="4"/>
  <c r="R96" i="4" s="1"/>
  <c r="P97" i="4"/>
  <c r="R97" i="4" s="1"/>
  <c r="P98" i="4"/>
  <c r="R98" i="4" s="1"/>
  <c r="P99" i="4"/>
  <c r="R99" i="4" s="1"/>
  <c r="P100" i="4"/>
  <c r="R100" i="4" s="1"/>
  <c r="P101" i="4"/>
  <c r="R101" i="4" s="1"/>
  <c r="P102" i="4"/>
  <c r="R102" i="4" s="1"/>
  <c r="P103" i="4"/>
  <c r="R103" i="4" s="1"/>
  <c r="P104" i="4"/>
  <c r="R104" i="4" s="1"/>
  <c r="P105" i="4"/>
  <c r="R105" i="4" s="1"/>
  <c r="P62" i="4"/>
  <c r="R62" i="4" s="1"/>
  <c r="P63" i="4"/>
  <c r="R63" i="4" s="1"/>
  <c r="P64" i="4"/>
  <c r="R64" i="4" s="1"/>
  <c r="P65" i="4"/>
  <c r="R65" i="4" s="1"/>
  <c r="P66" i="4"/>
  <c r="R66" i="4" s="1"/>
  <c r="P58" i="4"/>
  <c r="R58" i="4" s="1"/>
  <c r="P59" i="4"/>
  <c r="R59" i="4" s="1"/>
  <c r="P60" i="4"/>
  <c r="R60" i="4" s="1"/>
  <c r="P54" i="4"/>
  <c r="R54" i="4" s="1"/>
  <c r="P55" i="4"/>
  <c r="R55" i="4" s="1"/>
  <c r="P46" i="4"/>
  <c r="R46" i="4" s="1"/>
  <c r="P47" i="4"/>
  <c r="R47" i="4" s="1"/>
  <c r="P48" i="4"/>
  <c r="R48" i="4" s="1"/>
  <c r="P49" i="4"/>
  <c r="R49" i="4" s="1"/>
  <c r="P38" i="4"/>
  <c r="R38" i="4" s="1"/>
  <c r="P39" i="4"/>
  <c r="R39" i="4" s="1"/>
  <c r="P31" i="4"/>
  <c r="R31" i="4" s="1"/>
  <c r="P32" i="4"/>
  <c r="R32" i="4" s="1"/>
  <c r="P33" i="4"/>
  <c r="R33" i="4" s="1"/>
  <c r="P34" i="4"/>
  <c r="R34" i="4" s="1"/>
  <c r="P35" i="4"/>
  <c r="R35" i="4" s="1"/>
  <c r="P28" i="4"/>
  <c r="R28" i="4" s="1"/>
  <c r="P17" i="4"/>
  <c r="R17" i="4" s="1"/>
  <c r="P18" i="4"/>
  <c r="R18" i="4" s="1"/>
  <c r="P19" i="4"/>
  <c r="R19" i="4" s="1"/>
  <c r="P20" i="4"/>
  <c r="R20" i="4" s="1"/>
  <c r="P21" i="4"/>
  <c r="R21" i="4" s="1"/>
  <c r="P22" i="4"/>
  <c r="R22" i="4" s="1"/>
  <c r="P23" i="4"/>
  <c r="R23" i="4" s="1"/>
  <c r="P24" i="4"/>
  <c r="R24" i="4" s="1"/>
  <c r="P25" i="4"/>
  <c r="R25" i="4" s="1"/>
  <c r="P26" i="4"/>
  <c r="R26" i="4" s="1"/>
  <c r="P27" i="4"/>
  <c r="R27" i="4" s="1"/>
  <c r="P29" i="4"/>
  <c r="R29" i="4" s="1"/>
  <c r="P30" i="4"/>
  <c r="R30" i="4" s="1"/>
  <c r="P36" i="4"/>
  <c r="R36" i="4" s="1"/>
  <c r="P37" i="4"/>
  <c r="R37" i="4" s="1"/>
  <c r="P40" i="4"/>
  <c r="R40" i="4" s="1"/>
  <c r="P41" i="4"/>
  <c r="R41" i="4" s="1"/>
  <c r="P42" i="4"/>
  <c r="R42" i="4" s="1"/>
  <c r="P43" i="4"/>
  <c r="R43" i="4" s="1"/>
  <c r="P44" i="4"/>
  <c r="R44" i="4" s="1"/>
  <c r="P45" i="4"/>
  <c r="R45" i="4" s="1"/>
  <c r="P50" i="4"/>
  <c r="R50" i="4" s="1"/>
  <c r="P51" i="4"/>
  <c r="R51" i="4" s="1"/>
  <c r="P52" i="4"/>
  <c r="R52" i="4" s="1"/>
  <c r="P53" i="4"/>
  <c r="R53" i="4" s="1"/>
  <c r="P56" i="4"/>
  <c r="R56" i="4" s="1"/>
  <c r="P57" i="4"/>
  <c r="R57" i="4" s="1"/>
  <c r="P61" i="4"/>
  <c r="R61" i="4" s="1"/>
  <c r="P67" i="4"/>
  <c r="R67" i="4" s="1"/>
  <c r="P68" i="4"/>
  <c r="R68" i="4" s="1"/>
  <c r="P69" i="4"/>
  <c r="R69" i="4" s="1"/>
  <c r="P70" i="4"/>
  <c r="R70" i="4" s="1"/>
  <c r="P71" i="4"/>
  <c r="R71" i="4" s="1"/>
  <c r="P72" i="4"/>
  <c r="R72" i="4" s="1"/>
  <c r="P73" i="4"/>
  <c r="R73" i="4" s="1"/>
  <c r="P74" i="4"/>
  <c r="R74" i="4" s="1"/>
  <c r="P75" i="4"/>
  <c r="R75" i="4" s="1"/>
  <c r="P76" i="4"/>
  <c r="R76" i="4" s="1"/>
  <c r="P77" i="4"/>
  <c r="R77" i="4" s="1"/>
  <c r="P78" i="4"/>
  <c r="R78" i="4" s="1"/>
  <c r="P79" i="4"/>
  <c r="R79" i="4" s="1"/>
  <c r="P80" i="4"/>
  <c r="R80" i="4" s="1"/>
  <c r="P81" i="4"/>
  <c r="R81" i="4" s="1"/>
  <c r="P16" i="4" l="1"/>
  <c r="R16" i="4" s="1"/>
  <c r="P15" i="4"/>
  <c r="R15" i="4" s="1"/>
  <c r="P14" i="4"/>
  <c r="R14" i="4" s="1"/>
  <c r="P13" i="4"/>
  <c r="R13" i="4" s="1"/>
  <c r="P12" i="4"/>
  <c r="R12" i="4" s="1"/>
  <c r="P11" i="4"/>
  <c r="R11" i="4" s="1"/>
  <c r="P10" i="4"/>
  <c r="R10" i="4" s="1"/>
  <c r="P9" i="4"/>
  <c r="R9" i="4" s="1"/>
  <c r="P8" i="4"/>
  <c r="R8" i="4" s="1"/>
  <c r="P7" i="4"/>
  <c r="R7" i="4" s="1"/>
  <c r="P6" i="4"/>
  <c r="R6" i="4" s="1"/>
  <c r="P5" i="4"/>
  <c r="R5" i="4" s="1"/>
  <c r="P4" i="4"/>
  <c r="R4" i="4" s="1"/>
  <c r="P3" i="4"/>
  <c r="R3" i="4" s="1"/>
  <c r="P2" i="4"/>
  <c r="R2" i="4" s="1"/>
  <c r="D359" i="1" l="1"/>
  <c r="N358" i="1"/>
  <c r="E358" i="1"/>
  <c r="F358" i="1" s="1"/>
  <c r="N357" i="1"/>
  <c r="F357" i="1"/>
  <c r="N356" i="1"/>
  <c r="E356" i="1"/>
  <c r="F356" i="1" s="1"/>
  <c r="N355" i="1"/>
  <c r="O355" i="1" s="1"/>
  <c r="N354" i="1"/>
  <c r="O354" i="1" s="1"/>
  <c r="N353" i="1"/>
  <c r="O353" i="1" s="1"/>
  <c r="N352" i="1"/>
  <c r="E352" i="1"/>
  <c r="F352" i="1" s="1"/>
  <c r="N351" i="1"/>
  <c r="O351" i="1" s="1"/>
  <c r="N350" i="1"/>
  <c r="O350" i="1" s="1"/>
  <c r="N349" i="1"/>
  <c r="F349" i="1"/>
  <c r="N348" i="1"/>
  <c r="O348" i="1" s="1"/>
  <c r="E348" i="1"/>
  <c r="N347" i="1"/>
  <c r="O347" i="1" s="1"/>
  <c r="E347" i="1"/>
  <c r="N346" i="1"/>
  <c r="F346" i="1"/>
  <c r="N345" i="1"/>
  <c r="E345" i="1"/>
  <c r="F345" i="1" s="1"/>
  <c r="N344" i="1"/>
  <c r="E344" i="1"/>
  <c r="F344" i="1" s="1"/>
  <c r="N343" i="1"/>
  <c r="E343" i="1"/>
  <c r="F343" i="1" s="1"/>
  <c r="N342" i="1"/>
  <c r="E342" i="1"/>
  <c r="F342" i="1" s="1"/>
  <c r="N341" i="1"/>
  <c r="O341" i="1" s="1"/>
  <c r="E341" i="1"/>
  <c r="N340" i="1"/>
  <c r="O340" i="1" s="1"/>
  <c r="N339" i="1"/>
  <c r="O339" i="1" s="1"/>
  <c r="E339" i="1"/>
  <c r="N338" i="1"/>
  <c r="O338" i="1" s="1"/>
  <c r="E338" i="1"/>
  <c r="N337" i="1"/>
  <c r="F337" i="1"/>
  <c r="N336" i="1"/>
  <c r="O336" i="1" s="1"/>
  <c r="E336" i="1"/>
  <c r="N335" i="1"/>
  <c r="O335" i="1" s="1"/>
  <c r="E335" i="1"/>
  <c r="N334" i="1"/>
  <c r="E334" i="1"/>
  <c r="F334" i="1" s="1"/>
  <c r="N333" i="1"/>
  <c r="E333" i="1"/>
  <c r="F333" i="1" s="1"/>
  <c r="N332" i="1"/>
  <c r="F332" i="1"/>
  <c r="N331" i="1"/>
  <c r="O331" i="1" s="1"/>
  <c r="E331" i="1"/>
  <c r="N330" i="1"/>
  <c r="O330" i="1" s="1"/>
  <c r="E330" i="1"/>
  <c r="N329" i="1"/>
  <c r="E329" i="1"/>
  <c r="F329" i="1" s="1"/>
  <c r="N328" i="1"/>
  <c r="F328" i="1"/>
  <c r="N327" i="1"/>
  <c r="E327" i="1"/>
  <c r="F327" i="1" s="1"/>
  <c r="N326" i="1"/>
  <c r="F326" i="1"/>
  <c r="N325" i="1"/>
  <c r="F325" i="1"/>
  <c r="N324" i="1"/>
  <c r="E324" i="1"/>
  <c r="F324" i="1" s="1"/>
  <c r="N323" i="1"/>
  <c r="E323" i="1"/>
  <c r="F323" i="1" s="1"/>
  <c r="N322" i="1"/>
  <c r="E322" i="1"/>
  <c r="F322" i="1" s="1"/>
  <c r="N321" i="1"/>
  <c r="F321" i="1"/>
  <c r="N320" i="1"/>
  <c r="E320" i="1"/>
  <c r="F320" i="1" s="1"/>
  <c r="N319" i="1"/>
  <c r="E319" i="1"/>
  <c r="F319" i="1" s="1"/>
  <c r="N318" i="1"/>
  <c r="E318" i="1"/>
  <c r="F318" i="1" s="1"/>
  <c r="N317" i="1"/>
  <c r="F317" i="1"/>
  <c r="N316" i="1"/>
  <c r="O316" i="1" s="1"/>
  <c r="N315" i="1"/>
  <c r="O315" i="1" s="1"/>
  <c r="N314" i="1"/>
  <c r="E314" i="1"/>
  <c r="F314" i="1" s="1"/>
  <c r="N313" i="1"/>
  <c r="O313" i="1" s="1"/>
  <c r="E313" i="1"/>
  <c r="N312" i="1"/>
  <c r="O312" i="1" s="1"/>
  <c r="E312" i="1"/>
  <c r="N311" i="1"/>
  <c r="O311" i="1" s="1"/>
  <c r="E311" i="1"/>
  <c r="N310" i="1"/>
  <c r="O310" i="1" s="1"/>
  <c r="E310" i="1"/>
  <c r="N309" i="1"/>
  <c r="O309" i="1" s="1"/>
  <c r="N308" i="1"/>
  <c r="E308" i="1"/>
  <c r="F308" i="1" s="1"/>
  <c r="N307" i="1"/>
  <c r="F307" i="1"/>
  <c r="N306" i="1"/>
  <c r="E306" i="1"/>
  <c r="F306" i="1" s="1"/>
  <c r="N305" i="1"/>
  <c r="O305" i="1" s="1"/>
  <c r="N304" i="1"/>
  <c r="O304" i="1" s="1"/>
  <c r="N303" i="1"/>
  <c r="F303" i="1"/>
  <c r="N302" i="1"/>
  <c r="F302" i="1"/>
  <c r="N301" i="1"/>
  <c r="E301" i="1"/>
  <c r="F301" i="1" s="1"/>
  <c r="N300" i="1"/>
  <c r="O300" i="1" s="1"/>
  <c r="N299" i="1"/>
  <c r="O299" i="1" s="1"/>
  <c r="N298" i="1"/>
  <c r="E298" i="1"/>
  <c r="F298" i="1" s="1"/>
  <c r="N297" i="1"/>
  <c r="E297" i="1"/>
  <c r="F297" i="1" s="1"/>
  <c r="N296" i="1"/>
  <c r="F296" i="1"/>
  <c r="N295" i="1"/>
  <c r="E295" i="1"/>
  <c r="F295" i="1" s="1"/>
  <c r="N294" i="1"/>
  <c r="O294" i="1" s="1"/>
  <c r="N293" i="1"/>
  <c r="O293" i="1" s="1"/>
  <c r="E293" i="1"/>
  <c r="N292" i="1"/>
  <c r="E292" i="1"/>
  <c r="F292" i="1" s="1"/>
  <c r="N291" i="1"/>
  <c r="F291" i="1"/>
  <c r="N290" i="1"/>
  <c r="O290" i="1" s="1"/>
  <c r="E290" i="1"/>
  <c r="N289" i="1"/>
  <c r="O289" i="1" s="1"/>
  <c r="E289" i="1"/>
  <c r="N288" i="1"/>
  <c r="O288" i="1" s="1"/>
  <c r="E288" i="1"/>
  <c r="N287" i="1"/>
  <c r="E287" i="1"/>
  <c r="F287" i="1" s="1"/>
  <c r="N286" i="1"/>
  <c r="O286" i="1" s="1"/>
  <c r="N285" i="1"/>
  <c r="O285" i="1" s="1"/>
  <c r="N284" i="1"/>
  <c r="O284" i="1" s="1"/>
  <c r="N283" i="1"/>
  <c r="O283" i="1" s="1"/>
  <c r="N282" i="1"/>
  <c r="F282" i="1"/>
  <c r="N281" i="1"/>
  <c r="E281" i="1"/>
  <c r="F281" i="1" s="1"/>
  <c r="N280" i="1"/>
  <c r="E280" i="1"/>
  <c r="F280" i="1" s="1"/>
  <c r="N279" i="1"/>
  <c r="E279" i="1"/>
  <c r="F279" i="1" s="1"/>
  <c r="N278" i="1"/>
  <c r="E278" i="1"/>
  <c r="F278" i="1" s="1"/>
  <c r="N277" i="1"/>
  <c r="E277" i="1"/>
  <c r="F277" i="1" s="1"/>
  <c r="N276" i="1"/>
  <c r="E276" i="1"/>
  <c r="F276" i="1" s="1"/>
  <c r="N275" i="1"/>
  <c r="F275" i="1"/>
  <c r="N274" i="1"/>
  <c r="O274" i="1" s="1"/>
  <c r="N273" i="1"/>
  <c r="O273" i="1" s="1"/>
  <c r="N272" i="1"/>
  <c r="E272" i="1"/>
  <c r="F272" i="1" s="1"/>
  <c r="N271" i="1"/>
  <c r="E271" i="1"/>
  <c r="F271" i="1" s="1"/>
  <c r="N270" i="1"/>
  <c r="E270" i="1"/>
  <c r="F270" i="1" s="1"/>
  <c r="N269" i="1"/>
  <c r="E269" i="1"/>
  <c r="F269" i="1" s="1"/>
  <c r="N268" i="1"/>
  <c r="E268" i="1"/>
  <c r="F268" i="1" s="1"/>
  <c r="N267" i="1"/>
  <c r="E267" i="1"/>
  <c r="F267" i="1" s="1"/>
  <c r="N266" i="1"/>
  <c r="E266" i="1"/>
  <c r="F266" i="1" s="1"/>
  <c r="N265" i="1"/>
  <c r="O265" i="1" s="1"/>
  <c r="E265" i="1"/>
  <c r="N264" i="1"/>
  <c r="O264" i="1" s="1"/>
  <c r="E264" i="1"/>
  <c r="N263" i="1"/>
  <c r="E263" i="1"/>
  <c r="F263" i="1" s="1"/>
  <c r="N262" i="1"/>
  <c r="F262" i="1"/>
  <c r="N261" i="1"/>
  <c r="E261" i="1"/>
  <c r="F261" i="1" s="1"/>
  <c r="N260" i="1"/>
  <c r="E260" i="1"/>
  <c r="F260" i="1" s="1"/>
  <c r="N259" i="1"/>
  <c r="E259" i="1"/>
  <c r="F259" i="1" s="1"/>
  <c r="N258" i="1"/>
  <c r="E258" i="1"/>
  <c r="F258" i="1" s="1"/>
  <c r="N257" i="1"/>
  <c r="O257" i="1" s="1"/>
  <c r="E257" i="1"/>
  <c r="N256" i="1"/>
  <c r="O256" i="1" s="1"/>
  <c r="E256" i="1"/>
  <c r="N255" i="1"/>
  <c r="O255" i="1" s="1"/>
  <c r="E255" i="1"/>
  <c r="N254" i="1"/>
  <c r="O254" i="1" s="1"/>
  <c r="E254" i="1"/>
  <c r="N253" i="1"/>
  <c r="F253" i="1"/>
  <c r="N252" i="1"/>
  <c r="E252" i="1"/>
  <c r="F252" i="1" s="1"/>
  <c r="N251" i="1"/>
  <c r="O251" i="1" s="1"/>
  <c r="E251" i="1"/>
  <c r="N250" i="1"/>
  <c r="O250" i="1" s="1"/>
  <c r="E250" i="1"/>
  <c r="N249" i="1"/>
  <c r="O249" i="1" s="1"/>
  <c r="E249" i="1"/>
  <c r="N248" i="1"/>
  <c r="O248" i="1" s="1"/>
  <c r="E248" i="1"/>
  <c r="N247" i="1"/>
  <c r="E247" i="1"/>
  <c r="F247" i="1" s="1"/>
  <c r="N246" i="1"/>
  <c r="E246" i="1"/>
  <c r="F246" i="1" s="1"/>
  <c r="N245" i="1"/>
  <c r="F245" i="1"/>
  <c r="N244" i="1"/>
  <c r="E244" i="1"/>
  <c r="F244" i="1" s="1"/>
  <c r="N243" i="1"/>
  <c r="E243" i="1"/>
  <c r="F243" i="1" s="1"/>
  <c r="N242" i="1"/>
  <c r="F242" i="1"/>
  <c r="N241" i="1"/>
  <c r="F241" i="1"/>
  <c r="N240" i="1"/>
  <c r="F240" i="1"/>
  <c r="N239" i="1"/>
  <c r="E239" i="1"/>
  <c r="F239" i="1" s="1"/>
  <c r="N238" i="1"/>
  <c r="E238" i="1"/>
  <c r="F238" i="1" s="1"/>
  <c r="N237" i="1"/>
  <c r="E237" i="1"/>
  <c r="F237" i="1" s="1"/>
  <c r="N236" i="1"/>
  <c r="O236" i="1" s="1"/>
  <c r="E236" i="1"/>
  <c r="N235" i="1"/>
  <c r="O235" i="1" s="1"/>
  <c r="E235" i="1"/>
  <c r="N234" i="1"/>
  <c r="O234" i="1" s="1"/>
  <c r="E234" i="1"/>
  <c r="N233" i="1"/>
  <c r="F233" i="1"/>
  <c r="N232" i="1"/>
  <c r="E232" i="1"/>
  <c r="F232" i="1" s="1"/>
  <c r="N231" i="1"/>
  <c r="F231" i="1"/>
  <c r="N230" i="1"/>
  <c r="E230" i="1"/>
  <c r="F230" i="1" s="1"/>
  <c r="N229" i="1"/>
  <c r="E229" i="1"/>
  <c r="F229" i="1" s="1"/>
  <c r="N228" i="1"/>
  <c r="F228" i="1"/>
  <c r="N227" i="1"/>
  <c r="F227" i="1"/>
  <c r="N226" i="1"/>
  <c r="F226" i="1"/>
  <c r="N225" i="1"/>
  <c r="E225" i="1"/>
  <c r="F225" i="1" s="1"/>
  <c r="N224" i="1"/>
  <c r="O224" i="1" s="1"/>
  <c r="N223" i="1"/>
  <c r="O223" i="1" s="1"/>
  <c r="N222" i="1"/>
  <c r="F222" i="1"/>
  <c r="N221" i="1"/>
  <c r="E221" i="1"/>
  <c r="F221" i="1" s="1"/>
  <c r="N220" i="1"/>
  <c r="E220" i="1"/>
  <c r="F220" i="1" s="1"/>
  <c r="N219" i="1"/>
  <c r="O219" i="1" s="1"/>
  <c r="N218" i="1"/>
  <c r="O218" i="1" s="1"/>
  <c r="N217" i="1"/>
  <c r="F217" i="1"/>
  <c r="N216" i="1"/>
  <c r="O216" i="1" s="1"/>
  <c r="E216" i="1"/>
  <c r="N215" i="1"/>
  <c r="O215" i="1" s="1"/>
  <c r="N214" i="1"/>
  <c r="O214" i="1" s="1"/>
  <c r="E214" i="1"/>
  <c r="N213" i="1"/>
  <c r="O213" i="1" s="1"/>
  <c r="E213" i="1"/>
  <c r="N212" i="1"/>
  <c r="O212" i="1" s="1"/>
  <c r="E212" i="1"/>
  <c r="N211" i="1"/>
  <c r="O211" i="1" s="1"/>
  <c r="E211" i="1"/>
  <c r="N210" i="1"/>
  <c r="E210" i="1"/>
  <c r="F210" i="1" s="1"/>
  <c r="N209" i="1"/>
  <c r="E209" i="1"/>
  <c r="F209" i="1" s="1"/>
  <c r="N208" i="1"/>
  <c r="E208" i="1"/>
  <c r="F208" i="1" s="1"/>
  <c r="N207" i="1"/>
  <c r="O207" i="1" s="1"/>
  <c r="E207" i="1"/>
  <c r="N206" i="1"/>
  <c r="O206" i="1" s="1"/>
  <c r="E206" i="1"/>
  <c r="N205" i="1"/>
  <c r="E205" i="1"/>
  <c r="F205" i="1" s="1"/>
  <c r="N204" i="1"/>
  <c r="F204" i="1"/>
  <c r="N203" i="1"/>
  <c r="E203" i="1"/>
  <c r="F203" i="1" s="1"/>
  <c r="N202" i="1"/>
  <c r="E202" i="1"/>
  <c r="F202" i="1" s="1"/>
  <c r="N201" i="1"/>
  <c r="F201" i="1"/>
  <c r="N200" i="1"/>
  <c r="E200" i="1"/>
  <c r="F200" i="1" s="1"/>
  <c r="N199" i="1"/>
  <c r="E199" i="1"/>
  <c r="F199" i="1" s="1"/>
  <c r="N198" i="1"/>
  <c r="E198" i="1"/>
  <c r="F198" i="1" s="1"/>
  <c r="N197" i="1"/>
  <c r="O197" i="1" s="1"/>
  <c r="E197" i="1"/>
  <c r="N196" i="1"/>
  <c r="O196" i="1" s="1"/>
  <c r="E196" i="1"/>
  <c r="N195" i="1"/>
  <c r="O195" i="1" s="1"/>
  <c r="N194" i="1"/>
  <c r="O194" i="1" s="1"/>
  <c r="N193" i="1"/>
  <c r="O193" i="1" s="1"/>
  <c r="E193" i="1"/>
  <c r="N192" i="1"/>
  <c r="O192" i="1" s="1"/>
  <c r="E192" i="1"/>
  <c r="N191" i="1"/>
  <c r="O191" i="1" s="1"/>
  <c r="E191" i="1"/>
  <c r="N190" i="1"/>
  <c r="O190" i="1" s="1"/>
  <c r="E190" i="1"/>
  <c r="N189" i="1"/>
  <c r="O189" i="1" s="1"/>
  <c r="E189" i="1"/>
  <c r="N188" i="1"/>
  <c r="O188" i="1" s="1"/>
  <c r="E188" i="1"/>
  <c r="N187" i="1"/>
  <c r="F187" i="1"/>
  <c r="N186" i="1"/>
  <c r="E186" i="1"/>
  <c r="F186" i="1" s="1"/>
  <c r="N185" i="1"/>
  <c r="O185" i="1" s="1"/>
  <c r="E185" i="1"/>
  <c r="N184" i="1"/>
  <c r="O184" i="1" s="1"/>
  <c r="E184" i="1"/>
  <c r="N183" i="1"/>
  <c r="O183" i="1" s="1"/>
  <c r="E183" i="1"/>
  <c r="N182" i="1"/>
  <c r="F182" i="1"/>
  <c r="N181" i="1"/>
  <c r="E181" i="1"/>
  <c r="F181" i="1" s="1"/>
  <c r="N180" i="1"/>
  <c r="F180" i="1"/>
  <c r="N179" i="1"/>
  <c r="E179" i="1"/>
  <c r="F179" i="1" s="1"/>
  <c r="N178" i="1"/>
  <c r="E178" i="1"/>
  <c r="F178" i="1" s="1"/>
  <c r="N177" i="1"/>
  <c r="E177" i="1"/>
  <c r="F177" i="1" s="1"/>
  <c r="N176" i="1"/>
  <c r="E176" i="1"/>
  <c r="F176" i="1" s="1"/>
  <c r="N175" i="1"/>
  <c r="E175" i="1"/>
  <c r="F175" i="1" s="1"/>
  <c r="N174" i="1"/>
  <c r="E174" i="1"/>
  <c r="F174" i="1" s="1"/>
  <c r="N173" i="1"/>
  <c r="E173" i="1"/>
  <c r="F173" i="1" s="1"/>
  <c r="N172" i="1"/>
  <c r="E172" i="1"/>
  <c r="F172" i="1" s="1"/>
  <c r="N171" i="1"/>
  <c r="E171" i="1"/>
  <c r="F171" i="1" s="1"/>
  <c r="N170" i="1"/>
  <c r="E170" i="1"/>
  <c r="F170" i="1" s="1"/>
  <c r="N169" i="1"/>
  <c r="E169" i="1"/>
  <c r="F169" i="1" s="1"/>
  <c r="N168" i="1"/>
  <c r="E168" i="1"/>
  <c r="F168" i="1" s="1"/>
  <c r="N167" i="1"/>
  <c r="E167" i="1"/>
  <c r="F167" i="1" s="1"/>
  <c r="N166" i="1"/>
  <c r="E166" i="1"/>
  <c r="F166" i="1" s="1"/>
  <c r="N165" i="1"/>
  <c r="E165" i="1"/>
  <c r="F165" i="1" s="1"/>
  <c r="N164" i="1"/>
  <c r="E164" i="1"/>
  <c r="F164" i="1" s="1"/>
  <c r="N163" i="1"/>
  <c r="F163" i="1"/>
  <c r="N162" i="1"/>
  <c r="E162" i="1"/>
  <c r="F162" i="1" s="1"/>
  <c r="N161" i="1"/>
  <c r="E161" i="1"/>
  <c r="F161" i="1" s="1"/>
  <c r="N160" i="1"/>
  <c r="E160" i="1"/>
  <c r="F160" i="1" s="1"/>
  <c r="N159" i="1"/>
  <c r="E159" i="1"/>
  <c r="F159" i="1" s="1"/>
  <c r="N158" i="1"/>
  <c r="E158" i="1"/>
  <c r="F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E151" i="1"/>
  <c r="F151" i="1" s="1"/>
  <c r="N150" i="1"/>
  <c r="E150" i="1"/>
  <c r="F150" i="1" s="1"/>
  <c r="N149" i="1"/>
  <c r="F149" i="1"/>
  <c r="N148" i="1"/>
  <c r="E148" i="1"/>
  <c r="F148" i="1" s="1"/>
  <c r="N147" i="1"/>
  <c r="E147" i="1"/>
  <c r="F147" i="1" s="1"/>
  <c r="N146" i="1"/>
  <c r="O146" i="1" s="1"/>
  <c r="N145" i="1"/>
  <c r="O145" i="1" s="1"/>
  <c r="N144" i="1"/>
  <c r="O144" i="1" s="1"/>
  <c r="N143" i="1"/>
  <c r="E143" i="1"/>
  <c r="F143" i="1" s="1"/>
  <c r="N142" i="1"/>
  <c r="E142" i="1"/>
  <c r="F142" i="1" s="1"/>
  <c r="N141" i="1"/>
  <c r="F141" i="1"/>
  <c r="N140" i="1"/>
  <c r="F140" i="1"/>
  <c r="N139" i="1"/>
  <c r="E139" i="1"/>
  <c r="F139" i="1" s="1"/>
  <c r="N138" i="1"/>
  <c r="E138" i="1"/>
  <c r="F138" i="1" s="1"/>
  <c r="N137" i="1"/>
  <c r="E137" i="1"/>
  <c r="F137" i="1" s="1"/>
  <c r="N136" i="1"/>
  <c r="F136" i="1"/>
  <c r="N135" i="1"/>
  <c r="E135" i="1"/>
  <c r="F135" i="1" s="1"/>
  <c r="N134" i="1"/>
  <c r="E134" i="1"/>
  <c r="F134" i="1" s="1"/>
  <c r="N133" i="1"/>
  <c r="F133" i="1"/>
  <c r="N132" i="1"/>
  <c r="E132" i="1"/>
  <c r="F132" i="1" s="1"/>
  <c r="N131" i="1"/>
  <c r="F131" i="1"/>
  <c r="N130" i="1"/>
  <c r="E130" i="1"/>
  <c r="F130" i="1" s="1"/>
  <c r="N129" i="1"/>
  <c r="E129" i="1"/>
  <c r="F129" i="1" s="1"/>
  <c r="N128" i="1"/>
  <c r="F128" i="1"/>
  <c r="N127" i="1"/>
  <c r="E127" i="1"/>
  <c r="F127" i="1" s="1"/>
  <c r="N126" i="1"/>
  <c r="E126" i="1"/>
  <c r="F126" i="1" s="1"/>
  <c r="N125" i="1"/>
  <c r="O125" i="1" s="1"/>
  <c r="E125" i="1"/>
  <c r="N124" i="1"/>
  <c r="O124" i="1" s="1"/>
  <c r="E124" i="1"/>
  <c r="N123" i="1"/>
  <c r="E123" i="1"/>
  <c r="F123" i="1" s="1"/>
  <c r="N122" i="1"/>
  <c r="O122" i="1" s="1"/>
  <c r="E122" i="1"/>
  <c r="N121" i="1"/>
  <c r="O121" i="1" s="1"/>
  <c r="E121" i="1"/>
  <c r="N120" i="1"/>
  <c r="E120" i="1"/>
  <c r="F120" i="1" s="1"/>
  <c r="N119" i="1"/>
  <c r="O119" i="1" s="1"/>
  <c r="E119" i="1"/>
  <c r="N118" i="1"/>
  <c r="O118" i="1" s="1"/>
  <c r="E118" i="1"/>
  <c r="N117" i="1"/>
  <c r="F117" i="1"/>
  <c r="N116" i="1"/>
  <c r="F116" i="1"/>
  <c r="N115" i="1"/>
  <c r="F115" i="1"/>
  <c r="N114" i="1"/>
  <c r="O114" i="1" s="1"/>
  <c r="E114" i="1"/>
  <c r="N113" i="1"/>
  <c r="O113" i="1" s="1"/>
  <c r="E113" i="1"/>
  <c r="N112" i="1"/>
  <c r="O112" i="1" s="1"/>
  <c r="E112" i="1"/>
  <c r="N111" i="1"/>
  <c r="E111" i="1"/>
  <c r="F111" i="1" s="1"/>
  <c r="N110" i="1"/>
  <c r="E110" i="1"/>
  <c r="F110" i="1" s="1"/>
  <c r="N109" i="1"/>
  <c r="O109" i="1" s="1"/>
  <c r="N108" i="1"/>
  <c r="O108" i="1" s="1"/>
  <c r="N107" i="1"/>
  <c r="E107" i="1"/>
  <c r="F107" i="1" s="1"/>
  <c r="N106" i="1"/>
  <c r="F106" i="1"/>
  <c r="N105" i="1"/>
  <c r="F105" i="1"/>
  <c r="N104" i="1"/>
  <c r="E104" i="1"/>
  <c r="F104" i="1" s="1"/>
  <c r="N103" i="1"/>
  <c r="E103" i="1"/>
  <c r="F103" i="1" s="1"/>
  <c r="N102" i="1"/>
  <c r="E102" i="1"/>
  <c r="F102" i="1" s="1"/>
  <c r="N101" i="1"/>
  <c r="F101" i="1"/>
  <c r="N100" i="1"/>
  <c r="E100" i="1"/>
  <c r="F100" i="1" s="1"/>
  <c r="N99" i="1"/>
  <c r="E99" i="1"/>
  <c r="F99" i="1" s="1"/>
  <c r="N98" i="1"/>
  <c r="E98" i="1"/>
  <c r="F98" i="1" s="1"/>
  <c r="N97" i="1"/>
  <c r="E97" i="1"/>
  <c r="F97" i="1" s="1"/>
  <c r="N96" i="1"/>
  <c r="F96" i="1"/>
  <c r="N95" i="1"/>
  <c r="O95" i="1" s="1"/>
  <c r="F95" i="1"/>
  <c r="N94" i="1"/>
  <c r="E94" i="1"/>
  <c r="F94" i="1" s="1"/>
  <c r="N93" i="1"/>
  <c r="E93" i="1"/>
  <c r="F93" i="1" s="1"/>
  <c r="N92" i="1"/>
  <c r="F92" i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E84" i="1"/>
  <c r="F84" i="1" s="1"/>
  <c r="N83" i="1"/>
  <c r="E83" i="1"/>
  <c r="F83" i="1" s="1"/>
  <c r="N82" i="1"/>
  <c r="E82" i="1"/>
  <c r="F82" i="1" s="1"/>
  <c r="N81" i="1"/>
  <c r="E81" i="1"/>
  <c r="F81" i="1" s="1"/>
  <c r="N80" i="1"/>
  <c r="E80" i="1"/>
  <c r="F80" i="1" s="1"/>
  <c r="N79" i="1"/>
  <c r="O79" i="1" s="1"/>
  <c r="N78" i="1"/>
  <c r="O78" i="1" s="1"/>
  <c r="E78" i="1"/>
  <c r="N77" i="1"/>
  <c r="E77" i="1"/>
  <c r="F77" i="1" s="1"/>
  <c r="N76" i="1"/>
  <c r="O76" i="1" s="1"/>
  <c r="N75" i="1"/>
  <c r="O75" i="1" s="1"/>
  <c r="N74" i="1"/>
  <c r="O74" i="1" s="1"/>
  <c r="N73" i="1"/>
  <c r="O73" i="1" s="1"/>
  <c r="N72" i="1"/>
  <c r="E72" i="1"/>
  <c r="F72" i="1" s="1"/>
  <c r="N71" i="1"/>
  <c r="E71" i="1"/>
  <c r="F71" i="1" s="1"/>
  <c r="N70" i="1"/>
  <c r="E70" i="1"/>
  <c r="F70" i="1" s="1"/>
  <c r="N69" i="1"/>
  <c r="E69" i="1"/>
  <c r="F69" i="1" s="1"/>
  <c r="N68" i="1"/>
  <c r="E68" i="1"/>
  <c r="F68" i="1" s="1"/>
  <c r="N67" i="1"/>
  <c r="E67" i="1"/>
  <c r="F67" i="1" s="1"/>
  <c r="N66" i="1"/>
  <c r="E66" i="1"/>
  <c r="F66" i="1" s="1"/>
  <c r="N65" i="1"/>
  <c r="E65" i="1"/>
  <c r="F65" i="1" s="1"/>
  <c r="N64" i="1"/>
  <c r="E64" i="1"/>
  <c r="F64" i="1" s="1"/>
  <c r="N63" i="1"/>
  <c r="F63" i="1"/>
  <c r="N62" i="1"/>
  <c r="E62" i="1"/>
  <c r="F62" i="1" s="1"/>
  <c r="N61" i="1"/>
  <c r="E61" i="1"/>
  <c r="F61" i="1" s="1"/>
  <c r="N60" i="1"/>
  <c r="F60" i="1"/>
  <c r="N59" i="1"/>
  <c r="E59" i="1"/>
  <c r="F59" i="1" s="1"/>
  <c r="N58" i="1"/>
  <c r="E58" i="1"/>
  <c r="F58" i="1" s="1"/>
  <c r="N57" i="1"/>
  <c r="E57" i="1"/>
  <c r="F57" i="1" s="1"/>
  <c r="N56" i="1"/>
  <c r="E56" i="1"/>
  <c r="F56" i="1" s="1"/>
  <c r="N55" i="1"/>
  <c r="E55" i="1"/>
  <c r="F55" i="1" s="1"/>
  <c r="N54" i="1"/>
  <c r="E54" i="1"/>
  <c r="F54" i="1" s="1"/>
  <c r="N53" i="1"/>
  <c r="O53" i="1" s="1"/>
  <c r="E53" i="1"/>
  <c r="N52" i="1"/>
  <c r="O52" i="1" s="1"/>
  <c r="N51" i="1"/>
  <c r="O51" i="1" s="1"/>
  <c r="E51" i="1"/>
  <c r="N50" i="1"/>
  <c r="O50" i="1" s="1"/>
  <c r="E50" i="1"/>
  <c r="N49" i="1"/>
  <c r="F49" i="1"/>
  <c r="N48" i="1"/>
  <c r="E48" i="1"/>
  <c r="F48" i="1" s="1"/>
  <c r="N47" i="1"/>
  <c r="O47" i="1" s="1"/>
  <c r="N46" i="1"/>
  <c r="O46" i="1" s="1"/>
  <c r="N45" i="1"/>
  <c r="O45" i="1" s="1"/>
  <c r="E45" i="1"/>
  <c r="N44" i="1"/>
  <c r="O44" i="1" s="1"/>
  <c r="E44" i="1"/>
  <c r="N43" i="1"/>
  <c r="O43" i="1" s="1"/>
  <c r="E43" i="1"/>
  <c r="N42" i="1"/>
  <c r="O42" i="1" s="1"/>
  <c r="E42" i="1"/>
  <c r="N41" i="1"/>
  <c r="F41" i="1"/>
  <c r="N40" i="1"/>
  <c r="E40" i="1"/>
  <c r="F40" i="1" s="1"/>
  <c r="N39" i="1"/>
  <c r="F39" i="1"/>
  <c r="N38" i="1"/>
  <c r="O38" i="1" s="1"/>
  <c r="E38" i="1"/>
  <c r="N37" i="1"/>
  <c r="O37" i="1" s="1"/>
  <c r="E37" i="1"/>
  <c r="N36" i="1"/>
  <c r="F36" i="1"/>
  <c r="N35" i="1"/>
  <c r="E35" i="1"/>
  <c r="F35" i="1" s="1"/>
  <c r="N34" i="1"/>
  <c r="E34" i="1"/>
  <c r="F34" i="1" s="1"/>
  <c r="N33" i="1"/>
  <c r="E33" i="1"/>
  <c r="F33" i="1" s="1"/>
  <c r="N32" i="1"/>
  <c r="F32" i="1"/>
  <c r="N31" i="1"/>
  <c r="E31" i="1"/>
  <c r="F31" i="1" s="1"/>
  <c r="N30" i="1"/>
  <c r="F30" i="1"/>
  <c r="N29" i="1"/>
  <c r="E29" i="1"/>
  <c r="F29" i="1" s="1"/>
  <c r="N28" i="1"/>
  <c r="E28" i="1"/>
  <c r="F28" i="1" s="1"/>
  <c r="N27" i="1"/>
  <c r="F27" i="1"/>
  <c r="N26" i="1"/>
  <c r="F26" i="1"/>
  <c r="N25" i="1"/>
  <c r="E25" i="1"/>
  <c r="F25" i="1" s="1"/>
  <c r="N24" i="1"/>
  <c r="E24" i="1"/>
  <c r="F24" i="1" s="1"/>
  <c r="N23" i="1"/>
  <c r="E23" i="1"/>
  <c r="F23" i="1" s="1"/>
  <c r="N22" i="1"/>
  <c r="E22" i="1"/>
  <c r="F22" i="1" s="1"/>
  <c r="N21" i="1"/>
  <c r="F21" i="1"/>
  <c r="N20" i="1"/>
  <c r="F20" i="1"/>
  <c r="N19" i="1"/>
  <c r="F19" i="1"/>
  <c r="N18" i="1"/>
  <c r="E18" i="1"/>
  <c r="F18" i="1" s="1"/>
  <c r="N17" i="1"/>
  <c r="E17" i="1"/>
  <c r="F17" i="1" s="1"/>
  <c r="N16" i="1"/>
  <c r="O16" i="1" s="1"/>
  <c r="E16" i="1"/>
  <c r="N15" i="1"/>
  <c r="O15" i="1" s="1"/>
  <c r="E15" i="1"/>
  <c r="N14" i="1"/>
  <c r="E14" i="1"/>
  <c r="F14" i="1" s="1"/>
  <c r="N13" i="1"/>
  <c r="F13" i="1"/>
  <c r="N12" i="1"/>
  <c r="F12" i="1"/>
  <c r="N11" i="1"/>
  <c r="E11" i="1"/>
  <c r="F11" i="1" s="1"/>
  <c r="N10" i="1"/>
  <c r="O10" i="1" s="1"/>
  <c r="E10" i="1"/>
  <c r="N9" i="1"/>
  <c r="O9" i="1" s="1"/>
  <c r="E9" i="1"/>
  <c r="N8" i="1"/>
  <c r="E8" i="1"/>
  <c r="F8" i="1" s="1"/>
  <c r="N7" i="1"/>
  <c r="F7" i="1"/>
  <c r="N6" i="1"/>
  <c r="E6" i="1"/>
  <c r="F6" i="1" s="1"/>
  <c r="N5" i="1"/>
  <c r="E5" i="1"/>
  <c r="F5" i="1" s="1"/>
  <c r="N4" i="1"/>
  <c r="F4" i="1"/>
  <c r="N3" i="1"/>
  <c r="E3" i="1"/>
  <c r="F3" i="1" s="1"/>
  <c r="N2" i="1"/>
  <c r="E2" i="1"/>
  <c r="F2" i="1" s="1"/>
  <c r="O217" i="1" l="1"/>
  <c r="O93" i="1"/>
  <c r="O82" i="1"/>
  <c r="O97" i="1"/>
  <c r="O151" i="1"/>
  <c r="O158" i="1"/>
  <c r="O162" i="1"/>
  <c r="O166" i="1"/>
  <c r="O170" i="1"/>
  <c r="O174" i="1"/>
  <c r="O178" i="1"/>
  <c r="O186" i="1"/>
  <c r="O199" i="1"/>
  <c r="O203" i="1"/>
  <c r="O297" i="1"/>
  <c r="O31" i="1"/>
  <c r="O81" i="1"/>
  <c r="O148" i="1"/>
  <c r="O167" i="1"/>
  <c r="O171" i="1"/>
  <c r="O303" i="1"/>
  <c r="O308" i="1"/>
  <c r="O342" i="1"/>
  <c r="O346" i="1"/>
  <c r="O56" i="1"/>
  <c r="O64" i="1"/>
  <c r="O68" i="1"/>
  <c r="O72" i="1"/>
  <c r="O329" i="1"/>
  <c r="O356" i="1"/>
  <c r="O244" i="1"/>
  <c r="O252" i="1"/>
  <c r="O268" i="1"/>
  <c r="O272" i="1"/>
  <c r="O287" i="1"/>
  <c r="O24" i="1"/>
  <c r="O36" i="1"/>
  <c r="O57" i="1"/>
  <c r="O69" i="1"/>
  <c r="O239" i="1"/>
  <c r="O243" i="1"/>
  <c r="O263" i="1"/>
  <c r="O318" i="1"/>
  <c r="O291" i="1"/>
  <c r="F359" i="1"/>
  <c r="O298" i="1"/>
  <c r="O322" i="1"/>
  <c r="O99" i="1"/>
  <c r="O319" i="1"/>
  <c r="O323" i="1"/>
  <c r="O225" i="1"/>
  <c r="O269" i="1"/>
  <c r="O328" i="1"/>
  <c r="O19" i="1"/>
  <c r="O23" i="1"/>
  <c r="O130" i="1"/>
  <c r="O134" i="1"/>
  <c r="E359" i="1"/>
  <c r="O2" i="1"/>
  <c r="O6" i="1"/>
  <c r="O14" i="1"/>
  <c r="O34" i="1"/>
  <c r="O55" i="1"/>
  <c r="O59" i="1"/>
  <c r="O63" i="1"/>
  <c r="O71" i="1"/>
  <c r="O129" i="1"/>
  <c r="O150" i="1"/>
  <c r="O161" i="1"/>
  <c r="O198" i="1"/>
  <c r="O202" i="1"/>
  <c r="O232" i="1"/>
  <c r="O267" i="1"/>
  <c r="O271" i="1"/>
  <c r="O302" i="1"/>
  <c r="O317" i="1"/>
  <c r="O321" i="1"/>
  <c r="O325" i="1"/>
  <c r="O349" i="1"/>
  <c r="O48" i="1"/>
  <c r="O83" i="1"/>
  <c r="O94" i="1"/>
  <c r="O98" i="1"/>
  <c r="O102" i="1"/>
  <c r="O111" i="1"/>
  <c r="O237" i="1"/>
  <c r="O245" i="1"/>
  <c r="O295" i="1"/>
  <c r="O334" i="1"/>
  <c r="O4" i="1"/>
  <c r="O8" i="1"/>
  <c r="O12" i="1"/>
  <c r="O20" i="1"/>
  <c r="O159" i="1"/>
  <c r="O163" i="1"/>
  <c r="O175" i="1"/>
  <c r="O179" i="1"/>
  <c r="O204" i="1"/>
  <c r="O327" i="1"/>
  <c r="O246" i="1"/>
  <c r="O301" i="1"/>
  <c r="O306" i="1"/>
  <c r="O5" i="1"/>
  <c r="O25" i="1"/>
  <c r="O33" i="1"/>
  <c r="O54" i="1"/>
  <c r="O58" i="1"/>
  <c r="O62" i="1"/>
  <c r="O66" i="1"/>
  <c r="O70" i="1"/>
  <c r="O149" i="1"/>
  <c r="O160" i="1"/>
  <c r="O164" i="1"/>
  <c r="O168" i="1"/>
  <c r="O172" i="1"/>
  <c r="O176" i="1"/>
  <c r="O180" i="1"/>
  <c r="O201" i="1"/>
  <c r="O205" i="1"/>
  <c r="O270" i="1"/>
  <c r="O292" i="1"/>
  <c r="O344" i="1"/>
  <c r="O182" i="1"/>
  <c r="O3" i="1"/>
  <c r="O7" i="1"/>
  <c r="O11" i="1"/>
  <c r="O18" i="1"/>
  <c r="O22" i="1"/>
  <c r="O26" i="1"/>
  <c r="O30" i="1"/>
  <c r="O41" i="1"/>
  <c r="O67" i="1"/>
  <c r="O80" i="1"/>
  <c r="O84" i="1"/>
  <c r="O115" i="1"/>
  <c r="O123" i="1"/>
  <c r="O147" i="1"/>
  <c r="O231" i="1"/>
  <c r="O238" i="1"/>
  <c r="O253" i="1"/>
  <c r="O296" i="1"/>
  <c r="O333" i="1"/>
  <c r="O345" i="1"/>
  <c r="O39" i="1"/>
  <c r="O116" i="1"/>
  <c r="O35" i="1"/>
  <c r="O61" i="1"/>
  <c r="O65" i="1"/>
  <c r="O77" i="1"/>
  <c r="O100" i="1"/>
  <c r="O117" i="1"/>
  <c r="O128" i="1"/>
  <c r="O135" i="1"/>
  <c r="O165" i="1"/>
  <c r="O169" i="1"/>
  <c r="O173" i="1"/>
  <c r="O177" i="1"/>
  <c r="O181" i="1"/>
  <c r="O200" i="1"/>
  <c r="O228" i="1"/>
  <c r="O307" i="1"/>
  <c r="O320" i="1"/>
  <c r="O324" i="1"/>
  <c r="O343" i="1"/>
  <c r="O357" i="1"/>
  <c r="O358" i="1"/>
  <c r="O136" i="1"/>
  <c r="O241" i="1"/>
  <c r="O13" i="1"/>
  <c r="O27" i="1"/>
  <c r="O49" i="1"/>
  <c r="O103" i="1"/>
  <c r="O107" i="1"/>
  <c r="O131" i="1"/>
  <c r="O138" i="1"/>
  <c r="O142" i="1"/>
  <c r="O187" i="1"/>
  <c r="O208" i="1"/>
  <c r="O220" i="1"/>
  <c r="O247" i="1"/>
  <c r="O258" i="1"/>
  <c r="O262" i="1"/>
  <c r="O275" i="1"/>
  <c r="O279" i="1"/>
  <c r="O17" i="1"/>
  <c r="O28" i="1"/>
  <c r="O92" i="1"/>
  <c r="O104" i="1"/>
  <c r="O126" i="1"/>
  <c r="O132" i="1"/>
  <c r="O139" i="1"/>
  <c r="O143" i="1"/>
  <c r="O209" i="1"/>
  <c r="O221" i="1"/>
  <c r="O229" i="1"/>
  <c r="O259" i="1"/>
  <c r="O266" i="1"/>
  <c r="O276" i="1"/>
  <c r="O280" i="1"/>
  <c r="O21" i="1"/>
  <c r="O29" i="1"/>
  <c r="O32" i="1"/>
  <c r="O40" i="1"/>
  <c r="O60" i="1"/>
  <c r="O96" i="1"/>
  <c r="O101" i="1"/>
  <c r="O105" i="1"/>
  <c r="O110" i="1"/>
  <c r="O120" i="1"/>
  <c r="O127" i="1"/>
  <c r="O133" i="1"/>
  <c r="O140" i="1"/>
  <c r="O210" i="1"/>
  <c r="O222" i="1"/>
  <c r="O226" i="1"/>
  <c r="O230" i="1"/>
  <c r="O233" i="1"/>
  <c r="O242" i="1"/>
  <c r="O260" i="1"/>
  <c r="O277" i="1"/>
  <c r="O281" i="1"/>
  <c r="O326" i="1"/>
  <c r="O332" i="1"/>
  <c r="O352" i="1"/>
  <c r="O137" i="1"/>
  <c r="O141" i="1"/>
  <c r="O227" i="1"/>
  <c r="O240" i="1"/>
  <c r="O261" i="1"/>
  <c r="O278" i="1"/>
  <c r="O282" i="1"/>
  <c r="O314" i="1"/>
  <c r="O337" i="1"/>
  <c r="O106" i="1"/>
  <c r="V3" i="3" l="1"/>
  <c r="E460" i="3"/>
  <c r="D460" i="3"/>
  <c r="F46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Reese Tao</author>
  </authors>
  <commentList>
    <comment ref="E14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Reese Tao:</t>
        </r>
        <r>
          <rPr>
            <sz val="9"/>
            <color indexed="81"/>
            <rFont val="Tahoma"/>
            <family val="2"/>
          </rPr>
          <t xml:space="preserve">
ECOM FRT Charge</t>
        </r>
      </text>
    </comment>
  </commentList>
</comments>
</file>

<file path=xl/sharedStrings.xml><?xml version="1.0" encoding="utf-8"?>
<sst xmlns="http://schemas.openxmlformats.org/spreadsheetml/2006/main" count="42082" uniqueCount="11089">
  <si>
    <t>Check #</t>
  </si>
  <si>
    <t>Invoice#</t>
  </si>
  <si>
    <t>Invoice Date</t>
  </si>
  <si>
    <t>Total Amount</t>
  </si>
  <si>
    <t>FREIGHT/ DISCOUNT</t>
  </si>
  <si>
    <t>Net Amount</t>
  </si>
  <si>
    <t>Due Date</t>
  </si>
  <si>
    <t>PO#</t>
  </si>
  <si>
    <t>AR No.</t>
  </si>
  <si>
    <t>Check Date</t>
  </si>
  <si>
    <t>ACCOUNT</t>
  </si>
  <si>
    <t>Division</t>
  </si>
  <si>
    <t>CU</t>
  </si>
  <si>
    <t>UNIT PRICE</t>
  </si>
  <si>
    <t>Note</t>
  </si>
  <si>
    <t>QTY</t>
  </si>
  <si>
    <t>NET-SUM</t>
  </si>
  <si>
    <t>001 00027084482023</t>
  </si>
  <si>
    <t>RV003860282912</t>
  </si>
  <si>
    <t>'003860282912</t>
  </si>
  <si>
    <t>RV004280384672</t>
  </si>
  <si>
    <t>'004280384672</t>
  </si>
  <si>
    <t>RV010930352400</t>
  </si>
  <si>
    <t>'010930352400</t>
  </si>
  <si>
    <t>RV019840091236</t>
  </si>
  <si>
    <t>'019840091236</t>
  </si>
  <si>
    <t>RV019870306417</t>
  </si>
  <si>
    <t>'019870306417</t>
  </si>
  <si>
    <t>RV019870306420</t>
  </si>
  <si>
    <t>'019870306420</t>
  </si>
  <si>
    <t>RV019940804468</t>
  </si>
  <si>
    <t>'019940804468</t>
  </si>
  <si>
    <t>RV019951263464</t>
  </si>
  <si>
    <t>'019951263464</t>
  </si>
  <si>
    <t>RV019980731328</t>
  </si>
  <si>
    <t>'019980731328</t>
  </si>
  <si>
    <t>RV019980731425</t>
  </si>
  <si>
    <t>'019980731425</t>
  </si>
  <si>
    <t>001 00026789222023</t>
  </si>
  <si>
    <t>RV008474779412</t>
  </si>
  <si>
    <t>'008474779412</t>
  </si>
  <si>
    <t>RV019850081396</t>
  </si>
  <si>
    <t>'019850081396</t>
  </si>
  <si>
    <t>RV019880372127</t>
  </si>
  <si>
    <t>'019880372127</t>
  </si>
  <si>
    <t>RV019910463772</t>
  </si>
  <si>
    <t>'019910463772</t>
  </si>
  <si>
    <t>RV019920316147</t>
  </si>
  <si>
    <t>'019920316147</t>
  </si>
  <si>
    <t>RV019920316204</t>
  </si>
  <si>
    <t>'019920316204</t>
  </si>
  <si>
    <t>RV019940804343</t>
  </si>
  <si>
    <t>'019940804343</t>
  </si>
  <si>
    <t>RV019951263137</t>
  </si>
  <si>
    <t>'019951263137</t>
  </si>
  <si>
    <t>RV019951263208</t>
  </si>
  <si>
    <t>'019951263208</t>
  </si>
  <si>
    <t>RV019970645272</t>
  </si>
  <si>
    <t>'019970645272</t>
  </si>
  <si>
    <t>RV019980730661</t>
  </si>
  <si>
    <t>'019980730661</t>
  </si>
  <si>
    <t>001 00026562472023</t>
  </si>
  <si>
    <t>RV001330204913</t>
  </si>
  <si>
    <t>'001330204913</t>
  </si>
  <si>
    <t>RV004620492235</t>
  </si>
  <si>
    <t>'004620492235</t>
  </si>
  <si>
    <t>RV007450209595</t>
  </si>
  <si>
    <t>'007450209595</t>
  </si>
  <si>
    <t>RV008474770447</t>
  </si>
  <si>
    <t>'008474770447</t>
  </si>
  <si>
    <t>RV008474774150</t>
  </si>
  <si>
    <t>'008474774150</t>
  </si>
  <si>
    <t>RV008474774199</t>
  </si>
  <si>
    <t>'008474774199</t>
  </si>
  <si>
    <t>RV019840090723</t>
  </si>
  <si>
    <t>'019840090723</t>
  </si>
  <si>
    <t>RV019910463510</t>
  </si>
  <si>
    <t>'019910463510</t>
  </si>
  <si>
    <t>RV019940803307</t>
  </si>
  <si>
    <t>'019940803307</t>
  </si>
  <si>
    <t>RV019940803325</t>
  </si>
  <si>
    <t>'019940803325</t>
  </si>
  <si>
    <t>RV019951259987</t>
  </si>
  <si>
    <t>'019951259987</t>
  </si>
  <si>
    <t>RV019970644553</t>
  </si>
  <si>
    <t>'019970644553</t>
  </si>
  <si>
    <t>RV019970644579</t>
  </si>
  <si>
    <t>'019970644579</t>
  </si>
  <si>
    <t>'019843856216</t>
  </si>
  <si>
    <t>'019853852927</t>
  </si>
  <si>
    <t>001 00026325002023</t>
  </si>
  <si>
    <t>RV000250238494</t>
  </si>
  <si>
    <t>'000250238494</t>
  </si>
  <si>
    <t>RV004470294555</t>
  </si>
  <si>
    <t>'004470294555</t>
  </si>
  <si>
    <t>RV006610352001</t>
  </si>
  <si>
    <t>'006610352001</t>
  </si>
  <si>
    <t>RV011600217488</t>
  </si>
  <si>
    <t>'011600217488</t>
  </si>
  <si>
    <t>RV019860193389</t>
  </si>
  <si>
    <t>'019860193389</t>
  </si>
  <si>
    <t>RV019930342444</t>
  </si>
  <si>
    <t>'019930342444</t>
  </si>
  <si>
    <t>RV019940802055</t>
  </si>
  <si>
    <t>'019940802055</t>
  </si>
  <si>
    <t>RV019940802290</t>
  </si>
  <si>
    <t>'019940802290</t>
  </si>
  <si>
    <t>RV019940802326</t>
  </si>
  <si>
    <t>'019940802326</t>
  </si>
  <si>
    <t>RV019940802436</t>
  </si>
  <si>
    <t>'019940802436</t>
  </si>
  <si>
    <t>RV019940802554</t>
  </si>
  <si>
    <t>'019940802554</t>
  </si>
  <si>
    <t>RV019940802597</t>
  </si>
  <si>
    <t>'019940802597</t>
  </si>
  <si>
    <t>RV019951258539</t>
  </si>
  <si>
    <t>'019951258539</t>
  </si>
  <si>
    <t>RV019951258587</t>
  </si>
  <si>
    <t>'019951258587</t>
  </si>
  <si>
    <t>001 00026081882023</t>
  </si>
  <si>
    <t>RV002300312235</t>
  </si>
  <si>
    <t>'002300312235</t>
  </si>
  <si>
    <t>RV006210170983</t>
  </si>
  <si>
    <t>'006210170983</t>
  </si>
  <si>
    <t>RV007820304172</t>
  </si>
  <si>
    <t>'007820304172</t>
  </si>
  <si>
    <t>RV008474762899</t>
  </si>
  <si>
    <t>'008474762899</t>
  </si>
  <si>
    <t>RV008474762908</t>
  </si>
  <si>
    <t>'008474762908</t>
  </si>
  <si>
    <t>RV008474762916</t>
  </si>
  <si>
    <t>'008474762916</t>
  </si>
  <si>
    <t>RV008474762938</t>
  </si>
  <si>
    <t>'008474762938</t>
  </si>
  <si>
    <t>RV008474762939</t>
  </si>
  <si>
    <t>'008474762939</t>
  </si>
  <si>
    <t>RV008474762940</t>
  </si>
  <si>
    <t>'008474762940</t>
  </si>
  <si>
    <t>RV008474763837</t>
  </si>
  <si>
    <t>'008474763837</t>
  </si>
  <si>
    <t>RV019890248516</t>
  </si>
  <si>
    <t>'019890248516</t>
  </si>
  <si>
    <t>RV019890248603</t>
  </si>
  <si>
    <t>'019890248603</t>
  </si>
  <si>
    <t>RV019900243984</t>
  </si>
  <si>
    <t>'019900243984</t>
  </si>
  <si>
    <t>RV019910462585</t>
  </si>
  <si>
    <t>'019910462585</t>
  </si>
  <si>
    <t>RV019910462609</t>
  </si>
  <si>
    <t>'019910462609</t>
  </si>
  <si>
    <t>RV019920314825</t>
  </si>
  <si>
    <t>'019920314825</t>
  </si>
  <si>
    <t>RV019920314895</t>
  </si>
  <si>
    <t>'019920314895</t>
  </si>
  <si>
    <t>RV019951256580</t>
  </si>
  <si>
    <t>'019951256580</t>
  </si>
  <si>
    <t>RV019951256682</t>
  </si>
  <si>
    <t>'019951256682</t>
  </si>
  <si>
    <t>RV019951257004</t>
  </si>
  <si>
    <t>'019951257004</t>
  </si>
  <si>
    <t>RV019951257023</t>
  </si>
  <si>
    <t>'019951257023</t>
  </si>
  <si>
    <t>RV019960357360</t>
  </si>
  <si>
    <t>'019960357360</t>
  </si>
  <si>
    <t>RV019960357550</t>
  </si>
  <si>
    <t>'019960357550</t>
  </si>
  <si>
    <t>RV019980728885</t>
  </si>
  <si>
    <t>'019980728885</t>
  </si>
  <si>
    <t>'019963848982</t>
  </si>
  <si>
    <t>001 00025843492023</t>
  </si>
  <si>
    <t>RV000170269105</t>
  </si>
  <si>
    <t>'000170269105</t>
  </si>
  <si>
    <t>RV000880213822</t>
  </si>
  <si>
    <t>'000880213822</t>
  </si>
  <si>
    <t>RV002260782716</t>
  </si>
  <si>
    <t>'002260782716</t>
  </si>
  <si>
    <t>RV006300244610</t>
  </si>
  <si>
    <t>'006300244610</t>
  </si>
  <si>
    <t>RV006900402095</t>
  </si>
  <si>
    <t>'006900402095</t>
  </si>
  <si>
    <t>RV019920314090</t>
  </si>
  <si>
    <t>'019920314090</t>
  </si>
  <si>
    <t>RV019920314129</t>
  </si>
  <si>
    <t>'019920314129</t>
  </si>
  <si>
    <t>RV019951255858</t>
  </si>
  <si>
    <t>'019951255858</t>
  </si>
  <si>
    <t>Costco01</t>
  </si>
  <si>
    <t>COSTCO</t>
  </si>
  <si>
    <t>ITEM #</t>
  </si>
  <si>
    <t>FREIGHT</t>
  </si>
  <si>
    <t>ITEM NO.</t>
  </si>
  <si>
    <t>1985RGR24774</t>
  </si>
  <si>
    <t>1984RGR31939</t>
  </si>
  <si>
    <t>1996RGR163999</t>
  </si>
  <si>
    <t>001 00027317262023</t>
  </si>
  <si>
    <t>'006700294214</t>
  </si>
  <si>
    <t>'008474788766</t>
  </si>
  <si>
    <t>'008474788768</t>
  </si>
  <si>
    <t>'008474788769</t>
  </si>
  <si>
    <t>'008474788776</t>
  </si>
  <si>
    <t>'008474788777</t>
  </si>
  <si>
    <t>'008474788778</t>
  </si>
  <si>
    <t>'008474789687</t>
  </si>
  <si>
    <t>'012050479455</t>
  </si>
  <si>
    <t>001 00027534152023</t>
  </si>
  <si>
    <t>'003050364845</t>
  </si>
  <si>
    <t>'019840091876</t>
  </si>
  <si>
    <t>'019840091881</t>
  </si>
  <si>
    <t>'019840091929</t>
  </si>
  <si>
    <t>'019840091963</t>
  </si>
  <si>
    <t>'019850081805</t>
  </si>
  <si>
    <t>'019880373024</t>
  </si>
  <si>
    <t>'019890250075</t>
  </si>
  <si>
    <t>'019900245010</t>
  </si>
  <si>
    <t>'019900245082</t>
  </si>
  <si>
    <t>'019910465186</t>
  </si>
  <si>
    <t>'019910465206</t>
  </si>
  <si>
    <t>'019940806508</t>
  </si>
  <si>
    <t>'019951264952</t>
  </si>
  <si>
    <t>001 00027770172023</t>
  </si>
  <si>
    <t>'019970646985</t>
  </si>
  <si>
    <t>RV006700294214</t>
  </si>
  <si>
    <t>RV008474788766</t>
  </si>
  <si>
    <t>RV008474788768</t>
  </si>
  <si>
    <t>RV008474788769</t>
  </si>
  <si>
    <t>RV008474788776</t>
  </si>
  <si>
    <t>RV008474788777</t>
  </si>
  <si>
    <t>RV008474788778</t>
  </si>
  <si>
    <t>RV008474789687</t>
  </si>
  <si>
    <t>RV012050479455</t>
  </si>
  <si>
    <t>RV003050364845</t>
  </si>
  <si>
    <t>RV019840091876</t>
  </si>
  <si>
    <t>RV019840091881</t>
  </si>
  <si>
    <t>RV019840091929</t>
  </si>
  <si>
    <t>RV019840091963</t>
  </si>
  <si>
    <t>RV019850081805</t>
  </si>
  <si>
    <t>RV019880373024</t>
  </si>
  <si>
    <t>RV019890250075</t>
  </si>
  <si>
    <t>RV019900245010</t>
  </si>
  <si>
    <t>RV019900245082</t>
  </si>
  <si>
    <t>RV019910465186</t>
  </si>
  <si>
    <t>RV019910465206</t>
  </si>
  <si>
    <t>RV019940806508</t>
  </si>
  <si>
    <t>RV019951264952</t>
  </si>
  <si>
    <t>RV019970646985</t>
  </si>
  <si>
    <t>001 00028259162023</t>
  </si>
  <si>
    <t>'001060395684</t>
  </si>
  <si>
    <t>'002250261380</t>
  </si>
  <si>
    <t>'002260793264</t>
  </si>
  <si>
    <t>'004290315307</t>
  </si>
  <si>
    <t>'004370434388</t>
  </si>
  <si>
    <t>'004530195200</t>
  </si>
  <si>
    <t>'006850451351</t>
  </si>
  <si>
    <t>'010040322440</t>
  </si>
  <si>
    <t>'019890250754</t>
  </si>
  <si>
    <t>'019890250785</t>
  </si>
  <si>
    <t>'019910465812</t>
  </si>
  <si>
    <t>'019920317782</t>
  </si>
  <si>
    <t>'019930344305</t>
  </si>
  <si>
    <t>'019930344363</t>
  </si>
  <si>
    <t>'019940808078</t>
  </si>
  <si>
    <t>'019940808127</t>
  </si>
  <si>
    <t>'019940809888</t>
  </si>
  <si>
    <t>'019940810394</t>
  </si>
  <si>
    <t>'019960359928</t>
  </si>
  <si>
    <t>'019980734634</t>
  </si>
  <si>
    <t>'019980734781</t>
  </si>
  <si>
    <t>'019980735075</t>
  </si>
  <si>
    <t>RV001060395684</t>
  </si>
  <si>
    <t>RV002250261380</t>
  </si>
  <si>
    <t>RV002260793264</t>
  </si>
  <si>
    <t>RV004290315307</t>
  </si>
  <si>
    <t>RV004370434388</t>
  </si>
  <si>
    <t>RV004530195200</t>
  </si>
  <si>
    <t>RV006850451351</t>
  </si>
  <si>
    <t>RV010040322440</t>
  </si>
  <si>
    <t>RV019890250754</t>
  </si>
  <si>
    <t>RV019890250785</t>
  </si>
  <si>
    <t>RV019910465812</t>
  </si>
  <si>
    <t>RV019920317782</t>
  </si>
  <si>
    <t>RV019920317800</t>
  </si>
  <si>
    <t>RV019930344305</t>
  </si>
  <si>
    <t>RV019930344363</t>
  </si>
  <si>
    <t>RV019940808078</t>
  </si>
  <si>
    <t>RV019940808127</t>
  </si>
  <si>
    <t>RV019940809888</t>
  </si>
  <si>
    <t>RV019940810394</t>
  </si>
  <si>
    <t>RV019960359928</t>
  </si>
  <si>
    <t>RV019980734634</t>
  </si>
  <si>
    <t>RV019980734781</t>
  </si>
  <si>
    <t>RV019980735075</t>
  </si>
  <si>
    <t>001 00028513302023</t>
  </si>
  <si>
    <t>'019900245808</t>
  </si>
  <si>
    <t>'019910466401</t>
  </si>
  <si>
    <t>'019920318397</t>
  </si>
  <si>
    <t>'019920318494</t>
  </si>
  <si>
    <t>'019940810562</t>
  </si>
  <si>
    <t>'019940810665</t>
  </si>
  <si>
    <t>'019960360668</t>
  </si>
  <si>
    <t>'019960360801</t>
  </si>
  <si>
    <t>'019980735654</t>
  </si>
  <si>
    <t>'019863879847</t>
  </si>
  <si>
    <t>001 00028767072023</t>
  </si>
  <si>
    <t>'000640304323</t>
  </si>
  <si>
    <t>'019860195503</t>
  </si>
  <si>
    <t>'019890251138</t>
  </si>
  <si>
    <t>'019940811855</t>
  </si>
  <si>
    <t>'019940811958</t>
  </si>
  <si>
    <t>'019951269243</t>
  </si>
  <si>
    <t>'019951269287</t>
  </si>
  <si>
    <t>'019951269373</t>
  </si>
  <si>
    <t>'019951269627</t>
  </si>
  <si>
    <t>'019951269670</t>
  </si>
  <si>
    <t>'019951269897</t>
  </si>
  <si>
    <t>'019951270066</t>
  </si>
  <si>
    <t>'019951270339</t>
  </si>
  <si>
    <t>'019951270608</t>
  </si>
  <si>
    <t>'019951270763</t>
  </si>
  <si>
    <t>'019951270867</t>
  </si>
  <si>
    <t>'019970649133</t>
  </si>
  <si>
    <t>'019980737198</t>
  </si>
  <si>
    <t>RV019900245808</t>
  </si>
  <si>
    <t>RV019910466401</t>
  </si>
  <si>
    <t>RV019920318397</t>
  </si>
  <si>
    <t>RV019920318494</t>
  </si>
  <si>
    <t>RV019940810562</t>
  </si>
  <si>
    <t>RV019940810665</t>
  </si>
  <si>
    <t>RV019960360668</t>
  </si>
  <si>
    <t>RV019960360801</t>
  </si>
  <si>
    <t>RV019980735654</t>
  </si>
  <si>
    <t>1986RGR72388</t>
  </si>
  <si>
    <t>RV000640304323</t>
  </si>
  <si>
    <t>RV019860195503</t>
  </si>
  <si>
    <t>RV019890251138</t>
  </si>
  <si>
    <t>RV019940811855</t>
  </si>
  <si>
    <t>RV019940811958</t>
  </si>
  <si>
    <t>RV019951269243</t>
  </si>
  <si>
    <t>RV019951269287</t>
  </si>
  <si>
    <t>RV019951269373</t>
  </si>
  <si>
    <t>RV019951269627</t>
  </si>
  <si>
    <t>RV019951269670</t>
  </si>
  <si>
    <t>RV019951269897</t>
  </si>
  <si>
    <t>RV019951270066</t>
  </si>
  <si>
    <t>RV019951270339</t>
  </si>
  <si>
    <t>RV019951270608</t>
  </si>
  <si>
    <t>RV019951270763</t>
  </si>
  <si>
    <t>RV019951270867</t>
  </si>
  <si>
    <t>RV019970649133</t>
  </si>
  <si>
    <t>RV019980737198</t>
  </si>
  <si>
    <t>001 00028942092023</t>
  </si>
  <si>
    <t>'002080191154</t>
  </si>
  <si>
    <t>'006580295562</t>
  </si>
  <si>
    <t>'006670202914</t>
  </si>
  <si>
    <t>'019900247039</t>
  </si>
  <si>
    <t>'019940813145</t>
  </si>
  <si>
    <t>'019980737915</t>
  </si>
  <si>
    <t>'019980738264</t>
  </si>
  <si>
    <t>RV002080191154</t>
  </si>
  <si>
    <t>RV006580295562</t>
  </si>
  <si>
    <t>RV006670202914</t>
  </si>
  <si>
    <t>RV019900247039</t>
  </si>
  <si>
    <t>RV019940813145</t>
  </si>
  <si>
    <t>RV019980737915</t>
  </si>
  <si>
    <t>RV019980738264</t>
  </si>
  <si>
    <t>'019903841681</t>
  </si>
  <si>
    <t>'019893863214</t>
  </si>
  <si>
    <t>'019943870793</t>
  </si>
  <si>
    <t>'019973871481</t>
  </si>
  <si>
    <t>'019923851635</t>
  </si>
  <si>
    <t>'019923856302</t>
  </si>
  <si>
    <t>'019943855936</t>
  </si>
  <si>
    <t>001 00029262032023</t>
  </si>
  <si>
    <t>'003860285375</t>
  </si>
  <si>
    <t>'019890251315</t>
  </si>
  <si>
    <t>'019910466891</t>
  </si>
  <si>
    <t>'019940813465</t>
  </si>
  <si>
    <t>'019960361705</t>
  </si>
  <si>
    <t>'019980738326</t>
  </si>
  <si>
    <t>001 00029601772023</t>
  </si>
  <si>
    <t>'010040323614</t>
  </si>
  <si>
    <t>'019940813774</t>
  </si>
  <si>
    <t>'019940813863</t>
  </si>
  <si>
    <t>'019951272042</t>
  </si>
  <si>
    <t>'019951272635</t>
  </si>
  <si>
    <t>'019951272798</t>
  </si>
  <si>
    <t>'019951272855</t>
  </si>
  <si>
    <t>'019951272967</t>
  </si>
  <si>
    <t>'019951273040</t>
  </si>
  <si>
    <t>'019951273123</t>
  </si>
  <si>
    <t>'019970651794</t>
  </si>
  <si>
    <t>'019980739609</t>
  </si>
  <si>
    <t>'019943892512</t>
  </si>
  <si>
    <t>'019953891702</t>
  </si>
  <si>
    <t>'019983895839</t>
  </si>
  <si>
    <t>RV003860285375</t>
  </si>
  <si>
    <t>RV019890251315</t>
  </si>
  <si>
    <t>RV019910466891</t>
  </si>
  <si>
    <t>RV019940813465</t>
  </si>
  <si>
    <t>RV019960361705</t>
  </si>
  <si>
    <t>RV019980738326</t>
  </si>
  <si>
    <t>RV010040323614</t>
  </si>
  <si>
    <t>RV019940813774</t>
  </si>
  <si>
    <t>RV019940813863</t>
  </si>
  <si>
    <t>RV019951272042</t>
  </si>
  <si>
    <t>RV019951272635</t>
  </si>
  <si>
    <t>RV019951272798</t>
  </si>
  <si>
    <t>RV019951272855</t>
  </si>
  <si>
    <t>RV019951272967</t>
  </si>
  <si>
    <t>RV019951273040</t>
  </si>
  <si>
    <t>RV019951273123</t>
  </si>
  <si>
    <t>RV019970651794</t>
  </si>
  <si>
    <t>RV019980739609</t>
  </si>
  <si>
    <t>1994RGR391801</t>
  </si>
  <si>
    <t>1995RGR447110</t>
  </si>
  <si>
    <t>1998RGR241998</t>
  </si>
  <si>
    <t>001 00029858642023</t>
  </si>
  <si>
    <t>'001060399325</t>
  </si>
  <si>
    <t>'002400404718</t>
  </si>
  <si>
    <t>'006820189895</t>
  </si>
  <si>
    <t>'008474837440</t>
  </si>
  <si>
    <t>'019860196808</t>
  </si>
  <si>
    <t>'019880377301</t>
  </si>
  <si>
    <t>'019880377317</t>
  </si>
  <si>
    <t>'019930346050</t>
  </si>
  <si>
    <t>'019940815943</t>
  </si>
  <si>
    <t>'019940816036</t>
  </si>
  <si>
    <t>'019970653075</t>
  </si>
  <si>
    <t>'019980740246</t>
  </si>
  <si>
    <t>'019980740588</t>
  </si>
  <si>
    <t>001 00030143472023</t>
  </si>
  <si>
    <t>'001060399330</t>
  </si>
  <si>
    <t>'002130496920</t>
  </si>
  <si>
    <t>'008474846312</t>
  </si>
  <si>
    <t>'008474846374</t>
  </si>
  <si>
    <t>'019880377734</t>
  </si>
  <si>
    <t>'019890252180</t>
  </si>
  <si>
    <t>'019900248412</t>
  </si>
  <si>
    <t>'019920320674</t>
  </si>
  <si>
    <t>'019940817186</t>
  </si>
  <si>
    <t>'019940818737</t>
  </si>
  <si>
    <t>'019940818747</t>
  </si>
  <si>
    <t>'019951275200</t>
  </si>
  <si>
    <t>'019951275457</t>
  </si>
  <si>
    <t>'019960363417</t>
  </si>
  <si>
    <t>'019970653287</t>
  </si>
  <si>
    <t>'019970653542</t>
  </si>
  <si>
    <t>'019980740894</t>
  </si>
  <si>
    <t>'019980741045</t>
  </si>
  <si>
    <t>'019980741245</t>
  </si>
  <si>
    <t>RV001060399325</t>
  </si>
  <si>
    <t>RV002400404718</t>
  </si>
  <si>
    <t>RV006820189895</t>
  </si>
  <si>
    <t>RV008474837440</t>
  </si>
  <si>
    <t>RV019860196808</t>
  </si>
  <si>
    <t>RV019880377301</t>
  </si>
  <si>
    <t>RV019880377317</t>
  </si>
  <si>
    <t>RV019930346050</t>
  </si>
  <si>
    <t>RV019940815943</t>
  </si>
  <si>
    <t>RV019940816036</t>
  </si>
  <si>
    <t>RV019970653075</t>
  </si>
  <si>
    <t>RV019980740246</t>
  </si>
  <si>
    <t>RV019980740588</t>
  </si>
  <si>
    <t>RV001060399330</t>
  </si>
  <si>
    <t>RV002130496920</t>
  </si>
  <si>
    <t>RV008474846312</t>
  </si>
  <si>
    <t>RV008474846374</t>
  </si>
  <si>
    <t>RV019880377734</t>
  </si>
  <si>
    <t>RV019890252180</t>
  </si>
  <si>
    <t>RV019900248412</t>
  </si>
  <si>
    <t>RV019920320674</t>
  </si>
  <si>
    <t>RV019940817186</t>
  </si>
  <si>
    <t>RV019940818737</t>
  </si>
  <si>
    <t>RV019940818747</t>
  </si>
  <si>
    <t>RV019951275200</t>
  </si>
  <si>
    <t>RV019951275457</t>
  </si>
  <si>
    <t>RV019960363417</t>
  </si>
  <si>
    <t>RV019970653287</t>
  </si>
  <si>
    <t>RV019970653542</t>
  </si>
  <si>
    <t>RV019980740894</t>
  </si>
  <si>
    <t>RV019980741045</t>
  </si>
  <si>
    <t>RV019980741245</t>
  </si>
  <si>
    <t>'019943891148</t>
  </si>
  <si>
    <t>'019953888290</t>
  </si>
  <si>
    <t>'019973889603</t>
  </si>
  <si>
    <t>'019893888475</t>
  </si>
  <si>
    <t>'019983880924</t>
  </si>
  <si>
    <t>001 00030443012023</t>
  </si>
  <si>
    <t>'007450212282</t>
  </si>
  <si>
    <t>'008474850006</t>
  </si>
  <si>
    <t>'008474852063</t>
  </si>
  <si>
    <t>'008474852066</t>
  </si>
  <si>
    <t>'008474852068</t>
  </si>
  <si>
    <t>'008474852072</t>
  </si>
  <si>
    <t>'008474852074</t>
  </si>
  <si>
    <t>'008474852078</t>
  </si>
  <si>
    <t>'008474852080</t>
  </si>
  <si>
    <t>'008474852083</t>
  </si>
  <si>
    <t>'008474852085</t>
  </si>
  <si>
    <t>'008474852088</t>
  </si>
  <si>
    <t>'008474852105</t>
  </si>
  <si>
    <t>'008474852107</t>
  </si>
  <si>
    <t>'008474852111</t>
  </si>
  <si>
    <t>'008474852113</t>
  </si>
  <si>
    <t>'008474852117</t>
  </si>
  <si>
    <t>'008474852118</t>
  </si>
  <si>
    <t>'008474852389</t>
  </si>
  <si>
    <t>'019910469279</t>
  </si>
  <si>
    <t>'019910469368</t>
  </si>
  <si>
    <t>'019930346391</t>
  </si>
  <si>
    <t>'019930346436</t>
  </si>
  <si>
    <t>'019951276156</t>
  </si>
  <si>
    <t>'019951276618</t>
  </si>
  <si>
    <t>'019951276749</t>
  </si>
  <si>
    <t>'019951276900</t>
  </si>
  <si>
    <t>'019951276960</t>
  </si>
  <si>
    <t>'019970654851</t>
  </si>
  <si>
    <t>001 00030713542023</t>
  </si>
  <si>
    <t>'006440463231</t>
  </si>
  <si>
    <t>'008474858039</t>
  </si>
  <si>
    <t>'008474858042</t>
  </si>
  <si>
    <t>'008474858607</t>
  </si>
  <si>
    <t>'008474862368</t>
  </si>
  <si>
    <t>'019840094056</t>
  </si>
  <si>
    <t>'019840094208</t>
  </si>
  <si>
    <t>'019840094215</t>
  </si>
  <si>
    <t>'019840094596</t>
  </si>
  <si>
    <t>'019910469582</t>
  </si>
  <si>
    <t>'019940819146</t>
  </si>
  <si>
    <t>'019940819211</t>
  </si>
  <si>
    <t>'019980742540</t>
  </si>
  <si>
    <t>RV007450212282</t>
  </si>
  <si>
    <t>RV008474850006</t>
  </si>
  <si>
    <t>RV008474852063</t>
  </si>
  <si>
    <t>RV008474852066</t>
  </si>
  <si>
    <t>RV008474852068</t>
  </si>
  <si>
    <t>RV008474852072</t>
  </si>
  <si>
    <t>RV008474852074</t>
  </si>
  <si>
    <t>RV008474852078</t>
  </si>
  <si>
    <t>RV008474852080</t>
  </si>
  <si>
    <t>RV008474852083</t>
  </si>
  <si>
    <t>RV008474852085</t>
  </si>
  <si>
    <t>RV008474852088</t>
  </si>
  <si>
    <t>RV008474852105</t>
  </si>
  <si>
    <t>RV008474852107</t>
  </si>
  <si>
    <t>RV008474852111</t>
  </si>
  <si>
    <t>RV008474852113</t>
  </si>
  <si>
    <t>RV008474852117</t>
  </si>
  <si>
    <t>RV008474852118</t>
  </si>
  <si>
    <t>RV008474852389</t>
  </si>
  <si>
    <t>RV019910469279</t>
  </si>
  <si>
    <t>RV019910469368</t>
  </si>
  <si>
    <t>RV019930346391</t>
  </si>
  <si>
    <t>RV019930346436</t>
  </si>
  <si>
    <t>RV019951276156</t>
  </si>
  <si>
    <t>RV019951276618</t>
  </si>
  <si>
    <t>RV019951276749</t>
  </si>
  <si>
    <t>RV019951276900</t>
  </si>
  <si>
    <t>RV019951276960</t>
  </si>
  <si>
    <t>RV019970654851</t>
  </si>
  <si>
    <t>RV006440463231</t>
  </si>
  <si>
    <t>RV008474858039</t>
  </si>
  <si>
    <t>RV008474858042</t>
  </si>
  <si>
    <t>RV008474858607</t>
  </si>
  <si>
    <t>RV008474862368</t>
  </si>
  <si>
    <t>RV019840094056</t>
  </si>
  <si>
    <t>RV019840094208</t>
  </si>
  <si>
    <t>RV019840094215</t>
  </si>
  <si>
    <t>RV019840094596</t>
  </si>
  <si>
    <t>RV019910469582</t>
  </si>
  <si>
    <t>RV019940819146</t>
  </si>
  <si>
    <t>RV019940819211</t>
  </si>
  <si>
    <t>RV019980742540</t>
  </si>
  <si>
    <t>001 00030963852023</t>
  </si>
  <si>
    <t>'019890252650</t>
  </si>
  <si>
    <t>'019900248930</t>
  </si>
  <si>
    <t>'019930347127</t>
  </si>
  <si>
    <t>'019940820656</t>
  </si>
  <si>
    <t>'019951278604</t>
  </si>
  <si>
    <t>'019951278678</t>
  </si>
  <si>
    <t>'019980743893</t>
  </si>
  <si>
    <t>'019980743968</t>
  </si>
  <si>
    <t>RV019890252650</t>
  </si>
  <si>
    <t>RV019900248930</t>
  </si>
  <si>
    <t>RV019930347127</t>
  </si>
  <si>
    <t>RV019940820656</t>
  </si>
  <si>
    <t>RV019951278604</t>
  </si>
  <si>
    <t>RV019951278678</t>
  </si>
  <si>
    <t>RV019980743893</t>
  </si>
  <si>
    <t>RV019980743968</t>
  </si>
  <si>
    <t>001 00031223192023</t>
  </si>
  <si>
    <t>'006900408899</t>
  </si>
  <si>
    <t>'008474874041</t>
  </si>
  <si>
    <t>'008474874045</t>
  </si>
  <si>
    <t>'019860198218</t>
  </si>
  <si>
    <t>'019860198403</t>
  </si>
  <si>
    <t>'019900249919</t>
  </si>
  <si>
    <t>'019920323064</t>
  </si>
  <si>
    <t>'019920323119</t>
  </si>
  <si>
    <t>'019940820786</t>
  </si>
  <si>
    <t>'019940820847</t>
  </si>
  <si>
    <t>'019940822887</t>
  </si>
  <si>
    <t>'019951278916</t>
  </si>
  <si>
    <t>'019951279023</t>
  </si>
  <si>
    <t>'019951279153</t>
  </si>
  <si>
    <t>'019970656351</t>
  </si>
  <si>
    <t>'019970656638</t>
  </si>
  <si>
    <t>'019970656693</t>
  </si>
  <si>
    <t>'019980744682</t>
  </si>
  <si>
    <t>'019980745073</t>
  </si>
  <si>
    <t>'019980745506</t>
  </si>
  <si>
    <t>001 00031469262023</t>
  </si>
  <si>
    <t>'019943919526</t>
  </si>
  <si>
    <t>'003020238489</t>
  </si>
  <si>
    <t>'003150236469</t>
  </si>
  <si>
    <t>'019880379979</t>
  </si>
  <si>
    <t>'019880380045</t>
  </si>
  <si>
    <t>'019910470899</t>
  </si>
  <si>
    <t>'019910470901</t>
  </si>
  <si>
    <t>'019930347440</t>
  </si>
  <si>
    <t>'019940823478</t>
  </si>
  <si>
    <t>'019951280341</t>
  </si>
  <si>
    <t>'019951280625</t>
  </si>
  <si>
    <t>'019980746071</t>
  </si>
  <si>
    <t>RV006900408899</t>
  </si>
  <si>
    <t>RV008474874041</t>
  </si>
  <si>
    <t>RV008474874045</t>
  </si>
  <si>
    <t>RV019860198218</t>
  </si>
  <si>
    <t>RV019860198403</t>
  </si>
  <si>
    <t>RV019900249919</t>
  </si>
  <si>
    <t>RV019920323064</t>
  </si>
  <si>
    <t>RV019920323119</t>
  </si>
  <si>
    <t>RV019940820786</t>
  </si>
  <si>
    <t>RV019940820847</t>
  </si>
  <si>
    <t>RV019940822887</t>
  </si>
  <si>
    <t>RV019951278916</t>
  </si>
  <si>
    <t>RV019951279023</t>
  </si>
  <si>
    <t>RV019951279153</t>
  </si>
  <si>
    <t>RV019970656351</t>
  </si>
  <si>
    <t>RV019970656638</t>
  </si>
  <si>
    <t>RV019970656693</t>
  </si>
  <si>
    <t>RV019980744682</t>
  </si>
  <si>
    <t>RV019980745073</t>
  </si>
  <si>
    <t>RV019980745506</t>
  </si>
  <si>
    <t>1994RGR394861</t>
  </si>
  <si>
    <t>RV003020238489</t>
  </si>
  <si>
    <t>RV003150236469</t>
  </si>
  <si>
    <t>RV019880379979</t>
  </si>
  <si>
    <t>RV019880380045</t>
  </si>
  <si>
    <t>RV019910470899</t>
  </si>
  <si>
    <t>RV019910470901</t>
  </si>
  <si>
    <t>RV019930347440</t>
  </si>
  <si>
    <t>RV019940823478</t>
  </si>
  <si>
    <t>RV019951280341</t>
  </si>
  <si>
    <t>RV019951280625</t>
  </si>
  <si>
    <t>RV019980746071</t>
  </si>
  <si>
    <t>001 00031708962023</t>
  </si>
  <si>
    <t>'000690109896</t>
  </si>
  <si>
    <t>'007430347813</t>
  </si>
  <si>
    <t>'008474888660</t>
  </si>
  <si>
    <t>'008474888667</t>
  </si>
  <si>
    <t>'010800405206</t>
  </si>
  <si>
    <t>'011140239451</t>
  </si>
  <si>
    <t>'011160239808</t>
  </si>
  <si>
    <t>'012140513324</t>
  </si>
  <si>
    <t>'019890253293</t>
  </si>
  <si>
    <t>'019890253320</t>
  </si>
  <si>
    <t>'019920323956</t>
  </si>
  <si>
    <t>'019920323965</t>
  </si>
  <si>
    <t>'019930347906</t>
  </si>
  <si>
    <t>'019940823769</t>
  </si>
  <si>
    <t>'019980746968</t>
  </si>
  <si>
    <t>001 00032046442023</t>
  </si>
  <si>
    <t>'000130271517</t>
  </si>
  <si>
    <t>'003050370460</t>
  </si>
  <si>
    <t>'006880301256</t>
  </si>
  <si>
    <t>'007430348485</t>
  </si>
  <si>
    <t>'007820311318</t>
  </si>
  <si>
    <t>'011020129957</t>
  </si>
  <si>
    <t>'019880380961</t>
  </si>
  <si>
    <t>'019940824187</t>
  </si>
  <si>
    <t>'019951283383</t>
  </si>
  <si>
    <t>'019951283511</t>
  </si>
  <si>
    <t>'019951283561</t>
  </si>
  <si>
    <t>'019970658942</t>
  </si>
  <si>
    <t>'019970659005</t>
  </si>
  <si>
    <t>'019980747913</t>
  </si>
  <si>
    <t>'019980747992</t>
  </si>
  <si>
    <t>'019980748441</t>
  </si>
  <si>
    <t>001 00032323992023</t>
  </si>
  <si>
    <t>'019893911596</t>
  </si>
  <si>
    <t>'008474905379</t>
  </si>
  <si>
    <t>'008474905380</t>
  </si>
  <si>
    <t>'008474905389</t>
  </si>
  <si>
    <t>'019900250737</t>
  </si>
  <si>
    <t>'019940826070</t>
  </si>
  <si>
    <t>'019940826184</t>
  </si>
  <si>
    <t>'019951284780</t>
  </si>
  <si>
    <t>'019970660210</t>
  </si>
  <si>
    <t>001 00032541092023</t>
  </si>
  <si>
    <t>'003610195668</t>
  </si>
  <si>
    <t>'004810253893</t>
  </si>
  <si>
    <t>'010180380954</t>
  </si>
  <si>
    <t>'019890254503</t>
  </si>
  <si>
    <t>'019930348596</t>
  </si>
  <si>
    <t>'019930348706</t>
  </si>
  <si>
    <t>'019951285354</t>
  </si>
  <si>
    <t>'019980750280</t>
  </si>
  <si>
    <t>RV000690109896</t>
  </si>
  <si>
    <t>RV007430347813</t>
  </si>
  <si>
    <t>RV008474888660</t>
  </si>
  <si>
    <t>RV008474888667</t>
  </si>
  <si>
    <t>RV010800405206</t>
  </si>
  <si>
    <t>RV011140239451</t>
  </si>
  <si>
    <t>RV011160239808</t>
  </si>
  <si>
    <t>RV012140513324</t>
  </si>
  <si>
    <t>RV019890253293</t>
  </si>
  <si>
    <t>RV019890253320</t>
  </si>
  <si>
    <t>RV019920323956</t>
  </si>
  <si>
    <t>RV019920323965</t>
  </si>
  <si>
    <t>RV019930347906</t>
  </si>
  <si>
    <t>RV019940823769</t>
  </si>
  <si>
    <t>RV019980746968</t>
  </si>
  <si>
    <t>RV000130271517</t>
  </si>
  <si>
    <t>RV003050370460</t>
  </si>
  <si>
    <t>RV006880301256</t>
  </si>
  <si>
    <t>RV007430348485</t>
  </si>
  <si>
    <t>RV007820311318</t>
  </si>
  <si>
    <t>RV011020129957</t>
  </si>
  <si>
    <t>RV019880380961</t>
  </si>
  <si>
    <t>RV019940824187</t>
  </si>
  <si>
    <t>RV019951283383</t>
  </si>
  <si>
    <t>RV019951283511</t>
  </si>
  <si>
    <t>RV019951283561</t>
  </si>
  <si>
    <t>RV019970658942</t>
  </si>
  <si>
    <t>RV019970659005</t>
  </si>
  <si>
    <t>RV019980747913</t>
  </si>
  <si>
    <t>RV019980747992</t>
  </si>
  <si>
    <t>RV019980748441</t>
  </si>
  <si>
    <t>1989RGR113665</t>
  </si>
  <si>
    <t>RV008474905379</t>
  </si>
  <si>
    <t>RV008474905380</t>
  </si>
  <si>
    <t>RV008474905389</t>
  </si>
  <si>
    <t>RV019900250737</t>
  </si>
  <si>
    <t>RV019940826070</t>
  </si>
  <si>
    <t>RV019940826184</t>
  </si>
  <si>
    <t>RV019951284780</t>
  </si>
  <si>
    <t>RV019970660210</t>
  </si>
  <si>
    <t>RV003610195668</t>
  </si>
  <si>
    <t>RV004810253893</t>
  </si>
  <si>
    <t>RV010180380954</t>
  </si>
  <si>
    <t>RV019890254503</t>
  </si>
  <si>
    <t>RV019930348596</t>
  </si>
  <si>
    <t>RV019930348706</t>
  </si>
  <si>
    <t>RV019951285354</t>
  </si>
  <si>
    <t>RV019980750280</t>
  </si>
  <si>
    <t>'019943923879</t>
  </si>
  <si>
    <t>'019943925925</t>
  </si>
  <si>
    <t>'019943926593</t>
  </si>
  <si>
    <t>'019983921955</t>
  </si>
  <si>
    <t>'019963913415</t>
  </si>
  <si>
    <t>'019893932122</t>
  </si>
  <si>
    <t>'019953926813</t>
  </si>
  <si>
    <t>1994RGR395296</t>
  </si>
  <si>
    <t>1994RGR395491</t>
  </si>
  <si>
    <t>1994RGR395580</t>
  </si>
  <si>
    <t>1998RGR244422</t>
  </si>
  <si>
    <t>1996RGR167118</t>
  </si>
  <si>
    <t>1989RGR114329</t>
  </si>
  <si>
    <t>1995RGR451235</t>
  </si>
  <si>
    <t>001 00032783532023</t>
  </si>
  <si>
    <t>'019943934308</t>
  </si>
  <si>
    <t>'019953931766</t>
  </si>
  <si>
    <t>'008474918912</t>
  </si>
  <si>
    <t>'008474922593</t>
  </si>
  <si>
    <t>'008474922601</t>
  </si>
  <si>
    <t>'019850085024</t>
  </si>
  <si>
    <t>'019850085071</t>
  </si>
  <si>
    <t>'019850085086</t>
  </si>
  <si>
    <t>'019850085276</t>
  </si>
  <si>
    <t>'019850085303</t>
  </si>
  <si>
    <t>'019880382385</t>
  </si>
  <si>
    <t>'019910472982</t>
  </si>
  <si>
    <t>'019910473088</t>
  </si>
  <si>
    <t>'019920325769</t>
  </si>
  <si>
    <t>'019920325824</t>
  </si>
  <si>
    <t>'019940827880</t>
  </si>
  <si>
    <t>'019951287453</t>
  </si>
  <si>
    <t>'019970661223</t>
  </si>
  <si>
    <t>'019970661238</t>
  </si>
  <si>
    <t>1994RGR396530</t>
  </si>
  <si>
    <t>1995RGR452003</t>
  </si>
  <si>
    <t>RV008474918912</t>
  </si>
  <si>
    <t>RV008474922593</t>
  </si>
  <si>
    <t>RV008474922601</t>
  </si>
  <si>
    <t>RV019850085024</t>
  </si>
  <si>
    <t>RV019850085071</t>
  </si>
  <si>
    <t>RV019850085086</t>
  </si>
  <si>
    <t>RV019850085276</t>
  </si>
  <si>
    <t>RV019850085303</t>
  </si>
  <si>
    <t>RV019880382385</t>
  </si>
  <si>
    <t>RV019910472982</t>
  </si>
  <si>
    <t>RV019910473088</t>
  </si>
  <si>
    <t>RV019920325769</t>
  </si>
  <si>
    <t>RV019920325824</t>
  </si>
  <si>
    <t>RV019940827880</t>
  </si>
  <si>
    <t>RV019951287453</t>
  </si>
  <si>
    <t>RV019970661223</t>
  </si>
  <si>
    <t>RV019970661238</t>
  </si>
  <si>
    <t>001 00033001952023</t>
  </si>
  <si>
    <t>'019923933613</t>
  </si>
  <si>
    <t>'019983939908</t>
  </si>
  <si>
    <t>'001480354301</t>
  </si>
  <si>
    <t>'003050372200</t>
  </si>
  <si>
    <t>'004180396158</t>
  </si>
  <si>
    <t>'007690311622</t>
  </si>
  <si>
    <t>'019870312895</t>
  </si>
  <si>
    <t>'019900252172</t>
  </si>
  <si>
    <t>'019930349424</t>
  </si>
  <si>
    <t>'019930349450</t>
  </si>
  <si>
    <t>'019940828842</t>
  </si>
  <si>
    <t>'019940829059</t>
  </si>
  <si>
    <t>'019970661909</t>
  </si>
  <si>
    <t>'019970662046</t>
  </si>
  <si>
    <t>'019980751367</t>
  </si>
  <si>
    <t>001 00033309822023</t>
  </si>
  <si>
    <t>'003160481379</t>
  </si>
  <si>
    <t>'007380296611</t>
  </si>
  <si>
    <t>'007610339692</t>
  </si>
  <si>
    <t>'010100348037</t>
  </si>
  <si>
    <t>'010160211283</t>
  </si>
  <si>
    <t>'010370260593</t>
  </si>
  <si>
    <t>'010880210127</t>
  </si>
  <si>
    <t>'019890255231</t>
  </si>
  <si>
    <t>'019920326321</t>
  </si>
  <si>
    <t>'019940829733</t>
  </si>
  <si>
    <t>'019940829932</t>
  </si>
  <si>
    <t>'019951291113</t>
  </si>
  <si>
    <t>'019951291396</t>
  </si>
  <si>
    <t>'019960365580</t>
  </si>
  <si>
    <t>'019970662906</t>
  </si>
  <si>
    <t>'019980752124</t>
  </si>
  <si>
    <t>'019943940995</t>
  </si>
  <si>
    <t>'019953938590</t>
  </si>
  <si>
    <t>1992RGR155436</t>
  </si>
  <si>
    <t>1998RGR245923</t>
  </si>
  <si>
    <t>RV001480354301</t>
  </si>
  <si>
    <t>RV003050372200</t>
  </si>
  <si>
    <t>RV004180396158</t>
  </si>
  <si>
    <t>RV007690311622</t>
  </si>
  <si>
    <t>RV019870312895</t>
  </si>
  <si>
    <t>RV019900252172</t>
  </si>
  <si>
    <t>RV019930349424</t>
  </si>
  <si>
    <t>RV019930349450</t>
  </si>
  <si>
    <t>RV019940828842</t>
  </si>
  <si>
    <t>RV019940829059</t>
  </si>
  <si>
    <t>RV019970661909</t>
  </si>
  <si>
    <t>RV019970662046</t>
  </si>
  <si>
    <t>RV019980751367</t>
  </si>
  <si>
    <t>RV003160481379</t>
  </si>
  <si>
    <t>RV007380296611</t>
  </si>
  <si>
    <t>RV007610339692</t>
  </si>
  <si>
    <t>RV010100348037</t>
  </si>
  <si>
    <t>RV010160211283</t>
  </si>
  <si>
    <t>RV010370260593</t>
  </si>
  <si>
    <t>RV010880210127</t>
  </si>
  <si>
    <t>RV019890255231</t>
  </si>
  <si>
    <t>RV019920326321</t>
  </si>
  <si>
    <t>RV019940829733</t>
  </si>
  <si>
    <t>RV019940829932</t>
  </si>
  <si>
    <t>RV019951291113</t>
  </si>
  <si>
    <t>RV019951291396</t>
  </si>
  <si>
    <t>RV019960365580</t>
  </si>
  <si>
    <t>RV019970662906</t>
  </si>
  <si>
    <t>RV019980752124</t>
  </si>
  <si>
    <t>1994RGR397151</t>
  </si>
  <si>
    <t>1995RGR452767</t>
  </si>
  <si>
    <t>001 00033526072023</t>
  </si>
  <si>
    <t>'004370445325</t>
  </si>
  <si>
    <t>'019870313726</t>
  </si>
  <si>
    <t>'019910474103</t>
  </si>
  <si>
    <t>'019940830064</t>
  </si>
  <si>
    <t>'019940830111</t>
  </si>
  <si>
    <t>'019951293674</t>
  </si>
  <si>
    <t>'019951294088</t>
  </si>
  <si>
    <t>'019951294140</t>
  </si>
  <si>
    <t>001 00033764282023</t>
  </si>
  <si>
    <t>'004290321343</t>
  </si>
  <si>
    <t>'006300252176</t>
  </si>
  <si>
    <t>'006440469775</t>
  </si>
  <si>
    <t>'006900412538</t>
  </si>
  <si>
    <t>'006900412575</t>
  </si>
  <si>
    <t>'007650309092</t>
  </si>
  <si>
    <t>'008474947075</t>
  </si>
  <si>
    <t>'008474947512</t>
  </si>
  <si>
    <t>'019860201837</t>
  </si>
  <si>
    <t>'019860201885</t>
  </si>
  <si>
    <t>'019890255930</t>
  </si>
  <si>
    <t>'019890255974</t>
  </si>
  <si>
    <t>'019900253276</t>
  </si>
  <si>
    <t>'019910474970</t>
  </si>
  <si>
    <t>'019920327382</t>
  </si>
  <si>
    <t>'019930350418</t>
  </si>
  <si>
    <t>'019930350423</t>
  </si>
  <si>
    <t>'019940830662</t>
  </si>
  <si>
    <t>'019940830828</t>
  </si>
  <si>
    <t>'019940831118</t>
  </si>
  <si>
    <t>'019951295580</t>
  </si>
  <si>
    <t>'019951295654</t>
  </si>
  <si>
    <t>'019960365815</t>
  </si>
  <si>
    <t>'019980753713</t>
  </si>
  <si>
    <t>'019980753759</t>
  </si>
  <si>
    <t>'019933948482</t>
  </si>
  <si>
    <t>'019943951787</t>
  </si>
  <si>
    <t>001 00033977942023</t>
  </si>
  <si>
    <t>'002480295466</t>
  </si>
  <si>
    <t>'003050373839</t>
  </si>
  <si>
    <t>'003860291652</t>
  </si>
  <si>
    <t>'006310280415</t>
  </si>
  <si>
    <t>'006420251413</t>
  </si>
  <si>
    <t>'019850085941</t>
  </si>
  <si>
    <t>'019850085966</t>
  </si>
  <si>
    <t>'019860202294</t>
  </si>
  <si>
    <t>'019880384542</t>
  </si>
  <si>
    <t>'019880384571</t>
  </si>
  <si>
    <t>'019940833222</t>
  </si>
  <si>
    <t>'019940833255</t>
  </si>
  <si>
    <t>'019951297351</t>
  </si>
  <si>
    <t>'019970664783</t>
  </si>
  <si>
    <t>'019970664840</t>
  </si>
  <si>
    <t>'019970665011</t>
  </si>
  <si>
    <t>'019980754186</t>
  </si>
  <si>
    <t>'019980754201</t>
  </si>
  <si>
    <t>'019913950213</t>
  </si>
  <si>
    <t>RV004370445325</t>
  </si>
  <si>
    <t>RV019870313726</t>
  </si>
  <si>
    <t>RV019910474103</t>
  </si>
  <si>
    <t>RV019940830064</t>
  </si>
  <si>
    <t>RV019940830111</t>
  </si>
  <si>
    <t>RV019951293674</t>
  </si>
  <si>
    <t>RV019951294088</t>
  </si>
  <si>
    <t>RV019951294140</t>
  </si>
  <si>
    <t>RV004290321343</t>
  </si>
  <si>
    <t>RV006300252176</t>
  </si>
  <si>
    <t>RV006440469775</t>
  </si>
  <si>
    <t>RV006900412538</t>
  </si>
  <si>
    <t>RV006900412575</t>
  </si>
  <si>
    <t>RV007650309092</t>
  </si>
  <si>
    <t>RV008474947075</t>
  </si>
  <si>
    <t>RV008474947512</t>
  </si>
  <si>
    <t>RV019860201837</t>
  </si>
  <si>
    <t>RV019860201885</t>
  </si>
  <si>
    <t>RV019890255930</t>
  </si>
  <si>
    <t>RV019890255974</t>
  </si>
  <si>
    <t>RV019900253276</t>
  </si>
  <si>
    <t>RV019910474970</t>
  </si>
  <si>
    <t>RV019920327382</t>
  </si>
  <si>
    <t>RV019930350418</t>
  </si>
  <si>
    <t>RV019930350423</t>
  </si>
  <si>
    <t>RV019940830662</t>
  </si>
  <si>
    <t>RV019940830828</t>
  </si>
  <si>
    <t>RV019940831118</t>
  </si>
  <si>
    <t>RV019951295580</t>
  </si>
  <si>
    <t>RV019951295654</t>
  </si>
  <si>
    <t>RV019960365815</t>
  </si>
  <si>
    <t>RV019980753713</t>
  </si>
  <si>
    <t>RV019980753759</t>
  </si>
  <si>
    <t>1993RGR178660</t>
  </si>
  <si>
    <t>1994RGR398217</t>
  </si>
  <si>
    <t>RV002480295466</t>
  </si>
  <si>
    <t>RV003050373839</t>
  </si>
  <si>
    <t>RV003860291652</t>
  </si>
  <si>
    <t>RV006310280415</t>
  </si>
  <si>
    <t>RV006420251413</t>
  </si>
  <si>
    <t>RV019850085941</t>
  </si>
  <si>
    <t>RV019850085966</t>
  </si>
  <si>
    <t>RV019860202294</t>
  </si>
  <si>
    <t>RV019880384542</t>
  </si>
  <si>
    <t>RV019880384571</t>
  </si>
  <si>
    <t>RV019940833222</t>
  </si>
  <si>
    <t>RV019940833255</t>
  </si>
  <si>
    <t>RV019951297351</t>
  </si>
  <si>
    <t>RV019970664783</t>
  </si>
  <si>
    <t>RV019970664840</t>
  </si>
  <si>
    <t>RV019970665011</t>
  </si>
  <si>
    <t>RV019980754186</t>
  </si>
  <si>
    <t>RV019980754201</t>
  </si>
  <si>
    <t>1991RGR184448</t>
  </si>
  <si>
    <t>001 00034187242023</t>
  </si>
  <si>
    <t>'019853955252</t>
  </si>
  <si>
    <t>'019953953028</t>
  </si>
  <si>
    <t>'004220410667</t>
  </si>
  <si>
    <t>'004790707866</t>
  </si>
  <si>
    <t>'008474959740</t>
  </si>
  <si>
    <t>'008474959763</t>
  </si>
  <si>
    <t>'008474959764</t>
  </si>
  <si>
    <t>'008474960384</t>
  </si>
  <si>
    <t>'019840097271</t>
  </si>
  <si>
    <t>'019840097446</t>
  </si>
  <si>
    <t>'019840097535</t>
  </si>
  <si>
    <t>'019840097642</t>
  </si>
  <si>
    <t>'019840097663</t>
  </si>
  <si>
    <t>'019870314200</t>
  </si>
  <si>
    <t>'019910475315</t>
  </si>
  <si>
    <t>'019910476024</t>
  </si>
  <si>
    <t>'019920328069</t>
  </si>
  <si>
    <t>'019920328201</t>
  </si>
  <si>
    <t>'019930351046</t>
  </si>
  <si>
    <t>'019930351129</t>
  </si>
  <si>
    <t>'019940834001</t>
  </si>
  <si>
    <t>'019940834100</t>
  </si>
  <si>
    <t>001 00034492102023</t>
  </si>
  <si>
    <t>'000690111770</t>
  </si>
  <si>
    <t>'003480200112</t>
  </si>
  <si>
    <t>'004180398804</t>
  </si>
  <si>
    <t>'004430282616</t>
  </si>
  <si>
    <t>'019880385498</t>
  </si>
  <si>
    <t>'019880385550</t>
  </si>
  <si>
    <t>'019940835124</t>
  </si>
  <si>
    <t>'019970666010</t>
  </si>
  <si>
    <t>'019970666147</t>
  </si>
  <si>
    <t>'019980755285</t>
  </si>
  <si>
    <t>'019943963032</t>
  </si>
  <si>
    <t>'019983961379</t>
  </si>
  <si>
    <t>1985RGR26240</t>
  </si>
  <si>
    <t>1995RGR454313</t>
  </si>
  <si>
    <t>RV004220410667</t>
  </si>
  <si>
    <t>RV004790707866</t>
  </si>
  <si>
    <t>RV008474959740</t>
  </si>
  <si>
    <t>RV008474959763</t>
  </si>
  <si>
    <t>RV008474959764</t>
  </si>
  <si>
    <t>RV008474960384</t>
  </si>
  <si>
    <t>RV019840097271</t>
  </si>
  <si>
    <t>RV019840097446</t>
  </si>
  <si>
    <t>RV019840097535</t>
  </si>
  <si>
    <t>RV019840097642</t>
  </si>
  <si>
    <t>RV019840097663</t>
  </si>
  <si>
    <t>RV019870314200</t>
  </si>
  <si>
    <t>RV019910475315</t>
  </si>
  <si>
    <t>RV019910476024</t>
  </si>
  <si>
    <t>RV019920328069</t>
  </si>
  <si>
    <t>RV019920328201</t>
  </si>
  <si>
    <t>RV019930351046</t>
  </si>
  <si>
    <t>RV019930351129</t>
  </si>
  <si>
    <t>RV019940834001</t>
  </si>
  <si>
    <t>RV019940834100</t>
  </si>
  <si>
    <t>RV000690111770</t>
  </si>
  <si>
    <t>RV003480200112</t>
  </si>
  <si>
    <t>RV004180398804</t>
  </si>
  <si>
    <t>RV004430282616</t>
  </si>
  <si>
    <t>RV019880385498</t>
  </si>
  <si>
    <t>RV019880385550</t>
  </si>
  <si>
    <t>RV019940835124</t>
  </si>
  <si>
    <t>RV019970666010</t>
  </si>
  <si>
    <t>RV019970666147</t>
  </si>
  <si>
    <t>RV019980755285</t>
  </si>
  <si>
    <t>1994RGR399387</t>
  </si>
  <si>
    <t>1998RGR247819</t>
  </si>
  <si>
    <t>001 00034714192023</t>
  </si>
  <si>
    <t>'008474980015</t>
  </si>
  <si>
    <t>'008474980877</t>
  </si>
  <si>
    <t>'019900254009</t>
  </si>
  <si>
    <t>'019900254084</t>
  </si>
  <si>
    <t>RV008474980015</t>
  </si>
  <si>
    <t>RV008474980877</t>
  </si>
  <si>
    <t>RV019900254009</t>
  </si>
  <si>
    <t>RV019900254084</t>
  </si>
  <si>
    <t>001 00034946362023</t>
  </si>
  <si>
    <t>'000060380912</t>
  </si>
  <si>
    <t>'008474989172</t>
  </si>
  <si>
    <t>'008474989175</t>
  </si>
  <si>
    <t>'008474990223</t>
  </si>
  <si>
    <t>'008474990224</t>
  </si>
  <si>
    <t>'019890256760</t>
  </si>
  <si>
    <t>'019890256792</t>
  </si>
  <si>
    <t>'019920329321</t>
  </si>
  <si>
    <t>'019930351744</t>
  </si>
  <si>
    <t>'019940836429</t>
  </si>
  <si>
    <t>'019940836437</t>
  </si>
  <si>
    <t>'019940836928</t>
  </si>
  <si>
    <t>'019940836966</t>
  </si>
  <si>
    <t>'019970667072</t>
  </si>
  <si>
    <t>'019970667158</t>
  </si>
  <si>
    <t>'019980756095</t>
  </si>
  <si>
    <t>'019980756097</t>
  </si>
  <si>
    <t>001 00035163922023</t>
  </si>
  <si>
    <t>'019943969801</t>
  </si>
  <si>
    <t>'008474996102</t>
  </si>
  <si>
    <t>'008474996103</t>
  </si>
  <si>
    <t>'008474996104</t>
  </si>
  <si>
    <t>'008474996115</t>
  </si>
  <si>
    <t>'008474996116</t>
  </si>
  <si>
    <t>'008474996117</t>
  </si>
  <si>
    <t>'008474996118</t>
  </si>
  <si>
    <t>'008474998203</t>
  </si>
  <si>
    <t>'011160244342</t>
  </si>
  <si>
    <t>'019880386472</t>
  </si>
  <si>
    <t>'019910477814</t>
  </si>
  <si>
    <t>'019940837614</t>
  </si>
  <si>
    <t>'019951300992</t>
  </si>
  <si>
    <t>'019970668345</t>
  </si>
  <si>
    <t>'019970668379</t>
  </si>
  <si>
    <t>'019980757132</t>
  </si>
  <si>
    <t>'019980757417</t>
  </si>
  <si>
    <t>'019980757550</t>
  </si>
  <si>
    <t>'019980757708</t>
  </si>
  <si>
    <t>'019980758435</t>
  </si>
  <si>
    <t>001 00035370802023</t>
  </si>
  <si>
    <t>'019983976061</t>
  </si>
  <si>
    <t>'003620153568</t>
  </si>
  <si>
    <t>'008475003282</t>
  </si>
  <si>
    <t>'008475003283</t>
  </si>
  <si>
    <t>'008475003284</t>
  </si>
  <si>
    <t>'019860204407</t>
  </si>
  <si>
    <t>'019860204498</t>
  </si>
  <si>
    <t>'019880387339</t>
  </si>
  <si>
    <t>'019930351954</t>
  </si>
  <si>
    <t>'019940838673</t>
  </si>
  <si>
    <t>'019951302682</t>
  </si>
  <si>
    <t>'019951303868</t>
  </si>
  <si>
    <t>'019951303961</t>
  </si>
  <si>
    <t>RV000060380912</t>
  </si>
  <si>
    <t>RV008474989172</t>
  </si>
  <si>
    <t>RV008474989175</t>
  </si>
  <si>
    <t>RV008474990223</t>
  </si>
  <si>
    <t>RV008474990224</t>
  </si>
  <si>
    <t>RV019890256760</t>
  </si>
  <si>
    <t>RV019890256792</t>
  </si>
  <si>
    <t>RV019920329321</t>
  </si>
  <si>
    <t>RV019930351744</t>
  </si>
  <si>
    <t>RV019940836429</t>
  </si>
  <si>
    <t>RV019940836437</t>
  </si>
  <si>
    <t>RV019940836928</t>
  </si>
  <si>
    <t>RV019940836966</t>
  </si>
  <si>
    <t>RV019970667072</t>
  </si>
  <si>
    <t>RV019970667158</t>
  </si>
  <si>
    <t>RV019980756095</t>
  </si>
  <si>
    <t>RV019980756097</t>
  </si>
  <si>
    <t>1994RGR400130</t>
  </si>
  <si>
    <t>RV008474996102</t>
  </si>
  <si>
    <t>RV008474996103</t>
  </si>
  <si>
    <t>RV008474996104</t>
  </si>
  <si>
    <t>RV008474996115</t>
  </si>
  <si>
    <t>RV008474996116</t>
  </si>
  <si>
    <t>RV008474996117</t>
  </si>
  <si>
    <t>RV008474996118</t>
  </si>
  <si>
    <t>RV008474998203</t>
  </si>
  <si>
    <t>RV011160244342</t>
  </si>
  <si>
    <t>RV019880386472</t>
  </si>
  <si>
    <t>RV019910477814</t>
  </si>
  <si>
    <t>RV019940837614</t>
  </si>
  <si>
    <t>RV019951300992</t>
  </si>
  <si>
    <t>RV019970668345</t>
  </si>
  <si>
    <t>RV019970668379</t>
  </si>
  <si>
    <t>RV019980757132</t>
  </si>
  <si>
    <t>RV019980757417</t>
  </si>
  <si>
    <t>RV019980757550</t>
  </si>
  <si>
    <t>RV019980757708</t>
  </si>
  <si>
    <t>RV019980758435</t>
  </si>
  <si>
    <t>1998RGR248952</t>
  </si>
  <si>
    <t>RV003620153568</t>
  </si>
  <si>
    <t>RV008475003282</t>
  </si>
  <si>
    <t>RV008475003283</t>
  </si>
  <si>
    <t>RV008475003284</t>
  </si>
  <si>
    <t>RV019860204407</t>
  </si>
  <si>
    <t>RV019860204498</t>
  </si>
  <si>
    <t>RV019880387339</t>
  </si>
  <si>
    <t>RV019930351954</t>
  </si>
  <si>
    <t>RV019940838673</t>
  </si>
  <si>
    <t>RV019951302682</t>
  </si>
  <si>
    <t>RV019951303868</t>
  </si>
  <si>
    <t>RV019951303961</t>
  </si>
  <si>
    <t>001 00035665012023</t>
  </si>
  <si>
    <t>'019973981194</t>
  </si>
  <si>
    <t>'003180667285</t>
  </si>
  <si>
    <t>'003230399433</t>
  </si>
  <si>
    <t>'003320220097</t>
  </si>
  <si>
    <t>'004180400505</t>
  </si>
  <si>
    <t>'004700415762</t>
  </si>
  <si>
    <t>'008475011055</t>
  </si>
  <si>
    <t>'008475011057</t>
  </si>
  <si>
    <t>'008475011058</t>
  </si>
  <si>
    <t>'008475011136</t>
  </si>
  <si>
    <t>'010030199315</t>
  </si>
  <si>
    <t>'019850086876</t>
  </si>
  <si>
    <t>'019850086964</t>
  </si>
  <si>
    <t>'019870315868</t>
  </si>
  <si>
    <t>'019870316006</t>
  </si>
  <si>
    <t>'019900255178</t>
  </si>
  <si>
    <t>'019940839545</t>
  </si>
  <si>
    <t>'019980759517</t>
  </si>
  <si>
    <t>'019980760381</t>
  </si>
  <si>
    <t>'019980760420</t>
  </si>
  <si>
    <t>1997RGR253396</t>
  </si>
  <si>
    <t>RV003180667285</t>
  </si>
  <si>
    <t>RV003230399433</t>
  </si>
  <si>
    <t>RV003320220097</t>
  </si>
  <si>
    <t>RV004180400505</t>
  </si>
  <si>
    <t>RV004700415762</t>
  </si>
  <si>
    <t>RV008475011055</t>
  </si>
  <si>
    <t>RV008475011057</t>
  </si>
  <si>
    <t>RV008475011058</t>
  </si>
  <si>
    <t>RV008475011136</t>
  </si>
  <si>
    <t>RV010030199315</t>
  </si>
  <si>
    <t>RV019850086876</t>
  </si>
  <si>
    <t>RV019850086964</t>
  </si>
  <si>
    <t>RV019870315868</t>
  </si>
  <si>
    <t>RV019870316006</t>
  </si>
  <si>
    <t>RV019900255178</t>
  </si>
  <si>
    <t>RV019940839545</t>
  </si>
  <si>
    <t>RV019980759517</t>
  </si>
  <si>
    <t>RV019980760381</t>
  </si>
  <si>
    <t>RV019980760420</t>
  </si>
  <si>
    <t>costco</t>
  </si>
  <si>
    <t>COSTCO01</t>
  </si>
  <si>
    <t>001 00035867702023</t>
  </si>
  <si>
    <t>'006900415401</t>
  </si>
  <si>
    <t>'011890271883</t>
  </si>
  <si>
    <t>'019860205183</t>
  </si>
  <si>
    <t>'019880387946</t>
  </si>
  <si>
    <t>'019890257844</t>
  </si>
  <si>
    <t>'019890257899</t>
  </si>
  <si>
    <t>'019910478932</t>
  </si>
  <si>
    <t>'019920331017</t>
  </si>
  <si>
    <t>'019940841641</t>
  </si>
  <si>
    <t>'019940841642</t>
  </si>
  <si>
    <t>'019951306792</t>
  </si>
  <si>
    <t>'019951306914</t>
  </si>
  <si>
    <t>'019951306959</t>
  </si>
  <si>
    <t>'019951307153</t>
  </si>
  <si>
    <t>'019951307401</t>
  </si>
  <si>
    <t>'019951307511</t>
  </si>
  <si>
    <t>'019951307688</t>
  </si>
  <si>
    <t>'019970671169</t>
  </si>
  <si>
    <t>'019970671180</t>
  </si>
  <si>
    <t>'019970671287</t>
  </si>
  <si>
    <t>'019970671313</t>
  </si>
  <si>
    <t>'019933984327</t>
  </si>
  <si>
    <t>'019943980174</t>
  </si>
  <si>
    <t>RV006900415401</t>
  </si>
  <si>
    <t>RV011890271883</t>
  </si>
  <si>
    <t>RV019860205183</t>
  </si>
  <si>
    <t>RV019880387946</t>
  </si>
  <si>
    <t>RV019890257844</t>
  </si>
  <si>
    <t>RV019890257899</t>
  </si>
  <si>
    <t>RV019910478932</t>
  </si>
  <si>
    <t>RV019920331017</t>
  </si>
  <si>
    <t>RV019940841641</t>
  </si>
  <si>
    <t>RV019940841642</t>
  </si>
  <si>
    <t>RV019951306792</t>
  </si>
  <si>
    <t>RV019951306914</t>
  </si>
  <si>
    <t>RV019951306959</t>
  </si>
  <si>
    <t>RV019951307153</t>
  </si>
  <si>
    <t>RV019951307401</t>
  </si>
  <si>
    <t>RV019951307511</t>
  </si>
  <si>
    <t>RV019951307688</t>
  </si>
  <si>
    <t>RV019970671169</t>
  </si>
  <si>
    <t>RV019970671180</t>
  </si>
  <si>
    <t>RV019970671287</t>
  </si>
  <si>
    <t>RV019970671313</t>
  </si>
  <si>
    <t>1993RGR179798</t>
  </si>
  <si>
    <t>1994RGR401194</t>
  </si>
  <si>
    <t>001 00036077652023</t>
  </si>
  <si>
    <t>'019943982716</t>
  </si>
  <si>
    <t>'004180401219</t>
  </si>
  <si>
    <t>'007390276333</t>
  </si>
  <si>
    <t>'007820316831</t>
  </si>
  <si>
    <t>'008475028060</t>
  </si>
  <si>
    <t>'019930352386</t>
  </si>
  <si>
    <t>'019940842404</t>
  </si>
  <si>
    <t>'019940842495</t>
  </si>
  <si>
    <t>'019940842563</t>
  </si>
  <si>
    <t>'019960368975</t>
  </si>
  <si>
    <t>'019960369206</t>
  </si>
  <si>
    <t>'019960369256</t>
  </si>
  <si>
    <t>'019980760968</t>
  </si>
  <si>
    <t>1994RGR401508</t>
  </si>
  <si>
    <t>RV004180401219</t>
  </si>
  <si>
    <t>RV007390276333</t>
  </si>
  <si>
    <t>RV007820316831</t>
  </si>
  <si>
    <t>RV008475028060</t>
  </si>
  <si>
    <t>RV019930352386</t>
  </si>
  <si>
    <t>RV019940842404</t>
  </si>
  <si>
    <t>RV019940842495</t>
  </si>
  <si>
    <t>RV019940842563</t>
  </si>
  <si>
    <t>RV019960368975</t>
  </si>
  <si>
    <t>RV019960369206</t>
  </si>
  <si>
    <t>RV019960369256</t>
  </si>
  <si>
    <t>RV019980760968</t>
  </si>
  <si>
    <t>JLA item#</t>
  </si>
  <si>
    <t>Approved</t>
  </si>
  <si>
    <t>CO63PC5747E</t>
  </si>
  <si>
    <t>Pet Bed</t>
  </si>
  <si>
    <t>CO63RN5753E</t>
  </si>
  <si>
    <t>CO63PC5557E</t>
  </si>
  <si>
    <t>CO63PN5563E</t>
  </si>
  <si>
    <t>CO10-339</t>
  </si>
  <si>
    <t>Adult/Fashion Bedding</t>
  </si>
  <si>
    <t>BR40-2137</t>
  </si>
  <si>
    <t>Window</t>
  </si>
  <si>
    <t>CO63HC5547E</t>
  </si>
  <si>
    <t>TN55-0481</t>
  </si>
  <si>
    <t>Blanket</t>
  </si>
  <si>
    <t>BRB40-0010</t>
  </si>
  <si>
    <t>CO63HC5550E</t>
  </si>
  <si>
    <t>CO63PC5555E</t>
  </si>
  <si>
    <t>CO63PC5749E</t>
  </si>
  <si>
    <t>CO63PN5562E</t>
  </si>
  <si>
    <t>CO10-341</t>
  </si>
  <si>
    <t>BR40-2140</t>
  </si>
  <si>
    <t>CO63PC5748E</t>
  </si>
  <si>
    <t>CO73-324</t>
  </si>
  <si>
    <t>Bath Accessories</t>
  </si>
  <si>
    <t>CO71-325</t>
  </si>
  <si>
    <t>CO63HC5548E</t>
  </si>
  <si>
    <t>BR55-1894</t>
  </si>
  <si>
    <t>CO73-328</t>
  </si>
  <si>
    <t>BRB40-0011</t>
  </si>
  <si>
    <t>BR40-2134</t>
  </si>
  <si>
    <t>TN55-0480</t>
  </si>
  <si>
    <t>CO63RN5752E</t>
  </si>
  <si>
    <t>CO63RN5754E</t>
  </si>
  <si>
    <t>CO63RN5751E</t>
  </si>
  <si>
    <t>BRB40-0007</t>
  </si>
  <si>
    <t>CO63PC5745E</t>
  </si>
  <si>
    <t>CO63PC5553E</t>
  </si>
  <si>
    <t>CO63PC5472E</t>
  </si>
  <si>
    <t>CO63CL5616E</t>
  </si>
  <si>
    <t>TN55-0482</t>
  </si>
  <si>
    <t>BR40-2141</t>
  </si>
  <si>
    <t>BRB40-0006</t>
  </si>
  <si>
    <t>CO63PT5560E</t>
  </si>
  <si>
    <t>BR55-1893</t>
  </si>
  <si>
    <t>CO73-330</t>
  </si>
  <si>
    <t>CO71-331</t>
  </si>
  <si>
    <t>BR40-2136</t>
  </si>
  <si>
    <t>CO71-329</t>
  </si>
  <si>
    <t>CO63PS5391E</t>
  </si>
  <si>
    <t>BR55-1892</t>
  </si>
  <si>
    <t>CO63PC5746E</t>
  </si>
  <si>
    <t>CO63PT5559E</t>
  </si>
  <si>
    <t>CO63RC5396E</t>
  </si>
  <si>
    <t>BR40-2135</t>
  </si>
  <si>
    <t>CO73-326</t>
  </si>
  <si>
    <t>CO63RN5756E</t>
  </si>
  <si>
    <t>CO63HC5549E</t>
  </si>
  <si>
    <t>CO71-327</t>
  </si>
  <si>
    <t>CO63PC5552E</t>
  </si>
  <si>
    <t>CO63RN5755E</t>
  </si>
  <si>
    <t>CO63CL5615E</t>
  </si>
  <si>
    <t>CO63PC5744E</t>
  </si>
  <si>
    <t>BRB40-0008</t>
  </si>
  <si>
    <t>CO63PC5474E</t>
  </si>
  <si>
    <t>CO63PC5471E</t>
  </si>
  <si>
    <t>CO63PC5554E</t>
  </si>
  <si>
    <t>1989RGR112385</t>
  </si>
  <si>
    <t>1992RGR152071</t>
  </si>
  <si>
    <t>1992RGR152254</t>
  </si>
  <si>
    <t>1994RGR387530</t>
  </si>
  <si>
    <t>CO63PC5556E</t>
  </si>
  <si>
    <t>1990RGR104028</t>
  </si>
  <si>
    <t>1994RGR389206</t>
  </si>
  <si>
    <t>1997RGR245429</t>
  </si>
  <si>
    <t>1992RGR154229</t>
  </si>
  <si>
    <t>'019923906923</t>
  </si>
  <si>
    <t>1994RGR393753</t>
  </si>
  <si>
    <t>'019943908620</t>
  </si>
  <si>
    <t>1995RGR448090</t>
  </si>
  <si>
    <t>'019953899037</t>
  </si>
  <si>
    <t>1998RGR243093</t>
  </si>
  <si>
    <t>'019983907852</t>
  </si>
  <si>
    <t>1985RGR25576</t>
  </si>
  <si>
    <t>'019853906737</t>
  </si>
  <si>
    <t>1992RGR153732</t>
  </si>
  <si>
    <t>'019923894755</t>
  </si>
  <si>
    <t>1989RGR112991</t>
  </si>
  <si>
    <t>1998RGR240855</t>
  </si>
  <si>
    <t>1994RGR391617</t>
  </si>
  <si>
    <t>1995RGR446778</t>
  </si>
  <si>
    <t>1997RGR246631</t>
  </si>
  <si>
    <t>019920317800</t>
  </si>
  <si>
    <t>1997RGR247985</t>
  </si>
  <si>
    <t>'019973909591</t>
  </si>
  <si>
    <t>001 00036295952023</t>
  </si>
  <si>
    <t>RV008475034571</t>
  </si>
  <si>
    <t>'008475034571</t>
  </si>
  <si>
    <t>RV010370263823</t>
  </si>
  <si>
    <t>'010370263823</t>
  </si>
  <si>
    <t>RV012060320902</t>
  </si>
  <si>
    <t>'012060320902</t>
  </si>
  <si>
    <t>RV019920331392</t>
  </si>
  <si>
    <t>'019920331392</t>
  </si>
  <si>
    <t>RV019940842819</t>
  </si>
  <si>
    <t>'019940842819</t>
  </si>
  <si>
    <t>RV019951311251</t>
  </si>
  <si>
    <t>'019951311251</t>
  </si>
  <si>
    <t>RV019951311307</t>
  </si>
  <si>
    <t>'019951311307</t>
  </si>
  <si>
    <t>RV019980761647</t>
  </si>
  <si>
    <t>'019980761647</t>
  </si>
  <si>
    <t>001 00036684062023</t>
  </si>
  <si>
    <t>'001130335113</t>
  </si>
  <si>
    <t>'003740303147</t>
  </si>
  <si>
    <t>'003860295874</t>
  </si>
  <si>
    <t>'006760264146</t>
  </si>
  <si>
    <t>'008475041289</t>
  </si>
  <si>
    <t>'008475042463</t>
  </si>
  <si>
    <t>'011100444350</t>
  </si>
  <si>
    <t>'019840099299</t>
  </si>
  <si>
    <t>'019840099494</t>
  </si>
  <si>
    <t>'019840099587</t>
  </si>
  <si>
    <t>'019840099593</t>
  </si>
  <si>
    <t>'019840099655</t>
  </si>
  <si>
    <t>'019880388899</t>
  </si>
  <si>
    <t>'019890258304</t>
  </si>
  <si>
    <t>'019890258319</t>
  </si>
  <si>
    <t>'019900255837</t>
  </si>
  <si>
    <t>'019900255981</t>
  </si>
  <si>
    <t>'019910480070</t>
  </si>
  <si>
    <t>'019910480174</t>
  </si>
  <si>
    <t>'019930353384</t>
  </si>
  <si>
    <t>'019940842945</t>
  </si>
  <si>
    <t>'019940843013</t>
  </si>
  <si>
    <t>'019940843103</t>
  </si>
  <si>
    <t>'019940843262</t>
  </si>
  <si>
    <t>'019940843285</t>
  </si>
  <si>
    <t>'019940843383</t>
  </si>
  <si>
    <t>'019951312111</t>
  </si>
  <si>
    <t>'019951312498</t>
  </si>
  <si>
    <t>'019951313085</t>
  </si>
  <si>
    <t>'019951313260</t>
  </si>
  <si>
    <t>'019970672987</t>
  </si>
  <si>
    <t>'019970673017</t>
  </si>
  <si>
    <t>'019970673237</t>
  </si>
  <si>
    <t>'019970673287</t>
  </si>
  <si>
    <t>'019980762838</t>
  </si>
  <si>
    <t>'019980763594</t>
  </si>
  <si>
    <t>'019980764038</t>
  </si>
  <si>
    <t>'019980764058</t>
  </si>
  <si>
    <t>'019873980698</t>
  </si>
  <si>
    <t>'019893968553</t>
  </si>
  <si>
    <t>'019943993602</t>
  </si>
  <si>
    <t>'019943996546</t>
  </si>
  <si>
    <t>001 00036898372023</t>
  </si>
  <si>
    <t>'000250248065</t>
  </si>
  <si>
    <t>'003320221753</t>
  </si>
  <si>
    <t>'003860296259</t>
  </si>
  <si>
    <t>'003930303398</t>
  </si>
  <si>
    <t>'004290325190</t>
  </si>
  <si>
    <t>'008475051143</t>
  </si>
  <si>
    <t>'008475054205</t>
  </si>
  <si>
    <t>'019850087676</t>
  </si>
  <si>
    <t>'019850087688</t>
  </si>
  <si>
    <t>'019860206443</t>
  </si>
  <si>
    <t>'019860206482</t>
  </si>
  <si>
    <t>'019880389265</t>
  </si>
  <si>
    <t>'019920332409</t>
  </si>
  <si>
    <t>'019920332481</t>
  </si>
  <si>
    <t>'019940844519</t>
  </si>
  <si>
    <t>'019940844656</t>
  </si>
  <si>
    <t>'019940844737</t>
  </si>
  <si>
    <t>'019940845207</t>
  </si>
  <si>
    <t>'019951313406</t>
  </si>
  <si>
    <t>'019951314038</t>
  </si>
  <si>
    <t>'019970674246</t>
  </si>
  <si>
    <t>'019970674272</t>
  </si>
  <si>
    <t>'019980764393</t>
  </si>
  <si>
    <t>'019980764636</t>
  </si>
  <si>
    <t>RV001130335113</t>
  </si>
  <si>
    <t>RV003740303147</t>
  </si>
  <si>
    <t>RV003860295874</t>
  </si>
  <si>
    <t>RV006760264146</t>
  </si>
  <si>
    <t>RV008475041289</t>
  </si>
  <si>
    <t>RV008475042463</t>
  </si>
  <si>
    <t>RV011100444350</t>
  </si>
  <si>
    <t>RV019840099299</t>
  </si>
  <si>
    <t>RV019840099494</t>
  </si>
  <si>
    <t>RV019840099587</t>
  </si>
  <si>
    <t>RV019840099593</t>
  </si>
  <si>
    <t>RV019840099655</t>
  </si>
  <si>
    <t>RV019880388899</t>
  </si>
  <si>
    <t>RV019890258304</t>
  </si>
  <si>
    <t>RV019890258319</t>
  </si>
  <si>
    <t>RV019900255837</t>
  </si>
  <si>
    <t>RV019900255981</t>
  </si>
  <si>
    <t>RV019910480070</t>
  </si>
  <si>
    <t>RV019910480174</t>
  </si>
  <si>
    <t>RV019930353384</t>
  </si>
  <si>
    <t>RV019940842945</t>
  </si>
  <si>
    <t>RV019940843013</t>
  </si>
  <si>
    <t>RV019940843103</t>
  </si>
  <si>
    <t>RV019940843262</t>
  </si>
  <si>
    <t>RV019940843285</t>
  </si>
  <si>
    <t>RV019940843383</t>
  </si>
  <si>
    <t>RV019951312111</t>
  </si>
  <si>
    <t>RV019951312498</t>
  </si>
  <si>
    <t>RV019951313085</t>
  </si>
  <si>
    <t>RV019951313260</t>
  </si>
  <si>
    <t>RV019970672987</t>
  </si>
  <si>
    <t>RV019970673017</t>
  </si>
  <si>
    <t>RV019970673237</t>
  </si>
  <si>
    <t>RV019970673287</t>
  </si>
  <si>
    <t>RV019980762838</t>
  </si>
  <si>
    <t>RV019980763594</t>
  </si>
  <si>
    <t>RV019980764038</t>
  </si>
  <si>
    <t>RV019980764058</t>
  </si>
  <si>
    <t>1987RGR143266</t>
  </si>
  <si>
    <t>1989RGR115529</t>
  </si>
  <si>
    <t>1994RGR402547</t>
  </si>
  <si>
    <t>1994RGR402885</t>
  </si>
  <si>
    <t>RV000250248065</t>
  </si>
  <si>
    <t>RV003320221753</t>
  </si>
  <si>
    <t>RV003860296259</t>
  </si>
  <si>
    <t>RV003930303398</t>
  </si>
  <si>
    <t>RV004290325190</t>
  </si>
  <si>
    <t>RV008475051143</t>
  </si>
  <si>
    <t>RV008475054205</t>
  </si>
  <si>
    <t>RV019850087676</t>
  </si>
  <si>
    <t>RV019850087688</t>
  </si>
  <si>
    <t>RV019860206443</t>
  </si>
  <si>
    <t>RV019860206482</t>
  </si>
  <si>
    <t>RV019880389265</t>
  </si>
  <si>
    <t>RV019920332409</t>
  </si>
  <si>
    <t>RV019920332481</t>
  </si>
  <si>
    <t>RV019940844519</t>
  </si>
  <si>
    <t>RV019940844656</t>
  </si>
  <si>
    <t>RV019940844737</t>
  </si>
  <si>
    <t>RV019940845207</t>
  </si>
  <si>
    <t>RV019951313406</t>
  </si>
  <si>
    <t>RV019951314038</t>
  </si>
  <si>
    <t>RV019970674246</t>
  </si>
  <si>
    <t>RV019970674272</t>
  </si>
  <si>
    <t>RV019980764393</t>
  </si>
  <si>
    <t>RV019980764636</t>
  </si>
  <si>
    <t>001 00037117192023</t>
  </si>
  <si>
    <t>'019873998721</t>
  </si>
  <si>
    <t>'019944002497</t>
  </si>
  <si>
    <t>'019944004106</t>
  </si>
  <si>
    <t>'019964004801</t>
  </si>
  <si>
    <t>'003050379163</t>
  </si>
  <si>
    <t>'004430286092</t>
  </si>
  <si>
    <t>'010030200516</t>
  </si>
  <si>
    <t>'013230131544</t>
  </si>
  <si>
    <t>'019890259396</t>
  </si>
  <si>
    <t>'019890259427</t>
  </si>
  <si>
    <t>'019910480744</t>
  </si>
  <si>
    <t>'019951314758</t>
  </si>
  <si>
    <t>'019951314761</t>
  </si>
  <si>
    <t>'019960370567</t>
  </si>
  <si>
    <t>'019980765452</t>
  </si>
  <si>
    <t>'019980765454</t>
  </si>
  <si>
    <t>'019980765828</t>
  </si>
  <si>
    <t>1987RGR143935</t>
  </si>
  <si>
    <t>1994RGR403479</t>
  </si>
  <si>
    <t>1994RGR403622</t>
  </si>
  <si>
    <t>1996RGR171433</t>
  </si>
  <si>
    <t>RV003050379163</t>
  </si>
  <si>
    <t>RV004430286092</t>
  </si>
  <si>
    <t>RV010030200516</t>
  </si>
  <si>
    <t>RV013230131544</t>
  </si>
  <si>
    <t>RV019890259396</t>
  </si>
  <si>
    <t>RV019890259427</t>
  </si>
  <si>
    <t>RV019910480744</t>
  </si>
  <si>
    <t>RV019951314758</t>
  </si>
  <si>
    <t>RV019951314761</t>
  </si>
  <si>
    <t>RV019960370567</t>
  </si>
  <si>
    <t>RV019980765452</t>
  </si>
  <si>
    <t>RV019980765454</t>
  </si>
  <si>
    <t>RV019980765828</t>
  </si>
  <si>
    <t>001 00037335912023</t>
  </si>
  <si>
    <t>'008475064273</t>
  </si>
  <si>
    <t>'008475064425</t>
  </si>
  <si>
    <t>'008475064427</t>
  </si>
  <si>
    <t>'012740293656</t>
  </si>
  <si>
    <t>'019900257368</t>
  </si>
  <si>
    <t>'019900257433</t>
  </si>
  <si>
    <t>'019970674942</t>
  </si>
  <si>
    <t>'019970675023</t>
  </si>
  <si>
    <t>001 00037629342023</t>
  </si>
  <si>
    <t>'019854008605</t>
  </si>
  <si>
    <t>'019944011976</t>
  </si>
  <si>
    <t>'001480361897</t>
  </si>
  <si>
    <t>'008475073775</t>
  </si>
  <si>
    <t>'010030200937</t>
  </si>
  <si>
    <t>'012050497095</t>
  </si>
  <si>
    <t>'019870318396</t>
  </si>
  <si>
    <t>'019890259521</t>
  </si>
  <si>
    <t>'019910481447</t>
  </si>
  <si>
    <t>'019910481511</t>
  </si>
  <si>
    <t>'019920333946</t>
  </si>
  <si>
    <t>'019940847263</t>
  </si>
  <si>
    <t>'019940848181</t>
  </si>
  <si>
    <t>'019940848287</t>
  </si>
  <si>
    <t>'019940848540</t>
  </si>
  <si>
    <t>'019940848564</t>
  </si>
  <si>
    <t>'019951316395</t>
  </si>
  <si>
    <t>'019970676028</t>
  </si>
  <si>
    <t>'019970676655</t>
  </si>
  <si>
    <t>'019980766778</t>
  </si>
  <si>
    <t>'019980766832</t>
  </si>
  <si>
    <t>RV008475064273</t>
  </si>
  <si>
    <t>RV008475064425</t>
  </si>
  <si>
    <t>RV008475064427</t>
  </si>
  <si>
    <t>RV012740293656</t>
  </si>
  <si>
    <t>RV019900257368</t>
  </si>
  <si>
    <t>RV019900257433</t>
  </si>
  <si>
    <t>RV019970674942</t>
  </si>
  <si>
    <t>RV019970675023</t>
  </si>
  <si>
    <t>1985RGR26942</t>
  </si>
  <si>
    <t>1994RGR404402</t>
  </si>
  <si>
    <t>RV001480361897</t>
  </si>
  <si>
    <t>RV008475073775</t>
  </si>
  <si>
    <t>RV010030200937</t>
  </si>
  <si>
    <t>RV012050497095</t>
  </si>
  <si>
    <t>RV019870318396</t>
  </si>
  <si>
    <t>RV019890259521</t>
  </si>
  <si>
    <t>RV019910481447</t>
  </si>
  <si>
    <t>RV019910481511</t>
  </si>
  <si>
    <t>RV019920333946</t>
  </si>
  <si>
    <t>RV019940847263</t>
  </si>
  <si>
    <t>RV019940848181</t>
  </si>
  <si>
    <t>RV019940848287</t>
  </si>
  <si>
    <t>RV019940848540</t>
  </si>
  <si>
    <t>RV019940848564</t>
  </si>
  <si>
    <t>RV019951316395</t>
  </si>
  <si>
    <t>RV019970676028</t>
  </si>
  <si>
    <t>RV019970676655</t>
  </si>
  <si>
    <t>RV019980766778</t>
  </si>
  <si>
    <t>RV019980766832</t>
  </si>
  <si>
    <t>001 00037836562023</t>
  </si>
  <si>
    <t>'019964013121</t>
  </si>
  <si>
    <t>'019984016952</t>
  </si>
  <si>
    <t>'001220447488</t>
  </si>
  <si>
    <t>'004220417173</t>
  </si>
  <si>
    <t>'006590248116</t>
  </si>
  <si>
    <t>'006760266121</t>
  </si>
  <si>
    <t>'006890327952</t>
  </si>
  <si>
    <t>'008475081866</t>
  </si>
  <si>
    <t>'011100447643</t>
  </si>
  <si>
    <t>'013630104094</t>
  </si>
  <si>
    <t>'019840100393</t>
  </si>
  <si>
    <t>'019840100530</t>
  </si>
  <si>
    <t>'019880391241</t>
  </si>
  <si>
    <t>'019880391284</t>
  </si>
  <si>
    <t>'019920334249</t>
  </si>
  <si>
    <t>'019920334316</t>
  </si>
  <si>
    <t>'019930354291</t>
  </si>
  <si>
    <t>'019951317729</t>
  </si>
  <si>
    <t>'019951318478</t>
  </si>
  <si>
    <t>'019951318675</t>
  </si>
  <si>
    <t>'019960371806</t>
  </si>
  <si>
    <t>001 00038074862023</t>
  </si>
  <si>
    <t>'001060414199</t>
  </si>
  <si>
    <t>'003160493628</t>
  </si>
  <si>
    <t>'003490148444</t>
  </si>
  <si>
    <t>'004640264967</t>
  </si>
  <si>
    <t>'019850089059</t>
  </si>
  <si>
    <t>'019880392115</t>
  </si>
  <si>
    <t>'019880392194</t>
  </si>
  <si>
    <t>'019900258235</t>
  </si>
  <si>
    <t>'019940849126</t>
  </si>
  <si>
    <t>'019940849209</t>
  </si>
  <si>
    <t>'019940849504</t>
  </si>
  <si>
    <t>'019940849728</t>
  </si>
  <si>
    <t>'019940849735</t>
  </si>
  <si>
    <t>'019960372662</t>
  </si>
  <si>
    <t>'019980768534</t>
  </si>
  <si>
    <t>001 00038287612023</t>
  </si>
  <si>
    <t>'003480204047</t>
  </si>
  <si>
    <t>'004220417842</t>
  </si>
  <si>
    <t>'004430287913</t>
  </si>
  <si>
    <t>'007700267729</t>
  </si>
  <si>
    <t>'019940850901</t>
  </si>
  <si>
    <t>'019951319962</t>
  </si>
  <si>
    <t>'019951320837</t>
  </si>
  <si>
    <t>'019970678938</t>
  </si>
  <si>
    <t>'019970679090</t>
  </si>
  <si>
    <t>'019970679255</t>
  </si>
  <si>
    <t>'019970679469</t>
  </si>
  <si>
    <t>'019954016235</t>
  </si>
  <si>
    <t>1996RGR171817</t>
  </si>
  <si>
    <t>1998RGR252115</t>
  </si>
  <si>
    <t>RV001220447488</t>
  </si>
  <si>
    <t>RV004220417173</t>
  </si>
  <si>
    <t>RV006590248116</t>
  </si>
  <si>
    <t>RV006760266121</t>
  </si>
  <si>
    <t>RV006890327952</t>
  </si>
  <si>
    <t>RV008475081866</t>
  </si>
  <si>
    <t>RV011100447643</t>
  </si>
  <si>
    <t>RV013630104094</t>
  </si>
  <si>
    <t>RV019840100393</t>
  </si>
  <si>
    <t>RV019840100530</t>
  </si>
  <si>
    <t>RV019880391241</t>
  </si>
  <si>
    <t>RV019880391284</t>
  </si>
  <si>
    <t>RV019920334249</t>
  </si>
  <si>
    <t>RV019920334316</t>
  </si>
  <si>
    <t>RV019930354291</t>
  </si>
  <si>
    <t>RV019951317729</t>
  </si>
  <si>
    <t>RV019951318478</t>
  </si>
  <si>
    <t>RV019951318675</t>
  </si>
  <si>
    <t>RV019960371806</t>
  </si>
  <si>
    <t>RV001060414199</t>
  </si>
  <si>
    <t>RV003160493628</t>
  </si>
  <si>
    <t>RV003490148444</t>
  </si>
  <si>
    <t>RV004640264967</t>
  </si>
  <si>
    <t>RV019850089059</t>
  </si>
  <si>
    <t>RV019880392115</t>
  </si>
  <si>
    <t>RV019880392194</t>
  </si>
  <si>
    <t>RV019900258235</t>
  </si>
  <si>
    <t>RV019940849126</t>
  </si>
  <si>
    <t>RV019940849209</t>
  </si>
  <si>
    <t>RV019940849504</t>
  </si>
  <si>
    <t>RV019940849728</t>
  </si>
  <si>
    <t>RV019940849735</t>
  </si>
  <si>
    <t>RV019960372662</t>
  </si>
  <si>
    <t>RV019980768534</t>
  </si>
  <si>
    <t>RV003480204047</t>
  </si>
  <si>
    <t>RV004220417842</t>
  </si>
  <si>
    <t>RV004430287913</t>
  </si>
  <si>
    <t>RV007700267729</t>
  </si>
  <si>
    <t>RV019940850901</t>
  </si>
  <si>
    <t>RV019951319962</t>
  </si>
  <si>
    <t>RV019951320837</t>
  </si>
  <si>
    <t>RV019970678938</t>
  </si>
  <si>
    <t>RV019970679090</t>
  </si>
  <si>
    <t>RV019970679255</t>
  </si>
  <si>
    <t>RV019970679469</t>
  </si>
  <si>
    <t>1995RGR461374</t>
  </si>
  <si>
    <t>001 00038523392023</t>
  </si>
  <si>
    <t>'019854025471</t>
  </si>
  <si>
    <t>'019984026132</t>
  </si>
  <si>
    <t>'002300328793</t>
  </si>
  <si>
    <t>'007850202180</t>
  </si>
  <si>
    <t>'012740295704</t>
  </si>
  <si>
    <t>'013720068293</t>
  </si>
  <si>
    <t>'019870319419</t>
  </si>
  <si>
    <t>'019920335223</t>
  </si>
  <si>
    <t>'019930355774</t>
  </si>
  <si>
    <t>'019940851956</t>
  </si>
  <si>
    <t>'019940851981</t>
  </si>
  <si>
    <t>1985RGR27240</t>
  </si>
  <si>
    <t>1998RGR252511</t>
  </si>
  <si>
    <t>RV002300328793</t>
  </si>
  <si>
    <t>RV007850202180</t>
  </si>
  <si>
    <t>RV012740295704</t>
  </si>
  <si>
    <t>RV013720068293</t>
  </si>
  <si>
    <t>RV019870319419</t>
  </si>
  <si>
    <t>RV019920335223</t>
  </si>
  <si>
    <t>RV019930355774</t>
  </si>
  <si>
    <t>RV019940851956</t>
  </si>
  <si>
    <t>RV019940851981</t>
  </si>
  <si>
    <t>001 00038973822023</t>
  </si>
  <si>
    <t>'019984027476</t>
  </si>
  <si>
    <t>'000910308821</t>
  </si>
  <si>
    <t>'001060416125</t>
  </si>
  <si>
    <t>'001470308334</t>
  </si>
  <si>
    <t>'003150247451</t>
  </si>
  <si>
    <t>'003570290301</t>
  </si>
  <si>
    <t>'007430361951</t>
  </si>
  <si>
    <t>'010030201588</t>
  </si>
  <si>
    <t>'010300300918</t>
  </si>
  <si>
    <t>'012980253965</t>
  </si>
  <si>
    <t>'019860209440</t>
  </si>
  <si>
    <t>'019910483191</t>
  </si>
  <si>
    <t>'019910483302</t>
  </si>
  <si>
    <t>'019920335389</t>
  </si>
  <si>
    <t>'019920336248</t>
  </si>
  <si>
    <t>'019940852117</t>
  </si>
  <si>
    <t>'019940852234</t>
  </si>
  <si>
    <t>'019940853406</t>
  </si>
  <si>
    <t>'019940853661</t>
  </si>
  <si>
    <t>'019940853707</t>
  </si>
  <si>
    <t>'019951323896</t>
  </si>
  <si>
    <t>'019951323981</t>
  </si>
  <si>
    <t>'019951324079</t>
  </si>
  <si>
    <t>'019951324253</t>
  </si>
  <si>
    <t>'019951325509</t>
  </si>
  <si>
    <t>001 00039214732023</t>
  </si>
  <si>
    <t>'019944034634</t>
  </si>
  <si>
    <t>'002400421761</t>
  </si>
  <si>
    <t>'007430362547</t>
  </si>
  <si>
    <t>'007610348916</t>
  </si>
  <si>
    <t>'019850089706</t>
  </si>
  <si>
    <t>'019870320216</t>
  </si>
  <si>
    <t>'019870320298</t>
  </si>
  <si>
    <t>'019880393238</t>
  </si>
  <si>
    <t>'019880393241</t>
  </si>
  <si>
    <t>'019930356732</t>
  </si>
  <si>
    <t>'019940854295</t>
  </si>
  <si>
    <t>'019940854297</t>
  </si>
  <si>
    <t>'019951325989</t>
  </si>
  <si>
    <t>'019951326457</t>
  </si>
  <si>
    <t>'019970680614</t>
  </si>
  <si>
    <t>'019980771236</t>
  </si>
  <si>
    <t>'019980771296</t>
  </si>
  <si>
    <t>001 00039431352023</t>
  </si>
  <si>
    <t>'019944037912</t>
  </si>
  <si>
    <t>'011780214716</t>
  </si>
  <si>
    <t>'019840102225</t>
  </si>
  <si>
    <t>'019840102314</t>
  </si>
  <si>
    <t>'019840102389</t>
  </si>
  <si>
    <t>'019860210019</t>
  </si>
  <si>
    <t>'019890261104</t>
  </si>
  <si>
    <t>'019890261175</t>
  </si>
  <si>
    <t>'019900260246</t>
  </si>
  <si>
    <t>'019900260303</t>
  </si>
  <si>
    <t>'019910483995</t>
  </si>
  <si>
    <t>'019910484025</t>
  </si>
  <si>
    <t>'019920336544</t>
  </si>
  <si>
    <t>'019930356888</t>
  </si>
  <si>
    <t>'019940855706</t>
  </si>
  <si>
    <t>'019940855738</t>
  </si>
  <si>
    <t>'019960374654</t>
  </si>
  <si>
    <t>'019970680910</t>
  </si>
  <si>
    <t>'019970681017</t>
  </si>
  <si>
    <t>'019980771735</t>
  </si>
  <si>
    <t>'019980771945</t>
  </si>
  <si>
    <t>'019980772101</t>
  </si>
  <si>
    <t>001 00039647962023</t>
  </si>
  <si>
    <t>'000210464869</t>
  </si>
  <si>
    <t>'004470309885</t>
  </si>
  <si>
    <t>'008475120022</t>
  </si>
  <si>
    <t>'011140250740</t>
  </si>
  <si>
    <t>'019880393790</t>
  </si>
  <si>
    <t>'019910484334</t>
  </si>
  <si>
    <t>'019910484446</t>
  </si>
  <si>
    <t>'019940856114</t>
  </si>
  <si>
    <t>'019940856436</t>
  </si>
  <si>
    <t>'019940856462</t>
  </si>
  <si>
    <t>'019951330208</t>
  </si>
  <si>
    <t>'019951330261</t>
  </si>
  <si>
    <t>'019951330940</t>
  </si>
  <si>
    <t>'019980772296</t>
  </si>
  <si>
    <t>001 00039939572023</t>
  </si>
  <si>
    <t>'019874044648</t>
  </si>
  <si>
    <t>'019944045108</t>
  </si>
  <si>
    <t>'006430257831</t>
  </si>
  <si>
    <t>'008475128241</t>
  </si>
  <si>
    <t>'011100452062</t>
  </si>
  <si>
    <t>'012050501166</t>
  </si>
  <si>
    <t>'019870321011</t>
  </si>
  <si>
    <t>'019970682272</t>
  </si>
  <si>
    <t>'019970682302</t>
  </si>
  <si>
    <t>'019970682380</t>
  </si>
  <si>
    <t>'019970682544</t>
  </si>
  <si>
    <t>'019980772892</t>
  </si>
  <si>
    <t>'019980772961</t>
  </si>
  <si>
    <t>1998RGR252698</t>
  </si>
  <si>
    <t>RV000910308821</t>
  </si>
  <si>
    <t>RV001060416125</t>
  </si>
  <si>
    <t>RV001470308334</t>
  </si>
  <si>
    <t>RV003150247451</t>
  </si>
  <si>
    <t>RV003570290301</t>
  </si>
  <si>
    <t>RV007430361951</t>
  </si>
  <si>
    <t>RV010030201588</t>
  </si>
  <si>
    <t>RV010300300918</t>
  </si>
  <si>
    <t>RV012980253965</t>
  </si>
  <si>
    <t>RV019860209440</t>
  </si>
  <si>
    <t>RV019910483191</t>
  </si>
  <si>
    <t>RV019910483302</t>
  </si>
  <si>
    <t>RV019920335389</t>
  </si>
  <si>
    <t>RV019920336248</t>
  </si>
  <si>
    <t>RV019940852117</t>
  </si>
  <si>
    <t>RV019940852234</t>
  </si>
  <si>
    <t>RV019940853406</t>
  </si>
  <si>
    <t>RV019940853661</t>
  </si>
  <si>
    <t>RV019940853707</t>
  </si>
  <si>
    <t>RV019951323896</t>
  </si>
  <si>
    <t>RV019951323981</t>
  </si>
  <si>
    <t>RV019951324079</t>
  </si>
  <si>
    <t>RV019951324253</t>
  </si>
  <si>
    <t>RV019951325509</t>
  </si>
  <si>
    <t>1994RGR406793</t>
  </si>
  <si>
    <t>RV002400421761</t>
  </si>
  <si>
    <t>RV007430362547</t>
  </si>
  <si>
    <t>RV007610348916</t>
  </si>
  <si>
    <t>RV019850089706</t>
  </si>
  <si>
    <t>RV019870320216</t>
  </si>
  <si>
    <t>RV019870320298</t>
  </si>
  <si>
    <t>RV019880393238</t>
  </si>
  <si>
    <t>RV019880393241</t>
  </si>
  <si>
    <t>RV019930356732</t>
  </si>
  <si>
    <t>RV019940854295</t>
  </si>
  <si>
    <t>RV019940854297</t>
  </si>
  <si>
    <t>RV019951325989</t>
  </si>
  <si>
    <t>RV019951326457</t>
  </si>
  <si>
    <t>RV019970680614</t>
  </si>
  <si>
    <t>RV019980771236</t>
  </si>
  <si>
    <t>RV019980771296</t>
  </si>
  <si>
    <t>1994RGR407153</t>
  </si>
  <si>
    <t>RV011780214716</t>
  </si>
  <si>
    <t>RV019840102225</t>
  </si>
  <si>
    <t>RV019840102314</t>
  </si>
  <si>
    <t>RV019840102389</t>
  </si>
  <si>
    <t>RV019860210019</t>
  </si>
  <si>
    <t>RV019890261104</t>
  </si>
  <si>
    <t>RV019890261175</t>
  </si>
  <si>
    <t>RV019900260246</t>
  </si>
  <si>
    <t>RV019900260303</t>
  </si>
  <si>
    <t>RV019910483995</t>
  </si>
  <si>
    <t>RV019910484025</t>
  </si>
  <si>
    <t>RV019920336544</t>
  </si>
  <si>
    <t>RV019930356888</t>
  </si>
  <si>
    <t>RV019940855706</t>
  </si>
  <si>
    <t>RV019940855738</t>
  </si>
  <si>
    <t>RV019960374654</t>
  </si>
  <si>
    <t>RV019970680910</t>
  </si>
  <si>
    <t>RV019970681017</t>
  </si>
  <si>
    <t>RV019980771735</t>
  </si>
  <si>
    <t>RV019980771945</t>
  </si>
  <si>
    <t>RV019980772101</t>
  </si>
  <si>
    <t>RV000210464869</t>
  </si>
  <si>
    <t>RV004470309885</t>
  </si>
  <si>
    <t>RV008475120022</t>
  </si>
  <si>
    <t>RV011140250740</t>
  </si>
  <si>
    <t>RV019880393790</t>
  </si>
  <si>
    <t>RV019910484334</t>
  </si>
  <si>
    <t>RV019910484446</t>
  </si>
  <si>
    <t>RV019940856114</t>
  </si>
  <si>
    <t>RV019940856436</t>
  </si>
  <si>
    <t>RV019940856462</t>
  </si>
  <si>
    <t>RV019951330208</t>
  </si>
  <si>
    <t>RV019951330261</t>
  </si>
  <si>
    <t>RV019951330940</t>
  </si>
  <si>
    <t>RV019980772296</t>
  </si>
  <si>
    <t>1987RGR145496</t>
  </si>
  <si>
    <t>1994RGR407884</t>
  </si>
  <si>
    <t>RV006430257831</t>
  </si>
  <si>
    <t>RV008475128241</t>
  </si>
  <si>
    <t>RV011100452062</t>
  </si>
  <si>
    <t>RV012050501166</t>
  </si>
  <si>
    <t>RV019870321011</t>
  </si>
  <si>
    <t>RV019970682272</t>
  </si>
  <si>
    <t>RV019970682302</t>
  </si>
  <si>
    <t>RV019970682380</t>
  </si>
  <si>
    <t>RV019970682544</t>
  </si>
  <si>
    <t>RV019980772892</t>
  </si>
  <si>
    <t>RV019980772961</t>
  </si>
  <si>
    <t>001 00040144272023</t>
  </si>
  <si>
    <t>'006700312266</t>
  </si>
  <si>
    <t>'008475135495</t>
  </si>
  <si>
    <t>'019840102652</t>
  </si>
  <si>
    <t>'019840102692</t>
  </si>
  <si>
    <t>'019840102772</t>
  </si>
  <si>
    <t>'019840102864</t>
  </si>
  <si>
    <t>'019880394470</t>
  </si>
  <si>
    <t>'019880394474</t>
  </si>
  <si>
    <t>'019900261052</t>
  </si>
  <si>
    <t>'019920337599</t>
  </si>
  <si>
    <t>'019920337613</t>
  </si>
  <si>
    <t>'019940858561</t>
  </si>
  <si>
    <t>'019940858801</t>
  </si>
  <si>
    <t>'019940858811</t>
  </si>
  <si>
    <t>'019940858950</t>
  </si>
  <si>
    <t>'019980773143</t>
  </si>
  <si>
    <t>'019980773217</t>
  </si>
  <si>
    <t>'019980774836</t>
  </si>
  <si>
    <t>'019980774892</t>
  </si>
  <si>
    <t>001 00040370172023</t>
  </si>
  <si>
    <t>'019864050870</t>
  </si>
  <si>
    <t>'019884053517</t>
  </si>
  <si>
    <t>'019944052347</t>
  </si>
  <si>
    <t>'003320225167</t>
  </si>
  <si>
    <t>'004290329729</t>
  </si>
  <si>
    <t>'010880217656</t>
  </si>
  <si>
    <t>'012060328012</t>
  </si>
  <si>
    <t>'019850090671</t>
  </si>
  <si>
    <t>'019890261605</t>
  </si>
  <si>
    <t>'019890261715</t>
  </si>
  <si>
    <t>'019910485420</t>
  </si>
  <si>
    <t>'019940859776</t>
  </si>
  <si>
    <t>'019940859802</t>
  </si>
  <si>
    <t>'019951334037</t>
  </si>
  <si>
    <t>'019951334184</t>
  </si>
  <si>
    <t>'019980775022</t>
  </si>
  <si>
    <t>'019980775119</t>
  </si>
  <si>
    <t>'019980775164</t>
  </si>
  <si>
    <t>'019980775710</t>
  </si>
  <si>
    <t>'019980775721</t>
  </si>
  <si>
    <t>'019980775782</t>
  </si>
  <si>
    <t>'019980775925</t>
  </si>
  <si>
    <t>001 00040577032023</t>
  </si>
  <si>
    <t>'004280407209</t>
  </si>
  <si>
    <t>'006590250775</t>
  </si>
  <si>
    <t>'008475149706</t>
  </si>
  <si>
    <t>'008475152771</t>
  </si>
  <si>
    <t>'008475152805</t>
  </si>
  <si>
    <t>'008475152809</t>
  </si>
  <si>
    <t>'019840103517</t>
  </si>
  <si>
    <t>'019860211156</t>
  </si>
  <si>
    <t>'019880396052</t>
  </si>
  <si>
    <t>'019910486339</t>
  </si>
  <si>
    <t>'019940861255</t>
  </si>
  <si>
    <t>'019951336795</t>
  </si>
  <si>
    <t>'019970684715</t>
  </si>
  <si>
    <t>'019970685689</t>
  </si>
  <si>
    <t>'019970685697</t>
  </si>
  <si>
    <t>'019980777201</t>
  </si>
  <si>
    <t>'019980777313</t>
  </si>
  <si>
    <t>RV006700312266</t>
  </si>
  <si>
    <t>RV008475135495</t>
  </si>
  <si>
    <t>RV019840102652</t>
  </si>
  <si>
    <t>RV019840102692</t>
  </si>
  <si>
    <t>RV019840102772</t>
  </si>
  <si>
    <t>RV019840102864</t>
  </si>
  <si>
    <t>RV019880394470</t>
  </si>
  <si>
    <t>RV019880394474</t>
  </si>
  <si>
    <t>RV019900261052</t>
  </si>
  <si>
    <t>RV019920337599</t>
  </si>
  <si>
    <t>RV019920337613</t>
  </si>
  <si>
    <t>RV019940858561</t>
  </si>
  <si>
    <t>RV019940858801</t>
  </si>
  <si>
    <t>RV019940858811</t>
  </si>
  <si>
    <t>RV019940858950</t>
  </si>
  <si>
    <t>RV019980773143</t>
  </si>
  <si>
    <t>RV019980773217</t>
  </si>
  <si>
    <t>RV019980774836</t>
  </si>
  <si>
    <t>RV019980774892</t>
  </si>
  <si>
    <t>1986RGR79068</t>
  </si>
  <si>
    <t>1988RGR135179</t>
  </si>
  <si>
    <t>1994RGR408658</t>
  </si>
  <si>
    <t>RV003320225167</t>
  </si>
  <si>
    <t>RV004290329729</t>
  </si>
  <si>
    <t>RV010880217656</t>
  </si>
  <si>
    <t>RV012060328012</t>
  </si>
  <si>
    <t>RV019850090671</t>
  </si>
  <si>
    <t>RV019890261605</t>
  </si>
  <si>
    <t>RV019890261715</t>
  </si>
  <si>
    <t>RV019910485420</t>
  </si>
  <si>
    <t>RV019940859776</t>
  </si>
  <si>
    <t>RV019940859802</t>
  </si>
  <si>
    <t>RV019951334037</t>
  </si>
  <si>
    <t>RV019951334184</t>
  </si>
  <si>
    <t>RV019980775022</t>
  </si>
  <si>
    <t>RV019980775119</t>
  </si>
  <si>
    <t>RV019980775164</t>
  </si>
  <si>
    <t>RV019980775710</t>
  </si>
  <si>
    <t>RV019980775721</t>
  </si>
  <si>
    <t>RV019980775782</t>
  </si>
  <si>
    <t>RV019980775925</t>
  </si>
  <si>
    <t>RV004280407209</t>
  </si>
  <si>
    <t>RV006590250775</t>
  </si>
  <si>
    <t>RV008475149706</t>
  </si>
  <si>
    <t>RV008475152771</t>
  </si>
  <si>
    <t>RV008475152805</t>
  </si>
  <si>
    <t>RV008475152809</t>
  </si>
  <si>
    <t>RV019840103517</t>
  </si>
  <si>
    <t>RV019860211156</t>
  </si>
  <si>
    <t>RV019880396052</t>
  </si>
  <si>
    <t>RV019910486339</t>
  </si>
  <si>
    <t>RV019940861255</t>
  </si>
  <si>
    <t>RV019951336795</t>
  </si>
  <si>
    <t>RV019970684715</t>
  </si>
  <si>
    <t>RV019970685689</t>
  </si>
  <si>
    <t>RV019970685697</t>
  </si>
  <si>
    <t>RV019980777201</t>
  </si>
  <si>
    <t>RV019980777313</t>
  </si>
  <si>
    <t>001 00040779602023</t>
  </si>
  <si>
    <t>'019944062616</t>
  </si>
  <si>
    <t>'000960198878</t>
  </si>
  <si>
    <t>'003260301188</t>
  </si>
  <si>
    <t>'008475157576</t>
  </si>
  <si>
    <t>'008475157579</t>
  </si>
  <si>
    <t>'019920339665</t>
  </si>
  <si>
    <t>'019920339723</t>
  </si>
  <si>
    <t>'019930358332</t>
  </si>
  <si>
    <t>'019940862362</t>
  </si>
  <si>
    <t>'019940862390</t>
  </si>
  <si>
    <t>'019940862557</t>
  </si>
  <si>
    <t>'019951337062</t>
  </si>
  <si>
    <t>'019951337601</t>
  </si>
  <si>
    <t>'019970687252</t>
  </si>
  <si>
    <t>001 00041063032023</t>
  </si>
  <si>
    <t>'000060393412</t>
  </si>
  <si>
    <t>'003570292509</t>
  </si>
  <si>
    <t>'003940173299</t>
  </si>
  <si>
    <t>'006900422622</t>
  </si>
  <si>
    <t>'010060213662</t>
  </si>
  <si>
    <t>'013790076220</t>
  </si>
  <si>
    <t>'019860211900</t>
  </si>
  <si>
    <t>'019860212026</t>
  </si>
  <si>
    <t>'019860212160</t>
  </si>
  <si>
    <t>'019860212221</t>
  </si>
  <si>
    <t>'019870322813</t>
  </si>
  <si>
    <t>'019900262659</t>
  </si>
  <si>
    <t>'019920340003</t>
  </si>
  <si>
    <t>'019960377195</t>
  </si>
  <si>
    <t>1994RGR409722</t>
  </si>
  <si>
    <t>RV000960198878</t>
  </si>
  <si>
    <t>RV003260301188</t>
  </si>
  <si>
    <t>RV008475157576</t>
  </si>
  <si>
    <t>RV008475157579</t>
  </si>
  <si>
    <t>RV019920339665</t>
  </si>
  <si>
    <t>RV019920339723</t>
  </si>
  <si>
    <t>RV019930358332</t>
  </si>
  <si>
    <t>RV019940862362</t>
  </si>
  <si>
    <t>RV019940862390</t>
  </si>
  <si>
    <t>RV019940862557</t>
  </si>
  <si>
    <t>RV019951337062</t>
  </si>
  <si>
    <t>RV019951337601</t>
  </si>
  <si>
    <t>RV019970687252</t>
  </si>
  <si>
    <t>RV000060393412</t>
  </si>
  <si>
    <t>RV003570292509</t>
  </si>
  <si>
    <t>RV003940173299</t>
  </si>
  <si>
    <t>RV006900422622</t>
  </si>
  <si>
    <t>RV010060213662</t>
  </si>
  <si>
    <t>RV013790076220</t>
  </si>
  <si>
    <t>RV019860211900</t>
  </si>
  <si>
    <t>RV019860212026</t>
  </si>
  <si>
    <t>RV019860212160</t>
  </si>
  <si>
    <t>RV019860212221</t>
  </si>
  <si>
    <t>RV019870322813</t>
  </si>
  <si>
    <t>RV019900262659</t>
  </si>
  <si>
    <t>RV019920340003</t>
  </si>
  <si>
    <t>RV019960377195</t>
  </si>
  <si>
    <t>001 00041256752023</t>
  </si>
  <si>
    <t>'001170423929</t>
  </si>
  <si>
    <t>'007350234137</t>
  </si>
  <si>
    <t>'008475170705</t>
  </si>
  <si>
    <t>'019951343208</t>
  </si>
  <si>
    <t>'019951343245</t>
  </si>
  <si>
    <t>'019951343336</t>
  </si>
  <si>
    <t>001 00041474102023</t>
  </si>
  <si>
    <t>'001460477542</t>
  </si>
  <si>
    <t>'003880289382</t>
  </si>
  <si>
    <t>'008475180356</t>
  </si>
  <si>
    <t>'008475181058</t>
  </si>
  <si>
    <t>'008475181532</t>
  </si>
  <si>
    <t>'008930050010</t>
  </si>
  <si>
    <t>'019880397976</t>
  </si>
  <si>
    <t>'019890263381</t>
  </si>
  <si>
    <t>'019910488991</t>
  </si>
  <si>
    <t>'019910489055</t>
  </si>
  <si>
    <t>'019920341687</t>
  </si>
  <si>
    <t>'019920341708</t>
  </si>
  <si>
    <t>'019930359102</t>
  </si>
  <si>
    <t>'019940867603</t>
  </si>
  <si>
    <t>'019940867632</t>
  </si>
  <si>
    <t>001 00041685692023</t>
  </si>
  <si>
    <t>'019984081626</t>
  </si>
  <si>
    <t>'004700425862</t>
  </si>
  <si>
    <t>'008475184404</t>
  </si>
  <si>
    <t>'012740300370</t>
  </si>
  <si>
    <t>'014450010636</t>
  </si>
  <si>
    <t>'019880398141</t>
  </si>
  <si>
    <t>'019930359170</t>
  </si>
  <si>
    <t>'019930359214</t>
  </si>
  <si>
    <t>'019940867917</t>
  </si>
  <si>
    <t>'019951344082</t>
  </si>
  <si>
    <t>'019951344253</t>
  </si>
  <si>
    <t>'019951344440</t>
  </si>
  <si>
    <t>'019960378567</t>
  </si>
  <si>
    <t>RV008475181058</t>
  </si>
  <si>
    <t>RV001170423929</t>
  </si>
  <si>
    <t>RV007350234137</t>
  </si>
  <si>
    <t>RV008475170705</t>
  </si>
  <si>
    <t>RV019951343208</t>
  </si>
  <si>
    <t>RV019951343245</t>
  </si>
  <si>
    <t>RV019951343336</t>
  </si>
  <si>
    <t>RV001460477542</t>
  </si>
  <si>
    <t>RV003880289382</t>
  </si>
  <si>
    <t>RV008475180356</t>
  </si>
  <si>
    <t>RV008475181532</t>
  </si>
  <si>
    <t>RV008930050010</t>
  </si>
  <si>
    <t>RV019880397976</t>
  </si>
  <si>
    <t>RV019890263381</t>
  </si>
  <si>
    <t>RV019910488991</t>
  </si>
  <si>
    <t>RV019910489055</t>
  </si>
  <si>
    <t>RV019920341687</t>
  </si>
  <si>
    <t>RV019920341708</t>
  </si>
  <si>
    <t>RV019930359102</t>
  </si>
  <si>
    <t>RV019940867603</t>
  </si>
  <si>
    <t>RV019940867632</t>
  </si>
  <si>
    <t>1998RGR256040</t>
  </si>
  <si>
    <t>RV004700425862</t>
  </si>
  <si>
    <t>RV008475184404</t>
  </si>
  <si>
    <t>RV012740300370</t>
  </si>
  <si>
    <t>RV014450010636</t>
  </si>
  <si>
    <t>RV019880398141</t>
  </si>
  <si>
    <t>RV019930359170</t>
  </si>
  <si>
    <t>RV019930359214</t>
  </si>
  <si>
    <t>RV019940867917</t>
  </si>
  <si>
    <t>RV019951344082</t>
  </si>
  <si>
    <t>RV019951344253</t>
  </si>
  <si>
    <t>RV019951344440</t>
  </si>
  <si>
    <t>RV019960378567</t>
  </si>
  <si>
    <t>001 00041871332023</t>
  </si>
  <si>
    <t>'019954094070</t>
  </si>
  <si>
    <t>'004540437017</t>
  </si>
  <si>
    <t>'008475191239</t>
  </si>
  <si>
    <t>'008475191241</t>
  </si>
  <si>
    <t>'019850091963</t>
  </si>
  <si>
    <t>'019850091965</t>
  </si>
  <si>
    <t>'019890263541</t>
  </si>
  <si>
    <t>'019910489330</t>
  </si>
  <si>
    <t>'019910489421</t>
  </si>
  <si>
    <t>'019920342068</t>
  </si>
  <si>
    <t>'019940868460</t>
  </si>
  <si>
    <t>'019940868903</t>
  </si>
  <si>
    <t>'019940869049</t>
  </si>
  <si>
    <t>'019940869121</t>
  </si>
  <si>
    <t>'019951345253</t>
  </si>
  <si>
    <t>'019960378775</t>
  </si>
  <si>
    <t>'019960378905</t>
  </si>
  <si>
    <t>'019970689573</t>
  </si>
  <si>
    <t>'019970689576</t>
  </si>
  <si>
    <t>'019980781297</t>
  </si>
  <si>
    <t>'019980781315</t>
  </si>
  <si>
    <t>001 00042142982023</t>
  </si>
  <si>
    <t>'019854095115</t>
  </si>
  <si>
    <t>'019964097898</t>
  </si>
  <si>
    <t>'004360278818</t>
  </si>
  <si>
    <t>'004400267818</t>
  </si>
  <si>
    <t>'004600434235</t>
  </si>
  <si>
    <t>'006300260702</t>
  </si>
  <si>
    <t>'007770395456</t>
  </si>
  <si>
    <t>'008475195731</t>
  </si>
  <si>
    <t>'008475195830</t>
  </si>
  <si>
    <t>'010830150644</t>
  </si>
  <si>
    <t>'012060330889</t>
  </si>
  <si>
    <t>'019840105195</t>
  </si>
  <si>
    <t>'019870323600</t>
  </si>
  <si>
    <t>'019880398972</t>
  </si>
  <si>
    <t>'019930359441</t>
  </si>
  <si>
    <t>'019930359501</t>
  </si>
  <si>
    <t>'019951345497</t>
  </si>
  <si>
    <t>'019951345787</t>
  </si>
  <si>
    <t>'019951345908</t>
  </si>
  <si>
    <t>'019970689681</t>
  </si>
  <si>
    <t>'019970689891</t>
  </si>
  <si>
    <t>'019970689970</t>
  </si>
  <si>
    <t>'019980781635</t>
  </si>
  <si>
    <t>'019980781724</t>
  </si>
  <si>
    <t>1995RGR467424</t>
  </si>
  <si>
    <t>RV004540437017</t>
  </si>
  <si>
    <t>RV008475191239</t>
  </si>
  <si>
    <t>RV008475191241</t>
  </si>
  <si>
    <t>RV019850091963</t>
  </si>
  <si>
    <t>RV019850091965</t>
  </si>
  <si>
    <t>RV019890263541</t>
  </si>
  <si>
    <t>RV019910489330</t>
  </si>
  <si>
    <t>RV019910489421</t>
  </si>
  <si>
    <t>RV019920342068</t>
  </si>
  <si>
    <t>RV019940868460</t>
  </si>
  <si>
    <t>RV019940868903</t>
  </si>
  <si>
    <t>RV019940869049</t>
  </si>
  <si>
    <t>RV019940869121</t>
  </si>
  <si>
    <t>RV019951345253</t>
  </si>
  <si>
    <t>RV019960378775</t>
  </si>
  <si>
    <t>RV019960378905</t>
  </si>
  <si>
    <t>RV019970689573</t>
  </si>
  <si>
    <t>RV019970689576</t>
  </si>
  <si>
    <t>RV019980781297</t>
  </si>
  <si>
    <t>RV019980781315</t>
  </si>
  <si>
    <t>1985RGR28157</t>
  </si>
  <si>
    <t>1996RGR175318</t>
  </si>
  <si>
    <t>RV004360278818</t>
  </si>
  <si>
    <t>RV004400267818</t>
  </si>
  <si>
    <t>RV004600434235</t>
  </si>
  <si>
    <t>RV006300260702</t>
  </si>
  <si>
    <t>RV007770395456</t>
  </si>
  <si>
    <t>RV008475195731</t>
  </si>
  <si>
    <t>RV008475195830</t>
  </si>
  <si>
    <t>RV010830150644</t>
  </si>
  <si>
    <t>RV012060330889</t>
  </si>
  <si>
    <t>RV019840105195</t>
  </si>
  <si>
    <t>RV019870323600</t>
  </si>
  <si>
    <t>RV019880398972</t>
  </si>
  <si>
    <t>RV019930359441</t>
  </si>
  <si>
    <t>RV019930359501</t>
  </si>
  <si>
    <t>RV019951345497</t>
  </si>
  <si>
    <t>RV019951345787</t>
  </si>
  <si>
    <t>RV019951345908</t>
  </si>
  <si>
    <t>RV019970689681</t>
  </si>
  <si>
    <t>RV019970689891</t>
  </si>
  <si>
    <t>RV019970689970</t>
  </si>
  <si>
    <t>RV019980781635</t>
  </si>
  <si>
    <t>RV019980781724</t>
  </si>
  <si>
    <t>001 00042321212023</t>
  </si>
  <si>
    <t>'019914097840</t>
  </si>
  <si>
    <t>'019944100739</t>
  </si>
  <si>
    <t>'019944101538</t>
  </si>
  <si>
    <t>'001060422152</t>
  </si>
  <si>
    <t>'004710367683</t>
  </si>
  <si>
    <t>'004730389093</t>
  </si>
  <si>
    <t>'008475202700</t>
  </si>
  <si>
    <t>'008475202701</t>
  </si>
  <si>
    <t>'008475202702</t>
  </si>
  <si>
    <t>'011230187727</t>
  </si>
  <si>
    <t>'019860213897</t>
  </si>
  <si>
    <t>'019880399106</t>
  </si>
  <si>
    <t>'019951346367</t>
  </si>
  <si>
    <t>'019951346384</t>
  </si>
  <si>
    <t>'019970690015</t>
  </si>
  <si>
    <t>'019980781985</t>
  </si>
  <si>
    <t>'019980782403</t>
  </si>
  <si>
    <t>'019980782444</t>
  </si>
  <si>
    <t>'019980783085</t>
  </si>
  <si>
    <t>001 00042530912023</t>
  </si>
  <si>
    <t>'001430364507</t>
  </si>
  <si>
    <t>'006890333302</t>
  </si>
  <si>
    <t>'007770396155</t>
  </si>
  <si>
    <t>'008475208611</t>
  </si>
  <si>
    <t>'011100456705</t>
  </si>
  <si>
    <t>'012050506557</t>
  </si>
  <si>
    <t>'019840105297</t>
  </si>
  <si>
    <t>'019870323784</t>
  </si>
  <si>
    <t>'019890264037</t>
  </si>
  <si>
    <t>'019890264156</t>
  </si>
  <si>
    <t>'019910490175</t>
  </si>
  <si>
    <t>'019920343007</t>
  </si>
  <si>
    <t>'019920343145</t>
  </si>
  <si>
    <t>'019940870598</t>
  </si>
  <si>
    <t>'019940871454</t>
  </si>
  <si>
    <t>'019951347444</t>
  </si>
  <si>
    <t>'019951347455</t>
  </si>
  <si>
    <t>'019960379714</t>
  </si>
  <si>
    <t>'019970690349</t>
  </si>
  <si>
    <t>'019980783297</t>
  </si>
  <si>
    <t>'019980783419</t>
  </si>
  <si>
    <t>001 00042731382023</t>
  </si>
  <si>
    <t>'008475212363</t>
  </si>
  <si>
    <t>'019860214449</t>
  </si>
  <si>
    <t>'019880399980</t>
  </si>
  <si>
    <t>'019900264700</t>
  </si>
  <si>
    <t>'019940871579</t>
  </si>
  <si>
    <t>'019940871653</t>
  </si>
  <si>
    <t>'019940871783</t>
  </si>
  <si>
    <t>'019940871787</t>
  </si>
  <si>
    <t>'019940872299</t>
  </si>
  <si>
    <t>'019951348909</t>
  </si>
  <si>
    <t>'019951349056</t>
  </si>
  <si>
    <t>1991RGR189995</t>
  </si>
  <si>
    <t>1994RGR412115</t>
  </si>
  <si>
    <t>1994RGR412206</t>
  </si>
  <si>
    <t>RV001060422152</t>
  </si>
  <si>
    <t>RV004710367683</t>
  </si>
  <si>
    <t>RV004730389093</t>
  </si>
  <si>
    <t>RV008475202700</t>
  </si>
  <si>
    <t>RV008475202701</t>
  </si>
  <si>
    <t>RV008475202702</t>
  </si>
  <si>
    <t>RV011230187727</t>
  </si>
  <si>
    <t>RV019860213897</t>
  </si>
  <si>
    <t>RV019880399106</t>
  </si>
  <si>
    <t>RV019951346367</t>
  </si>
  <si>
    <t>RV019951346384</t>
  </si>
  <si>
    <t>RV019970690015</t>
  </si>
  <si>
    <t>RV019980781985</t>
  </si>
  <si>
    <t>RV019980782403</t>
  </si>
  <si>
    <t>RV019980782444</t>
  </si>
  <si>
    <t>RV019980783085</t>
  </si>
  <si>
    <t>RV001430364507</t>
  </si>
  <si>
    <t>RV006890333302</t>
  </si>
  <si>
    <t>RV007770396155</t>
  </si>
  <si>
    <t>RV008475208611</t>
  </si>
  <si>
    <t>RV011100456705</t>
  </si>
  <si>
    <t>RV012050506557</t>
  </si>
  <si>
    <t>RV019840105297</t>
  </si>
  <si>
    <t>RV019870323784</t>
  </si>
  <si>
    <t>RV019890264037</t>
  </si>
  <si>
    <t>RV019890264156</t>
  </si>
  <si>
    <t>RV019910490175</t>
  </si>
  <si>
    <t>RV019920343007</t>
  </si>
  <si>
    <t>RV019920343145</t>
  </si>
  <si>
    <t>RV019940870598</t>
  </si>
  <si>
    <t>RV019940871454</t>
  </si>
  <si>
    <t>RV019951347444</t>
  </si>
  <si>
    <t>RV019951347455</t>
  </si>
  <si>
    <t>RV019960379714</t>
  </si>
  <si>
    <t>RV019970690349</t>
  </si>
  <si>
    <t>RV019980783297</t>
  </si>
  <si>
    <t>RV019980783419</t>
  </si>
  <si>
    <t>RV008475212363</t>
  </si>
  <si>
    <t>RV019860214449</t>
  </si>
  <si>
    <t>RV019880399980</t>
  </si>
  <si>
    <t>RV019900264700</t>
  </si>
  <si>
    <t>RV019940871579</t>
  </si>
  <si>
    <t>RV019940871653</t>
  </si>
  <si>
    <t>RV019940871783</t>
  </si>
  <si>
    <t>RV019940871787</t>
  </si>
  <si>
    <t>RV019940872299</t>
  </si>
  <si>
    <t>RV019951348909</t>
  </si>
  <si>
    <t>RV019951349056</t>
  </si>
  <si>
    <t>001 00042930142023</t>
  </si>
  <si>
    <t>'019944109379</t>
  </si>
  <si>
    <t>'001130344879</t>
  </si>
  <si>
    <t>'001220458320</t>
  </si>
  <si>
    <t>'003800316355</t>
  </si>
  <si>
    <t>'008475220056</t>
  </si>
  <si>
    <t>'019880400584</t>
  </si>
  <si>
    <t>'019940872798</t>
  </si>
  <si>
    <t>'019951349576</t>
  </si>
  <si>
    <t>'019951349827</t>
  </si>
  <si>
    <t>'019970691149</t>
  </si>
  <si>
    <t>'019980784710</t>
  </si>
  <si>
    <t>'019980784739</t>
  </si>
  <si>
    <t>1994RGR412888</t>
  </si>
  <si>
    <t>RV001130344879</t>
  </si>
  <si>
    <t>RV001220458320</t>
  </si>
  <si>
    <t>RV003800316355</t>
  </si>
  <si>
    <t>RV008475220056</t>
  </si>
  <si>
    <t>RV019880400584</t>
  </si>
  <si>
    <t>RV019940872798</t>
  </si>
  <si>
    <t>RV019951349576</t>
  </si>
  <si>
    <t>RV019951349827</t>
  </si>
  <si>
    <t>RV019970691149</t>
  </si>
  <si>
    <t>RV019980784710</t>
  </si>
  <si>
    <t>RV019980784739</t>
  </si>
  <si>
    <t>001 00043210202023</t>
  </si>
  <si>
    <t>'019844114427</t>
  </si>
  <si>
    <t>'003230413208</t>
  </si>
  <si>
    <t>'003410261515</t>
  </si>
  <si>
    <t>'006760271791</t>
  </si>
  <si>
    <t>'006900425844</t>
  </si>
  <si>
    <t>'010030204995</t>
  </si>
  <si>
    <t>'011520390062</t>
  </si>
  <si>
    <t>'012290319233</t>
  </si>
  <si>
    <t>'019840105648</t>
  </si>
  <si>
    <t>'019890264587</t>
  </si>
  <si>
    <t>'019890264605</t>
  </si>
  <si>
    <t>'019920344291</t>
  </si>
  <si>
    <t>'019940874192</t>
  </si>
  <si>
    <t>'019940874208</t>
  </si>
  <si>
    <t>'019951350596</t>
  </si>
  <si>
    <t>'019951351164</t>
  </si>
  <si>
    <t>'019970691775</t>
  </si>
  <si>
    <t>'019970691794</t>
  </si>
  <si>
    <t>'019980785573</t>
  </si>
  <si>
    <t>'019980785696</t>
  </si>
  <si>
    <t>1984RGR38298</t>
  </si>
  <si>
    <t>RV003230413208</t>
  </si>
  <si>
    <t>RV003410261515</t>
  </si>
  <si>
    <t>RV006760271791</t>
  </si>
  <si>
    <t>RV006900425844</t>
  </si>
  <si>
    <t>RV010030204995</t>
  </si>
  <si>
    <t>RV011520390062</t>
  </si>
  <si>
    <t>RV012290319233</t>
  </si>
  <si>
    <t>RV019840105648</t>
  </si>
  <si>
    <t>RV019890264587</t>
  </si>
  <si>
    <t>RV019890264605</t>
  </si>
  <si>
    <t>RV019920344291</t>
  </si>
  <si>
    <t>RV019940874192</t>
  </si>
  <si>
    <t>RV019940874208</t>
  </si>
  <si>
    <t>RV019951350596</t>
  </si>
  <si>
    <t>RV019951351164</t>
  </si>
  <si>
    <t>RV019970691775</t>
  </si>
  <si>
    <t>RV019970691794</t>
  </si>
  <si>
    <t>RV019980785573</t>
  </si>
  <si>
    <t>RV019980785696</t>
  </si>
  <si>
    <t>001 00043385462023</t>
  </si>
  <si>
    <t>'006540131841</t>
  </si>
  <si>
    <t>'008475229585</t>
  </si>
  <si>
    <t>'008475229587</t>
  </si>
  <si>
    <t>'016200003121</t>
  </si>
  <si>
    <t>'019910491332</t>
  </si>
  <si>
    <t>'019920344556</t>
  </si>
  <si>
    <t>'019930360568</t>
  </si>
  <si>
    <t>'019930360630</t>
  </si>
  <si>
    <t>'019940875336</t>
  </si>
  <si>
    <t>'019940875441</t>
  </si>
  <si>
    <t>'019951351926</t>
  </si>
  <si>
    <t>'019980785979</t>
  </si>
  <si>
    <t>'019980786656</t>
  </si>
  <si>
    <t>'019980786672</t>
  </si>
  <si>
    <t>001 00043593852023</t>
  </si>
  <si>
    <t>'019854117951</t>
  </si>
  <si>
    <t>'008475236543</t>
  </si>
  <si>
    <t>'008475236546</t>
  </si>
  <si>
    <t>'012050508044</t>
  </si>
  <si>
    <t>'019850092757</t>
  </si>
  <si>
    <t>'019850092834</t>
  </si>
  <si>
    <t>'019860215082</t>
  </si>
  <si>
    <t>'019870325023</t>
  </si>
  <si>
    <t>'019870325132</t>
  </si>
  <si>
    <t>'019880402158</t>
  </si>
  <si>
    <t>'019880402196</t>
  </si>
  <si>
    <t>'019920345149</t>
  </si>
  <si>
    <t>'019920345259</t>
  </si>
  <si>
    <t>'019940876023</t>
  </si>
  <si>
    <t>'019940876078</t>
  </si>
  <si>
    <t>'019951352190</t>
  </si>
  <si>
    <t>'019951353418</t>
  </si>
  <si>
    <t>'019951353429</t>
  </si>
  <si>
    <t>'019970692565</t>
  </si>
  <si>
    <t>RV006540131841</t>
  </si>
  <si>
    <t>RV008475229585</t>
  </si>
  <si>
    <t>RV008475229587</t>
  </si>
  <si>
    <t>RV016200003121</t>
  </si>
  <si>
    <t>RV019910491332</t>
  </si>
  <si>
    <t>RV019920344556</t>
  </si>
  <si>
    <t>RV019930360568</t>
  </si>
  <si>
    <t>RV019930360630</t>
  </si>
  <si>
    <t>RV019940875336</t>
  </si>
  <si>
    <t>RV019940875441</t>
  </si>
  <si>
    <t>RV019951351926</t>
  </si>
  <si>
    <t>RV019980785979</t>
  </si>
  <si>
    <t>RV019980786656</t>
  </si>
  <si>
    <t>RV019980786672</t>
  </si>
  <si>
    <t>1985RGR28390</t>
  </si>
  <si>
    <t>RV008475236543</t>
  </si>
  <si>
    <t>RV008475236546</t>
  </si>
  <si>
    <t>RV012050508044</t>
  </si>
  <si>
    <t>RV019850092757</t>
  </si>
  <si>
    <t>RV019850092834</t>
  </si>
  <si>
    <t>RV019860215082</t>
  </si>
  <si>
    <t>RV019870325023</t>
  </si>
  <si>
    <t>RV019870325132</t>
  </si>
  <si>
    <t>RV019880402158</t>
  </si>
  <si>
    <t>RV019880402196</t>
  </si>
  <si>
    <t>RV019920345149</t>
  </si>
  <si>
    <t>RV019920345259</t>
  </si>
  <si>
    <t>RV019940876023</t>
  </si>
  <si>
    <t>RV019940876078</t>
  </si>
  <si>
    <t>RV019951352190</t>
  </si>
  <si>
    <t>RV019951353418</t>
  </si>
  <si>
    <t>RV019951353429</t>
  </si>
  <si>
    <t>RV019970692565</t>
  </si>
  <si>
    <t>001 00043785572023</t>
  </si>
  <si>
    <t>'019894118175</t>
  </si>
  <si>
    <t>'019954116838</t>
  </si>
  <si>
    <t>'007650321538</t>
  </si>
  <si>
    <t>'010500289333</t>
  </si>
  <si>
    <t>'011100458818</t>
  </si>
  <si>
    <t>'019840106152</t>
  </si>
  <si>
    <t>'019840106182</t>
  </si>
  <si>
    <t>'019910492234</t>
  </si>
  <si>
    <t>'019940876168</t>
  </si>
  <si>
    <t>'019940876180</t>
  </si>
  <si>
    <t>'019951353658</t>
  </si>
  <si>
    <t>'019960381608</t>
  </si>
  <si>
    <t>1989RGR119392</t>
  </si>
  <si>
    <t>1995RGR470363</t>
  </si>
  <si>
    <t>RV007650321538</t>
  </si>
  <si>
    <t>RV010500289333</t>
  </si>
  <si>
    <t>RV011100458818</t>
  </si>
  <si>
    <t>RV019840106152</t>
  </si>
  <si>
    <t>RV019840106182</t>
  </si>
  <si>
    <t>RV019910492234</t>
  </si>
  <si>
    <t>RV019940876168</t>
  </si>
  <si>
    <t>RV019940876180</t>
  </si>
  <si>
    <t>RV019951353658</t>
  </si>
  <si>
    <t>RV019960381608</t>
  </si>
  <si>
    <t>001 00043978612023</t>
  </si>
  <si>
    <t>'019984124157</t>
  </si>
  <si>
    <t>'006440493061</t>
  </si>
  <si>
    <t>'008475246214</t>
  </si>
  <si>
    <t>'008475246215</t>
  </si>
  <si>
    <t>'008475246217</t>
  </si>
  <si>
    <t>'013790077825</t>
  </si>
  <si>
    <t>'019870325525</t>
  </si>
  <si>
    <t>'019880402747</t>
  </si>
  <si>
    <t>'019890265142</t>
  </si>
  <si>
    <t>'019900265613</t>
  </si>
  <si>
    <t>'019900265657</t>
  </si>
  <si>
    <t>'019940877361</t>
  </si>
  <si>
    <t>'019940877414</t>
  </si>
  <si>
    <t>'019940877512</t>
  </si>
  <si>
    <t>'019940877564</t>
  </si>
  <si>
    <t>'019980788928</t>
  </si>
  <si>
    <t>001 00044395002023</t>
  </si>
  <si>
    <t>'019924126765</t>
  </si>
  <si>
    <t>'019944132679</t>
  </si>
  <si>
    <t>'001010272180</t>
  </si>
  <si>
    <t>'001100592857</t>
  </si>
  <si>
    <t>'002330336181</t>
  </si>
  <si>
    <t>'003260305155</t>
  </si>
  <si>
    <t>'003260305156</t>
  </si>
  <si>
    <t>'003940174775</t>
  </si>
  <si>
    <t>'004840286182</t>
  </si>
  <si>
    <t>'006810367803</t>
  </si>
  <si>
    <t>'008475255294</t>
  </si>
  <si>
    <t>'010040342581</t>
  </si>
  <si>
    <t>'010610391443</t>
  </si>
  <si>
    <t>'012050508734</t>
  </si>
  <si>
    <t>'019840106796</t>
  </si>
  <si>
    <t>'019840106869</t>
  </si>
  <si>
    <t>'019870326256</t>
  </si>
  <si>
    <t>'019900266433</t>
  </si>
  <si>
    <t>'019910493391</t>
  </si>
  <si>
    <t>'019910493409</t>
  </si>
  <si>
    <t>'019920346221</t>
  </si>
  <si>
    <t>'019920346243</t>
  </si>
  <si>
    <t>'019930361718</t>
  </si>
  <si>
    <t>'019930361724</t>
  </si>
  <si>
    <t>'019940877811</t>
  </si>
  <si>
    <t>'019940877817</t>
  </si>
  <si>
    <t>'019940879289</t>
  </si>
  <si>
    <t>'019951356150</t>
  </si>
  <si>
    <t>'019951357073</t>
  </si>
  <si>
    <t>'019951357086</t>
  </si>
  <si>
    <t>'019951357853</t>
  </si>
  <si>
    <t>'019960381800</t>
  </si>
  <si>
    <t>'019960381806</t>
  </si>
  <si>
    <t>'019960382618</t>
  </si>
  <si>
    <t>'019960382727</t>
  </si>
  <si>
    <t>'019960382835</t>
  </si>
  <si>
    <t>'019960383087</t>
  </si>
  <si>
    <t>'019960383100</t>
  </si>
  <si>
    <t>'019970694926</t>
  </si>
  <si>
    <t>'019970694932</t>
  </si>
  <si>
    <t>'019970695283</t>
  </si>
  <si>
    <t>'019970695305</t>
  </si>
  <si>
    <t>'019980789411</t>
  </si>
  <si>
    <t>001 00044632912023</t>
  </si>
  <si>
    <t>'019880403413</t>
  </si>
  <si>
    <t>'019880403451</t>
  </si>
  <si>
    <t>'019920346623</t>
  </si>
  <si>
    <t>'019920346669</t>
  </si>
  <si>
    <t>'019951359168</t>
  </si>
  <si>
    <t>'019951359186</t>
  </si>
  <si>
    <t>'019951359430</t>
  </si>
  <si>
    <t>'019951359842</t>
  </si>
  <si>
    <t>'019970695692</t>
  </si>
  <si>
    <t>'019970695746</t>
  </si>
  <si>
    <t>1998RGR258843</t>
  </si>
  <si>
    <t>RV006440493061</t>
  </si>
  <si>
    <t>RV008475246214</t>
  </si>
  <si>
    <t>RV008475246215</t>
  </si>
  <si>
    <t>RV008475246217</t>
  </si>
  <si>
    <t>RV013790077825</t>
  </si>
  <si>
    <t>RV019870325525</t>
  </si>
  <si>
    <t>RV019880402747</t>
  </si>
  <si>
    <t>RV019890265142</t>
  </si>
  <si>
    <t>RV019900265613</t>
  </si>
  <si>
    <t>RV019900265657</t>
  </si>
  <si>
    <t>RV019940877361</t>
  </si>
  <si>
    <t>RV019940877414</t>
  </si>
  <si>
    <t>RV019940877512</t>
  </si>
  <si>
    <t>RV019940877564</t>
  </si>
  <si>
    <t>RV019980788928</t>
  </si>
  <si>
    <t>1992RGR163346</t>
  </si>
  <si>
    <t>1994RGR415100</t>
  </si>
  <si>
    <t>RV001010272180</t>
  </si>
  <si>
    <t>RV001100592857</t>
  </si>
  <si>
    <t>RV002330336181</t>
  </si>
  <si>
    <t>RV003260305155</t>
  </si>
  <si>
    <t>RV003260305156</t>
  </si>
  <si>
    <t>RV003940174775</t>
  </si>
  <si>
    <t>RV004840286182</t>
  </si>
  <si>
    <t>RV006810367803</t>
  </si>
  <si>
    <t>RV008475255294</t>
  </si>
  <si>
    <t>RV010040342581</t>
  </si>
  <si>
    <t>RV010610391443</t>
  </si>
  <si>
    <t>RV012050508734</t>
  </si>
  <si>
    <t>RV019840106796</t>
  </si>
  <si>
    <t>RV019840106869</t>
  </si>
  <si>
    <t>RV019870326256</t>
  </si>
  <si>
    <t>RV019900266433</t>
  </si>
  <si>
    <t>RV019910493391</t>
  </si>
  <si>
    <t>RV019910493409</t>
  </si>
  <si>
    <t>RV019920346221</t>
  </si>
  <si>
    <t>RV019920346243</t>
  </si>
  <si>
    <t>RV019930361718</t>
  </si>
  <si>
    <t>RV019930361724</t>
  </si>
  <si>
    <t>RV019940877811</t>
  </si>
  <si>
    <t>RV019940877817</t>
  </si>
  <si>
    <t>RV019940879289</t>
  </si>
  <si>
    <t>RV019951356150</t>
  </si>
  <si>
    <t>RV019951357073</t>
  </si>
  <si>
    <t>RV019951357086</t>
  </si>
  <si>
    <t>RV019951357853</t>
  </si>
  <si>
    <t>RV019960381800</t>
  </si>
  <si>
    <t>RV019960381806</t>
  </si>
  <si>
    <t>RV019960382618</t>
  </si>
  <si>
    <t>RV019960382727</t>
  </si>
  <si>
    <t>RV019960382835</t>
  </si>
  <si>
    <t>RV019960383087</t>
  </si>
  <si>
    <t>RV019960383100</t>
  </si>
  <si>
    <t>RV019970694926</t>
  </si>
  <si>
    <t>RV019970694932</t>
  </si>
  <si>
    <t>RV019970695283</t>
  </si>
  <si>
    <t>RV019970695305</t>
  </si>
  <si>
    <t>RV019980789411</t>
  </si>
  <si>
    <t>RV019880403413</t>
  </si>
  <si>
    <t>RV019880403451</t>
  </si>
  <si>
    <t>RV019920346623</t>
  </si>
  <si>
    <t>RV019920346669</t>
  </si>
  <si>
    <t>RV019951359168</t>
  </si>
  <si>
    <t>RV019951359186</t>
  </si>
  <si>
    <t>RV019951359430</t>
  </si>
  <si>
    <t>RV019951359842</t>
  </si>
  <si>
    <t>RV019970695692</t>
  </si>
  <si>
    <t>RV019970695746</t>
  </si>
  <si>
    <t>001 00044852642023</t>
  </si>
  <si>
    <t>'019930362131</t>
  </si>
  <si>
    <t>'019930362439</t>
  </si>
  <si>
    <t>'019930362473</t>
  </si>
  <si>
    <t>'019940880167</t>
  </si>
  <si>
    <t>'019940880893</t>
  </si>
  <si>
    <t>'019960383796</t>
  </si>
  <si>
    <t>'019960383912</t>
  </si>
  <si>
    <t>'019960384033</t>
  </si>
  <si>
    <t>'019980790646</t>
  </si>
  <si>
    <t>'019980791440</t>
  </si>
  <si>
    <t>RV019930362131</t>
  </si>
  <si>
    <t>RV019930362439</t>
  </si>
  <si>
    <t>RV019930362473</t>
  </si>
  <si>
    <t>RV019940880167</t>
  </si>
  <si>
    <t>RV019940880893</t>
  </si>
  <si>
    <t>RV019960383796</t>
  </si>
  <si>
    <t>RV019960383912</t>
  </si>
  <si>
    <t>RV019960384033</t>
  </si>
  <si>
    <t>RV019980790646</t>
  </si>
  <si>
    <t>RV019980791440</t>
  </si>
  <si>
    <t>001 00045331302023</t>
  </si>
  <si>
    <t>'019874142999</t>
  </si>
  <si>
    <t>'019944143267</t>
  </si>
  <si>
    <t>'001430367141</t>
  </si>
  <si>
    <t>'001460483671</t>
  </si>
  <si>
    <t>'003450300282</t>
  </si>
  <si>
    <t>'004870351995</t>
  </si>
  <si>
    <t>'006380299228</t>
  </si>
  <si>
    <t>'006430263410</t>
  </si>
  <si>
    <t>'007730263724</t>
  </si>
  <si>
    <t>'008475277626</t>
  </si>
  <si>
    <t>'008475277726</t>
  </si>
  <si>
    <t>'019870327292</t>
  </si>
  <si>
    <t>'019940882209</t>
  </si>
  <si>
    <t>'019940882292</t>
  </si>
  <si>
    <t>'019940882313</t>
  </si>
  <si>
    <t>'019951362850</t>
  </si>
  <si>
    <t>'019951363016</t>
  </si>
  <si>
    <t>'019951363174</t>
  </si>
  <si>
    <t>'019951363366</t>
  </si>
  <si>
    <t>'019951363368</t>
  </si>
  <si>
    <t>'019960384405</t>
  </si>
  <si>
    <t>'019960384436</t>
  </si>
  <si>
    <t>'019960384565</t>
  </si>
  <si>
    <t>'019970697376</t>
  </si>
  <si>
    <t>'019970697387</t>
  </si>
  <si>
    <t>'019970697522</t>
  </si>
  <si>
    <t>'019970697658</t>
  </si>
  <si>
    <t>001 00045042052023</t>
  </si>
  <si>
    <t>'008475272037</t>
  </si>
  <si>
    <t>'008475272199</t>
  </si>
  <si>
    <t>'008475272201</t>
  </si>
  <si>
    <t>'011100460947</t>
  </si>
  <si>
    <t>'019840107043</t>
  </si>
  <si>
    <t>'019850093390</t>
  </si>
  <si>
    <t>'019860216667</t>
  </si>
  <si>
    <t>'019860216688</t>
  </si>
  <si>
    <t>'019880404073</t>
  </si>
  <si>
    <t>'019890265808</t>
  </si>
  <si>
    <t>'019890265831</t>
  </si>
  <si>
    <t>'019940881892</t>
  </si>
  <si>
    <t>'019980791719</t>
  </si>
  <si>
    <t>'019980792092</t>
  </si>
  <si>
    <t>'019980792365</t>
  </si>
  <si>
    <t>1987RGR147817</t>
  </si>
  <si>
    <t>1994RGR416171</t>
  </si>
  <si>
    <t>RV001430367141</t>
  </si>
  <si>
    <t>RV001460483671</t>
  </si>
  <si>
    <t>RV003450300282</t>
  </si>
  <si>
    <t>RV004870351995</t>
  </si>
  <si>
    <t>RV006380299228</t>
  </si>
  <si>
    <t>RV006430263410</t>
  </si>
  <si>
    <t>RV007730263724</t>
  </si>
  <si>
    <t>RV008475277626</t>
  </si>
  <si>
    <t>RV008475277726</t>
  </si>
  <si>
    <t>RV019870327292</t>
  </si>
  <si>
    <t>RV019940882209</t>
  </si>
  <si>
    <t>RV019940882292</t>
  </si>
  <si>
    <t>RV019940882313</t>
  </si>
  <si>
    <t>RV019951362850</t>
  </si>
  <si>
    <t>RV019951363016</t>
  </si>
  <si>
    <t>RV019951363174</t>
  </si>
  <si>
    <t>RV019951363366</t>
  </si>
  <si>
    <t>RV019951363368</t>
  </si>
  <si>
    <t>RV019960384405</t>
  </si>
  <si>
    <t>RV019960384436</t>
  </si>
  <si>
    <t>RV019960384565</t>
  </si>
  <si>
    <t>RV019970697376</t>
  </si>
  <si>
    <t>RV019970697387</t>
  </si>
  <si>
    <t>RV019970697522</t>
  </si>
  <si>
    <t>RV019970697658</t>
  </si>
  <si>
    <t>RV008475272037</t>
  </si>
  <si>
    <t>RV008475272199</t>
  </si>
  <si>
    <t>RV008475272201</t>
  </si>
  <si>
    <t>RV011100460947</t>
  </si>
  <si>
    <t>RV019840107043</t>
  </si>
  <si>
    <t>RV019850093390</t>
  </si>
  <si>
    <t>RV019860216667</t>
  </si>
  <si>
    <t>RV019860216688</t>
  </si>
  <si>
    <t>RV019880404073</t>
  </si>
  <si>
    <t>RV019890265808</t>
  </si>
  <si>
    <t>RV019890265831</t>
  </si>
  <si>
    <t>RV019940881892</t>
  </si>
  <si>
    <t>RV019980791719</t>
  </si>
  <si>
    <t>RV019980792092</t>
  </si>
  <si>
    <t>RV019980792365</t>
  </si>
  <si>
    <t>CO10-343</t>
  </si>
  <si>
    <t>CO63PC5473E</t>
  </si>
  <si>
    <t>CO63SN5949E</t>
  </si>
  <si>
    <t>001 00045523912023</t>
  </si>
  <si>
    <t>'003210585551</t>
  </si>
  <si>
    <t>'004370473584</t>
  </si>
  <si>
    <t>'007880218882</t>
  </si>
  <si>
    <t>'008475283347</t>
  </si>
  <si>
    <t>'019910494395</t>
  </si>
  <si>
    <t>'019920348216</t>
  </si>
  <si>
    <t>'019920348302</t>
  </si>
  <si>
    <t>'019980793105</t>
  </si>
  <si>
    <t>'019980793184</t>
  </si>
  <si>
    <t>'019980793456</t>
  </si>
  <si>
    <t>001 00045750572023</t>
  </si>
  <si>
    <t>'001060427532</t>
  </si>
  <si>
    <t>'012980261600</t>
  </si>
  <si>
    <t>'019840107830</t>
  </si>
  <si>
    <t>'019860217356</t>
  </si>
  <si>
    <t>'019880405503</t>
  </si>
  <si>
    <t>'019890266670</t>
  </si>
  <si>
    <t>'019900268361</t>
  </si>
  <si>
    <t>'019900268511</t>
  </si>
  <si>
    <t>'019940884642</t>
  </si>
  <si>
    <t>'019940884690</t>
  </si>
  <si>
    <t>'019940884768</t>
  </si>
  <si>
    <t>'019940884790</t>
  </si>
  <si>
    <t>'019951365840</t>
  </si>
  <si>
    <t>001 00045955512023</t>
  </si>
  <si>
    <t>'003280247038</t>
  </si>
  <si>
    <t>'003440192028</t>
  </si>
  <si>
    <t>'006900428843</t>
  </si>
  <si>
    <t>'010970498108</t>
  </si>
  <si>
    <t>'019940885471</t>
  </si>
  <si>
    <t>'019951367408</t>
  </si>
  <si>
    <t>'019951367510</t>
  </si>
  <si>
    <t>'019951367585</t>
  </si>
  <si>
    <t>'019960386215</t>
  </si>
  <si>
    <t>'019970699469</t>
  </si>
  <si>
    <t>'019980794347</t>
  </si>
  <si>
    <t>RV003210585551</t>
  </si>
  <si>
    <t>RV004370473584</t>
  </si>
  <si>
    <t>RV007880218882</t>
  </si>
  <si>
    <t>RV008475283347</t>
  </si>
  <si>
    <t>RV019910494395</t>
  </si>
  <si>
    <t>RV019920348216</t>
  </si>
  <si>
    <t>RV019920348302</t>
  </si>
  <si>
    <t>RV019980793105</t>
  </si>
  <si>
    <t>RV019980793184</t>
  </si>
  <si>
    <t>RV019980793456</t>
  </si>
  <si>
    <t>RV001060427532</t>
  </si>
  <si>
    <t>RV012980261600</t>
  </si>
  <si>
    <t>RV019840107830</t>
  </si>
  <si>
    <t>RV019860217356</t>
  </si>
  <si>
    <t>RV019880405503</t>
  </si>
  <si>
    <t>RV019890266670</t>
  </si>
  <si>
    <t>RV019900268361</t>
  </si>
  <si>
    <t>RV019900268511</t>
  </si>
  <si>
    <t>RV019940884642</t>
  </si>
  <si>
    <t>RV019940884690</t>
  </si>
  <si>
    <t>RV019940884768</t>
  </si>
  <si>
    <t>RV019940884790</t>
  </si>
  <si>
    <t>RV019951365840</t>
  </si>
  <si>
    <t>RV003280247038</t>
  </si>
  <si>
    <t>RV003440192028</t>
  </si>
  <si>
    <t>RV006900428843</t>
  </si>
  <si>
    <t>RV010970498108</t>
  </si>
  <si>
    <t>RV019940885471</t>
  </si>
  <si>
    <t>RV019951367408</t>
  </si>
  <si>
    <t>RV019951367510</t>
  </si>
  <si>
    <t>RV019951367585</t>
  </si>
  <si>
    <t>RV019960386215</t>
  </si>
  <si>
    <t>RV019970699469</t>
  </si>
  <si>
    <t>RV019980794347</t>
  </si>
  <si>
    <t>'019951365961</t>
  </si>
  <si>
    <t>RV019951365961</t>
  </si>
  <si>
    <t>001 00046165652023</t>
  </si>
  <si>
    <t>'019844156817</t>
  </si>
  <si>
    <t>'019850094037</t>
  </si>
  <si>
    <t>'019870328198</t>
  </si>
  <si>
    <t>'019870328231</t>
  </si>
  <si>
    <t>'019880406373</t>
  </si>
  <si>
    <t>'019920349166</t>
  </si>
  <si>
    <t>'019920349193</t>
  </si>
  <si>
    <t>'019940886403</t>
  </si>
  <si>
    <t>'019940886514</t>
  </si>
  <si>
    <t>'019951368404</t>
  </si>
  <si>
    <t>'019951368504</t>
  </si>
  <si>
    <t>'019960386902</t>
  </si>
  <si>
    <t>'019960386957</t>
  </si>
  <si>
    <t>'019960387022</t>
  </si>
  <si>
    <t>'019960387088</t>
  </si>
  <si>
    <t>'019980794553</t>
  </si>
  <si>
    <t>001 00046457722023</t>
  </si>
  <si>
    <t>'019984158141</t>
  </si>
  <si>
    <t>'002040500813</t>
  </si>
  <si>
    <t>'003450301321</t>
  </si>
  <si>
    <t>'004470317042</t>
  </si>
  <si>
    <t>'004820364692</t>
  </si>
  <si>
    <t>'010010490805</t>
  </si>
  <si>
    <t>'012050512541</t>
  </si>
  <si>
    <t>'019910495420</t>
  </si>
  <si>
    <t>'019910495461</t>
  </si>
  <si>
    <t>'019940887444</t>
  </si>
  <si>
    <t>'019951370472</t>
  </si>
  <si>
    <t>'019951370645</t>
  </si>
  <si>
    <t>'019951370691</t>
  </si>
  <si>
    <t>'019960387454</t>
  </si>
  <si>
    <t>'019970700426</t>
  </si>
  <si>
    <t>'019970700463</t>
  </si>
  <si>
    <t>'019980795369</t>
  </si>
  <si>
    <t>'019980795401</t>
  </si>
  <si>
    <t>001 00046660612023</t>
  </si>
  <si>
    <t>'019944165531</t>
  </si>
  <si>
    <t>'001280344075</t>
  </si>
  <si>
    <t>'001320225528</t>
  </si>
  <si>
    <t>'001830227841</t>
  </si>
  <si>
    <t>'002180516229</t>
  </si>
  <si>
    <t>'002410381889</t>
  </si>
  <si>
    <t>'010220333491</t>
  </si>
  <si>
    <t>'019870329280</t>
  </si>
  <si>
    <t>'019900269825</t>
  </si>
  <si>
    <t>'019920349897</t>
  </si>
  <si>
    <t>'019920349926</t>
  </si>
  <si>
    <t>'019930364011</t>
  </si>
  <si>
    <t>'019930364404</t>
  </si>
  <si>
    <t>'019940887911</t>
  </si>
  <si>
    <t>'019951371105</t>
  </si>
  <si>
    <t>'019951371981</t>
  </si>
  <si>
    <t>'019951372020</t>
  </si>
  <si>
    <t>'019980796156</t>
  </si>
  <si>
    <t>1984RGR39174</t>
  </si>
  <si>
    <t>RV019850094037</t>
  </si>
  <si>
    <t>RV019870328198</t>
  </si>
  <si>
    <t>RV019870328231</t>
  </si>
  <si>
    <t>RV019880406373</t>
  </si>
  <si>
    <t>RV019920349166</t>
  </si>
  <si>
    <t>RV019920349193</t>
  </si>
  <si>
    <t>RV019940886403</t>
  </si>
  <si>
    <t>RV019940886514</t>
  </si>
  <si>
    <t>RV019951368404</t>
  </si>
  <si>
    <t>RV019951368504</t>
  </si>
  <si>
    <t>RV019960386902</t>
  </si>
  <si>
    <t>RV019960386957</t>
  </si>
  <si>
    <t>RV019960387022</t>
  </si>
  <si>
    <t>RV019960387088</t>
  </si>
  <si>
    <t>RV019980794553</t>
  </si>
  <si>
    <t>1998RGR261128</t>
  </si>
  <si>
    <t>RV002040500813</t>
  </si>
  <si>
    <t>RV003450301321</t>
  </si>
  <si>
    <t>RV004470317042</t>
  </si>
  <si>
    <t>RV004820364692</t>
  </si>
  <si>
    <t>RV010010490805</t>
  </si>
  <si>
    <t>RV012050512541</t>
  </si>
  <si>
    <t>RV019910495420</t>
  </si>
  <si>
    <t>RV019910495461</t>
  </si>
  <si>
    <t>RV019940887444</t>
  </si>
  <si>
    <t>RV019951370472</t>
  </si>
  <si>
    <t>RV019951370645</t>
  </si>
  <si>
    <t>RV019951370691</t>
  </si>
  <si>
    <t>RV019960387454</t>
  </si>
  <si>
    <t>RV019970700426</t>
  </si>
  <si>
    <t>RV019970700463</t>
  </si>
  <si>
    <t>RV019980795369</t>
  </si>
  <si>
    <t>RV019980795401</t>
  </si>
  <si>
    <t>1994RGR418292</t>
  </si>
  <si>
    <t>RV001280344075</t>
  </si>
  <si>
    <t>RV001320225528</t>
  </si>
  <si>
    <t>RV001830227841</t>
  </si>
  <si>
    <t>RV002180516229</t>
  </si>
  <si>
    <t>RV002410381889</t>
  </si>
  <si>
    <t>RV010220333491</t>
  </si>
  <si>
    <t>RV019870329280</t>
  </si>
  <si>
    <t>RV019900269825</t>
  </si>
  <si>
    <t>RV019920349897</t>
  </si>
  <si>
    <t>RV019920349926</t>
  </si>
  <si>
    <t>RV019930364011</t>
  </si>
  <si>
    <t>RV019930364404</t>
  </si>
  <si>
    <t>RV019940887911</t>
  </si>
  <si>
    <t>RV019951371105</t>
  </si>
  <si>
    <t>RV019951371981</t>
  </si>
  <si>
    <t>RV019951372020</t>
  </si>
  <si>
    <t>RV019980796156</t>
  </si>
  <si>
    <t>001 00046923122023</t>
  </si>
  <si>
    <t>'019874156746</t>
  </si>
  <si>
    <t>'019934166788</t>
  </si>
  <si>
    <t>'019944167943</t>
  </si>
  <si>
    <t>'006590256364</t>
  </si>
  <si>
    <t>'007810270516</t>
  </si>
  <si>
    <t>'019840108547</t>
  </si>
  <si>
    <t>'019850094318</t>
  </si>
  <si>
    <t>'019850094334</t>
  </si>
  <si>
    <t>'019890267487</t>
  </si>
  <si>
    <t>'019890267521</t>
  </si>
  <si>
    <t>'019940888867</t>
  </si>
  <si>
    <t>'019940888925</t>
  </si>
  <si>
    <t>'019940888976</t>
  </si>
  <si>
    <t>'019951373709</t>
  </si>
  <si>
    <t>'019951373746</t>
  </si>
  <si>
    <t>'019970701042</t>
  </si>
  <si>
    <t>'019970701187</t>
  </si>
  <si>
    <t>'019980797017</t>
  </si>
  <si>
    <t>001 00047123242023</t>
  </si>
  <si>
    <t>'006610379989</t>
  </si>
  <si>
    <t>'019920350462</t>
  </si>
  <si>
    <t>'019920350485</t>
  </si>
  <si>
    <t>'019940889065</t>
  </si>
  <si>
    <t>'019940889100</t>
  </si>
  <si>
    <t>'019970701872</t>
  </si>
  <si>
    <t>'019970701919</t>
  </si>
  <si>
    <t>1987RGR148323</t>
  </si>
  <si>
    <t>1993RGR184833</t>
  </si>
  <si>
    <t>1994RGR418460</t>
  </si>
  <si>
    <t>RV006590256364</t>
  </si>
  <si>
    <t>RV007810270516</t>
  </si>
  <si>
    <t>RV019840108547</t>
  </si>
  <si>
    <t>RV019850094318</t>
  </si>
  <si>
    <t>RV019850094334</t>
  </si>
  <si>
    <t>RV019890267487</t>
  </si>
  <si>
    <t>RV019890267521</t>
  </si>
  <si>
    <t>RV019940888867</t>
  </si>
  <si>
    <t>RV019940888925</t>
  </si>
  <si>
    <t>RV019940888976</t>
  </si>
  <si>
    <t>RV019951373709</t>
  </si>
  <si>
    <t>RV019951373746</t>
  </si>
  <si>
    <t>RV019970701042</t>
  </si>
  <si>
    <t>RV019970701187</t>
  </si>
  <si>
    <t>RV019980797017</t>
  </si>
  <si>
    <t>RV006610379989</t>
  </si>
  <si>
    <t>RV019920350462</t>
  </si>
  <si>
    <t>RV019920350485</t>
  </si>
  <si>
    <t>RV019940889065</t>
  </si>
  <si>
    <t>RV019940889100</t>
  </si>
  <si>
    <t>RV019970701872</t>
  </si>
  <si>
    <t>RV019970701919</t>
  </si>
  <si>
    <t>001 00047327302023</t>
  </si>
  <si>
    <t>'019884174563</t>
  </si>
  <si>
    <t>'019944173645</t>
  </si>
  <si>
    <t>'019954163785</t>
  </si>
  <si>
    <t>'000170295132</t>
  </si>
  <si>
    <t>'007430374319</t>
  </si>
  <si>
    <t>'007450223849</t>
  </si>
  <si>
    <t>'011100464503</t>
  </si>
  <si>
    <t>'011890284582</t>
  </si>
  <si>
    <t>'019900270643</t>
  </si>
  <si>
    <t>'019940889736</t>
  </si>
  <si>
    <t>'019940889839</t>
  </si>
  <si>
    <t>'019951377976</t>
  </si>
  <si>
    <t>'019951378076</t>
  </si>
  <si>
    <t>'019960388970</t>
  </si>
  <si>
    <t>'019960389066</t>
  </si>
  <si>
    <t>'019960389184</t>
  </si>
  <si>
    <t>'019960389207</t>
  </si>
  <si>
    <t>001 00047627422023</t>
  </si>
  <si>
    <t>'019944176926</t>
  </si>
  <si>
    <t>'001430369244</t>
  </si>
  <si>
    <t>'003180701557</t>
  </si>
  <si>
    <t>'004180422171</t>
  </si>
  <si>
    <t>'004470318320</t>
  </si>
  <si>
    <t>'007610358401</t>
  </si>
  <si>
    <t>'012050514347</t>
  </si>
  <si>
    <t>'012850080267</t>
  </si>
  <si>
    <t>'019910496642</t>
  </si>
  <si>
    <t>'019910496653</t>
  </si>
  <si>
    <t>'019940890273</t>
  </si>
  <si>
    <t>'019940891513</t>
  </si>
  <si>
    <t>'019951378519</t>
  </si>
  <si>
    <t>'019960389636</t>
  </si>
  <si>
    <t>'019970703067</t>
  </si>
  <si>
    <t>'019980798042</t>
  </si>
  <si>
    <t>'019980798177</t>
  </si>
  <si>
    <t>1988RGR139001</t>
  </si>
  <si>
    <t>1994RGR418959</t>
  </si>
  <si>
    <t>1995RGR475819</t>
  </si>
  <si>
    <t>RV000170295132</t>
  </si>
  <si>
    <t>RV007430374319</t>
  </si>
  <si>
    <t>RV007450223849</t>
  </si>
  <si>
    <t>RV011100464503</t>
  </si>
  <si>
    <t>RV011890284582</t>
  </si>
  <si>
    <t>RV019900270643</t>
  </si>
  <si>
    <t>RV019940889736</t>
  </si>
  <si>
    <t>RV019940889839</t>
  </si>
  <si>
    <t>RV019951377976</t>
  </si>
  <si>
    <t>RV019951378076</t>
  </si>
  <si>
    <t>RV019960388970</t>
  </si>
  <si>
    <t>RV019960389066</t>
  </si>
  <si>
    <t>RV019960389184</t>
  </si>
  <si>
    <t>RV019960389207</t>
  </si>
  <si>
    <t>1994RGR419192</t>
  </si>
  <si>
    <t>RV001430369244</t>
  </si>
  <si>
    <t>RV003180701557</t>
  </si>
  <si>
    <t>RV004180422171</t>
  </si>
  <si>
    <t>RV004470318320</t>
  </si>
  <si>
    <t>RV007610358401</t>
  </si>
  <si>
    <t>RV012050514347</t>
  </si>
  <si>
    <t>RV012850080267</t>
  </si>
  <si>
    <t>RV019910496642</t>
  </si>
  <si>
    <t>RV019910496653</t>
  </si>
  <si>
    <t>RV019940890273</t>
  </si>
  <si>
    <t>RV019940891513</t>
  </si>
  <si>
    <t>RV019951378519</t>
  </si>
  <si>
    <t>RV019960389636</t>
  </si>
  <si>
    <t>RV019970703067</t>
  </si>
  <si>
    <t>RV019980798042</t>
  </si>
  <si>
    <t>RV019980798177</t>
  </si>
  <si>
    <t>001 00047811352023</t>
  </si>
  <si>
    <t>'002400431614</t>
  </si>
  <si>
    <t>'019840108896</t>
  </si>
  <si>
    <t>'019840109000</t>
  </si>
  <si>
    <t>'019860218952</t>
  </si>
  <si>
    <t>'019900271519</t>
  </si>
  <si>
    <t>'019920351580</t>
  </si>
  <si>
    <t>'019940891687</t>
  </si>
  <si>
    <t>'019940891716</t>
  </si>
  <si>
    <t>'019951379570</t>
  </si>
  <si>
    <t>'019951380033</t>
  </si>
  <si>
    <t>'019951380102</t>
  </si>
  <si>
    <t>'019951380398</t>
  </si>
  <si>
    <t>'019951380402</t>
  </si>
  <si>
    <t>'019970703429</t>
  </si>
  <si>
    <t>001 00048038042023</t>
  </si>
  <si>
    <t>'019944181914</t>
  </si>
  <si>
    <t>'019944183502</t>
  </si>
  <si>
    <t>'000960203321</t>
  </si>
  <si>
    <t>'003570298978</t>
  </si>
  <si>
    <t>'007610359260</t>
  </si>
  <si>
    <t>'012740308155</t>
  </si>
  <si>
    <t>'019870330346</t>
  </si>
  <si>
    <t>'019930365544</t>
  </si>
  <si>
    <t>'019940892577</t>
  </si>
  <si>
    <t>'019940892586</t>
  </si>
  <si>
    <t>'019951381116</t>
  </si>
  <si>
    <t>'019980799002</t>
  </si>
  <si>
    <t>'019980799049</t>
  </si>
  <si>
    <t>'019980799712</t>
  </si>
  <si>
    <t>'019980799928</t>
  </si>
  <si>
    <t>001 00048238452023</t>
  </si>
  <si>
    <t>'002060325915</t>
  </si>
  <si>
    <t>'019850095040</t>
  </si>
  <si>
    <t>'019860219602</t>
  </si>
  <si>
    <t>'019890268504</t>
  </si>
  <si>
    <t>'019890268510</t>
  </si>
  <si>
    <t>'019940893761</t>
  </si>
  <si>
    <t>'019940893814</t>
  </si>
  <si>
    <t>RV002400431614</t>
  </si>
  <si>
    <t>RV019840108896</t>
  </si>
  <si>
    <t>RV019840109000</t>
  </si>
  <si>
    <t>RV019860218952</t>
  </si>
  <si>
    <t>RV019900271519</t>
  </si>
  <si>
    <t>RV019920351580</t>
  </si>
  <si>
    <t>RV019940891687</t>
  </si>
  <si>
    <t>RV019940891716</t>
  </si>
  <si>
    <t>RV019951379570</t>
  </si>
  <si>
    <t>RV019951380033</t>
  </si>
  <si>
    <t>RV019951380102</t>
  </si>
  <si>
    <t>RV019951380398</t>
  </si>
  <si>
    <t>RV019951380402</t>
  </si>
  <si>
    <t>RV019970703429</t>
  </si>
  <si>
    <t>1994RGR419801</t>
  </si>
  <si>
    <t>1994RGR419873</t>
  </si>
  <si>
    <t>RV000960203321</t>
  </si>
  <si>
    <t>RV003570298978</t>
  </si>
  <si>
    <t>RV007610359260</t>
  </si>
  <si>
    <t>RV012740308155</t>
  </si>
  <si>
    <t>RV019870330346</t>
  </si>
  <si>
    <t>RV019930365544</t>
  </si>
  <si>
    <t>RV019940892577</t>
  </si>
  <si>
    <t>RV019940892586</t>
  </si>
  <si>
    <t>RV019951381116</t>
  </si>
  <si>
    <t>RV019980799002</t>
  </si>
  <si>
    <t>RV019980799049</t>
  </si>
  <si>
    <t>RV019980799712</t>
  </si>
  <si>
    <t>RV019980799928</t>
  </si>
  <si>
    <t>RV002060325915</t>
  </si>
  <si>
    <t>RV019850095040</t>
  </si>
  <si>
    <t>RV019860219602</t>
  </si>
  <si>
    <t>RV019890268504</t>
  </si>
  <si>
    <t>RV019890268510</t>
  </si>
  <si>
    <t>RV019940893761</t>
  </si>
  <si>
    <t>RV019940893814</t>
  </si>
  <si>
    <t>001 00048452902023</t>
  </si>
  <si>
    <t>'019844188611</t>
  </si>
  <si>
    <t>'000410325307</t>
  </si>
  <si>
    <t>'006760276924</t>
  </si>
  <si>
    <t>'019910497748</t>
  </si>
  <si>
    <t>'019940894139</t>
  </si>
  <si>
    <t>'019951383332</t>
  </si>
  <si>
    <t>'019951383654</t>
  </si>
  <si>
    <t>'019951383714</t>
  </si>
  <si>
    <t>'019951383847</t>
  </si>
  <si>
    <t>'019970704427</t>
  </si>
  <si>
    <t>'019980800706</t>
  </si>
  <si>
    <t>001 00048742042023</t>
  </si>
  <si>
    <t>'002300338672</t>
  </si>
  <si>
    <t>'003070294408</t>
  </si>
  <si>
    <t>'003360285496</t>
  </si>
  <si>
    <t>'003900251143</t>
  </si>
  <si>
    <t>'007680224536</t>
  </si>
  <si>
    <t>'008475338487</t>
  </si>
  <si>
    <t>'008475338488</t>
  </si>
  <si>
    <t>'008475338489</t>
  </si>
  <si>
    <t>'008475338490</t>
  </si>
  <si>
    <t>'008475338491</t>
  </si>
  <si>
    <t>'008475338492</t>
  </si>
  <si>
    <t>'008475338493</t>
  </si>
  <si>
    <t>'008475338494</t>
  </si>
  <si>
    <t>'008475338495</t>
  </si>
  <si>
    <t>'010150403328</t>
  </si>
  <si>
    <t>'010500295886</t>
  </si>
  <si>
    <t>'010830154492</t>
  </si>
  <si>
    <t>'011470146274</t>
  </si>
  <si>
    <t>'019880410578</t>
  </si>
  <si>
    <t>'019880410602</t>
  </si>
  <si>
    <t>'019940895021</t>
  </si>
  <si>
    <t>'019940895095</t>
  </si>
  <si>
    <t>'019940895380</t>
  </si>
  <si>
    <t>'019940895386</t>
  </si>
  <si>
    <t>'019940895552</t>
  </si>
  <si>
    <t>'019951384267</t>
  </si>
  <si>
    <t>'019951384488</t>
  </si>
  <si>
    <t>'019951384512</t>
  </si>
  <si>
    <t>'019970705069</t>
  </si>
  <si>
    <t>'019970705139</t>
  </si>
  <si>
    <t>'019980801411</t>
  </si>
  <si>
    <t>'019980801412</t>
  </si>
  <si>
    <t>1984RGR39877</t>
  </si>
  <si>
    <t>RV000410325307</t>
  </si>
  <si>
    <t>RV006760276924</t>
  </si>
  <si>
    <t>RV019910497748</t>
  </si>
  <si>
    <t>RV019940894139</t>
  </si>
  <si>
    <t>RV019951383332</t>
  </si>
  <si>
    <t>RV019951383654</t>
  </si>
  <si>
    <t>RV019951383714</t>
  </si>
  <si>
    <t>RV019951383847</t>
  </si>
  <si>
    <t>RV019970704427</t>
  </si>
  <si>
    <t>RV019980800706</t>
  </si>
  <si>
    <t>RV002300338672</t>
  </si>
  <si>
    <t>RV003070294408</t>
  </si>
  <si>
    <t>RV003360285496</t>
  </si>
  <si>
    <t>RV003900251143</t>
  </si>
  <si>
    <t>RV007680224536</t>
  </si>
  <si>
    <t>RV008475338487</t>
  </si>
  <si>
    <t>RV008475338488</t>
  </si>
  <si>
    <t>RV008475338489</t>
  </si>
  <si>
    <t>RV008475338490</t>
  </si>
  <si>
    <t>RV008475338491</t>
  </si>
  <si>
    <t>RV008475338492</t>
  </si>
  <si>
    <t>RV008475338493</t>
  </si>
  <si>
    <t>RV008475338494</t>
  </si>
  <si>
    <t>RV008475338495</t>
  </si>
  <si>
    <t>RV010150403328</t>
  </si>
  <si>
    <t>RV010500295886</t>
  </si>
  <si>
    <t>RV010830154492</t>
  </si>
  <si>
    <t>RV011470146274</t>
  </si>
  <si>
    <t>RV019880410578</t>
  </si>
  <si>
    <t>RV019880410602</t>
  </si>
  <si>
    <t>RV019940895021</t>
  </si>
  <si>
    <t>RV019940895095</t>
  </si>
  <si>
    <t>RV019940895380</t>
  </si>
  <si>
    <t>RV019940895386</t>
  </si>
  <si>
    <t>RV019940895552</t>
  </si>
  <si>
    <t>RV019951384267</t>
  </si>
  <si>
    <t>RV019951384488</t>
  </si>
  <si>
    <t>RV019951384512</t>
  </si>
  <si>
    <t>RV019970705069</t>
  </si>
  <si>
    <t>RV019970705139</t>
  </si>
  <si>
    <t>RV019980801411</t>
  </si>
  <si>
    <t>RV019980801412</t>
  </si>
  <si>
    <t>001 00049357472023</t>
  </si>
  <si>
    <t>'008475355891</t>
  </si>
  <si>
    <t>'008475361124</t>
  </si>
  <si>
    <t>'008475361126</t>
  </si>
  <si>
    <t>'010150404117</t>
  </si>
  <si>
    <t>'019860220332</t>
  </si>
  <si>
    <t>'019860220363</t>
  </si>
  <si>
    <t>'019880411520</t>
  </si>
  <si>
    <t>'019890269096</t>
  </si>
  <si>
    <t>'019890269195</t>
  </si>
  <si>
    <t>'019900273694</t>
  </si>
  <si>
    <t>'019910498683</t>
  </si>
  <si>
    <t>'019940896648</t>
  </si>
  <si>
    <t>'019951386890</t>
  </si>
  <si>
    <t>'019960392914</t>
  </si>
  <si>
    <t>'019970707062</t>
  </si>
  <si>
    <t>'019980803105</t>
  </si>
  <si>
    <t>RV008475355891</t>
  </si>
  <si>
    <t>RV008475361124</t>
  </si>
  <si>
    <t>RV008475361126</t>
  </si>
  <si>
    <t>RV010150404117</t>
  </si>
  <si>
    <t>RV019860220332</t>
  </si>
  <si>
    <t>RV019860220363</t>
  </si>
  <si>
    <t>RV019880411520</t>
  </si>
  <si>
    <t>RV019890269096</t>
  </si>
  <si>
    <t>RV019890269195</t>
  </si>
  <si>
    <t>RV019900273694</t>
  </si>
  <si>
    <t>RV019910498683</t>
  </si>
  <si>
    <t>RV019940896648</t>
  </si>
  <si>
    <t>RV019951386890</t>
  </si>
  <si>
    <t>RV019960392914</t>
  </si>
  <si>
    <t>RV019970707062</t>
  </si>
  <si>
    <t>RV019980803105</t>
  </si>
  <si>
    <t>001 00048925592023</t>
  </si>
  <si>
    <t>'006580320743</t>
  </si>
  <si>
    <t>'006630428281</t>
  </si>
  <si>
    <t>'007410355562</t>
  </si>
  <si>
    <t>'010150403584</t>
  </si>
  <si>
    <t>'019870331396</t>
  </si>
  <si>
    <t>'019920353055</t>
  </si>
  <si>
    <t>'019920353128</t>
  </si>
  <si>
    <t>'019930365834</t>
  </si>
  <si>
    <t>'019930365916</t>
  </si>
  <si>
    <t>'019940896036</t>
  </si>
  <si>
    <t>'019951384638</t>
  </si>
  <si>
    <t>'019951384732</t>
  </si>
  <si>
    <t>'019951384955</t>
  </si>
  <si>
    <t>'019970705953</t>
  </si>
  <si>
    <t>'019970705997</t>
  </si>
  <si>
    <t>001 00049150322023</t>
  </si>
  <si>
    <t>'000280369884</t>
  </si>
  <si>
    <t>'001060432300</t>
  </si>
  <si>
    <t>'003600201287</t>
  </si>
  <si>
    <t>'008475348386</t>
  </si>
  <si>
    <t>'010040347525</t>
  </si>
  <si>
    <t>'019840109766</t>
  </si>
  <si>
    <t>'019840109805</t>
  </si>
  <si>
    <t>'019930366706</t>
  </si>
  <si>
    <t>'019930366720</t>
  </si>
  <si>
    <t>'019940896411</t>
  </si>
  <si>
    <t>'019940896417</t>
  </si>
  <si>
    <t>'019951385812</t>
  </si>
  <si>
    <t>'019951385868</t>
  </si>
  <si>
    <t>'019980802555</t>
  </si>
  <si>
    <t>001 00049857022023</t>
  </si>
  <si>
    <t>'019894201775</t>
  </si>
  <si>
    <t>'019954202915</t>
  </si>
  <si>
    <t>'001480376186</t>
  </si>
  <si>
    <t>'003070295165</t>
  </si>
  <si>
    <t>'006290344486</t>
  </si>
  <si>
    <t>'006760278468</t>
  </si>
  <si>
    <t>'011780224580</t>
  </si>
  <si>
    <t>'019850095886</t>
  </si>
  <si>
    <t>'019860220758</t>
  </si>
  <si>
    <t>'019870331968</t>
  </si>
  <si>
    <t>'019870332083</t>
  </si>
  <si>
    <t>'019940898234</t>
  </si>
  <si>
    <t>'019940899354</t>
  </si>
  <si>
    <t>'019940899377</t>
  </si>
  <si>
    <t>'019951391936</t>
  </si>
  <si>
    <t>'019951392083</t>
  </si>
  <si>
    <t>'019951392131</t>
  </si>
  <si>
    <t>'019960393532</t>
  </si>
  <si>
    <t>001 00049560702023</t>
  </si>
  <si>
    <t>'004910536409</t>
  </si>
  <si>
    <t>'006890338436</t>
  </si>
  <si>
    <t>'012050516802</t>
  </si>
  <si>
    <t>'014860033910</t>
  </si>
  <si>
    <t>'019920354076</t>
  </si>
  <si>
    <t>'019951389467</t>
  </si>
  <si>
    <t>'019980803544</t>
  </si>
  <si>
    <t>'019980803629</t>
  </si>
  <si>
    <t>RV006580320743</t>
  </si>
  <si>
    <t>RV006630428281</t>
  </si>
  <si>
    <t>RV007410355562</t>
  </si>
  <si>
    <t>RV010150403584</t>
  </si>
  <si>
    <t>RV019870331396</t>
  </si>
  <si>
    <t>RV019920353055</t>
  </si>
  <si>
    <t>RV019920353128</t>
  </si>
  <si>
    <t>RV019930365834</t>
  </si>
  <si>
    <t>RV019930365916</t>
  </si>
  <si>
    <t>RV019940896036</t>
  </si>
  <si>
    <t>RV019951384638</t>
  </si>
  <si>
    <t>RV019951384732</t>
  </si>
  <si>
    <t>RV019951384955</t>
  </si>
  <si>
    <t>RV019970705953</t>
  </si>
  <si>
    <t>RV019970705997</t>
  </si>
  <si>
    <t>RV000280369884</t>
  </si>
  <si>
    <t>RV001060432300</t>
  </si>
  <si>
    <t>RV003600201287</t>
  </si>
  <si>
    <t>RV008475348386</t>
  </si>
  <si>
    <t>RV010040347525</t>
  </si>
  <si>
    <t>RV019840109766</t>
  </si>
  <si>
    <t>RV019840109805</t>
  </si>
  <si>
    <t>RV019930366706</t>
  </si>
  <si>
    <t>RV019930366720</t>
  </si>
  <si>
    <t>RV019940896411</t>
  </si>
  <si>
    <t>RV019940896417</t>
  </si>
  <si>
    <t>RV019951385812</t>
  </si>
  <si>
    <t>RV019951385868</t>
  </si>
  <si>
    <t>RV019980802555</t>
  </si>
  <si>
    <t>1989RGR121706</t>
  </si>
  <si>
    <t>1995RGR480122</t>
  </si>
  <si>
    <t>RV001480376186</t>
  </si>
  <si>
    <t>RV003070295165</t>
  </si>
  <si>
    <t>RV006290344486</t>
  </si>
  <si>
    <t>RV006760278468</t>
  </si>
  <si>
    <t>RV011780224580</t>
  </si>
  <si>
    <t>RV019850095886</t>
  </si>
  <si>
    <t>RV019860220758</t>
  </si>
  <si>
    <t>RV019870331968</t>
  </si>
  <si>
    <t>RV019870332083</t>
  </si>
  <si>
    <t>RV019940898234</t>
  </si>
  <si>
    <t>RV019940899354</t>
  </si>
  <si>
    <t>RV019940899377</t>
  </si>
  <si>
    <t>RV019951391936</t>
  </si>
  <si>
    <t>RV019951392083</t>
  </si>
  <si>
    <t>RV019951392131</t>
  </si>
  <si>
    <t>RV019960393532</t>
  </si>
  <si>
    <t>RV004910536409</t>
  </si>
  <si>
    <t>RV006890338436</t>
  </si>
  <si>
    <t>RV012050516802</t>
  </si>
  <si>
    <t>RV014860033910</t>
  </si>
  <si>
    <t>RV019920354076</t>
  </si>
  <si>
    <t>RV019951389467</t>
  </si>
  <si>
    <t>RV019980803544</t>
  </si>
  <si>
    <t>RV019980803629</t>
  </si>
  <si>
    <t>001 00050046402023</t>
  </si>
  <si>
    <t>'003260309500</t>
  </si>
  <si>
    <t>'004370481392</t>
  </si>
  <si>
    <t>'008475376229</t>
  </si>
  <si>
    <t>'008475376230</t>
  </si>
  <si>
    <t>'010010496867</t>
  </si>
  <si>
    <t>'010400184643</t>
  </si>
  <si>
    <t>'019880412503</t>
  </si>
  <si>
    <t>'019880412824</t>
  </si>
  <si>
    <t>'019930367618</t>
  </si>
  <si>
    <t>'019930367623</t>
  </si>
  <si>
    <t>'019951392749</t>
  </si>
  <si>
    <t>'019951392861</t>
  </si>
  <si>
    <t>'019960393894</t>
  </si>
  <si>
    <t>'019980804109</t>
  </si>
  <si>
    <t>001 00050259562023</t>
  </si>
  <si>
    <t>'001260346911</t>
  </si>
  <si>
    <t>'003880299121</t>
  </si>
  <si>
    <t>'006850495832</t>
  </si>
  <si>
    <t>'019890269820</t>
  </si>
  <si>
    <t>'019890269861</t>
  </si>
  <si>
    <t>'019900274396</t>
  </si>
  <si>
    <t>'019900274414</t>
  </si>
  <si>
    <t>'019910499940</t>
  </si>
  <si>
    <t>'019940900647</t>
  </si>
  <si>
    <t>'019940900687</t>
  </si>
  <si>
    <t>'019940900740</t>
  </si>
  <si>
    <t>'019951393167</t>
  </si>
  <si>
    <t>RV003260309500</t>
  </si>
  <si>
    <t>RV004370481392</t>
  </si>
  <si>
    <t>RV008475376229</t>
  </si>
  <si>
    <t>RV008475376230</t>
  </si>
  <si>
    <t>RV010010496867</t>
  </si>
  <si>
    <t>RV010400184643</t>
  </si>
  <si>
    <t>RV019880412503</t>
  </si>
  <si>
    <t>RV019880412824</t>
  </si>
  <si>
    <t>RV019930367618</t>
  </si>
  <si>
    <t>RV019930367623</t>
  </si>
  <si>
    <t>RV019951392749</t>
  </si>
  <si>
    <t>RV019951392861</t>
  </si>
  <si>
    <t>RV019960393894</t>
  </si>
  <si>
    <t>RV019980804109</t>
  </si>
  <si>
    <t>RV001260346911</t>
  </si>
  <si>
    <t>RV003880299121</t>
  </si>
  <si>
    <t>RV006850495832</t>
  </si>
  <si>
    <t>RV019890269820</t>
  </si>
  <si>
    <t>RV019890269861</t>
  </si>
  <si>
    <t>RV019900274396</t>
  </si>
  <si>
    <t>RV019900274414</t>
  </si>
  <si>
    <t>RV019910499940</t>
  </si>
  <si>
    <t>RV019940900647</t>
  </si>
  <si>
    <t>RV019940900687</t>
  </si>
  <si>
    <t>RV019940900740</t>
  </si>
  <si>
    <t>RV019951393167</t>
  </si>
  <si>
    <t>001 00050463492023</t>
  </si>
  <si>
    <t>'004290339672</t>
  </si>
  <si>
    <t>'008475384033</t>
  </si>
  <si>
    <t>'008475384081</t>
  </si>
  <si>
    <t>'008475384082</t>
  </si>
  <si>
    <t>'008475384083</t>
  </si>
  <si>
    <t>'010870217954</t>
  </si>
  <si>
    <t>'019920355152</t>
  </si>
  <si>
    <t>'019920355161</t>
  </si>
  <si>
    <t>'019940901348</t>
  </si>
  <si>
    <t>'019951395542</t>
  </si>
  <si>
    <t>RV004290339672</t>
  </si>
  <si>
    <t>RV008475384033</t>
  </si>
  <si>
    <t>RV008475384081</t>
  </si>
  <si>
    <t>RV008475384082</t>
  </si>
  <si>
    <t>RV008475384083</t>
  </si>
  <si>
    <t>RV010870217954</t>
  </si>
  <si>
    <t>RV019920355152</t>
  </si>
  <si>
    <t>RV019920355161</t>
  </si>
  <si>
    <t>RV019940901348</t>
  </si>
  <si>
    <t>RV019951395542</t>
  </si>
  <si>
    <t>001 00050667222023</t>
  </si>
  <si>
    <t>'002480314342</t>
  </si>
  <si>
    <t>'003300292108</t>
  </si>
  <si>
    <t>'008475386697</t>
  </si>
  <si>
    <t>'008475386698</t>
  </si>
  <si>
    <t>'010370273998</t>
  </si>
  <si>
    <t>'019840110901</t>
  </si>
  <si>
    <t>'019840110922</t>
  </si>
  <si>
    <t>'019880413818</t>
  </si>
  <si>
    <t>'019880413920</t>
  </si>
  <si>
    <t>'019940901902</t>
  </si>
  <si>
    <t>'019960394694</t>
  </si>
  <si>
    <t>'019970709026</t>
  </si>
  <si>
    <t>'019970709071</t>
  </si>
  <si>
    <t>'019980806495</t>
  </si>
  <si>
    <t>001 00050974222023</t>
  </si>
  <si>
    <t>'019904224504</t>
  </si>
  <si>
    <t>'019914225205</t>
  </si>
  <si>
    <t>'019944230919</t>
  </si>
  <si>
    <t>'001060434608</t>
  </si>
  <si>
    <t>'002330341777</t>
  </si>
  <si>
    <t>'002390173971</t>
  </si>
  <si>
    <t>'004280421809</t>
  </si>
  <si>
    <t>'006630430600</t>
  </si>
  <si>
    <t>'010110242411</t>
  </si>
  <si>
    <t>'011100470567</t>
  </si>
  <si>
    <t>'014920088411</t>
  </si>
  <si>
    <t>'019870333036</t>
  </si>
  <si>
    <t>'019870333180</t>
  </si>
  <si>
    <t>'019920355795</t>
  </si>
  <si>
    <t>'019940902719</t>
  </si>
  <si>
    <t>'019940903125</t>
  </si>
  <si>
    <t>'019940903141</t>
  </si>
  <si>
    <t>'019951396893</t>
  </si>
  <si>
    <t>'019970709782</t>
  </si>
  <si>
    <t>'019970709940</t>
  </si>
  <si>
    <t>'019980807099</t>
  </si>
  <si>
    <t>RV002480314342</t>
  </si>
  <si>
    <t>RV003300292108</t>
  </si>
  <si>
    <t>RV008475386697</t>
  </si>
  <si>
    <t>RV008475386698</t>
  </si>
  <si>
    <t>RV010370273998</t>
  </si>
  <si>
    <t>RV019840110901</t>
  </si>
  <si>
    <t>RV019840110922</t>
  </si>
  <si>
    <t>RV019880413818</t>
  </si>
  <si>
    <t>RV019880413920</t>
  </si>
  <si>
    <t>RV019940901902</t>
  </si>
  <si>
    <t>RV019960394694</t>
  </si>
  <si>
    <t>RV019970709026</t>
  </si>
  <si>
    <t>RV019970709071</t>
  </si>
  <si>
    <t>RV019980806495</t>
  </si>
  <si>
    <t>1990RGR113197</t>
  </si>
  <si>
    <t>1991RGR194278</t>
  </si>
  <si>
    <t>1994RGR423744</t>
  </si>
  <si>
    <t>RV001060434608</t>
  </si>
  <si>
    <t>RV002330341777</t>
  </si>
  <si>
    <t>RV002390173971</t>
  </si>
  <si>
    <t>RV004280421809</t>
  </si>
  <si>
    <t>RV006630430600</t>
  </si>
  <si>
    <t>RV010110242411</t>
  </si>
  <si>
    <t>RV011100470567</t>
  </si>
  <si>
    <t>RV014920088411</t>
  </si>
  <si>
    <t>RV019870333036</t>
  </si>
  <si>
    <t>RV019870333180</t>
  </si>
  <si>
    <t>RV019920355795</t>
  </si>
  <si>
    <t>RV019940902719</t>
  </si>
  <si>
    <t>RV019940903125</t>
  </si>
  <si>
    <t>RV019940903141</t>
  </si>
  <si>
    <t>RV019951396893</t>
  </si>
  <si>
    <t>RV019970709782</t>
  </si>
  <si>
    <t>RV019970709940</t>
  </si>
  <si>
    <t>RV019980807099</t>
  </si>
  <si>
    <t>'001270193623</t>
  </si>
  <si>
    <t>RV001270193623</t>
  </si>
  <si>
    <t>001 00051154252023</t>
  </si>
  <si>
    <t>'019974232247</t>
  </si>
  <si>
    <t>'003400149772</t>
  </si>
  <si>
    <t>'004370483504</t>
  </si>
  <si>
    <t>'019880414577</t>
  </si>
  <si>
    <t>'019940903613</t>
  </si>
  <si>
    <t>'019940903653</t>
  </si>
  <si>
    <t>'019951397165</t>
  </si>
  <si>
    <t>'019951397172</t>
  </si>
  <si>
    <t>'019951397391</t>
  </si>
  <si>
    <t>001 00051366442023</t>
  </si>
  <si>
    <t>'019954234989</t>
  </si>
  <si>
    <t>'004730400207</t>
  </si>
  <si>
    <t>'011830159438</t>
  </si>
  <si>
    <t>'019890270293</t>
  </si>
  <si>
    <t>'019890270316</t>
  </si>
  <si>
    <t>'019920356776</t>
  </si>
  <si>
    <t>'019920356819</t>
  </si>
  <si>
    <t>'019930368265</t>
  </si>
  <si>
    <t>'019930368298</t>
  </si>
  <si>
    <t>'019940903765</t>
  </si>
  <si>
    <t>'019951397662</t>
  </si>
  <si>
    <t>'019951397987</t>
  </si>
  <si>
    <t>'019970710742</t>
  </si>
  <si>
    <t>'019980807934</t>
  </si>
  <si>
    <t>'019980808404</t>
  </si>
  <si>
    <t>'019980808408</t>
  </si>
  <si>
    <t>1997RGR266674</t>
  </si>
  <si>
    <t>RV003400149772</t>
  </si>
  <si>
    <t>RV004370483504</t>
  </si>
  <si>
    <t>RV019880414577</t>
  </si>
  <si>
    <t>RV019940903613</t>
  </si>
  <si>
    <t>RV019940903653</t>
  </si>
  <si>
    <t>RV019951397165</t>
  </si>
  <si>
    <t>RV019951397172</t>
  </si>
  <si>
    <t>RV019951397391</t>
  </si>
  <si>
    <t>1995RGR482478</t>
  </si>
  <si>
    <t>RV004730400207</t>
  </si>
  <si>
    <t>RV011830159438</t>
  </si>
  <si>
    <t>RV019890270293</t>
  </si>
  <si>
    <t>RV019890270316</t>
  </si>
  <si>
    <t>RV019920356776</t>
  </si>
  <si>
    <t>RV019920356819</t>
  </si>
  <si>
    <t>RV019930368265</t>
  </si>
  <si>
    <t>RV019930368298</t>
  </si>
  <si>
    <t>RV019940903765</t>
  </si>
  <si>
    <t>RV019951397662</t>
  </si>
  <si>
    <t>RV019951397987</t>
  </si>
  <si>
    <t>RV019970710742</t>
  </si>
  <si>
    <t>RV019980807934</t>
  </si>
  <si>
    <t>RV019980808404</t>
  </si>
  <si>
    <t>RV019980808408</t>
  </si>
  <si>
    <t>001 00051569032023</t>
  </si>
  <si>
    <t>'019894230989</t>
  </si>
  <si>
    <t>'019934240276</t>
  </si>
  <si>
    <t>'019964239473</t>
  </si>
  <si>
    <t>'019984233914</t>
  </si>
  <si>
    <t>'019984238239</t>
  </si>
  <si>
    <t>'019840111231</t>
  </si>
  <si>
    <t>'019840111271</t>
  </si>
  <si>
    <t>'019860222168</t>
  </si>
  <si>
    <t>'019900276044</t>
  </si>
  <si>
    <t>'019900276113</t>
  </si>
  <si>
    <t>'019910501447</t>
  </si>
  <si>
    <t>'019940905178</t>
  </si>
  <si>
    <t>'019951398982</t>
  </si>
  <si>
    <t>'019960396009</t>
  </si>
  <si>
    <t>1989RGR122284</t>
  </si>
  <si>
    <t>1993RGR186794</t>
  </si>
  <si>
    <t>1996RGR183632</t>
  </si>
  <si>
    <t>1998RGR265751</t>
  </si>
  <si>
    <t>1998RGR266121</t>
  </si>
  <si>
    <t>RV019840111231</t>
  </si>
  <si>
    <t>RV019840111271</t>
  </si>
  <si>
    <t>RV019860222168</t>
  </si>
  <si>
    <t>RV019900276044</t>
  </si>
  <si>
    <t>RV019900276113</t>
  </si>
  <si>
    <t>RV019910501447</t>
  </si>
  <si>
    <t>RV019940905178</t>
  </si>
  <si>
    <t>RV019951398982</t>
  </si>
  <si>
    <t>RV019960396009</t>
  </si>
  <si>
    <t>001 00051777792023</t>
  </si>
  <si>
    <t>'019924239516</t>
  </si>
  <si>
    <t>'002400435406</t>
  </si>
  <si>
    <t>'006300268292</t>
  </si>
  <si>
    <t>'008475410013</t>
  </si>
  <si>
    <t>'008475410014</t>
  </si>
  <si>
    <t>'008475410015</t>
  </si>
  <si>
    <t>'019910501604</t>
  </si>
  <si>
    <t>'019951401957</t>
  </si>
  <si>
    <t>'019951402473</t>
  </si>
  <si>
    <t>'019980809583</t>
  </si>
  <si>
    <t>001 00052006942023</t>
  </si>
  <si>
    <t>'019984243367</t>
  </si>
  <si>
    <t>'003070296353</t>
  </si>
  <si>
    <t>'003280250442</t>
  </si>
  <si>
    <t>'006760280311</t>
  </si>
  <si>
    <t>'019850096640</t>
  </si>
  <si>
    <t>'019850096749</t>
  </si>
  <si>
    <t>'019880415779</t>
  </si>
  <si>
    <t>'019880415848</t>
  </si>
  <si>
    <t>'019951402866</t>
  </si>
  <si>
    <t>'019960396766</t>
  </si>
  <si>
    <t>'019960396780</t>
  </si>
  <si>
    <t>1992RGR167066</t>
  </si>
  <si>
    <t>RV002400435406</t>
  </si>
  <si>
    <t>RV006300268292</t>
  </si>
  <si>
    <t>RV008475410013</t>
  </si>
  <si>
    <t>RV008475410014</t>
  </si>
  <si>
    <t>RV008475410015</t>
  </si>
  <si>
    <t>RV019910501604</t>
  </si>
  <si>
    <t>RV019951401957</t>
  </si>
  <si>
    <t>RV019951402473</t>
  </si>
  <si>
    <t>RV019980809583</t>
  </si>
  <si>
    <t>1998RGR266475</t>
  </si>
  <si>
    <t>RV003070296353</t>
  </si>
  <si>
    <t>RV003280250442</t>
  </si>
  <si>
    <t>RV006760280311</t>
  </si>
  <si>
    <t>RV019850096640</t>
  </si>
  <si>
    <t>RV019850096749</t>
  </si>
  <si>
    <t>RV019880415779</t>
  </si>
  <si>
    <t>RV019880415848</t>
  </si>
  <si>
    <t>RV019951402866</t>
  </si>
  <si>
    <t>RV019960396766</t>
  </si>
  <si>
    <t>RV019960396780</t>
  </si>
  <si>
    <t>001 00052601912023</t>
  </si>
  <si>
    <t>'003620169571</t>
  </si>
  <si>
    <t>'004290341611</t>
  </si>
  <si>
    <t>'012020529737</t>
  </si>
  <si>
    <t>'019880416599</t>
  </si>
  <si>
    <t>'019890271322</t>
  </si>
  <si>
    <t>'019900277512</t>
  </si>
  <si>
    <t>'019900277611</t>
  </si>
  <si>
    <t>'019940907532</t>
  </si>
  <si>
    <t>'019940908383</t>
  </si>
  <si>
    <t>'019940908433</t>
  </si>
  <si>
    <t>'019940908523</t>
  </si>
  <si>
    <t>'019960397434</t>
  </si>
  <si>
    <t>RV003620169571</t>
  </si>
  <si>
    <t>RV004290341611</t>
  </si>
  <si>
    <t>RV012020529737</t>
  </si>
  <si>
    <t>RV019880416599</t>
  </si>
  <si>
    <t>RV019890271322</t>
  </si>
  <si>
    <t>RV019900277512</t>
  </si>
  <si>
    <t>RV019900277611</t>
  </si>
  <si>
    <t>RV019940907532</t>
  </si>
  <si>
    <t>RV019940908383</t>
  </si>
  <si>
    <t>RV019940908433</t>
  </si>
  <si>
    <t>RV019940908523</t>
  </si>
  <si>
    <t>RV019960397434</t>
  </si>
  <si>
    <t>001 00052405172023</t>
  </si>
  <si>
    <t>001 00052193882023</t>
  </si>
  <si>
    <t>1995RGR483431</t>
  </si>
  <si>
    <t>RV000960205848</t>
  </si>
  <si>
    <t>RV007340251200</t>
  </si>
  <si>
    <t>RV008475421380</t>
  </si>
  <si>
    <t>RV019870334683</t>
  </si>
  <si>
    <t>RV019930369546</t>
  </si>
  <si>
    <t>RV019951404316</t>
  </si>
  <si>
    <t>RV019970712834</t>
  </si>
  <si>
    <t>1995RGR483085</t>
  </si>
  <si>
    <t>RV008475415861</t>
  </si>
  <si>
    <t>RV008475415862</t>
  </si>
  <si>
    <t>RV008475415863</t>
  </si>
  <si>
    <t>RV008475415864</t>
  </si>
  <si>
    <t>RV011890288663</t>
  </si>
  <si>
    <t>RV019920357597</t>
  </si>
  <si>
    <t>RV019920357713</t>
  </si>
  <si>
    <t>RV019940906054</t>
  </si>
  <si>
    <t>RV019951403698</t>
  </si>
  <si>
    <t>RV019951403809</t>
  </si>
  <si>
    <t>RV019970712214</t>
  </si>
  <si>
    <t>RV019970712340</t>
  </si>
  <si>
    <t>'019954240348</t>
  </si>
  <si>
    <t>'008475415861</t>
  </si>
  <si>
    <t>'008475415862</t>
  </si>
  <si>
    <t>'008475415863</t>
  </si>
  <si>
    <t>'008475415864</t>
  </si>
  <si>
    <t>'011890288663</t>
  </si>
  <si>
    <t>'019920357597</t>
  </si>
  <si>
    <t>'019920357713</t>
  </si>
  <si>
    <t>'019940906054</t>
  </si>
  <si>
    <t>'019951403698</t>
  </si>
  <si>
    <t>'019951403809</t>
  </si>
  <si>
    <t>'019970712214</t>
  </si>
  <si>
    <t>'019970712340</t>
  </si>
  <si>
    <t>'019954243748</t>
  </si>
  <si>
    <t>'000960205848</t>
  </si>
  <si>
    <t>'007340251200</t>
  </si>
  <si>
    <t>'008475421380</t>
  </si>
  <si>
    <t>'019870334683</t>
  </si>
  <si>
    <t>'019930369546</t>
  </si>
  <si>
    <t>'019951404316</t>
  </si>
  <si>
    <t>'019970712834</t>
  </si>
  <si>
    <t>001 00052801852023</t>
  </si>
  <si>
    <t>'006890340806</t>
  </si>
  <si>
    <t>'008475428762</t>
  </si>
  <si>
    <t>'008475431431</t>
  </si>
  <si>
    <t>'019910502717</t>
  </si>
  <si>
    <t>'019910502813</t>
  </si>
  <si>
    <t>'019951404910</t>
  </si>
  <si>
    <t>'019951405048</t>
  </si>
  <si>
    <t>'019970713886</t>
  </si>
  <si>
    <t>'019970713887</t>
  </si>
  <si>
    <t>001 00053129632023</t>
  </si>
  <si>
    <t>'000010369642</t>
  </si>
  <si>
    <t>'001440338781</t>
  </si>
  <si>
    <t>'004730401989</t>
  </si>
  <si>
    <t>'011840181821</t>
  </si>
  <si>
    <t>'011940165058</t>
  </si>
  <si>
    <t>'011940165060</t>
  </si>
  <si>
    <t>'019840112235</t>
  </si>
  <si>
    <t>'019870335424</t>
  </si>
  <si>
    <t>'019880417371</t>
  </si>
  <si>
    <t>'019940909622</t>
  </si>
  <si>
    <t>'019940909678</t>
  </si>
  <si>
    <t>'019940909985</t>
  </si>
  <si>
    <t>'019940910013</t>
  </si>
  <si>
    <t>'019951406430</t>
  </si>
  <si>
    <t>'019980812776</t>
  </si>
  <si>
    <t>'019980812809</t>
  </si>
  <si>
    <t>RV006890340806</t>
  </si>
  <si>
    <t>RV008475428762</t>
  </si>
  <si>
    <t>RV008475431431</t>
  </si>
  <si>
    <t>RV019910502717</t>
  </si>
  <si>
    <t>RV019910502813</t>
  </si>
  <si>
    <t>RV019951404910</t>
  </si>
  <si>
    <t>RV019951405048</t>
  </si>
  <si>
    <t>RV019970713886</t>
  </si>
  <si>
    <t>RV019970713887</t>
  </si>
  <si>
    <t>RV000010369642</t>
  </si>
  <si>
    <t>RV001440338781</t>
  </si>
  <si>
    <t>RV004730401989</t>
  </si>
  <si>
    <t>RV011840181821</t>
  </si>
  <si>
    <t>RV011940165058</t>
  </si>
  <si>
    <t>RV011940165060</t>
  </si>
  <si>
    <t>RV019840112235</t>
  </si>
  <si>
    <t>RV019870335424</t>
  </si>
  <si>
    <t>RV019880417371</t>
  </si>
  <si>
    <t>RV019940909622</t>
  </si>
  <si>
    <t>RV019940909678</t>
  </si>
  <si>
    <t>RV019940909985</t>
  </si>
  <si>
    <t>RV019940910013</t>
  </si>
  <si>
    <t>RV019951406430</t>
  </si>
  <si>
    <t>RV019980812776</t>
  </si>
  <si>
    <t>RV019980812809</t>
  </si>
  <si>
    <t>001 00053328662023</t>
  </si>
  <si>
    <t>'008475439304</t>
  </si>
  <si>
    <t>'008475440878</t>
  </si>
  <si>
    <t>'008475440879</t>
  </si>
  <si>
    <t>'010490254262</t>
  </si>
  <si>
    <t>'012270158092</t>
  </si>
  <si>
    <t>'014920091004</t>
  </si>
  <si>
    <t>'019850097526</t>
  </si>
  <si>
    <t>'019920359487</t>
  </si>
  <si>
    <t>'019940910528</t>
  </si>
  <si>
    <t>'019940910608</t>
  </si>
  <si>
    <t>'019951407192</t>
  </si>
  <si>
    <t>001 00053554892023</t>
  </si>
  <si>
    <t>'006900437733</t>
  </si>
  <si>
    <t>'007610365099</t>
  </si>
  <si>
    <t>'019860223510</t>
  </si>
  <si>
    <t>'019870335757</t>
  </si>
  <si>
    <t>'019870335811</t>
  </si>
  <si>
    <t>'019940910943</t>
  </si>
  <si>
    <t>'019940910945</t>
  </si>
  <si>
    <t>'019951407761</t>
  </si>
  <si>
    <t>'019951407867</t>
  </si>
  <si>
    <t>'019951408595</t>
  </si>
  <si>
    <t>'019980814347</t>
  </si>
  <si>
    <t>'019980814536</t>
  </si>
  <si>
    <t>RV008475439304</t>
  </si>
  <si>
    <t>RV008475440878</t>
  </si>
  <si>
    <t>RV008475440879</t>
  </si>
  <si>
    <t>RV010490254262</t>
  </si>
  <si>
    <t>RV012270158092</t>
  </si>
  <si>
    <t>RV014920091004</t>
  </si>
  <si>
    <t>RV019850097526</t>
  </si>
  <si>
    <t>RV019920359487</t>
  </si>
  <si>
    <t>RV019940910528</t>
  </si>
  <si>
    <t>RV019940910608</t>
  </si>
  <si>
    <t>RV019951407192</t>
  </si>
  <si>
    <t>RV006900437733</t>
  </si>
  <si>
    <t>RV007610365099</t>
  </si>
  <si>
    <t>RV019860223510</t>
  </si>
  <si>
    <t>RV019870335757</t>
  </si>
  <si>
    <t>RV019870335811</t>
  </si>
  <si>
    <t>RV019940910943</t>
  </si>
  <si>
    <t>RV019940910945</t>
  </si>
  <si>
    <t>RV019951407761</t>
  </si>
  <si>
    <t>RV019951407867</t>
  </si>
  <si>
    <t>RV019951408595</t>
  </si>
  <si>
    <t>RV019980814347</t>
  </si>
  <si>
    <t>RV019980814536</t>
  </si>
  <si>
    <t>001 00053779622023</t>
  </si>
  <si>
    <t>'011600240900</t>
  </si>
  <si>
    <t>'019890271811</t>
  </si>
  <si>
    <t>'019910503811</t>
  </si>
  <si>
    <t>'019910503846</t>
  </si>
  <si>
    <t>'019951410341</t>
  </si>
  <si>
    <t>'019970715288</t>
  </si>
  <si>
    <t>'019980815131</t>
  </si>
  <si>
    <t>RV011600240900</t>
  </si>
  <si>
    <t>RV019890271811</t>
  </si>
  <si>
    <t>RV019910503811</t>
  </si>
  <si>
    <t>RV019910503846</t>
  </si>
  <si>
    <t>RV019951410341</t>
  </si>
  <si>
    <t>RV019970715288</t>
  </si>
  <si>
    <t>RV019980815131</t>
  </si>
  <si>
    <t>001 00054006952023</t>
  </si>
  <si>
    <t>'019844262475</t>
  </si>
  <si>
    <t>'019900278724</t>
  </si>
  <si>
    <t>'019900278752</t>
  </si>
  <si>
    <t>'019920359927</t>
  </si>
  <si>
    <t>'019951412659</t>
  </si>
  <si>
    <t>'019960399216</t>
  </si>
  <si>
    <t>001 00054309332023</t>
  </si>
  <si>
    <t>'001280351134</t>
  </si>
  <si>
    <t>'001470326577</t>
  </si>
  <si>
    <t>'006770461300</t>
  </si>
  <si>
    <t>'019880418667</t>
  </si>
  <si>
    <t>'019880418690</t>
  </si>
  <si>
    <t>'019970716011</t>
  </si>
  <si>
    <t>'019980816500</t>
  </si>
  <si>
    <t>1984RGR41161</t>
  </si>
  <si>
    <t>RV019900278724</t>
  </si>
  <si>
    <t>RV019900278752</t>
  </si>
  <si>
    <t>RV019920359927</t>
  </si>
  <si>
    <t>RV019951412659</t>
  </si>
  <si>
    <t>RV019960399216</t>
  </si>
  <si>
    <t>RV001280351134</t>
  </si>
  <si>
    <t>RV001470326577</t>
  </si>
  <si>
    <t>RV006770461300</t>
  </si>
  <si>
    <t>RV019880418667</t>
  </si>
  <si>
    <t>RV019880418690</t>
  </si>
  <si>
    <t>RV019970716011</t>
  </si>
  <si>
    <t>RV019980816500</t>
  </si>
  <si>
    <t>001 00054508642023</t>
  </si>
  <si>
    <t>'019854273074</t>
  </si>
  <si>
    <t>'008475461338</t>
  </si>
  <si>
    <t>'008475461348</t>
  </si>
  <si>
    <t>'019840113011</t>
  </si>
  <si>
    <t>'019840113068</t>
  </si>
  <si>
    <t>'019920361020</t>
  </si>
  <si>
    <t>'019930371144</t>
  </si>
  <si>
    <t>'019940913523</t>
  </si>
  <si>
    <t>'019940913571</t>
  </si>
  <si>
    <t>'019940913701</t>
  </si>
  <si>
    <t>'019940913737</t>
  </si>
  <si>
    <t>'019970716481</t>
  </si>
  <si>
    <t>'019970716558</t>
  </si>
  <si>
    <t>001 00054750512023</t>
  </si>
  <si>
    <t>'003880303705</t>
  </si>
  <si>
    <t>'006930260068</t>
  </si>
  <si>
    <t>'008475464060</t>
  </si>
  <si>
    <t>'008475467606</t>
  </si>
  <si>
    <t>'008475467609</t>
  </si>
  <si>
    <t>'008475467612</t>
  </si>
  <si>
    <t>'008475468513</t>
  </si>
  <si>
    <t>'019910505313</t>
  </si>
  <si>
    <t>'019910505366</t>
  </si>
  <si>
    <t>'019940914025</t>
  </si>
  <si>
    <t>'019951416008</t>
  </si>
  <si>
    <t>'019951416926</t>
  </si>
  <si>
    <t>'019980817508</t>
  </si>
  <si>
    <t>'019980817592</t>
  </si>
  <si>
    <t>1985RGR30252</t>
  </si>
  <si>
    <t>RV008475461338</t>
  </si>
  <si>
    <t>RV008475461348</t>
  </si>
  <si>
    <t>RV019840113011</t>
  </si>
  <si>
    <t>RV019840113068</t>
  </si>
  <si>
    <t>RV019920361020</t>
  </si>
  <si>
    <t>RV019930371144</t>
  </si>
  <si>
    <t>RV019940913523</t>
  </si>
  <si>
    <t>RV019940913571</t>
  </si>
  <si>
    <t>RV019940913701</t>
  </si>
  <si>
    <t>RV019940913737</t>
  </si>
  <si>
    <t>RV019970716481</t>
  </si>
  <si>
    <t>RV019970716558</t>
  </si>
  <si>
    <t>RV003880303705</t>
  </si>
  <si>
    <t>RV006930260068</t>
  </si>
  <si>
    <t>RV008475464060</t>
  </si>
  <si>
    <t>RV008475467606</t>
  </si>
  <si>
    <t>RV008475467609</t>
  </si>
  <si>
    <t>RV008475467612</t>
  </si>
  <si>
    <t>RV008475468513</t>
  </si>
  <si>
    <t>RV019910505313</t>
  </si>
  <si>
    <t>RV019910505366</t>
  </si>
  <si>
    <t>RV019940914025</t>
  </si>
  <si>
    <t>RV019951416008</t>
  </si>
  <si>
    <t>RV019951416926</t>
  </si>
  <si>
    <t>RV019980817508</t>
  </si>
  <si>
    <t>RV019980817592</t>
  </si>
  <si>
    <t>COSTCO0</t>
  </si>
  <si>
    <t>001 00054973902023</t>
  </si>
  <si>
    <t>'007820339611</t>
  </si>
  <si>
    <t>'011940166320</t>
  </si>
  <si>
    <t>'012440150051</t>
  </si>
  <si>
    <t>'019870336867</t>
  </si>
  <si>
    <t>'019930371356</t>
  </si>
  <si>
    <t>'019940914620</t>
  </si>
  <si>
    <t>'019940914648</t>
  </si>
  <si>
    <t>'019960400280</t>
  </si>
  <si>
    <t>'019970718030</t>
  </si>
  <si>
    <t>'019970718070</t>
  </si>
  <si>
    <t>'019980818145</t>
  </si>
  <si>
    <t>RV007820339611</t>
  </si>
  <si>
    <t>RV011940166320</t>
  </si>
  <si>
    <t>RV012440150051</t>
  </si>
  <si>
    <t>RV019870336867</t>
  </si>
  <si>
    <t>RV019930371356</t>
  </si>
  <si>
    <t>RV019940914620</t>
  </si>
  <si>
    <t>RV019940914648</t>
  </si>
  <si>
    <t>RV019960400280</t>
  </si>
  <si>
    <t>RV019970718030</t>
  </si>
  <si>
    <t>RV019970718070</t>
  </si>
  <si>
    <t>RV019980818145</t>
  </si>
  <si>
    <t>CO63SN5265</t>
  </si>
  <si>
    <t>CO63RC5398E</t>
  </si>
  <si>
    <t>001 00055193412023</t>
  </si>
  <si>
    <t>'003300295469</t>
  </si>
  <si>
    <t>'003620171881</t>
  </si>
  <si>
    <t>'003690236831</t>
  </si>
  <si>
    <t>'006890342502</t>
  </si>
  <si>
    <t>'006930260177</t>
  </si>
  <si>
    <t>'007880225159</t>
  </si>
  <si>
    <t>'008475479389</t>
  </si>
  <si>
    <t>'008475479391</t>
  </si>
  <si>
    <t>'019880420157</t>
  </si>
  <si>
    <t>'019880420164</t>
  </si>
  <si>
    <t>'019920361854</t>
  </si>
  <si>
    <t>'019940915556</t>
  </si>
  <si>
    <t>'019940915571</t>
  </si>
  <si>
    <t>'019940915798</t>
  </si>
  <si>
    <t>'019940915836</t>
  </si>
  <si>
    <t>001 00055504632023</t>
  </si>
  <si>
    <t>'004370490219</t>
  </si>
  <si>
    <t>'004910543699</t>
  </si>
  <si>
    <t>'010110245414</t>
  </si>
  <si>
    <t>'011210158343</t>
  </si>
  <si>
    <t>'011600243688</t>
  </si>
  <si>
    <t>'019840114005</t>
  </si>
  <si>
    <t>'019850098390</t>
  </si>
  <si>
    <t>'019850098479</t>
  </si>
  <si>
    <t>'019870337268</t>
  </si>
  <si>
    <t>'019900279861</t>
  </si>
  <si>
    <t>'019951418985</t>
  </si>
  <si>
    <t>'019951419107</t>
  </si>
  <si>
    <t>'019951419137</t>
  </si>
  <si>
    <t>'019951419790</t>
  </si>
  <si>
    <t>'019951420547</t>
  </si>
  <si>
    <t>'019951420626</t>
  </si>
  <si>
    <t>'019980819078</t>
  </si>
  <si>
    <t>001 00055726542023</t>
  </si>
  <si>
    <t>'019934289872</t>
  </si>
  <si>
    <t>'019944289594</t>
  </si>
  <si>
    <t>'004470325490</t>
  </si>
  <si>
    <t>'006480281442</t>
  </si>
  <si>
    <t>'016150034146</t>
  </si>
  <si>
    <t>'019910506167</t>
  </si>
  <si>
    <t>'019920362627</t>
  </si>
  <si>
    <t>'019920362686</t>
  </si>
  <si>
    <t>'019940917565</t>
  </si>
  <si>
    <t>'019940917638</t>
  </si>
  <si>
    <t>'019951421111</t>
  </si>
  <si>
    <t>'019951421305</t>
  </si>
  <si>
    <t>'019970719678</t>
  </si>
  <si>
    <t>'019970719696</t>
  </si>
  <si>
    <t>'019980819616</t>
  </si>
  <si>
    <t>'019980819932</t>
  </si>
  <si>
    <t>RV003300295469</t>
  </si>
  <si>
    <t>RV003620171881</t>
  </si>
  <si>
    <t>RV003690236831</t>
  </si>
  <si>
    <t>RV006890342502</t>
  </si>
  <si>
    <t>RV006930260177</t>
  </si>
  <si>
    <t>RV007880225159</t>
  </si>
  <si>
    <t>RV008475479389</t>
  </si>
  <si>
    <t>RV008475479391</t>
  </si>
  <si>
    <t>RV019880420157</t>
  </si>
  <si>
    <t>RV019880420164</t>
  </si>
  <si>
    <t>RV019920361854</t>
  </si>
  <si>
    <t>RV019940915556</t>
  </si>
  <si>
    <t>RV019940915571</t>
  </si>
  <si>
    <t>RV019940915798</t>
  </si>
  <si>
    <t>RV019940915836</t>
  </si>
  <si>
    <t>RV004370490219</t>
  </si>
  <si>
    <t>RV004910543699</t>
  </si>
  <si>
    <t>RV010110245414</t>
  </si>
  <si>
    <t>RV011210158343</t>
  </si>
  <si>
    <t>RV011600243688</t>
  </si>
  <si>
    <t>RV019840114005</t>
  </si>
  <si>
    <t>RV019850098390</t>
  </si>
  <si>
    <t>RV019850098479</t>
  </si>
  <si>
    <t>RV019870337268</t>
  </si>
  <si>
    <t>RV019900279861</t>
  </si>
  <si>
    <t>RV019951418985</t>
  </si>
  <si>
    <t>RV019951419107</t>
  </si>
  <si>
    <t>RV019951419137</t>
  </si>
  <si>
    <t>RV019951419790</t>
  </si>
  <si>
    <t>RV019951420547</t>
  </si>
  <si>
    <t>RV019951420626</t>
  </si>
  <si>
    <t>RV019980819078</t>
  </si>
  <si>
    <t>1993RGR188438</t>
  </si>
  <si>
    <t>1994RGR429344</t>
  </si>
  <si>
    <t>RV004470325490</t>
  </si>
  <si>
    <t>RV006480281442</t>
  </si>
  <si>
    <t>RV016150034146</t>
  </si>
  <si>
    <t>RV019910506167</t>
  </si>
  <si>
    <t>RV019920362627</t>
  </si>
  <si>
    <t>RV019920362686</t>
  </si>
  <si>
    <t>RV019940917565</t>
  </si>
  <si>
    <t>RV019940917638</t>
  </si>
  <si>
    <t>RV019951421111</t>
  </si>
  <si>
    <t>RV019951421305</t>
  </si>
  <si>
    <t>RV019970719678</t>
  </si>
  <si>
    <t>RV019970719696</t>
  </si>
  <si>
    <t>RV019980819616</t>
  </si>
  <si>
    <t>RV019980819932</t>
  </si>
  <si>
    <t>001 00055967552023</t>
  </si>
  <si>
    <t>'001830235725</t>
  </si>
  <si>
    <t>'002300344439</t>
  </si>
  <si>
    <t>'003480218719</t>
  </si>
  <si>
    <t>'011520408093</t>
  </si>
  <si>
    <t>'011850216263</t>
  </si>
  <si>
    <t>'016140012457</t>
  </si>
  <si>
    <t>'019860225942</t>
  </si>
  <si>
    <t>'019860226067</t>
  </si>
  <si>
    <t>'019940918763</t>
  </si>
  <si>
    <t>'019970720222</t>
  </si>
  <si>
    <t>'019970720312</t>
  </si>
  <si>
    <t>001 00056178162023</t>
  </si>
  <si>
    <t>'008475499030</t>
  </si>
  <si>
    <t>'008475499031</t>
  </si>
  <si>
    <t>'010600244924</t>
  </si>
  <si>
    <t>'019890273343</t>
  </si>
  <si>
    <t>'019890273357</t>
  </si>
  <si>
    <t>'019920363003</t>
  </si>
  <si>
    <t>'019940919097</t>
  </si>
  <si>
    <t>'019951422793</t>
  </si>
  <si>
    <t>'019951422905</t>
  </si>
  <si>
    <t>RV001830235725</t>
  </si>
  <si>
    <t>RV002300344439</t>
  </si>
  <si>
    <t>RV003480218719</t>
  </si>
  <si>
    <t>RV011520408093</t>
  </si>
  <si>
    <t>RV011850216263</t>
  </si>
  <si>
    <t>RV016140012457</t>
  </si>
  <si>
    <t>RV019860225942</t>
  </si>
  <si>
    <t>RV019860226067</t>
  </si>
  <si>
    <t>RV019940918763</t>
  </si>
  <si>
    <t>RV019970720222</t>
  </si>
  <si>
    <t>RV019970720312</t>
  </si>
  <si>
    <t>RV008475499030</t>
  </si>
  <si>
    <t>RV008475499031</t>
  </si>
  <si>
    <t>RV010600244924</t>
  </si>
  <si>
    <t>RV019890273343</t>
  </si>
  <si>
    <t>RV019890273357</t>
  </si>
  <si>
    <t>RV019920363003</t>
  </si>
  <si>
    <t>RV019940919097</t>
  </si>
  <si>
    <t>RV019951422793</t>
  </si>
  <si>
    <t>RV019951422905</t>
  </si>
  <si>
    <t>001 00056390052023</t>
  </si>
  <si>
    <t>'019954293276</t>
  </si>
  <si>
    <t>'003590347918</t>
  </si>
  <si>
    <t>'006840391746</t>
  </si>
  <si>
    <t>'008475503810</t>
  </si>
  <si>
    <t>'008475503811</t>
  </si>
  <si>
    <t>'008475503812</t>
  </si>
  <si>
    <t>'008475503813</t>
  </si>
  <si>
    <t>'008475503814</t>
  </si>
  <si>
    <t>'008475503815</t>
  </si>
  <si>
    <t>'008475503816</t>
  </si>
  <si>
    <t>'008475503817</t>
  </si>
  <si>
    <t>'008475503818</t>
  </si>
  <si>
    <t>'008475503819</t>
  </si>
  <si>
    <t>'008475503820</t>
  </si>
  <si>
    <t>'008475503821</t>
  </si>
  <si>
    <t>'008475503822</t>
  </si>
  <si>
    <t>'011520408276</t>
  </si>
  <si>
    <t>'019870338224</t>
  </si>
  <si>
    <t>'019880422101</t>
  </si>
  <si>
    <t>'019951424518</t>
  </si>
  <si>
    <t>'019980821168</t>
  </si>
  <si>
    <t>001 00056704242023</t>
  </si>
  <si>
    <t>'019894298503</t>
  </si>
  <si>
    <t>'019984298351</t>
  </si>
  <si>
    <t>'001280353689</t>
  </si>
  <si>
    <t>'002060331316</t>
  </si>
  <si>
    <t>'003320233055</t>
  </si>
  <si>
    <t>'003330252465</t>
  </si>
  <si>
    <t>'003720201273</t>
  </si>
  <si>
    <t>'003800330861</t>
  </si>
  <si>
    <t>'011610196722</t>
  </si>
  <si>
    <t>'013180439352</t>
  </si>
  <si>
    <t>'019850099108</t>
  </si>
  <si>
    <t>'019920363343</t>
  </si>
  <si>
    <t>'019920363385</t>
  </si>
  <si>
    <t>'019930372783</t>
  </si>
  <si>
    <t>'019930372843</t>
  </si>
  <si>
    <t>'019951425634</t>
  </si>
  <si>
    <t>'019970721319</t>
  </si>
  <si>
    <t>'019970721332</t>
  </si>
  <si>
    <t>1995RGR489062</t>
  </si>
  <si>
    <t>RV003590347918</t>
  </si>
  <si>
    <t>RV006840391746</t>
  </si>
  <si>
    <t>RV008475503810</t>
  </si>
  <si>
    <t>RV008475503811</t>
  </si>
  <si>
    <t>RV008475503812</t>
  </si>
  <si>
    <t>RV008475503813</t>
  </si>
  <si>
    <t>RV008475503814</t>
  </si>
  <si>
    <t>RV008475503815</t>
  </si>
  <si>
    <t>RV008475503816</t>
  </si>
  <si>
    <t>RV008475503817</t>
  </si>
  <si>
    <t>RV008475503818</t>
  </si>
  <si>
    <t>RV008475503819</t>
  </si>
  <si>
    <t>RV008475503820</t>
  </si>
  <si>
    <t>RV008475503821</t>
  </si>
  <si>
    <t>RV008475503822</t>
  </si>
  <si>
    <t>RV011520408276</t>
  </si>
  <si>
    <t>RV019870338224</t>
  </si>
  <si>
    <t>RV019880422101</t>
  </si>
  <si>
    <t>RV019951424518</t>
  </si>
  <si>
    <t>RV019980821168</t>
  </si>
  <si>
    <t>1989RGR124175</t>
  </si>
  <si>
    <t>1998RGR270563</t>
  </si>
  <si>
    <t>RV001280353689</t>
  </si>
  <si>
    <t>RV002060331316</t>
  </si>
  <si>
    <t>RV003320233055</t>
  </si>
  <si>
    <t>RV003330252465</t>
  </si>
  <si>
    <t>RV003720201273</t>
  </si>
  <si>
    <t>RV003800330861</t>
  </si>
  <si>
    <t>RV011610196722</t>
  </si>
  <si>
    <t>RV013180439352</t>
  </si>
  <si>
    <t>RV019850099108</t>
  </si>
  <si>
    <t>RV019920363343</t>
  </si>
  <si>
    <t>RV019920363385</t>
  </si>
  <si>
    <t>RV019930372783</t>
  </si>
  <si>
    <t>RV019930372843</t>
  </si>
  <si>
    <t>RV019951425634</t>
  </si>
  <si>
    <t>RV019970721319</t>
  </si>
  <si>
    <t>RV019970721332</t>
  </si>
  <si>
    <t>001 00056899842023</t>
  </si>
  <si>
    <t>'003440200241</t>
  </si>
  <si>
    <t>'003880306080</t>
  </si>
  <si>
    <t>'006750315831</t>
  </si>
  <si>
    <t>'011980146420</t>
  </si>
  <si>
    <t>'019880422808</t>
  </si>
  <si>
    <t>'019940920119</t>
  </si>
  <si>
    <t>'019940920179</t>
  </si>
  <si>
    <t>'019940920453</t>
  </si>
  <si>
    <t>'019970721808</t>
  </si>
  <si>
    <t>001 00057120762023</t>
  </si>
  <si>
    <t>'003270216874</t>
  </si>
  <si>
    <t>'004550337025</t>
  </si>
  <si>
    <t>'007820341895</t>
  </si>
  <si>
    <t>'012270159389</t>
  </si>
  <si>
    <t>'019840114867</t>
  </si>
  <si>
    <t>'019870338635</t>
  </si>
  <si>
    <t>'019910507763</t>
  </si>
  <si>
    <t>'019920363811</t>
  </si>
  <si>
    <t>'019940921713</t>
  </si>
  <si>
    <t>'019951427003</t>
  </si>
  <si>
    <t>'019951427480</t>
  </si>
  <si>
    <t>RV003440200241</t>
  </si>
  <si>
    <t>RV003880306080</t>
  </si>
  <si>
    <t>RV006750315831</t>
  </si>
  <si>
    <t>RV011980146420</t>
  </si>
  <si>
    <t>RV019880422808</t>
  </si>
  <si>
    <t>RV019940920119</t>
  </si>
  <si>
    <t>RV019940920179</t>
  </si>
  <si>
    <t>RV019940920453</t>
  </si>
  <si>
    <t>RV019970721808</t>
  </si>
  <si>
    <t>RV003270216874</t>
  </si>
  <si>
    <t>RV004550337025</t>
  </si>
  <si>
    <t>RV007820341895</t>
  </si>
  <si>
    <t>RV012270159389</t>
  </si>
  <si>
    <t>RV019840114867</t>
  </si>
  <si>
    <t>RV019870338635</t>
  </si>
  <si>
    <t>RV019910507763</t>
  </si>
  <si>
    <t>RV019920363811</t>
  </si>
  <si>
    <t>RV019940921713</t>
  </si>
  <si>
    <t>RV019951427003</t>
  </si>
  <si>
    <t>RV019951427480</t>
  </si>
  <si>
    <t>001 00057345672023</t>
  </si>
  <si>
    <t>'003260315461</t>
  </si>
  <si>
    <t>'003800331525</t>
  </si>
  <si>
    <t>'003930325296</t>
  </si>
  <si>
    <t>'011010136802</t>
  </si>
  <si>
    <t>'011610197176</t>
  </si>
  <si>
    <t>'011970155397</t>
  </si>
  <si>
    <t>'019880423533</t>
  </si>
  <si>
    <t>'019890274072</t>
  </si>
  <si>
    <t>'019940921818</t>
  </si>
  <si>
    <t>'019960402622</t>
  </si>
  <si>
    <t>'019960402687</t>
  </si>
  <si>
    <t>'019960402807</t>
  </si>
  <si>
    <t>'019960403073</t>
  </si>
  <si>
    <t>'019980824461</t>
  </si>
  <si>
    <t>RV003260315461</t>
  </si>
  <si>
    <t>RV003800331525</t>
  </si>
  <si>
    <t>RV003930325296</t>
  </si>
  <si>
    <t>RV011010136802</t>
  </si>
  <si>
    <t>RV011610197176</t>
  </si>
  <si>
    <t>RV011970155397</t>
  </si>
  <si>
    <t>RV019880423533</t>
  </si>
  <si>
    <t>RV019890274072</t>
  </si>
  <si>
    <t>RV019940921818</t>
  </si>
  <si>
    <t>RV019960402622</t>
  </si>
  <si>
    <t>RV019960402687</t>
  </si>
  <si>
    <t>RV019960402807</t>
  </si>
  <si>
    <t>RV019960403073</t>
  </si>
  <si>
    <t>RV019980824461</t>
  </si>
  <si>
    <t>001 00057571842023</t>
  </si>
  <si>
    <t>'001430377695</t>
  </si>
  <si>
    <t>'001830237224</t>
  </si>
  <si>
    <t>'003610210778</t>
  </si>
  <si>
    <t>'006360183866</t>
  </si>
  <si>
    <t>'006750316138</t>
  </si>
  <si>
    <t>'007770416257</t>
  </si>
  <si>
    <t>'008475522014</t>
  </si>
  <si>
    <t>'008475522015</t>
  </si>
  <si>
    <t>'008475522016</t>
  </si>
  <si>
    <t>'008475522017</t>
  </si>
  <si>
    <t>'008475522018</t>
  </si>
  <si>
    <t>'011600245117</t>
  </si>
  <si>
    <t>'012680119065</t>
  </si>
  <si>
    <t>'019870339073</t>
  </si>
  <si>
    <t>'019910508040</t>
  </si>
  <si>
    <t>'019910508238</t>
  </si>
  <si>
    <t>'019951429377</t>
  </si>
  <si>
    <t>'019951429574</t>
  </si>
  <si>
    <t>'019970722895</t>
  </si>
  <si>
    <t>RV001430377695</t>
  </si>
  <si>
    <t>RV001830237224</t>
  </si>
  <si>
    <t>RV003610210778</t>
  </si>
  <si>
    <t>RV006360183866</t>
  </si>
  <si>
    <t>RV006750316138</t>
  </si>
  <si>
    <t>RV007770416257</t>
  </si>
  <si>
    <t>RV008475522014</t>
  </si>
  <si>
    <t>RV008475522015</t>
  </si>
  <si>
    <t>RV008475522016</t>
  </si>
  <si>
    <t>RV008475522017</t>
  </si>
  <si>
    <t>RV008475522018</t>
  </si>
  <si>
    <t>RV011600245117</t>
  </si>
  <si>
    <t>RV012680119065</t>
  </si>
  <si>
    <t>RV019870339073</t>
  </si>
  <si>
    <t>RV019910508040</t>
  </si>
  <si>
    <t>RV019910508238</t>
  </si>
  <si>
    <t>RV019951429377</t>
  </si>
  <si>
    <t>RV019951429574</t>
  </si>
  <si>
    <t>RV019970722895</t>
  </si>
  <si>
    <t>001 00057861782023</t>
  </si>
  <si>
    <t>'001880355128</t>
  </si>
  <si>
    <t>'001890292327</t>
  </si>
  <si>
    <t>'004290346305</t>
  </si>
  <si>
    <t>'006840392982</t>
  </si>
  <si>
    <t>'006890344419</t>
  </si>
  <si>
    <t>'006930262350</t>
  </si>
  <si>
    <t>'010050288926</t>
  </si>
  <si>
    <t>'012770160025</t>
  </si>
  <si>
    <t>'013720073513</t>
  </si>
  <si>
    <t>'014880017452</t>
  </si>
  <si>
    <t>'019850099727</t>
  </si>
  <si>
    <t>'019860227624</t>
  </si>
  <si>
    <t>'019890274291</t>
  </si>
  <si>
    <t>'019920364798</t>
  </si>
  <si>
    <t>'019930374160</t>
  </si>
  <si>
    <t>'019940923603</t>
  </si>
  <si>
    <t>'019951431175</t>
  </si>
  <si>
    <t>'019980825358</t>
  </si>
  <si>
    <t>RV001880355128</t>
  </si>
  <si>
    <t>RV001890292327</t>
  </si>
  <si>
    <t>RV004290346305</t>
  </si>
  <si>
    <t>RV006840392982</t>
  </si>
  <si>
    <t>RV006890344419</t>
  </si>
  <si>
    <t>RV006930262350</t>
  </si>
  <si>
    <t>RV010050288926</t>
  </si>
  <si>
    <t>RV012770160025</t>
  </si>
  <si>
    <t>RV013720073513</t>
  </si>
  <si>
    <t>RV014880017452</t>
  </si>
  <si>
    <t>RV019850099727</t>
  </si>
  <si>
    <t>RV019860227624</t>
  </si>
  <si>
    <t>RV019890274291</t>
  </si>
  <si>
    <t>RV019920364798</t>
  </si>
  <si>
    <t>RV019930374160</t>
  </si>
  <si>
    <t>RV019940923603</t>
  </si>
  <si>
    <t>RV019951431175</t>
  </si>
  <si>
    <t>RV019980825358</t>
  </si>
  <si>
    <t>001 00058504042023</t>
  </si>
  <si>
    <t>'000970440696</t>
  </si>
  <si>
    <t>'007360414174</t>
  </si>
  <si>
    <t>'008475544656</t>
  </si>
  <si>
    <t>'008930057419</t>
  </si>
  <si>
    <t>'012060352606</t>
  </si>
  <si>
    <t>'012350303599</t>
  </si>
  <si>
    <t>'019870340209</t>
  </si>
  <si>
    <t>'019910509222</t>
  </si>
  <si>
    <t>'019910509510</t>
  </si>
  <si>
    <t>'019920366159</t>
  </si>
  <si>
    <t>'019951434385</t>
  </si>
  <si>
    <t>'019970724957</t>
  </si>
  <si>
    <t>'019970725091</t>
  </si>
  <si>
    <t>'019970725123</t>
  </si>
  <si>
    <t>'019980827185</t>
  </si>
  <si>
    <t>'019980827227</t>
  </si>
  <si>
    <t>RV000970440696</t>
  </si>
  <si>
    <t>RV007360414174</t>
  </si>
  <si>
    <t>RV008475544656</t>
  </si>
  <si>
    <t>RV008930057419</t>
  </si>
  <si>
    <t>RV012060352606</t>
  </si>
  <si>
    <t>RV012350303599</t>
  </si>
  <si>
    <t>RV019870340209</t>
  </si>
  <si>
    <t>RV019910509222</t>
  </si>
  <si>
    <t>RV019910509510</t>
  </si>
  <si>
    <t>RV019920366159</t>
  </si>
  <si>
    <t>RV019951434385</t>
  </si>
  <si>
    <t>RV019970724957</t>
  </si>
  <si>
    <t>RV019970725091</t>
  </si>
  <si>
    <t>RV019970725123</t>
  </si>
  <si>
    <t>RV019980827185</t>
  </si>
  <si>
    <t>RV019980827227</t>
  </si>
  <si>
    <t>001 00058054062023</t>
  </si>
  <si>
    <t>'006890344629</t>
  </si>
  <si>
    <t>'008475532865</t>
  </si>
  <si>
    <t>'010160233709</t>
  </si>
  <si>
    <t>'011520411156</t>
  </si>
  <si>
    <t>'013300181773</t>
  </si>
  <si>
    <t>'019880424792</t>
  </si>
  <si>
    <t>'019890274514</t>
  </si>
  <si>
    <t>'019900282792</t>
  </si>
  <si>
    <t>'019910508955</t>
  </si>
  <si>
    <t>'019940924472</t>
  </si>
  <si>
    <t>'019970724009</t>
  </si>
  <si>
    <t>RV006890344629</t>
  </si>
  <si>
    <t>RV008475532865</t>
  </si>
  <si>
    <t>RV010160233709</t>
  </si>
  <si>
    <t>RV011520411156</t>
  </si>
  <si>
    <t>RV013300181773</t>
  </si>
  <si>
    <t>RV019880424792</t>
  </si>
  <si>
    <t>RV019890274514</t>
  </si>
  <si>
    <t>RV019900282792</t>
  </si>
  <si>
    <t>RV019910508955</t>
  </si>
  <si>
    <t>RV019940924472</t>
  </si>
  <si>
    <t>RV019970724009</t>
  </si>
  <si>
    <t>001 00058288532023</t>
  </si>
  <si>
    <t>'003360295078</t>
  </si>
  <si>
    <t>'003590349916</t>
  </si>
  <si>
    <t>'006620241968</t>
  </si>
  <si>
    <t>'019900283169</t>
  </si>
  <si>
    <t>'019910509043</t>
  </si>
  <si>
    <t>'019910509139</t>
  </si>
  <si>
    <t>'019920365477</t>
  </si>
  <si>
    <t>'019940924996</t>
  </si>
  <si>
    <t>'019951432616</t>
  </si>
  <si>
    <t>'019980826241</t>
  </si>
  <si>
    <t>'019980826379</t>
  </si>
  <si>
    <t>RV003360295078</t>
  </si>
  <si>
    <t>RV003590349916</t>
  </si>
  <si>
    <t>RV006620241968</t>
  </si>
  <si>
    <t>RV019900283169</t>
  </si>
  <si>
    <t>RV019910509043</t>
  </si>
  <si>
    <t>RV019910509139</t>
  </si>
  <si>
    <t>RV019920365477</t>
  </si>
  <si>
    <t>RV019940924996</t>
  </si>
  <si>
    <t>RV019951432616</t>
  </si>
  <si>
    <t>RV019980826241</t>
  </si>
  <si>
    <t>RV019980826379</t>
  </si>
  <si>
    <t>001 00058723262023</t>
  </si>
  <si>
    <t>'001450182827</t>
  </si>
  <si>
    <t>'019840115969</t>
  </si>
  <si>
    <t>'019840116000</t>
  </si>
  <si>
    <t>'019850100148</t>
  </si>
  <si>
    <t>'019850100234</t>
  </si>
  <si>
    <t>'019860228209</t>
  </si>
  <si>
    <t>'019880425777</t>
  </si>
  <si>
    <t>'019920366494</t>
  </si>
  <si>
    <t>'019930374849</t>
  </si>
  <si>
    <t>'019940925784</t>
  </si>
  <si>
    <t>'019970725548</t>
  </si>
  <si>
    <t>'019980828207</t>
  </si>
  <si>
    <t>'019980828391</t>
  </si>
  <si>
    <t>001 00059025232023</t>
  </si>
  <si>
    <t>'000250264765</t>
  </si>
  <si>
    <t>'001130364187</t>
  </si>
  <si>
    <t>'001880356097</t>
  </si>
  <si>
    <t>'002080214593</t>
  </si>
  <si>
    <t>'002330347787</t>
  </si>
  <si>
    <t>'002440356864</t>
  </si>
  <si>
    <t>'003140164839</t>
  </si>
  <si>
    <t>'003680239715</t>
  </si>
  <si>
    <t>'007440274626</t>
  </si>
  <si>
    <t>'010180409083</t>
  </si>
  <si>
    <t>'011160271843</t>
  </si>
  <si>
    <t>'011610198146</t>
  </si>
  <si>
    <t>'011720217213</t>
  </si>
  <si>
    <t>'011900494436</t>
  </si>
  <si>
    <t>'012060354168</t>
  </si>
  <si>
    <t>'012280207094</t>
  </si>
  <si>
    <t>'012950194988</t>
  </si>
  <si>
    <t>'013610110093</t>
  </si>
  <si>
    <t>'019860228346</t>
  </si>
  <si>
    <t>'019920366912</t>
  </si>
  <si>
    <t>'019920366913</t>
  </si>
  <si>
    <t>'019970725906</t>
  </si>
  <si>
    <t>'019970725912</t>
  </si>
  <si>
    <t>RV001450182827</t>
  </si>
  <si>
    <t>RV019840115969</t>
  </si>
  <si>
    <t>RV019840116000</t>
  </si>
  <si>
    <t>RV019850100148</t>
  </si>
  <si>
    <t>RV019850100234</t>
  </si>
  <si>
    <t>RV019860228209</t>
  </si>
  <si>
    <t>RV019880425777</t>
  </si>
  <si>
    <t>RV019920366494</t>
  </si>
  <si>
    <t>RV019930374849</t>
  </si>
  <si>
    <t>RV019940925784</t>
  </si>
  <si>
    <t>RV019970725548</t>
  </si>
  <si>
    <t>RV019980828207</t>
  </si>
  <si>
    <t>RV019980828391</t>
  </si>
  <si>
    <t>RV000250264765</t>
  </si>
  <si>
    <t>RV001130364187</t>
  </si>
  <si>
    <t>RV001880356097</t>
  </si>
  <si>
    <t>RV002080214593</t>
  </si>
  <si>
    <t>RV002330347787</t>
  </si>
  <si>
    <t>RV002440356864</t>
  </si>
  <si>
    <t>RV003140164839</t>
  </si>
  <si>
    <t>RV003680239715</t>
  </si>
  <si>
    <t>RV007440274626</t>
  </si>
  <si>
    <t>RV010180409083</t>
  </si>
  <si>
    <t>RV011160271843</t>
  </si>
  <si>
    <t>RV011610198146</t>
  </si>
  <si>
    <t>RV011720217213</t>
  </si>
  <si>
    <t>RV011900494436</t>
  </si>
  <si>
    <t>RV012060354168</t>
  </si>
  <si>
    <t>RV012280207094</t>
  </si>
  <si>
    <t>RV012950194988</t>
  </si>
  <si>
    <t>RV013610110093</t>
  </si>
  <si>
    <t>RV019860228346</t>
  </si>
  <si>
    <t>RV019920366912</t>
  </si>
  <si>
    <t>RV019920366913</t>
  </si>
  <si>
    <t>RV019970725906</t>
  </si>
  <si>
    <t>RV019970725912</t>
  </si>
  <si>
    <t>No freight and cost</t>
  </si>
  <si>
    <t>001 00059211702023</t>
  </si>
  <si>
    <t>'000060419781</t>
  </si>
  <si>
    <t>'003480221414</t>
  </si>
  <si>
    <t>'006300274323</t>
  </si>
  <si>
    <t>'006350234215</t>
  </si>
  <si>
    <t>'008475564018</t>
  </si>
  <si>
    <t>'008475564019</t>
  </si>
  <si>
    <t>'010180409352</t>
  </si>
  <si>
    <t>'011150180138</t>
  </si>
  <si>
    <t>'012950195357</t>
  </si>
  <si>
    <t>'016200018153</t>
  </si>
  <si>
    <t>'019870340876</t>
  </si>
  <si>
    <t>'019900284021</t>
  </si>
  <si>
    <t>'019910510208</t>
  </si>
  <si>
    <t>'019980829215</t>
  </si>
  <si>
    <t>RV000060419781</t>
  </si>
  <si>
    <t>RV003480221414</t>
  </si>
  <si>
    <t>RV006300274323</t>
  </si>
  <si>
    <t>RV006350234215</t>
  </si>
  <si>
    <t>RV008475564018</t>
  </si>
  <si>
    <t>RV008475564019</t>
  </si>
  <si>
    <t>RV010180409352</t>
  </si>
  <si>
    <t>RV011150180138</t>
  </si>
  <si>
    <t>RV012950195357</t>
  </si>
  <si>
    <t>RV016200018153</t>
  </si>
  <si>
    <t>RV019870340876</t>
  </si>
  <si>
    <t>RV019900284021</t>
  </si>
  <si>
    <t>RV019910510208</t>
  </si>
  <si>
    <t>RV019980829215</t>
  </si>
  <si>
    <t>001 00059440932023</t>
  </si>
  <si>
    <t>'000020443362</t>
  </si>
  <si>
    <t>'000910333370</t>
  </si>
  <si>
    <t>'002440357200</t>
  </si>
  <si>
    <t>'003360296298</t>
  </si>
  <si>
    <t>'003620175378</t>
  </si>
  <si>
    <t>'003760298623</t>
  </si>
  <si>
    <t>'004430308707</t>
  </si>
  <si>
    <t>'004890256217</t>
  </si>
  <si>
    <t>'006300274488</t>
  </si>
  <si>
    <t>'006700334471</t>
  </si>
  <si>
    <t>'016290003753</t>
  </si>
  <si>
    <t>'019860228764</t>
  </si>
  <si>
    <t>'019870341066</t>
  </si>
  <si>
    <t>'019890275508</t>
  </si>
  <si>
    <t>'019930375500</t>
  </si>
  <si>
    <t>'019940926760</t>
  </si>
  <si>
    <t>'019960405973</t>
  </si>
  <si>
    <t>'019970727326</t>
  </si>
  <si>
    <t>'019970727377</t>
  </si>
  <si>
    <t>'019970727504</t>
  </si>
  <si>
    <t>'019980830174</t>
  </si>
  <si>
    <t>'019984328856</t>
  </si>
  <si>
    <t>RV000020443362</t>
  </si>
  <si>
    <t>RV000910333370</t>
  </si>
  <si>
    <t>RV002440357200</t>
  </si>
  <si>
    <t>RV003360296298</t>
  </si>
  <si>
    <t>RV003620175378</t>
  </si>
  <si>
    <t>RV003760298623</t>
  </si>
  <si>
    <t>RV004430308707</t>
  </si>
  <si>
    <t>RV004890256217</t>
  </si>
  <si>
    <t>RV006300274488</t>
  </si>
  <si>
    <t>RV006700334471</t>
  </si>
  <si>
    <t>RV016290003753</t>
  </si>
  <si>
    <t>RV019860228764</t>
  </si>
  <si>
    <t>RV019870341066</t>
  </si>
  <si>
    <t>RV019890275508</t>
  </si>
  <si>
    <t>RV019930375500</t>
  </si>
  <si>
    <t>RV019940926760</t>
  </si>
  <si>
    <t>RV019960405973</t>
  </si>
  <si>
    <t>RV019970727326</t>
  </si>
  <si>
    <t>RV019970727377</t>
  </si>
  <si>
    <t>RV019970727504</t>
  </si>
  <si>
    <t>RV019980830174</t>
  </si>
  <si>
    <t>1998RGR272632</t>
  </si>
  <si>
    <t>001 00059662562023</t>
  </si>
  <si>
    <t>'001890293779</t>
  </si>
  <si>
    <t>'002400443400</t>
  </si>
  <si>
    <t>'003330254184</t>
  </si>
  <si>
    <t>'003400153903</t>
  </si>
  <si>
    <t>'004280432973</t>
  </si>
  <si>
    <t>'006800364307</t>
  </si>
  <si>
    <t>'011460423302</t>
  </si>
  <si>
    <t>'019840116729</t>
  </si>
  <si>
    <t>'019850100862</t>
  </si>
  <si>
    <t>'019880427207</t>
  </si>
  <si>
    <t>'019880427241</t>
  </si>
  <si>
    <t>'019910510404</t>
  </si>
  <si>
    <t>'019910510844</t>
  </si>
  <si>
    <t>'019920368003</t>
  </si>
  <si>
    <t>'019951439261</t>
  </si>
  <si>
    <t>'019951439394</t>
  </si>
  <si>
    <t>'019951439471</t>
  </si>
  <si>
    <t>'019951439513</t>
  </si>
  <si>
    <t>'019951439564</t>
  </si>
  <si>
    <t>'019951439761</t>
  </si>
  <si>
    <t>'019951439811</t>
  </si>
  <si>
    <t>'019980830636</t>
  </si>
  <si>
    <t>'019980830709</t>
  </si>
  <si>
    <t>'019980830818</t>
  </si>
  <si>
    <t>'019980831136</t>
  </si>
  <si>
    <t>'019980831150</t>
  </si>
  <si>
    <t>RV001890293779</t>
  </si>
  <si>
    <t>RV002400443400</t>
  </si>
  <si>
    <t>RV003330254184</t>
  </si>
  <si>
    <t>RV003400153903</t>
  </si>
  <si>
    <t>RV004280432973</t>
  </si>
  <si>
    <t>RV006800364307</t>
  </si>
  <si>
    <t>RV011460423302</t>
  </si>
  <si>
    <t>RV019840116729</t>
  </si>
  <si>
    <t>RV019850100862</t>
  </si>
  <si>
    <t>RV019880427207</t>
  </si>
  <si>
    <t>RV019880427241</t>
  </si>
  <si>
    <t>RV019910510404</t>
  </si>
  <si>
    <t>RV019910510844</t>
  </si>
  <si>
    <t>RV019920368003</t>
  </si>
  <si>
    <t>RV019951439261</t>
  </si>
  <si>
    <t>RV019951439394</t>
  </si>
  <si>
    <t>RV019951439471</t>
  </si>
  <si>
    <t>RV019951439513</t>
  </si>
  <si>
    <t>RV019951439564</t>
  </si>
  <si>
    <t>RV019951439761</t>
  </si>
  <si>
    <t>RV019951439811</t>
  </si>
  <si>
    <t>RV019980830636</t>
  </si>
  <si>
    <t>RV019980830709</t>
  </si>
  <si>
    <t>RV019980830818</t>
  </si>
  <si>
    <t>RV019980831136</t>
  </si>
  <si>
    <t>RV019980831150</t>
  </si>
  <si>
    <t>001 00060203482023</t>
  </si>
  <si>
    <t>'000880245773</t>
  </si>
  <si>
    <t>'001060446819</t>
  </si>
  <si>
    <t>'001130365425</t>
  </si>
  <si>
    <t>'001130365647</t>
  </si>
  <si>
    <t>'001810130284</t>
  </si>
  <si>
    <t>'002180532814</t>
  </si>
  <si>
    <t>'003270218549</t>
  </si>
  <si>
    <t>'003570310427</t>
  </si>
  <si>
    <t>'007430391588</t>
  </si>
  <si>
    <t>'010180410208</t>
  </si>
  <si>
    <t>'010230271675</t>
  </si>
  <si>
    <t>'010830160729</t>
  </si>
  <si>
    <t>'011200237373</t>
  </si>
  <si>
    <t>'011520413841</t>
  </si>
  <si>
    <t>'012790108921</t>
  </si>
  <si>
    <t>'013300183031</t>
  </si>
  <si>
    <t>'013890070614</t>
  </si>
  <si>
    <t>'019840117093</t>
  </si>
  <si>
    <t>'019880428122</t>
  </si>
  <si>
    <t>'019890275855</t>
  </si>
  <si>
    <t>'019890276097</t>
  </si>
  <si>
    <t>'019910511279</t>
  </si>
  <si>
    <t>'019930376102</t>
  </si>
  <si>
    <t>'019940928757</t>
  </si>
  <si>
    <t>'019940929179</t>
  </si>
  <si>
    <t>'019970728421</t>
  </si>
  <si>
    <t>'019970728473</t>
  </si>
  <si>
    <t>'019980832541</t>
  </si>
  <si>
    <t>'019980832594</t>
  </si>
  <si>
    <t>'019980832641</t>
  </si>
  <si>
    <t>'019980832759</t>
  </si>
  <si>
    <t>RV000880245773</t>
  </si>
  <si>
    <t>001 00059881092023</t>
  </si>
  <si>
    <t>'000100283115</t>
  </si>
  <si>
    <t>'002400443561</t>
  </si>
  <si>
    <t>'003570309904</t>
  </si>
  <si>
    <t>'008475578117</t>
  </si>
  <si>
    <t>'008475578119</t>
  </si>
  <si>
    <t>'008475578121</t>
  </si>
  <si>
    <t>'008475578122</t>
  </si>
  <si>
    <t>'008475578123</t>
  </si>
  <si>
    <t>'011520413698</t>
  </si>
  <si>
    <t>'019900284645</t>
  </si>
  <si>
    <t>'019900284831</t>
  </si>
  <si>
    <t>'019910510933</t>
  </si>
  <si>
    <t>'019920368198</t>
  </si>
  <si>
    <t>'019940927525</t>
  </si>
  <si>
    <t>'019970728072</t>
  </si>
  <si>
    <t>'019980831786</t>
  </si>
  <si>
    <t>'019980832028</t>
  </si>
  <si>
    <t>RV001060446819</t>
  </si>
  <si>
    <t>RV001130365425</t>
  </si>
  <si>
    <t>RV001130365647</t>
  </si>
  <si>
    <t>RV001810130284</t>
  </si>
  <si>
    <t>RV002180532814</t>
  </si>
  <si>
    <t>RV003270218549</t>
  </si>
  <si>
    <t>RV003570310427</t>
  </si>
  <si>
    <t>RV007430391588</t>
  </si>
  <si>
    <t>RV010180410208</t>
  </si>
  <si>
    <t>RV010230271675</t>
  </si>
  <si>
    <t>RV010830160729</t>
  </si>
  <si>
    <t>RV011200237373</t>
  </si>
  <si>
    <t>RV011520413841</t>
  </si>
  <si>
    <t>RV012790108921</t>
  </si>
  <si>
    <t>RV013300183031</t>
  </si>
  <si>
    <t>RV013890070614</t>
  </si>
  <si>
    <t>RV019840117093</t>
  </si>
  <si>
    <t>RV019880428122</t>
  </si>
  <si>
    <t>RV019890275855</t>
  </si>
  <si>
    <t>RV019890276097</t>
  </si>
  <si>
    <t>RV019910511279</t>
  </si>
  <si>
    <t>RV019930376102</t>
  </si>
  <si>
    <t>RV019940928757</t>
  </si>
  <si>
    <t>RV019940929179</t>
  </si>
  <si>
    <t>RV019970728421</t>
  </si>
  <si>
    <t>RV019970728473</t>
  </si>
  <si>
    <t>RV019980832541</t>
  </si>
  <si>
    <t>RV019980832594</t>
  </si>
  <si>
    <t>RV019980832641</t>
  </si>
  <si>
    <t>RV019980832759</t>
  </si>
  <si>
    <t>RV000100283115</t>
  </si>
  <si>
    <t>RV002400443561</t>
  </si>
  <si>
    <t>RV003570309904</t>
  </si>
  <si>
    <t>RV008475578117</t>
  </si>
  <si>
    <t>RV008475578119</t>
  </si>
  <si>
    <t>RV008475578121</t>
  </si>
  <si>
    <t>RV008475578122</t>
  </si>
  <si>
    <t>RV008475578123</t>
  </si>
  <si>
    <t>RV011520413698</t>
  </si>
  <si>
    <t>RV019900284645</t>
  </si>
  <si>
    <t>RV019900284831</t>
  </si>
  <si>
    <t>RV019910510933</t>
  </si>
  <si>
    <t>RV019920368198</t>
  </si>
  <si>
    <t>RV019940927525</t>
  </si>
  <si>
    <t>RV019970728072</t>
  </si>
  <si>
    <t>RV019980831786</t>
  </si>
  <si>
    <t>RV019980832028</t>
  </si>
  <si>
    <t>CO63PS5390E</t>
  </si>
  <si>
    <t>not approve</t>
  </si>
  <si>
    <t>001 00060423522023</t>
  </si>
  <si>
    <t>'019964354428</t>
  </si>
  <si>
    <t>'002400444140</t>
  </si>
  <si>
    <t>'004740364066</t>
  </si>
  <si>
    <t>'006900445581</t>
  </si>
  <si>
    <t>'007390297575</t>
  </si>
  <si>
    <t>'007610373152</t>
  </si>
  <si>
    <t>'008475588371</t>
  </si>
  <si>
    <t>'008475588372</t>
  </si>
  <si>
    <t>'008475588373</t>
  </si>
  <si>
    <t>'008475588374</t>
  </si>
  <si>
    <t>'013640136364</t>
  </si>
  <si>
    <t>'019860229392</t>
  </si>
  <si>
    <t>'019880428379</t>
  </si>
  <si>
    <t>'019900285431</t>
  </si>
  <si>
    <t>'019920368715</t>
  </si>
  <si>
    <t>'019920369245</t>
  </si>
  <si>
    <t>'019940929383</t>
  </si>
  <si>
    <t>'019951442557</t>
  </si>
  <si>
    <t>'019970728890</t>
  </si>
  <si>
    <t>'019980833071</t>
  </si>
  <si>
    <t>'019980833146</t>
  </si>
  <si>
    <t>001 00060663482023</t>
  </si>
  <si>
    <t>'019974356280</t>
  </si>
  <si>
    <t>'019974358748</t>
  </si>
  <si>
    <t>'001140369161</t>
  </si>
  <si>
    <t>'001830239790</t>
  </si>
  <si>
    <t>'002180533392</t>
  </si>
  <si>
    <t>'003410278128</t>
  </si>
  <si>
    <t>'004870368943</t>
  </si>
  <si>
    <t>'007420210043</t>
  </si>
  <si>
    <t>'012060356494</t>
  </si>
  <si>
    <t>'019860229795</t>
  </si>
  <si>
    <t>'019870342028</t>
  </si>
  <si>
    <t>'019870342088</t>
  </si>
  <si>
    <t>'019880428649</t>
  </si>
  <si>
    <t>'019880428685</t>
  </si>
  <si>
    <t>'019910511726</t>
  </si>
  <si>
    <t>'019920369363</t>
  </si>
  <si>
    <t>'019930376493</t>
  </si>
  <si>
    <t>'019930376617</t>
  </si>
  <si>
    <t>'019951443221</t>
  </si>
  <si>
    <t>'019960407105</t>
  </si>
  <si>
    <t>'019960407197</t>
  </si>
  <si>
    <t>'019980833470</t>
  </si>
  <si>
    <t>'019980833487</t>
  </si>
  <si>
    <t>1996RGR189339</t>
  </si>
  <si>
    <t>RV002400444140</t>
  </si>
  <si>
    <t>RV004740364066</t>
  </si>
  <si>
    <t>RV006900445581</t>
  </si>
  <si>
    <t>RV007390297575</t>
  </si>
  <si>
    <t>RV007610373152</t>
  </si>
  <si>
    <t>RV008475588371</t>
  </si>
  <si>
    <t>RV008475588372</t>
  </si>
  <si>
    <t>RV008475588373</t>
  </si>
  <si>
    <t>RV008475588374</t>
  </si>
  <si>
    <t>RV013640136364</t>
  </si>
  <si>
    <t>RV019860229392</t>
  </si>
  <si>
    <t>RV019880428379</t>
  </si>
  <si>
    <t>RV019900285431</t>
  </si>
  <si>
    <t>RV019920368715</t>
  </si>
  <si>
    <t>RV019920369245</t>
  </si>
  <si>
    <t>RV019940929383</t>
  </si>
  <si>
    <t>RV019951442557</t>
  </si>
  <si>
    <t>RV019970728890</t>
  </si>
  <si>
    <t>RV019980833071</t>
  </si>
  <si>
    <t>RV019980833146</t>
  </si>
  <si>
    <t>1997RGR272989</t>
  </si>
  <si>
    <t>1997RGR273172</t>
  </si>
  <si>
    <t>RV001140369161</t>
  </si>
  <si>
    <t>RV001830239790</t>
  </si>
  <si>
    <t>RV002180533392</t>
  </si>
  <si>
    <t>RV003410278128</t>
  </si>
  <si>
    <t>RV004870368943</t>
  </si>
  <si>
    <t>RV007420210043</t>
  </si>
  <si>
    <t>RV012060356494</t>
  </si>
  <si>
    <t>RV019860229795</t>
  </si>
  <si>
    <t>RV019870342028</t>
  </si>
  <si>
    <t>RV019870342088</t>
  </si>
  <si>
    <t>RV019880428649</t>
  </si>
  <si>
    <t>RV019880428685</t>
  </si>
  <si>
    <t>RV019910511726</t>
  </si>
  <si>
    <t>RV019920369363</t>
  </si>
  <si>
    <t>RV019930376493</t>
  </si>
  <si>
    <t>RV019930376617</t>
  </si>
  <si>
    <t>RV019951443221</t>
  </si>
  <si>
    <t>RV019960407105</t>
  </si>
  <si>
    <t>RV019960407197</t>
  </si>
  <si>
    <t>RV019980833470</t>
  </si>
  <si>
    <t>RV019980833487</t>
  </si>
  <si>
    <t>001 00060890902023</t>
  </si>
  <si>
    <t>'002260898593</t>
  </si>
  <si>
    <t>'003140165634</t>
  </si>
  <si>
    <t>'003780274322</t>
  </si>
  <si>
    <t>'003930328716</t>
  </si>
  <si>
    <t>'007390297891</t>
  </si>
  <si>
    <t>'007850213227</t>
  </si>
  <si>
    <t>'012290335894</t>
  </si>
  <si>
    <t>'019840117726</t>
  </si>
  <si>
    <t>'019850101515</t>
  </si>
  <si>
    <t>'019870342416</t>
  </si>
  <si>
    <t>'019890276466</t>
  </si>
  <si>
    <t>'019890276475</t>
  </si>
  <si>
    <t>'019890276637</t>
  </si>
  <si>
    <t>'019900285922</t>
  </si>
  <si>
    <t>'019900286319</t>
  </si>
  <si>
    <t>'019930376852</t>
  </si>
  <si>
    <t>'019930377106</t>
  </si>
  <si>
    <t>'019940929648</t>
  </si>
  <si>
    <t>'019940929727</t>
  </si>
  <si>
    <t>'019951443994</t>
  </si>
  <si>
    <t>'019951444209</t>
  </si>
  <si>
    <t>'019951444228</t>
  </si>
  <si>
    <t>'019970729669</t>
  </si>
  <si>
    <t>'019970729937</t>
  </si>
  <si>
    <t>'019980833917</t>
  </si>
  <si>
    <t>'019980833982</t>
  </si>
  <si>
    <t>'019980834094</t>
  </si>
  <si>
    <t>'019980834412</t>
  </si>
  <si>
    <t>'019980834981</t>
  </si>
  <si>
    <t>'019980835024</t>
  </si>
  <si>
    <t>001 00061189922023</t>
  </si>
  <si>
    <t>'000020445437</t>
  </si>
  <si>
    <t>'000930262227</t>
  </si>
  <si>
    <t>'001130367166</t>
  </si>
  <si>
    <t>'001890294931</t>
  </si>
  <si>
    <t>'002180533998</t>
  </si>
  <si>
    <t>'002180534384</t>
  </si>
  <si>
    <t>'002270332410</t>
  </si>
  <si>
    <t>'002390178472</t>
  </si>
  <si>
    <t>'002410399574</t>
  </si>
  <si>
    <t>'002480321020</t>
  </si>
  <si>
    <t>'002480321249</t>
  </si>
  <si>
    <t>'003450315881</t>
  </si>
  <si>
    <t>'003490163748</t>
  </si>
  <si>
    <t>'003620176714</t>
  </si>
  <si>
    <t>'003800335792</t>
  </si>
  <si>
    <t>'003860324025</t>
  </si>
  <si>
    <t>'003930328950</t>
  </si>
  <si>
    <t>'004730408699</t>
  </si>
  <si>
    <t>'006300275803</t>
  </si>
  <si>
    <t>'006700336368</t>
  </si>
  <si>
    <t>'006840396384</t>
  </si>
  <si>
    <t>'007830314775</t>
  </si>
  <si>
    <t>'011080125004</t>
  </si>
  <si>
    <t>'011470152068</t>
  </si>
  <si>
    <t>'011960262039</t>
  </si>
  <si>
    <t>'012360201169</t>
  </si>
  <si>
    <t>'012770162139</t>
  </si>
  <si>
    <t>'013300183624</t>
  </si>
  <si>
    <t>'019910512291</t>
  </si>
  <si>
    <t>'019920369931</t>
  </si>
  <si>
    <t>'019930377298</t>
  </si>
  <si>
    <t>'019951445082</t>
  </si>
  <si>
    <t>'019951445110</t>
  </si>
  <si>
    <t>'019970730184</t>
  </si>
  <si>
    <t>'019970730496</t>
  </si>
  <si>
    <t>'019970730608</t>
  </si>
  <si>
    <t>'019970730718</t>
  </si>
  <si>
    <t>'019980835400</t>
  </si>
  <si>
    <t>'019980835458</t>
  </si>
  <si>
    <t>'019980835713</t>
  </si>
  <si>
    <t>'019980835741</t>
  </si>
  <si>
    <t>RV002260898593</t>
  </si>
  <si>
    <t>RV003140165634</t>
  </si>
  <si>
    <t>RV003780274322</t>
  </si>
  <si>
    <t>RV003930328716</t>
  </si>
  <si>
    <t>RV007390297891</t>
  </si>
  <si>
    <t>RV007850213227</t>
  </si>
  <si>
    <t>RV012290335894</t>
  </si>
  <si>
    <t>RV019840117726</t>
  </si>
  <si>
    <t>RV019850101515</t>
  </si>
  <si>
    <t>RV019870342416</t>
  </si>
  <si>
    <t>RV019890276466</t>
  </si>
  <si>
    <t>RV019890276475</t>
  </si>
  <si>
    <t>RV019890276637</t>
  </si>
  <si>
    <t>RV019900285922</t>
  </si>
  <si>
    <t>RV019900286319</t>
  </si>
  <si>
    <t>RV019930376852</t>
  </si>
  <si>
    <t>RV019930377106</t>
  </si>
  <si>
    <t>RV019940929648</t>
  </si>
  <si>
    <t>RV019940929727</t>
  </si>
  <si>
    <t>RV019951443994</t>
  </si>
  <si>
    <t>RV019951444209</t>
  </si>
  <si>
    <t>RV019951444228</t>
  </si>
  <si>
    <t>RV019970729669</t>
  </si>
  <si>
    <t>RV019970729937</t>
  </si>
  <si>
    <t>RV019980833917</t>
  </si>
  <si>
    <t>RV019980833982</t>
  </si>
  <si>
    <t>RV019980834094</t>
  </si>
  <si>
    <t>RV019980834412</t>
  </si>
  <si>
    <t>RV019980834981</t>
  </si>
  <si>
    <t>RV019980835024</t>
  </si>
  <si>
    <t>RV000020445437</t>
  </si>
  <si>
    <t>RV000930262227</t>
  </si>
  <si>
    <t>RV001130367166</t>
  </si>
  <si>
    <t>RV001890294931</t>
  </si>
  <si>
    <t>RV002180533998</t>
  </si>
  <si>
    <t>RV002180534384</t>
  </si>
  <si>
    <t>RV002270332410</t>
  </si>
  <si>
    <t>RV002390178472</t>
  </si>
  <si>
    <t>RV002410399574</t>
  </si>
  <si>
    <t>RV002480321020</t>
  </si>
  <si>
    <t>RV002480321249</t>
  </si>
  <si>
    <t>RV003450315881</t>
  </si>
  <si>
    <t>RV003490163748</t>
  </si>
  <si>
    <t>RV003620176714</t>
  </si>
  <si>
    <t>RV003860324025</t>
  </si>
  <si>
    <t>RV003800335792</t>
  </si>
  <si>
    <t>RV003930328950</t>
  </si>
  <si>
    <t>RV004730408699</t>
  </si>
  <si>
    <t>RV006300275803</t>
  </si>
  <si>
    <t>RV006700336368</t>
  </si>
  <si>
    <t>RV006840396384</t>
  </si>
  <si>
    <t>RV007830314775</t>
  </si>
  <si>
    <t>RV011080125004</t>
  </si>
  <si>
    <t>RV011470152068</t>
  </si>
  <si>
    <t>RV011960262039</t>
  </si>
  <si>
    <t>RV012360201169</t>
  </si>
  <si>
    <t>RV012770162139</t>
  </si>
  <si>
    <t>RV013300183624</t>
  </si>
  <si>
    <t>RV019910512291</t>
  </si>
  <si>
    <t>RV019920369931</t>
  </si>
  <si>
    <t>RV019930377298</t>
  </si>
  <si>
    <t>RV019951445082</t>
  </si>
  <si>
    <t>RV019951445110</t>
  </si>
  <si>
    <t>RV019970730184</t>
  </si>
  <si>
    <t>RV019970730496</t>
  </si>
  <si>
    <t>RV019970730608</t>
  </si>
  <si>
    <t>RV019970730718</t>
  </si>
  <si>
    <t>RV019980835400</t>
  </si>
  <si>
    <t>RV019980835458</t>
  </si>
  <si>
    <t>RV019980835713</t>
  </si>
  <si>
    <t>RV019980835741</t>
  </si>
  <si>
    <t>001 00061603812023</t>
  </si>
  <si>
    <t>'000910335599</t>
  </si>
  <si>
    <t>'001880359253</t>
  </si>
  <si>
    <t>'002410400092</t>
  </si>
  <si>
    <t>'003450316348</t>
  </si>
  <si>
    <t>'004870370025</t>
  </si>
  <si>
    <t>'012980276904</t>
  </si>
  <si>
    <t>'019910512831</t>
  </si>
  <si>
    <t>'019940932173</t>
  </si>
  <si>
    <t>'019940932292</t>
  </si>
  <si>
    <t>'019951446432</t>
  </si>
  <si>
    <t>'019951447102</t>
  </si>
  <si>
    <t>'019951447253</t>
  </si>
  <si>
    <t>'019960407964</t>
  </si>
  <si>
    <t>'019970731326</t>
  </si>
  <si>
    <t>'019970731394</t>
  </si>
  <si>
    <t>'019970731395</t>
  </si>
  <si>
    <t>'019980836733</t>
  </si>
  <si>
    <t>001 00061380932023</t>
  </si>
  <si>
    <t>'001060448903</t>
  </si>
  <si>
    <t>'001880359245</t>
  </si>
  <si>
    <t>'007390298332</t>
  </si>
  <si>
    <t>'007430393571</t>
  </si>
  <si>
    <t>'008475606494</t>
  </si>
  <si>
    <t>'008475606495</t>
  </si>
  <si>
    <t>'008475606496</t>
  </si>
  <si>
    <t>'008475606497</t>
  </si>
  <si>
    <t>'010180411360</t>
  </si>
  <si>
    <t>'010230272583</t>
  </si>
  <si>
    <t>'011530237416</t>
  </si>
  <si>
    <t>'019870342881</t>
  </si>
  <si>
    <t>'019920370061</t>
  </si>
  <si>
    <t>'019970730805</t>
  </si>
  <si>
    <t>'019970730887</t>
  </si>
  <si>
    <t>'019980835948</t>
  </si>
  <si>
    <t>'019980836084</t>
  </si>
  <si>
    <t>'019980836334</t>
  </si>
  <si>
    <t>'019980836543</t>
  </si>
  <si>
    <t>RV000910335599</t>
  </si>
  <si>
    <t>RV001880359253</t>
  </si>
  <si>
    <t>RV002410400092</t>
  </si>
  <si>
    <t>RV003450316348</t>
  </si>
  <si>
    <t>RV004870370025</t>
  </si>
  <si>
    <t>RV012980276904</t>
  </si>
  <si>
    <t>RV019910512831</t>
  </si>
  <si>
    <t>RV019940932173</t>
  </si>
  <si>
    <t>RV019940932292</t>
  </si>
  <si>
    <t>RV019951446432</t>
  </si>
  <si>
    <t>RV019951447102</t>
  </si>
  <si>
    <t>RV019951447253</t>
  </si>
  <si>
    <t>RV019960407964</t>
  </si>
  <si>
    <t>RV019970731326</t>
  </si>
  <si>
    <t>RV019970731394</t>
  </si>
  <si>
    <t>RV019970731395</t>
  </si>
  <si>
    <t>RV019980836733</t>
  </si>
  <si>
    <t>RV001060448903</t>
  </si>
  <si>
    <t>RV001880359245</t>
  </si>
  <si>
    <t>RV007390298332</t>
  </si>
  <si>
    <t>RV007430393571</t>
  </si>
  <si>
    <t>RV008475606494</t>
  </si>
  <si>
    <t>RV008475606495</t>
  </si>
  <si>
    <t>RV008475606496</t>
  </si>
  <si>
    <t>RV008475606497</t>
  </si>
  <si>
    <t>RV010180411360</t>
  </si>
  <si>
    <t>RV010230272583</t>
  </si>
  <si>
    <t>RV011530237416</t>
  </si>
  <si>
    <t>RV019870342881</t>
  </si>
  <si>
    <t>RV019920370061</t>
  </si>
  <si>
    <t>RV019970730805</t>
  </si>
  <si>
    <t>RV019970730887</t>
  </si>
  <si>
    <t>RV019980835948</t>
  </si>
  <si>
    <t>RV019980836084</t>
  </si>
  <si>
    <t>RV019980836334</t>
  </si>
  <si>
    <t>RV019980836543</t>
  </si>
  <si>
    <t>001 00061823442023</t>
  </si>
  <si>
    <t>'003290269710</t>
  </si>
  <si>
    <t>'012150357723</t>
  </si>
  <si>
    <t>'015770039566</t>
  </si>
  <si>
    <t>'019840118183</t>
  </si>
  <si>
    <t>'019850102016</t>
  </si>
  <si>
    <t>'019850102172</t>
  </si>
  <si>
    <t>'019860230978</t>
  </si>
  <si>
    <t>'019880430799</t>
  </si>
  <si>
    <t>'019890276993</t>
  </si>
  <si>
    <t>'019910513142</t>
  </si>
  <si>
    <t>'019910513200</t>
  </si>
  <si>
    <t>'019910513353</t>
  </si>
  <si>
    <t>'019940932560</t>
  </si>
  <si>
    <t>'019951447465</t>
  </si>
  <si>
    <t>'019951447480</t>
  </si>
  <si>
    <t>'019960408213</t>
  </si>
  <si>
    <t>'019980837231</t>
  </si>
  <si>
    <t>'019980837437</t>
  </si>
  <si>
    <t>'019980837547</t>
  </si>
  <si>
    <t>1994RGR435939</t>
  </si>
  <si>
    <t>'019944375370</t>
  </si>
  <si>
    <t>RV003290269710</t>
  </si>
  <si>
    <t>RV012150357723</t>
  </si>
  <si>
    <t>RV015770039566</t>
  </si>
  <si>
    <t>RV019840118183</t>
  </si>
  <si>
    <t>RV019850102016</t>
  </si>
  <si>
    <t>RV019850102172</t>
  </si>
  <si>
    <t>RV019860230978</t>
  </si>
  <si>
    <t>RV019880430799</t>
  </si>
  <si>
    <t>RV019890276993</t>
  </si>
  <si>
    <t>RV019910513142</t>
  </si>
  <si>
    <t>RV019910513200</t>
  </si>
  <si>
    <t>RV019910513353</t>
  </si>
  <si>
    <t>RV019940932560</t>
  </si>
  <si>
    <t>RV019951447465</t>
  </si>
  <si>
    <t>RV019951447480</t>
  </si>
  <si>
    <t>RV019960408213</t>
  </si>
  <si>
    <t>RV019980837231</t>
  </si>
  <si>
    <t>RV019980837437</t>
  </si>
  <si>
    <t>RV019980837547</t>
  </si>
  <si>
    <t>001 00062054272023</t>
  </si>
  <si>
    <t>'019854375222</t>
  </si>
  <si>
    <t>'019884373784</t>
  </si>
  <si>
    <t>'019944376638</t>
  </si>
  <si>
    <t>'008475619585</t>
  </si>
  <si>
    <t>'008475619586</t>
  </si>
  <si>
    <t>'014450024584</t>
  </si>
  <si>
    <t>'019860231096</t>
  </si>
  <si>
    <t>'019920371077</t>
  </si>
  <si>
    <t>'019930378056</t>
  </si>
  <si>
    <t>'019930378126</t>
  </si>
  <si>
    <t>'019940934153</t>
  </si>
  <si>
    <t>'019951448645</t>
  </si>
  <si>
    <t>'019951448779</t>
  </si>
  <si>
    <t>'019951448895</t>
  </si>
  <si>
    <t>'019960408605</t>
  </si>
  <si>
    <t>'019960408731</t>
  </si>
  <si>
    <t>'019980837842</t>
  </si>
  <si>
    <t>1985RGR31576</t>
  </si>
  <si>
    <t>1988RGR145376</t>
  </si>
  <si>
    <t>1994RGR436121</t>
  </si>
  <si>
    <t>RV008475619585</t>
  </si>
  <si>
    <t>RV008475619586</t>
  </si>
  <si>
    <t>RV014450024584</t>
  </si>
  <si>
    <t>RV019860231096</t>
  </si>
  <si>
    <t>RV019920371077</t>
  </si>
  <si>
    <t>RV019930378056</t>
  </si>
  <si>
    <t>RV019930378126</t>
  </si>
  <si>
    <t>RV019940934153</t>
  </si>
  <si>
    <t>RV019951448645</t>
  </si>
  <si>
    <t>RV019951448779</t>
  </si>
  <si>
    <t>RV019951448895</t>
  </si>
  <si>
    <t>RV019960408605</t>
  </si>
  <si>
    <t>RV019960408731</t>
  </si>
  <si>
    <t>RV019980837842</t>
  </si>
  <si>
    <t>001 00062366792023</t>
  </si>
  <si>
    <t>'019924381800</t>
  </si>
  <si>
    <t>'019954379813</t>
  </si>
  <si>
    <t>'001460510135</t>
  </si>
  <si>
    <t>'002020181377</t>
  </si>
  <si>
    <t>'004470332017</t>
  </si>
  <si>
    <t>'006940216212</t>
  </si>
  <si>
    <t>'019860231356</t>
  </si>
  <si>
    <t>'019870343771</t>
  </si>
  <si>
    <t>'019880431517</t>
  </si>
  <si>
    <t>'019900287088</t>
  </si>
  <si>
    <t>'019910513710</t>
  </si>
  <si>
    <t>'019920371876</t>
  </si>
  <si>
    <t>'019980839169</t>
  </si>
  <si>
    <t>'019980839416</t>
  </si>
  <si>
    <t>'019980839542</t>
  </si>
  <si>
    <t>'019980839711</t>
  </si>
  <si>
    <t>1992RGR172188</t>
  </si>
  <si>
    <t>1995RGR497645</t>
  </si>
  <si>
    <t>RV001460510135</t>
  </si>
  <si>
    <t>RV002020181377</t>
  </si>
  <si>
    <t>RV004470332017</t>
  </si>
  <si>
    <t>RV006940216212</t>
  </si>
  <si>
    <t>RV019860231356</t>
  </si>
  <si>
    <t>RV019870343771</t>
  </si>
  <si>
    <t>RV019880431517</t>
  </si>
  <si>
    <t>RV019900287088</t>
  </si>
  <si>
    <t>RV019910513710</t>
  </si>
  <si>
    <t>RV019920371876</t>
  </si>
  <si>
    <t>RV019980839169</t>
  </si>
  <si>
    <t>RV019980839416</t>
  </si>
  <si>
    <t>RV019980839542</t>
  </si>
  <si>
    <t>RV019980839711</t>
  </si>
  <si>
    <t>001 00062561472023</t>
  </si>
  <si>
    <t>'019974380070</t>
  </si>
  <si>
    <t>'008475628173</t>
  </si>
  <si>
    <t>'019890277410</t>
  </si>
  <si>
    <t>'019890277586</t>
  </si>
  <si>
    <t>'019951450164</t>
  </si>
  <si>
    <t>'019970732816</t>
  </si>
  <si>
    <t>'019980840200</t>
  </si>
  <si>
    <t>001 00062803312023</t>
  </si>
  <si>
    <t>'019914387272</t>
  </si>
  <si>
    <t>'019954382393</t>
  </si>
  <si>
    <t>'019984385341</t>
  </si>
  <si>
    <t>'019850102565</t>
  </si>
  <si>
    <t>'019850102675</t>
  </si>
  <si>
    <t>'019900287664</t>
  </si>
  <si>
    <t>'019900287860</t>
  </si>
  <si>
    <t>'019930378620</t>
  </si>
  <si>
    <t>'019940937012</t>
  </si>
  <si>
    <t>'019940937093</t>
  </si>
  <si>
    <t>'019940937208</t>
  </si>
  <si>
    <t>'019951450915</t>
  </si>
  <si>
    <t>'019951451232</t>
  </si>
  <si>
    <t>'019970733628</t>
  </si>
  <si>
    <t>'019980840677</t>
  </si>
  <si>
    <t>'019980841091</t>
  </si>
  <si>
    <t>001 00063036532023</t>
  </si>
  <si>
    <t>'004220449954</t>
  </si>
  <si>
    <t>'008475638312</t>
  </si>
  <si>
    <t>'019870344227</t>
  </si>
  <si>
    <t>'019880432305</t>
  </si>
  <si>
    <t>'019920372396</t>
  </si>
  <si>
    <t>'019970733850</t>
  </si>
  <si>
    <t>'019970733904</t>
  </si>
  <si>
    <t>'019980841639</t>
  </si>
  <si>
    <t>'019980841723</t>
  </si>
  <si>
    <t>1997RGR274439</t>
  </si>
  <si>
    <t>RV008475628173</t>
  </si>
  <si>
    <t>RV019890277410</t>
  </si>
  <si>
    <t>RV019890277586</t>
  </si>
  <si>
    <t>RV019951450164</t>
  </si>
  <si>
    <t>RV019970732816</t>
  </si>
  <si>
    <t>RV019980840200</t>
  </si>
  <si>
    <t>1991RGR200269</t>
  </si>
  <si>
    <t>1995RGR497859</t>
  </si>
  <si>
    <t>1998RGR276517</t>
  </si>
  <si>
    <t>RV019850102565</t>
  </si>
  <si>
    <t>RV019850102675</t>
  </si>
  <si>
    <t>RV019900287664</t>
  </si>
  <si>
    <t>RV019900287860</t>
  </si>
  <si>
    <t>RV019930378620</t>
  </si>
  <si>
    <t>RV019940937012</t>
  </si>
  <si>
    <t>RV019940937093</t>
  </si>
  <si>
    <t>RV019940937208</t>
  </si>
  <si>
    <t>RV019951450915</t>
  </si>
  <si>
    <t>RV019951451232</t>
  </si>
  <si>
    <t>RV019970733628</t>
  </si>
  <si>
    <t>RV019980840677</t>
  </si>
  <si>
    <t>RV019980841091</t>
  </si>
  <si>
    <t>RV004220449954</t>
  </si>
  <si>
    <t>RV008475638312</t>
  </si>
  <si>
    <t>RV019870344227</t>
  </si>
  <si>
    <t>RV019880432305</t>
  </si>
  <si>
    <t>RV019920372396</t>
  </si>
  <si>
    <t>RV019970733850</t>
  </si>
  <si>
    <t>RV019970733904</t>
  </si>
  <si>
    <t>RV019980841639</t>
  </si>
  <si>
    <t>RV019980841723</t>
  </si>
  <si>
    <t>001 00063253102023</t>
  </si>
  <si>
    <t>'019874392870</t>
  </si>
  <si>
    <t>'019894390298</t>
  </si>
  <si>
    <t>'019894390953</t>
  </si>
  <si>
    <t>'019984392292</t>
  </si>
  <si>
    <t>'008475647285</t>
  </si>
  <si>
    <t>'008475647286</t>
  </si>
  <si>
    <t>'008475647287</t>
  </si>
  <si>
    <t>'019840118986</t>
  </si>
  <si>
    <t>'019860232004</t>
  </si>
  <si>
    <t>'019860232279</t>
  </si>
  <si>
    <t>'019870344637</t>
  </si>
  <si>
    <t>'019900288140</t>
  </si>
  <si>
    <t>'019900288158</t>
  </si>
  <si>
    <t>'019910514572</t>
  </si>
  <si>
    <t>'019910514819</t>
  </si>
  <si>
    <t>'019910514881</t>
  </si>
  <si>
    <t>'019920372597</t>
  </si>
  <si>
    <t>'019930379161</t>
  </si>
  <si>
    <t>'019940938375</t>
  </si>
  <si>
    <t>'019951453299</t>
  </si>
  <si>
    <t>'019951453428</t>
  </si>
  <si>
    <t>1987RGR155808</t>
  </si>
  <si>
    <t>1989RGR126803</t>
  </si>
  <si>
    <t>1989RGR126832</t>
  </si>
  <si>
    <t>1998RGR277088</t>
  </si>
  <si>
    <t>RV008475647285</t>
  </si>
  <si>
    <t>RV008475647286</t>
  </si>
  <si>
    <t>RV008475647287</t>
  </si>
  <si>
    <t>RV019840118986</t>
  </si>
  <si>
    <t>RV019860232004</t>
  </si>
  <si>
    <t>RV019860232279</t>
  </si>
  <si>
    <t>RV019870344637</t>
  </si>
  <si>
    <t>RV019900288140</t>
  </si>
  <si>
    <t>RV019900288158</t>
  </si>
  <si>
    <t>RV019910514572</t>
  </si>
  <si>
    <t>RV019910514819</t>
  </si>
  <si>
    <t>RV019910514881</t>
  </si>
  <si>
    <t>RV019920372597</t>
  </si>
  <si>
    <t>RV019930379161</t>
  </si>
  <si>
    <t>RV019940938375</t>
  </si>
  <si>
    <t>RV019951453299</t>
  </si>
  <si>
    <t>RV019951453428</t>
  </si>
  <si>
    <t>001 00063726712023</t>
  </si>
  <si>
    <t>'019874394818</t>
  </si>
  <si>
    <t>'019954391915</t>
  </si>
  <si>
    <t>'019954393517</t>
  </si>
  <si>
    <t>'003860326590</t>
  </si>
  <si>
    <t>'004290351701</t>
  </si>
  <si>
    <t>'004370503006</t>
  </si>
  <si>
    <t>'006630446492</t>
  </si>
  <si>
    <t>'006700339212</t>
  </si>
  <si>
    <t>'007600269583</t>
  </si>
  <si>
    <t>'008475656315</t>
  </si>
  <si>
    <t>'012770163551</t>
  </si>
  <si>
    <t>'019860232471</t>
  </si>
  <si>
    <t>'019860232639</t>
  </si>
  <si>
    <t>'019870344715</t>
  </si>
  <si>
    <t>'019870344946</t>
  </si>
  <si>
    <t>'019880433551</t>
  </si>
  <si>
    <t>'019930379289</t>
  </si>
  <si>
    <t>'019940938996</t>
  </si>
  <si>
    <t>'019951454412</t>
  </si>
  <si>
    <t>'019960410077</t>
  </si>
  <si>
    <t>'019980843092</t>
  </si>
  <si>
    <t>001 00063961962023</t>
  </si>
  <si>
    <t>'004660260217</t>
  </si>
  <si>
    <t>'019840119369</t>
  </si>
  <si>
    <t>'019860232754</t>
  </si>
  <si>
    <t>'019940940578</t>
  </si>
  <si>
    <t>'019940940638</t>
  </si>
  <si>
    <t>'019940940719</t>
  </si>
  <si>
    <t>'019951456214</t>
  </si>
  <si>
    <t>'019951456880</t>
  </si>
  <si>
    <t>'019960410959</t>
  </si>
  <si>
    <t>'019980844027</t>
  </si>
  <si>
    <t>001 00064179332023</t>
  </si>
  <si>
    <t>'019984406084</t>
  </si>
  <si>
    <t>'019850103543</t>
  </si>
  <si>
    <t>'019890278519</t>
  </si>
  <si>
    <t>'019890278746</t>
  </si>
  <si>
    <t>'019890278772</t>
  </si>
  <si>
    <t>'019920374799</t>
  </si>
  <si>
    <t>'019920374860</t>
  </si>
  <si>
    <t>'019940941305</t>
  </si>
  <si>
    <t>'019970735649</t>
  </si>
  <si>
    <t>'019970735710</t>
  </si>
  <si>
    <t>'019970736062</t>
  </si>
  <si>
    <t>'019980844559</t>
  </si>
  <si>
    <t>'019980845785</t>
  </si>
  <si>
    <t>1987RGR155881</t>
  </si>
  <si>
    <t>1995RGR498955</t>
  </si>
  <si>
    <t>1995RGR499057</t>
  </si>
  <si>
    <t>RV003860326590</t>
  </si>
  <si>
    <t>RV004290351701</t>
  </si>
  <si>
    <t>RV004370503006</t>
  </si>
  <si>
    <t>RV006630446492</t>
  </si>
  <si>
    <t>RV006700339212</t>
  </si>
  <si>
    <t>RV007600269583</t>
  </si>
  <si>
    <t>RV008475656315</t>
  </si>
  <si>
    <t>RV012770163551</t>
  </si>
  <si>
    <t>RV019860232471</t>
  </si>
  <si>
    <t>RV019860232639</t>
  </si>
  <si>
    <t>RV019870344715</t>
  </si>
  <si>
    <t>RV019870344946</t>
  </si>
  <si>
    <t>RV019880433551</t>
  </si>
  <si>
    <t>RV019930379289</t>
  </si>
  <si>
    <t>RV019940938996</t>
  </si>
  <si>
    <t>RV019951454412</t>
  </si>
  <si>
    <t>RV019960410077</t>
  </si>
  <si>
    <t>RV019980843092</t>
  </si>
  <si>
    <t>RV004660260217</t>
  </si>
  <si>
    <t>RV019840119369</t>
  </si>
  <si>
    <t>RV019860232754</t>
  </si>
  <si>
    <t>RV019940940578</t>
  </si>
  <si>
    <t>RV019940940638</t>
  </si>
  <si>
    <t>RV019940940719</t>
  </si>
  <si>
    <t>RV019951456214</t>
  </si>
  <si>
    <t>RV019951456880</t>
  </si>
  <si>
    <t>RV019960410959</t>
  </si>
  <si>
    <t>RV019980844027</t>
  </si>
  <si>
    <t>1998RGR278084</t>
  </si>
  <si>
    <t>RV019850103543</t>
  </si>
  <si>
    <t>RV019890278519</t>
  </si>
  <si>
    <t>RV019890278746</t>
  </si>
  <si>
    <t>RV019890278772</t>
  </si>
  <si>
    <t>RV019920374799</t>
  </si>
  <si>
    <t>RV019920374860</t>
  </si>
  <si>
    <t>RV019940941305</t>
  </si>
  <si>
    <t>RV019970735649</t>
  </si>
  <si>
    <t>RV019970735710</t>
  </si>
  <si>
    <t>RV019970736062</t>
  </si>
  <si>
    <t>RV019980844559</t>
  </si>
  <si>
    <t>RV019980845785</t>
  </si>
  <si>
    <t>001 00064704012023</t>
  </si>
  <si>
    <t>'019954406338</t>
  </si>
  <si>
    <t>'003210615768</t>
  </si>
  <si>
    <t>'003480226133</t>
  </si>
  <si>
    <t>'010390140991</t>
  </si>
  <si>
    <t>'012160424848</t>
  </si>
  <si>
    <t>'019840119916</t>
  </si>
  <si>
    <t>'019840119978</t>
  </si>
  <si>
    <t>'019850103768</t>
  </si>
  <si>
    <t>'019900289510</t>
  </si>
  <si>
    <t>'019900289512</t>
  </si>
  <si>
    <t>'019920375092</t>
  </si>
  <si>
    <t>'019951459494</t>
  </si>
  <si>
    <t>'019951460109</t>
  </si>
  <si>
    <t>001 00064390352023</t>
  </si>
  <si>
    <t>'019944409123</t>
  </si>
  <si>
    <t>'008475669726</t>
  </si>
  <si>
    <t>'008475669727</t>
  </si>
  <si>
    <t>'008475669729</t>
  </si>
  <si>
    <t>'019870345708</t>
  </si>
  <si>
    <t>'019880434444</t>
  </si>
  <si>
    <t>'019900289203</t>
  </si>
  <si>
    <t>'019900289366</t>
  </si>
  <si>
    <t>'019951458780</t>
  </si>
  <si>
    <t>'019980846995</t>
  </si>
  <si>
    <t>1995RGR500511</t>
  </si>
  <si>
    <t>RV003210615768</t>
  </si>
  <si>
    <t>RV003480226133</t>
  </si>
  <si>
    <t>RV010390140991</t>
  </si>
  <si>
    <t>RV012160424848</t>
  </si>
  <si>
    <t>RV019840119916</t>
  </si>
  <si>
    <t>RV019840119978</t>
  </si>
  <si>
    <t>RV019850103768</t>
  </si>
  <si>
    <t>RV019900289510</t>
  </si>
  <si>
    <t>RV019900289512</t>
  </si>
  <si>
    <t>RV019920375092</t>
  </si>
  <si>
    <t>RV019951459494</t>
  </si>
  <si>
    <t>RV019951460109</t>
  </si>
  <si>
    <t>1994RGR439519</t>
  </si>
  <si>
    <t>RV008475669726</t>
  </si>
  <si>
    <t>RV008475669727</t>
  </si>
  <si>
    <t>RV008475669729</t>
  </si>
  <si>
    <t>RV019870345708</t>
  </si>
  <si>
    <t>RV019880434444</t>
  </si>
  <si>
    <t>RV019900289203</t>
  </si>
  <si>
    <t>RV019900289366</t>
  </si>
  <si>
    <t>RV019951458780</t>
  </si>
  <si>
    <t>RV019980846995</t>
  </si>
  <si>
    <t>001 00064905512023</t>
  </si>
  <si>
    <t>'003390192067</t>
  </si>
  <si>
    <t>'004710393530</t>
  </si>
  <si>
    <t>'008475679454</t>
  </si>
  <si>
    <t>'008475679456</t>
  </si>
  <si>
    <t>'008475679457</t>
  </si>
  <si>
    <t>'019910516680</t>
  </si>
  <si>
    <t>'019951460210</t>
  </si>
  <si>
    <t>'019970737337</t>
  </si>
  <si>
    <t>'019970737445</t>
  </si>
  <si>
    <t>001 00065133332023</t>
  </si>
  <si>
    <t>'019974416971</t>
  </si>
  <si>
    <t>'004710393748</t>
  </si>
  <si>
    <t>'006860245167</t>
  </si>
  <si>
    <t>'019860233934</t>
  </si>
  <si>
    <t>'019880435718</t>
  </si>
  <si>
    <t>'019940945519</t>
  </si>
  <si>
    <t>'019940945589</t>
  </si>
  <si>
    <t>'019940945719</t>
  </si>
  <si>
    <t>'019951461545</t>
  </si>
  <si>
    <t>'019951461548</t>
  </si>
  <si>
    <t>'019980849508</t>
  </si>
  <si>
    <t>'019980849519</t>
  </si>
  <si>
    <t>RV003390192067</t>
  </si>
  <si>
    <t>RV004710393530</t>
  </si>
  <si>
    <t>RV008475679454</t>
  </si>
  <si>
    <t>RV008475679456</t>
  </si>
  <si>
    <t>RV008475679457</t>
  </si>
  <si>
    <t>RV019910516680</t>
  </si>
  <si>
    <t>RV019951460210</t>
  </si>
  <si>
    <t>RV019970737337</t>
  </si>
  <si>
    <t>RV019970737445</t>
  </si>
  <si>
    <t>1997RGR276825</t>
  </si>
  <si>
    <t>RV004710393748</t>
  </si>
  <si>
    <t>RV006860245167</t>
  </si>
  <si>
    <t>RV019860233934</t>
  </si>
  <si>
    <t>RV019880435718</t>
  </si>
  <si>
    <t>RV019940945519</t>
  </si>
  <si>
    <t>RV019940945589</t>
  </si>
  <si>
    <t>RV019940945719</t>
  </si>
  <si>
    <t>RV019951461545</t>
  </si>
  <si>
    <t>RV019951461548</t>
  </si>
  <si>
    <t>RV019980849508</t>
  </si>
  <si>
    <t>RV019980849519</t>
  </si>
  <si>
    <t>001 00065349142023</t>
  </si>
  <si>
    <t>'008475691486</t>
  </si>
  <si>
    <t>'008475692002</t>
  </si>
  <si>
    <t>'008475692609</t>
  </si>
  <si>
    <t>'010030217383</t>
  </si>
  <si>
    <t>'010700568711</t>
  </si>
  <si>
    <t>'019840120473</t>
  </si>
  <si>
    <t>'019940946424</t>
  </si>
  <si>
    <t>'019951462553</t>
  </si>
  <si>
    <t>'019951462619</t>
  </si>
  <si>
    <t>'019951462782</t>
  </si>
  <si>
    <t>'019951462811</t>
  </si>
  <si>
    <t>RV008475691486</t>
  </si>
  <si>
    <t>RV008475692002</t>
  </si>
  <si>
    <t>RV008475692609</t>
  </si>
  <si>
    <t>RV010030217383</t>
  </si>
  <si>
    <t>RV010700568711</t>
  </si>
  <si>
    <t>RV019840120473</t>
  </si>
  <si>
    <t>RV019940946424</t>
  </si>
  <si>
    <t>RV019951462553</t>
  </si>
  <si>
    <t>RV019951462619</t>
  </si>
  <si>
    <t>RV019951462782</t>
  </si>
  <si>
    <t>RV019951462811</t>
  </si>
  <si>
    <t>001 00065560172023</t>
  </si>
  <si>
    <t>'006700341813</t>
  </si>
  <si>
    <t>'008475695398</t>
  </si>
  <si>
    <t>'008475695399</t>
  </si>
  <si>
    <t>'008475695400</t>
  </si>
  <si>
    <t>'019850104396</t>
  </si>
  <si>
    <t>'019910517901</t>
  </si>
  <si>
    <t>'019920376363</t>
  </si>
  <si>
    <t>'019940947202</t>
  </si>
  <si>
    <t>'019951464136</t>
  </si>
  <si>
    <t>'019960412764</t>
  </si>
  <si>
    <t>'019980850008</t>
  </si>
  <si>
    <t>RV006700341813</t>
  </si>
  <si>
    <t>RV008475695398</t>
  </si>
  <si>
    <t>RV008475695399</t>
  </si>
  <si>
    <t>RV008475695400</t>
  </si>
  <si>
    <t>RV019850104396</t>
  </si>
  <si>
    <t>RV019910517901</t>
  </si>
  <si>
    <t>RV019920376363</t>
  </si>
  <si>
    <t>RV019940947202</t>
  </si>
  <si>
    <t>RV019951464136</t>
  </si>
  <si>
    <t>RV019960412764</t>
  </si>
  <si>
    <t>RV019980850008</t>
  </si>
  <si>
    <t>001 00065878172023</t>
  </si>
  <si>
    <t>'006610402513</t>
  </si>
  <si>
    <t>'012980282547</t>
  </si>
  <si>
    <t>'019960413293</t>
  </si>
  <si>
    <t>'019980850581</t>
  </si>
  <si>
    <t>RV006610402513</t>
  </si>
  <si>
    <t>RV012980282547</t>
  </si>
  <si>
    <t>RV019960413293</t>
  </si>
  <si>
    <t>RV019980850581</t>
  </si>
  <si>
    <t>001 00066114832023</t>
  </si>
  <si>
    <t>'003050410802</t>
  </si>
  <si>
    <t>'004600469606</t>
  </si>
  <si>
    <t>'008475706349</t>
  </si>
  <si>
    <t>'008475706350</t>
  </si>
  <si>
    <t>'008475706351</t>
  </si>
  <si>
    <t>'019951465583</t>
  </si>
  <si>
    <t>'019951465930</t>
  </si>
  <si>
    <t>'019970740870</t>
  </si>
  <si>
    <t>'019980850746</t>
  </si>
  <si>
    <t>RV003050410802</t>
  </si>
  <si>
    <t>RV004600469606</t>
  </si>
  <si>
    <t>RV008475706349</t>
  </si>
  <si>
    <t>RV008475706350</t>
  </si>
  <si>
    <t>RV008475706351</t>
  </si>
  <si>
    <t>RV019951465583</t>
  </si>
  <si>
    <t>RV019951465930</t>
  </si>
  <si>
    <t>RV019970740870</t>
  </si>
  <si>
    <t>RV019980850746</t>
  </si>
  <si>
    <t>001 00066331272023</t>
  </si>
  <si>
    <t>'003880316155</t>
  </si>
  <si>
    <t>'019860235014</t>
  </si>
  <si>
    <t>'019900290806</t>
  </si>
  <si>
    <t>'019900290859</t>
  </si>
  <si>
    <t>'019980850944</t>
  </si>
  <si>
    <t>RV003880316155</t>
  </si>
  <si>
    <t>RV019860235014</t>
  </si>
  <si>
    <t>RV019900290806</t>
  </si>
  <si>
    <t>RV019900290859</t>
  </si>
  <si>
    <t>RV019980850944</t>
  </si>
  <si>
    <t>001 00066542652023</t>
  </si>
  <si>
    <t>'019854432020</t>
  </si>
  <si>
    <t>'019934432534</t>
  </si>
  <si>
    <t>'008475717321</t>
  </si>
  <si>
    <t>'008475717324</t>
  </si>
  <si>
    <t>'008475717328</t>
  </si>
  <si>
    <t>'019880437476</t>
  </si>
  <si>
    <t>'019890280378</t>
  </si>
  <si>
    <t>'019940949966</t>
  </si>
  <si>
    <t>'019940951261</t>
  </si>
  <si>
    <t>'019951468008</t>
  </si>
  <si>
    <t>'019970742251</t>
  </si>
  <si>
    <t>'019970742353</t>
  </si>
  <si>
    <t>'019980851921</t>
  </si>
  <si>
    <t>1985RGR32460</t>
  </si>
  <si>
    <t>1993RGR192712</t>
  </si>
  <si>
    <t>RV008475717321</t>
  </si>
  <si>
    <t>RV008475717324</t>
  </si>
  <si>
    <t>RV008475717328</t>
  </si>
  <si>
    <t>RV019880437476</t>
  </si>
  <si>
    <t>RV019890280378</t>
  </si>
  <si>
    <t>RV019940949966</t>
  </si>
  <si>
    <t>RV019940951261</t>
  </si>
  <si>
    <t>RV019951468008</t>
  </si>
  <si>
    <t>RV019970742251</t>
  </si>
  <si>
    <t>RV019970742353</t>
  </si>
  <si>
    <t>RV019980851921</t>
  </si>
  <si>
    <t>001 00066850922023</t>
  </si>
  <si>
    <t>'019954439288</t>
  </si>
  <si>
    <t>'004290354575</t>
  </si>
  <si>
    <t>'013200327908</t>
  </si>
  <si>
    <t>'019930382749</t>
  </si>
  <si>
    <t>'019980852761</t>
  </si>
  <si>
    <t>1995RGR504122</t>
  </si>
  <si>
    <t>RV004290354575</t>
  </si>
  <si>
    <t>RV013200327908</t>
  </si>
  <si>
    <t>RV019930382749</t>
  </si>
  <si>
    <t>RV019980852761</t>
  </si>
  <si>
    <t>001 00067042762023</t>
  </si>
  <si>
    <t>'019914438073</t>
  </si>
  <si>
    <t>'019974437593</t>
  </si>
  <si>
    <t>'000010387577</t>
  </si>
  <si>
    <t>'008475731448</t>
  </si>
  <si>
    <t>'019850105033</t>
  </si>
  <si>
    <t>'019940952220</t>
  </si>
  <si>
    <t>'019951470444</t>
  </si>
  <si>
    <t>'019980853431</t>
  </si>
  <si>
    <t>1991RGR202611</t>
  </si>
  <si>
    <t>1997RGR278085</t>
  </si>
  <si>
    <t>RV000010387577</t>
  </si>
  <si>
    <t>RV008475731448</t>
  </si>
  <si>
    <t>RV019850105033</t>
  </si>
  <si>
    <t>RV019940952220</t>
  </si>
  <si>
    <t>RV019951470444</t>
  </si>
  <si>
    <t>RV019980853431</t>
  </si>
  <si>
    <t>001 00067214322023</t>
  </si>
  <si>
    <t>'019880438127</t>
  </si>
  <si>
    <t>'019960414883</t>
  </si>
  <si>
    <t>'019980853951</t>
  </si>
  <si>
    <t>RV019880438127</t>
  </si>
  <si>
    <t>RV019960414883</t>
  </si>
  <si>
    <t>RV019980853951</t>
  </si>
  <si>
    <t>001 00067442302023</t>
  </si>
  <si>
    <t>'008475739208</t>
  </si>
  <si>
    <t>'019940953512</t>
  </si>
  <si>
    <t>'019951471970</t>
  </si>
  <si>
    <t>'019951472121</t>
  </si>
  <si>
    <t>'019924440741</t>
  </si>
  <si>
    <t>'019964445039</t>
  </si>
  <si>
    <t>1992RGR174501</t>
  </si>
  <si>
    <t>1996RGR194219</t>
  </si>
  <si>
    <t>RV008475739208</t>
  </si>
  <si>
    <t>RV019940953512</t>
  </si>
  <si>
    <t>RV019951471970</t>
  </si>
  <si>
    <t>RV019951472121</t>
  </si>
  <si>
    <t>001 00067650162023</t>
  </si>
  <si>
    <t>'007430402580</t>
  </si>
  <si>
    <t>'008475743539</t>
  </si>
  <si>
    <t>'008475743540</t>
  </si>
  <si>
    <t>'019840122046</t>
  </si>
  <si>
    <t>'019880439365</t>
  </si>
  <si>
    <t>'019880439406</t>
  </si>
  <si>
    <t>'019940954305</t>
  </si>
  <si>
    <t>'019951473511</t>
  </si>
  <si>
    <t>'019980855473</t>
  </si>
  <si>
    <t>RV007430402580</t>
  </si>
  <si>
    <t>RV008475743539</t>
  </si>
  <si>
    <t>RV008475743540</t>
  </si>
  <si>
    <t>RV019840122046</t>
  </si>
  <si>
    <t>RV019880439365</t>
  </si>
  <si>
    <t>RV019880439406</t>
  </si>
  <si>
    <t>RV019940954305</t>
  </si>
  <si>
    <t>RV019951473511</t>
  </si>
  <si>
    <t>RV019980855473</t>
  </si>
  <si>
    <t>001 00067934852023</t>
  </si>
  <si>
    <t>'019864449090</t>
  </si>
  <si>
    <t>'019860236784</t>
  </si>
  <si>
    <t>'019930383602</t>
  </si>
  <si>
    <t>'019951475268</t>
  </si>
  <si>
    <t>'019980856627</t>
  </si>
  <si>
    <t>1986RGR91217</t>
  </si>
  <si>
    <t>RV019860236784</t>
  </si>
  <si>
    <t>RV019930383602</t>
  </si>
  <si>
    <t>RV019951475268</t>
  </si>
  <si>
    <t>RV019980856627</t>
  </si>
  <si>
    <t>001 00068127072023</t>
  </si>
  <si>
    <t>'019974451123</t>
  </si>
  <si>
    <t>'002060338352</t>
  </si>
  <si>
    <t>'019880440182</t>
  </si>
  <si>
    <t>'019880440193</t>
  </si>
  <si>
    <t>1997RGR278980</t>
  </si>
  <si>
    <t>RV002060338352</t>
  </si>
  <si>
    <t>RV019880440182</t>
  </si>
  <si>
    <t>RV019880440193</t>
  </si>
  <si>
    <t>001 00068330702023</t>
  </si>
  <si>
    <t>'019944454868</t>
  </si>
  <si>
    <t>'019860237079</t>
  </si>
  <si>
    <t>'019910520912</t>
  </si>
  <si>
    <t>'019940957067</t>
  </si>
  <si>
    <t>'019940957244</t>
  </si>
  <si>
    <t>'019951476589</t>
  </si>
  <si>
    <t>'019951476619</t>
  </si>
  <si>
    <t>'019980857282</t>
  </si>
  <si>
    <t>'019980857338</t>
  </si>
  <si>
    <t>001 00068544482023</t>
  </si>
  <si>
    <t>'019880440720</t>
  </si>
  <si>
    <t>'019910521361</t>
  </si>
  <si>
    <t>'019920380533</t>
  </si>
  <si>
    <t>'019951477710</t>
  </si>
  <si>
    <t>'019951477902</t>
  </si>
  <si>
    <t>1994RGR444213</t>
  </si>
  <si>
    <t>RV019860237079</t>
  </si>
  <si>
    <t>RV019910520912</t>
  </si>
  <si>
    <t>RV019940957067</t>
  </si>
  <si>
    <t>RV019940957244</t>
  </si>
  <si>
    <t>RV019951476589</t>
  </si>
  <si>
    <t>RV019951476619</t>
  </si>
  <si>
    <t>RV019980857282</t>
  </si>
  <si>
    <t>RV019980857338</t>
  </si>
  <si>
    <t>RV019880440720</t>
  </si>
  <si>
    <t>RV019910521361</t>
  </si>
  <si>
    <t>RV019920380533</t>
  </si>
  <si>
    <t>RV019951477710</t>
  </si>
  <si>
    <t>RV019951477902</t>
  </si>
  <si>
    <t>001 00069242362023</t>
  </si>
  <si>
    <t>'019954466667</t>
  </si>
  <si>
    <t>'004520598830</t>
  </si>
  <si>
    <t>'006310316124</t>
  </si>
  <si>
    <t>'019870350294</t>
  </si>
  <si>
    <t>'019910522326</t>
  </si>
  <si>
    <t>'019910522373</t>
  </si>
  <si>
    <t>'019940959999</t>
  </si>
  <si>
    <t>'019960417234</t>
  </si>
  <si>
    <t>'019980860176</t>
  </si>
  <si>
    <t>1995RGR507589</t>
  </si>
  <si>
    <t>RV004520598830</t>
  </si>
  <si>
    <t>RV006310316124</t>
  </si>
  <si>
    <t>RV019870350294</t>
  </si>
  <si>
    <t>RV019910522326</t>
  </si>
  <si>
    <t>RV019910522373</t>
  </si>
  <si>
    <t>RV019940959999</t>
  </si>
  <si>
    <t>RV019960417234</t>
  </si>
  <si>
    <t>RV019980860176</t>
  </si>
  <si>
    <t>001 00069475582023</t>
  </si>
  <si>
    <t>1994RGR445869</t>
  </si>
  <si>
    <t>'019944471768</t>
  </si>
  <si>
    <t>'019900294070</t>
  </si>
  <si>
    <t>'019940960394</t>
  </si>
  <si>
    <t>'019940960626</t>
  </si>
  <si>
    <t>RV019900294070</t>
  </si>
  <si>
    <t>RV019940960394</t>
  </si>
  <si>
    <t>RV019940960626</t>
  </si>
  <si>
    <t>001 00069695202023</t>
  </si>
  <si>
    <t>'019964473807</t>
  </si>
  <si>
    <t>'019974473455</t>
  </si>
  <si>
    <t>'019850106596</t>
  </si>
  <si>
    <t>'019890282592</t>
  </si>
  <si>
    <t>'019980861857</t>
  </si>
  <si>
    <t>1996RGR196055</t>
  </si>
  <si>
    <t>1997RGR280208</t>
  </si>
  <si>
    <t>RV019850106596</t>
  </si>
  <si>
    <t>RV019890282592</t>
  </si>
  <si>
    <t>RV019980861857</t>
  </si>
  <si>
    <t>001 00068752372023</t>
  </si>
  <si>
    <t>'019894460027</t>
  </si>
  <si>
    <t>'001890300859</t>
  </si>
  <si>
    <t>'004370512026</t>
  </si>
  <si>
    <t>'019850106161</t>
  </si>
  <si>
    <t>'019850106197</t>
  </si>
  <si>
    <t>'019900293299</t>
  </si>
  <si>
    <t>'019940958784</t>
  </si>
  <si>
    <t>'019960416909</t>
  </si>
  <si>
    <t>1989RGR129015</t>
  </si>
  <si>
    <t>RV001890300859</t>
  </si>
  <si>
    <t>RV004370512026</t>
  </si>
  <si>
    <t>RV019850106161</t>
  </si>
  <si>
    <t>RV019850106197</t>
  </si>
  <si>
    <t>RV019900293299</t>
  </si>
  <si>
    <t>RV019940958784</t>
  </si>
  <si>
    <t>RV019960416909</t>
  </si>
  <si>
    <t>001 00068984112023</t>
  </si>
  <si>
    <t>'003100645079</t>
  </si>
  <si>
    <t>'019860237762</t>
  </si>
  <si>
    <t>'019930384860</t>
  </si>
  <si>
    <t>RV003100645079</t>
  </si>
  <si>
    <t>RV019860237762</t>
  </si>
  <si>
    <t>RV019930384860</t>
  </si>
  <si>
    <t>001 00069902002023</t>
  </si>
  <si>
    <t>'019984475138</t>
  </si>
  <si>
    <t>'004550349595</t>
  </si>
  <si>
    <t>'008475792735</t>
  </si>
  <si>
    <t>'008475792736</t>
  </si>
  <si>
    <t>'019860239026</t>
  </si>
  <si>
    <t>'019951483909</t>
  </si>
  <si>
    <t>'019960417545</t>
  </si>
  <si>
    <t>'019960417574</t>
  </si>
  <si>
    <t>1998RGR281791</t>
  </si>
  <si>
    <t>RV004550349595</t>
  </si>
  <si>
    <t>RV008475792735</t>
  </si>
  <si>
    <t>RV008475792736</t>
  </si>
  <si>
    <t>RV019860239026</t>
  </si>
  <si>
    <t>RV019951483909</t>
  </si>
  <si>
    <t>RV019960417545</t>
  </si>
  <si>
    <t>RV019960417574</t>
  </si>
  <si>
    <t>MT70-0308</t>
  </si>
  <si>
    <t>MT70-0306</t>
  </si>
  <si>
    <t>MT70-0305</t>
  </si>
  <si>
    <t>MT70-0307</t>
  </si>
  <si>
    <t>CO63RC5397E</t>
  </si>
  <si>
    <t>-</t>
  </si>
  <si>
    <t>001 - Customer will payback</t>
  </si>
  <si>
    <t xml:space="preserve">CO.001 </t>
  </si>
  <si>
    <t>CO.111</t>
  </si>
  <si>
    <t>BR40-2138</t>
  </si>
  <si>
    <t>NOTES</t>
  </si>
  <si>
    <t>INTERCO</t>
  </si>
  <si>
    <t>INTERCO 111 CK#MULT CK RETURN TO VENDOR</t>
  </si>
  <si>
    <t>Row Labels</t>
  </si>
  <si>
    <t>Grand Total</t>
  </si>
  <si>
    <t>Sum of Net Amount</t>
  </si>
  <si>
    <t>Sum of FREIGHT/ DISCOUNT</t>
  </si>
  <si>
    <t>001 00070186242023</t>
  </si>
  <si>
    <t>'003130233605</t>
  </si>
  <si>
    <t>'006340236545</t>
  </si>
  <si>
    <t>'019940963152</t>
  </si>
  <si>
    <t>'019940963170</t>
  </si>
  <si>
    <t>'019980863061</t>
  </si>
  <si>
    <t>RV003130233605</t>
  </si>
  <si>
    <t>RV006340236545</t>
  </si>
  <si>
    <t>RV019940963152</t>
  </si>
  <si>
    <t>RV019940963170</t>
  </si>
  <si>
    <t>RV019980863061</t>
  </si>
  <si>
    <t>001 00070369752023</t>
  </si>
  <si>
    <t>'019854481218</t>
  </si>
  <si>
    <t>'004370516367</t>
  </si>
  <si>
    <t>'006600278959</t>
  </si>
  <si>
    <t>'008475802585</t>
  </si>
  <si>
    <t>'008475802586</t>
  </si>
  <si>
    <t>'019920383150</t>
  </si>
  <si>
    <t>'019940963737</t>
  </si>
  <si>
    <t>'019951485397</t>
  </si>
  <si>
    <t>'019951486274</t>
  </si>
  <si>
    <t>'019951486401</t>
  </si>
  <si>
    <t>'019951486608</t>
  </si>
  <si>
    <t>1985RGR33248</t>
  </si>
  <si>
    <t>RV004370516367</t>
  </si>
  <si>
    <t>RV006600278959</t>
  </si>
  <si>
    <t>RV008475802585</t>
  </si>
  <si>
    <t>RV008475802586</t>
  </si>
  <si>
    <t>RV019920383150</t>
  </si>
  <si>
    <t>RV019940963737</t>
  </si>
  <si>
    <t>RV019951485397</t>
  </si>
  <si>
    <t>RV019951486274</t>
  </si>
  <si>
    <t>RV019951486401</t>
  </si>
  <si>
    <t>RV019951486608</t>
  </si>
  <si>
    <t>001 00070591862023</t>
  </si>
  <si>
    <t>'019984487162</t>
  </si>
  <si>
    <t>'008475807620</t>
  </si>
  <si>
    <t>'008475807621</t>
  </si>
  <si>
    <t>'019930386420</t>
  </si>
  <si>
    <t>1998RGR282430</t>
  </si>
  <si>
    <t>RV008475807620</t>
  </si>
  <si>
    <t>RV008475807621</t>
  </si>
  <si>
    <t>RV019930386420</t>
  </si>
  <si>
    <t>001 00070791832023</t>
  </si>
  <si>
    <t>1996RGR196983</t>
  </si>
  <si>
    <t>'019964490691</t>
  </si>
  <si>
    <t>'007410375654</t>
  </si>
  <si>
    <t>'019890283044</t>
  </si>
  <si>
    <t>'019910524258</t>
  </si>
  <si>
    <t>'019920383378</t>
  </si>
  <si>
    <t>'019940965466</t>
  </si>
  <si>
    <t>'019951488310</t>
  </si>
  <si>
    <t>'019980865495</t>
  </si>
  <si>
    <t>'019980865527</t>
  </si>
  <si>
    <t>'019980865717</t>
  </si>
  <si>
    <t>'019980865763</t>
  </si>
  <si>
    <t>RV007410375654</t>
  </si>
  <si>
    <t>RV019890283044</t>
  </si>
  <si>
    <t>RV019910524258</t>
  </si>
  <si>
    <t>RV019920383378</t>
  </si>
  <si>
    <t>RV019940965466</t>
  </si>
  <si>
    <t>RV019951488310</t>
  </si>
  <si>
    <t>RV019980865495</t>
  </si>
  <si>
    <t>RV019980865527</t>
  </si>
  <si>
    <t>RV019980865717</t>
  </si>
  <si>
    <t>RV019980865763</t>
  </si>
  <si>
    <t>001 00070987612023</t>
  </si>
  <si>
    <t>'019974482364</t>
  </si>
  <si>
    <t>'008475815868</t>
  </si>
  <si>
    <t>'008475815869</t>
  </si>
  <si>
    <t>'008475819025</t>
  </si>
  <si>
    <t>'008475819026</t>
  </si>
  <si>
    <t>'008475819027</t>
  </si>
  <si>
    <t>'008475819029</t>
  </si>
  <si>
    <t>'008475819030</t>
  </si>
  <si>
    <t>'008475819031</t>
  </si>
  <si>
    <t>'008475819032</t>
  </si>
  <si>
    <t>'008475819033</t>
  </si>
  <si>
    <t>'008475819034</t>
  </si>
  <si>
    <t>'008475819035</t>
  </si>
  <si>
    <t>'012020558154</t>
  </si>
  <si>
    <t>'019951489274</t>
  </si>
  <si>
    <t>'019970750961</t>
  </si>
  <si>
    <t>1997RGR280778</t>
  </si>
  <si>
    <t>RV008475815868</t>
  </si>
  <si>
    <t>RV008475815869</t>
  </si>
  <si>
    <t>RV008475819025</t>
  </si>
  <si>
    <t>RV008475819026</t>
  </si>
  <si>
    <t>RV008475819027</t>
  </si>
  <si>
    <t>RV008475819029</t>
  </si>
  <si>
    <t>RV008475819030</t>
  </si>
  <si>
    <t>RV008475819031</t>
  </si>
  <si>
    <t>RV008475819032</t>
  </si>
  <si>
    <t>RV008475819033</t>
  </si>
  <si>
    <t>RV008475819034</t>
  </si>
  <si>
    <t>RV008475819035</t>
  </si>
  <si>
    <t>RV012020558154</t>
  </si>
  <si>
    <t>RV019951489274</t>
  </si>
  <si>
    <t>RV019970750961</t>
  </si>
  <si>
    <t>001 00071276932023</t>
  </si>
  <si>
    <t>1994RGR448216</t>
  </si>
  <si>
    <t>'019944496820</t>
  </si>
  <si>
    <t>'003480231838</t>
  </si>
  <si>
    <t>'004790814885</t>
  </si>
  <si>
    <t>'012020559052</t>
  </si>
  <si>
    <t>'019880444600</t>
  </si>
  <si>
    <t>'019940966943</t>
  </si>
  <si>
    <t>'019951491187</t>
  </si>
  <si>
    <t>'019970751656</t>
  </si>
  <si>
    <t>'019970751771</t>
  </si>
  <si>
    <t>'019980867449</t>
  </si>
  <si>
    <t>RV003480231838</t>
  </si>
  <si>
    <t>RV004790814885</t>
  </si>
  <si>
    <t>RV012020559052</t>
  </si>
  <si>
    <t>RV019880444600</t>
  </si>
  <si>
    <t>RV019940966943</t>
  </si>
  <si>
    <t>RV019951491187</t>
  </si>
  <si>
    <t>RV019970751656</t>
  </si>
  <si>
    <t>RV019970751771</t>
  </si>
  <si>
    <t>RV019980867449</t>
  </si>
  <si>
    <t>001 00071470802023</t>
  </si>
  <si>
    <t>1997RGR281609</t>
  </si>
  <si>
    <t>'019974495030</t>
  </si>
  <si>
    <t>'006610410315</t>
  </si>
  <si>
    <t>'006760296483</t>
  </si>
  <si>
    <t>'008475827679</t>
  </si>
  <si>
    <t>'011190186067</t>
  </si>
  <si>
    <t>'019900296014</t>
  </si>
  <si>
    <t>'019900296041</t>
  </si>
  <si>
    <t>'019920384629</t>
  </si>
  <si>
    <t>'019940967525</t>
  </si>
  <si>
    <t>RV006610410315</t>
  </si>
  <si>
    <t>RV006760296483</t>
  </si>
  <si>
    <t>RV008475827679</t>
  </si>
  <si>
    <t>RV011190186067</t>
  </si>
  <si>
    <t>RV019900296014</t>
  </si>
  <si>
    <t>RV019900296041</t>
  </si>
  <si>
    <t>RV019920384629</t>
  </si>
  <si>
    <t>RV019940967525</t>
  </si>
  <si>
    <t>001 00071687302023</t>
  </si>
  <si>
    <t>'019870352962</t>
  </si>
  <si>
    <t>'019880445450</t>
  </si>
  <si>
    <t>'019930387025</t>
  </si>
  <si>
    <t>'019940968105</t>
  </si>
  <si>
    <t>'019951492889</t>
  </si>
  <si>
    <t>'019951493122</t>
  </si>
  <si>
    <t>'019951493442</t>
  </si>
  <si>
    <t>'019960420902</t>
  </si>
  <si>
    <t>'019980868637</t>
  </si>
  <si>
    <t>'019980868772</t>
  </si>
  <si>
    <t>001 00071910572023</t>
  </si>
  <si>
    <t>1995RGR511515</t>
  </si>
  <si>
    <t>'019954499473</t>
  </si>
  <si>
    <t>'006920360782</t>
  </si>
  <si>
    <t>'008475838255</t>
  </si>
  <si>
    <t>'019940968517</t>
  </si>
  <si>
    <t>'019980869520</t>
  </si>
  <si>
    <t>RV019870352962</t>
  </si>
  <si>
    <t>RV019880445450</t>
  </si>
  <si>
    <t>RV019930387025</t>
  </si>
  <si>
    <t>RV019940968105</t>
  </si>
  <si>
    <t>RV019951492889</t>
  </si>
  <si>
    <t>RV019951493122</t>
  </si>
  <si>
    <t>RV019951493442</t>
  </si>
  <si>
    <t>RV019960420902</t>
  </si>
  <si>
    <t>RV019980868637</t>
  </si>
  <si>
    <t>RV019980868772</t>
  </si>
  <si>
    <t>RV006920360782</t>
  </si>
  <si>
    <t>RV008475838255</t>
  </si>
  <si>
    <t>RV019940968517</t>
  </si>
  <si>
    <t>RV019980869520</t>
  </si>
  <si>
    <t>001 00072114042023</t>
  </si>
  <si>
    <t>'019934503278</t>
  </si>
  <si>
    <t>'019984508392</t>
  </si>
  <si>
    <t>'007660319699</t>
  </si>
  <si>
    <t>'012270164945</t>
  </si>
  <si>
    <t>'019880445987</t>
  </si>
  <si>
    <t>'019940969178</t>
  </si>
  <si>
    <t>'019951495752</t>
  </si>
  <si>
    <t>'019951495864</t>
  </si>
  <si>
    <t>'019970754562</t>
  </si>
  <si>
    <t>'019970754655</t>
  </si>
  <si>
    <t>'019970754659</t>
  </si>
  <si>
    <t>'019980869630</t>
  </si>
  <si>
    <t>'019980870058</t>
  </si>
  <si>
    <t>1993RGR194958</t>
  </si>
  <si>
    <t>1998RGR283825</t>
  </si>
  <si>
    <t>RV007660319699</t>
  </si>
  <si>
    <t>RV012270164945</t>
  </si>
  <si>
    <t>RV019880445987</t>
  </si>
  <si>
    <t>RV019940969178</t>
  </si>
  <si>
    <t>RV019951495752</t>
  </si>
  <si>
    <t>RV019951495864</t>
  </si>
  <si>
    <t>RV019970754562</t>
  </si>
  <si>
    <t>RV019970754655</t>
  </si>
  <si>
    <t>RV019970754659</t>
  </si>
  <si>
    <t>RV019980869630</t>
  </si>
  <si>
    <t>RV019980870058</t>
  </si>
  <si>
    <t>001 00072419422023</t>
  </si>
  <si>
    <t>'019954507554</t>
  </si>
  <si>
    <t>'019954510775</t>
  </si>
  <si>
    <t>'019940970423</t>
  </si>
  <si>
    <t>'019970755215</t>
  </si>
  <si>
    <t>'019970755266</t>
  </si>
  <si>
    <t>'019970755390</t>
  </si>
  <si>
    <t>'019980870483</t>
  </si>
  <si>
    <t>1995RGR512570</t>
  </si>
  <si>
    <t>1995RGR512902</t>
  </si>
  <si>
    <t>RV019940970423</t>
  </si>
  <si>
    <t>RV019970755215</t>
  </si>
  <si>
    <t>RV019970755266</t>
  </si>
  <si>
    <t>RV019970755390</t>
  </si>
  <si>
    <t>RV019980870483</t>
  </si>
  <si>
    <t>001 00072610982023</t>
  </si>
  <si>
    <t>'003160551065</t>
  </si>
  <si>
    <t>'006700351156</t>
  </si>
  <si>
    <t>'008475857841</t>
  </si>
  <si>
    <t>'008475857844</t>
  </si>
  <si>
    <t>'019840125475</t>
  </si>
  <si>
    <t>'019840125505</t>
  </si>
  <si>
    <t>'019880446786</t>
  </si>
  <si>
    <t>'019951497294</t>
  </si>
  <si>
    <t>RV003160551065</t>
  </si>
  <si>
    <t>RV006700351156</t>
  </si>
  <si>
    <t>RV008475857841</t>
  </si>
  <si>
    <t>RV008475857844</t>
  </si>
  <si>
    <t>RV019840125475</t>
  </si>
  <si>
    <t>RV019840125505</t>
  </si>
  <si>
    <t>RV019880446786</t>
  </si>
  <si>
    <t>RV019951497294</t>
  </si>
  <si>
    <t>001 00072820072023</t>
  </si>
  <si>
    <t>1995RGR513583</t>
  </si>
  <si>
    <t>'019954515821</t>
  </si>
  <si>
    <t>'002300358443</t>
  </si>
  <si>
    <t>'003680248848</t>
  </si>
  <si>
    <t>'006700351335</t>
  </si>
  <si>
    <t>'019930388467</t>
  </si>
  <si>
    <t>'019970755903</t>
  </si>
  <si>
    <t>RV002300358443</t>
  </si>
  <si>
    <t>RV003680248848</t>
  </si>
  <si>
    <t>RV006700351335</t>
  </si>
  <si>
    <t>RV019930388467</t>
  </si>
  <si>
    <t>RV019970755903</t>
  </si>
  <si>
    <t>001 00073026362023</t>
  </si>
  <si>
    <t>'006700351370</t>
  </si>
  <si>
    <t>'007610389341</t>
  </si>
  <si>
    <t>'008475873069</t>
  </si>
  <si>
    <t>'019860242516</t>
  </si>
  <si>
    <t>'019860242528</t>
  </si>
  <si>
    <t>'019940973711</t>
  </si>
  <si>
    <t>'019951500216</t>
  </si>
  <si>
    <t>RV006700351370</t>
  </si>
  <si>
    <t>RV007610389341</t>
  </si>
  <si>
    <t>RV008475873069</t>
  </si>
  <si>
    <t>RV019860242516</t>
  </si>
  <si>
    <t>RV019860242528</t>
  </si>
  <si>
    <t>RV019940973711</t>
  </si>
  <si>
    <t>RV019951500216</t>
  </si>
  <si>
    <t>001 00073228222023</t>
  </si>
  <si>
    <t>'019894509124</t>
  </si>
  <si>
    <t>'007750420873</t>
  </si>
  <si>
    <t>'008475876756</t>
  </si>
  <si>
    <t>'019870354382</t>
  </si>
  <si>
    <t>'019890285084</t>
  </si>
  <si>
    <t>'019960422719</t>
  </si>
  <si>
    <t>1989RGR130602</t>
  </si>
  <si>
    <t>RV007750420873</t>
  </si>
  <si>
    <t>RV008475876756</t>
  </si>
  <si>
    <t>RV019870354382</t>
  </si>
  <si>
    <t>RV019890285084</t>
  </si>
  <si>
    <t>RV019960422719</t>
  </si>
  <si>
    <t>001 00073499122023</t>
  </si>
  <si>
    <t>'019904526577</t>
  </si>
  <si>
    <t>'001060467498</t>
  </si>
  <si>
    <t>'004370521506</t>
  </si>
  <si>
    <t>'006300285412</t>
  </si>
  <si>
    <t>'006780515141</t>
  </si>
  <si>
    <t>'012430209921</t>
  </si>
  <si>
    <t>'019850109138</t>
  </si>
  <si>
    <t>'019900298586</t>
  </si>
  <si>
    <t>'019930389088</t>
  </si>
  <si>
    <t>'019951501792</t>
  </si>
  <si>
    <t>'019951502041</t>
  </si>
  <si>
    <t>1990RGR122026</t>
  </si>
  <si>
    <t>RV001060467498</t>
  </si>
  <si>
    <t>RV004370521506</t>
  </si>
  <si>
    <t>RV006300285412</t>
  </si>
  <si>
    <t>RV006780515141</t>
  </si>
  <si>
    <t>RV012430209921</t>
  </si>
  <si>
    <t>RV019850109138</t>
  </si>
  <si>
    <t>RV019900298586</t>
  </si>
  <si>
    <t>RV019930389088</t>
  </si>
  <si>
    <t>RV019951501792</t>
  </si>
  <si>
    <t>RV019951502041</t>
  </si>
  <si>
    <t>001 00073693162023</t>
  </si>
  <si>
    <t>'008475885463</t>
  </si>
  <si>
    <t>'019900299617</t>
  </si>
  <si>
    <t>'019940977459</t>
  </si>
  <si>
    <t>'019940977467</t>
  </si>
  <si>
    <t>'019960424210</t>
  </si>
  <si>
    <t>RV008475885463</t>
  </si>
  <si>
    <t>RV019900299617</t>
  </si>
  <si>
    <t>RV019940977459</t>
  </si>
  <si>
    <t>RV019940977467</t>
  </si>
  <si>
    <t>RV019960424210</t>
  </si>
  <si>
    <t>001 00073914912023</t>
  </si>
  <si>
    <t>'019860243795</t>
  </si>
  <si>
    <t>'019960424248</t>
  </si>
  <si>
    <t>RV019860243795</t>
  </si>
  <si>
    <t>RV019960424248</t>
  </si>
  <si>
    <t>001 00074127002023</t>
  </si>
  <si>
    <t>1986RGR94244</t>
  </si>
  <si>
    <t>'019864534013</t>
  </si>
  <si>
    <t>'019890286026</t>
  </si>
  <si>
    <t>'019940978165</t>
  </si>
  <si>
    <t>'019951505071</t>
  </si>
  <si>
    <t>RV019890286026</t>
  </si>
  <si>
    <t>RV019940978165</t>
  </si>
  <si>
    <t>RV019951505071</t>
  </si>
  <si>
    <t>001 00074334192023</t>
  </si>
  <si>
    <t>'019914535304</t>
  </si>
  <si>
    <t>'019954534371</t>
  </si>
  <si>
    <t>'008475896432</t>
  </si>
  <si>
    <t>'019890286134</t>
  </si>
  <si>
    <t>'019910527794</t>
  </si>
  <si>
    <t>'019910527916</t>
  </si>
  <si>
    <t>'019940979010</t>
  </si>
  <si>
    <t>'019951505483</t>
  </si>
  <si>
    <t>'019951505528</t>
  </si>
  <si>
    <t>'019951505691</t>
  </si>
  <si>
    <t>'019970760313</t>
  </si>
  <si>
    <t>1991RGR206330</t>
  </si>
  <si>
    <t>1995RGR515816</t>
  </si>
  <si>
    <t>RV008475896432</t>
  </si>
  <si>
    <t>RV019890286134</t>
  </si>
  <si>
    <t>RV019910527794</t>
  </si>
  <si>
    <t>RV019910527916</t>
  </si>
  <si>
    <t>RV019940979010</t>
  </si>
  <si>
    <t>RV019951505483</t>
  </si>
  <si>
    <t>RV019951505528</t>
  </si>
  <si>
    <t>RV019951505691</t>
  </si>
  <si>
    <t>RV019970760313</t>
  </si>
  <si>
    <t>001 00074636852023</t>
  </si>
  <si>
    <t>1994RGR453037</t>
  </si>
  <si>
    <t>'019944540019</t>
  </si>
  <si>
    <t>'001060469234</t>
  </si>
  <si>
    <t>'012060377714</t>
  </si>
  <si>
    <t>'019880449714</t>
  </si>
  <si>
    <t>'019951506638</t>
  </si>
  <si>
    <t>RV019880449714</t>
  </si>
  <si>
    <t>RV001060469234</t>
  </si>
  <si>
    <t>RV019951506638</t>
  </si>
  <si>
    <t>RV012060377714</t>
  </si>
  <si>
    <t>001 00074826392023</t>
  </si>
  <si>
    <t>RV001420173736</t>
  </si>
  <si>
    <t>'001420173736</t>
  </si>
  <si>
    <t>'008475907348</t>
  </si>
  <si>
    <t>'RV010790283413</t>
  </si>
  <si>
    <t>'010790283413</t>
  </si>
  <si>
    <t>'RV019870355064</t>
  </si>
  <si>
    <t>'019870355064</t>
  </si>
  <si>
    <t>'RV019920390091</t>
  </si>
  <si>
    <t>'019920390091</t>
  </si>
  <si>
    <t>'RV019920390116</t>
  </si>
  <si>
    <t>'019920390116</t>
  </si>
  <si>
    <t>'RV019980876775</t>
  </si>
  <si>
    <t>'019980876775</t>
  </si>
  <si>
    <t>RV008475907348</t>
  </si>
  <si>
    <t>001 00075046062023</t>
  </si>
  <si>
    <t>1987RGR160795</t>
  </si>
  <si>
    <t>'019874543099</t>
  </si>
  <si>
    <t>'RV019920390352</t>
  </si>
  <si>
    <t>'019920390352</t>
  </si>
  <si>
    <t>'RV019940980788</t>
  </si>
  <si>
    <t>'019940980788</t>
  </si>
  <si>
    <t>'RV019970760723</t>
  </si>
  <si>
    <t>'019970760723</t>
  </si>
  <si>
    <t xml:space="preserve"> COST </t>
  </si>
  <si>
    <t xml:space="preserve">               -  </t>
  </si>
  <si>
    <t>001 00075274242023</t>
  </si>
  <si>
    <t>'008475916244</t>
  </si>
  <si>
    <t>'008475916245</t>
  </si>
  <si>
    <t>'010730125861</t>
  </si>
  <si>
    <t>'010970540803</t>
  </si>
  <si>
    <t>'019860244560</t>
  </si>
  <si>
    <t>'019860244668</t>
  </si>
  <si>
    <t>'019870355530</t>
  </si>
  <si>
    <t>'019880450802</t>
  </si>
  <si>
    <t>'019900300427</t>
  </si>
  <si>
    <t>'019980878627</t>
  </si>
  <si>
    <t>RV008475916244</t>
  </si>
  <si>
    <t>RV008475916245</t>
  </si>
  <si>
    <t>RV010730125861</t>
  </si>
  <si>
    <t>RV010970540803</t>
  </si>
  <si>
    <t>RV019860244560</t>
  </si>
  <si>
    <t>RV019860244668</t>
  </si>
  <si>
    <t>RV019870355530</t>
  </si>
  <si>
    <t>RV019880450802</t>
  </si>
  <si>
    <t>RV019900300427</t>
  </si>
  <si>
    <t>RV019980878627</t>
  </si>
  <si>
    <t>001 00075498442023</t>
  </si>
  <si>
    <t>'019974551254</t>
  </si>
  <si>
    <t>'019940982372</t>
  </si>
  <si>
    <t>'019940982396</t>
  </si>
  <si>
    <t>'019940982908</t>
  </si>
  <si>
    <t>'019951509446</t>
  </si>
  <si>
    <t>'019951509503</t>
  </si>
  <si>
    <t>'019951509662</t>
  </si>
  <si>
    <t>'019980879510</t>
  </si>
  <si>
    <t>1997RGR285008</t>
  </si>
  <si>
    <t>RV019940982372</t>
  </si>
  <si>
    <t>RV019940982396</t>
  </si>
  <si>
    <t>RV019940982908</t>
  </si>
  <si>
    <t>RV019951509446</t>
  </si>
  <si>
    <t>RV019951509503</t>
  </si>
  <si>
    <t>RV019951509662</t>
  </si>
  <si>
    <t>RV019980879510</t>
  </si>
  <si>
    <t>001 00015516412024</t>
  </si>
  <si>
    <t>'RV001490329185</t>
  </si>
  <si>
    <t>'001490329185</t>
  </si>
  <si>
    <t>'RV019940985944</t>
  </si>
  <si>
    <t>'019940985944</t>
  </si>
  <si>
    <t>'RV019940985946</t>
  </si>
  <si>
    <t>'019940985946</t>
  </si>
  <si>
    <t>'RV019980881258</t>
  </si>
  <si>
    <t>'019980881258</t>
  </si>
  <si>
    <t>001 00015040882024</t>
  </si>
  <si>
    <t>'000170325017</t>
  </si>
  <si>
    <t>'000910351684</t>
  </si>
  <si>
    <t>'001100666352</t>
  </si>
  <si>
    <t>'003800351936</t>
  </si>
  <si>
    <t>'004180458987</t>
  </si>
  <si>
    <t>'019840127234</t>
  </si>
  <si>
    <t>'019870355706</t>
  </si>
  <si>
    <t>'019940983795</t>
  </si>
  <si>
    <t>001 00015273162024</t>
  </si>
  <si>
    <t>'019914554650</t>
  </si>
  <si>
    <t>'019924555224</t>
  </si>
  <si>
    <t>'019924557141</t>
  </si>
  <si>
    <t>'012050558502</t>
  </si>
  <si>
    <t>'019840127337</t>
  </si>
  <si>
    <t>'019840127357</t>
  </si>
  <si>
    <t>'019850110541</t>
  </si>
  <si>
    <t>'019880452027</t>
  </si>
  <si>
    <t>'019970762223</t>
  </si>
  <si>
    <t>'019980880314</t>
  </si>
  <si>
    <t>001 00015768362024</t>
  </si>
  <si>
    <t>1986RGR95047</t>
  </si>
  <si>
    <t>'019864554733</t>
  </si>
  <si>
    <t>'019951513966</t>
  </si>
  <si>
    <t>'019951514610</t>
  </si>
  <si>
    <t>'019951514688</t>
  </si>
  <si>
    <t>001 00016100982024</t>
  </si>
  <si>
    <t>'006490230684</t>
  </si>
  <si>
    <t>'007770439283</t>
  </si>
  <si>
    <t>'010050306420</t>
  </si>
  <si>
    <t>'010370292265</t>
  </si>
  <si>
    <t>'011740316235</t>
  </si>
  <si>
    <t>'012060380681</t>
  </si>
  <si>
    <t>'019930391919</t>
  </si>
  <si>
    <t>'019930391992</t>
  </si>
  <si>
    <t>'019940986981</t>
  </si>
  <si>
    <t>'019940987576</t>
  </si>
  <si>
    <t>'019970763715</t>
  </si>
  <si>
    <t>'019970763761</t>
  </si>
  <si>
    <t>'019970763888</t>
  </si>
  <si>
    <t>'019980882353</t>
  </si>
  <si>
    <t>'019980882429</t>
  </si>
  <si>
    <t>RV000170325017</t>
  </si>
  <si>
    <t>RV000910351684</t>
  </si>
  <si>
    <t>RV001100666352</t>
  </si>
  <si>
    <t>RV003800351936</t>
  </si>
  <si>
    <t>RV004180458987</t>
  </si>
  <si>
    <t>RV019840127234</t>
  </si>
  <si>
    <t>RV019870355706</t>
  </si>
  <si>
    <t>RV019940983795</t>
  </si>
  <si>
    <t>1991RGR207340</t>
  </si>
  <si>
    <t>1992RGR179103</t>
  </si>
  <si>
    <t>1992RGR179139</t>
  </si>
  <si>
    <t>RV012050558502</t>
  </si>
  <si>
    <t>RV019840127337</t>
  </si>
  <si>
    <t>RV019840127357</t>
  </si>
  <si>
    <t>RV019850110541</t>
  </si>
  <si>
    <t>RV019880452027</t>
  </si>
  <si>
    <t>RV019970762223</t>
  </si>
  <si>
    <t>RV019980880314</t>
  </si>
  <si>
    <t>RV019951513966</t>
  </si>
  <si>
    <t>RV019951514610</t>
  </si>
  <si>
    <t>RV019951514688</t>
  </si>
  <si>
    <t>RV006490230684</t>
  </si>
  <si>
    <t>RV007770439283</t>
  </si>
  <si>
    <t>RV010050306420</t>
  </si>
  <si>
    <t>RV010370292265</t>
  </si>
  <si>
    <t>RV011740316235</t>
  </si>
  <si>
    <t>RV012060380681</t>
  </si>
  <si>
    <t>RV019930391919</t>
  </si>
  <si>
    <t>RV019930391992</t>
  </si>
  <si>
    <t>RV019940986981</t>
  </si>
  <si>
    <t>RV019940987576</t>
  </si>
  <si>
    <t>RV019970763715</t>
  </si>
  <si>
    <t>RV019970763761</t>
  </si>
  <si>
    <t>RV019970763888</t>
  </si>
  <si>
    <t>RV019980882353</t>
  </si>
  <si>
    <t>RV019980882429</t>
  </si>
  <si>
    <t>001 00016305362024</t>
  </si>
  <si>
    <t>'019974567879</t>
  </si>
  <si>
    <t>'1998RGR288084</t>
  </si>
  <si>
    <t>'019984570711</t>
  </si>
  <si>
    <t>'RV007860245765</t>
  </si>
  <si>
    <t>'007860245765</t>
  </si>
  <si>
    <t>'008475948203</t>
  </si>
  <si>
    <t>'RV008475948204</t>
  </si>
  <si>
    <t>'008475948204</t>
  </si>
  <si>
    <t>'RV008475948205</t>
  </si>
  <si>
    <t>'008475948205</t>
  </si>
  <si>
    <t>'RV008475948206</t>
  </si>
  <si>
    <t>'008475948206</t>
  </si>
  <si>
    <t>'RV008475948207</t>
  </si>
  <si>
    <t>'008475948207</t>
  </si>
  <si>
    <t>'RV008475948208</t>
  </si>
  <si>
    <t>'008475948208</t>
  </si>
  <si>
    <t>'RV008475948209</t>
  </si>
  <si>
    <t>'008475948209</t>
  </si>
  <si>
    <t>'RV008475948210</t>
  </si>
  <si>
    <t>'008475948210</t>
  </si>
  <si>
    <t>'RV008475948211</t>
  </si>
  <si>
    <t>'008475948211</t>
  </si>
  <si>
    <t>'RV008475948212</t>
  </si>
  <si>
    <t>'008475948212</t>
  </si>
  <si>
    <t>'RV008475948213</t>
  </si>
  <si>
    <t>'008475948213</t>
  </si>
  <si>
    <t>'RV011620224452</t>
  </si>
  <si>
    <t>'011620224452</t>
  </si>
  <si>
    <t>'RV012050560127</t>
  </si>
  <si>
    <t>'012050560127</t>
  </si>
  <si>
    <t>'RV019940988453</t>
  </si>
  <si>
    <t>'019940988453</t>
  </si>
  <si>
    <t>'RV019980883244</t>
  </si>
  <si>
    <t>'019980883244</t>
  </si>
  <si>
    <t>'RV019980883401</t>
  </si>
  <si>
    <t>'019980883401</t>
  </si>
  <si>
    <t>001 00016551522024</t>
  </si>
  <si>
    <t>'RV019900301979</t>
  </si>
  <si>
    <t>'019900301979</t>
  </si>
  <si>
    <t>'RV019940989288</t>
  </si>
  <si>
    <t>'019940989288</t>
  </si>
  <si>
    <t>'RV019951516888</t>
  </si>
  <si>
    <t>'019951516888</t>
  </si>
  <si>
    <t>'RV019951517373</t>
  </si>
  <si>
    <t>'019951517373</t>
  </si>
  <si>
    <t>'RV019980883660</t>
  </si>
  <si>
    <t>'019980883660</t>
  </si>
  <si>
    <t>'RV019980883693</t>
  </si>
  <si>
    <t>'019980883693</t>
  </si>
  <si>
    <t>1997RGR286020</t>
  </si>
  <si>
    <t>RV008475948203</t>
  </si>
  <si>
    <t>001 00016789312024</t>
  </si>
  <si>
    <t>'1986RGR95739</t>
  </si>
  <si>
    <t>'019864573272</t>
  </si>
  <si>
    <t>'1997RGR286447</t>
  </si>
  <si>
    <t>'019974575007</t>
  </si>
  <si>
    <t>'RV019870357551</t>
  </si>
  <si>
    <t>'019870357551</t>
  </si>
  <si>
    <t>'RV019940990169</t>
  </si>
  <si>
    <t>'019940990169</t>
  </si>
  <si>
    <t>'RV019940990257</t>
  </si>
  <si>
    <t>'019940990257</t>
  </si>
  <si>
    <t>'RV019980884421</t>
  </si>
  <si>
    <t>'019980884421</t>
  </si>
  <si>
    <t>001 00017009052024</t>
  </si>
  <si>
    <t>'1989RGR132396</t>
  </si>
  <si>
    <t>'019894576057</t>
  </si>
  <si>
    <t>'1995RGR520417</t>
  </si>
  <si>
    <t>'019954575895</t>
  </si>
  <si>
    <t>'RV008475962919</t>
  </si>
  <si>
    <t>'008475962919</t>
  </si>
  <si>
    <t>'RV019850111151</t>
  </si>
  <si>
    <t>'019850111151</t>
  </si>
  <si>
    <t>'RV019880453943</t>
  </si>
  <si>
    <t>'019880453943</t>
  </si>
  <si>
    <t>'RV019910531030</t>
  </si>
  <si>
    <t>'019910531030</t>
  </si>
  <si>
    <t>'RV019940990776</t>
  </si>
  <si>
    <t>'019940990776</t>
  </si>
  <si>
    <t>'RV019940991409</t>
  </si>
  <si>
    <t>'019940991409</t>
  </si>
  <si>
    <t>'RV019980885372</t>
  </si>
  <si>
    <t>'019980885372</t>
  </si>
  <si>
    <t>001 00017323392024</t>
  </si>
  <si>
    <t>'1988RGR152359</t>
  </si>
  <si>
    <t>'019884580375</t>
  </si>
  <si>
    <t>'1991RGR208305</t>
  </si>
  <si>
    <t>'019914577262</t>
  </si>
  <si>
    <t>'1994RGR457592</t>
  </si>
  <si>
    <t>'019944581572</t>
  </si>
  <si>
    <t>'1998RGR289102</t>
  </si>
  <si>
    <t>'019984583169</t>
  </si>
  <si>
    <t>'RV019940991949</t>
  </si>
  <si>
    <t>'019940991949</t>
  </si>
  <si>
    <t>001 00017536322024</t>
  </si>
  <si>
    <t>'1991RGR208518</t>
  </si>
  <si>
    <t>'019914583027</t>
  </si>
  <si>
    <t>'1992RGR180095</t>
  </si>
  <si>
    <t>'019924583973</t>
  </si>
  <si>
    <t>'RV003680252358</t>
  </si>
  <si>
    <t>'003680252358</t>
  </si>
  <si>
    <t>'RV004470348447</t>
  </si>
  <si>
    <t>'004470348447</t>
  </si>
  <si>
    <t>'RV004550358236</t>
  </si>
  <si>
    <t>'004550358236</t>
  </si>
  <si>
    <t>'RV019980886068</t>
  </si>
  <si>
    <t>'019980886068</t>
  </si>
  <si>
    <t>001 00017794532024</t>
  </si>
  <si>
    <t>'RV019840129113</t>
  </si>
  <si>
    <t>'019840129113</t>
  </si>
  <si>
    <t>'RV019840129121</t>
  </si>
  <si>
    <t>'019840129121</t>
  </si>
  <si>
    <t>'RV019880455084</t>
  </si>
  <si>
    <t>'019880455084</t>
  </si>
  <si>
    <t>'RV019951521974</t>
  </si>
  <si>
    <t>'019951521974</t>
  </si>
  <si>
    <t>'RV019960428667</t>
  </si>
  <si>
    <t>'019960428667</t>
  </si>
  <si>
    <t>'RV019980886640</t>
  </si>
  <si>
    <t>'019980886640</t>
  </si>
  <si>
    <t>'RV019980886680</t>
  </si>
  <si>
    <t>'019980886680</t>
  </si>
  <si>
    <t>001 00018029442024</t>
  </si>
  <si>
    <t>'1993RGR197451</t>
  </si>
  <si>
    <t>'019934587485</t>
  </si>
  <si>
    <t>'1994RGR458447</t>
  </si>
  <si>
    <t>'019944588910</t>
  </si>
  <si>
    <t>'1996RGR202681</t>
  </si>
  <si>
    <t>'019964590899</t>
  </si>
  <si>
    <t>'RV000170328079</t>
  </si>
  <si>
    <t>'000170328079</t>
  </si>
  <si>
    <t>'RV004700475059</t>
  </si>
  <si>
    <t>'004700475059</t>
  </si>
  <si>
    <t>'RV019860248280</t>
  </si>
  <si>
    <t>'019860248280</t>
  </si>
  <si>
    <t>'RV019870358753</t>
  </si>
  <si>
    <t>'019870358753</t>
  </si>
  <si>
    <t>'RV019951523191</t>
  </si>
  <si>
    <t>'019951523191</t>
  </si>
  <si>
    <t>'RV019951523281</t>
  </si>
  <si>
    <t>'019951523281</t>
  </si>
  <si>
    <t>'RV019980887980</t>
  </si>
  <si>
    <t>'019980887980</t>
  </si>
  <si>
    <t>001 00018248492024</t>
  </si>
  <si>
    <t>1995RGR522238</t>
  </si>
  <si>
    <t>'019954594139</t>
  </si>
  <si>
    <t>'RV019910532603</t>
  </si>
  <si>
    <t>'019910532603</t>
  </si>
  <si>
    <t>'RV019980888873</t>
  </si>
  <si>
    <t>'019980888873</t>
  </si>
  <si>
    <t>'RV019980888744</t>
  </si>
  <si>
    <t>'019980888744</t>
  </si>
  <si>
    <t>001 00018566932024</t>
  </si>
  <si>
    <t>'RV000960222568</t>
  </si>
  <si>
    <t>'000960222568</t>
  </si>
  <si>
    <t>'RV019920394886</t>
  </si>
  <si>
    <t>'019920394886</t>
  </si>
  <si>
    <t>'RV019920394922</t>
  </si>
  <si>
    <t>'019920394922</t>
  </si>
  <si>
    <t>'RV019940995378</t>
  </si>
  <si>
    <t>'019940995378</t>
  </si>
  <si>
    <t>'RV019940996064</t>
  </si>
  <si>
    <t>'019940996064</t>
  </si>
  <si>
    <t>'RV019980889377</t>
  </si>
  <si>
    <t>'019980889377</t>
  </si>
  <si>
    <t>001 00018779672024</t>
  </si>
  <si>
    <t>'RV002390187449</t>
  </si>
  <si>
    <t>'002390187449</t>
  </si>
  <si>
    <t>'RV007490242190</t>
  </si>
  <si>
    <t>'007490242190</t>
  </si>
  <si>
    <t>'RV019840129619</t>
  </si>
  <si>
    <t>'019840129619</t>
  </si>
  <si>
    <t>'RV019880456647</t>
  </si>
  <si>
    <t>'019880456647</t>
  </si>
  <si>
    <t>001 00019040322024</t>
  </si>
  <si>
    <t>1998RGR290441</t>
  </si>
  <si>
    <t>'019984601742</t>
  </si>
  <si>
    <t>'RV004370532133</t>
  </si>
  <si>
    <t>'004370532133</t>
  </si>
  <si>
    <t>'RV008476001196</t>
  </si>
  <si>
    <t>'008476001196</t>
  </si>
  <si>
    <t>'RV008476001199</t>
  </si>
  <si>
    <t>'008476001199</t>
  </si>
  <si>
    <t>'RV008476001203</t>
  </si>
  <si>
    <t>'008476001203</t>
  </si>
  <si>
    <t>'RV019890288541</t>
  </si>
  <si>
    <t>'019890288541</t>
  </si>
  <si>
    <t>'RV019940996717</t>
  </si>
  <si>
    <t>'019940996717</t>
  </si>
  <si>
    <t>'RV019940997297</t>
  </si>
  <si>
    <t>'019940997297</t>
  </si>
  <si>
    <t>'RV019951526691</t>
  </si>
  <si>
    <t>'019951526691</t>
  </si>
  <si>
    <t>'RV019951526804</t>
  </si>
  <si>
    <t>'019951526804</t>
  </si>
  <si>
    <t>'RV019951527085</t>
  </si>
  <si>
    <t>'019951527085</t>
  </si>
  <si>
    <t>001 00019275262024</t>
  </si>
  <si>
    <t>'1984RGR48080</t>
  </si>
  <si>
    <t>'019844603821</t>
  </si>
  <si>
    <t>'1998RGR290685</t>
  </si>
  <si>
    <t>'019984605907</t>
  </si>
  <si>
    <t>'RV011600263403</t>
  </si>
  <si>
    <t>'011600263403</t>
  </si>
  <si>
    <t>'RV019870359892</t>
  </si>
  <si>
    <t>'019870359892</t>
  </si>
  <si>
    <t>'RV019940997786</t>
  </si>
  <si>
    <t>'019940997786</t>
  </si>
  <si>
    <t>'RV019970769596</t>
  </si>
  <si>
    <t>'019970769596</t>
  </si>
  <si>
    <t>CO63PS5388E</t>
  </si>
  <si>
    <t>CO63WC5261EG</t>
  </si>
  <si>
    <t>CO63SN5217</t>
  </si>
  <si>
    <t>CO63BC6110E</t>
  </si>
  <si>
    <t>001 00019508012024</t>
  </si>
  <si>
    <t>'019980892742</t>
  </si>
  <si>
    <t>'019940998906</t>
  </si>
  <si>
    <t>'019951528402</t>
  </si>
  <si>
    <t>'019951529044</t>
  </si>
  <si>
    <t>'006590282283</t>
  </si>
  <si>
    <t>'003930346394</t>
  </si>
  <si>
    <t>'019960430051</t>
  </si>
  <si>
    <t>'019960430052</t>
  </si>
  <si>
    <t>'010910265935</t>
  </si>
  <si>
    <t>001 00019848662024</t>
  </si>
  <si>
    <t>'008476017226</t>
  </si>
  <si>
    <t>'008476018446</t>
  </si>
  <si>
    <t>'008476018633</t>
  </si>
  <si>
    <t>'008476018901</t>
  </si>
  <si>
    <t>'008476019355</t>
  </si>
  <si>
    <t>'010810255394</t>
  </si>
  <si>
    <t>'013630125221</t>
  </si>
  <si>
    <t>'019850112564</t>
  </si>
  <si>
    <t>'019890289047</t>
  </si>
  <si>
    <t>RV019980892742</t>
  </si>
  <si>
    <t>RV019940998906</t>
  </si>
  <si>
    <t>RV019951528402</t>
  </si>
  <si>
    <t>RV019951529044</t>
  </si>
  <si>
    <t>RV006590282283</t>
  </si>
  <si>
    <t>RV003930346394</t>
  </si>
  <si>
    <t>RV019960430051</t>
  </si>
  <si>
    <t>RV019960430052</t>
  </si>
  <si>
    <t>RV010910265935</t>
  </si>
  <si>
    <t>RV008476017226</t>
  </si>
  <si>
    <t>RV008476018446</t>
  </si>
  <si>
    <t>RV008476018633</t>
  </si>
  <si>
    <t>RV008476018901</t>
  </si>
  <si>
    <t>RV008476019355</t>
  </si>
  <si>
    <t>RV010810255394</t>
  </si>
  <si>
    <t>RV013630125221</t>
  </si>
  <si>
    <t>RV019850112564</t>
  </si>
  <si>
    <t>RV019890289047</t>
  </si>
  <si>
    <t>001 00020044582024</t>
  </si>
  <si>
    <t>'1993RGR197999</t>
  </si>
  <si>
    <t>'019934608050</t>
  </si>
  <si>
    <t>'1996RGR203931</t>
  </si>
  <si>
    <t>'019964613796</t>
  </si>
  <si>
    <t>'RV003480239609</t>
  </si>
  <si>
    <t>'003480239609</t>
  </si>
  <si>
    <t>'RV008476025334</t>
  </si>
  <si>
    <t>'008476025334</t>
  </si>
  <si>
    <t>'RV010580395041</t>
  </si>
  <si>
    <t>'010580395041</t>
  </si>
  <si>
    <t>'RV019941000445</t>
  </si>
  <si>
    <t>'019941000445</t>
  </si>
  <si>
    <t>'RV019980894017</t>
  </si>
  <si>
    <t>'019980894017</t>
  </si>
  <si>
    <t>001 00020299722024</t>
  </si>
  <si>
    <t>'1996RGR204204</t>
  </si>
  <si>
    <t>'019964617935</t>
  </si>
  <si>
    <t>'RV019870360618</t>
  </si>
  <si>
    <t>'019870360618</t>
  </si>
  <si>
    <t>'RV019960430753</t>
  </si>
  <si>
    <t>'019960430753</t>
  </si>
  <si>
    <t>'RV019970771720</t>
  </si>
  <si>
    <t>'019970771720</t>
  </si>
  <si>
    <t>'RV019970771780</t>
  </si>
  <si>
    <t>'019970771780</t>
  </si>
  <si>
    <t>001 00020751622024</t>
  </si>
  <si>
    <t>1989RGR133481</t>
  </si>
  <si>
    <t>'019894616326</t>
  </si>
  <si>
    <t>'RV007450245151</t>
  </si>
  <si>
    <t>'007450245151</t>
  </si>
  <si>
    <t>'RV008476035475</t>
  </si>
  <si>
    <t>'008476035475</t>
  </si>
  <si>
    <t>'RV019941002450</t>
  </si>
  <si>
    <t>'019941002450</t>
  </si>
  <si>
    <t>'RV019941002568</t>
  </si>
  <si>
    <t>'019941002568</t>
  </si>
  <si>
    <t>'RV019980895662</t>
  </si>
  <si>
    <t>'019980895662</t>
  </si>
  <si>
    <t>001 00021247502024</t>
  </si>
  <si>
    <t>'1990RGR124883</t>
  </si>
  <si>
    <t>'019904627559</t>
  </si>
  <si>
    <t>'1997RGR289375</t>
  </si>
  <si>
    <t>'019974624949</t>
  </si>
  <si>
    <t>'RV001140393722</t>
  </si>
  <si>
    <t>'001140393722</t>
  </si>
  <si>
    <t>'RV003400165787</t>
  </si>
  <si>
    <t>'003400165787</t>
  </si>
  <si>
    <t>'RV007340274966</t>
  </si>
  <si>
    <t>'007340274966</t>
  </si>
  <si>
    <t>'RV008476041914</t>
  </si>
  <si>
    <t>'008476041914</t>
  </si>
  <si>
    <t>'RV008476045855</t>
  </si>
  <si>
    <t>'008476045855</t>
  </si>
  <si>
    <t>'RV019890289782</t>
  </si>
  <si>
    <t>'019890289782</t>
  </si>
  <si>
    <t>'RV019900305632</t>
  </si>
  <si>
    <t>'019900305632</t>
  </si>
  <si>
    <t>'RV019920398065</t>
  </si>
  <si>
    <t>'019920398065</t>
  </si>
  <si>
    <t>'RV019941003639</t>
  </si>
  <si>
    <t>'019941003639</t>
  </si>
  <si>
    <t>'RV019941004209</t>
  </si>
  <si>
    <t>'019941004209</t>
  </si>
  <si>
    <t>'RV019951535125</t>
  </si>
  <si>
    <t>'019951535125</t>
  </si>
  <si>
    <t>'RV019951536167</t>
  </si>
  <si>
    <t>'019951536167</t>
  </si>
  <si>
    <t>'RV019980896681</t>
  </si>
  <si>
    <t>'019980896681</t>
  </si>
  <si>
    <t>001 00021487912024</t>
  </si>
  <si>
    <t>'RV019910535700</t>
  </si>
  <si>
    <t>'019910535700</t>
  </si>
  <si>
    <t>'RV019941004383</t>
  </si>
  <si>
    <t>'019941004383</t>
  </si>
  <si>
    <t>'RV019941004788</t>
  </si>
  <si>
    <t>'019941004788</t>
  </si>
  <si>
    <t>'RV019951536619</t>
  </si>
  <si>
    <t>'019951536619</t>
  </si>
  <si>
    <t>'RV019951536863</t>
  </si>
  <si>
    <t>'019951536863</t>
  </si>
  <si>
    <t>001 00020533372024</t>
  </si>
  <si>
    <t>'RV019930395072</t>
  </si>
  <si>
    <t>'019930395072</t>
  </si>
  <si>
    <t>'RV019951532930</t>
  </si>
  <si>
    <t>'019951532930</t>
  </si>
  <si>
    <t>001 00021724212024</t>
  </si>
  <si>
    <t>'1986RGR97633</t>
  </si>
  <si>
    <t>'019864642511</t>
  </si>
  <si>
    <t>'1991RGR210225</t>
  </si>
  <si>
    <t>'019914640535</t>
  </si>
  <si>
    <t>'RV001060480609</t>
  </si>
  <si>
    <t>'001060480609</t>
  </si>
  <si>
    <t>'RV019850113431</t>
  </si>
  <si>
    <t>'019850113431</t>
  </si>
  <si>
    <t>'RV019860251176</t>
  </si>
  <si>
    <t>'019860251176</t>
  </si>
  <si>
    <t>'RV019970774764</t>
  </si>
  <si>
    <t>'019970774764</t>
  </si>
  <si>
    <t>'RV019980898242</t>
  </si>
  <si>
    <t>'019980898242</t>
  </si>
  <si>
    <t>'RV019980898276</t>
  </si>
  <si>
    <t>'019980898276</t>
  </si>
  <si>
    <t>001 00021945192024</t>
  </si>
  <si>
    <t>'RV019880459795</t>
  </si>
  <si>
    <t>'019880459795</t>
  </si>
  <si>
    <t>'RV019880459919</t>
  </si>
  <si>
    <t>'019880459919</t>
  </si>
  <si>
    <t>'RV019941006498</t>
  </si>
  <si>
    <t>'019941006498</t>
  </si>
  <si>
    <t>'RV019951538811</t>
  </si>
  <si>
    <t>'019951538811</t>
  </si>
  <si>
    <t>'RV019960432336</t>
  </si>
  <si>
    <t>'019960432336</t>
  </si>
  <si>
    <t>001 00022257942024</t>
  </si>
  <si>
    <t>1996RGR205122</t>
  </si>
  <si>
    <t>'019964649234</t>
  </si>
  <si>
    <t>'RV006630470695</t>
  </si>
  <si>
    <t>'006630470695</t>
  </si>
  <si>
    <t>'RV008476062452</t>
  </si>
  <si>
    <t>'008476062452</t>
  </si>
  <si>
    <t>'RV014920129310</t>
  </si>
  <si>
    <t>'014920129310</t>
  </si>
  <si>
    <t>'RV019930396901</t>
  </si>
  <si>
    <t>'019930396901</t>
  </si>
  <si>
    <t>'RV019941006738</t>
  </si>
  <si>
    <t>'019941006738</t>
  </si>
  <si>
    <t>'RV019980899319</t>
  </si>
  <si>
    <t>'019980899319</t>
  </si>
  <si>
    <t>001 00022468052024</t>
  </si>
  <si>
    <t>1998RGR293549</t>
  </si>
  <si>
    <t>'019984653388</t>
  </si>
  <si>
    <t>'RV004790844570</t>
  </si>
  <si>
    <t>'004790844570</t>
  </si>
  <si>
    <t>'RV008476068312</t>
  </si>
  <si>
    <t>'008476068312</t>
  </si>
  <si>
    <t>'RV008476068319</t>
  </si>
  <si>
    <t>'008476068319</t>
  </si>
  <si>
    <t>'RV008476068325</t>
  </si>
  <si>
    <t>'008476068325</t>
  </si>
  <si>
    <t>'RV008476068330</t>
  </si>
  <si>
    <t>'008476068330</t>
  </si>
  <si>
    <t>'RV019951540410</t>
  </si>
  <si>
    <t>'019951540410</t>
  </si>
  <si>
    <t>'RV019951541226</t>
  </si>
  <si>
    <t>'019951541226</t>
  </si>
  <si>
    <t>001 00022712052024</t>
  </si>
  <si>
    <t>'RV001060481985</t>
  </si>
  <si>
    <t>'001060481985</t>
  </si>
  <si>
    <t>'RV019930397505</t>
  </si>
  <si>
    <t>'019930397505</t>
  </si>
  <si>
    <t>'RV019960433023</t>
  </si>
  <si>
    <t>'019960433023</t>
  </si>
  <si>
    <t>'RV019970775808</t>
  </si>
  <si>
    <t>'019970775808</t>
  </si>
  <si>
    <t>'RV019970775961</t>
  </si>
  <si>
    <t>'019970775961</t>
  </si>
  <si>
    <t>'RV019980900524</t>
  </si>
  <si>
    <t>'019980900524</t>
  </si>
  <si>
    <t>001 00022940242024</t>
  </si>
  <si>
    <t>'RV003940193383</t>
  </si>
  <si>
    <t>'003940193383</t>
  </si>
  <si>
    <t>'RV014920130543</t>
  </si>
  <si>
    <t>'014920130543</t>
  </si>
  <si>
    <t>'RV019870362786</t>
  </si>
  <si>
    <t>'019870362786</t>
  </si>
  <si>
    <t>'RV019890290843</t>
  </si>
  <si>
    <t>'019890290843</t>
  </si>
  <si>
    <t>'RV019941008128</t>
  </si>
  <si>
    <t>'019941008128</t>
  </si>
  <si>
    <t>'RV019951542598</t>
  </si>
  <si>
    <t>'019951542598</t>
  </si>
  <si>
    <t>'RV019951542630</t>
  </si>
  <si>
    <t>'019951542630</t>
  </si>
  <si>
    <t>'RV019960433200</t>
  </si>
  <si>
    <t>'019960433200</t>
  </si>
  <si>
    <t>001 00023164732024</t>
  </si>
  <si>
    <t>'RV001220518706</t>
  </si>
  <si>
    <t>'001220518706</t>
  </si>
  <si>
    <t>'RV008476086792</t>
  </si>
  <si>
    <t>'008476086792</t>
  </si>
  <si>
    <t>'RV008476086794</t>
  </si>
  <si>
    <t>'008476086794</t>
  </si>
  <si>
    <t>'RV011600266254</t>
  </si>
  <si>
    <t>'011600266254</t>
  </si>
  <si>
    <t>'RV019880461345</t>
  </si>
  <si>
    <t>'019880461345</t>
  </si>
  <si>
    <t>'RV019920400209</t>
  </si>
  <si>
    <t>'019920400209</t>
  </si>
  <si>
    <t>'RV019920400247</t>
  </si>
  <si>
    <t>'019920400247</t>
  </si>
  <si>
    <t>'RV019980901990</t>
  </si>
  <si>
    <t>'019980901990</t>
  </si>
  <si>
    <t>001 00023505642024</t>
  </si>
  <si>
    <t>'1988RGR154681</t>
  </si>
  <si>
    <t>'019884661658</t>
  </si>
  <si>
    <t>'1992RGR182531</t>
  </si>
  <si>
    <t>'019924660903</t>
  </si>
  <si>
    <t>'RV001060482977</t>
  </si>
  <si>
    <t>'001060482977</t>
  </si>
  <si>
    <t>'RV001460546171</t>
  </si>
  <si>
    <t>'001460546171</t>
  </si>
  <si>
    <t>'RV010930418113</t>
  </si>
  <si>
    <t>'010930418113</t>
  </si>
  <si>
    <t>'RV019840131743</t>
  </si>
  <si>
    <t>'019840131743</t>
  </si>
  <si>
    <t>'RV019860252251</t>
  </si>
  <si>
    <t>'019860252251</t>
  </si>
  <si>
    <t>'RV019860252467</t>
  </si>
  <si>
    <t>'019860252467</t>
  </si>
  <si>
    <t>'RV019941010430</t>
  </si>
  <si>
    <t>'019941010430</t>
  </si>
  <si>
    <t>'RV019951544958</t>
  </si>
  <si>
    <t>'019951544958</t>
  </si>
  <si>
    <t>'RV019951545099</t>
  </si>
  <si>
    <t>'019951545099</t>
  </si>
  <si>
    <t>001 00023721152024</t>
  </si>
  <si>
    <t>'RV003280271787</t>
  </si>
  <si>
    <t>'003280271787</t>
  </si>
  <si>
    <t>'RV008476094897</t>
  </si>
  <si>
    <t>'008476094897</t>
  </si>
  <si>
    <t>'RV008476094898</t>
  </si>
  <si>
    <t>'008476094898</t>
  </si>
  <si>
    <t>'RV019941011729</t>
  </si>
  <si>
    <t>'019941011729</t>
  </si>
  <si>
    <t>'RV019951545712</t>
  </si>
  <si>
    <t>'019951545712</t>
  </si>
  <si>
    <t>'RV019980902624</t>
  </si>
  <si>
    <t>'019980902624</t>
  </si>
  <si>
    <t>001 00023995112024</t>
  </si>
  <si>
    <t>'1994RGR464680</t>
  </si>
  <si>
    <t>'019944663807</t>
  </si>
  <si>
    <t>'1998RGR294659</t>
  </si>
  <si>
    <t>'019984667138</t>
  </si>
  <si>
    <t>'RV019890291538</t>
  </si>
  <si>
    <t>'019890291538</t>
  </si>
  <si>
    <t>'RV019920400911</t>
  </si>
  <si>
    <t>'019920400911</t>
  </si>
  <si>
    <t>'RV019930398451</t>
  </si>
  <si>
    <t>'019930398451</t>
  </si>
  <si>
    <t>'RV019960433953</t>
  </si>
  <si>
    <t>'019960433953</t>
  </si>
  <si>
    <t>'RV019980904212</t>
  </si>
  <si>
    <t>'019980904212</t>
  </si>
  <si>
    <t>001 00024235892024</t>
  </si>
  <si>
    <t>'RV002050296667</t>
  </si>
  <si>
    <t>'RV007450247708</t>
  </si>
  <si>
    <t>'RV019840132485</t>
  </si>
  <si>
    <t>'RV019840132589</t>
  </si>
  <si>
    <t>'RV019870363957</t>
  </si>
  <si>
    <t>'RV019870363987</t>
  </si>
  <si>
    <t>'RV019941012583</t>
  </si>
  <si>
    <t>'RV019941013455</t>
  </si>
  <si>
    <t>'RV019941013537</t>
  </si>
  <si>
    <t>'RV019951546930</t>
  </si>
  <si>
    <t>'002050296667</t>
  </si>
  <si>
    <t>'007450247708</t>
  </si>
  <si>
    <t>'019840132485</t>
  </si>
  <si>
    <t>'019840132589</t>
  </si>
  <si>
    <t>'019870363957</t>
  </si>
  <si>
    <t>'019870363987</t>
  </si>
  <si>
    <t>'019941012583</t>
  </si>
  <si>
    <t>'019941013455</t>
  </si>
  <si>
    <t>'019941013537</t>
  </si>
  <si>
    <t>'019951546930</t>
  </si>
  <si>
    <t>001 00024462012024</t>
  </si>
  <si>
    <t>1992RGR182939</t>
  </si>
  <si>
    <t>'019924672382</t>
  </si>
  <si>
    <t>'RV008476107628</t>
  </si>
  <si>
    <t>'008476107628</t>
  </si>
  <si>
    <t>'RV008476107629</t>
  </si>
  <si>
    <t>'008476107629</t>
  </si>
  <si>
    <t>'RV008476107630</t>
  </si>
  <si>
    <t>'008476107630</t>
  </si>
  <si>
    <t>'RV008476107631</t>
  </si>
  <si>
    <t>'008476107631</t>
  </si>
  <si>
    <t>'RV008476107632</t>
  </si>
  <si>
    <t>'008476107632</t>
  </si>
  <si>
    <t>'RV008476107633</t>
  </si>
  <si>
    <t>'008476107633</t>
  </si>
  <si>
    <t>'RV011100510871</t>
  </si>
  <si>
    <t>'011100510871</t>
  </si>
  <si>
    <t>'RV019941014316</t>
  </si>
  <si>
    <t>'019941014316</t>
  </si>
  <si>
    <t>'RV019951548108</t>
  </si>
  <si>
    <t>'019951548108</t>
  </si>
  <si>
    <t>'RV019951548138</t>
  </si>
  <si>
    <t>'019951548138</t>
  </si>
  <si>
    <t>'RV019951548495</t>
  </si>
  <si>
    <t>'019951548495</t>
  </si>
  <si>
    <t>'RV019951548876</t>
  </si>
  <si>
    <t>'019951548876</t>
  </si>
  <si>
    <t>'RV019970779627</t>
  </si>
  <si>
    <t>'019970779627</t>
  </si>
  <si>
    <t>'RV019970780163</t>
  </si>
  <si>
    <t>'019970780163</t>
  </si>
  <si>
    <t>'RV019980904754</t>
  </si>
  <si>
    <t>'019980904754</t>
  </si>
  <si>
    <t>'RV019980904795</t>
  </si>
  <si>
    <t>'019980904795</t>
  </si>
  <si>
    <t>001 00024811732024</t>
  </si>
  <si>
    <t>'000170334462</t>
  </si>
  <si>
    <t>'002330370735</t>
  </si>
  <si>
    <t>'006290373337</t>
  </si>
  <si>
    <t>'006490236418</t>
  </si>
  <si>
    <t>'006630473549</t>
  </si>
  <si>
    <t>'007610402724</t>
  </si>
  <si>
    <t>'019910538851</t>
  </si>
  <si>
    <t>'RV019920401893</t>
  </si>
  <si>
    <t>'019920401893</t>
  </si>
  <si>
    <t>'RV019930399419</t>
  </si>
  <si>
    <t>'019930399419</t>
  </si>
  <si>
    <t>RV000170334462</t>
  </si>
  <si>
    <t>RV002330370735</t>
  </si>
  <si>
    <t>RV006290373337</t>
  </si>
  <si>
    <t>RV006490236418</t>
  </si>
  <si>
    <t>RV006630473549</t>
  </si>
  <si>
    <t>RV007610402724</t>
  </si>
  <si>
    <t>RV019910538851</t>
  </si>
  <si>
    <t>001 00025726662024</t>
  </si>
  <si>
    <t>'019904684213</t>
  </si>
  <si>
    <t>'019914682545</t>
  </si>
  <si>
    <t>'019954682766</t>
  </si>
  <si>
    <t>'019974683993</t>
  </si>
  <si>
    <t>'003130241202</t>
  </si>
  <si>
    <t>'003290285280</t>
  </si>
  <si>
    <t>'006340246299</t>
  </si>
  <si>
    <t>'007690365367</t>
  </si>
  <si>
    <t>'008476121377</t>
  </si>
  <si>
    <t>'008476121378</t>
  </si>
  <si>
    <t>'010730130533</t>
  </si>
  <si>
    <t>'010890207058</t>
  </si>
  <si>
    <t>'011160294159</t>
  </si>
  <si>
    <t>'012680132068</t>
  </si>
  <si>
    <t>'019860254124</t>
  </si>
  <si>
    <t>'019870365002</t>
  </si>
  <si>
    <t>'019880464070</t>
  </si>
  <si>
    <t>'019890292221</t>
  </si>
  <si>
    <t>'019920402493</t>
  </si>
  <si>
    <t>'019920402534</t>
  </si>
  <si>
    <t>'019930399985</t>
  </si>
  <si>
    <t>'019941015095</t>
  </si>
  <si>
    <t>'019941015103</t>
  </si>
  <si>
    <t>'019941015679</t>
  </si>
  <si>
    <t>'019941015715</t>
  </si>
  <si>
    <t>'019941016583</t>
  </si>
  <si>
    <t>'019941016586</t>
  </si>
  <si>
    <t>'019941017456</t>
  </si>
  <si>
    <t>'019951550865</t>
  </si>
  <si>
    <t>'019951550904</t>
  </si>
  <si>
    <t>'019951551027</t>
  </si>
  <si>
    <t>'019951552587</t>
  </si>
  <si>
    <t>'019951552614</t>
  </si>
  <si>
    <t>'019960435551</t>
  </si>
  <si>
    <t>'019960435917</t>
  </si>
  <si>
    <t>'019970781711</t>
  </si>
  <si>
    <t>'019970781780</t>
  </si>
  <si>
    <t>'019980905873</t>
  </si>
  <si>
    <t>'019980907476</t>
  </si>
  <si>
    <t>'019980907556</t>
  </si>
  <si>
    <t>001 00026057722024</t>
  </si>
  <si>
    <t>'019970782235</t>
  </si>
  <si>
    <t>'019850115312</t>
  </si>
  <si>
    <t>'019980908396</t>
  </si>
  <si>
    <t>'019910539848</t>
  </si>
  <si>
    <t>'003260341362</t>
  </si>
  <si>
    <t>'019970783171</t>
  </si>
  <si>
    <t>'019941018159</t>
  </si>
  <si>
    <t>'006330098010</t>
  </si>
  <si>
    <t>'008476137684</t>
  </si>
  <si>
    <t>'008476137685</t>
  </si>
  <si>
    <t>'008476137686</t>
  </si>
  <si>
    <t>'019970782241</t>
  </si>
  <si>
    <t>'002180569080</t>
  </si>
  <si>
    <t>'008476137688</t>
  </si>
  <si>
    <t>'008476137687</t>
  </si>
  <si>
    <t>RV003130241202</t>
  </si>
  <si>
    <t>1990RGR126365</t>
  </si>
  <si>
    <t>1991RGR211962</t>
  </si>
  <si>
    <t>1995RGR530754</t>
  </si>
  <si>
    <t>1997RGR292332</t>
  </si>
  <si>
    <t>RV003290285280</t>
  </si>
  <si>
    <t>RV006340246299</t>
  </si>
  <si>
    <t>RV007690365367</t>
  </si>
  <si>
    <t>RV008476121377</t>
  </si>
  <si>
    <t>RV008476121378</t>
  </si>
  <si>
    <t>RV010730130533</t>
  </si>
  <si>
    <t>RV010890207058</t>
  </si>
  <si>
    <t>RV011160294159</t>
  </si>
  <si>
    <t>RV012680132068</t>
  </si>
  <si>
    <t>RV019860254124</t>
  </si>
  <si>
    <t>RV019870365002</t>
  </si>
  <si>
    <t>RV019880464070</t>
  </si>
  <si>
    <t>RV019890292221</t>
  </si>
  <si>
    <t>RV019920402493</t>
  </si>
  <si>
    <t>RV019920402534</t>
  </si>
  <si>
    <t>RV019930399985</t>
  </si>
  <si>
    <t>RV019941015095</t>
  </si>
  <si>
    <t>RV019941015103</t>
  </si>
  <si>
    <t>RV019941015679</t>
  </si>
  <si>
    <t>RV019941015715</t>
  </si>
  <si>
    <t>RV019941016583</t>
  </si>
  <si>
    <t>RV019941016586</t>
  </si>
  <si>
    <t>RV019941017456</t>
  </si>
  <si>
    <t>RV019951550865</t>
  </si>
  <si>
    <t>RV019951550904</t>
  </si>
  <si>
    <t>RV019951551027</t>
  </si>
  <si>
    <t>RV019951552587</t>
  </si>
  <si>
    <t>RV019951552614</t>
  </si>
  <si>
    <t>RV019960435551</t>
  </si>
  <si>
    <t>RV019960435917</t>
  </si>
  <si>
    <t>RV019970781711</t>
  </si>
  <si>
    <t>RV019970781780</t>
  </si>
  <si>
    <t>RV019980905873</t>
  </si>
  <si>
    <t>RV019980907476</t>
  </si>
  <si>
    <t>RV019980907556</t>
  </si>
  <si>
    <t>RV019970782235</t>
  </si>
  <si>
    <t>RV019850115312</t>
  </si>
  <si>
    <t>RV019980908396</t>
  </si>
  <si>
    <t>RV019910539848</t>
  </si>
  <si>
    <t>RV003260341362</t>
  </si>
  <si>
    <t>RV019970783171</t>
  </si>
  <si>
    <t>RV019941018159</t>
  </si>
  <si>
    <t>RV006330098010</t>
  </si>
  <si>
    <t>RV008476137684</t>
  </si>
  <si>
    <t>RV008476137685</t>
  </si>
  <si>
    <t>RV008476137686</t>
  </si>
  <si>
    <t>RV019970782241</t>
  </si>
  <si>
    <t>RV002180569080</t>
  </si>
  <si>
    <t>RV008476137688</t>
  </si>
  <si>
    <t>RV008476137687</t>
  </si>
  <si>
    <t>001 00027342342024</t>
  </si>
  <si>
    <t>'019844704689</t>
  </si>
  <si>
    <t>'019884697392</t>
  </si>
  <si>
    <t>'019914698074</t>
  </si>
  <si>
    <t>'019944693131</t>
  </si>
  <si>
    <t>'019944706060</t>
  </si>
  <si>
    <t>'019974701500</t>
  </si>
  <si>
    <t>'019984701896</t>
  </si>
  <si>
    <t>'000970483986</t>
  </si>
  <si>
    <t>'004180473699</t>
  </si>
  <si>
    <t>'004600495271</t>
  </si>
  <si>
    <t>'006380340375</t>
  </si>
  <si>
    <t>'006590287749</t>
  </si>
  <si>
    <t>'006630475649</t>
  </si>
  <si>
    <t>'007340279057</t>
  </si>
  <si>
    <t>'007340279982</t>
  </si>
  <si>
    <t>'007640357101</t>
  </si>
  <si>
    <t>'011100513889</t>
  </si>
  <si>
    <t>'011830175474</t>
  </si>
  <si>
    <t>'012770180143</t>
  </si>
  <si>
    <t>'019840134355</t>
  </si>
  <si>
    <t>'019870365541</t>
  </si>
  <si>
    <t>'019880464816</t>
  </si>
  <si>
    <t>'019890292940</t>
  </si>
  <si>
    <t>'019910540241</t>
  </si>
  <si>
    <t>'019920404079</t>
  </si>
  <si>
    <t>'019941018557</t>
  </si>
  <si>
    <t>'019941020145</t>
  </si>
  <si>
    <t>'019941021063</t>
  </si>
  <si>
    <t>'019951554406</t>
  </si>
  <si>
    <t>'019951554667</t>
  </si>
  <si>
    <t>'019951554859</t>
  </si>
  <si>
    <t>'019951554900</t>
  </si>
  <si>
    <t>'019951555521</t>
  </si>
  <si>
    <t>'019951555570</t>
  </si>
  <si>
    <t>'019951557116</t>
  </si>
  <si>
    <t>'019960436680</t>
  </si>
  <si>
    <t>'019970784667</t>
  </si>
  <si>
    <t>'019980909537</t>
  </si>
  <si>
    <t>'019980910167</t>
  </si>
  <si>
    <t>'019980910199</t>
  </si>
  <si>
    <t>1984RGR49861</t>
  </si>
  <si>
    <t>1988RGR155727</t>
  </si>
  <si>
    <t>1991RGR212595</t>
  </si>
  <si>
    <t>1994RGR467794</t>
  </si>
  <si>
    <t>1994RGR468991</t>
  </si>
  <si>
    <t>1997RGR293479</t>
  </si>
  <si>
    <t>1998RGR296916</t>
  </si>
  <si>
    <t>RV000970483986</t>
  </si>
  <si>
    <t>RV004180473699</t>
  </si>
  <si>
    <t>RV004600495271</t>
  </si>
  <si>
    <t>RV006380340375</t>
  </si>
  <si>
    <t>RV006590287749</t>
  </si>
  <si>
    <t>RV006630475649</t>
  </si>
  <si>
    <t>RV007340279057</t>
  </si>
  <si>
    <t>RV007340279982</t>
  </si>
  <si>
    <t>RV007640357101</t>
  </si>
  <si>
    <t>RV011100513889</t>
  </si>
  <si>
    <t>RV011830175474</t>
  </si>
  <si>
    <t>RV012770180143</t>
  </si>
  <si>
    <t>RV019840134355</t>
  </si>
  <si>
    <t>RV019870365541</t>
  </si>
  <si>
    <t>RV019880464816</t>
  </si>
  <si>
    <t>RV019890292940</t>
  </si>
  <si>
    <t>RV019910540241</t>
  </si>
  <si>
    <t>RV019920404079</t>
  </si>
  <si>
    <t>RV019941018557</t>
  </si>
  <si>
    <t>RV019941020145</t>
  </si>
  <si>
    <t>RV019941021063</t>
  </si>
  <si>
    <t>RV019951554406</t>
  </si>
  <si>
    <t>RV019951554667</t>
  </si>
  <si>
    <t>RV019951554859</t>
  </si>
  <si>
    <t>RV019951554900</t>
  </si>
  <si>
    <t>RV019951555521</t>
  </si>
  <si>
    <t>RV019951555570</t>
  </si>
  <si>
    <t>RV019951557116</t>
  </si>
  <si>
    <t>RV019960436680</t>
  </si>
  <si>
    <t>RV019970784667</t>
  </si>
  <si>
    <t>RV019980909537</t>
  </si>
  <si>
    <t>RV019980910167</t>
  </si>
  <si>
    <t>RV019980910199</t>
  </si>
  <si>
    <t>001 00027556692024</t>
  </si>
  <si>
    <t>1991RGR212885</t>
  </si>
  <si>
    <t>'019914705022</t>
  </si>
  <si>
    <t>'RV000610385976</t>
  </si>
  <si>
    <t>'000610385976</t>
  </si>
  <si>
    <t>'RV008476170099</t>
  </si>
  <si>
    <t>'008476170099</t>
  </si>
  <si>
    <t>'RV008476170100</t>
  </si>
  <si>
    <t>'008476170100</t>
  </si>
  <si>
    <t>'RV008476170101</t>
  </si>
  <si>
    <t>'008476170101</t>
  </si>
  <si>
    <t>'RV008476170102</t>
  </si>
  <si>
    <t>'008476170102</t>
  </si>
  <si>
    <t>'RV008476170103</t>
  </si>
  <si>
    <t>'008476170103</t>
  </si>
  <si>
    <t>'RV008476170104</t>
  </si>
  <si>
    <t>'008476170104</t>
  </si>
  <si>
    <t>'RV019920404808</t>
  </si>
  <si>
    <t>'019920404808</t>
  </si>
  <si>
    <t>'RV019930401820</t>
  </si>
  <si>
    <t>'019930401820</t>
  </si>
  <si>
    <t>'RV019941022412</t>
  </si>
  <si>
    <t>'019941022412</t>
  </si>
  <si>
    <t>'RV019941022659</t>
  </si>
  <si>
    <t>'019941022659</t>
  </si>
  <si>
    <t>'RV019941022746</t>
  </si>
  <si>
    <t>'019941022746</t>
  </si>
  <si>
    <t>'RV019951560412</t>
  </si>
  <si>
    <t>'019951560412</t>
  </si>
  <si>
    <t>'RV019960437612</t>
  </si>
  <si>
    <t>'019960437612</t>
  </si>
  <si>
    <t>001 00027817642024</t>
  </si>
  <si>
    <t>'1986RGR99830</t>
  </si>
  <si>
    <t>'019864707606</t>
  </si>
  <si>
    <t>'1992RGR184395</t>
  </si>
  <si>
    <t>'019924708048</t>
  </si>
  <si>
    <t>'RV000060466750</t>
  </si>
  <si>
    <t>'000060466750</t>
  </si>
  <si>
    <t>'RV000960228392</t>
  </si>
  <si>
    <t>'000960228392</t>
  </si>
  <si>
    <t>'RV006800393248</t>
  </si>
  <si>
    <t>'006800393248</t>
  </si>
  <si>
    <t>'RV019870366015</t>
  </si>
  <si>
    <t>'019870366015</t>
  </si>
  <si>
    <t>'RV019880466336</t>
  </si>
  <si>
    <t>'019880466336</t>
  </si>
  <si>
    <t>'RV019880466370</t>
  </si>
  <si>
    <t>'019880466370</t>
  </si>
  <si>
    <t>'RV019910541344</t>
  </si>
  <si>
    <t>'019910541344</t>
  </si>
  <si>
    <t>'RV019941023275</t>
  </si>
  <si>
    <t>'019941023275</t>
  </si>
  <si>
    <t>'RV019941023313</t>
  </si>
  <si>
    <t>'019941023313</t>
  </si>
  <si>
    <t>'RV019970785619</t>
  </si>
  <si>
    <t>'019970785619</t>
  </si>
  <si>
    <t>'RV019970785636</t>
  </si>
  <si>
    <t>'019970785636</t>
  </si>
  <si>
    <t>'RV019980911929</t>
  </si>
  <si>
    <t>'019980911929</t>
  </si>
  <si>
    <t>001 00028062022024</t>
  </si>
  <si>
    <t>1995RGR534558</t>
  </si>
  <si>
    <t>'019954714136</t>
  </si>
  <si>
    <t>'RV013630129307</t>
  </si>
  <si>
    <t>'013630129307</t>
  </si>
  <si>
    <t>'RV016400006044</t>
  </si>
  <si>
    <t>'016400006044</t>
  </si>
  <si>
    <t>'RV019880466675</t>
  </si>
  <si>
    <t>'019880466675</t>
  </si>
  <si>
    <t>'RV019880466698</t>
  </si>
  <si>
    <t>'019880466698</t>
  </si>
  <si>
    <t>'RV019941024188</t>
  </si>
  <si>
    <t>'019941024188</t>
  </si>
  <si>
    <t>'RV019970786086</t>
  </si>
  <si>
    <t>'019970786086</t>
  </si>
  <si>
    <t>'RV019980912542</t>
  </si>
  <si>
    <t>'019980912542</t>
  </si>
  <si>
    <t>'RV019980912644</t>
  </si>
  <si>
    <t>'019980912644</t>
  </si>
  <si>
    <t>001 00028307292024</t>
  </si>
  <si>
    <t>1996RGR208602</t>
  </si>
  <si>
    <t>'019964716311</t>
  </si>
  <si>
    <t>'000380289245</t>
  </si>
  <si>
    <t>'000380289263</t>
  </si>
  <si>
    <t>'RV000380289277</t>
  </si>
  <si>
    <t>'000380289277</t>
  </si>
  <si>
    <t>'RV004730434067</t>
  </si>
  <si>
    <t>'004730434067</t>
  </si>
  <si>
    <t>'RV008476181408</t>
  </si>
  <si>
    <t>'008476181408</t>
  </si>
  <si>
    <t>'RV008476181409</t>
  </si>
  <si>
    <t>'008476181409</t>
  </si>
  <si>
    <t>'RV008476181410</t>
  </si>
  <si>
    <t>'008476181410</t>
  </si>
  <si>
    <t>'RV008476181411</t>
  </si>
  <si>
    <t>'008476181411</t>
  </si>
  <si>
    <t>'RV019870366917</t>
  </si>
  <si>
    <t>'019870366917</t>
  </si>
  <si>
    <t>'RV019890293698</t>
  </si>
  <si>
    <t>'019890293698</t>
  </si>
  <si>
    <t>'RV019910541881</t>
  </si>
  <si>
    <t>'019910541881</t>
  </si>
  <si>
    <t>'RV019910541904</t>
  </si>
  <si>
    <t>'019910541904</t>
  </si>
  <si>
    <t>'RV019920405676</t>
  </si>
  <si>
    <t>'019920405676</t>
  </si>
  <si>
    <t>'RV019930402025</t>
  </si>
  <si>
    <t>'019930402025</t>
  </si>
  <si>
    <t>'RV019941024800</t>
  </si>
  <si>
    <t>'019941024800</t>
  </si>
  <si>
    <t>'RV019941024816</t>
  </si>
  <si>
    <t>'019941024816</t>
  </si>
  <si>
    <t>'RV019951563294</t>
  </si>
  <si>
    <t>'019951563294</t>
  </si>
  <si>
    <t>'RV019951563472</t>
  </si>
  <si>
    <t>'019951563472</t>
  </si>
  <si>
    <t>'RV019951563569</t>
  </si>
  <si>
    <t>'019951563569</t>
  </si>
  <si>
    <t>001 00028664562024</t>
  </si>
  <si>
    <t>'019864712304</t>
  </si>
  <si>
    <t>'1992RGR184884</t>
  </si>
  <si>
    <t>'019924717792</t>
  </si>
  <si>
    <t>'019944719358</t>
  </si>
  <si>
    <t>'003320251103</t>
  </si>
  <si>
    <t>'RV004280473617</t>
  </si>
  <si>
    <t>'004280473617</t>
  </si>
  <si>
    <t>'RV004280473619</t>
  </si>
  <si>
    <t>'004280473619</t>
  </si>
  <si>
    <t>'RV006330098793</t>
  </si>
  <si>
    <t>'006330098793</t>
  </si>
  <si>
    <t>'RV007340281086</t>
  </si>
  <si>
    <t>'007340281086</t>
  </si>
  <si>
    <t>'007430427106</t>
  </si>
  <si>
    <t>'RV019850116225</t>
  </si>
  <si>
    <t>'019850116225</t>
  </si>
  <si>
    <t>'RV019850116279</t>
  </si>
  <si>
    <t>'019850116279</t>
  </si>
  <si>
    <t>'RV019860256137</t>
  </si>
  <si>
    <t>'019860256137</t>
  </si>
  <si>
    <t>'RV019960438096</t>
  </si>
  <si>
    <t>'019960438096</t>
  </si>
  <si>
    <t>'RV019970786812</t>
  </si>
  <si>
    <t>'019970786812</t>
  </si>
  <si>
    <t>'RV019970786924</t>
  </si>
  <si>
    <t>'019970786924</t>
  </si>
  <si>
    <t>'019980913925</t>
  </si>
  <si>
    <t>'RV019980914098</t>
  </si>
  <si>
    <t>'019980914098</t>
  </si>
  <si>
    <t>RV000380289245</t>
  </si>
  <si>
    <t>RV000380289263</t>
  </si>
  <si>
    <t>1986RGR99946</t>
  </si>
  <si>
    <t>1994RGR470262</t>
  </si>
  <si>
    <t>RV003320251103</t>
  </si>
  <si>
    <t>RV019980913925</t>
  </si>
  <si>
    <t>RV007430427106</t>
  </si>
  <si>
    <t>001 00028902372024</t>
  </si>
  <si>
    <t>'RV010180439371</t>
  </si>
  <si>
    <t>'010180439371</t>
  </si>
  <si>
    <t>'RV019840135506</t>
  </si>
  <si>
    <t>'019840135506</t>
  </si>
  <si>
    <t>'RV019840135521</t>
  </si>
  <si>
    <t>'019840135521</t>
  </si>
  <si>
    <t>'RV019870367204</t>
  </si>
  <si>
    <t>'019870367204</t>
  </si>
  <si>
    <t>'RV019900311950</t>
  </si>
  <si>
    <t>'019900311950</t>
  </si>
  <si>
    <t>'019900311952</t>
  </si>
  <si>
    <t>'RV019941026234</t>
  </si>
  <si>
    <t>'019941026234</t>
  </si>
  <si>
    <t>'RV019941026236</t>
  </si>
  <si>
    <t>'019941026236</t>
  </si>
  <si>
    <t>'RV019960438620</t>
  </si>
  <si>
    <t>'019960438620</t>
  </si>
  <si>
    <t>'RV019970787838</t>
  </si>
  <si>
    <t>'019970787838</t>
  </si>
  <si>
    <t>'RV019980914375</t>
  </si>
  <si>
    <t>'019980914375</t>
  </si>
  <si>
    <t>001 00029191362024</t>
  </si>
  <si>
    <t>1998RGR298774</t>
  </si>
  <si>
    <t>'019984726502</t>
  </si>
  <si>
    <t>'RV004360320116</t>
  </si>
  <si>
    <t>'004360320116</t>
  </si>
  <si>
    <t>'RV019920406785</t>
  </si>
  <si>
    <t>'019920406785</t>
  </si>
  <si>
    <t>'RV019941027000</t>
  </si>
  <si>
    <t>'019941027000</t>
  </si>
  <si>
    <t>'RV019951566308</t>
  </si>
  <si>
    <t>'019951566308</t>
  </si>
  <si>
    <t>RV019900311952</t>
  </si>
  <si>
    <t>001 00029499772024</t>
  </si>
  <si>
    <t>1994RGR471349</t>
  </si>
  <si>
    <t>'019944729317</t>
  </si>
  <si>
    <t>'RV007450249717</t>
  </si>
  <si>
    <t>'007450249717</t>
  </si>
  <si>
    <t>'RV007610408791</t>
  </si>
  <si>
    <t>'007610408791</t>
  </si>
  <si>
    <t>'RV019910543425</t>
  </si>
  <si>
    <t>'019910543425</t>
  </si>
  <si>
    <t>'RV019930403111</t>
  </si>
  <si>
    <t>'019930403111</t>
  </si>
  <si>
    <t>'RV019930403170</t>
  </si>
  <si>
    <t>'019930403170</t>
  </si>
  <si>
    <t>'RV019941028318</t>
  </si>
  <si>
    <t>'019941028318</t>
  </si>
  <si>
    <t>'RV019941028414</t>
  </si>
  <si>
    <t>'019941028414</t>
  </si>
  <si>
    <t>'RV019951566840</t>
  </si>
  <si>
    <t>'019951566840</t>
  </si>
  <si>
    <t>'RV019951566921</t>
  </si>
  <si>
    <t>'019951566921</t>
  </si>
  <si>
    <t>'RV019951567729</t>
  </si>
  <si>
    <t>'019951567729</t>
  </si>
  <si>
    <t>'RV019980916043</t>
  </si>
  <si>
    <t>'019980916043</t>
  </si>
  <si>
    <t>001 00029771302024</t>
  </si>
  <si>
    <t>'1994RGR471713</t>
  </si>
  <si>
    <t>'019944732140</t>
  </si>
  <si>
    <t>'019974731120</t>
  </si>
  <si>
    <t>'RV003130244206</t>
  </si>
  <si>
    <t>'003130244206</t>
  </si>
  <si>
    <t>'006480317376</t>
  </si>
  <si>
    <t>'RV019860257238</t>
  </si>
  <si>
    <t>'019860257238</t>
  </si>
  <si>
    <t>'RV019860257296</t>
  </si>
  <si>
    <t>'019860257296</t>
  </si>
  <si>
    <t>'RV019941029100</t>
  </si>
  <si>
    <t>'019941029100</t>
  </si>
  <si>
    <t>'RV019941029181</t>
  </si>
  <si>
    <t>'019941029181</t>
  </si>
  <si>
    <t>'RV019970789355</t>
  </si>
  <si>
    <t>'019970789355</t>
  </si>
  <si>
    <t>'019980916715</t>
  </si>
  <si>
    <t>'019980916740</t>
  </si>
  <si>
    <t>1997RGR295393</t>
  </si>
  <si>
    <t>RV006480317376</t>
  </si>
  <si>
    <t>RV019980916740</t>
  </si>
  <si>
    <t>RV019980916715</t>
  </si>
  <si>
    <t>001 00030000002024</t>
  </si>
  <si>
    <t>'1985RGR36600</t>
  </si>
  <si>
    <t>'019854729694</t>
  </si>
  <si>
    <t>'1989RGR136533</t>
  </si>
  <si>
    <t>'019894733689</t>
  </si>
  <si>
    <t>'1991RGR214254</t>
  </si>
  <si>
    <t>'019914733663</t>
  </si>
  <si>
    <t>'RV006920385253</t>
  </si>
  <si>
    <t>'006920385253</t>
  </si>
  <si>
    <t>'RV007610409634</t>
  </si>
  <si>
    <t>'007610409634</t>
  </si>
  <si>
    <t>'RV019890294810</t>
  </si>
  <si>
    <t>'019890294810</t>
  </si>
  <si>
    <t>'RV019890294894</t>
  </si>
  <si>
    <t>'019890294894</t>
  </si>
  <si>
    <t>'RV019941029579</t>
  </si>
  <si>
    <t>'019941029579</t>
  </si>
  <si>
    <t>001 00030280492024</t>
  </si>
  <si>
    <t>'1986RGR100631</t>
  </si>
  <si>
    <t>'019864731610</t>
  </si>
  <si>
    <t>'1998RGR299323</t>
  </si>
  <si>
    <t>'019984733391</t>
  </si>
  <si>
    <t>'RV001060493323</t>
  </si>
  <si>
    <t>'001060493323</t>
  </si>
  <si>
    <t>'RV003860356478</t>
  </si>
  <si>
    <t>'003860356478</t>
  </si>
  <si>
    <t>'RV019880468990</t>
  </si>
  <si>
    <t>'019880468990</t>
  </si>
  <si>
    <t>'RV019920407569</t>
  </si>
  <si>
    <t>'019920407569</t>
  </si>
  <si>
    <t>'RV019941029995</t>
  </si>
  <si>
    <t>'019941029995</t>
  </si>
  <si>
    <t>'RV019941030772</t>
  </si>
  <si>
    <t>'019941030772</t>
  </si>
  <si>
    <t>'RV019951569390</t>
  </si>
  <si>
    <t>'019951569390</t>
  </si>
  <si>
    <t>'RV019951569994</t>
  </si>
  <si>
    <t>'019951569994</t>
  </si>
  <si>
    <t>'RV019970789719</t>
  </si>
  <si>
    <t>'019970789719</t>
  </si>
  <si>
    <t>'RV019970789741</t>
  </si>
  <si>
    <t>'019970789741</t>
  </si>
  <si>
    <t>001 00030533882024</t>
  </si>
  <si>
    <t>1995RGR537123</t>
  </si>
  <si>
    <t>'019954737831</t>
  </si>
  <si>
    <t>'RV019951570975</t>
  </si>
  <si>
    <t>'019951570975</t>
  </si>
  <si>
    <t>'RV019970790957</t>
  </si>
  <si>
    <t>'019970790957</t>
  </si>
  <si>
    <t>'RV019980918120</t>
  </si>
  <si>
    <t>'019980918120</t>
  </si>
  <si>
    <t>CO63BC6112E</t>
  </si>
  <si>
    <t>Declined</t>
  </si>
  <si>
    <t>001 00030786542024</t>
  </si>
  <si>
    <t>'RV001060494221</t>
  </si>
  <si>
    <t>'001060494221</t>
  </si>
  <si>
    <t>'RV002390193340</t>
  </si>
  <si>
    <t>'002390193340</t>
  </si>
  <si>
    <t>'RV016300020405</t>
  </si>
  <si>
    <t>'016300020405</t>
  </si>
  <si>
    <t>'RV019860257991</t>
  </si>
  <si>
    <t>'019860257991</t>
  </si>
  <si>
    <t>'RV019860258007</t>
  </si>
  <si>
    <t>'019860258007</t>
  </si>
  <si>
    <t>'RV019900312927</t>
  </si>
  <si>
    <t>'019900312927</t>
  </si>
  <si>
    <t>'RV019900313062</t>
  </si>
  <si>
    <t>'019900313062</t>
  </si>
  <si>
    <t>'RV019920408322</t>
  </si>
  <si>
    <t>'019920408322</t>
  </si>
  <si>
    <t>'RV019980918480</t>
  </si>
  <si>
    <t>'019980918480</t>
  </si>
  <si>
    <t>'RV019980918558</t>
  </si>
  <si>
    <t>'019980918558</t>
  </si>
  <si>
    <t>001 00031134062024</t>
  </si>
  <si>
    <t>'019874744245</t>
  </si>
  <si>
    <t>'RV001100705801</t>
  </si>
  <si>
    <t>'001100705801</t>
  </si>
  <si>
    <t>'RV001870409884</t>
  </si>
  <si>
    <t>'001870409884</t>
  </si>
  <si>
    <t>'RV004180479483</t>
  </si>
  <si>
    <t>'004180479483</t>
  </si>
  <si>
    <t>'RV006250239934</t>
  </si>
  <si>
    <t>'006250239934</t>
  </si>
  <si>
    <t>'RV006490241276</t>
  </si>
  <si>
    <t>'006490241276</t>
  </si>
  <si>
    <t>'RV006760309454</t>
  </si>
  <si>
    <t>'006760309454</t>
  </si>
  <si>
    <t>'RV006780535963</t>
  </si>
  <si>
    <t>'006780535963</t>
  </si>
  <si>
    <t>'RV006900482788</t>
  </si>
  <si>
    <t>'006900482788</t>
  </si>
  <si>
    <t>'RV007610410569</t>
  </si>
  <si>
    <t>'007610410569</t>
  </si>
  <si>
    <t>'RV019840136449</t>
  </si>
  <si>
    <t>'019840136449</t>
  </si>
  <si>
    <t>'RV019840136560</t>
  </si>
  <si>
    <t>'019840136560</t>
  </si>
  <si>
    <t>'RV019941032304</t>
  </si>
  <si>
    <t>'019941032304</t>
  </si>
  <si>
    <t>'RV019941032640</t>
  </si>
  <si>
    <t>'019941032640</t>
  </si>
  <si>
    <t>'RV019951572648</t>
  </si>
  <si>
    <t>'019951572648</t>
  </si>
  <si>
    <t>'RV019951572660</t>
  </si>
  <si>
    <t>'019951572660</t>
  </si>
  <si>
    <t>'RV019970791535</t>
  </si>
  <si>
    <t>'019970791535</t>
  </si>
  <si>
    <t>'RV019980919059</t>
  </si>
  <si>
    <t>'019980919059</t>
  </si>
  <si>
    <t>'RV019980919232</t>
  </si>
  <si>
    <t>'019980919232</t>
  </si>
  <si>
    <t>1987RGR166865</t>
  </si>
  <si>
    <t>001 00031361122024</t>
  </si>
  <si>
    <t>1997RGR296280</t>
  </si>
  <si>
    <t>'019974745442</t>
  </si>
  <si>
    <t>'RV003100683641</t>
  </si>
  <si>
    <t>'003100683641</t>
  </si>
  <si>
    <t>'RV003570340989</t>
  </si>
  <si>
    <t>'003570340989</t>
  </si>
  <si>
    <t>'RV008476246205</t>
  </si>
  <si>
    <t>'008476246205</t>
  </si>
  <si>
    <t>'RV008476246208</t>
  </si>
  <si>
    <t>'008476246208</t>
  </si>
  <si>
    <t>'RV019870369266</t>
  </si>
  <si>
    <t>'019870369266</t>
  </si>
  <si>
    <t>'RV019880469965</t>
  </si>
  <si>
    <t>'019880469965</t>
  </si>
  <si>
    <t>'RV019880469992</t>
  </si>
  <si>
    <t>'019880469992</t>
  </si>
  <si>
    <t>'RV019910545439</t>
  </si>
  <si>
    <t>'019910545439</t>
  </si>
  <si>
    <t>'RV019910545504</t>
  </si>
  <si>
    <t>'019910545504</t>
  </si>
  <si>
    <t>'RV019941033677</t>
  </si>
  <si>
    <t>'019941033677</t>
  </si>
  <si>
    <t>'RV019951573507</t>
  </si>
  <si>
    <t>'019951573507</t>
  </si>
  <si>
    <t>'RV019951573521</t>
  </si>
  <si>
    <t>'019951573521</t>
  </si>
  <si>
    <t>'RV019960440109</t>
  </si>
  <si>
    <t>'019960440109</t>
  </si>
  <si>
    <t>001 00031614822024</t>
  </si>
  <si>
    <t>1986RGR101365</t>
  </si>
  <si>
    <t>'019864749221</t>
  </si>
  <si>
    <t>'RV003070325128</t>
  </si>
  <si>
    <t>'003070325128</t>
  </si>
  <si>
    <t>'RV004470361045</t>
  </si>
  <si>
    <t>'004470361045</t>
  </si>
  <si>
    <t>'RV006630482693</t>
  </si>
  <si>
    <t>'006630482693</t>
  </si>
  <si>
    <t>'RV008476259123</t>
  </si>
  <si>
    <t>'008476259123</t>
  </si>
  <si>
    <t>'RV008476259124</t>
  </si>
  <si>
    <t>'008476259124</t>
  </si>
  <si>
    <t>'RV019890295395</t>
  </si>
  <si>
    <t>'019890295395</t>
  </si>
  <si>
    <t>'RV019910545865</t>
  </si>
  <si>
    <t>'019910545865</t>
  </si>
  <si>
    <t>'RV019920409439</t>
  </si>
  <si>
    <t>'019920409439</t>
  </si>
  <si>
    <t>'RV019930404935</t>
  </si>
  <si>
    <t>'019930404935</t>
  </si>
  <si>
    <t>'RV019941034027</t>
  </si>
  <si>
    <t>'019941034027</t>
  </si>
  <si>
    <t>'RV019941034081</t>
  </si>
  <si>
    <t>'019941034081</t>
  </si>
  <si>
    <t>'RV019951574453</t>
  </si>
  <si>
    <t>'019951574453</t>
  </si>
  <si>
    <t>'RV019960440282</t>
  </si>
  <si>
    <t>'019960440282</t>
  </si>
  <si>
    <t>'RV019970792500</t>
  </si>
  <si>
    <t>'019970792500</t>
  </si>
  <si>
    <t>'RV019980920437</t>
  </si>
  <si>
    <t>'019980920437</t>
  </si>
  <si>
    <t>001 00031862182024</t>
  </si>
  <si>
    <t>'RV002450360060</t>
  </si>
  <si>
    <t>'002450360060</t>
  </si>
  <si>
    <t>'RV004370552744</t>
  </si>
  <si>
    <t>'004370552744</t>
  </si>
  <si>
    <t>'RV008476269456</t>
  </si>
  <si>
    <t>'008476269456</t>
  </si>
  <si>
    <t>'RV008476269541</t>
  </si>
  <si>
    <t>'008476269541</t>
  </si>
  <si>
    <t>'RV019860258869</t>
  </si>
  <si>
    <t>'019860258869</t>
  </si>
  <si>
    <t>'RV019890295870</t>
  </si>
  <si>
    <t>'019890295870</t>
  </si>
  <si>
    <t>'RV019900314370</t>
  </si>
  <si>
    <t>'019900314370</t>
  </si>
  <si>
    <t>'RV019951575006</t>
  </si>
  <si>
    <t>'019951575006</t>
  </si>
  <si>
    <t>'RV019951575061</t>
  </si>
  <si>
    <t>'019951575061</t>
  </si>
  <si>
    <t>'RV019951575195</t>
  </si>
  <si>
    <t>'019951575195</t>
  </si>
  <si>
    <t>001 00032090872024</t>
  </si>
  <si>
    <t>1997RGR297114</t>
  </si>
  <si>
    <t>'019974758487</t>
  </si>
  <si>
    <t>'RV019860259083</t>
  </si>
  <si>
    <t>'019860259083</t>
  </si>
  <si>
    <t>'RV019890296037</t>
  </si>
  <si>
    <t>'019890296037</t>
  </si>
  <si>
    <t>'RV019890296065</t>
  </si>
  <si>
    <t>'019890296065</t>
  </si>
  <si>
    <t>'RV019920409812</t>
  </si>
  <si>
    <t>'019920409812</t>
  </si>
  <si>
    <t>'RV019941035456</t>
  </si>
  <si>
    <t>'019941035456</t>
  </si>
  <si>
    <t>'RV019941035658</t>
  </si>
  <si>
    <t>'019941035658</t>
  </si>
  <si>
    <t>'RV019951577199</t>
  </si>
  <si>
    <t>'019951577199</t>
  </si>
  <si>
    <t>'RV019951577272</t>
  </si>
  <si>
    <t>'019951577272</t>
  </si>
  <si>
    <t>'RV019960440586</t>
  </si>
  <si>
    <t>'019960440586</t>
  </si>
  <si>
    <t>'RV019980921653</t>
  </si>
  <si>
    <t>'019980921653</t>
  </si>
  <si>
    <t>'RV019980921770</t>
  </si>
  <si>
    <t>'019980921770</t>
  </si>
  <si>
    <t>001 00032436742024</t>
  </si>
  <si>
    <t>'1989RGR137285</t>
  </si>
  <si>
    <t>'019894758708</t>
  </si>
  <si>
    <t>'1994RGR474727</t>
  </si>
  <si>
    <t>'019944763554</t>
  </si>
  <si>
    <t>'1998RGR299771</t>
  </si>
  <si>
    <t>'019984739278</t>
  </si>
  <si>
    <t>'RV001130405282</t>
  </si>
  <si>
    <t>'001130405282</t>
  </si>
  <si>
    <t>'RV001260386207</t>
  </si>
  <si>
    <t>'001260386207</t>
  </si>
  <si>
    <t>'RV003050441122</t>
  </si>
  <si>
    <t>'003050441122</t>
  </si>
  <si>
    <t>'RV003050441777</t>
  </si>
  <si>
    <t>'003050441777</t>
  </si>
  <si>
    <t>'RV006340250792</t>
  </si>
  <si>
    <t>'006340250792</t>
  </si>
  <si>
    <t>'RV006440552871</t>
  </si>
  <si>
    <t>'006440552871</t>
  </si>
  <si>
    <t>'RV008476283223</t>
  </si>
  <si>
    <t>'008476283223</t>
  </si>
  <si>
    <t>'RV011210189105</t>
  </si>
  <si>
    <t>'011210189105</t>
  </si>
  <si>
    <t>'RV019870370091</t>
  </si>
  <si>
    <t>'019870370091</t>
  </si>
  <si>
    <t>'RV019880471554</t>
  </si>
  <si>
    <t>'019880471554</t>
  </si>
  <si>
    <t>'RV019880471635</t>
  </si>
  <si>
    <t>'019880471635</t>
  </si>
  <si>
    <t>'RV019900315107</t>
  </si>
  <si>
    <t>'019900315107</t>
  </si>
  <si>
    <t>'RV019900315256</t>
  </si>
  <si>
    <t>'019900315256</t>
  </si>
  <si>
    <t>'RV019910546779</t>
  </si>
  <si>
    <t>'019910546779</t>
  </si>
  <si>
    <t>'RV019910546789</t>
  </si>
  <si>
    <t>'019910546789</t>
  </si>
  <si>
    <t>'RV019980922387</t>
  </si>
  <si>
    <t>'019980922387</t>
  </si>
  <si>
    <t>'RV019980922524</t>
  </si>
  <si>
    <t>'019980922524</t>
  </si>
  <si>
    <t>001 00032639732024</t>
  </si>
  <si>
    <t>'RV007820386600</t>
  </si>
  <si>
    <t>'007820386600</t>
  </si>
  <si>
    <t>'008476289646</t>
  </si>
  <si>
    <t>'RV008476289649</t>
  </si>
  <si>
    <t>'008476289649</t>
  </si>
  <si>
    <t>'RV008476289655</t>
  </si>
  <si>
    <t>'008476289655</t>
  </si>
  <si>
    <t>'RV010810261665</t>
  </si>
  <si>
    <t>'010810261665</t>
  </si>
  <si>
    <t>'RV012980313161</t>
  </si>
  <si>
    <t>'012980313161</t>
  </si>
  <si>
    <t>'RV019840137244</t>
  </si>
  <si>
    <t>'019840137244</t>
  </si>
  <si>
    <t>'RV019840137271</t>
  </si>
  <si>
    <t>'019840137271</t>
  </si>
  <si>
    <t>'RV019850117911</t>
  </si>
  <si>
    <t>'019850117911</t>
  </si>
  <si>
    <t>'RV019920410752</t>
  </si>
  <si>
    <t>'019920410752</t>
  </si>
  <si>
    <t>'RV019920410761</t>
  </si>
  <si>
    <t>'019920410761</t>
  </si>
  <si>
    <t>'RV019941037578</t>
  </si>
  <si>
    <t>'019941037578</t>
  </si>
  <si>
    <t>'RV019941037590</t>
  </si>
  <si>
    <t>'019941037590</t>
  </si>
  <si>
    <t>'RV019951578930</t>
  </si>
  <si>
    <t>'019951578930</t>
  </si>
  <si>
    <t>'RV019951578945</t>
  </si>
  <si>
    <t>'019951578945</t>
  </si>
  <si>
    <t>'RV019951579151</t>
  </si>
  <si>
    <t>'019951579151</t>
  </si>
  <si>
    <t>'RV019951579220</t>
  </si>
  <si>
    <t>'019951579220</t>
  </si>
  <si>
    <t>'RV019960441005</t>
  </si>
  <si>
    <t>'019960441005</t>
  </si>
  <si>
    <t>'RV019960441079</t>
  </si>
  <si>
    <t>'019960441079</t>
  </si>
  <si>
    <t>'RV019970794261</t>
  </si>
  <si>
    <t>'019970794261</t>
  </si>
  <si>
    <t>'RV019980922559</t>
  </si>
  <si>
    <t>'019980922559</t>
  </si>
  <si>
    <t>RV008476289646</t>
  </si>
  <si>
    <t>001 00033345572024</t>
  </si>
  <si>
    <t>'1986RGR102130</t>
  </si>
  <si>
    <t>'019864766518</t>
  </si>
  <si>
    <t>'1989RGR137393</t>
  </si>
  <si>
    <t>'019894762645</t>
  </si>
  <si>
    <t>'1994RGR475040</t>
  </si>
  <si>
    <t>'019944766435</t>
  </si>
  <si>
    <t>'1996RGR211377</t>
  </si>
  <si>
    <t>'019964776099</t>
  </si>
  <si>
    <t>'1998RGR301907</t>
  </si>
  <si>
    <t>'019984768846</t>
  </si>
  <si>
    <t>'RV000280414832</t>
  </si>
  <si>
    <t>'000280414832</t>
  </si>
  <si>
    <t>'RV003410309268</t>
  </si>
  <si>
    <t>'003410309268</t>
  </si>
  <si>
    <t>'RV004640313499</t>
  </si>
  <si>
    <t>'004640313499</t>
  </si>
  <si>
    <t>'RV008476304523</t>
  </si>
  <si>
    <t>'008476304523</t>
  </si>
  <si>
    <t>'RV010020387587</t>
  </si>
  <si>
    <t>'010020387587</t>
  </si>
  <si>
    <t>'RV010020387828</t>
  </si>
  <si>
    <t>'010020387828</t>
  </si>
  <si>
    <t>'RV013630132175</t>
  </si>
  <si>
    <t>'013630132175</t>
  </si>
  <si>
    <t>'RV019840137774</t>
  </si>
  <si>
    <t>'019840137774</t>
  </si>
  <si>
    <t>'RV019850118328</t>
  </si>
  <si>
    <t>'019850118328</t>
  </si>
  <si>
    <t>'RV019870370295</t>
  </si>
  <si>
    <t>'019870370295</t>
  </si>
  <si>
    <t>'RV019880472595</t>
  </si>
  <si>
    <t>'019880472595</t>
  </si>
  <si>
    <t>'RV019880472681</t>
  </si>
  <si>
    <t>'019880472681</t>
  </si>
  <si>
    <t>'RV019920411661</t>
  </si>
  <si>
    <t>'019920411661</t>
  </si>
  <si>
    <t>'RV019930405769</t>
  </si>
  <si>
    <t>'019930405769</t>
  </si>
  <si>
    <t>'RV019930405773</t>
  </si>
  <si>
    <t>'019930405773</t>
  </si>
  <si>
    <t>'RV019941037861</t>
  </si>
  <si>
    <t>'019941037861</t>
  </si>
  <si>
    <t>'RV019941038792</t>
  </si>
  <si>
    <t>'019941038792</t>
  </si>
  <si>
    <t>'RV019941039343</t>
  </si>
  <si>
    <t>'019941039343</t>
  </si>
  <si>
    <t>'RV019941039369</t>
  </si>
  <si>
    <t>'019941039369</t>
  </si>
  <si>
    <t>'RV019941039876</t>
  </si>
  <si>
    <t>'019941039876</t>
  </si>
  <si>
    <t>'RV019941039878</t>
  </si>
  <si>
    <t>'019941039878</t>
  </si>
  <si>
    <t>'RV019951579681</t>
  </si>
  <si>
    <t>'019951579681</t>
  </si>
  <si>
    <t>'RV019951580770</t>
  </si>
  <si>
    <t>'019951580770</t>
  </si>
  <si>
    <t>'RV019960441615</t>
  </si>
  <si>
    <t>'019960441615</t>
  </si>
  <si>
    <t>'RV019970794560</t>
  </si>
  <si>
    <t>'019970794560</t>
  </si>
  <si>
    <t>'RV019980923481</t>
  </si>
  <si>
    <t>'019980923481</t>
  </si>
  <si>
    <t>'RV019980923664</t>
  </si>
  <si>
    <t>'019980923664</t>
  </si>
  <si>
    <t>'RV019980924375</t>
  </si>
  <si>
    <t>'019980924375</t>
  </si>
  <si>
    <t>'RV019980924459</t>
  </si>
  <si>
    <t>'019980924459</t>
  </si>
  <si>
    <t>Total Freight is different</t>
  </si>
  <si>
    <t>1998RGR301907</t>
  </si>
  <si>
    <t>001 00033672872024</t>
  </si>
  <si>
    <t>'1986RGR102173</t>
  </si>
  <si>
    <t>'019864768332</t>
  </si>
  <si>
    <t>'1990RGR129114</t>
  </si>
  <si>
    <t>'019904774675</t>
  </si>
  <si>
    <t>'RV001060498601</t>
  </si>
  <si>
    <t>'001060498601</t>
  </si>
  <si>
    <t>'RV004280481310</t>
  </si>
  <si>
    <t>'004280481310</t>
  </si>
  <si>
    <t>'RV004470363003</t>
  </si>
  <si>
    <t>'004470363003</t>
  </si>
  <si>
    <t>'RV008476314112</t>
  </si>
  <si>
    <t>'008476314112</t>
  </si>
  <si>
    <t>'RV008476314113</t>
  </si>
  <si>
    <t>'008476314113</t>
  </si>
  <si>
    <t>'RV011160303003</t>
  </si>
  <si>
    <t>'011160303003</t>
  </si>
  <si>
    <t>'RV019890296601</t>
  </si>
  <si>
    <t>'019890296601</t>
  </si>
  <si>
    <t>'RV019890296687</t>
  </si>
  <si>
    <t>'019890296687</t>
  </si>
  <si>
    <t>'RV019900316262</t>
  </si>
  <si>
    <t>'019900316262</t>
  </si>
  <si>
    <t>'RV019910548051</t>
  </si>
  <si>
    <t>'019910548051</t>
  </si>
  <si>
    <t>'RV019910548104</t>
  </si>
  <si>
    <t>'019910548104</t>
  </si>
  <si>
    <t>'RV019941040561</t>
  </si>
  <si>
    <t>'019941040561</t>
  </si>
  <si>
    <t>'RV019951582953</t>
  </si>
  <si>
    <t>'019951582953</t>
  </si>
  <si>
    <t>'RV019951583207</t>
  </si>
  <si>
    <t>'019951583207</t>
  </si>
  <si>
    <t>'RV019951583315</t>
  </si>
  <si>
    <t>'019951583315</t>
  </si>
  <si>
    <t>'RV019951583422</t>
  </si>
  <si>
    <t>'019951583422</t>
  </si>
  <si>
    <t>'RV019951583465</t>
  </si>
  <si>
    <t>'019951583465</t>
  </si>
  <si>
    <t>'RV019960442433</t>
  </si>
  <si>
    <t>'019960442433</t>
  </si>
  <si>
    <t>'RV019970796001</t>
  </si>
  <si>
    <t>'019970796001</t>
  </si>
  <si>
    <t>'RV019980925024</t>
  </si>
  <si>
    <t>'019980925024</t>
  </si>
  <si>
    <t>'RV019980925966</t>
  </si>
  <si>
    <t>'019980925966</t>
  </si>
  <si>
    <t>001 00033890122024</t>
  </si>
  <si>
    <t>1997RGR298434</t>
  </si>
  <si>
    <t>'019974781522</t>
  </si>
  <si>
    <t>'RV008476322624</t>
  </si>
  <si>
    <t>'008476322624</t>
  </si>
  <si>
    <t>'RV019850118589</t>
  </si>
  <si>
    <t>'019850118589</t>
  </si>
  <si>
    <t>'RV019880474069</t>
  </si>
  <si>
    <t>'019880474069</t>
  </si>
  <si>
    <t>'RV019920412555</t>
  </si>
  <si>
    <t>'019920412555</t>
  </si>
  <si>
    <t>'RV019951583798</t>
  </si>
  <si>
    <t>'019951583798</t>
  </si>
  <si>
    <t>'RV019951583850</t>
  </si>
  <si>
    <t>'019951583850</t>
  </si>
  <si>
    <t>001 00034145092024</t>
  </si>
  <si>
    <t>'1991RGR216532</t>
  </si>
  <si>
    <t>'019914786074</t>
  </si>
  <si>
    <t>'1995RGR542295</t>
  </si>
  <si>
    <t>'019954782674</t>
  </si>
  <si>
    <t>'1998RGR302875</t>
  </si>
  <si>
    <t>'019984782476</t>
  </si>
  <si>
    <t>'RV004310368901</t>
  </si>
  <si>
    <t>'004310368901</t>
  </si>
  <si>
    <t>'RV004640314206</t>
  </si>
  <si>
    <t>'004640314206</t>
  </si>
  <si>
    <t>'RV019840138060</t>
  </si>
  <si>
    <t>'019840138060</t>
  </si>
  <si>
    <t>'RV019870371485</t>
  </si>
  <si>
    <t>'019870371485</t>
  </si>
  <si>
    <t>'RV019930406703</t>
  </si>
  <si>
    <t>'019930406703</t>
  </si>
  <si>
    <t>'RV019941041914</t>
  </si>
  <si>
    <t>'019941041914</t>
  </si>
  <si>
    <t>'RV019941042299</t>
  </si>
  <si>
    <t>'019941042299</t>
  </si>
  <si>
    <t>'RV019951584649</t>
  </si>
  <si>
    <t>'019951584649</t>
  </si>
  <si>
    <t>'RV019960443703</t>
  </si>
  <si>
    <t>'019960443703</t>
  </si>
  <si>
    <t>'RV019980927041</t>
  </si>
  <si>
    <t>'019980927041</t>
  </si>
  <si>
    <t>001 00034384992024</t>
  </si>
  <si>
    <t>'1993RGR202937</t>
  </si>
  <si>
    <t>'019934784056</t>
  </si>
  <si>
    <t>'RV006630486224</t>
  </si>
  <si>
    <t>'006630486224</t>
  </si>
  <si>
    <t>'RV012770185659</t>
  </si>
  <si>
    <t>'012770185659</t>
  </si>
  <si>
    <t>'RV019941043231</t>
  </si>
  <si>
    <t>'019941043231</t>
  </si>
  <si>
    <t>'RV019941043279</t>
  </si>
  <si>
    <t>'019941043279</t>
  </si>
  <si>
    <t>'RV019941043525</t>
  </si>
  <si>
    <t>'019941043525</t>
  </si>
  <si>
    <t>'RV019970797251</t>
  </si>
  <si>
    <t>'019970797251</t>
  </si>
  <si>
    <t>'RV019970797415</t>
  </si>
  <si>
    <t>'019970797415</t>
  </si>
  <si>
    <t>001 00034615432024</t>
  </si>
  <si>
    <t>'1987RGR168755</t>
  </si>
  <si>
    <t>'019874786937</t>
  </si>
  <si>
    <t>'1993RGR203113</t>
  </si>
  <si>
    <t>'019934789328</t>
  </si>
  <si>
    <t>'RV008476342819</t>
  </si>
  <si>
    <t>'008476342819</t>
  </si>
  <si>
    <t>'RV008476342820</t>
  </si>
  <si>
    <t>'008476342820</t>
  </si>
  <si>
    <t>'RV010860285859</t>
  </si>
  <si>
    <t>'010860285859</t>
  </si>
  <si>
    <t>'RV011940189432</t>
  </si>
  <si>
    <t>'011940189432</t>
  </si>
  <si>
    <t>'RV012220200019</t>
  </si>
  <si>
    <t>'012220200019</t>
  </si>
  <si>
    <t>'RV014910029393</t>
  </si>
  <si>
    <t>'014910029393</t>
  </si>
  <si>
    <t>'RV019880475584</t>
  </si>
  <si>
    <t>'019880475584</t>
  </si>
  <si>
    <t>'RV019890297382</t>
  </si>
  <si>
    <t>'019890297382</t>
  </si>
  <si>
    <t>'RV019890297474</t>
  </si>
  <si>
    <t>'019890297474</t>
  </si>
  <si>
    <t>'RV019920413590</t>
  </si>
  <si>
    <t>'019920413590</t>
  </si>
  <si>
    <t>'RV019951586622</t>
  </si>
  <si>
    <t>'019951586622</t>
  </si>
  <si>
    <t>'RV019951587333</t>
  </si>
  <si>
    <t>'019951587333</t>
  </si>
  <si>
    <t>'RV019951587366</t>
  </si>
  <si>
    <t>'019951587366</t>
  </si>
  <si>
    <t>'RV019970797987</t>
  </si>
  <si>
    <t>'019970797987</t>
  </si>
  <si>
    <t>'RV019970798010</t>
  </si>
  <si>
    <t>'019970798010</t>
  </si>
  <si>
    <t>AR NO</t>
  </si>
  <si>
    <t>001 00035598942024</t>
  </si>
  <si>
    <t>1984RGR51806</t>
  </si>
  <si>
    <t>'019844791456</t>
  </si>
  <si>
    <t>'000210562896</t>
  </si>
  <si>
    <t>'RV000280417027</t>
  </si>
  <si>
    <t>'000280417027</t>
  </si>
  <si>
    <t>'RV001460566866</t>
  </si>
  <si>
    <t>'001460566866</t>
  </si>
  <si>
    <t>'RV003860363543</t>
  </si>
  <si>
    <t>'003860363543</t>
  </si>
  <si>
    <t>'RV004360325409</t>
  </si>
  <si>
    <t>'004360325409</t>
  </si>
  <si>
    <t>'006400167248</t>
  </si>
  <si>
    <t>'007690375092</t>
  </si>
  <si>
    <t>'RV008476356445</t>
  </si>
  <si>
    <t>'008476356445</t>
  </si>
  <si>
    <t>'008476362739</t>
  </si>
  <si>
    <t>'RV008476362741</t>
  </si>
  <si>
    <t>'008476362741</t>
  </si>
  <si>
    <t>'RV008476367523</t>
  </si>
  <si>
    <t>'008476367523</t>
  </si>
  <si>
    <t>'010020389724</t>
  </si>
  <si>
    <t>'011850242221</t>
  </si>
  <si>
    <t>'RV019840138669</t>
  </si>
  <si>
    <t>'019840138669</t>
  </si>
  <si>
    <t>'RV019850119290</t>
  </si>
  <si>
    <t>'019850119290</t>
  </si>
  <si>
    <t>'RV019850119613</t>
  </si>
  <si>
    <t>'019850119613</t>
  </si>
  <si>
    <t>'RV019850119711</t>
  </si>
  <si>
    <t>'019850119711</t>
  </si>
  <si>
    <t>'019860261717</t>
  </si>
  <si>
    <t>'019870372840</t>
  </si>
  <si>
    <t>'RV019900317225</t>
  </si>
  <si>
    <t>'019900317225</t>
  </si>
  <si>
    <t>'019910549796</t>
  </si>
  <si>
    <t>'019920414393</t>
  </si>
  <si>
    <t>'019930407213</t>
  </si>
  <si>
    <t>'RV019941045047</t>
  </si>
  <si>
    <t>'019941045047</t>
  </si>
  <si>
    <t>'019941045098</t>
  </si>
  <si>
    <t>'019941046333</t>
  </si>
  <si>
    <t>'019941046801</t>
  </si>
  <si>
    <t>'RV019941046858</t>
  </si>
  <si>
    <t>'019941046858</t>
  </si>
  <si>
    <t>'RV019941047080</t>
  </si>
  <si>
    <t>'019941047080</t>
  </si>
  <si>
    <t>'019941047512</t>
  </si>
  <si>
    <t>'RV019941047827</t>
  </si>
  <si>
    <t>'019941047827</t>
  </si>
  <si>
    <t>'019941048556</t>
  </si>
  <si>
    <t>'019951589620</t>
  </si>
  <si>
    <t>'019951589702</t>
  </si>
  <si>
    <t>'019951589892</t>
  </si>
  <si>
    <t>'RV019951589905</t>
  </si>
  <si>
    <t>'019951589905</t>
  </si>
  <si>
    <t>'019951591658</t>
  </si>
  <si>
    <t>'RV019960445884</t>
  </si>
  <si>
    <t>'019960445884</t>
  </si>
  <si>
    <t>'019970799029</t>
  </si>
  <si>
    <t>'019970799121</t>
  </si>
  <si>
    <t>'019970799166</t>
  </si>
  <si>
    <t>'019970799314</t>
  </si>
  <si>
    <t>'019980929025</t>
  </si>
  <si>
    <t>'019980929145</t>
  </si>
  <si>
    <t>'019980929273</t>
  </si>
  <si>
    <t>'019980929537</t>
  </si>
  <si>
    <t>RV000210562896</t>
  </si>
  <si>
    <t>RV006400167248</t>
  </si>
  <si>
    <t>RV007690375092</t>
  </si>
  <si>
    <t>RV008476362739</t>
  </si>
  <si>
    <t>RV010020389724</t>
  </si>
  <si>
    <t>RV011850242221</t>
  </si>
  <si>
    <t>RV019860261717</t>
  </si>
  <si>
    <t>RV019870372840</t>
  </si>
  <si>
    <t>RV019910549796</t>
  </si>
  <si>
    <t>RV019920414393</t>
  </si>
  <si>
    <t>RV019930407213</t>
  </si>
  <si>
    <t>RV019941045098</t>
  </si>
  <si>
    <t>RV019941046333</t>
  </si>
  <si>
    <t>RV019941046801</t>
  </si>
  <si>
    <t>RV019941047512</t>
  </si>
  <si>
    <t>RV019941048556</t>
  </si>
  <si>
    <t>RV019951589620</t>
  </si>
  <si>
    <t>RV019951589892</t>
  </si>
  <si>
    <t>RV019951591658</t>
  </si>
  <si>
    <t>RV019970799029</t>
  </si>
  <si>
    <t>RV019970799121</t>
  </si>
  <si>
    <t>RV019970799166</t>
  </si>
  <si>
    <t>RV019970799314</t>
  </si>
  <si>
    <t>RV019980929025</t>
  </si>
  <si>
    <t>RV019980929145</t>
  </si>
  <si>
    <t>RV019980929273</t>
  </si>
  <si>
    <t>RV019980929537</t>
  </si>
  <si>
    <t>001 00036202102024</t>
  </si>
  <si>
    <t>'RV000170347976</t>
  </si>
  <si>
    <t>'000170347976</t>
  </si>
  <si>
    <t>'RV001010318275</t>
  </si>
  <si>
    <t>'001010318275</t>
  </si>
  <si>
    <t>'RV003860364448</t>
  </si>
  <si>
    <t>'003860364448</t>
  </si>
  <si>
    <t>'RV006340255454</t>
  </si>
  <si>
    <t>'006340255454</t>
  </si>
  <si>
    <t>'RV019890298083</t>
  </si>
  <si>
    <t>'019890298083</t>
  </si>
  <si>
    <t>'RV019890298148</t>
  </si>
  <si>
    <t>'019890298148</t>
  </si>
  <si>
    <t>'RV019920414999</t>
  </si>
  <si>
    <t>'019920414999</t>
  </si>
  <si>
    <t>'RV019920415094</t>
  </si>
  <si>
    <t>'019920415094</t>
  </si>
  <si>
    <t>'RV019941050130</t>
  </si>
  <si>
    <t>'019941050130</t>
  </si>
  <si>
    <t>'RV019941050131</t>
  </si>
  <si>
    <t>'019941050131</t>
  </si>
  <si>
    <t>'RV019951593259</t>
  </si>
  <si>
    <t>'019951593259</t>
  </si>
  <si>
    <t>'RV019951593879</t>
  </si>
  <si>
    <t>'019951593879</t>
  </si>
  <si>
    <t>'RV019980931684</t>
  </si>
  <si>
    <t>'019980931684</t>
  </si>
  <si>
    <t>001 00035977052024</t>
  </si>
  <si>
    <t>'019914806070</t>
  </si>
  <si>
    <t>'1993RGR203496</t>
  </si>
  <si>
    <t>'019934802496</t>
  </si>
  <si>
    <t>'1997RGR300143</t>
  </si>
  <si>
    <t>'019974806943</t>
  </si>
  <si>
    <t>'RV003570346046</t>
  </si>
  <si>
    <t>'003570346046</t>
  </si>
  <si>
    <t>'RV004280484549</t>
  </si>
  <si>
    <t>'004280484549</t>
  </si>
  <si>
    <t>'RV006340254789</t>
  </si>
  <si>
    <t>'006340254789</t>
  </si>
  <si>
    <t>'RV006840429923</t>
  </si>
  <si>
    <t>'006840429923</t>
  </si>
  <si>
    <t>'006920395271</t>
  </si>
  <si>
    <t>'RV007610417280</t>
  </si>
  <si>
    <t>'007610417280</t>
  </si>
  <si>
    <t>'RV008930074417</t>
  </si>
  <si>
    <t>'008930074417</t>
  </si>
  <si>
    <t>'RV010810263501</t>
  </si>
  <si>
    <t>'010810263501</t>
  </si>
  <si>
    <t>'019930408541</t>
  </si>
  <si>
    <t>'RV019930408585</t>
  </si>
  <si>
    <t>'019930408585</t>
  </si>
  <si>
    <t>'RV019941048912</t>
  </si>
  <si>
    <t>'019941048912</t>
  </si>
  <si>
    <t>'RV019941048985</t>
  </si>
  <si>
    <t>'019941048985</t>
  </si>
  <si>
    <t>'RV019951592487</t>
  </si>
  <si>
    <t>'019951592487</t>
  </si>
  <si>
    <t>'RV019970800761</t>
  </si>
  <si>
    <t>'019970800761</t>
  </si>
  <si>
    <t>'RV019980930668</t>
  </si>
  <si>
    <t>'019980930668</t>
  </si>
  <si>
    <t>001 00036434782024</t>
  </si>
  <si>
    <t>1995RGR545611</t>
  </si>
  <si>
    <t>'019954812522</t>
  </si>
  <si>
    <t>'RV000170348313</t>
  </si>
  <si>
    <t>'000170348313</t>
  </si>
  <si>
    <t>'RV003860364705</t>
  </si>
  <si>
    <t>'003860364705</t>
  </si>
  <si>
    <t>'RV004470365469</t>
  </si>
  <si>
    <t>'004470365469</t>
  </si>
  <si>
    <t>'RV006330102278</t>
  </si>
  <si>
    <t>'006330102278</t>
  </si>
  <si>
    <t>'RV019910551353</t>
  </si>
  <si>
    <t>'019910551353</t>
  </si>
  <si>
    <t>'RV019941050389</t>
  </si>
  <si>
    <t>'019941050389</t>
  </si>
  <si>
    <t>'RV019941050530</t>
  </si>
  <si>
    <t>'019941050530</t>
  </si>
  <si>
    <t>'RV019960446470</t>
  </si>
  <si>
    <t>'019960446470</t>
  </si>
  <si>
    <t>'RV019980931892</t>
  </si>
  <si>
    <t>'019980931892</t>
  </si>
  <si>
    <t>1991RGR217460</t>
  </si>
  <si>
    <t>RV006920395271</t>
  </si>
  <si>
    <t>RV019930408541</t>
  </si>
  <si>
    <t>No Freight for item#1663082</t>
  </si>
  <si>
    <t>001 00036683692024</t>
  </si>
  <si>
    <t>'RV002020203295</t>
  </si>
  <si>
    <t>'002020203295</t>
  </si>
  <si>
    <t>'RV006270419683</t>
  </si>
  <si>
    <t>'006270419683</t>
  </si>
  <si>
    <t>'RV008476392447</t>
  </si>
  <si>
    <t>'008476392447</t>
  </si>
  <si>
    <t>'RV019860262677</t>
  </si>
  <si>
    <t>'019860262677</t>
  </si>
  <si>
    <t>'RV019870373678</t>
  </si>
  <si>
    <t>'019870373678</t>
  </si>
  <si>
    <t>'RV019870373731</t>
  </si>
  <si>
    <t>'019870373731</t>
  </si>
  <si>
    <t>'RV019920415794</t>
  </si>
  <si>
    <t>'019920415794</t>
  </si>
  <si>
    <t>'RV019941051928</t>
  </si>
  <si>
    <t>'019941051928</t>
  </si>
  <si>
    <t>'RV019941051957</t>
  </si>
  <si>
    <t>'019941051957</t>
  </si>
  <si>
    <t>'RV019951596085</t>
  </si>
  <si>
    <t>'019951596085</t>
  </si>
  <si>
    <t>001 00037022682024</t>
  </si>
  <si>
    <t>'RV004470366596</t>
  </si>
  <si>
    <t>'004470366596</t>
  </si>
  <si>
    <t>'RV006370147385</t>
  </si>
  <si>
    <t>'006370147385</t>
  </si>
  <si>
    <t>'RV006850568561</t>
  </si>
  <si>
    <t>'006850568561</t>
  </si>
  <si>
    <t>'RV007610419719</t>
  </si>
  <si>
    <t>'007610419719</t>
  </si>
  <si>
    <t>'RV012250566161</t>
  </si>
  <si>
    <t>'012250566161</t>
  </si>
  <si>
    <t>'RV012740368268</t>
  </si>
  <si>
    <t>'012740368268</t>
  </si>
  <si>
    <t>'RV019941053919</t>
  </si>
  <si>
    <t>'019941053919</t>
  </si>
  <si>
    <t>'RV019941054033</t>
  </si>
  <si>
    <t>'019941054033</t>
  </si>
  <si>
    <t>'RV019951597111</t>
  </si>
  <si>
    <t>'019951597111</t>
  </si>
  <si>
    <t>'RV019951597189</t>
  </si>
  <si>
    <t>'019951597189</t>
  </si>
  <si>
    <t>'RV019951597217</t>
  </si>
  <si>
    <t>'019951597217</t>
  </si>
  <si>
    <t>'RV019980934291</t>
  </si>
  <si>
    <t>'019980934291</t>
  </si>
  <si>
    <t>'1998RGR305582</t>
  </si>
  <si>
    <t>'019984819395</t>
  </si>
  <si>
    <t>001 00037465672024</t>
  </si>
  <si>
    <t>'1987RGR170048</t>
  </si>
  <si>
    <t>'019874826966</t>
  </si>
  <si>
    <t>'019954819067</t>
  </si>
  <si>
    <t>'RV001060505381</t>
  </si>
  <si>
    <t>'001060505381</t>
  </si>
  <si>
    <t>'RV004730443382</t>
  </si>
  <si>
    <t>'004730443382</t>
  </si>
  <si>
    <t>'006340256987</t>
  </si>
  <si>
    <t>'RV006920398158</t>
  </si>
  <si>
    <t>'006920398158</t>
  </si>
  <si>
    <t>'RV008476405180</t>
  </si>
  <si>
    <t>'008476405180</t>
  </si>
  <si>
    <t>'RV008476405182</t>
  </si>
  <si>
    <t>'008476405182</t>
  </si>
  <si>
    <t>'RV019850120388</t>
  </si>
  <si>
    <t>'019850120388</t>
  </si>
  <si>
    <t>'RV019860263058</t>
  </si>
  <si>
    <t>'019860263058</t>
  </si>
  <si>
    <t>'RV019880479252</t>
  </si>
  <si>
    <t>'019880479252</t>
  </si>
  <si>
    <t>'RV019890299067</t>
  </si>
  <si>
    <t>'019890299067</t>
  </si>
  <si>
    <t>'RV019920416431</t>
  </si>
  <si>
    <t>'019920416431</t>
  </si>
  <si>
    <t>'RV019930409453</t>
  </si>
  <si>
    <t>'019930409453</t>
  </si>
  <si>
    <t>'019941055045</t>
  </si>
  <si>
    <t>'RV019941055269</t>
  </si>
  <si>
    <t>'019941055269</t>
  </si>
  <si>
    <t>'RV019941056092</t>
  </si>
  <si>
    <t>'019941056092</t>
  </si>
  <si>
    <t>'RV019951599101</t>
  </si>
  <si>
    <t>'019951599101</t>
  </si>
  <si>
    <t>'RV019951599126</t>
  </si>
  <si>
    <t>'019951599126</t>
  </si>
  <si>
    <t>'019960447482</t>
  </si>
  <si>
    <t>'RV019970803446</t>
  </si>
  <si>
    <t>'019970803446</t>
  </si>
  <si>
    <t>'RV019980935578</t>
  </si>
  <si>
    <t>'019980935578</t>
  </si>
  <si>
    <t>1995RGR546360</t>
  </si>
  <si>
    <t>RV006340256987</t>
  </si>
  <si>
    <t>RV019941055045</t>
  </si>
  <si>
    <t>RV019960447482</t>
  </si>
  <si>
    <t>001 00037683232024</t>
  </si>
  <si>
    <t>'1989RGR138727</t>
  </si>
  <si>
    <t>'019894813009</t>
  </si>
  <si>
    <t>'1994RGR481612</t>
  </si>
  <si>
    <t>'019944829280</t>
  </si>
  <si>
    <t>'RV001100725591</t>
  </si>
  <si>
    <t>'001100725591</t>
  </si>
  <si>
    <t>'RV004730443815</t>
  </si>
  <si>
    <t>'004730443815</t>
  </si>
  <si>
    <t>'006270420982</t>
  </si>
  <si>
    <t>'RV008476418697</t>
  </si>
  <si>
    <t>'008476418697</t>
  </si>
  <si>
    <t>'RV008476418699</t>
  </si>
  <si>
    <t>'008476418699</t>
  </si>
  <si>
    <t>'RV008476418700</t>
  </si>
  <si>
    <t>'008476418700</t>
  </si>
  <si>
    <t>'RV012790126610</t>
  </si>
  <si>
    <t>'012790126610</t>
  </si>
  <si>
    <t>'RV019890299157</t>
  </si>
  <si>
    <t>'019890299157</t>
  </si>
  <si>
    <t>'RV019910552572</t>
  </si>
  <si>
    <t>'019910552572</t>
  </si>
  <si>
    <t>'RV019910552699</t>
  </si>
  <si>
    <t>'019910552699</t>
  </si>
  <si>
    <t>'RV019951600348</t>
  </si>
  <si>
    <t>'019951600348</t>
  </si>
  <si>
    <t>'RV019951600427</t>
  </si>
  <si>
    <t>'019951600427</t>
  </si>
  <si>
    <t>RV006270420982</t>
  </si>
  <si>
    <t>001 00037912532024</t>
  </si>
  <si>
    <t>1986RGR104008</t>
  </si>
  <si>
    <t>'019864819457</t>
  </si>
  <si>
    <t>'RV007730326574</t>
  </si>
  <si>
    <t>'007730326574</t>
  </si>
  <si>
    <t>'RV019860263893</t>
  </si>
  <si>
    <t>'019860263893</t>
  </si>
  <si>
    <t>'RV019860263944</t>
  </si>
  <si>
    <t>'019860263944</t>
  </si>
  <si>
    <t>'RV019870374900</t>
  </si>
  <si>
    <t>'019870374900</t>
  </si>
  <si>
    <t>'RV019941056767</t>
  </si>
  <si>
    <t>'019941056767</t>
  </si>
  <si>
    <t>'RV019951601481</t>
  </si>
  <si>
    <t>'019951601481</t>
  </si>
  <si>
    <t>'RV019951601670</t>
  </si>
  <si>
    <t>'019951601670</t>
  </si>
  <si>
    <t>'RV019980937300</t>
  </si>
  <si>
    <t>'019980937300</t>
  </si>
  <si>
    <t>'RV019980937315</t>
  </si>
  <si>
    <t>'019980937315</t>
  </si>
  <si>
    <t>001 00038365692024</t>
  </si>
  <si>
    <t>'019954833118</t>
  </si>
  <si>
    <t>'1998RGR306492</t>
  </si>
  <si>
    <t>'019984831248</t>
  </si>
  <si>
    <t>'1998RGR306605</t>
  </si>
  <si>
    <t>'019984832875</t>
  </si>
  <si>
    <t>'002370481358</t>
  </si>
  <si>
    <t>'RV004370563833</t>
  </si>
  <si>
    <t>'004370563833</t>
  </si>
  <si>
    <t>'RV007430438748</t>
  </si>
  <si>
    <t>'007430438748</t>
  </si>
  <si>
    <t>'007610421529</t>
  </si>
  <si>
    <t>'008476429495</t>
  </si>
  <si>
    <t>'RV019900320585</t>
  </si>
  <si>
    <t>'019900320585</t>
  </si>
  <si>
    <t>'RV019920417337</t>
  </si>
  <si>
    <t>'019920417337</t>
  </si>
  <si>
    <t>'RV019920417517</t>
  </si>
  <si>
    <t>'019920417517</t>
  </si>
  <si>
    <t>'RV019941057259</t>
  </si>
  <si>
    <t>'019941057259</t>
  </si>
  <si>
    <t>'RV019941057804</t>
  </si>
  <si>
    <t>'019941057804</t>
  </si>
  <si>
    <t>'019941058591</t>
  </si>
  <si>
    <t>'RV019951603412</t>
  </si>
  <si>
    <t>'019951603412</t>
  </si>
  <si>
    <t>'RV019960448634</t>
  </si>
  <si>
    <t>'019960448634</t>
  </si>
  <si>
    <t>'RV019970805532</t>
  </si>
  <si>
    <t>'019970805532</t>
  </si>
  <si>
    <t>'RV019970805582</t>
  </si>
  <si>
    <t>'019970805582</t>
  </si>
  <si>
    <t>'RV019970805705</t>
  </si>
  <si>
    <t>'019970805705</t>
  </si>
  <si>
    <t>'RV019970805982</t>
  </si>
  <si>
    <t>'019970805982</t>
  </si>
  <si>
    <t>'RV019970806267</t>
  </si>
  <si>
    <t>'019970806267</t>
  </si>
  <si>
    <t>'RV019980938574</t>
  </si>
  <si>
    <t>'019980938574</t>
  </si>
  <si>
    <t>001 00038588552024</t>
  </si>
  <si>
    <t>'RV008476439277</t>
  </si>
  <si>
    <t>'008476439277</t>
  </si>
  <si>
    <t>'RV008476439278</t>
  </si>
  <si>
    <t>'008476439278</t>
  </si>
  <si>
    <t>'RV010110276171</t>
  </si>
  <si>
    <t>'010110276171</t>
  </si>
  <si>
    <t>'RV019890299404</t>
  </si>
  <si>
    <t>'019890299404</t>
  </si>
  <si>
    <t>'RV019920418353</t>
  </si>
  <si>
    <t>'019920418353</t>
  </si>
  <si>
    <t>'RV019941059382</t>
  </si>
  <si>
    <t>'019941059382</t>
  </si>
  <si>
    <t>'RV019951604647</t>
  </si>
  <si>
    <t>'019951604647</t>
  </si>
  <si>
    <t>'RV019970806443</t>
  </si>
  <si>
    <t>'019970806443</t>
  </si>
  <si>
    <t>1995RGR547954</t>
  </si>
  <si>
    <t>RV002370481358</t>
  </si>
  <si>
    <t>RV007610421529</t>
  </si>
  <si>
    <t>RV008476429495</t>
  </si>
  <si>
    <t>RV019941058591</t>
  </si>
  <si>
    <t>001 00038819102024</t>
  </si>
  <si>
    <t>'RV007430439612</t>
  </si>
  <si>
    <t>'007430439612</t>
  </si>
  <si>
    <t>'RV008476447791</t>
  </si>
  <si>
    <t>'008476447791</t>
  </si>
  <si>
    <t>'RV008476447794</t>
  </si>
  <si>
    <t>'008476447794</t>
  </si>
  <si>
    <t>'RV008476447795</t>
  </si>
  <si>
    <t>'008476447795</t>
  </si>
  <si>
    <t>'RV008476447798</t>
  </si>
  <si>
    <t>'008476447798</t>
  </si>
  <si>
    <t>'RV008476447799</t>
  </si>
  <si>
    <t>'008476447799</t>
  </si>
  <si>
    <t>'RV019840140995</t>
  </si>
  <si>
    <t>'019840140995</t>
  </si>
  <si>
    <t>'RV019850121327</t>
  </si>
  <si>
    <t>'019850121327</t>
  </si>
  <si>
    <t>'RV019941059760</t>
  </si>
  <si>
    <t>'019941059760</t>
  </si>
  <si>
    <t>001 00039053242024</t>
  </si>
  <si>
    <t>'RV006340258419</t>
  </si>
  <si>
    <t>'006340258419</t>
  </si>
  <si>
    <t>'RV019870375525</t>
  </si>
  <si>
    <t>'019870375525</t>
  </si>
  <si>
    <t>'RV019910553737</t>
  </si>
  <si>
    <t>'019910553737</t>
  </si>
  <si>
    <t>'RV019910553760</t>
  </si>
  <si>
    <t>'019910553760</t>
  </si>
  <si>
    <t>'RV019941060996</t>
  </si>
  <si>
    <t>'019941060996</t>
  </si>
  <si>
    <t>'RV019951606491</t>
  </si>
  <si>
    <t>'019951606491</t>
  </si>
  <si>
    <t>'RV019951606609</t>
  </si>
  <si>
    <t>'019951606609</t>
  </si>
  <si>
    <t>'RV019951606990</t>
  </si>
  <si>
    <t>'019951606990</t>
  </si>
  <si>
    <t>'RV019970807497</t>
  </si>
  <si>
    <t>'019970807497</t>
  </si>
  <si>
    <t>'RV019980939422</t>
  </si>
  <si>
    <t>'019980939422</t>
  </si>
  <si>
    <t>001 00039347462024</t>
  </si>
  <si>
    <t>'RV004370566159</t>
  </si>
  <si>
    <t>'004370566159</t>
  </si>
  <si>
    <t>'RV004860427665</t>
  </si>
  <si>
    <t>'004860427665</t>
  </si>
  <si>
    <t>'RV007740257549</t>
  </si>
  <si>
    <t>'007740257549</t>
  </si>
  <si>
    <t>'RV012050595875</t>
  </si>
  <si>
    <t>'012050595875</t>
  </si>
  <si>
    <t>'RV019920418815</t>
  </si>
  <si>
    <t>'019920418815</t>
  </si>
  <si>
    <t>'RV019930410656</t>
  </si>
  <si>
    <t>'019930410656</t>
  </si>
  <si>
    <t>'RV019941061866</t>
  </si>
  <si>
    <t>'019941061866</t>
  </si>
  <si>
    <t>'RV019951607822</t>
  </si>
  <si>
    <t>'019951607822</t>
  </si>
  <si>
    <t>'RV019980940311</t>
  </si>
  <si>
    <t>'019980940311</t>
  </si>
  <si>
    <t>'RV019980940333</t>
  </si>
  <si>
    <t>'019980940333</t>
  </si>
  <si>
    <t>001 00039549812024</t>
  </si>
  <si>
    <t>'RV006900495219</t>
  </si>
  <si>
    <t>'006900495219</t>
  </si>
  <si>
    <t>'RV008476456344</t>
  </si>
  <si>
    <t>'008476456344</t>
  </si>
  <si>
    <t>'RV008476456345</t>
  </si>
  <si>
    <t>'008476456345</t>
  </si>
  <si>
    <t>'RV019880481668</t>
  </si>
  <si>
    <t>'019880481668</t>
  </si>
  <si>
    <t>'RV019910554421</t>
  </si>
  <si>
    <t>'019910554421</t>
  </si>
  <si>
    <t>'RV019910554525</t>
  </si>
  <si>
    <t>'019910554525</t>
  </si>
  <si>
    <t>'RV019941062626</t>
  </si>
  <si>
    <t>'019941062626</t>
  </si>
  <si>
    <t>'RV019960449949</t>
  </si>
  <si>
    <t>'019960449949</t>
  </si>
  <si>
    <t>'RV019960450087</t>
  </si>
  <si>
    <t>'019960450087</t>
  </si>
  <si>
    <t>'RV019970808360</t>
  </si>
  <si>
    <t>'019970808360</t>
  </si>
  <si>
    <t>'RV019970808428</t>
  </si>
  <si>
    <t>'019970808428</t>
  </si>
  <si>
    <t>'RV019970808533</t>
  </si>
  <si>
    <t>'019970808533</t>
  </si>
  <si>
    <t>'RV019970808660</t>
  </si>
  <si>
    <t>'019970808660</t>
  </si>
  <si>
    <t>001 00039788512024</t>
  </si>
  <si>
    <t>'RV000170352116</t>
  </si>
  <si>
    <t>'000170352116</t>
  </si>
  <si>
    <t>'RV008476462616</t>
  </si>
  <si>
    <t>'008476462616</t>
  </si>
  <si>
    <t>'RV019860265482</t>
  </si>
  <si>
    <t>'019860265482</t>
  </si>
  <si>
    <t>'RV019860265592</t>
  </si>
  <si>
    <t>'019860265592</t>
  </si>
  <si>
    <t>'RV019920419781</t>
  </si>
  <si>
    <t>'019920419781</t>
  </si>
  <si>
    <t>'RV019941063603</t>
  </si>
  <si>
    <t>'019941063603</t>
  </si>
  <si>
    <t>'RV019941063682</t>
  </si>
  <si>
    <t>'019941063682</t>
  </si>
  <si>
    <t>'RV019960450422</t>
  </si>
  <si>
    <t>'019960450422</t>
  </si>
  <si>
    <t>001 00040017272024</t>
  </si>
  <si>
    <t>'1988RGR161309</t>
  </si>
  <si>
    <t>'019884859138</t>
  </si>
  <si>
    <t>'1995RGR551054</t>
  </si>
  <si>
    <t>'019954858116</t>
  </si>
  <si>
    <t>'RV008476470801</t>
  </si>
  <si>
    <t>'008476470801</t>
  </si>
  <si>
    <t>'RV008476470802</t>
  </si>
  <si>
    <t>'008476470802</t>
  </si>
  <si>
    <t>'RV008476470803</t>
  </si>
  <si>
    <t>'008476470803</t>
  </si>
  <si>
    <t>'RV019880482192</t>
  </si>
  <si>
    <t>'019880482192</t>
  </si>
  <si>
    <t>'RV019900322684</t>
  </si>
  <si>
    <t>'019900322684</t>
  </si>
  <si>
    <t>'RV019900322804</t>
  </si>
  <si>
    <t>'019900322804</t>
  </si>
  <si>
    <t>'RV019910555182</t>
  </si>
  <si>
    <t>'019910555182</t>
  </si>
  <si>
    <t>'RV019951611145</t>
  </si>
  <si>
    <t>'019951611145</t>
  </si>
  <si>
    <t>'RV019951611329</t>
  </si>
  <si>
    <t>'019951611329</t>
  </si>
  <si>
    <t>'RV019951611443</t>
  </si>
  <si>
    <t>'019951611443</t>
  </si>
  <si>
    <t>'RV019980943092</t>
  </si>
  <si>
    <t>'019980943092</t>
  </si>
  <si>
    <t>'RV019980943145</t>
  </si>
  <si>
    <t>'019980943145</t>
  </si>
  <si>
    <t>001 00040238892024</t>
  </si>
  <si>
    <t>'1992RGR191052</t>
  </si>
  <si>
    <t>'019924863937</t>
  </si>
  <si>
    <t>'1995RGR551766</t>
  </si>
  <si>
    <t>'019954863728</t>
  </si>
  <si>
    <t>'RV001100733175</t>
  </si>
  <si>
    <t>'001100733175</t>
  </si>
  <si>
    <t>'RV008476478634</t>
  </si>
  <si>
    <t>'008476478634</t>
  </si>
  <si>
    <t>'RV019840141726</t>
  </si>
  <si>
    <t>'019840141726</t>
  </si>
  <si>
    <t>'RV019910555220</t>
  </si>
  <si>
    <t>'019910555220</t>
  </si>
  <si>
    <t>'RV019920420547</t>
  </si>
  <si>
    <t>'019920420547</t>
  </si>
  <si>
    <t>'RV019941064303</t>
  </si>
  <si>
    <t>'019941064303</t>
  </si>
  <si>
    <t>'RV019951612039</t>
  </si>
  <si>
    <t>'019951612039</t>
  </si>
  <si>
    <t>'RV019951612181</t>
  </si>
  <si>
    <t>'019951612181</t>
  </si>
  <si>
    <t>'RV019960451112</t>
  </si>
  <si>
    <t>'019960451112</t>
  </si>
  <si>
    <t>'RV019980943615</t>
  </si>
  <si>
    <t>'019980943615</t>
  </si>
  <si>
    <t>001 00040563832024</t>
  </si>
  <si>
    <t>1992RGR191207</t>
  </si>
  <si>
    <t>'019924868972</t>
  </si>
  <si>
    <t>'RV003570351939</t>
  </si>
  <si>
    <t>'003570351939</t>
  </si>
  <si>
    <t>'003610233959</t>
  </si>
  <si>
    <t>'RV011030323270</t>
  </si>
  <si>
    <t>'011030323270</t>
  </si>
  <si>
    <t>'RV011600282699</t>
  </si>
  <si>
    <t>'011600282699</t>
  </si>
  <si>
    <t>'019850122159</t>
  </si>
  <si>
    <t>'RV019850122182</t>
  </si>
  <si>
    <t>'019850122182</t>
  </si>
  <si>
    <t>'RV019850122291</t>
  </si>
  <si>
    <t>'019850122291</t>
  </si>
  <si>
    <t>'RV019890300682</t>
  </si>
  <si>
    <t>'019890300682</t>
  </si>
  <si>
    <t>'RV019930411956</t>
  </si>
  <si>
    <t>'019930411956</t>
  </si>
  <si>
    <t>'RV019941064799</t>
  </si>
  <si>
    <t>'019941064799</t>
  </si>
  <si>
    <t>'RV019941064848</t>
  </si>
  <si>
    <t>'019941064848</t>
  </si>
  <si>
    <t>'RV019960451178</t>
  </si>
  <si>
    <t>'019960451178</t>
  </si>
  <si>
    <t>'RV019970810438</t>
  </si>
  <si>
    <t>'019970810438</t>
  </si>
  <si>
    <t>'RV019980944503</t>
  </si>
  <si>
    <t>'019980944503</t>
  </si>
  <si>
    <t>RV003610233959</t>
  </si>
  <si>
    <t>RV019850122159</t>
  </si>
  <si>
    <t>001 00040757432024</t>
  </si>
  <si>
    <t>'RV004360330391</t>
  </si>
  <si>
    <t>'004360330391</t>
  </si>
  <si>
    <t>'RV004740408285</t>
  </si>
  <si>
    <t>'004740408285</t>
  </si>
  <si>
    <t>'RV008476484327</t>
  </si>
  <si>
    <t>'008476484327</t>
  </si>
  <si>
    <t>'RV008476484328</t>
  </si>
  <si>
    <t>'008476484328</t>
  </si>
  <si>
    <t>'RV019910556322</t>
  </si>
  <si>
    <t>'019910556322</t>
  </si>
  <si>
    <t>'RV019910556329</t>
  </si>
  <si>
    <t>'019910556329</t>
  </si>
  <si>
    <t>'RV019941067194</t>
  </si>
  <si>
    <t>'019941067194</t>
  </si>
  <si>
    <t>'RV019941067276</t>
  </si>
  <si>
    <t>'019941067276</t>
  </si>
  <si>
    <t>'RV019951614604</t>
  </si>
  <si>
    <t>'019951614604</t>
  </si>
  <si>
    <t>'RV019980945207</t>
  </si>
  <si>
    <t>'019980945207</t>
  </si>
  <si>
    <t>'RV019980945240</t>
  </si>
  <si>
    <t>'019980945240</t>
  </si>
  <si>
    <t>'RV019980945368</t>
  </si>
  <si>
    <t>'019980945368</t>
  </si>
  <si>
    <t>001 00041001082024</t>
  </si>
  <si>
    <t>'1994RGR486038</t>
  </si>
  <si>
    <t>'019944876869</t>
  </si>
  <si>
    <t>'1998RGR309847</t>
  </si>
  <si>
    <t>'019984878942</t>
  </si>
  <si>
    <t>'RV019870376786</t>
  </si>
  <si>
    <t>'019870376786</t>
  </si>
  <si>
    <t>'RV019870376797</t>
  </si>
  <si>
    <t>'019870376797</t>
  </si>
  <si>
    <t>'RV019920421560</t>
  </si>
  <si>
    <t>'019920421560</t>
  </si>
  <si>
    <t>'RV019941067883</t>
  </si>
  <si>
    <t>'019941067883</t>
  </si>
  <si>
    <t>'RV019951615859</t>
  </si>
  <si>
    <t>'019951615859</t>
  </si>
  <si>
    <t>001 00041220032024</t>
  </si>
  <si>
    <t>'RV003510265870</t>
  </si>
  <si>
    <t>'003510265870</t>
  </si>
  <si>
    <t>'RV004180493426</t>
  </si>
  <si>
    <t>'004180493426</t>
  </si>
  <si>
    <t>'RV006340260227</t>
  </si>
  <si>
    <t>'006340260227</t>
  </si>
  <si>
    <t>'RV008476495518</t>
  </si>
  <si>
    <t>'008476495518</t>
  </si>
  <si>
    <t>'RV008476495521</t>
  </si>
  <si>
    <t>'008476495521</t>
  </si>
  <si>
    <t>'RV010300356147</t>
  </si>
  <si>
    <t>'010300356147</t>
  </si>
  <si>
    <t>'RV019860267179</t>
  </si>
  <si>
    <t>'019860267179</t>
  </si>
  <si>
    <t>'RV019880483776</t>
  </si>
  <si>
    <t>'019880483776</t>
  </si>
  <si>
    <t>'RV019941068488</t>
  </si>
  <si>
    <t>'019941068488</t>
  </si>
  <si>
    <t>'RV019941068500</t>
  </si>
  <si>
    <t>'019941068500</t>
  </si>
  <si>
    <t>'RV019970811380</t>
  </si>
  <si>
    <t>'019970811380</t>
  </si>
  <si>
    <t>'RV019970811456</t>
  </si>
  <si>
    <t>'019970811456</t>
  </si>
  <si>
    <t>'RV019980946088</t>
  </si>
  <si>
    <t>'019980946088</t>
  </si>
  <si>
    <t>'RV019980946095</t>
  </si>
  <si>
    <t>'019980946095</t>
  </si>
  <si>
    <t>Towel</t>
  </si>
  <si>
    <t>CO63WC5215</t>
  </si>
  <si>
    <t>001 00041423882024</t>
  </si>
  <si>
    <t>1995RGR553944</t>
  </si>
  <si>
    <t>'019954885270</t>
  </si>
  <si>
    <t>'RV003410319310</t>
  </si>
  <si>
    <t>'003410319310</t>
  </si>
  <si>
    <t>'RV010830181715</t>
  </si>
  <si>
    <t>'010830181715</t>
  </si>
  <si>
    <t>'RV012440172090</t>
  </si>
  <si>
    <t>'012440172090</t>
  </si>
  <si>
    <t>'RV012980324407</t>
  </si>
  <si>
    <t>'012980324407</t>
  </si>
  <si>
    <t>'RV013200366163</t>
  </si>
  <si>
    <t>'013200366163</t>
  </si>
  <si>
    <t>'RV019840142661</t>
  </si>
  <si>
    <t>'019840142661</t>
  </si>
  <si>
    <t>'RV019840142692</t>
  </si>
  <si>
    <t>'019840142692</t>
  </si>
  <si>
    <t>'RV019860267204</t>
  </si>
  <si>
    <t>'019860267204</t>
  </si>
  <si>
    <t>'RV019860267229</t>
  </si>
  <si>
    <t>'019860267229</t>
  </si>
  <si>
    <t>'RV019890301245</t>
  </si>
  <si>
    <t>'019890301245</t>
  </si>
  <si>
    <t>'RV019900324809</t>
  </si>
  <si>
    <t>'019900324809</t>
  </si>
  <si>
    <t>'RV019951618922</t>
  </si>
  <si>
    <t>'019951618922</t>
  </si>
  <si>
    <t>'RV019951619061</t>
  </si>
  <si>
    <t>'019951619061</t>
  </si>
  <si>
    <t>'RV019951619632</t>
  </si>
  <si>
    <t>'019951619632</t>
  </si>
  <si>
    <t>'RV019951619638</t>
  </si>
  <si>
    <t>'019951619638</t>
  </si>
  <si>
    <t>'RV019970812189</t>
  </si>
  <si>
    <t>'019970812189</t>
  </si>
  <si>
    <t>'RV019970812203</t>
  </si>
  <si>
    <t>'019970812203</t>
  </si>
  <si>
    <t>'RV019980946645</t>
  </si>
  <si>
    <t>'019980946645</t>
  </si>
  <si>
    <t>001 00041727342024</t>
  </si>
  <si>
    <t>'RV000290560120</t>
  </si>
  <si>
    <t>'000290560120</t>
  </si>
  <si>
    <t>'RV001280398156</t>
  </si>
  <si>
    <t>'001280398156</t>
  </si>
  <si>
    <t>'RV006760317538</t>
  </si>
  <si>
    <t>'006760317538</t>
  </si>
  <si>
    <t>'RV007410403566</t>
  </si>
  <si>
    <t>'007410403566</t>
  </si>
  <si>
    <t>'RV013790113045</t>
  </si>
  <si>
    <t>'013790113045</t>
  </si>
  <si>
    <t>'RV014910033052</t>
  </si>
  <si>
    <t>'014910033052</t>
  </si>
  <si>
    <t>'RV019930413852</t>
  </si>
  <si>
    <t>'019930413852</t>
  </si>
  <si>
    <t>'RV019930414069</t>
  </si>
  <si>
    <t>'019930414069</t>
  </si>
  <si>
    <t>'RV019960452805</t>
  </si>
  <si>
    <t>'019960452805</t>
  </si>
  <si>
    <t>001 00042152162024</t>
  </si>
  <si>
    <t>1984RGR53890</t>
  </si>
  <si>
    <t>'019844889285</t>
  </si>
  <si>
    <t>'RV007610426208</t>
  </si>
  <si>
    <t>'007610426208</t>
  </si>
  <si>
    <t>'RV008476512484</t>
  </si>
  <si>
    <t>'008476512484</t>
  </si>
  <si>
    <t>'RV008476512485</t>
  </si>
  <si>
    <t>'008476512485</t>
  </si>
  <si>
    <t>'RV012980325110</t>
  </si>
  <si>
    <t>'012980325110</t>
  </si>
  <si>
    <t>'RV019930414074</t>
  </si>
  <si>
    <t>'019930414074</t>
  </si>
  <si>
    <t>'RV019980949772</t>
  </si>
  <si>
    <t>'019980949772</t>
  </si>
  <si>
    <t>001 00042371902024</t>
  </si>
  <si>
    <t>'RV004470373339</t>
  </si>
  <si>
    <t>'004470373339</t>
  </si>
  <si>
    <t>'RV006440566523</t>
  </si>
  <si>
    <t>'006440566523</t>
  </si>
  <si>
    <t>'RV008476518413</t>
  </si>
  <si>
    <t>'008476518413</t>
  </si>
  <si>
    <t>'RV010070204787</t>
  </si>
  <si>
    <t>'010070204787</t>
  </si>
  <si>
    <t>'RV010180455964</t>
  </si>
  <si>
    <t>'010180455964</t>
  </si>
  <si>
    <t>'RV019870378529</t>
  </si>
  <si>
    <t>'019870378529</t>
  </si>
  <si>
    <t>'RV019880485576</t>
  </si>
  <si>
    <t>'019880485576</t>
  </si>
  <si>
    <t>'RV019941072104</t>
  </si>
  <si>
    <t>'019941072104</t>
  </si>
  <si>
    <t>'RV019941072112</t>
  </si>
  <si>
    <t>'019941072112</t>
  </si>
  <si>
    <t>'RV019951625501</t>
  </si>
  <si>
    <t>'019951625501</t>
  </si>
  <si>
    <t>'RV019951625581</t>
  </si>
  <si>
    <t>'019951625581</t>
  </si>
  <si>
    <t>001 00042581492024</t>
  </si>
  <si>
    <t>1991RGR221040</t>
  </si>
  <si>
    <t>'019914895702</t>
  </si>
  <si>
    <t>'RV011100534793</t>
  </si>
  <si>
    <t>'011100534793</t>
  </si>
  <si>
    <t>'RV019910558493</t>
  </si>
  <si>
    <t>'019910558493</t>
  </si>
  <si>
    <t>'RV019941072457</t>
  </si>
  <si>
    <t>'019941072457</t>
  </si>
  <si>
    <t>'RV019951625717</t>
  </si>
  <si>
    <t>'019951625717</t>
  </si>
  <si>
    <t>'RV019951625728</t>
  </si>
  <si>
    <t>'019951625728</t>
  </si>
  <si>
    <t>'RV019980950410</t>
  </si>
  <si>
    <t>'019980950410</t>
  </si>
  <si>
    <t>001 00042899722024</t>
  </si>
  <si>
    <t>'1992RGR192434</t>
  </si>
  <si>
    <t>'019924897543</t>
  </si>
  <si>
    <t>'1997RGR304987</t>
  </si>
  <si>
    <t>'019974895487</t>
  </si>
  <si>
    <t>'1998RGR311111</t>
  </si>
  <si>
    <t>'019984896352</t>
  </si>
  <si>
    <t>'1998RGR311211</t>
  </si>
  <si>
    <t>'019984898330</t>
  </si>
  <si>
    <t>'RV002300391696</t>
  </si>
  <si>
    <t>'002300391696</t>
  </si>
  <si>
    <t>'RV003140184344</t>
  </si>
  <si>
    <t>'003140184344</t>
  </si>
  <si>
    <t>'RV003230476788</t>
  </si>
  <si>
    <t>'003230476788</t>
  </si>
  <si>
    <t>'RV003620207664</t>
  </si>
  <si>
    <t>'003620207664</t>
  </si>
  <si>
    <t>'RV004550383259</t>
  </si>
  <si>
    <t>'004550383259</t>
  </si>
  <si>
    <t>'RV007610426914</t>
  </si>
  <si>
    <t>'007610426914</t>
  </si>
  <si>
    <t>'RV008476528894</t>
  </si>
  <si>
    <t>'008476528894</t>
  </si>
  <si>
    <t>'RV008476528895</t>
  </si>
  <si>
    <t>'008476528895</t>
  </si>
  <si>
    <t>'RV010020398676</t>
  </si>
  <si>
    <t>'010020398676</t>
  </si>
  <si>
    <t>'RV013220271287</t>
  </si>
  <si>
    <t>'013220271287</t>
  </si>
  <si>
    <t>'RV014500079812</t>
  </si>
  <si>
    <t>'014500079812</t>
  </si>
  <si>
    <t>'RV019890302558</t>
  </si>
  <si>
    <t>'019890302558</t>
  </si>
  <si>
    <t>'RV019941073232</t>
  </si>
  <si>
    <t>'019941073232</t>
  </si>
  <si>
    <t>'RV019941073235</t>
  </si>
  <si>
    <t>'019941073235</t>
  </si>
  <si>
    <t>'RV019951626007</t>
  </si>
  <si>
    <t>'019951626007</t>
  </si>
  <si>
    <t>'RV019951626138</t>
  </si>
  <si>
    <t>'019951626138</t>
  </si>
  <si>
    <t>'RV019960454514</t>
  </si>
  <si>
    <t>'019960454514</t>
  </si>
  <si>
    <t>'RV019960454577</t>
  </si>
  <si>
    <t>'019960454577</t>
  </si>
  <si>
    <t>'RV019980950871</t>
  </si>
  <si>
    <t>'019980950871</t>
  </si>
  <si>
    <t>'RV019980950873</t>
  </si>
  <si>
    <t>'019980950873</t>
  </si>
  <si>
    <t>001 00043079452024</t>
  </si>
  <si>
    <t>1994RGR487141</t>
  </si>
  <si>
    <t>'019944893605</t>
  </si>
  <si>
    <t>'RV003280285186</t>
  </si>
  <si>
    <t>'003280285186</t>
  </si>
  <si>
    <t>'RV003830376809</t>
  </si>
  <si>
    <t>'003830376809</t>
  </si>
  <si>
    <t>'RV006340261543</t>
  </si>
  <si>
    <t>'006340261543</t>
  </si>
  <si>
    <t>'RV019840143802</t>
  </si>
  <si>
    <t>'019840143802</t>
  </si>
  <si>
    <t>'RV019870378681</t>
  </si>
  <si>
    <t>'019870378681</t>
  </si>
  <si>
    <t>'RV019870378685</t>
  </si>
  <si>
    <t>'019870378685</t>
  </si>
  <si>
    <t>'RV019930414345</t>
  </si>
  <si>
    <t>'019930414345</t>
  </si>
  <si>
    <t>'RV019941073730</t>
  </si>
  <si>
    <t>'019941073730</t>
  </si>
  <si>
    <t>'RV019970814856</t>
  </si>
  <si>
    <t>'019970814856</t>
  </si>
  <si>
    <t>'RV019970814910</t>
  </si>
  <si>
    <t>'019970814910</t>
  </si>
  <si>
    <t>001 00043298052024</t>
  </si>
  <si>
    <t>1988RGR162841</t>
  </si>
  <si>
    <t>'019884901755</t>
  </si>
  <si>
    <t>'RV008476537806</t>
  </si>
  <si>
    <t>'008476537806</t>
  </si>
  <si>
    <t>'RV019850123659</t>
  </si>
  <si>
    <t>'019850123659</t>
  </si>
  <si>
    <t>'RV019860268995</t>
  </si>
  <si>
    <t>'019860268995</t>
  </si>
  <si>
    <t>'RV019890302649</t>
  </si>
  <si>
    <t>'019890302649</t>
  </si>
  <si>
    <t>'RV019900326906</t>
  </si>
  <si>
    <t>'019900326906</t>
  </si>
  <si>
    <t>'RV019900326915</t>
  </si>
  <si>
    <t>'019900326915</t>
  </si>
  <si>
    <t>'RV019941073838</t>
  </si>
  <si>
    <t>'019941073838</t>
  </si>
  <si>
    <t>'RV019941074127</t>
  </si>
  <si>
    <t>'019941074127</t>
  </si>
  <si>
    <t>'RV019941074181</t>
  </si>
  <si>
    <t>'019941074181</t>
  </si>
  <si>
    <t>'RV019951626840</t>
  </si>
  <si>
    <t>'019951626840</t>
  </si>
  <si>
    <t>'RV019951627113</t>
  </si>
  <si>
    <t>'019951627113</t>
  </si>
  <si>
    <t>'RV019951627142</t>
  </si>
  <si>
    <t>'019951627142</t>
  </si>
  <si>
    <t>'RV019980951723</t>
  </si>
  <si>
    <t>'019980951723</t>
  </si>
  <si>
    <t>'RV019980951775</t>
  </si>
  <si>
    <t>'019980951775</t>
  </si>
  <si>
    <t>001 00043528772024</t>
  </si>
  <si>
    <t>1995RGR555806</t>
  </si>
  <si>
    <t>'019954904700</t>
  </si>
  <si>
    <t>'RV003280285919</t>
  </si>
  <si>
    <t>'003280285919</t>
  </si>
  <si>
    <t>'RV019880486335</t>
  </si>
  <si>
    <t>'019880486335</t>
  </si>
  <si>
    <t>'RV019920425495</t>
  </si>
  <si>
    <t>'019920425495</t>
  </si>
  <si>
    <t>'RV019941074751</t>
  </si>
  <si>
    <t>'019941074751</t>
  </si>
  <si>
    <t>'RV019951627886</t>
  </si>
  <si>
    <t>'019951627886</t>
  </si>
  <si>
    <t>'RV019960455325</t>
  </si>
  <si>
    <t>'019960455325</t>
  </si>
  <si>
    <t>'RV019980952339</t>
  </si>
  <si>
    <t>'019980952339</t>
  </si>
  <si>
    <t>001 00043707812024</t>
  </si>
  <si>
    <t>1994RGR488527</t>
  </si>
  <si>
    <t>'019944907410</t>
  </si>
  <si>
    <t>'RV006440568140</t>
  </si>
  <si>
    <t>'006440568140</t>
  </si>
  <si>
    <t>'RV008476548245</t>
  </si>
  <si>
    <t>'008476548245</t>
  </si>
  <si>
    <t>'RV019860269198</t>
  </si>
  <si>
    <t>'019860269198</t>
  </si>
  <si>
    <t>'RV019890302727</t>
  </si>
  <si>
    <t>'019890302727</t>
  </si>
  <si>
    <t>'RV019890302817</t>
  </si>
  <si>
    <t>'019890302817</t>
  </si>
  <si>
    <t>'RV019920425750</t>
  </si>
  <si>
    <t>'019920425750</t>
  </si>
  <si>
    <t>'RV019951628884</t>
  </si>
  <si>
    <t>'019951628884</t>
  </si>
  <si>
    <t>'RV019951628948</t>
  </si>
  <si>
    <t>'019951628948</t>
  </si>
  <si>
    <t>'RV019951629054</t>
  </si>
  <si>
    <t>'019951629054</t>
  </si>
  <si>
    <t>'RV019970815842</t>
  </si>
  <si>
    <t>'019970815842</t>
  </si>
  <si>
    <t>'RV019970815875</t>
  </si>
  <si>
    <t>'019970815875</t>
  </si>
  <si>
    <t>'RV019980953151</t>
  </si>
  <si>
    <t>'019980953151</t>
  </si>
  <si>
    <t>001 00044155932024</t>
  </si>
  <si>
    <t>'1986RGR107170</t>
  </si>
  <si>
    <t>'019864909132</t>
  </si>
  <si>
    <t>'1989RGR141562</t>
  </si>
  <si>
    <t>'019894912571</t>
  </si>
  <si>
    <t>'1990RGR133642</t>
  </si>
  <si>
    <t>'019904905852</t>
  </si>
  <si>
    <t>'RV003130252784</t>
  </si>
  <si>
    <t>'003130252784</t>
  </si>
  <si>
    <t>'RV003180829888</t>
  </si>
  <si>
    <t>'003180829888</t>
  </si>
  <si>
    <t>'RV004180497620</t>
  </si>
  <si>
    <t>'004180497620</t>
  </si>
  <si>
    <t>'RV006630498880</t>
  </si>
  <si>
    <t>'006630498880</t>
  </si>
  <si>
    <t>'RV006930298696</t>
  </si>
  <si>
    <t>'006930298696</t>
  </si>
  <si>
    <t>'RV012020613096</t>
  </si>
  <si>
    <t>'012020613096</t>
  </si>
  <si>
    <t>'RV019840144439</t>
  </si>
  <si>
    <t>'019840144439</t>
  </si>
  <si>
    <t>'RV019860269563</t>
  </si>
  <si>
    <t>'019860269563</t>
  </si>
  <si>
    <t>'RV019860269817</t>
  </si>
  <si>
    <t>'019860269817</t>
  </si>
  <si>
    <t>'RV019870379596</t>
  </si>
  <si>
    <t>'019870379596</t>
  </si>
  <si>
    <t>'RV019910559729</t>
  </si>
  <si>
    <t>'019910559729</t>
  </si>
  <si>
    <t>'RV019920426597</t>
  </si>
  <si>
    <t>'019920426597</t>
  </si>
  <si>
    <t>'RV019930415097</t>
  </si>
  <si>
    <t>'019930415097</t>
  </si>
  <si>
    <t>'RV019941075975</t>
  </si>
  <si>
    <t>'019941075975</t>
  </si>
  <si>
    <t>'RV019941076063</t>
  </si>
  <si>
    <t>'019941076063</t>
  </si>
  <si>
    <t>'RV019941077145</t>
  </si>
  <si>
    <t>'019941077145</t>
  </si>
  <si>
    <t>'RV019941077192</t>
  </si>
  <si>
    <t>'019941077192</t>
  </si>
  <si>
    <t>'RV019941077394</t>
  </si>
  <si>
    <t>'019941077394</t>
  </si>
  <si>
    <t>'RV019941077623</t>
  </si>
  <si>
    <t>'019941077623</t>
  </si>
  <si>
    <t>'RV019951629831</t>
  </si>
  <si>
    <t>'019951629831</t>
  </si>
  <si>
    <t>'RV019951629863</t>
  </si>
  <si>
    <t>'019951629863</t>
  </si>
  <si>
    <t>'RV019960455890</t>
  </si>
  <si>
    <t>'019960455890</t>
  </si>
  <si>
    <t>'RV019960455918</t>
  </si>
  <si>
    <t>'019960455918</t>
  </si>
  <si>
    <t>'RV019980953694</t>
  </si>
  <si>
    <t>'019980953694</t>
  </si>
  <si>
    <t>'RV019980953837</t>
  </si>
  <si>
    <t>'019980953837</t>
  </si>
  <si>
    <t>001 00044391892024</t>
  </si>
  <si>
    <t>1991RGR221744</t>
  </si>
  <si>
    <t>'019914914105</t>
  </si>
  <si>
    <t>'RV012260226462</t>
  </si>
  <si>
    <t>'012260226462</t>
  </si>
  <si>
    <t>'RV019920426764</t>
  </si>
  <si>
    <t>'019920426764</t>
  </si>
  <si>
    <t>'RV019951630769</t>
  </si>
  <si>
    <t>'019951630769</t>
  </si>
  <si>
    <t>'RV019960456245</t>
  </si>
  <si>
    <t>'019960456245</t>
  </si>
  <si>
    <t>'RV019970816953</t>
  </si>
  <si>
    <t>'019970816953</t>
  </si>
  <si>
    <t>'RV019970817107</t>
  </si>
  <si>
    <t>'019970817107</t>
  </si>
  <si>
    <t>'RV019980954927</t>
  </si>
  <si>
    <t>'019980954927</t>
  </si>
  <si>
    <t>001 00044622712024</t>
  </si>
  <si>
    <t>'RV003050459007</t>
  </si>
  <si>
    <t>'003050459007</t>
  </si>
  <si>
    <t>'RV019970817250</t>
  </si>
  <si>
    <t>'019970817250</t>
  </si>
  <si>
    <t>'RV019970817333</t>
  </si>
  <si>
    <t>'019970817333</t>
  </si>
  <si>
    <t>'RV019970817560</t>
  </si>
  <si>
    <t>'019970817560</t>
  </si>
  <si>
    <t>'RV019970817616</t>
  </si>
  <si>
    <t>'019970817616</t>
  </si>
  <si>
    <t>001 00044827332024</t>
  </si>
  <si>
    <t>1988RGR163470</t>
  </si>
  <si>
    <t>'019884919988</t>
  </si>
  <si>
    <t>'RV000210580128</t>
  </si>
  <si>
    <t>'000210580128</t>
  </si>
  <si>
    <t>'RV007430446591</t>
  </si>
  <si>
    <t>'007430446591</t>
  </si>
  <si>
    <t>'RV007600305952</t>
  </si>
  <si>
    <t>'007600305952</t>
  </si>
  <si>
    <t>'RV012770194231</t>
  </si>
  <si>
    <t>'012770194231</t>
  </si>
  <si>
    <t>'RV019941078407</t>
  </si>
  <si>
    <t>'019941078407</t>
  </si>
  <si>
    <t>'RV019941078464</t>
  </si>
  <si>
    <t>'019941078464</t>
  </si>
  <si>
    <t>'RV019951633670</t>
  </si>
  <si>
    <t>'019951633670</t>
  </si>
  <si>
    <t>'RV019951634019</t>
  </si>
  <si>
    <t>'019951634019</t>
  </si>
  <si>
    <t>'RV019970817984</t>
  </si>
  <si>
    <t>'019970817984</t>
  </si>
  <si>
    <t>'RV019980955530</t>
  </si>
  <si>
    <t>'019980955530</t>
  </si>
  <si>
    <t>'RV019980955638</t>
  </si>
  <si>
    <t>'019980955638</t>
  </si>
  <si>
    <t>001 00045131322024</t>
  </si>
  <si>
    <t>'1994RGR490464</t>
  </si>
  <si>
    <t>'019944926113</t>
  </si>
  <si>
    <t>'1998RGR313126</t>
  </si>
  <si>
    <t>'019984926500</t>
  </si>
  <si>
    <t>'RV000960240553</t>
  </si>
  <si>
    <t>'000960240553</t>
  </si>
  <si>
    <t>'RV001060517557</t>
  </si>
  <si>
    <t>'001060517557</t>
  </si>
  <si>
    <t>'RV006670259778</t>
  </si>
  <si>
    <t>'006670259778</t>
  </si>
  <si>
    <t>'RV008476578055</t>
  </si>
  <si>
    <t>'008476578055</t>
  </si>
  <si>
    <t>'RV012350351243</t>
  </si>
  <si>
    <t>'012350351243</t>
  </si>
  <si>
    <t>'RV019840144533</t>
  </si>
  <si>
    <t>'019840144533</t>
  </si>
  <si>
    <t>'RV019850124298</t>
  </si>
  <si>
    <t>'019850124298</t>
  </si>
  <si>
    <t>'RV019860271018</t>
  </si>
  <si>
    <t>'019860271018</t>
  </si>
  <si>
    <t>'RV019890303651</t>
  </si>
  <si>
    <t>'019890303651</t>
  </si>
  <si>
    <t>'RV019900328580</t>
  </si>
  <si>
    <t>'019900328580</t>
  </si>
  <si>
    <t>'RV019900328648</t>
  </si>
  <si>
    <t>'019900328648</t>
  </si>
  <si>
    <t>'RV019910561480</t>
  </si>
  <si>
    <t>'019910561480</t>
  </si>
  <si>
    <t>'RV019941078668</t>
  </si>
  <si>
    <t>'019941078668</t>
  </si>
  <si>
    <t>'RV019941078677</t>
  </si>
  <si>
    <t>'019941078677</t>
  </si>
  <si>
    <t>'RV019951634704</t>
  </si>
  <si>
    <t>'019951634704</t>
  </si>
  <si>
    <t>'RV019970818630</t>
  </si>
  <si>
    <t>'019970818630</t>
  </si>
  <si>
    <t>'RV019980956736</t>
  </si>
  <si>
    <t>'019980956736</t>
  </si>
  <si>
    <t>001 00045334232024</t>
  </si>
  <si>
    <t>'RV008476585700</t>
  </si>
  <si>
    <t>'008476585700</t>
  </si>
  <si>
    <t>'RV019880488628</t>
  </si>
  <si>
    <t>'019880488628</t>
  </si>
  <si>
    <t>'RV019920427801</t>
  </si>
  <si>
    <t>'019920427801</t>
  </si>
  <si>
    <t>'RV019930416351</t>
  </si>
  <si>
    <t>'019930416351</t>
  </si>
  <si>
    <t>'RV019941079249</t>
  </si>
  <si>
    <t>'019941079249</t>
  </si>
  <si>
    <t>'RV019951635625</t>
  </si>
  <si>
    <t>'019951635625</t>
  </si>
  <si>
    <t>'RV019960457112</t>
  </si>
  <si>
    <t>'019960457112</t>
  </si>
  <si>
    <t>'RV019960457125</t>
  </si>
  <si>
    <t>'019960457125</t>
  </si>
  <si>
    <t>'RV019970819270</t>
  </si>
  <si>
    <t>'019970819270</t>
  </si>
  <si>
    <t>'RV019970819338</t>
  </si>
  <si>
    <t>'019970819338</t>
  </si>
  <si>
    <t>001 00045568962024</t>
  </si>
  <si>
    <t>1995RGR558583</t>
  </si>
  <si>
    <t>'019954931430</t>
  </si>
  <si>
    <t>'RV019840144979</t>
  </si>
  <si>
    <t>'019840144979</t>
  </si>
  <si>
    <t>'RV019840145016</t>
  </si>
  <si>
    <t>'019840145016</t>
  </si>
  <si>
    <t>'RV019941080046</t>
  </si>
  <si>
    <t>'019941080046</t>
  </si>
  <si>
    <t>'RV019951637607</t>
  </si>
  <si>
    <t>'019951637607</t>
  </si>
  <si>
    <t>'RV019980957940</t>
  </si>
  <si>
    <t>'019980957940</t>
  </si>
  <si>
    <t>001 00045783502024</t>
  </si>
  <si>
    <t>'1996RGR219786</t>
  </si>
  <si>
    <t>'019964921574</t>
  </si>
  <si>
    <t>'1996RGR220152</t>
  </si>
  <si>
    <t>'019964929913</t>
  </si>
  <si>
    <t>'RV002300395160</t>
  </si>
  <si>
    <t>'002300395160</t>
  </si>
  <si>
    <t>'RV019870381360</t>
  </si>
  <si>
    <t>'019870381360</t>
  </si>
  <si>
    <t>'RV019920428309</t>
  </si>
  <si>
    <t>'019920428309</t>
  </si>
  <si>
    <t>'RV019930416616</t>
  </si>
  <si>
    <t>'019930416616</t>
  </si>
  <si>
    <t>'RV019951638685</t>
  </si>
  <si>
    <t>'019951638685</t>
  </si>
  <si>
    <t>'RV019951638788</t>
  </si>
  <si>
    <t>'019951638788</t>
  </si>
  <si>
    <t>'RV019951639011</t>
  </si>
  <si>
    <t>'019951639011</t>
  </si>
  <si>
    <t>'RV019960457637</t>
  </si>
  <si>
    <t>'019960457637</t>
  </si>
  <si>
    <t>'RV019970820533</t>
  </si>
  <si>
    <t>'019970820533</t>
  </si>
  <si>
    <t>'RV019980958375</t>
  </si>
  <si>
    <t>'019980958375</t>
  </si>
  <si>
    <t>CO16-374</t>
  </si>
  <si>
    <t>Basic Bedding</t>
  </si>
  <si>
    <t>CO16-370</t>
  </si>
  <si>
    <t>CO16-372</t>
  </si>
  <si>
    <t>CO16-373</t>
  </si>
  <si>
    <t>CO16-371</t>
  </si>
  <si>
    <t>CO16-375</t>
  </si>
  <si>
    <t>001 00046008982024</t>
  </si>
  <si>
    <t>'RV019860271538</t>
  </si>
  <si>
    <t>'019860271538</t>
  </si>
  <si>
    <t>'RV019880489924</t>
  </si>
  <si>
    <t>'019880489924</t>
  </si>
  <si>
    <t>'RV019880489993</t>
  </si>
  <si>
    <t>'019880489993</t>
  </si>
  <si>
    <t>'RV019951639663</t>
  </si>
  <si>
    <t>'019951639663</t>
  </si>
  <si>
    <t>'RV019980958688</t>
  </si>
  <si>
    <t>'019980958688</t>
  </si>
  <si>
    <t>'RV019980958695</t>
  </si>
  <si>
    <t>'019980958695</t>
  </si>
  <si>
    <t>001 00046319122024</t>
  </si>
  <si>
    <t>'RV001260400399</t>
  </si>
  <si>
    <t>'001260400399</t>
  </si>
  <si>
    <t>'RV006750352325</t>
  </si>
  <si>
    <t>'006750352325</t>
  </si>
  <si>
    <t>'RV011890337440</t>
  </si>
  <si>
    <t>'011890337440</t>
  </si>
  <si>
    <t>'RV019870382008</t>
  </si>
  <si>
    <t>'019870382008</t>
  </si>
  <si>
    <t>'RV019890304511</t>
  </si>
  <si>
    <t>'019890304511</t>
  </si>
  <si>
    <t>'RV019890304562</t>
  </si>
  <si>
    <t>'019890304562</t>
  </si>
  <si>
    <t>'RV019900330044</t>
  </si>
  <si>
    <t>'019900330044</t>
  </si>
  <si>
    <t>'RV019910562857</t>
  </si>
  <si>
    <t>'019910562857</t>
  </si>
  <si>
    <t>'RV019941085472</t>
  </si>
  <si>
    <t>'019941085472</t>
  </si>
  <si>
    <t>001 00046508132024</t>
  </si>
  <si>
    <t>'RV010730140427</t>
  </si>
  <si>
    <t>'010730140427</t>
  </si>
  <si>
    <t>'RV019941085708</t>
  </si>
  <si>
    <t>'019941085708</t>
  </si>
  <si>
    <t>'RV019941086054</t>
  </si>
  <si>
    <t>'019941086054</t>
  </si>
  <si>
    <t>'RV019941086122</t>
  </si>
  <si>
    <t>'019941086122</t>
  </si>
  <si>
    <t>'RV019980959678</t>
  </si>
  <si>
    <t>'019980959678</t>
  </si>
  <si>
    <t>001 00046752052024</t>
  </si>
  <si>
    <t>'1994RGR492138</t>
  </si>
  <si>
    <t>'019944942687</t>
  </si>
  <si>
    <t>'1997RGR307356</t>
  </si>
  <si>
    <t>'019974930054</t>
  </si>
  <si>
    <t>'RV010790311969</t>
  </si>
  <si>
    <t>'010790311969</t>
  </si>
  <si>
    <t>'RV019860272488</t>
  </si>
  <si>
    <t>'019860272488</t>
  </si>
  <si>
    <t>'RV019920430285</t>
  </si>
  <si>
    <t>'019920430285</t>
  </si>
  <si>
    <t>'RV019970822632</t>
  </si>
  <si>
    <t>'019970822632</t>
  </si>
  <si>
    <t>001 00046969302024</t>
  </si>
  <si>
    <t>'RV003100712901</t>
  </si>
  <si>
    <t>'003100712901</t>
  </si>
  <si>
    <t>'RV008930076981</t>
  </si>
  <si>
    <t>'008930076981</t>
  </si>
  <si>
    <t>'RV019880490947</t>
  </si>
  <si>
    <t>'019880490947</t>
  </si>
  <si>
    <t>'RV019880491025</t>
  </si>
  <si>
    <t>'019880491025</t>
  </si>
  <si>
    <t>'RV019930417375</t>
  </si>
  <si>
    <t>'019930417375</t>
  </si>
  <si>
    <t>'RV019941087774</t>
  </si>
  <si>
    <t>'019941087774</t>
  </si>
  <si>
    <t>'RV019941087788</t>
  </si>
  <si>
    <t>'019941087788</t>
  </si>
  <si>
    <t>'RV019970822766</t>
  </si>
  <si>
    <t>'019970822766</t>
  </si>
  <si>
    <t>001 00047188462024</t>
  </si>
  <si>
    <t>1988RGR164274</t>
  </si>
  <si>
    <t>'019884946123</t>
  </si>
  <si>
    <t>'RV001060520578</t>
  </si>
  <si>
    <t>'001060520578</t>
  </si>
  <si>
    <t>'RV019840146365</t>
  </si>
  <si>
    <t>'019840146365</t>
  </si>
  <si>
    <t>'RV019840146426</t>
  </si>
  <si>
    <t>'019840146426</t>
  </si>
  <si>
    <t>'RV019941088666</t>
  </si>
  <si>
    <t>'019941088666</t>
  </si>
  <si>
    <t>'RV019980960757</t>
  </si>
  <si>
    <t>'019980960757</t>
  </si>
  <si>
    <t>'RV019980960823</t>
  </si>
  <si>
    <t>'019980960823</t>
  </si>
  <si>
    <t>001 00047495682024</t>
  </si>
  <si>
    <t>'RV003400182853</t>
  </si>
  <si>
    <t>'003400182853</t>
  </si>
  <si>
    <t>'RV004540546868</t>
  </si>
  <si>
    <t>'004540546868</t>
  </si>
  <si>
    <t>'RV004830397592</t>
  </si>
  <si>
    <t>'004830397592</t>
  </si>
  <si>
    <t>'RV007450262445</t>
  </si>
  <si>
    <t>'007450262445</t>
  </si>
  <si>
    <t>'RV019840146773</t>
  </si>
  <si>
    <t>'019840146773</t>
  </si>
  <si>
    <t>'RV019920430717</t>
  </si>
  <si>
    <t>'019920430717</t>
  </si>
  <si>
    <t>'RV019941089424</t>
  </si>
  <si>
    <t>'019941089424</t>
  </si>
  <si>
    <t>'RV019951644107</t>
  </si>
  <si>
    <t>'019951644107</t>
  </si>
  <si>
    <t>'RV019951644132</t>
  </si>
  <si>
    <t>'019951644132</t>
  </si>
  <si>
    <t>'RV019951644237</t>
  </si>
  <si>
    <t>'019951644237</t>
  </si>
  <si>
    <t>'RV019951644532</t>
  </si>
  <si>
    <t>'019951644532</t>
  </si>
  <si>
    <t>'RV019951645735</t>
  </si>
  <si>
    <t>'019951645735</t>
  </si>
  <si>
    <t>'RV019970824212</t>
  </si>
  <si>
    <t>'019970824212</t>
  </si>
  <si>
    <t>001 00047708812024</t>
  </si>
  <si>
    <t>1996RGR221132</t>
  </si>
  <si>
    <t>'019964951747</t>
  </si>
  <si>
    <t>'RV008476625315</t>
  </si>
  <si>
    <t>'008476625315</t>
  </si>
  <si>
    <t>'RV008476625316</t>
  </si>
  <si>
    <t>'008476625316</t>
  </si>
  <si>
    <t>'RV008476625317</t>
  </si>
  <si>
    <t>'008476625317</t>
  </si>
  <si>
    <t>'RV008476625318</t>
  </si>
  <si>
    <t>'008476625318</t>
  </si>
  <si>
    <t>'RV010500360864</t>
  </si>
  <si>
    <t>'010500360864</t>
  </si>
  <si>
    <t>'RV019910564121</t>
  </si>
  <si>
    <t>'019910564121</t>
  </si>
  <si>
    <t>'RV019920430878</t>
  </si>
  <si>
    <t>'019920430878</t>
  </si>
  <si>
    <t>'RV019920430947</t>
  </si>
  <si>
    <t>'019920430947</t>
  </si>
  <si>
    <t>'RV019941090114</t>
  </si>
  <si>
    <t>'019941090114</t>
  </si>
  <si>
    <t>'RV019941090203</t>
  </si>
  <si>
    <t>'019941090203</t>
  </si>
  <si>
    <t>'RV019960458858</t>
  </si>
  <si>
    <t>'019960458858</t>
  </si>
  <si>
    <t>'RV019960458935</t>
  </si>
  <si>
    <t>'019960458935</t>
  </si>
  <si>
    <t>'RV019960459037</t>
  </si>
  <si>
    <t>'019960459037</t>
  </si>
  <si>
    <t>'RV019970824920</t>
  </si>
  <si>
    <t>'019970824920</t>
  </si>
  <si>
    <t>'RV019980961993</t>
  </si>
  <si>
    <t>'019980961993</t>
  </si>
  <si>
    <t>'RV019980962072</t>
  </si>
  <si>
    <t>'019980962072</t>
  </si>
  <si>
    <t>001 00047920002024</t>
  </si>
  <si>
    <t>'RV006710626842</t>
  </si>
  <si>
    <t>'006710626842</t>
  </si>
  <si>
    <t>'RV019890305594</t>
  </si>
  <si>
    <t>'019890305594</t>
  </si>
  <si>
    <t>'RV019890305600</t>
  </si>
  <si>
    <t>'019890305600</t>
  </si>
  <si>
    <t>'RV019980962859</t>
  </si>
  <si>
    <t>'019980962859</t>
  </si>
  <si>
    <t>'RV019980962908</t>
  </si>
  <si>
    <t>'019980962908</t>
  </si>
  <si>
    <t>001 00048138602024</t>
  </si>
  <si>
    <t>'RV003050463270</t>
  </si>
  <si>
    <t>'003050463270</t>
  </si>
  <si>
    <t>'RV003900307877</t>
  </si>
  <si>
    <t>'003900307877</t>
  </si>
  <si>
    <t>'RV008476636226</t>
  </si>
  <si>
    <t>'008476636226</t>
  </si>
  <si>
    <t>'RV019941091446</t>
  </si>
  <si>
    <t>'019941091446</t>
  </si>
  <si>
    <t>'RV019941092227</t>
  </si>
  <si>
    <t>'019941092227</t>
  </si>
  <si>
    <t>'RV019951647996</t>
  </si>
  <si>
    <t>'019951647996</t>
  </si>
  <si>
    <t>'RV019970826010</t>
  </si>
  <si>
    <t>'019970826010</t>
  </si>
  <si>
    <t>001 00048364122024</t>
  </si>
  <si>
    <t>1994RGR494097</t>
  </si>
  <si>
    <t>'019944963510</t>
  </si>
  <si>
    <t>'RV007430450350</t>
  </si>
  <si>
    <t>'007430450350</t>
  </si>
  <si>
    <t>'RV008476640389</t>
  </si>
  <si>
    <t>'008476640389</t>
  </si>
  <si>
    <t>'RV008476640390</t>
  </si>
  <si>
    <t>'008476640390</t>
  </si>
  <si>
    <t>'RV019850125895</t>
  </si>
  <si>
    <t>'019850125895</t>
  </si>
  <si>
    <t>'RV019850125980</t>
  </si>
  <si>
    <t>'019850125980</t>
  </si>
  <si>
    <t>'RV019880492849</t>
  </si>
  <si>
    <t>'019880492849</t>
  </si>
  <si>
    <t>'RV019880492895</t>
  </si>
  <si>
    <t>'019880492895</t>
  </si>
  <si>
    <t>'RV019920431362</t>
  </si>
  <si>
    <t>'019920431362</t>
  </si>
  <si>
    <t>'RV019980963701</t>
  </si>
  <si>
    <t>'019980963701</t>
  </si>
  <si>
    <t>001 00048681972024</t>
  </si>
  <si>
    <t>'RV002060374765</t>
  </si>
  <si>
    <t>'002060374765</t>
  </si>
  <si>
    <t>'RV003060401070</t>
  </si>
  <si>
    <t>'003060401070</t>
  </si>
  <si>
    <t>'RV012980331885</t>
  </si>
  <si>
    <t>'012980331885</t>
  </si>
  <si>
    <t>'RV019840147448</t>
  </si>
  <si>
    <t>'019840147448</t>
  </si>
  <si>
    <t>'RV019840147524</t>
  </si>
  <si>
    <t>'019840147524</t>
  </si>
  <si>
    <t>'RV019860273746</t>
  </si>
  <si>
    <t>'019860273746</t>
  </si>
  <si>
    <t>'RV019880493178</t>
  </si>
  <si>
    <t>'019880493178</t>
  </si>
  <si>
    <t>'RV019900331943</t>
  </si>
  <si>
    <t>'019900331943</t>
  </si>
  <si>
    <t>'RV019941093238</t>
  </si>
  <si>
    <t>'019941093238</t>
  </si>
  <si>
    <t>'RV019941093264</t>
  </si>
  <si>
    <t>'019941093264</t>
  </si>
  <si>
    <t>'RV019960460029</t>
  </si>
  <si>
    <t>'019960460029</t>
  </si>
  <si>
    <t>'RV019980964612</t>
  </si>
  <si>
    <t>'019980964612</t>
  </si>
  <si>
    <t>001 00048875742024</t>
  </si>
  <si>
    <t>'RV003830383295</t>
  </si>
  <si>
    <t>'003830383295</t>
  </si>
  <si>
    <t>'RV006410409401</t>
  </si>
  <si>
    <t>'006410409401</t>
  </si>
  <si>
    <t>'RV019850126567</t>
  </si>
  <si>
    <t>'019850126567</t>
  </si>
  <si>
    <t>001 00049118272024</t>
  </si>
  <si>
    <t>1988RGR165335</t>
  </si>
  <si>
    <t>'019884970151</t>
  </si>
  <si>
    <t>'RV019920432336</t>
  </si>
  <si>
    <t>'019920432336</t>
  </si>
  <si>
    <t>'RV019951650143</t>
  </si>
  <si>
    <t>'019951650143</t>
  </si>
  <si>
    <t>'RV019951650181</t>
  </si>
  <si>
    <t>'019951650181</t>
  </si>
  <si>
    <t>'RV019951650399</t>
  </si>
  <si>
    <t>'019951650399</t>
  </si>
  <si>
    <t>'RV019951650491</t>
  </si>
  <si>
    <t>'019951650491</t>
  </si>
  <si>
    <t>'RV019970826794</t>
  </si>
  <si>
    <t>'019970826794</t>
  </si>
  <si>
    <t>'019980966428</t>
  </si>
  <si>
    <t>001 00049346912024</t>
  </si>
  <si>
    <t>'1984RGR55608</t>
  </si>
  <si>
    <t>'019844975322</t>
  </si>
  <si>
    <t>'1995RGR563044</t>
  </si>
  <si>
    <t>'019954974298</t>
  </si>
  <si>
    <t>'RV001130428030</t>
  </si>
  <si>
    <t>'001130428030</t>
  </si>
  <si>
    <t>'RV004310381791</t>
  </si>
  <si>
    <t>'004310381791</t>
  </si>
  <si>
    <t>'RV019880494308</t>
  </si>
  <si>
    <t>'019880494308</t>
  </si>
  <si>
    <t>'RV019880494367</t>
  </si>
  <si>
    <t>'019880494367</t>
  </si>
  <si>
    <t>'RV019910565914</t>
  </si>
  <si>
    <t>'019910565914</t>
  </si>
  <si>
    <t>'RV019941095081</t>
  </si>
  <si>
    <t>'019941095081</t>
  </si>
  <si>
    <t>'RV019941095114</t>
  </si>
  <si>
    <t>'019941095114</t>
  </si>
  <si>
    <t>'RV019941095639</t>
  </si>
  <si>
    <t>'019941095639</t>
  </si>
  <si>
    <t>'RV019951651842</t>
  </si>
  <si>
    <t>'019951651842</t>
  </si>
  <si>
    <t>'RV019960460766</t>
  </si>
  <si>
    <t>'019960460766</t>
  </si>
  <si>
    <t>'RV019970827219</t>
  </si>
  <si>
    <t>'019970827219</t>
  </si>
  <si>
    <t>'RV019980966986</t>
  </si>
  <si>
    <t>'019980966986</t>
  </si>
  <si>
    <t>001 00049563222024</t>
  </si>
  <si>
    <t>'1987RGR175066</t>
  </si>
  <si>
    <t>'019874970338</t>
  </si>
  <si>
    <t>'1998RGR316379</t>
  </si>
  <si>
    <t>'019984977014</t>
  </si>
  <si>
    <t>'RV001060524073</t>
  </si>
  <si>
    <t>'001060524073</t>
  </si>
  <si>
    <t>'RV008476661109</t>
  </si>
  <si>
    <t>'008476661109</t>
  </si>
  <si>
    <t>'RV008476661110</t>
  </si>
  <si>
    <t>'008476661110</t>
  </si>
  <si>
    <t>'RV008476664711</t>
  </si>
  <si>
    <t>'008476664711</t>
  </si>
  <si>
    <t>'RV010700659724</t>
  </si>
  <si>
    <t>'010700659724</t>
  </si>
  <si>
    <t>'RV010790314663</t>
  </si>
  <si>
    <t>'010790314663</t>
  </si>
  <si>
    <t>'RV012770197259</t>
  </si>
  <si>
    <t>'012770197259</t>
  </si>
  <si>
    <t>'RV019900332952</t>
  </si>
  <si>
    <t>'019900332952</t>
  </si>
  <si>
    <t>'RV019970827491</t>
  </si>
  <si>
    <t>'019970827491</t>
  </si>
  <si>
    <t>'RV019970827505</t>
  </si>
  <si>
    <t>'019970827505</t>
  </si>
  <si>
    <t>'RV019980967432</t>
  </si>
  <si>
    <t>'019980967432</t>
  </si>
  <si>
    <t>001 00049883832024</t>
  </si>
  <si>
    <t>1997RGR310091</t>
  </si>
  <si>
    <t>'019974977710</t>
  </si>
  <si>
    <t>'RV003440243443</t>
  </si>
  <si>
    <t>'003440243443</t>
  </si>
  <si>
    <t>'RV004470380648</t>
  </si>
  <si>
    <t>'004470380648</t>
  </si>
  <si>
    <t>'RV008476667152</t>
  </si>
  <si>
    <t>'008476667152</t>
  </si>
  <si>
    <t>'RV010810270918</t>
  </si>
  <si>
    <t>'010810270918</t>
  </si>
  <si>
    <t>'RV019860274901</t>
  </si>
  <si>
    <t>'019860274901</t>
  </si>
  <si>
    <t>'RV019890306467</t>
  </si>
  <si>
    <t>'019890306467</t>
  </si>
  <si>
    <t>'RV019910566316</t>
  </si>
  <si>
    <t>'019910566316</t>
  </si>
  <si>
    <t>'RV019941096797</t>
  </si>
  <si>
    <t>'019941096797</t>
  </si>
  <si>
    <t>'RV019951653651</t>
  </si>
  <si>
    <t>'019951653651</t>
  </si>
  <si>
    <t>001 00050086712024</t>
  </si>
  <si>
    <t>'RV003840305864</t>
  </si>
  <si>
    <t>'003840305864</t>
  </si>
  <si>
    <t>'RV019870384391</t>
  </si>
  <si>
    <t>'019870384391</t>
  </si>
  <si>
    <t>'RV019930419492</t>
  </si>
  <si>
    <t>'019930419492</t>
  </si>
  <si>
    <t>'RV019941097257</t>
  </si>
  <si>
    <t>'019941097257</t>
  </si>
  <si>
    <t>'RV019951654568</t>
  </si>
  <si>
    <t>'019951654568</t>
  </si>
  <si>
    <t>'RV019970828520</t>
  </si>
  <si>
    <t>'019970828520</t>
  </si>
  <si>
    <t>'RV019980968717</t>
  </si>
  <si>
    <t>'019980968717</t>
  </si>
  <si>
    <t>001 00050317972024</t>
  </si>
  <si>
    <t>1995RGR564189</t>
  </si>
  <si>
    <t>'019954984465</t>
  </si>
  <si>
    <t>'RV007340301769</t>
  </si>
  <si>
    <t>'007340301769</t>
  </si>
  <si>
    <t>'RV010130276845</t>
  </si>
  <si>
    <t>'010130276845</t>
  </si>
  <si>
    <t>'RV010810271091</t>
  </si>
  <si>
    <t>'010810271091</t>
  </si>
  <si>
    <t>'RV019840148217</t>
  </si>
  <si>
    <t>'019840148217</t>
  </si>
  <si>
    <t>'RV019840148271</t>
  </si>
  <si>
    <t>'019840148271</t>
  </si>
  <si>
    <t>'RV019920434272</t>
  </si>
  <si>
    <t>'019920434272</t>
  </si>
  <si>
    <t>'RV019951655374</t>
  </si>
  <si>
    <t>'019951655374</t>
  </si>
  <si>
    <t>'RV019951655388</t>
  </si>
  <si>
    <t>'019951655388</t>
  </si>
  <si>
    <t>'RV019960461701</t>
  </si>
  <si>
    <t>'019960461701</t>
  </si>
  <si>
    <t>'RV019970828924</t>
  </si>
  <si>
    <t>'019970828924</t>
  </si>
  <si>
    <t>'RV019970829020</t>
  </si>
  <si>
    <t>'019970829020</t>
  </si>
  <si>
    <t>001 00050538582024</t>
  </si>
  <si>
    <t>'RV019840148361</t>
  </si>
  <si>
    <t>'019840148361</t>
  </si>
  <si>
    <t>'RV019880495374</t>
  </si>
  <si>
    <t>'019880495374</t>
  </si>
  <si>
    <t>'RV019920434519</t>
  </si>
  <si>
    <t>'019920434519</t>
  </si>
  <si>
    <t>'RV019920434551</t>
  </si>
  <si>
    <t>'019920434551</t>
  </si>
  <si>
    <t>'RV019941099016</t>
  </si>
  <si>
    <t>'019941099016</t>
  </si>
  <si>
    <t>'RV019941099080</t>
  </si>
  <si>
    <t>'019941099080</t>
  </si>
  <si>
    <t>'RV019941099318</t>
  </si>
  <si>
    <t>'019941099318</t>
  </si>
  <si>
    <t>'RV019980969729</t>
  </si>
  <si>
    <t>'019980969729</t>
  </si>
  <si>
    <t>APPROVED</t>
  </si>
  <si>
    <t xml:space="preserve">                                    -  </t>
  </si>
  <si>
    <t>NOT DROPSHIP ITEM</t>
  </si>
  <si>
    <t>CO63RN5399E</t>
  </si>
  <si>
    <t>001 00050770112024</t>
  </si>
  <si>
    <t>'RV003860381920</t>
  </si>
  <si>
    <t>'003860381920</t>
  </si>
  <si>
    <t>'RV019840148582</t>
  </si>
  <si>
    <t>'019840148582</t>
  </si>
  <si>
    <t>'RV019910567064</t>
  </si>
  <si>
    <t>'019910567064</t>
  </si>
  <si>
    <t>001 00051047992024</t>
  </si>
  <si>
    <t>'RV000280434574</t>
  </si>
  <si>
    <t>'000280434574</t>
  </si>
  <si>
    <t>'RV003060402941</t>
  </si>
  <si>
    <t>'003060402941</t>
  </si>
  <si>
    <t>'RV006860279308</t>
  </si>
  <si>
    <t>'006860279308</t>
  </si>
  <si>
    <t>'RV019850127120</t>
  </si>
  <si>
    <t>'019850127120</t>
  </si>
  <si>
    <t>'RV019850127160</t>
  </si>
  <si>
    <t>'019850127160</t>
  </si>
  <si>
    <t>'RV019980970675</t>
  </si>
  <si>
    <t>'019980970675</t>
  </si>
  <si>
    <t>001 00051240832024</t>
  </si>
  <si>
    <t>'1984RGR55919</t>
  </si>
  <si>
    <t>'019844999846</t>
  </si>
  <si>
    <t>'1998RGR317380</t>
  </si>
  <si>
    <t>'019985003086</t>
  </si>
  <si>
    <t>'1998RGR317518</t>
  </si>
  <si>
    <t>'019985003764</t>
  </si>
  <si>
    <t>'RV006580390585</t>
  </si>
  <si>
    <t>'006580390585</t>
  </si>
  <si>
    <t>'RV006860279536</t>
  </si>
  <si>
    <t>'006860279536</t>
  </si>
  <si>
    <t>'RV019880496630</t>
  </si>
  <si>
    <t>'019880496630</t>
  </si>
  <si>
    <t>'RV019941100704</t>
  </si>
  <si>
    <t>'019941100704</t>
  </si>
  <si>
    <t>'RV019941100744</t>
  </si>
  <si>
    <t>'019941100744</t>
  </si>
  <si>
    <t>'RV019960462859</t>
  </si>
  <si>
    <t>'019960462859</t>
  </si>
  <si>
    <t>'RV019980971659</t>
  </si>
  <si>
    <t>'019980971659</t>
  </si>
  <si>
    <t>001 00051460312024</t>
  </si>
  <si>
    <t>'RV016740001938</t>
  </si>
  <si>
    <t>'016740001938</t>
  </si>
  <si>
    <t>'RV019941101733</t>
  </si>
  <si>
    <t>'019941101733</t>
  </si>
  <si>
    <t>'RV019951659293</t>
  </si>
  <si>
    <t>'019951659293</t>
  </si>
  <si>
    <t>'RV019951659537</t>
  </si>
  <si>
    <t>'019951659537</t>
  </si>
  <si>
    <t>'RV019951659657</t>
  </si>
  <si>
    <t>'019951659657</t>
  </si>
  <si>
    <t>'RV019951659841</t>
  </si>
  <si>
    <t>'019951659841</t>
  </si>
  <si>
    <t>'RV019970831723</t>
  </si>
  <si>
    <t>'019970831723</t>
  </si>
  <si>
    <t>'RV019970831765</t>
  </si>
  <si>
    <t>'019970831765</t>
  </si>
  <si>
    <t>'RV019970831876</t>
  </si>
  <si>
    <t>'019970831876</t>
  </si>
  <si>
    <t>'RV019970831884</t>
  </si>
  <si>
    <t>'019970831884</t>
  </si>
  <si>
    <t>001 00051667702024</t>
  </si>
  <si>
    <t>'1995RGR566017</t>
  </si>
  <si>
    <t>'019955010389</t>
  </si>
  <si>
    <t>'1997RGR311438</t>
  </si>
  <si>
    <t>'019975010132</t>
  </si>
  <si>
    <t>'RV019840148892</t>
  </si>
  <si>
    <t>'019840148892</t>
  </si>
  <si>
    <t>'RV019860277138</t>
  </si>
  <si>
    <t>'019860277138</t>
  </si>
  <si>
    <t>'RV019880496795</t>
  </si>
  <si>
    <t>'019880496795</t>
  </si>
  <si>
    <t>'RV019880496815</t>
  </si>
  <si>
    <t>'019880496815</t>
  </si>
  <si>
    <t>'RV019890307576</t>
  </si>
  <si>
    <t>'019890307576</t>
  </si>
  <si>
    <t>'RV019930420723</t>
  </si>
  <si>
    <t>'019930420723</t>
  </si>
  <si>
    <t>'RV019930420725</t>
  </si>
  <si>
    <t>'019930420725</t>
  </si>
  <si>
    <t>'RV019980972653</t>
  </si>
  <si>
    <t>'019980972653</t>
  </si>
  <si>
    <t>'RV019980972721</t>
  </si>
  <si>
    <t>'019980972721</t>
  </si>
  <si>
    <t>001 00051875962024</t>
  </si>
  <si>
    <t>'RV006760324453</t>
  </si>
  <si>
    <t>'006760324453</t>
  </si>
  <si>
    <t>'RV019850127531</t>
  </si>
  <si>
    <t>'019850127531</t>
  </si>
  <si>
    <t>'RV019941102498</t>
  </si>
  <si>
    <t>'019941102498</t>
  </si>
  <si>
    <t>'RV019941103071</t>
  </si>
  <si>
    <t>'019941103071</t>
  </si>
  <si>
    <t>'RV019951660913</t>
  </si>
  <si>
    <t>'019951660913</t>
  </si>
  <si>
    <t>'RV019951661192</t>
  </si>
  <si>
    <t>'019951661192</t>
  </si>
  <si>
    <t>'RV019970832455</t>
  </si>
  <si>
    <t>'019970832455</t>
  </si>
  <si>
    <t>001 00052178182024</t>
  </si>
  <si>
    <t>'RV003260367538</t>
  </si>
  <si>
    <t>'003260367538</t>
  </si>
  <si>
    <t>'RV004540553263</t>
  </si>
  <si>
    <t>'004540553263</t>
  </si>
  <si>
    <t>'RV006440577850</t>
  </si>
  <si>
    <t>'006440577850</t>
  </si>
  <si>
    <t>'RV007640383403</t>
  </si>
  <si>
    <t>'007640383403</t>
  </si>
  <si>
    <t>'RV008476711559</t>
  </si>
  <si>
    <t>'008476711559</t>
  </si>
  <si>
    <t>'RV008476711562</t>
  </si>
  <si>
    <t>'008476711562</t>
  </si>
  <si>
    <t>'RV019900335881</t>
  </si>
  <si>
    <t>'019900335881</t>
  </si>
  <si>
    <t>'RV019900335939</t>
  </si>
  <si>
    <t>'019900335939</t>
  </si>
  <si>
    <t>'RV019941104071</t>
  </si>
  <si>
    <t>'019941104071</t>
  </si>
  <si>
    <t>'RV019941104107</t>
  </si>
  <si>
    <t>'019941104107</t>
  </si>
  <si>
    <t>'RV019951662175</t>
  </si>
  <si>
    <t>'019951662175</t>
  </si>
  <si>
    <t>'RV019951662213</t>
  </si>
  <si>
    <t>'019951662213</t>
  </si>
  <si>
    <t>'RV019980973399</t>
  </si>
  <si>
    <t>'019980973399</t>
  </si>
  <si>
    <t>'RV019980973466</t>
  </si>
  <si>
    <t>'019980973466</t>
  </si>
  <si>
    <t>001 00052361282024</t>
  </si>
  <si>
    <t>1994RGR497430</t>
  </si>
  <si>
    <t>'019945014359</t>
  </si>
  <si>
    <t>'RV019880498334</t>
  </si>
  <si>
    <t>'019880498334</t>
  </si>
  <si>
    <t>'RV019880498410</t>
  </si>
  <si>
    <t>'019880498410</t>
  </si>
  <si>
    <t>'RV019941104977</t>
  </si>
  <si>
    <t>'019941104977</t>
  </si>
  <si>
    <t>'RV019941104978</t>
  </si>
  <si>
    <t>'019941104978</t>
  </si>
  <si>
    <t>'RV019951662880</t>
  </si>
  <si>
    <t>'019951662880</t>
  </si>
  <si>
    <t>'RV019951662905</t>
  </si>
  <si>
    <t>'019951662905</t>
  </si>
  <si>
    <t>001 00052583732024</t>
  </si>
  <si>
    <t>'RV007430454599</t>
  </si>
  <si>
    <t>'007430454599</t>
  </si>
  <si>
    <t>'RV019870386375</t>
  </si>
  <si>
    <t>'019870386375</t>
  </si>
  <si>
    <t>'RV019910568916</t>
  </si>
  <si>
    <t>'019910568916</t>
  </si>
  <si>
    <t>'RV019970833581</t>
  </si>
  <si>
    <t>'019970833581</t>
  </si>
  <si>
    <t>'RV019980974200</t>
  </si>
  <si>
    <t>'019980974200</t>
  </si>
  <si>
    <t>001 00052801242024</t>
  </si>
  <si>
    <t>'RV004120516000</t>
  </si>
  <si>
    <t>'004120516000</t>
  </si>
  <si>
    <t>'RV008476725499</t>
  </si>
  <si>
    <t>'008476725499</t>
  </si>
  <si>
    <t>'RV012740386568</t>
  </si>
  <si>
    <t>'012740386568</t>
  </si>
  <si>
    <t>'RV019920437504</t>
  </si>
  <si>
    <t>'019920437504</t>
  </si>
  <si>
    <t>'RV019951664951</t>
  </si>
  <si>
    <t>'019951664951</t>
  </si>
  <si>
    <t>'RV019980974394</t>
  </si>
  <si>
    <t>'019980974394</t>
  </si>
  <si>
    <t>'RV019980974520</t>
  </si>
  <si>
    <t>'019980974520</t>
  </si>
  <si>
    <t>001 00053015932024</t>
  </si>
  <si>
    <t>RV007340304251</t>
  </si>
  <si>
    <t>'RV008476731030</t>
  </si>
  <si>
    <t>'RV012980335969</t>
  </si>
  <si>
    <t>'RV019850128331</t>
  </si>
  <si>
    <t>'RV019941106365</t>
  </si>
  <si>
    <t>'RV019941106455</t>
  </si>
  <si>
    <t>'RV019980976187</t>
  </si>
  <si>
    <t>'RV019980976245</t>
  </si>
  <si>
    <t>'007340304251</t>
  </si>
  <si>
    <t>'008476731030</t>
  </si>
  <si>
    <t>'012980335969</t>
  </si>
  <si>
    <t>'019850128331</t>
  </si>
  <si>
    <t>'019941106365</t>
  </si>
  <si>
    <t>'019941106455</t>
  </si>
  <si>
    <t>'019980976187</t>
  </si>
  <si>
    <t>'019980976245</t>
  </si>
  <si>
    <t>001 00053339512024</t>
  </si>
  <si>
    <t>'RV004120516488</t>
  </si>
  <si>
    <t>'004120516488</t>
  </si>
  <si>
    <t>'RV004280510337</t>
  </si>
  <si>
    <t>'004280510337</t>
  </si>
  <si>
    <t>'RV004730457672</t>
  </si>
  <si>
    <t>'004730457672</t>
  </si>
  <si>
    <t>'RV012980336436</t>
  </si>
  <si>
    <t>'012980336436</t>
  </si>
  <si>
    <t>'RV019860278742</t>
  </si>
  <si>
    <t>'019860278742</t>
  </si>
  <si>
    <t>'RV019890308556</t>
  </si>
  <si>
    <t>'019890308556</t>
  </si>
  <si>
    <t>'019890308655</t>
  </si>
  <si>
    <t>'RV019900337126</t>
  </si>
  <si>
    <t>'019900337126</t>
  </si>
  <si>
    <t>'RV019941107193</t>
  </si>
  <si>
    <t>'019941107193</t>
  </si>
  <si>
    <t>'RV019941107198</t>
  </si>
  <si>
    <t>'019941107198</t>
  </si>
  <si>
    <t>'RV019970835061</t>
  </si>
  <si>
    <t>'019970835061</t>
  </si>
  <si>
    <t>'RV019980976755</t>
  </si>
  <si>
    <t>'019980976755</t>
  </si>
  <si>
    <t>RV019890308655</t>
  </si>
  <si>
    <t>001 00053542202024</t>
  </si>
  <si>
    <t>'RV004750481580</t>
  </si>
  <si>
    <t>'004750481580</t>
  </si>
  <si>
    <t>'RV008476740360</t>
  </si>
  <si>
    <t>'008476740360</t>
  </si>
  <si>
    <t>'RV008476740361</t>
  </si>
  <si>
    <t>'008476740361</t>
  </si>
  <si>
    <t>'RV008476740363</t>
  </si>
  <si>
    <t>'008476740363</t>
  </si>
  <si>
    <t>'RV019840150263</t>
  </si>
  <si>
    <t>'019840150263</t>
  </si>
  <si>
    <t>'RV019930421986</t>
  </si>
  <si>
    <t>'019930421986</t>
  </si>
  <si>
    <t>'RV019930422011</t>
  </si>
  <si>
    <t>'019930422011</t>
  </si>
  <si>
    <t>'RV019941108135</t>
  </si>
  <si>
    <t>'019941108135</t>
  </si>
  <si>
    <t>001 00053788152024</t>
  </si>
  <si>
    <t>'RV008476746400</t>
  </si>
  <si>
    <t>'008476746400</t>
  </si>
  <si>
    <t>'RV008476747551</t>
  </si>
  <si>
    <t>'008476747551</t>
  </si>
  <si>
    <t>'RV019910570095</t>
  </si>
  <si>
    <t>'019910570095</t>
  </si>
  <si>
    <t>'RV019920438550</t>
  </si>
  <si>
    <t>'019920438550</t>
  </si>
  <si>
    <t>'RV019920438584</t>
  </si>
  <si>
    <t>'019920438584</t>
  </si>
  <si>
    <t>'RV019941108403</t>
  </si>
  <si>
    <t>'019941108403</t>
  </si>
  <si>
    <t>'RV019941108826</t>
  </si>
  <si>
    <t>'019941108826</t>
  </si>
  <si>
    <t>'RV019960465327</t>
  </si>
  <si>
    <t>'019960465327</t>
  </si>
  <si>
    <t>'RV019980977920</t>
  </si>
  <si>
    <t>'019980977920</t>
  </si>
  <si>
    <t>001 00054018112024</t>
  </si>
  <si>
    <t>'RV003130258212</t>
  </si>
  <si>
    <t>'003130258212</t>
  </si>
  <si>
    <t>'RV019840150624</t>
  </si>
  <si>
    <t>'019840150624</t>
  </si>
  <si>
    <t>'RV019910570257</t>
  </si>
  <si>
    <t>'019910570257</t>
  </si>
  <si>
    <t>'RV019910570436</t>
  </si>
  <si>
    <t>'019910570436</t>
  </si>
  <si>
    <t>'RV019941109824</t>
  </si>
  <si>
    <t>'019941109824</t>
  </si>
  <si>
    <t>'RV019951668381</t>
  </si>
  <si>
    <t>'019951668381</t>
  </si>
  <si>
    <t>'RV019951668748</t>
  </si>
  <si>
    <t>'019951668748</t>
  </si>
  <si>
    <t>'RV019951668766</t>
  </si>
  <si>
    <t>'019951668766</t>
  </si>
  <si>
    <t>'RV019980978517</t>
  </si>
  <si>
    <t>'019980978517</t>
  </si>
  <si>
    <t>'RV019980978534</t>
  </si>
  <si>
    <t>'019980978534</t>
  </si>
  <si>
    <t>001 00054590742024</t>
  </si>
  <si>
    <t>'RV002390206297</t>
  </si>
  <si>
    <t>'002390206297</t>
  </si>
  <si>
    <t>'RV007390340484</t>
  </si>
  <si>
    <t>'007390340484</t>
  </si>
  <si>
    <t>'RV007430456458</t>
  </si>
  <si>
    <t>'007430456458</t>
  </si>
  <si>
    <t>'RV010620410613</t>
  </si>
  <si>
    <t>'010620410613</t>
  </si>
  <si>
    <t>'RV012980338095</t>
  </si>
  <si>
    <t>'012980338095</t>
  </si>
  <si>
    <t>'RV019870387646</t>
  </si>
  <si>
    <t>'019870387646</t>
  </si>
  <si>
    <t>'RV019941110076</t>
  </si>
  <si>
    <t>'019941110076</t>
  </si>
  <si>
    <t>'RV019941110180</t>
  </si>
  <si>
    <t>'019941110180</t>
  </si>
  <si>
    <t>'RV019960465955</t>
  </si>
  <si>
    <t>'019960465955</t>
  </si>
  <si>
    <t>'RV019960466058</t>
  </si>
  <si>
    <t>'019960466058</t>
  </si>
  <si>
    <t>001 00054259302024</t>
  </si>
  <si>
    <t>'RV008476755581</t>
  </si>
  <si>
    <t>'008476755581</t>
  </si>
  <si>
    <t>'RV019860279477</t>
  </si>
  <si>
    <t>'019860279477</t>
  </si>
  <si>
    <t>'RV019880501018</t>
  </si>
  <si>
    <t>'019880501018</t>
  </si>
  <si>
    <t>'RV019900337828</t>
  </si>
  <si>
    <t>'019900337828</t>
  </si>
  <si>
    <t>'RV019910570596</t>
  </si>
  <si>
    <t>'019910570596</t>
  </si>
  <si>
    <t>'RV019951671175</t>
  </si>
  <si>
    <t>'019951671175</t>
  </si>
  <si>
    <t>001 00055051122024</t>
  </si>
  <si>
    <t>'RV008476769645</t>
  </si>
  <si>
    <t>'008476769645</t>
  </si>
  <si>
    <t>'RV019890309309</t>
  </si>
  <si>
    <t>'019890309309</t>
  </si>
  <si>
    <t>'RV019890309325</t>
  </si>
  <si>
    <t>'019890309325</t>
  </si>
  <si>
    <t>'RV019920439567</t>
  </si>
  <si>
    <t>'019920439567</t>
  </si>
  <si>
    <t>'RV019941110819</t>
  </si>
  <si>
    <t>'019941110819</t>
  </si>
  <si>
    <t>'RV019941110980</t>
  </si>
  <si>
    <t>'019941110980</t>
  </si>
  <si>
    <t>'RV019941112094</t>
  </si>
  <si>
    <t>'019941112094</t>
  </si>
  <si>
    <t>'RV019951673072</t>
  </si>
  <si>
    <t>'019951673072</t>
  </si>
  <si>
    <t>'RV019970837503</t>
  </si>
  <si>
    <t>'019970837503</t>
  </si>
  <si>
    <t>'RV019970837514</t>
  </si>
  <si>
    <t>'019970837514</t>
  </si>
  <si>
    <t>'RV019970837593</t>
  </si>
  <si>
    <t>'019970837593</t>
  </si>
  <si>
    <t>'RV019980981702</t>
  </si>
  <si>
    <t>'019980981702</t>
  </si>
  <si>
    <t>001 00054804102024</t>
  </si>
  <si>
    <t>'RV003830389735</t>
  </si>
  <si>
    <t>'003830389735</t>
  </si>
  <si>
    <t>'RV007460343255</t>
  </si>
  <si>
    <t>'007460343255</t>
  </si>
  <si>
    <t>'RV010620410882</t>
  </si>
  <si>
    <t>'010620410882</t>
  </si>
  <si>
    <t>'RV011630195612</t>
  </si>
  <si>
    <t>'011630195612</t>
  </si>
  <si>
    <t>'RV019840150989</t>
  </si>
  <si>
    <t>'019840150989</t>
  </si>
  <si>
    <t>'RV019890309175</t>
  </si>
  <si>
    <t>'019890309175</t>
  </si>
  <si>
    <t>'RV019951672773</t>
  </si>
  <si>
    <t>'019951672773</t>
  </si>
  <si>
    <t>'RV019951672825</t>
  </si>
  <si>
    <t>'019951672825</t>
  </si>
  <si>
    <t>'RV019980980688</t>
  </si>
  <si>
    <t>'019980980688</t>
  </si>
  <si>
    <t>'RV019980980804</t>
  </si>
  <si>
    <t>'019980980804</t>
  </si>
  <si>
    <t>001 00055286312024</t>
  </si>
  <si>
    <t>'RV001150167287</t>
  </si>
  <si>
    <t>'001150167287</t>
  </si>
  <si>
    <t>'RV004640333209</t>
  </si>
  <si>
    <t>'004640333209</t>
  </si>
  <si>
    <t>'RV019840151330</t>
  </si>
  <si>
    <t>'019840151330</t>
  </si>
  <si>
    <t>'RV019850129330</t>
  </si>
  <si>
    <t>'019850129330</t>
  </si>
  <si>
    <t>'RV019880502102</t>
  </si>
  <si>
    <t>'019880502102</t>
  </si>
  <si>
    <t>'RV019880502186</t>
  </si>
  <si>
    <t>'019880502186</t>
  </si>
  <si>
    <t>'RV019951674496</t>
  </si>
  <si>
    <t>'019951674496</t>
  </si>
  <si>
    <t>001 00055517052024</t>
  </si>
  <si>
    <t>'RV003860386836</t>
  </si>
  <si>
    <t>'003860386836</t>
  </si>
  <si>
    <t>'RV006800423526</t>
  </si>
  <si>
    <t>'006800423526</t>
  </si>
  <si>
    <t>'RV019850129625</t>
  </si>
  <si>
    <t>'019850129625</t>
  </si>
  <si>
    <t>'RV019910571986</t>
  </si>
  <si>
    <t>'019910571986</t>
  </si>
  <si>
    <t>'RV019951674709</t>
  </si>
  <si>
    <t>'019951674709</t>
  </si>
  <si>
    <t>'RV019951674782</t>
  </si>
  <si>
    <t>'019951674782</t>
  </si>
  <si>
    <t>'RV019960466640</t>
  </si>
  <si>
    <t>'019960466640</t>
  </si>
  <si>
    <t>'RV019960466709</t>
  </si>
  <si>
    <t>'019960466709</t>
  </si>
  <si>
    <t>'RV019980982614</t>
  </si>
  <si>
    <t>'019980982614</t>
  </si>
  <si>
    <t>unit_price</t>
  </si>
  <si>
    <t>'1995RGR567893</t>
  </si>
  <si>
    <t>'019955027729</t>
  </si>
  <si>
    <t>'1997RGR312450</t>
  </si>
  <si>
    <t>'019975028344</t>
  </si>
  <si>
    <t>1994RGR499078</t>
  </si>
  <si>
    <t>'019945031835</t>
  </si>
  <si>
    <t>'1994RGR499289</t>
  </si>
  <si>
    <t>'019945034571</t>
  </si>
  <si>
    <t>'1995RGR568658</t>
  </si>
  <si>
    <t>'019955034175</t>
  </si>
  <si>
    <t>'1995RGR568725</t>
  </si>
  <si>
    <t>'019955034983</t>
  </si>
  <si>
    <t>CO63BC6222E</t>
  </si>
  <si>
    <t>REMARKS</t>
  </si>
  <si>
    <t>APPROVER</t>
  </si>
  <si>
    <t xml:space="preserve">Heather Zhu </t>
  </si>
  <si>
    <t>001 00056296712024</t>
  </si>
  <si>
    <t>'RV019840152138</t>
  </si>
  <si>
    <t>'019840152138</t>
  </si>
  <si>
    <t>'RV019880503705</t>
  </si>
  <si>
    <t>'019880503705</t>
  </si>
  <si>
    <t>'RV019890309813</t>
  </si>
  <si>
    <t>'019890309813</t>
  </si>
  <si>
    <t>'RV019890309886</t>
  </si>
  <si>
    <t>'019890309886</t>
  </si>
  <si>
    <t>'RV019920441380</t>
  </si>
  <si>
    <t>'019920441380</t>
  </si>
  <si>
    <t>'RV019930424077</t>
  </si>
  <si>
    <t>'019930424077</t>
  </si>
  <si>
    <t>'RV019941116328</t>
  </si>
  <si>
    <t>'019941116328</t>
  </si>
  <si>
    <t>'RV019980983864</t>
  </si>
  <si>
    <t>'019980983864</t>
  </si>
  <si>
    <t>'1990RGR137987</t>
  </si>
  <si>
    <t>'019905049977</t>
  </si>
  <si>
    <t>'1995RGR571255</t>
  </si>
  <si>
    <t>'019955057686</t>
  </si>
  <si>
    <t>001 00056039372024</t>
  </si>
  <si>
    <t>'RV001220564541</t>
  </si>
  <si>
    <t>'001220564541</t>
  </si>
  <si>
    <t>'RV003940211884</t>
  </si>
  <si>
    <t>'003940211884</t>
  </si>
  <si>
    <t>'RV008476785219</t>
  </si>
  <si>
    <t>'008476785219</t>
  </si>
  <si>
    <t>'RV008476785221</t>
  </si>
  <si>
    <t>'008476785221</t>
  </si>
  <si>
    <t>'RV019870388839</t>
  </si>
  <si>
    <t>'019870388839</t>
  </si>
  <si>
    <t>'RV019870388927</t>
  </si>
  <si>
    <t>'019870388927</t>
  </si>
  <si>
    <t>'RV019941115065</t>
  </si>
  <si>
    <t>'019941115065</t>
  </si>
  <si>
    <t>'RV019951675433</t>
  </si>
  <si>
    <t>'019951675433</t>
  </si>
  <si>
    <t>'RV019951676379</t>
  </si>
  <si>
    <t>'019951676379</t>
  </si>
  <si>
    <t>'RV019960467270</t>
  </si>
  <si>
    <t>'019960467270</t>
  </si>
  <si>
    <t>'RV019970838583</t>
  </si>
  <si>
    <t>'019970838583</t>
  </si>
  <si>
    <t>'RV019980983027</t>
  </si>
  <si>
    <t>'019980983027</t>
  </si>
  <si>
    <t>'RV019980983650</t>
  </si>
  <si>
    <t>'019980983650</t>
  </si>
  <si>
    <t>'1994RGR501087</t>
  </si>
  <si>
    <t>'019945054623</t>
  </si>
  <si>
    <t>001 00057507552024</t>
  </si>
  <si>
    <t>'RV006900517021</t>
  </si>
  <si>
    <t>'006900517021</t>
  </si>
  <si>
    <t>'RV010070212647</t>
  </si>
  <si>
    <t>'010070212647</t>
  </si>
  <si>
    <t>'RV019941119932</t>
  </si>
  <si>
    <t>'019941119932</t>
  </si>
  <si>
    <t>'RV019980986859</t>
  </si>
  <si>
    <t>'019980986859</t>
  </si>
  <si>
    <t>'RV019980987055</t>
  </si>
  <si>
    <t>'019980987055</t>
  </si>
  <si>
    <t>001 00057267772024</t>
  </si>
  <si>
    <t>'RV008476808078</t>
  </si>
  <si>
    <t>'008476808078</t>
  </si>
  <si>
    <t>'RV019880504613</t>
  </si>
  <si>
    <t>'019880504613</t>
  </si>
  <si>
    <t>'RV019880504694</t>
  </si>
  <si>
    <t>'019880504694</t>
  </si>
  <si>
    <t>'RV019900340855</t>
  </si>
  <si>
    <t>'019900340855</t>
  </si>
  <si>
    <t>'RV019930424900</t>
  </si>
  <si>
    <t>'019930424900</t>
  </si>
  <si>
    <t>'RV019941118799</t>
  </si>
  <si>
    <t>'019941118799</t>
  </si>
  <si>
    <t>'RV019941118849</t>
  </si>
  <si>
    <t>'019941118849</t>
  </si>
  <si>
    <t>'RV019951680648</t>
  </si>
  <si>
    <t>'019951680648</t>
  </si>
  <si>
    <t>'RV019951681051</t>
  </si>
  <si>
    <t>'019951681051</t>
  </si>
  <si>
    <t>'RV019951681355</t>
  </si>
  <si>
    <t>'019951681355</t>
  </si>
  <si>
    <t>'RV019980986574</t>
  </si>
  <si>
    <t>'019980986574</t>
  </si>
  <si>
    <t>'019980985563</t>
  </si>
  <si>
    <t>'RV019980985563</t>
  </si>
  <si>
    <t>001 00056741372024</t>
  </si>
  <si>
    <t>'019980985124</t>
  </si>
  <si>
    <t>'RV019980985124</t>
  </si>
  <si>
    <t>'019941117939</t>
  </si>
  <si>
    <t>'RV019941117939</t>
  </si>
  <si>
    <t>'019941117898</t>
  </si>
  <si>
    <t>'RV019941117898</t>
  </si>
  <si>
    <t>'019910573146</t>
  </si>
  <si>
    <t>'RV019910573146</t>
  </si>
  <si>
    <t>'019910573079</t>
  </si>
  <si>
    <t>'RV019910573079</t>
  </si>
  <si>
    <t>'019850129973</t>
  </si>
  <si>
    <t>'RV019850129973</t>
  </si>
  <si>
    <t>'008476801786</t>
  </si>
  <si>
    <t>'RV008476801786</t>
  </si>
  <si>
    <t>'001060533646</t>
  </si>
  <si>
    <t>'RV001060533646</t>
  </si>
  <si>
    <t>'019925051937</t>
  </si>
  <si>
    <t>'1992RGR198115</t>
  </si>
  <si>
    <t>'019951680304</t>
  </si>
  <si>
    <t>'RV019951680304</t>
  </si>
  <si>
    <t>001 00057058262024</t>
  </si>
  <si>
    <t>'019951680087</t>
  </si>
  <si>
    <t>'RV019951680087</t>
  </si>
  <si>
    <t>'019951680081</t>
  </si>
  <si>
    <t>'RV019951680081</t>
  </si>
  <si>
    <t>'019920442135</t>
  </si>
  <si>
    <t>'RV019920442135</t>
  </si>
  <si>
    <t>'019920442100</t>
  </si>
  <si>
    <t>'RV019920442100</t>
  </si>
  <si>
    <t>'019870389883</t>
  </si>
  <si>
    <t>'RV019870389883</t>
  </si>
  <si>
    <t>'007340307573</t>
  </si>
  <si>
    <t>'RV007340307573</t>
  </si>
  <si>
    <t>'004470387301</t>
  </si>
  <si>
    <t>'RV004470387301</t>
  </si>
  <si>
    <t>001 00057738962024</t>
  </si>
  <si>
    <t>'RV001010337467</t>
  </si>
  <si>
    <t>'001010337467</t>
  </si>
  <si>
    <t>'RV006340271442</t>
  </si>
  <si>
    <t>'006340271442</t>
  </si>
  <si>
    <t>'RV019850130676</t>
  </si>
  <si>
    <t>'019850130676</t>
  </si>
  <si>
    <t>'RV019920443134</t>
  </si>
  <si>
    <t>'019920443134</t>
  </si>
  <si>
    <t>'RV019941121511</t>
  </si>
  <si>
    <t>'019941121511</t>
  </si>
  <si>
    <t>'RV019941121578</t>
  </si>
  <si>
    <t>'019941121578</t>
  </si>
  <si>
    <t>'RV019980987828</t>
  </si>
  <si>
    <t>'019980987828</t>
  </si>
  <si>
    <t>'019980985002</t>
  </si>
  <si>
    <t>'RV019980985002</t>
  </si>
  <si>
    <t>001 00056520372024</t>
  </si>
  <si>
    <t>'019951678264</t>
  </si>
  <si>
    <t>'RV019951678264</t>
  </si>
  <si>
    <t>'019941116737</t>
  </si>
  <si>
    <t>'RV019941116737</t>
  </si>
  <si>
    <t>'019941116730</t>
  </si>
  <si>
    <t>'RV019941116730</t>
  </si>
  <si>
    <t>'019951684602</t>
  </si>
  <si>
    <t>'RV019951684602</t>
  </si>
  <si>
    <t>001 00057955422024</t>
  </si>
  <si>
    <t>'019951684185</t>
  </si>
  <si>
    <t>'RV019951684185</t>
  </si>
  <si>
    <t>'019890310776</t>
  </si>
  <si>
    <t>'RV019890310776</t>
  </si>
  <si>
    <t>'019890310673</t>
  </si>
  <si>
    <t>'RV019890310673</t>
  </si>
  <si>
    <t>'019880506064</t>
  </si>
  <si>
    <t>'RV019880506064</t>
  </si>
  <si>
    <t>'013750233228</t>
  </si>
  <si>
    <t>'RV013750233228</t>
  </si>
  <si>
    <t>'007450268199</t>
  </si>
  <si>
    <t>'RV007450268199</t>
  </si>
  <si>
    <t>'019975077522</t>
  </si>
  <si>
    <t>'1997RGR315175</t>
  </si>
  <si>
    <t>'019970843303</t>
  </si>
  <si>
    <t>'RV019970843303</t>
  </si>
  <si>
    <t>001 00058281892024</t>
  </si>
  <si>
    <t>'019970843288</t>
  </si>
  <si>
    <t>'RV019970843288</t>
  </si>
  <si>
    <t>'019870390907</t>
  </si>
  <si>
    <t>'RV019870390907</t>
  </si>
  <si>
    <t>'016210031558</t>
  </si>
  <si>
    <t>'RV016210031558</t>
  </si>
  <si>
    <t>'007610444672</t>
  </si>
  <si>
    <t>'RV007610444672</t>
  </si>
  <si>
    <t>'003490203817</t>
  </si>
  <si>
    <t>'RV003490203817</t>
  </si>
  <si>
    <t>'003440249500</t>
  </si>
  <si>
    <t>'RV003440249500</t>
  </si>
  <si>
    <t>'000280441471</t>
  </si>
  <si>
    <t>'RV000280441471</t>
  </si>
  <si>
    <t>'019955082826</t>
  </si>
  <si>
    <t>'1995RGR573970</t>
  </si>
  <si>
    <t>001 00058743602024</t>
  </si>
  <si>
    <t>'1989RGR146255</t>
  </si>
  <si>
    <t>'019895085573</t>
  </si>
  <si>
    <t>'1990RGR139134</t>
  </si>
  <si>
    <t>'019905085147</t>
  </si>
  <si>
    <t>'1991RGR227892</t>
  </si>
  <si>
    <t>'019915086868</t>
  </si>
  <si>
    <t>'RV003570369526</t>
  </si>
  <si>
    <t>'003570369526</t>
  </si>
  <si>
    <t>'RV019840153521</t>
  </si>
  <si>
    <t>'019840153521</t>
  </si>
  <si>
    <t>'RV019840153624</t>
  </si>
  <si>
    <t>'019840153624</t>
  </si>
  <si>
    <t>'RV019880506858</t>
  </si>
  <si>
    <t>'019880506858</t>
  </si>
  <si>
    <t>'RV019880506859</t>
  </si>
  <si>
    <t>'019880506859</t>
  </si>
  <si>
    <t>'RV019941124292</t>
  </si>
  <si>
    <t>'019941124292</t>
  </si>
  <si>
    <t>'RV019941124573</t>
  </si>
  <si>
    <t>'019941124573</t>
  </si>
  <si>
    <t>'RV019941124713</t>
  </si>
  <si>
    <t>'019941124713</t>
  </si>
  <si>
    <t>'RV019951686670</t>
  </si>
  <si>
    <t>'019951686670</t>
  </si>
  <si>
    <t>'RV019951686752</t>
  </si>
  <si>
    <t>'019951686752</t>
  </si>
  <si>
    <t>'RV019960470236</t>
  </si>
  <si>
    <t>'019960470236</t>
  </si>
  <si>
    <t>001 00058492552024</t>
  </si>
  <si>
    <t>'1994RGR503511</t>
  </si>
  <si>
    <t>'019945083656</t>
  </si>
  <si>
    <t>'1998RGR322875</t>
  </si>
  <si>
    <t>'019985084811</t>
  </si>
  <si>
    <t>'RV004870437780</t>
  </si>
  <si>
    <t>'004870437780</t>
  </si>
  <si>
    <t>'RV019910575194</t>
  </si>
  <si>
    <t>'019910575194</t>
  </si>
  <si>
    <t>'RV019980989143</t>
  </si>
  <si>
    <t>'019980989143</t>
  </si>
  <si>
    <t>001 00058963732024</t>
  </si>
  <si>
    <t>'RV003740386084</t>
  </si>
  <si>
    <t>'003740386084</t>
  </si>
  <si>
    <t>'RV019860283979</t>
  </si>
  <si>
    <t>'019860283979</t>
  </si>
  <si>
    <t>'RV019930426304</t>
  </si>
  <si>
    <t>'019930426304</t>
  </si>
  <si>
    <t>'RV019980990863</t>
  </si>
  <si>
    <t>'019980990863</t>
  </si>
  <si>
    <t>001 00059192942024</t>
  </si>
  <si>
    <t>'RV003360354110</t>
  </si>
  <si>
    <t>'003360354110</t>
  </si>
  <si>
    <t>'RV004280518755</t>
  </si>
  <si>
    <t>'004280518755</t>
  </si>
  <si>
    <t>'RV008476849480</t>
  </si>
  <si>
    <t>'008476849480</t>
  </si>
  <si>
    <t>'RV016140030070</t>
  </si>
  <si>
    <t>'016140030070</t>
  </si>
  <si>
    <t>'RV019890311430</t>
  </si>
  <si>
    <t>'019890311430</t>
  </si>
  <si>
    <t>'RV019890311494</t>
  </si>
  <si>
    <t>'019890311494</t>
  </si>
  <si>
    <t>'RV019941125177</t>
  </si>
  <si>
    <t>'019941125177</t>
  </si>
  <si>
    <t>'RV019941125206</t>
  </si>
  <si>
    <t>'019941125206</t>
  </si>
  <si>
    <t>'RV019951688586</t>
  </si>
  <si>
    <t>'019951688586</t>
  </si>
  <si>
    <t>'RV019951688681</t>
  </si>
  <si>
    <t>'019951688681</t>
  </si>
  <si>
    <t>'RV019970845468</t>
  </si>
  <si>
    <t>'019970845468</t>
  </si>
  <si>
    <t>'RV019980991258</t>
  </si>
  <si>
    <t>'019980991258</t>
  </si>
  <si>
    <t>'RV019980991365</t>
  </si>
  <si>
    <t>'019980991365</t>
  </si>
  <si>
    <t>001 00059525462024</t>
  </si>
  <si>
    <t>'1994RGR504645</t>
  </si>
  <si>
    <t>'019945096318</t>
  </si>
  <si>
    <t>'RV000060513563</t>
  </si>
  <si>
    <t>'000060513563</t>
  </si>
  <si>
    <t>'RV000210603029</t>
  </si>
  <si>
    <t>'000210603029</t>
  </si>
  <si>
    <t>'RV003330299469</t>
  </si>
  <si>
    <t>'003330299469</t>
  </si>
  <si>
    <t>'RV006300321273</t>
  </si>
  <si>
    <t>'006300321273</t>
  </si>
  <si>
    <t>'RV011780273265</t>
  </si>
  <si>
    <t>'011780273265</t>
  </si>
  <si>
    <t>'RV019910576699</t>
  </si>
  <si>
    <t>'019910576699</t>
  </si>
  <si>
    <t>'RV019920445313</t>
  </si>
  <si>
    <t>'019920445313</t>
  </si>
  <si>
    <t>'RV019920445363</t>
  </si>
  <si>
    <t>'019920445363</t>
  </si>
  <si>
    <t>'RV019941125968</t>
  </si>
  <si>
    <t>'019941125968</t>
  </si>
  <si>
    <t>001 00060195352024</t>
  </si>
  <si>
    <t>'1991RGR228429</t>
  </si>
  <si>
    <t>'019915100946</t>
  </si>
  <si>
    <t>'1994RGR505560</t>
  </si>
  <si>
    <t>'019945105890</t>
  </si>
  <si>
    <t>'1995RGR576270</t>
  </si>
  <si>
    <t>'019955105037</t>
  </si>
  <si>
    <t>'RV000010459719</t>
  </si>
  <si>
    <t>'000010459719</t>
  </si>
  <si>
    <t>'RV001320273351</t>
  </si>
  <si>
    <t>'001320273351</t>
  </si>
  <si>
    <t>'RV019910577215</t>
  </si>
  <si>
    <t>'019910577215</t>
  </si>
  <si>
    <t>'RV019910577258</t>
  </si>
  <si>
    <t>'019910577258</t>
  </si>
  <si>
    <t>'019980994748</t>
  </si>
  <si>
    <t>'RV019980994748</t>
  </si>
  <si>
    <t>001 00060416022024</t>
  </si>
  <si>
    <t>'019970847551</t>
  </si>
  <si>
    <t>'RV019970847551</t>
  </si>
  <si>
    <t>'019970847527</t>
  </si>
  <si>
    <t>'RV019970847527</t>
  </si>
  <si>
    <t>'019951693934</t>
  </si>
  <si>
    <t>'RV019951693934</t>
  </si>
  <si>
    <t>'019951693741</t>
  </si>
  <si>
    <t>'RV019951693741</t>
  </si>
  <si>
    <t>'019951693628</t>
  </si>
  <si>
    <t>'RV019951693628</t>
  </si>
  <si>
    <t>'019920446308</t>
  </si>
  <si>
    <t>'RV019920446308</t>
  </si>
  <si>
    <t>'010830194341</t>
  </si>
  <si>
    <t>'RV010830194341</t>
  </si>
  <si>
    <t>'008476869269</t>
  </si>
  <si>
    <t>'RV008476869269</t>
  </si>
  <si>
    <t>'008476869268</t>
  </si>
  <si>
    <t>'RV008476869268</t>
  </si>
  <si>
    <t>'008476869267</t>
  </si>
  <si>
    <t>'RV008476869267</t>
  </si>
  <si>
    <t>'000090426125</t>
  </si>
  <si>
    <t>'RV000090426125</t>
  </si>
  <si>
    <t>'019885108913</t>
  </si>
  <si>
    <t>'1988RGR170061</t>
  </si>
  <si>
    <t>001 00059720142024</t>
  </si>
  <si>
    <t>'1991RGR228322</t>
  </si>
  <si>
    <t>'019915098446</t>
  </si>
  <si>
    <t>'RV007430461775</t>
  </si>
  <si>
    <t>'007430461775</t>
  </si>
  <si>
    <t>'RV014920181695</t>
  </si>
  <si>
    <t>'014920181695</t>
  </si>
  <si>
    <t>'RV019840154333</t>
  </si>
  <si>
    <t>'019840154333</t>
  </si>
  <si>
    <t>'RV019880508688</t>
  </si>
  <si>
    <t>'019880508688</t>
  </si>
  <si>
    <t>'RV019900343390</t>
  </si>
  <si>
    <t>'019900343390</t>
  </si>
  <si>
    <t>'RV019951690854</t>
  </si>
  <si>
    <t>'019951690854</t>
  </si>
  <si>
    <t>'RV019960471259</t>
  </si>
  <si>
    <t>'019960471259</t>
  </si>
  <si>
    <t>'RV019980992394</t>
  </si>
  <si>
    <t>'019980992394</t>
  </si>
  <si>
    <t>001 00059962212024</t>
  </si>
  <si>
    <t>'1986RGR113106</t>
  </si>
  <si>
    <t>'019865100135</t>
  </si>
  <si>
    <t>'1994RGR505255</t>
  </si>
  <si>
    <t>'019945102571</t>
  </si>
  <si>
    <t>'RV001060538247</t>
  </si>
  <si>
    <t>'001060538247</t>
  </si>
  <si>
    <t>'RV002410489702</t>
  </si>
  <si>
    <t>'002410489702</t>
  </si>
  <si>
    <t>'RV010150474081</t>
  </si>
  <si>
    <t>'010150474081</t>
  </si>
  <si>
    <t>'RV019840154406</t>
  </si>
  <si>
    <t>'019840154406</t>
  </si>
  <si>
    <t>'RV019860285035</t>
  </si>
  <si>
    <t>'019860285035</t>
  </si>
  <si>
    <t>'RV019980993458</t>
  </si>
  <si>
    <t>'019980993458</t>
  </si>
  <si>
    <t>'RV019980993486</t>
  </si>
  <si>
    <t>'019980993486</t>
  </si>
  <si>
    <t>001 00061036242024</t>
  </si>
  <si>
    <t>'1986RGR113365</t>
  </si>
  <si>
    <t>'019865107304</t>
  </si>
  <si>
    <t>'RV019870392687</t>
  </si>
  <si>
    <t>'019870392687</t>
  </si>
  <si>
    <t>'RV019900345063</t>
  </si>
  <si>
    <t>'019900345063</t>
  </si>
  <si>
    <t>'RV019920446971</t>
  </si>
  <si>
    <t>'019920446971</t>
  </si>
  <si>
    <t>'RV019951697170</t>
  </si>
  <si>
    <t>'019951697170</t>
  </si>
  <si>
    <t>'RV019951697241</t>
  </si>
  <si>
    <t>'019951697241</t>
  </si>
  <si>
    <t>'RV019970848824</t>
  </si>
  <si>
    <t>'019970848824</t>
  </si>
  <si>
    <t>001 00060799372024</t>
  </si>
  <si>
    <t>'1989RGR147042</t>
  </si>
  <si>
    <t>'019895110262</t>
  </si>
  <si>
    <t>'RV003050477851</t>
  </si>
  <si>
    <t>'003050477851</t>
  </si>
  <si>
    <t>'RV003100735050</t>
  </si>
  <si>
    <t>'003100735050</t>
  </si>
  <si>
    <t>'RV008476875272</t>
  </si>
  <si>
    <t>'008476875272</t>
  </si>
  <si>
    <t>'RV008476875277</t>
  </si>
  <si>
    <t>'008476875277</t>
  </si>
  <si>
    <t>'RV008476875278</t>
  </si>
  <si>
    <t>'008476875278</t>
  </si>
  <si>
    <t>'RV008476875867</t>
  </si>
  <si>
    <t>'008476875867</t>
  </si>
  <si>
    <t>'RV012050628884</t>
  </si>
  <si>
    <t>'012050628884</t>
  </si>
  <si>
    <t>'RV019941130497</t>
  </si>
  <si>
    <t>'019941130497</t>
  </si>
  <si>
    <t>'RV019941130729</t>
  </si>
  <si>
    <t>'019941130729</t>
  </si>
  <si>
    <t>'RV019941130871</t>
  </si>
  <si>
    <t>'019941130871</t>
  </si>
  <si>
    <t>'RV019941130915</t>
  </si>
  <si>
    <t>'019941130915</t>
  </si>
  <si>
    <t>'RV019951695306</t>
  </si>
  <si>
    <t>'019951695306</t>
  </si>
  <si>
    <t>'RV019980995536</t>
  </si>
  <si>
    <t>'019980995536</t>
  </si>
  <si>
    <t>'RV019980995599</t>
  </si>
  <si>
    <t>'019980995599</t>
  </si>
  <si>
    <t>001 00061272462024</t>
  </si>
  <si>
    <t>'1994RGR506542</t>
  </si>
  <si>
    <t>'019945117007</t>
  </si>
  <si>
    <t>'RV007420262865</t>
  </si>
  <si>
    <t>'007420262865</t>
  </si>
  <si>
    <t>'RV008476884812</t>
  </si>
  <si>
    <t>'008476884812</t>
  </si>
  <si>
    <t>'RV008476888791</t>
  </si>
  <si>
    <t>'008476888791</t>
  </si>
  <si>
    <t>'RV019840155442</t>
  </si>
  <si>
    <t>'019840155442</t>
  </si>
  <si>
    <t>'RV019941132076</t>
  </si>
  <si>
    <t>'019941132076</t>
  </si>
  <si>
    <t>'RV019951698476</t>
  </si>
  <si>
    <t>'019951698476</t>
  </si>
  <si>
    <t>'RV019960473061</t>
  </si>
  <si>
    <t>'019960473061</t>
  </si>
  <si>
    <t>'RV019960473064</t>
  </si>
  <si>
    <t>'019960473064</t>
  </si>
  <si>
    <t>BR40-2139</t>
  </si>
  <si>
    <t>BRB40-0004</t>
  </si>
  <si>
    <t>BRB40-0005</t>
  </si>
  <si>
    <t>BRB40-0009</t>
  </si>
  <si>
    <t>BRB40-0012</t>
  </si>
  <si>
    <t>CO10-338</t>
  </si>
  <si>
    <t>CO10-340</t>
  </si>
  <si>
    <t>CO10-342</t>
  </si>
  <si>
    <t>CO63BC5952E</t>
  </si>
  <si>
    <t>CO63BC5953E</t>
  </si>
  <si>
    <t>CO63BC5954E</t>
  </si>
  <si>
    <t>CO63BC5955E</t>
  </si>
  <si>
    <t>CO63BC6111E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</si>
  <si>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</si>
  <si>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</si>
  <si>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</si>
  <si>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</si>
  <si>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</si>
  <si>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</si>
  <si>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</si>
  <si>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</si>
  <si>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</si>
  <si>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CO63BC6220E</t>
  </si>
  <si>
    <t>CO63BC6221E</t>
  </si>
  <si>
    <t>CO63BC6223E</t>
  </si>
  <si>
    <t>CO63BN5262E</t>
  </si>
  <si>
    <t>CO63BN5899E</t>
  </si>
  <si>
    <t>CO63BN5900E</t>
  </si>
  <si>
    <t>CO63BN5901E</t>
  </si>
  <si>
    <t>CO63BN5902E</t>
  </si>
  <si>
    <t>CO63HN6256E</t>
  </si>
  <si>
    <t>CO63HN6257E</t>
  </si>
  <si>
    <t>CO63HN6258E</t>
  </si>
  <si>
    <t>CO63HN6259E</t>
  </si>
  <si>
    <t>CO63HN6260E</t>
  </si>
  <si>
    <t>CO63HN6261E</t>
  </si>
  <si>
    <t>CO63LB5908G</t>
  </si>
  <si>
    <t>CO63LB5909G</t>
  </si>
  <si>
    <t>CO63LB5910G</t>
  </si>
  <si>
    <t>CO63PC5475E</t>
  </si>
  <si>
    <t>CO63PC5476E</t>
  </si>
  <si>
    <t>CO63PS5393E</t>
  </si>
  <si>
    <t>CO63PS5429E</t>
  </si>
  <si>
    <t>CO63PS5430E</t>
  </si>
  <si>
    <t>CO63PS5431E</t>
  </si>
  <si>
    <t>CO63PS5432E</t>
  </si>
  <si>
    <t>CO63RC5395E</t>
  </si>
  <si>
    <t>CO63RN5400E</t>
  </si>
  <si>
    <t>CO63SN5945E</t>
  </si>
  <si>
    <t>CO63SN5946E</t>
  </si>
  <si>
    <t>CO63SN5947E</t>
  </si>
  <si>
    <t>CO63SN5948E</t>
  </si>
  <si>
    <t>CO63SN5950E</t>
  </si>
  <si>
    <t>CO63TC6218E</t>
  </si>
  <si>
    <t>CO63TC6219E</t>
  </si>
  <si>
    <t>CO63WC5261EB</t>
  </si>
  <si>
    <t>CO71-349</t>
  </si>
  <si>
    <t>CO71-350</t>
  </si>
  <si>
    <t>CO71-351</t>
  </si>
  <si>
    <t>CO71-352</t>
  </si>
  <si>
    <t>CO71-353</t>
  </si>
  <si>
    <t>CO73-344</t>
  </si>
  <si>
    <t>CO73-345</t>
  </si>
  <si>
    <t>CO73-346</t>
  </si>
  <si>
    <t>CO73-347</t>
  </si>
  <si>
    <t>CO73-348</t>
  </si>
  <si>
    <t>ACCT</t>
  </si>
  <si>
    <t>cus_item_no</t>
  </si>
  <si>
    <t>commodity_cd</t>
  </si>
  <si>
    <t>item_no</t>
  </si>
  <si>
    <t>WIN</t>
  </si>
  <si>
    <t>BLK</t>
  </si>
  <si>
    <t>ADUL</t>
  </si>
  <si>
    <t>BASI</t>
  </si>
  <si>
    <t>PETB</t>
  </si>
  <si>
    <t>BATH</t>
  </si>
  <si>
    <t>TOWL</t>
  </si>
  <si>
    <t>COSCTO</t>
  </si>
  <si>
    <t>PET</t>
  </si>
  <si>
    <t>CO63PC5743C</t>
  </si>
  <si>
    <t>CO63RN5750B</t>
  </si>
  <si>
    <t>CO63TC6217A</t>
  </si>
  <si>
    <t>CO63PC5551C</t>
  </si>
  <si>
    <t>CO63RN5750D</t>
  </si>
  <si>
    <t>CO63PC5743A</t>
  </si>
  <si>
    <t>CO63RN5750A</t>
  </si>
  <si>
    <t>CO63HN6255C</t>
  </si>
  <si>
    <t>CO63LB5907</t>
  </si>
  <si>
    <t>CO63SN5749</t>
  </si>
  <si>
    <t>CO63BC6109CDI</t>
  </si>
  <si>
    <t>CO63SN5944A</t>
  </si>
  <si>
    <t>CO63SN5944C</t>
  </si>
  <si>
    <t>MT70-0304</t>
  </si>
  <si>
    <t>CO63PC5743B</t>
  </si>
  <si>
    <t>CO63TC6217B</t>
  </si>
  <si>
    <t>CO63PC5470C</t>
  </si>
  <si>
    <t>CO63HN6255B</t>
  </si>
  <si>
    <t>CO63SN5944B</t>
  </si>
  <si>
    <t>CO63BC6109BDI</t>
  </si>
  <si>
    <t>CO63TC6217C</t>
  </si>
  <si>
    <t>CO63BC6109ADI</t>
  </si>
  <si>
    <t>CO63BC5951A</t>
  </si>
  <si>
    <t>CO63HC5546B</t>
  </si>
  <si>
    <t>CO63CC5750</t>
  </si>
  <si>
    <t>CO63HN6255A</t>
  </si>
  <si>
    <t>CO63BC5951B</t>
  </si>
  <si>
    <t>CO66AP6320USDI</t>
  </si>
  <si>
    <t>CO63PC5551AMX</t>
  </si>
  <si>
    <t>EEC Price</t>
  </si>
  <si>
    <t>Is Correct</t>
  </si>
  <si>
    <t>Remarks</t>
  </si>
  <si>
    <t>Approve By</t>
  </si>
  <si>
    <t>Mark Chen</t>
  </si>
  <si>
    <t>001 00061515922024</t>
  </si>
  <si>
    <t>'RV001490368646</t>
  </si>
  <si>
    <t>'001490368646</t>
  </si>
  <si>
    <t>'RV006770553604</t>
  </si>
  <si>
    <t>'006770553604</t>
  </si>
  <si>
    <t>'RV019850132411</t>
  </si>
  <si>
    <t>'019850132411</t>
  </si>
  <si>
    <t>'RV019850132420</t>
  </si>
  <si>
    <t>'019850132420</t>
  </si>
  <si>
    <t>'RV019941133072</t>
  </si>
  <si>
    <t>'019941133072</t>
  </si>
  <si>
    <t>'RV019951699107</t>
  </si>
  <si>
    <t>'019951699107</t>
  </si>
  <si>
    <t>001 00061854882024</t>
  </si>
  <si>
    <t>'1997RGR317589</t>
  </si>
  <si>
    <t>'019975115493</t>
  </si>
  <si>
    <t>'RV000960250201</t>
  </si>
  <si>
    <t>'000960250201</t>
  </si>
  <si>
    <t>'RV001880429506</t>
  </si>
  <si>
    <t>'001880429506</t>
  </si>
  <si>
    <t>'RV004290404929</t>
  </si>
  <si>
    <t>'004290404929</t>
  </si>
  <si>
    <t>'RV004550402771</t>
  </si>
  <si>
    <t>'004550402771</t>
  </si>
  <si>
    <t>'RV004660306128</t>
  </si>
  <si>
    <t>'004660306128</t>
  </si>
  <si>
    <t>'RV004870440857</t>
  </si>
  <si>
    <t>'004870440857</t>
  </si>
  <si>
    <t>'RV006700411770</t>
  </si>
  <si>
    <t>'006700411770</t>
  </si>
  <si>
    <t>'RV008476895266</t>
  </si>
  <si>
    <t>'008476895266</t>
  </si>
  <si>
    <t>'RV008476895267</t>
  </si>
  <si>
    <t>'008476895267</t>
  </si>
  <si>
    <t>'RV008476895269</t>
  </si>
  <si>
    <t>'008476895269</t>
  </si>
  <si>
    <t>'RV008476895270</t>
  </si>
  <si>
    <t>'008476895270</t>
  </si>
  <si>
    <t>'RV019880511799</t>
  </si>
  <si>
    <t>'019880511799</t>
  </si>
  <si>
    <t>'RV019880511829</t>
  </si>
  <si>
    <t>'019880511829</t>
  </si>
  <si>
    <t>'RV019951699967</t>
  </si>
  <si>
    <t>'019951699967</t>
  </si>
  <si>
    <t>'RV019951700054</t>
  </si>
  <si>
    <t>'019951700054</t>
  </si>
  <si>
    <t>'RV019951700458</t>
  </si>
  <si>
    <t>'019951700458</t>
  </si>
  <si>
    <t>'RV019960473348</t>
  </si>
  <si>
    <t>'019960473348</t>
  </si>
  <si>
    <t>'RV019970849749</t>
  </si>
  <si>
    <t>'019970849749</t>
  </si>
  <si>
    <t>'RV019970849797</t>
  </si>
  <si>
    <t>'019970849797</t>
  </si>
  <si>
    <t>001 00062312742024</t>
  </si>
  <si>
    <t>'RV002460412391</t>
  </si>
  <si>
    <t>'002460412391</t>
  </si>
  <si>
    <t>'RV006800430355</t>
  </si>
  <si>
    <t>'006800430355</t>
  </si>
  <si>
    <t>'RV008476900774</t>
  </si>
  <si>
    <t>'008476900774</t>
  </si>
  <si>
    <t>'RV019840155918</t>
  </si>
  <si>
    <t>'019840155918</t>
  </si>
  <si>
    <t>'RV019840155956</t>
  </si>
  <si>
    <t>'019840155956</t>
  </si>
  <si>
    <t>'RV019910579524</t>
  </si>
  <si>
    <t>'019910579524</t>
  </si>
  <si>
    <t>'RV019910579688</t>
  </si>
  <si>
    <t>'019910579688</t>
  </si>
  <si>
    <t>'RV019920448001</t>
  </si>
  <si>
    <t>'019920448001</t>
  </si>
  <si>
    <t>'RV019930429127</t>
  </si>
  <si>
    <t>'019930429127</t>
  </si>
  <si>
    <t>'RV019980998433</t>
  </si>
  <si>
    <t>'019980998433</t>
  </si>
  <si>
    <t>'RV019980999299</t>
  </si>
  <si>
    <t>'019980999299</t>
  </si>
  <si>
    <t>'RV019980999612</t>
  </si>
  <si>
    <t>'019980999612</t>
  </si>
  <si>
    <t>001 00062533832024</t>
  </si>
  <si>
    <t>'1996RGR228937</t>
  </si>
  <si>
    <t>'019965130808</t>
  </si>
  <si>
    <t>'RV019941135295</t>
  </si>
  <si>
    <t>'019941135295</t>
  </si>
  <si>
    <t>'RV019960474208</t>
  </si>
  <si>
    <t>'019960474208</t>
  </si>
  <si>
    <t>'RV019980999823</t>
  </si>
  <si>
    <t>'019980999823</t>
  </si>
  <si>
    <t>'RV019981000197</t>
  </si>
  <si>
    <t>'019981000197</t>
  </si>
  <si>
    <t>001 00062773532024</t>
  </si>
  <si>
    <t>'1995RGR579554</t>
  </si>
  <si>
    <t>'019955133402</t>
  </si>
  <si>
    <t>'RV001470398755</t>
  </si>
  <si>
    <t>'001470398755</t>
  </si>
  <si>
    <t>'RV008476913491</t>
  </si>
  <si>
    <t>'008476913491</t>
  </si>
  <si>
    <t>'RV008476913492</t>
  </si>
  <si>
    <t>'008476913492</t>
  </si>
  <si>
    <t>'RV019920449263</t>
  </si>
  <si>
    <t>'019920449263</t>
  </si>
  <si>
    <t>'RV019920449327</t>
  </si>
  <si>
    <t>'019920449327</t>
  </si>
  <si>
    <t>'RV019941136403</t>
  </si>
  <si>
    <t>'019941136403</t>
  </si>
  <si>
    <t>001 00063108832024</t>
  </si>
  <si>
    <t>'1991RGR229849</t>
  </si>
  <si>
    <t>'019915136817</t>
  </si>
  <si>
    <t>'RV003840316453</t>
  </si>
  <si>
    <t>'003840316453</t>
  </si>
  <si>
    <t>'RV004360350929</t>
  </si>
  <si>
    <t>'004360350929</t>
  </si>
  <si>
    <t>'RV004730466590</t>
  </si>
  <si>
    <t>'004730466590</t>
  </si>
  <si>
    <t>'RV007820421063</t>
  </si>
  <si>
    <t>'007820421063</t>
  </si>
  <si>
    <t>'RV010590124761</t>
  </si>
  <si>
    <t>'010590124761</t>
  </si>
  <si>
    <t>'RV010830196627</t>
  </si>
  <si>
    <t>'010830196627</t>
  </si>
  <si>
    <t>'RV012790136218</t>
  </si>
  <si>
    <t>'012790136218</t>
  </si>
  <si>
    <t>'RV016440020901</t>
  </si>
  <si>
    <t>'016440020901</t>
  </si>
  <si>
    <t>'RV019900347032</t>
  </si>
  <si>
    <t>'019900347032</t>
  </si>
  <si>
    <t>'RV019910580343</t>
  </si>
  <si>
    <t>'019910580343</t>
  </si>
  <si>
    <t>'RV019941136790</t>
  </si>
  <si>
    <t>'019941136790</t>
  </si>
  <si>
    <t>'RV019941136860</t>
  </si>
  <si>
    <t>'019941136860</t>
  </si>
  <si>
    <t>'RV019951705727</t>
  </si>
  <si>
    <t>'019951705727</t>
  </si>
  <si>
    <t>'RV019951706332</t>
  </si>
  <si>
    <t>'019951706332</t>
  </si>
  <si>
    <t>'RV019970852312</t>
  </si>
  <si>
    <t>'019970852312</t>
  </si>
  <si>
    <t>'RV019970852393</t>
  </si>
  <si>
    <t>'019970852393</t>
  </si>
  <si>
    <t>'RV019970852419</t>
  </si>
  <si>
    <t>'019970852419</t>
  </si>
  <si>
    <t>001 00063303292024</t>
  </si>
  <si>
    <t>'RV008476927115</t>
  </si>
  <si>
    <t>'008476927115</t>
  </si>
  <si>
    <t>'RV012980346029</t>
  </si>
  <si>
    <t>'012980346029</t>
  </si>
  <si>
    <t>'RV019840156783</t>
  </si>
  <si>
    <t>'019840156783</t>
  </si>
  <si>
    <t>'RV019920449914</t>
  </si>
  <si>
    <t>'019920449914</t>
  </si>
  <si>
    <t>'RV019920449994</t>
  </si>
  <si>
    <t>'019920449994</t>
  </si>
  <si>
    <t>'RV019941138042</t>
  </si>
  <si>
    <t>'019941138042</t>
  </si>
  <si>
    <t>'RV019941138097</t>
  </si>
  <si>
    <t>'019941138097</t>
  </si>
  <si>
    <t>'RV019941138231</t>
  </si>
  <si>
    <t>'019941138231</t>
  </si>
  <si>
    <t>'RV019951707097</t>
  </si>
  <si>
    <t>'019951707097</t>
  </si>
  <si>
    <t>'RV019960474992</t>
  </si>
  <si>
    <t>'019960474992</t>
  </si>
  <si>
    <t>001 00063587842024</t>
  </si>
  <si>
    <t>'1994RGR508690</t>
  </si>
  <si>
    <t>'019945155039</t>
  </si>
  <si>
    <t>'RV004370606190</t>
  </si>
  <si>
    <t>'004370606190</t>
  </si>
  <si>
    <t>'RV012050634272</t>
  </si>
  <si>
    <t>'012050634272</t>
  </si>
  <si>
    <t>'RV019930429777</t>
  </si>
  <si>
    <t>'019930429777</t>
  </si>
  <si>
    <t>'RV019941139093</t>
  </si>
  <si>
    <t>'019941139093</t>
  </si>
  <si>
    <t>'RV019941139100</t>
  </si>
  <si>
    <t>'019941139100</t>
  </si>
  <si>
    <t>'RV019970853382</t>
  </si>
  <si>
    <t>'019970853382</t>
  </si>
  <si>
    <t>'RV019970853457</t>
  </si>
  <si>
    <t>'019970853457</t>
  </si>
  <si>
    <t>'RV019970853601</t>
  </si>
  <si>
    <t>'019970853601</t>
  </si>
  <si>
    <t>001 00063792062024</t>
  </si>
  <si>
    <t>'RV000060519830</t>
  </si>
  <si>
    <t>'000060519830</t>
  </si>
  <si>
    <t>'RV019860288134</t>
  </si>
  <si>
    <t>'019860288134</t>
  </si>
  <si>
    <t>'RV019870394922</t>
  </si>
  <si>
    <t>'019870394922</t>
  </si>
  <si>
    <t>'RV019890314159</t>
  </si>
  <si>
    <t>'019890314159</t>
  </si>
  <si>
    <t>'RV019941139603</t>
  </si>
  <si>
    <t>'019941139603</t>
  </si>
  <si>
    <t>'RV019941140098</t>
  </si>
  <si>
    <t>'019941140098</t>
  </si>
  <si>
    <t>'RV019951709531</t>
  </si>
  <si>
    <t>'019951709531</t>
  </si>
  <si>
    <t>'RV019951709771</t>
  </si>
  <si>
    <t>'019951709771</t>
  </si>
  <si>
    <t>'019960475710</t>
  </si>
  <si>
    <t>'RV019960475710</t>
  </si>
  <si>
    <t>001 00064025552024</t>
  </si>
  <si>
    <t>'019951710926</t>
  </si>
  <si>
    <t>'RV019951710926</t>
  </si>
  <si>
    <t>'019941140409</t>
  </si>
  <si>
    <t>'RV019941140409</t>
  </si>
  <si>
    <t>'019920451473</t>
  </si>
  <si>
    <t>'RV019920451473</t>
  </si>
  <si>
    <t>'019910581791</t>
  </si>
  <si>
    <t>'RV019910581791</t>
  </si>
  <si>
    <t>'019880514742</t>
  </si>
  <si>
    <t>'RV019880514742</t>
  </si>
  <si>
    <t>'008476940165</t>
  </si>
  <si>
    <t>'RV008476940165</t>
  </si>
  <si>
    <t>'008476940164</t>
  </si>
  <si>
    <t>'RV008476940164</t>
  </si>
  <si>
    <t>'008476940163</t>
  </si>
  <si>
    <t>'RV008476940163</t>
  </si>
  <si>
    <t>'003300346497</t>
  </si>
  <si>
    <t>'RV003300346497</t>
  </si>
  <si>
    <t>'019981005165</t>
  </si>
  <si>
    <t>'RV019981005165</t>
  </si>
  <si>
    <t>001 00064368002024</t>
  </si>
  <si>
    <t>'019951712196</t>
  </si>
  <si>
    <t>'RV019951712196</t>
  </si>
  <si>
    <t>'019941141144</t>
  </si>
  <si>
    <t>'RV019941141144</t>
  </si>
  <si>
    <t>'019900348630</t>
  </si>
  <si>
    <t>'RV019900348630</t>
  </si>
  <si>
    <t>'019860288561</t>
  </si>
  <si>
    <t>'RV019860288561</t>
  </si>
  <si>
    <t>'008476947645</t>
  </si>
  <si>
    <t>'RV008476947645</t>
  </si>
  <si>
    <t>'008476946750</t>
  </si>
  <si>
    <t>'RV008476946750</t>
  </si>
  <si>
    <t>'007430467237</t>
  </si>
  <si>
    <t>'RV007430467237</t>
  </si>
  <si>
    <t>'006780578429</t>
  </si>
  <si>
    <t>'RV006780578429</t>
  </si>
  <si>
    <t>'004790953358</t>
  </si>
  <si>
    <t>'RV004790953358</t>
  </si>
  <si>
    <t>'004100573610</t>
  </si>
  <si>
    <t>'RV004100573610</t>
  </si>
  <si>
    <t>'019975163292</t>
  </si>
  <si>
    <t>'1997RGR320031</t>
  </si>
  <si>
    <t>'019915162273</t>
  </si>
  <si>
    <t>'1991RGR230476</t>
  </si>
  <si>
    <t>'019855160969</t>
  </si>
  <si>
    <t>'1985RGR44940</t>
  </si>
  <si>
    <t>'019981005688</t>
  </si>
  <si>
    <t>'RV019981005688</t>
  </si>
  <si>
    <t>001 00064593982024</t>
  </si>
  <si>
    <t>'019981005603</t>
  </si>
  <si>
    <t>'RV019981005603</t>
  </si>
  <si>
    <t>'019930430573</t>
  </si>
  <si>
    <t>'RV019930430573</t>
  </si>
  <si>
    <t>'010810277964</t>
  </si>
  <si>
    <t>'RV010810277964</t>
  </si>
  <si>
    <t>'008476953874</t>
  </si>
  <si>
    <t>'RV008476953874</t>
  </si>
  <si>
    <t>'008476953873</t>
  </si>
  <si>
    <t>'RV008476953873</t>
  </si>
  <si>
    <t>'001060544344</t>
  </si>
  <si>
    <t>'RV001060544344</t>
  </si>
  <si>
    <t>'019955164980</t>
  </si>
  <si>
    <t>'1995RGR581925</t>
  </si>
  <si>
    <t>'019970856786</t>
  </si>
  <si>
    <t>'RV019970856786</t>
  </si>
  <si>
    <t>001 00065042052024</t>
  </si>
  <si>
    <t>'019970856522</t>
  </si>
  <si>
    <t>'RV019970856522</t>
  </si>
  <si>
    <t>'019970856484</t>
  </si>
  <si>
    <t>'RV019970856484</t>
  </si>
  <si>
    <t>'019970856340</t>
  </si>
  <si>
    <t>'RV019970856340</t>
  </si>
  <si>
    <t>'019951715073</t>
  </si>
  <si>
    <t>'RV019951715073</t>
  </si>
  <si>
    <t>'019951715006</t>
  </si>
  <si>
    <t>'RV019951715006</t>
  </si>
  <si>
    <t>'019941143523</t>
  </si>
  <si>
    <t>'RV019941143523</t>
  </si>
  <si>
    <t>'019941141892</t>
  </si>
  <si>
    <t>'RV019941141892</t>
  </si>
  <si>
    <t>'019910582859</t>
  </si>
  <si>
    <t>'RV019910582859</t>
  </si>
  <si>
    <t>'019890314757</t>
  </si>
  <si>
    <t>'RV019890314757</t>
  </si>
  <si>
    <t>'019880516157</t>
  </si>
  <si>
    <t>'RV019880516157</t>
  </si>
  <si>
    <t>'019870396371</t>
  </si>
  <si>
    <t>'RV019870396371</t>
  </si>
  <si>
    <t>'019870396301</t>
  </si>
  <si>
    <t>'RV019870396301</t>
  </si>
  <si>
    <t>'019850134104</t>
  </si>
  <si>
    <t>'RV019850134104</t>
  </si>
  <si>
    <t>'019850134101</t>
  </si>
  <si>
    <t>'RV019850134101</t>
  </si>
  <si>
    <t>'019840157843</t>
  </si>
  <si>
    <t>'RV019840157843</t>
  </si>
  <si>
    <t>'010840347763</t>
  </si>
  <si>
    <t>'RV010840347763</t>
  </si>
  <si>
    <t>'008476962499</t>
  </si>
  <si>
    <t>'RV008476962499</t>
  </si>
  <si>
    <t>'004700537264</t>
  </si>
  <si>
    <t>'RV004700537264</t>
  </si>
  <si>
    <t>'003440255014</t>
  </si>
  <si>
    <t>'RV003440255014</t>
  </si>
  <si>
    <t>'019985168025</t>
  </si>
  <si>
    <t>'1998RGR328022</t>
  </si>
  <si>
    <t>'019845166431</t>
  </si>
  <si>
    <t>'1984RGR59141</t>
  </si>
  <si>
    <t>'019981009455</t>
  </si>
  <si>
    <t>'RV019981009455</t>
  </si>
  <si>
    <t>001 00065630492024</t>
  </si>
  <si>
    <t>'019970857550</t>
  </si>
  <si>
    <t>'RV019970857550</t>
  </si>
  <si>
    <t>'019960478068</t>
  </si>
  <si>
    <t>'RV019960478068</t>
  </si>
  <si>
    <t>'019941144314</t>
  </si>
  <si>
    <t>'RV019941144314</t>
  </si>
  <si>
    <t>'019920452953</t>
  </si>
  <si>
    <t>'RV019920452953</t>
  </si>
  <si>
    <t>'019920452915</t>
  </si>
  <si>
    <t>'RV019920452915</t>
  </si>
  <si>
    <t>'019920452714</t>
  </si>
  <si>
    <t>'RV019920452714</t>
  </si>
  <si>
    <t>'019910583562</t>
  </si>
  <si>
    <t>'RV019910583562</t>
  </si>
  <si>
    <t>'019910583483</t>
  </si>
  <si>
    <t>'RV019910583483</t>
  </si>
  <si>
    <t>'019900349402</t>
  </si>
  <si>
    <t>'RV019900349402</t>
  </si>
  <si>
    <t>'019890315513</t>
  </si>
  <si>
    <t>'RV019890315513</t>
  </si>
  <si>
    <t>'019880517016</t>
  </si>
  <si>
    <t>'RV019880517016</t>
  </si>
  <si>
    <t>'008476974307</t>
  </si>
  <si>
    <t>'RV008476974307</t>
  </si>
  <si>
    <t>'001410323763</t>
  </si>
  <si>
    <t>'RV001410323763</t>
  </si>
  <si>
    <t>'000170377390</t>
  </si>
  <si>
    <t>'RV000170377390</t>
  </si>
  <si>
    <t>'019970856958</t>
  </si>
  <si>
    <t>'RV019970856958</t>
  </si>
  <si>
    <t>001 00065294662024</t>
  </si>
  <si>
    <t>'019900349303</t>
  </si>
  <si>
    <t>'RV019900349303</t>
  </si>
  <si>
    <t>'019900349288</t>
  </si>
  <si>
    <t>'RV019900349288</t>
  </si>
  <si>
    <t>'008476971191</t>
  </si>
  <si>
    <t>'RV008476971191</t>
  </si>
  <si>
    <t>'002380114701</t>
  </si>
  <si>
    <t>'RV002380114701</t>
  </si>
  <si>
    <t>'001030138019</t>
  </si>
  <si>
    <t>'RV001030138019</t>
  </si>
  <si>
    <t>'000280448771</t>
  </si>
  <si>
    <t>'RV000280448771</t>
  </si>
  <si>
    <t>'000010466325</t>
  </si>
  <si>
    <t>'RV000010466325</t>
  </si>
  <si>
    <t>'019955175322</t>
  </si>
  <si>
    <t>'1995RGR583171</t>
  </si>
  <si>
    <t>'019915173840</t>
  </si>
  <si>
    <t>'1991RGR230942</t>
  </si>
  <si>
    <t>'019981010891</t>
  </si>
  <si>
    <t>'RV019981010891</t>
  </si>
  <si>
    <t>001 00065837792024</t>
  </si>
  <si>
    <t>'019970857899</t>
  </si>
  <si>
    <t>'RV019970857899</t>
  </si>
  <si>
    <t>'019870397168</t>
  </si>
  <si>
    <t>'RV019870397168</t>
  </si>
  <si>
    <t>'019840158496</t>
  </si>
  <si>
    <t>'RV019840158496</t>
  </si>
  <si>
    <t>'016440022459</t>
  </si>
  <si>
    <t>'RV016440022459</t>
  </si>
  <si>
    <t>'008476982328</t>
  </si>
  <si>
    <t>'RV008476982328</t>
  </si>
  <si>
    <t>'008476980068</t>
  </si>
  <si>
    <t>'RV008476980068</t>
  </si>
  <si>
    <t>'000170377957</t>
  </si>
  <si>
    <t>'RV000170377957</t>
  </si>
  <si>
    <t>'019970858982</t>
  </si>
  <si>
    <t>'RV019970858982</t>
  </si>
  <si>
    <t>001 00066085892024</t>
  </si>
  <si>
    <t>'019970858981</t>
  </si>
  <si>
    <t>'RV019970858981</t>
  </si>
  <si>
    <t>'019951720850</t>
  </si>
  <si>
    <t>'RV019951720850</t>
  </si>
  <si>
    <t>'019951720051</t>
  </si>
  <si>
    <t>'RV019951720051</t>
  </si>
  <si>
    <t>'019951719970</t>
  </si>
  <si>
    <t>'RV019951719970</t>
  </si>
  <si>
    <t>'019951719953</t>
  </si>
  <si>
    <t>'RV019951719953</t>
  </si>
  <si>
    <t>'019951719741</t>
  </si>
  <si>
    <t>'RV019951719741</t>
  </si>
  <si>
    <t>'019951719603</t>
  </si>
  <si>
    <t>'RV019951719603</t>
  </si>
  <si>
    <t>'019930431912</t>
  </si>
  <si>
    <t>'RV019930431912</t>
  </si>
  <si>
    <t>'004660309732</t>
  </si>
  <si>
    <t>'RV004660309732</t>
  </si>
  <si>
    <t>'019981012287</t>
  </si>
  <si>
    <t>'RV019981012287</t>
  </si>
  <si>
    <t>001 00066313102024</t>
  </si>
  <si>
    <t>'019880517887</t>
  </si>
  <si>
    <t>'RV019880517887</t>
  </si>
  <si>
    <t>'019880517784</t>
  </si>
  <si>
    <t>'RV019880517784</t>
  </si>
  <si>
    <t>'008476991098</t>
  </si>
  <si>
    <t>'RV008476991098</t>
  </si>
  <si>
    <t>'019935177865</t>
  </si>
  <si>
    <t>'1993RGR213539</t>
  </si>
  <si>
    <t>001 00066552032024</t>
  </si>
  <si>
    <t>'RV011100563262</t>
  </si>
  <si>
    <t>'011100563262</t>
  </si>
  <si>
    <t>'RV014850063784</t>
  </si>
  <si>
    <t>'014850063784</t>
  </si>
  <si>
    <t>'RV016490032658</t>
  </si>
  <si>
    <t>'016490032658</t>
  </si>
  <si>
    <t>'RV019860291361</t>
  </si>
  <si>
    <t>'019860291361</t>
  </si>
  <si>
    <t>'RV019941147080</t>
  </si>
  <si>
    <t>'019941147080</t>
  </si>
  <si>
    <t>'RV019941147093</t>
  </si>
  <si>
    <t>'019941147093</t>
  </si>
  <si>
    <t>'RV019941147720</t>
  </si>
  <si>
    <t>'019941147720</t>
  </si>
  <si>
    <t>001 00066907652024</t>
  </si>
  <si>
    <t>'RV003410341753</t>
  </si>
  <si>
    <t>'003410341753</t>
  </si>
  <si>
    <t>'RV006900528442</t>
  </si>
  <si>
    <t>'006900528442</t>
  </si>
  <si>
    <t>'RV008477001979</t>
  </si>
  <si>
    <t>'008477001979</t>
  </si>
  <si>
    <t>'RV019840159654</t>
  </si>
  <si>
    <t>'019840159654</t>
  </si>
  <si>
    <t>'RV019870398207</t>
  </si>
  <si>
    <t>'019870398207</t>
  </si>
  <si>
    <t>'RV019920455053</t>
  </si>
  <si>
    <t>'019920455053</t>
  </si>
  <si>
    <t>'RV019941148153</t>
  </si>
  <si>
    <t>'019941148153</t>
  </si>
  <si>
    <t>'RV019951723355</t>
  </si>
  <si>
    <t>'019951723355</t>
  </si>
  <si>
    <t>'RV019951723547</t>
  </si>
  <si>
    <t>'019951723547</t>
  </si>
  <si>
    <t>001 00067125382024</t>
  </si>
  <si>
    <t>'1986RGR116272</t>
  </si>
  <si>
    <t>'019865195030</t>
  </si>
  <si>
    <t>'1991-DON-GR-2938</t>
  </si>
  <si>
    <t>'019910585388</t>
  </si>
  <si>
    <t>'RV019900351228</t>
  </si>
  <si>
    <t>'019900351228</t>
  </si>
  <si>
    <t>'RV019920455308</t>
  </si>
  <si>
    <t>'019920455308</t>
  </si>
  <si>
    <t>'RV019920455415</t>
  </si>
  <si>
    <t>'019920455415</t>
  </si>
  <si>
    <t>'RV019941148623</t>
  </si>
  <si>
    <t>'019941148623</t>
  </si>
  <si>
    <t>'RV019951724685</t>
  </si>
  <si>
    <t>'019951724685</t>
  </si>
  <si>
    <t>'RV019951724881</t>
  </si>
  <si>
    <t>'019951724881</t>
  </si>
  <si>
    <t>'RV019970861245</t>
  </si>
  <si>
    <t>'019970861245</t>
  </si>
  <si>
    <t>001 00067383572024</t>
  </si>
  <si>
    <t>'1996RGR231859</t>
  </si>
  <si>
    <t>'019965198347</t>
  </si>
  <si>
    <t>'1998RGR330176</t>
  </si>
  <si>
    <t>'019985198862</t>
  </si>
  <si>
    <t>'RV019870398782</t>
  </si>
  <si>
    <t>'019870398782</t>
  </si>
  <si>
    <t>'RV019930432998</t>
  </si>
  <si>
    <t>'019930432998</t>
  </si>
  <si>
    <t>'RV019941149166</t>
  </si>
  <si>
    <t>'019941149166</t>
  </si>
  <si>
    <t>'RV019941149815</t>
  </si>
  <si>
    <t>'019941149815</t>
  </si>
  <si>
    <t>'RV019960480300</t>
  </si>
  <si>
    <t>'019960480300</t>
  </si>
  <si>
    <t>'RV019981015968</t>
  </si>
  <si>
    <t>'019981015968</t>
  </si>
  <si>
    <t>'RV019981016005</t>
  </si>
  <si>
    <t>'019981016005</t>
  </si>
  <si>
    <t>001 00067668472024</t>
  </si>
  <si>
    <t>'RV003030166746</t>
  </si>
  <si>
    <t>'003030166746</t>
  </si>
  <si>
    <t>'RV008477016222</t>
  </si>
  <si>
    <t>'008477016222</t>
  </si>
  <si>
    <t>'RV008477016223</t>
  </si>
  <si>
    <t>'008477016223</t>
  </si>
  <si>
    <t>'RV008477016225</t>
  </si>
  <si>
    <t>'008477016225</t>
  </si>
  <si>
    <t>'RV008477016226</t>
  </si>
  <si>
    <t>'008477016226</t>
  </si>
  <si>
    <t>'RV008477016228</t>
  </si>
  <si>
    <t>'008477016228</t>
  </si>
  <si>
    <t>'RV012740403055</t>
  </si>
  <si>
    <t>'012740403055</t>
  </si>
  <si>
    <t>'RV019951726664</t>
  </si>
  <si>
    <t>'019951726664</t>
  </si>
  <si>
    <t>'RV019951726734</t>
  </si>
  <si>
    <t>'019951726734</t>
  </si>
  <si>
    <t>'RV019951727077</t>
  </si>
  <si>
    <t>'019951727077</t>
  </si>
  <si>
    <t>001 00067963112024</t>
  </si>
  <si>
    <t>'RV006700419194</t>
  </si>
  <si>
    <t>'006700419194</t>
  </si>
  <si>
    <t>'RV007490268856</t>
  </si>
  <si>
    <t>'007490268856</t>
  </si>
  <si>
    <t>'RV008477021164</t>
  </si>
  <si>
    <t>'008477021164</t>
  </si>
  <si>
    <t>'RV008477021165</t>
  </si>
  <si>
    <t>'008477021165</t>
  </si>
  <si>
    <t>'RV010050356475</t>
  </si>
  <si>
    <t>'010050356475</t>
  </si>
  <si>
    <t>'RV019870399517</t>
  </si>
  <si>
    <t>'019870399517</t>
  </si>
  <si>
    <t>'RV019870399641</t>
  </si>
  <si>
    <t>'019870399641</t>
  </si>
  <si>
    <t>'RV019880519910</t>
  </si>
  <si>
    <t>'019880519910</t>
  </si>
  <si>
    <t>'RV019941150735</t>
  </si>
  <si>
    <t>'019941150735</t>
  </si>
  <si>
    <t>'RV019951727881</t>
  </si>
  <si>
    <t>'019951727881</t>
  </si>
  <si>
    <t>'RV019951727943</t>
  </si>
  <si>
    <t>'019951727943</t>
  </si>
  <si>
    <t>'RV019981016868</t>
  </si>
  <si>
    <t>'019981016868</t>
  </si>
  <si>
    <t>001 00068173472024</t>
  </si>
  <si>
    <t>'1995RGR586739</t>
  </si>
  <si>
    <t>'019955208559</t>
  </si>
  <si>
    <t>'RV007610457145</t>
  </si>
  <si>
    <t>'007610457145</t>
  </si>
  <si>
    <t>'RV010620425977</t>
  </si>
  <si>
    <t>'010620425977</t>
  </si>
  <si>
    <t>'RV012980351402</t>
  </si>
  <si>
    <t>'012980351402</t>
  </si>
  <si>
    <t>'RV019840160737</t>
  </si>
  <si>
    <t>'019840160737</t>
  </si>
  <si>
    <t>'RV019840160740</t>
  </si>
  <si>
    <t>'019840160740</t>
  </si>
  <si>
    <t>'RV019890317074</t>
  </si>
  <si>
    <t>'019890317074</t>
  </si>
  <si>
    <t>'RV019890317127</t>
  </si>
  <si>
    <t>'019890317127</t>
  </si>
  <si>
    <t>'RV019920456393</t>
  </si>
  <si>
    <t>'019920456393</t>
  </si>
  <si>
    <t>'RV019941151945</t>
  </si>
  <si>
    <t>'019941151945</t>
  </si>
  <si>
    <t>'RV019941152028</t>
  </si>
  <si>
    <t>'019941152028</t>
  </si>
  <si>
    <t>'RV019970863639</t>
  </si>
  <si>
    <t>'019970863639</t>
  </si>
  <si>
    <t>'RV019970863678</t>
  </si>
  <si>
    <t>'019970863678</t>
  </si>
  <si>
    <t>'RV019981017027</t>
  </si>
  <si>
    <t>'019981017027</t>
  </si>
  <si>
    <t>'RV019981017087</t>
  </si>
  <si>
    <t>'019981017087</t>
  </si>
  <si>
    <t>001 00068413122024</t>
  </si>
  <si>
    <t>'1998RGR331095</t>
  </si>
  <si>
    <t>'019985211681</t>
  </si>
  <si>
    <t>'RV000280452171</t>
  </si>
  <si>
    <t>'000280452171</t>
  </si>
  <si>
    <t>'RV002430552079</t>
  </si>
  <si>
    <t>'002430552079</t>
  </si>
  <si>
    <t>'RV006880406215</t>
  </si>
  <si>
    <t>'006880406215</t>
  </si>
  <si>
    <t>'RV019951731025</t>
  </si>
  <si>
    <t>'019951731025</t>
  </si>
  <si>
    <t>001 00068634452024</t>
  </si>
  <si>
    <t>'RV019850135966</t>
  </si>
  <si>
    <t>'019850135966</t>
  </si>
  <si>
    <t>'RV019850136085</t>
  </si>
  <si>
    <t>'019850136085</t>
  </si>
  <si>
    <t>'RV019880520825</t>
  </si>
  <si>
    <t>'019880520825</t>
  </si>
  <si>
    <t>'RV019880520939</t>
  </si>
  <si>
    <t>'019880520939</t>
  </si>
  <si>
    <t>'RV019930434321</t>
  </si>
  <si>
    <t>'019930434321</t>
  </si>
  <si>
    <t>'RV019951731910</t>
  </si>
  <si>
    <t>'019951731910</t>
  </si>
  <si>
    <t>'RV019951732053</t>
  </si>
  <si>
    <t>'019951732053</t>
  </si>
  <si>
    <t>'RV019981019356</t>
  </si>
  <si>
    <t>'019981019356</t>
  </si>
  <si>
    <t>001 00068850222024</t>
  </si>
  <si>
    <t>'RV008477042054</t>
  </si>
  <si>
    <t>'008477042054</t>
  </si>
  <si>
    <t>'RV008477042055</t>
  </si>
  <si>
    <t>'008477042055</t>
  </si>
  <si>
    <t>'RV008477042057</t>
  </si>
  <si>
    <t>'008477042057</t>
  </si>
  <si>
    <t>'RV008477042058</t>
  </si>
  <si>
    <t>'008477042058</t>
  </si>
  <si>
    <t>'RV008477042060</t>
  </si>
  <si>
    <t>'008477042060</t>
  </si>
  <si>
    <t>'RV012360234240</t>
  </si>
  <si>
    <t>'012360234240</t>
  </si>
  <si>
    <t>'RV019890317276</t>
  </si>
  <si>
    <t>'019890317276</t>
  </si>
  <si>
    <t>'RV019920457176</t>
  </si>
  <si>
    <t>'019920457176</t>
  </si>
  <si>
    <t>'RV019941154371</t>
  </si>
  <si>
    <t>'019941154371</t>
  </si>
  <si>
    <t>'RV019941154428</t>
  </si>
  <si>
    <t>'019941154428</t>
  </si>
  <si>
    <t>'RV019970864785</t>
  </si>
  <si>
    <t>'019970864785</t>
  </si>
  <si>
    <t>'RV019981020075</t>
  </si>
  <si>
    <t>'019981020075</t>
  </si>
  <si>
    <t>001 00069191522024</t>
  </si>
  <si>
    <t>'1994RGR514244</t>
  </si>
  <si>
    <t>'019945222180</t>
  </si>
  <si>
    <t>'RV004540579744</t>
  </si>
  <si>
    <t>'004540579744</t>
  </si>
  <si>
    <t>'RV006920442495</t>
  </si>
  <si>
    <t>'006920442495</t>
  </si>
  <si>
    <t>'RV007360492111</t>
  </si>
  <si>
    <t>'007360492111</t>
  </si>
  <si>
    <t>'RV008477050237</t>
  </si>
  <si>
    <t>'008477050237</t>
  </si>
  <si>
    <t>'RV010620426991</t>
  </si>
  <si>
    <t>'010620426991</t>
  </si>
  <si>
    <t>'RV014910044942</t>
  </si>
  <si>
    <t>'014910044942</t>
  </si>
  <si>
    <t>'RV019860293817</t>
  </si>
  <si>
    <t>'019860293817</t>
  </si>
  <si>
    <t>'RV019880521869</t>
  </si>
  <si>
    <t>'019880521869</t>
  </si>
  <si>
    <t>'RV019941155478</t>
  </si>
  <si>
    <t>'019941155478</t>
  </si>
  <si>
    <t>'RV019941155571</t>
  </si>
  <si>
    <t>'019941155571</t>
  </si>
  <si>
    <t>'RV019970865617</t>
  </si>
  <si>
    <t>'019970865617</t>
  </si>
  <si>
    <t>001 00069650472024</t>
  </si>
  <si>
    <t>'1998RGR332314</t>
  </si>
  <si>
    <t>'019985226618</t>
  </si>
  <si>
    <t>'RV007430473577</t>
  </si>
  <si>
    <t>'007430473577</t>
  </si>
  <si>
    <t>'RV008477054433</t>
  </si>
  <si>
    <t>'008477054433</t>
  </si>
  <si>
    <t>'RV008477059115</t>
  </si>
  <si>
    <t>'008477059115</t>
  </si>
  <si>
    <t>'RV011940207254</t>
  </si>
  <si>
    <t>'011940207254</t>
  </si>
  <si>
    <t>'RV019840161632</t>
  </si>
  <si>
    <t>'019840161632</t>
  </si>
  <si>
    <t>'RV019870401630</t>
  </si>
  <si>
    <t>'019870401630</t>
  </si>
  <si>
    <t>'RV019890318115</t>
  </si>
  <si>
    <t>'019890318115</t>
  </si>
  <si>
    <t>'RV019900353604</t>
  </si>
  <si>
    <t>'019900353604</t>
  </si>
  <si>
    <t>'RV019920458592</t>
  </si>
  <si>
    <t>'019920458592</t>
  </si>
  <si>
    <t>'RV019941156041</t>
  </si>
  <si>
    <t>'019941156041</t>
  </si>
  <si>
    <t>'RV019951735386</t>
  </si>
  <si>
    <t>'019951735386</t>
  </si>
  <si>
    <t>'RV019951735404</t>
  </si>
  <si>
    <t>'019951735404</t>
  </si>
  <si>
    <t>'RV019951735574</t>
  </si>
  <si>
    <t>'019951735574</t>
  </si>
  <si>
    <t>'RV019951735674</t>
  </si>
  <si>
    <t>'019951735674</t>
  </si>
  <si>
    <t>'RV019960482295</t>
  </si>
  <si>
    <t>'019960482295</t>
  </si>
  <si>
    <t>'RV019960482470</t>
  </si>
  <si>
    <t>'019960482470</t>
  </si>
  <si>
    <t>'RV019960482581</t>
  </si>
  <si>
    <t>'019960482581</t>
  </si>
  <si>
    <t>'RV019960482629</t>
  </si>
  <si>
    <t>'019960482629</t>
  </si>
  <si>
    <t>'RV019960482649</t>
  </si>
  <si>
    <t>'019960482649</t>
  </si>
  <si>
    <t>'RV019970865911</t>
  </si>
  <si>
    <t>'019970865911</t>
  </si>
  <si>
    <t>'RV019981021816</t>
  </si>
  <si>
    <t>'019981021816</t>
  </si>
  <si>
    <t>'RV019981021839</t>
  </si>
  <si>
    <t>'019981021839</t>
  </si>
  <si>
    <t>'RV019981023055</t>
  </si>
  <si>
    <t>'019981023055</t>
  </si>
  <si>
    <t>001 00069886222024</t>
  </si>
  <si>
    <t>'RV003400196714</t>
  </si>
  <si>
    <t>'003400196714</t>
  </si>
  <si>
    <t>'RV004200491327</t>
  </si>
  <si>
    <t>'004200491327</t>
  </si>
  <si>
    <t>'RV019850136939</t>
  </si>
  <si>
    <t>'019850136939</t>
  </si>
  <si>
    <t>'RV019860294231</t>
  </si>
  <si>
    <t>'019860294231</t>
  </si>
  <si>
    <t>'RV019860294238</t>
  </si>
  <si>
    <t>'019860294238</t>
  </si>
  <si>
    <t>'RV019880522651</t>
  </si>
  <si>
    <t>'019880522651</t>
  </si>
  <si>
    <t>'RV019951737386</t>
  </si>
  <si>
    <t>'019951737386</t>
  </si>
  <si>
    <t>'RV019951737443</t>
  </si>
  <si>
    <t>'019951737443</t>
  </si>
  <si>
    <t>'RV019951737862</t>
  </si>
  <si>
    <t>'019951737862</t>
  </si>
  <si>
    <t>'RV019981024493</t>
  </si>
  <si>
    <t>'019981024493</t>
  </si>
  <si>
    <t>001 00070093922024</t>
  </si>
  <si>
    <t>'RV003020310254</t>
  </si>
  <si>
    <t>'003020310254</t>
  </si>
  <si>
    <t>'RV006570387709</t>
  </si>
  <si>
    <t>'006570387709</t>
  </si>
  <si>
    <t>'RV007450275700</t>
  </si>
  <si>
    <t>'007450275700</t>
  </si>
  <si>
    <t>'RV007450275702</t>
  </si>
  <si>
    <t>'007450275702</t>
  </si>
  <si>
    <t>'RV007450275703</t>
  </si>
  <si>
    <t>'007450275703</t>
  </si>
  <si>
    <t>'RV007450275704</t>
  </si>
  <si>
    <t>'007450275704</t>
  </si>
  <si>
    <t>'RV010260199334</t>
  </si>
  <si>
    <t>'010260199334</t>
  </si>
  <si>
    <t>'RV019910589543</t>
  </si>
  <si>
    <t>'019910589543</t>
  </si>
  <si>
    <t>'RV019920458909</t>
  </si>
  <si>
    <t>'019920458909</t>
  </si>
  <si>
    <t>001 00070401132024</t>
  </si>
  <si>
    <t>'RV001060553864</t>
  </si>
  <si>
    <t>'001060553864</t>
  </si>
  <si>
    <t>'RV004430361860</t>
  </si>
  <si>
    <t>'004430361860</t>
  </si>
  <si>
    <t>'RV004820462746</t>
  </si>
  <si>
    <t>'004820462746</t>
  </si>
  <si>
    <t>'RV010700699507</t>
  </si>
  <si>
    <t>'010700699507</t>
  </si>
  <si>
    <t>'RV010890236911</t>
  </si>
  <si>
    <t>'010890236911</t>
  </si>
  <si>
    <t>'RV019870402394</t>
  </si>
  <si>
    <t>'019870402394</t>
  </si>
  <si>
    <t>'RV019930436417</t>
  </si>
  <si>
    <t>'019930436417</t>
  </si>
  <si>
    <t>'RV019930436431</t>
  </si>
  <si>
    <t>'019930436431</t>
  </si>
  <si>
    <t>'RV019970866887</t>
  </si>
  <si>
    <t>'019970866887</t>
  </si>
  <si>
    <t>'RV019970866997</t>
  </si>
  <si>
    <t>'019970866997</t>
  </si>
  <si>
    <t>'RV019970867136</t>
  </si>
  <si>
    <t>'019970867136</t>
  </si>
  <si>
    <t>001 00070602102024</t>
  </si>
  <si>
    <t>'RV003440260094</t>
  </si>
  <si>
    <t>'003440260094</t>
  </si>
  <si>
    <t>'RV008477079157</t>
  </si>
  <si>
    <t>'008477079157</t>
  </si>
  <si>
    <t>'RV008477079164</t>
  </si>
  <si>
    <t>'008477079164</t>
  </si>
  <si>
    <t>'RV019920459533</t>
  </si>
  <si>
    <t>'019920459533</t>
  </si>
  <si>
    <t>'RV019920459563</t>
  </si>
  <si>
    <t>'019920459563</t>
  </si>
  <si>
    <t>'RV019981026274</t>
  </si>
  <si>
    <t>'019981026274</t>
  </si>
  <si>
    <t>'RV019981026376</t>
  </si>
  <si>
    <t>'019981026376</t>
  </si>
  <si>
    <t>'RV019981026426</t>
  </si>
  <si>
    <t>'019981026426</t>
  </si>
  <si>
    <t>001 00070842242024</t>
  </si>
  <si>
    <t>'RV004600552956</t>
  </si>
  <si>
    <t>'004600552956</t>
  </si>
  <si>
    <t>'RV006700422912</t>
  </si>
  <si>
    <t>'006700422912</t>
  </si>
  <si>
    <t>'RV007340319849</t>
  </si>
  <si>
    <t>'007340319849</t>
  </si>
  <si>
    <t>'RV011140312220</t>
  </si>
  <si>
    <t>'011140312220</t>
  </si>
  <si>
    <t>'RV019981027905</t>
  </si>
  <si>
    <t>'019981027905</t>
  </si>
  <si>
    <t>001 00071075122024</t>
  </si>
  <si>
    <t>'RV003180892824</t>
  </si>
  <si>
    <t>'003180892824</t>
  </si>
  <si>
    <t>'RV008477089279</t>
  </si>
  <si>
    <t>'008477089279</t>
  </si>
  <si>
    <t>'RV008477090188</t>
  </si>
  <si>
    <t>'008477090188</t>
  </si>
  <si>
    <t>'RV008477090189</t>
  </si>
  <si>
    <t>'008477090189</t>
  </si>
  <si>
    <t>'RV008477090190</t>
  </si>
  <si>
    <t>'008477090190</t>
  </si>
  <si>
    <t>'RV008477093138</t>
  </si>
  <si>
    <t>'008477093138</t>
  </si>
  <si>
    <t>'RV019941161437</t>
  </si>
  <si>
    <t>'019941161437</t>
  </si>
  <si>
    <t>'RV019951744540</t>
  </si>
  <si>
    <t>'019951744540</t>
  </si>
  <si>
    <t>'RV019970869106</t>
  </si>
  <si>
    <t>'019970869106</t>
  </si>
  <si>
    <t>'RV019970869199</t>
  </si>
  <si>
    <t>'019970869199</t>
  </si>
  <si>
    <t>'RV019970869327</t>
  </si>
  <si>
    <t>'019970869327</t>
  </si>
  <si>
    <t>'RV019981029545</t>
  </si>
  <si>
    <t>'019981029545</t>
  </si>
  <si>
    <t>001 00071288972024</t>
  </si>
  <si>
    <t>'1992RGR205576</t>
  </si>
  <si>
    <t>'019925247996</t>
  </si>
  <si>
    <t>'RV003180893018</t>
  </si>
  <si>
    <t>'003180893018</t>
  </si>
  <si>
    <t>'RV010840354206</t>
  </si>
  <si>
    <t>'010840354206</t>
  </si>
  <si>
    <t>'RV010840354207</t>
  </si>
  <si>
    <t>'010840354207</t>
  </si>
  <si>
    <t>'RV019870403307</t>
  </si>
  <si>
    <t>'019870403307</t>
  </si>
  <si>
    <t>'RV019880525655</t>
  </si>
  <si>
    <t>'019880525655</t>
  </si>
  <si>
    <t>'RV019880525790</t>
  </si>
  <si>
    <t>'019880525790</t>
  </si>
  <si>
    <t>'RV019910590740</t>
  </si>
  <si>
    <t>'019910590740</t>
  </si>
  <si>
    <t>'RV019941162286</t>
  </si>
  <si>
    <t>'019941162286</t>
  </si>
  <si>
    <t>'RV019951745338</t>
  </si>
  <si>
    <t>'019951745338</t>
  </si>
  <si>
    <t>'RV019960485158</t>
  </si>
  <si>
    <t>'019960485158</t>
  </si>
  <si>
    <t>'RV019960485295</t>
  </si>
  <si>
    <t>'019960485295</t>
  </si>
  <si>
    <t>001 00071627152024</t>
  </si>
  <si>
    <t>'1995RGR592104</t>
  </si>
  <si>
    <t>'019955255892</t>
  </si>
  <si>
    <t>'1998RGR334200</t>
  </si>
  <si>
    <t>'019985251998</t>
  </si>
  <si>
    <t>'RV002040623971</t>
  </si>
  <si>
    <t>'002040623971</t>
  </si>
  <si>
    <t>'RV003860405326</t>
  </si>
  <si>
    <t>'003860405326</t>
  </si>
  <si>
    <t>'RV004290413739</t>
  </si>
  <si>
    <t>'004290413739</t>
  </si>
  <si>
    <t>'RV004790972456</t>
  </si>
  <si>
    <t>'004790972456</t>
  </si>
  <si>
    <t>'RV007730363658</t>
  </si>
  <si>
    <t>'007730363658</t>
  </si>
  <si>
    <t>'RV010830203488</t>
  </si>
  <si>
    <t>'010830203488</t>
  </si>
  <si>
    <t>'RV011100569799</t>
  </si>
  <si>
    <t>'011100569799</t>
  </si>
  <si>
    <t>'RV019941163303</t>
  </si>
  <si>
    <t>'019941163303</t>
  </si>
  <si>
    <t>'RV019941164002</t>
  </si>
  <si>
    <t>'019941164002</t>
  </si>
  <si>
    <t>'RV019970870218</t>
  </si>
  <si>
    <t>'019970870218</t>
  </si>
  <si>
    <t>001 00071822082024</t>
  </si>
  <si>
    <t>'RV008477106356</t>
  </si>
  <si>
    <t>'008477106356</t>
  </si>
  <si>
    <t>'RV008477106357</t>
  </si>
  <si>
    <t>'008477106357</t>
  </si>
  <si>
    <t>'RV019840163230</t>
  </si>
  <si>
    <t>'019840163230</t>
  </si>
  <si>
    <t>'RV019930437709</t>
  </si>
  <si>
    <t>'019930437709</t>
  </si>
  <si>
    <t>'RV019951747162</t>
  </si>
  <si>
    <t>'019951747162</t>
  </si>
  <si>
    <t>'RV019951747268</t>
  </si>
  <si>
    <t>'019951747268</t>
  </si>
  <si>
    <t>'RV019951747410</t>
  </si>
  <si>
    <t>'019951747410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</si>
</sst>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>
      <alignment horizontal="left" vertical="top"/>
      <protection locked="0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1" fillId="0" borderId="0">
      <alignment horizontal="left" vertical="top"/>
      <protection locked="0"/>
    </xf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5" applyNumberFormat="0" applyAlignment="0" applyProtection="0"/>
    <xf numFmtId="0" fontId="18" fillId="9" borderId="6" applyNumberFormat="0" applyAlignment="0" applyProtection="0"/>
    <xf numFmtId="0" fontId="19" fillId="9" borderId="5" applyNumberFormat="0" applyAlignment="0" applyProtection="0"/>
    <xf numFmtId="0" fontId="20" fillId="0" borderId="7" applyNumberFormat="0" applyFill="0" applyAlignment="0" applyProtection="0"/>
    <xf numFmtId="0" fontId="21" fillId="10" borderId="8" applyNumberFormat="0" applyAlignment="0" applyProtection="0"/>
    <xf numFmtId="0" fontId="22" fillId="0" borderId="0" applyNumberFormat="0" applyFill="0" applyBorder="0" applyAlignment="0" applyProtection="0"/>
    <xf numFmtId="0" fontId="1" fillId="11" borderId="9" applyNumberFormat="0" applyFont="0" applyAlignment="0" applyProtection="0"/>
    <xf numFmtId="0" fontId="23" fillId="0" borderId="0" applyNumberFormat="0" applyFill="0" applyBorder="0" applyAlignment="0" applyProtection="0"/>
    <xf numFmtId="0" fontId="2" fillId="0" borderId="10" applyNumberFormat="0" applyFill="0" applyAlignment="0" applyProtection="0"/>
    <xf numFmtId="0" fontId="24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6" fillId="0" borderId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quotePrefix="1" applyFont="1" applyAlignment="1">
      <alignment horizontal="center"/>
    </xf>
    <xf numFmtId="44" fontId="0" fillId="0" borderId="0" xfId="2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43" fontId="0" fillId="0" borderId="0" xfId="1" applyFont="1" applyFill="1" applyBorder="1" applyAlignment="1">
      <alignment horizontal="center"/>
    </xf>
    <xf numFmtId="0" fontId="3" fillId="0" borderId="1" xfId="1" applyNumberFormat="1" applyFont="1" applyFill="1" applyBorder="1" applyAlignment="1">
      <alignment horizontal="center"/>
    </xf>
    <xf numFmtId="43" fontId="5" fillId="0" borderId="0" xfId="1" applyFont="1" applyFill="1" applyBorder="1" applyAlignment="1">
      <alignment horizontal="center"/>
    </xf>
    <xf numFmtId="4" fontId="5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5" fillId="0" borderId="0" xfId="0" applyFont="1"/>
    <xf numFmtId="43" fontId="5" fillId="0" borderId="0" xfId="1" applyFont="1"/>
    <xf numFmtId="1" fontId="5" fillId="0" borderId="0" xfId="0" applyNumberFormat="1" applyFont="1" applyAlignment="1">
      <alignment horizontal="center"/>
    </xf>
    <xf numFmtId="43" fontId="3" fillId="4" borderId="0" xfId="0" applyNumberFormat="1" applyFont="1" applyFill="1"/>
    <xf numFmtId="43" fontId="3" fillId="4" borderId="0" xfId="1" applyFont="1" applyFill="1" applyBorder="1" applyAlignment="1">
      <alignment horizontal="center"/>
    </xf>
    <xf numFmtId="43" fontId="3" fillId="37" borderId="1" xfId="1" applyFont="1" applyFill="1" applyBorder="1" applyAlignment="1">
      <alignment horizontal="center"/>
    </xf>
    <xf numFmtId="0" fontId="3" fillId="4" borderId="1" xfId="1" applyNumberFormat="1" applyFont="1" applyFill="1" applyBorder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3" borderId="0" xfId="0" applyFont="1" applyFill="1" applyAlignment="1">
      <alignment horizontal="center"/>
    </xf>
    <xf numFmtId="0" fontId="3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43" fontId="3" fillId="0" borderId="1" xfId="1" applyFont="1" applyFill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4" fontId="3" fillId="4" borderId="1" xfId="0" applyNumberFormat="1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43" fontId="5" fillId="3" borderId="0" xfId="1" applyFont="1" applyFill="1" applyBorder="1" applyAlignment="1">
      <alignment horizontal="center"/>
    </xf>
    <xf numFmtId="14" fontId="5" fillId="3" borderId="0" xfId="0" applyNumberFormat="1" applyFont="1" applyFill="1" applyAlignment="1">
      <alignment horizontal="center"/>
    </xf>
    <xf numFmtId="43" fontId="5" fillId="4" borderId="0" xfId="1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14" fontId="5" fillId="4" borderId="0" xfId="0" applyNumberFormat="1" applyFont="1" applyFill="1" applyAlignment="1">
      <alignment horizontal="center"/>
    </xf>
    <xf numFmtId="43" fontId="27" fillId="3" borderId="0" xfId="1" applyFont="1" applyFill="1" applyBorder="1" applyAlignment="1">
      <alignment horizontal="center"/>
    </xf>
    <xf numFmtId="1" fontId="3" fillId="0" borderId="1" xfId="1" applyNumberFormat="1" applyFont="1" applyFill="1" applyBorder="1" applyAlignment="1">
      <alignment horizontal="center"/>
    </xf>
    <xf numFmtId="0" fontId="3" fillId="36" borderId="1" xfId="0" applyFont="1" applyFill="1" applyBorder="1" applyAlignment="1">
      <alignment horizontal="center"/>
    </xf>
    <xf numFmtId="43" fontId="5" fillId="0" borderId="0" xfId="0" applyNumberFormat="1" applyFont="1"/>
    <xf numFmtId="43" fontId="2" fillId="4" borderId="11" xfId="0" applyNumberFormat="1" applyFont="1" applyFill="1" applyBorder="1"/>
    <xf numFmtId="43" fontId="3" fillId="3" borderId="1" xfId="1" applyFont="1" applyFill="1" applyBorder="1" applyAlignment="1">
      <alignment horizontal="center"/>
    </xf>
    <xf numFmtId="0" fontId="2" fillId="0" borderId="0" xfId="0" applyFont="1"/>
    <xf numFmtId="44" fontId="2" fillId="0" borderId="0" xfId="2" applyFont="1"/>
    <xf numFmtId="0" fontId="3" fillId="0" borderId="0" xfId="0" applyFont="1"/>
    <xf numFmtId="43" fontId="0" fillId="4" borderId="0" xfId="1" applyFont="1" applyFill="1"/>
    <xf numFmtId="43" fontId="5" fillId="0" borderId="0" xfId="1" applyFont="1" applyFill="1"/>
    <xf numFmtId="0" fontId="3" fillId="0" borderId="0" xfId="1" applyNumberFormat="1" applyFont="1" applyFill="1" applyBorder="1" applyAlignment="1">
      <alignment horizontal="center"/>
    </xf>
    <xf numFmtId="43" fontId="0" fillId="0" borderId="0" xfId="1" applyFont="1" applyBorder="1"/>
    <xf numFmtId="43" fontId="2" fillId="2" borderId="0" xfId="1" applyFont="1" applyFill="1" applyAlignment="1">
      <alignment horizontal="center"/>
    </xf>
    <xf numFmtId="43" fontId="0" fillId="0" borderId="0" xfId="1" applyFont="1" applyFill="1" applyBorder="1"/>
    <xf numFmtId="43" fontId="5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5" fillId="38" borderId="0" xfId="0" applyFont="1" applyFill="1" applyAlignment="1">
      <alignment horizontal="center"/>
    </xf>
    <xf numFmtId="14" fontId="5" fillId="38" borderId="0" xfId="0" applyNumberFormat="1" applyFont="1" applyFill="1" applyAlignment="1">
      <alignment horizontal="center"/>
    </xf>
    <xf numFmtId="43" fontId="5" fillId="38" borderId="0" xfId="1" applyFont="1" applyFill="1" applyBorder="1" applyAlignment="1">
      <alignment horizontal="center"/>
    </xf>
    <xf numFmtId="0" fontId="27" fillId="38" borderId="0" xfId="0" applyFont="1" applyFill="1" applyAlignment="1">
      <alignment horizontal="center"/>
    </xf>
    <xf numFmtId="0" fontId="5" fillId="38" borderId="0" xfId="0" applyFont="1" applyFill="1"/>
    <xf numFmtId="0" fontId="0" fillId="38" borderId="0" xfId="0" applyFill="1"/>
    <xf numFmtId="43" fontId="5" fillId="38" borderId="0" xfId="1" applyFont="1" applyFill="1"/>
    <xf numFmtId="1" fontId="5" fillId="38" borderId="0" xfId="0" applyNumberFormat="1" applyFont="1" applyFill="1" applyAlignment="1">
      <alignment horizontal="center"/>
    </xf>
    <xf numFmtId="43" fontId="5" fillId="38" borderId="0" xfId="0" applyNumberFormat="1" applyFont="1" applyFill="1" applyAlignment="1">
      <alignment horizontal="center"/>
    </xf>
    <xf numFmtId="0" fontId="22" fillId="0" borderId="0" xfId="0" applyFont="1"/>
    <xf numFmtId="43" fontId="2" fillId="4" borderId="0" xfId="0" applyNumberFormat="1" applyFont="1" applyFill="1"/>
    <xf numFmtId="43" fontId="3" fillId="0" borderId="0" xfId="0" applyNumberFormat="1" applyFont="1"/>
    <xf numFmtId="14" fontId="27" fillId="0" borderId="0" xfId="0" applyNumberFormat="1" applyFont="1" applyAlignment="1">
      <alignment horizontal="center"/>
    </xf>
    <xf numFmtId="0" fontId="27" fillId="3" borderId="0" xfId="0" applyFont="1" applyFill="1" applyAlignment="1">
      <alignment horizontal="center"/>
    </xf>
    <xf numFmtId="14" fontId="27" fillId="3" borderId="0" xfId="0" applyNumberFormat="1" applyFont="1" applyFill="1" applyAlignment="1">
      <alignment horizontal="center"/>
    </xf>
    <xf numFmtId="0" fontId="27" fillId="0" borderId="0" xfId="0" applyFont="1"/>
    <xf numFmtId="43" fontId="27" fillId="0" borderId="0" xfId="1" applyFont="1" applyFill="1"/>
    <xf numFmtId="1" fontId="27" fillId="0" borderId="0" xfId="0" applyNumberFormat="1" applyFont="1" applyAlignment="1">
      <alignment horizontal="center"/>
    </xf>
    <xf numFmtId="0" fontId="0" fillId="3" borderId="0" xfId="0" applyFill="1"/>
    <xf numFmtId="43" fontId="0" fillId="4" borderId="0" xfId="1" applyFont="1" applyFill="1" applyBorder="1"/>
    <xf numFmtId="43" fontId="0" fillId="3" borderId="0" xfId="0" applyNumberFormat="1" applyFill="1"/>
    <xf numFmtId="0" fontId="3" fillId="3" borderId="1" xfId="0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/>
    </xf>
    <xf numFmtId="43" fontId="3" fillId="3" borderId="0" xfId="1" applyFont="1" applyFill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43" fontId="0" fillId="0" borderId="0" xfId="0" applyNumberFormat="1"/>
    <xf numFmtId="43" fontId="0" fillId="0" borderId="0" xfId="1" applyFont="1"/>
    <xf numFmtId="0" fontId="28" fillId="0" borderId="0" xfId="0" applyFont="1" applyAlignment="1">
      <alignment horizontal="center"/>
    </xf>
    <xf numFmtId="14" fontId="28" fillId="0" borderId="0" xfId="0" applyNumberFormat="1" applyFont="1" applyAlignment="1">
      <alignment horizontal="center"/>
    </xf>
    <xf numFmtId="43" fontId="28" fillId="3" borderId="0" xfId="1" applyFont="1" applyFill="1" applyBorder="1" applyAlignment="1">
      <alignment horizontal="center"/>
    </xf>
    <xf numFmtId="0" fontId="28" fillId="3" borderId="0" xfId="0" applyFont="1" applyFill="1" applyAlignment="1">
      <alignment horizontal="center"/>
    </xf>
    <xf numFmtId="14" fontId="28" fillId="3" borderId="0" xfId="0" applyNumberFormat="1" applyFont="1" applyFill="1" applyAlignment="1">
      <alignment horizontal="center"/>
    </xf>
    <xf numFmtId="43" fontId="28" fillId="0" borderId="0" xfId="1" applyFont="1" applyFill="1"/>
    <xf numFmtId="0" fontId="28" fillId="0" borderId="0" xfId="0" applyFont="1"/>
    <xf numFmtId="1" fontId="28" fillId="0" borderId="0" xfId="0" applyNumberFormat="1" applyFont="1" applyAlignment="1">
      <alignment horizontal="center"/>
    </xf>
    <xf numFmtId="43" fontId="8" fillId="0" borderId="0" xfId="0" applyNumberFormat="1" applyFont="1"/>
    <xf numFmtId="43" fontId="22" fillId="0" borderId="0" xfId="0" applyNumberFormat="1" applyFont="1"/>
    <xf numFmtId="43" fontId="22" fillId="0" borderId="0" xfId="0" applyNumberFormat="1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28" fillId="0" borderId="0" xfId="0" quotePrefix="1" applyFont="1" applyAlignment="1">
      <alignment horizontal="center"/>
    </xf>
    <xf numFmtId="44" fontId="5" fillId="0" borderId="0" xfId="2" applyFont="1"/>
    <xf numFmtId="9" fontId="5" fillId="0" borderId="0" xfId="62" applyFont="1"/>
    <xf numFmtId="0" fontId="2" fillId="0" borderId="0" xfId="0" applyFont="1" applyAlignment="1">
      <alignment horizontal="center"/>
    </xf>
    <xf numFmtId="43" fontId="2" fillId="0" borderId="0" xfId="1" applyFont="1" applyFill="1" applyAlignment="1">
      <alignment horizontal="center"/>
    </xf>
    <xf numFmtId="0" fontId="0" fillId="0" borderId="0" xfId="0" applyAlignment="1">
      <alignment horizontal="center" vertical="center"/>
    </xf>
    <xf numFmtId="43" fontId="0" fillId="0" borderId="0" xfId="1" applyFont="1" applyFill="1"/>
    <xf numFmtId="8" fontId="22" fillId="0" borderId="0" xfId="0" applyNumberFormat="1" applyFont="1"/>
    <xf numFmtId="0" fontId="0" fillId="4" borderId="0" xfId="0" applyFill="1"/>
    <xf numFmtId="14" fontId="28" fillId="4" borderId="0" xfId="0" applyNumberFormat="1" applyFont="1" applyFill="1" applyAlignment="1">
      <alignment horizontal="center"/>
    </xf>
    <xf numFmtId="0" fontId="28" fillId="4" borderId="0" xfId="0" applyFont="1" applyFill="1" applyAlignment="1">
      <alignment horizontal="center"/>
    </xf>
    <xf numFmtId="43" fontId="28" fillId="4" borderId="0" xfId="1" applyFont="1" applyFill="1" applyBorder="1" applyAlignment="1">
      <alignment horizontal="center"/>
    </xf>
    <xf numFmtId="43" fontId="5" fillId="4" borderId="0" xfId="1" applyFont="1" applyFill="1"/>
    <xf numFmtId="1" fontId="28" fillId="4" borderId="0" xfId="0" applyNumberFormat="1" applyFont="1" applyFill="1" applyAlignment="1">
      <alignment horizontal="center"/>
    </xf>
    <xf numFmtId="0" fontId="28" fillId="4" borderId="0" xfId="0" quotePrefix="1" applyFont="1" applyFill="1" applyAlignment="1">
      <alignment horizontal="center"/>
    </xf>
    <xf numFmtId="43" fontId="29" fillId="3" borderId="0" xfId="1" applyFont="1" applyFill="1" applyBorder="1" applyAlignment="1">
      <alignment horizontal="center"/>
    </xf>
    <xf numFmtId="0" fontId="0" fillId="0" borderId="0" xfId="1" applyNumberFormat="1" applyFont="1"/>
    <xf numFmtId="43" fontId="29" fillId="4" borderId="0" xfId="1" applyFont="1" applyFill="1" applyBorder="1" applyAlignment="1">
      <alignment horizontal="center"/>
    </xf>
    <xf numFmtId="0" fontId="0" fillId="0" borderId="0" xfId="0" quotePrefix="1"/>
    <xf numFmtId="0" fontId="3" fillId="0" borderId="0" xfId="0" applyFont="1" applyAlignment="1">
      <alignment horizontal="center"/>
    </xf>
    <xf numFmtId="44" fontId="0" fillId="0" borderId="0" xfId="2" applyFont="1" applyAlignment="1">
      <alignment horizontal="center"/>
    </xf>
    <xf numFmtId="44" fontId="3" fillId="39" borderId="0" xfId="1" applyNumberFormat="1" applyFont="1" applyFill="1" applyBorder="1" applyAlignment="1">
      <alignment horizontal="center"/>
    </xf>
    <xf numFmtId="1" fontId="3" fillId="39" borderId="0" xfId="1" applyNumberFormat="1" applyFont="1" applyFill="1" applyBorder="1" applyAlignment="1">
      <alignment horizontal="center"/>
    </xf>
    <xf numFmtId="0" fontId="3" fillId="39" borderId="0" xfId="0" applyFont="1" applyFill="1" applyAlignment="1">
      <alignment horizontal="center"/>
    </xf>
    <xf numFmtId="2" fontId="28" fillId="0" borderId="0" xfId="0" applyNumberFormat="1" applyFont="1" applyAlignment="1">
      <alignment horizontal="right"/>
    </xf>
    <xf numFmtId="0" fontId="2" fillId="4" borderId="0" xfId="0" applyFont="1" applyFill="1" applyAlignment="1">
      <alignment horizontal="center"/>
    </xf>
    <xf numFmtId="44" fontId="2" fillId="4" borderId="0" xfId="2" applyFont="1" applyFill="1" applyAlignment="1">
      <alignment horizontal="center"/>
    </xf>
    <xf numFmtId="0" fontId="3" fillId="40" borderId="1" xfId="0" applyFont="1" applyFill="1" applyBorder="1" applyAlignment="1">
      <alignment horizontal="center"/>
    </xf>
    <xf numFmtId="43" fontId="3" fillId="40" borderId="1" xfId="1" applyFont="1" applyFill="1" applyBorder="1" applyAlignment="1">
      <alignment horizontal="center"/>
    </xf>
    <xf numFmtId="164" fontId="0" fillId="0" borderId="0" xfId="1" applyNumberFormat="1" applyFont="1" applyAlignment="1">
      <alignment horizontal="center"/>
    </xf>
    <xf numFmtId="164" fontId="28" fillId="0" borderId="0" xfId="1" applyNumberFormat="1" applyFont="1" applyFill="1" applyAlignment="1">
      <alignment horizontal="center"/>
    </xf>
    <xf numFmtId="164" fontId="3" fillId="40" borderId="1" xfId="1" applyNumberFormat="1" applyFont="1" applyFill="1" applyBorder="1" applyAlignment="1">
      <alignment horizontal="center"/>
    </xf>
  </cellXfs>
  <cellStyles count="63">
    <cellStyle name="20% - Accent1" xfId="38" builtinId="30" customBuiltin="1"/>
    <cellStyle name="20% - Accent2" xfId="42" builtinId="34" customBuiltin="1"/>
    <cellStyle name="20% - Accent3" xfId="46" builtinId="38" customBuiltin="1"/>
    <cellStyle name="20% - Accent4" xfId="50" builtinId="42" customBuiltin="1"/>
    <cellStyle name="20% - Accent5" xfId="54" builtinId="46" customBuiltin="1"/>
    <cellStyle name="20% - Accent6" xfId="58" builtinId="50" customBuiltin="1"/>
    <cellStyle name="40% - Accent1" xfId="39" builtinId="31" customBuiltin="1"/>
    <cellStyle name="40% - Accent2" xfId="43" builtinId="35" customBuiltin="1"/>
    <cellStyle name="40% - Accent3" xfId="47" builtinId="39" customBuiltin="1"/>
    <cellStyle name="40% - Accent4" xfId="51" builtinId="43" customBuiltin="1"/>
    <cellStyle name="40% - Accent5" xfId="55" builtinId="47" customBuiltin="1"/>
    <cellStyle name="40% - Accent6" xfId="59" builtinId="51" customBuiltin="1"/>
    <cellStyle name="60% - Accent1" xfId="40" builtinId="32" customBuiltin="1"/>
    <cellStyle name="60% - Accent2" xfId="44" builtinId="36" customBuiltin="1"/>
    <cellStyle name="60% - Accent3" xfId="48" builtinId="40" customBuiltin="1"/>
    <cellStyle name="60% - Accent4" xfId="52" builtinId="44" customBuiltin="1"/>
    <cellStyle name="60% - Accent5" xfId="56" builtinId="48" customBuiltin="1"/>
    <cellStyle name="60% - Accent6" xfId="60" builtinId="52" customBuiltin="1"/>
    <cellStyle name="Accent1" xfId="37" builtinId="29" customBuiltin="1"/>
    <cellStyle name="Accent2" xfId="41" builtinId="33" customBuiltin="1"/>
    <cellStyle name="Accent3" xfId="45" builtinId="37" customBuiltin="1"/>
    <cellStyle name="Accent4" xfId="49" builtinId="41" customBuiltin="1"/>
    <cellStyle name="Accent5" xfId="53" builtinId="45" customBuiltin="1"/>
    <cellStyle name="Accent6" xfId="57" builtinId="49" customBuiltin="1"/>
    <cellStyle name="Bad" xfId="26" builtinId="27" customBuiltin="1"/>
    <cellStyle name="Calculation" xfId="30" builtinId="22" customBuiltin="1"/>
    <cellStyle name="Check Cell" xfId="32" builtinId="23" customBuiltin="1"/>
    <cellStyle name="Comma" xfId="1" builtinId="3"/>
    <cellStyle name="Currency" xfId="2" builtinId="4"/>
    <cellStyle name="Currency 2" xfId="3" xr:uid="{00000000-0005-0000-0000-00001D000000}"/>
    <cellStyle name="Currency 2 2" xfId="4" xr:uid="{00000000-0005-0000-0000-00001E000000}"/>
    <cellStyle name="Currency 3" xfId="5" xr:uid="{00000000-0005-0000-0000-00001F000000}"/>
    <cellStyle name="Currency 3 2" xfId="6" xr:uid="{00000000-0005-0000-0000-000020000000}"/>
    <cellStyle name="Explanatory Text" xfId="35" builtinId="53" customBuiltin="1"/>
    <cellStyle name="Good" xfId="25" builtinId="26" customBuiltin="1"/>
    <cellStyle name="Heading 1" xfId="21" builtinId="16" customBuiltin="1"/>
    <cellStyle name="Heading 2" xfId="22" builtinId="17" customBuiltin="1"/>
    <cellStyle name="Heading 3" xfId="23" builtinId="18" customBuiltin="1"/>
    <cellStyle name="Heading 4" xfId="24" builtinId="19" customBuiltin="1"/>
    <cellStyle name="Input" xfId="28" builtinId="20" customBuiltin="1"/>
    <cellStyle name="Linked Cell" xfId="31" builtinId="24" customBuiltin="1"/>
    <cellStyle name="Neutral" xfId="27" builtinId="28" customBuiltin="1"/>
    <cellStyle name="Normal" xfId="0" builtinId="0"/>
    <cellStyle name="Normal 10" xfId="7" xr:uid="{00000000-0005-0000-0000-00002B000000}"/>
    <cellStyle name="Normal 2" xfId="8" xr:uid="{00000000-0005-0000-0000-00002C000000}"/>
    <cellStyle name="Normal 2 2" xfId="9" xr:uid="{00000000-0005-0000-0000-00002D000000}"/>
    <cellStyle name="Normal 2 3" xfId="10" xr:uid="{00000000-0005-0000-0000-00002E000000}"/>
    <cellStyle name="Normal 2 3 2" xfId="11" xr:uid="{00000000-0005-0000-0000-00002F000000}"/>
    <cellStyle name="Normal 2 4" xfId="12" xr:uid="{00000000-0005-0000-0000-000030000000}"/>
    <cellStyle name="Normal 3" xfId="13" xr:uid="{00000000-0005-0000-0000-000031000000}"/>
    <cellStyle name="Normal 3 2" xfId="14" xr:uid="{00000000-0005-0000-0000-000032000000}"/>
    <cellStyle name="Normal 327" xfId="61" xr:uid="{00000000-0005-0000-0000-000033000000}"/>
    <cellStyle name="Normal 4" xfId="15" xr:uid="{00000000-0005-0000-0000-000034000000}"/>
    <cellStyle name="Normal 62 24" xfId="16" xr:uid="{00000000-0005-0000-0000-000035000000}"/>
    <cellStyle name="Note" xfId="34" builtinId="10" customBuiltin="1"/>
    <cellStyle name="Output" xfId="29" builtinId="21" customBuiltin="1"/>
    <cellStyle name="Percent" xfId="62" builtinId="5"/>
    <cellStyle name="Percent 2" xfId="17" xr:uid="{00000000-0005-0000-0000-000039000000}"/>
    <cellStyle name="Percent 3" xfId="18" xr:uid="{00000000-0005-0000-0000-00003A000000}"/>
    <cellStyle name="Percent 3 2" xfId="19" xr:uid="{00000000-0005-0000-0000-00003B000000}"/>
    <cellStyle name="Title" xfId="20" builtinId="15" customBuiltin="1"/>
    <cellStyle name="Total" xfId="36" builtinId="25" customBuiltin="1"/>
    <cellStyle name="Warning Text" xfId="33" builtinId="11" customBuiltin="1"/>
  </cellStyles>
  <dxfs count="1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pivotCacheDefinition" Target="pivotCache/pivotCacheDefinition5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pivotCacheDefinition" Target="pivotCache/pivotCacheDefinition4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pivotCacheDefinition" Target="pivotCache/pivotCacheDefinition2.xml"/><Relationship Id="rId35" Type="http://schemas.openxmlformats.org/officeDocument/2006/relationships/pivotCacheDefinition" Target="pivotCache/pivotCacheDefinition7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yka.calida/AppData/Local/Microsoft/Windows/INetCache/Content.Outlook/8BDXN4KJ/COSTCO%20RTV%20NOV'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yka.calida/AppData/Local/Microsoft/Windows/Temporary%20Internet%20Files/Content.Outlook/U7952GMF/COSTCO01%20RTV-2023.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/ACCOUNTING/Lyka/C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yka.calida/AppData/Local/Microsoft/Windows/Temporary%20Internet%20Files/Content.Outlook/U7952GMF/Copy%20of%20COSTCO01%20RTV%20(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yka.calida/AppData/Local/Microsoft/Windows/Temporary%20Internet%20Files/Content.Outlook/U7952GMF/COSTCO01%20RTV%20Feb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V RTV"/>
      <sheetName val="ITEM#"/>
    </sheetNames>
    <sheetDataSet>
      <sheetData sheetId="0"/>
      <sheetData sheetId="1">
        <row r="1">
          <cell r="A1" t="str">
            <v>ITEM #</v>
          </cell>
          <cell r="B1" t="str">
            <v>ACCOUNT</v>
          </cell>
          <cell r="C1" t="str">
            <v>FREIGHT</v>
          </cell>
          <cell r="D1" t="str">
            <v>COST</v>
          </cell>
        </row>
        <row r="2">
          <cell r="A2">
            <v>1290496</v>
          </cell>
          <cell r="B2" t="str">
            <v>Costco01</v>
          </cell>
          <cell r="C2">
            <v>-10.59</v>
          </cell>
          <cell r="D2">
            <v>-25.8</v>
          </cell>
        </row>
        <row r="3">
          <cell r="A3">
            <v>1290519</v>
          </cell>
          <cell r="B3" t="str">
            <v>Costco01</v>
          </cell>
          <cell r="C3">
            <v>-10.59</v>
          </cell>
          <cell r="D3">
            <v>-25.8</v>
          </cell>
        </row>
        <row r="4">
          <cell r="A4">
            <v>1319830</v>
          </cell>
          <cell r="B4" t="str">
            <v>Costco01</v>
          </cell>
          <cell r="C4">
            <v>-12.68</v>
          </cell>
          <cell r="D4">
            <v>0</v>
          </cell>
        </row>
        <row r="5">
          <cell r="A5">
            <v>1319839</v>
          </cell>
          <cell r="B5" t="str">
            <v>Costco01</v>
          </cell>
          <cell r="C5">
            <v>-12.68</v>
          </cell>
          <cell r="D5">
            <v>0</v>
          </cell>
        </row>
        <row r="6">
          <cell r="A6">
            <v>1311675</v>
          </cell>
          <cell r="B6" t="str">
            <v>Costco01</v>
          </cell>
          <cell r="C6">
            <v>-13.87</v>
          </cell>
          <cell r="D6">
            <v>-19</v>
          </cell>
        </row>
        <row r="7">
          <cell r="A7">
            <v>1311671</v>
          </cell>
          <cell r="B7" t="str">
            <v>Costco01</v>
          </cell>
          <cell r="C7">
            <v>-13.87</v>
          </cell>
          <cell r="D7">
            <v>-19</v>
          </cell>
        </row>
        <row r="8">
          <cell r="A8">
            <v>1311669</v>
          </cell>
          <cell r="B8" t="str">
            <v>Costco01</v>
          </cell>
          <cell r="C8">
            <v>-22.84</v>
          </cell>
          <cell r="D8">
            <v>-34</v>
          </cell>
        </row>
        <row r="9">
          <cell r="A9">
            <v>1311664</v>
          </cell>
          <cell r="B9" t="str">
            <v>Costco01</v>
          </cell>
          <cell r="C9">
            <v>-12.95</v>
          </cell>
          <cell r="D9">
            <v>-36.6</v>
          </cell>
        </row>
        <row r="10">
          <cell r="A10">
            <v>1311665</v>
          </cell>
          <cell r="B10" t="str">
            <v>Costco01</v>
          </cell>
          <cell r="C10">
            <v>-12.95</v>
          </cell>
          <cell r="D10">
            <v>-36.6</v>
          </cell>
        </row>
        <row r="11">
          <cell r="A11">
            <v>1352092</v>
          </cell>
          <cell r="B11" t="str">
            <v>Costco01</v>
          </cell>
          <cell r="C11">
            <v>-11.09</v>
          </cell>
          <cell r="D11">
            <v>-39.799999999999997</v>
          </cell>
        </row>
        <row r="12">
          <cell r="A12">
            <v>1352094</v>
          </cell>
          <cell r="B12" t="str">
            <v>Costco01</v>
          </cell>
          <cell r="C12">
            <v>-11.09</v>
          </cell>
          <cell r="D12">
            <v>-39.799999999999997</v>
          </cell>
        </row>
        <row r="13">
          <cell r="A13">
            <v>1352099</v>
          </cell>
          <cell r="B13" t="str">
            <v>Costco01</v>
          </cell>
          <cell r="C13">
            <v>-15.25</v>
          </cell>
          <cell r="D13">
            <v>-23.1</v>
          </cell>
        </row>
        <row r="14">
          <cell r="A14">
            <v>1352097</v>
          </cell>
          <cell r="B14" t="str">
            <v>Costco01</v>
          </cell>
          <cell r="C14">
            <v>-15.25</v>
          </cell>
          <cell r="D14">
            <v>-23.1</v>
          </cell>
        </row>
        <row r="15">
          <cell r="A15">
            <v>1408972</v>
          </cell>
          <cell r="B15" t="str">
            <v>Costco01</v>
          </cell>
          <cell r="C15">
            <v>-12.22</v>
          </cell>
          <cell r="D15">
            <v>-37.880000000000003</v>
          </cell>
        </row>
        <row r="16">
          <cell r="A16">
            <v>1408970</v>
          </cell>
          <cell r="B16" t="str">
            <v>Costco01</v>
          </cell>
          <cell r="C16">
            <v>-12.22</v>
          </cell>
          <cell r="D16">
            <v>-37.880000000000003</v>
          </cell>
        </row>
        <row r="17">
          <cell r="A17">
            <v>1408971</v>
          </cell>
          <cell r="B17" t="str">
            <v>Costco01</v>
          </cell>
          <cell r="C17">
            <v>-12.22</v>
          </cell>
          <cell r="D17">
            <v>-37.880000000000003</v>
          </cell>
        </row>
        <row r="18">
          <cell r="A18">
            <v>1662420</v>
          </cell>
          <cell r="B18" t="str">
            <v>Costco01</v>
          </cell>
          <cell r="C18">
            <v>-10.25</v>
          </cell>
          <cell r="D18">
            <v>-77.349999999999994</v>
          </cell>
        </row>
        <row r="19">
          <cell r="A19">
            <v>1408976</v>
          </cell>
          <cell r="B19" t="str">
            <v>Costco01</v>
          </cell>
          <cell r="C19">
            <v>-8.59</v>
          </cell>
          <cell r="D19">
            <v>-17.149999999999999</v>
          </cell>
        </row>
        <row r="20">
          <cell r="A20">
            <v>1408977</v>
          </cell>
          <cell r="B20" t="str">
            <v>Costco01</v>
          </cell>
          <cell r="C20">
            <v>-8.59</v>
          </cell>
          <cell r="D20">
            <v>-17.149999999999999</v>
          </cell>
        </row>
        <row r="21">
          <cell r="A21">
            <v>1408973</v>
          </cell>
          <cell r="B21" t="str">
            <v>Costco01</v>
          </cell>
          <cell r="C21">
            <v>-12.22</v>
          </cell>
          <cell r="D21">
            <v>-37.880000000000003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</row>
        <row r="23">
          <cell r="A23">
            <v>1408974</v>
          </cell>
          <cell r="B23" t="str">
            <v>Costco01</v>
          </cell>
          <cell r="C23">
            <v>-8.59</v>
          </cell>
          <cell r="D23">
            <v>-17.149999999999999</v>
          </cell>
        </row>
        <row r="24">
          <cell r="A24">
            <v>1407952</v>
          </cell>
          <cell r="B24" t="str">
            <v>Costco01</v>
          </cell>
          <cell r="C24">
            <v>-14.53</v>
          </cell>
          <cell r="D24">
            <v>-36</v>
          </cell>
        </row>
        <row r="25">
          <cell r="A25">
            <v>1407949</v>
          </cell>
          <cell r="B25" t="str">
            <v>Costco01</v>
          </cell>
          <cell r="C25">
            <v>-14.53</v>
          </cell>
          <cell r="D25">
            <v>-36</v>
          </cell>
        </row>
        <row r="26">
          <cell r="A26">
            <v>1407966</v>
          </cell>
          <cell r="B26" t="str">
            <v>Costco01</v>
          </cell>
          <cell r="C26">
            <v>-15.25</v>
          </cell>
          <cell r="D26">
            <v>-23.62</v>
          </cell>
        </row>
        <row r="27">
          <cell r="A27">
            <v>1407956</v>
          </cell>
          <cell r="B27" t="str">
            <v>Costco01</v>
          </cell>
          <cell r="C27">
            <v>-14.53</v>
          </cell>
          <cell r="D27">
            <v>-36</v>
          </cell>
        </row>
        <row r="28">
          <cell r="A28">
            <v>1407965</v>
          </cell>
          <cell r="B28" t="str">
            <v>Costco01</v>
          </cell>
          <cell r="C28">
            <v>-15.25</v>
          </cell>
          <cell r="D28">
            <v>-23.62</v>
          </cell>
        </row>
        <row r="29">
          <cell r="A29">
            <v>1407963</v>
          </cell>
          <cell r="B29" t="str">
            <v>Costco01</v>
          </cell>
          <cell r="C29">
            <v>-15.25</v>
          </cell>
          <cell r="D29">
            <v>-23.62</v>
          </cell>
        </row>
        <row r="30">
          <cell r="A30">
            <v>1407959</v>
          </cell>
          <cell r="B30" t="str">
            <v>Costco01</v>
          </cell>
          <cell r="C30">
            <v>-14.53</v>
          </cell>
          <cell r="D30">
            <v>-36</v>
          </cell>
        </row>
        <row r="31">
          <cell r="A31">
            <v>1407958</v>
          </cell>
          <cell r="B31" t="str">
            <v>Costco01</v>
          </cell>
          <cell r="C31">
            <v>-14.53</v>
          </cell>
          <cell r="D31">
            <v>-36</v>
          </cell>
        </row>
        <row r="32">
          <cell r="A32">
            <v>1407961</v>
          </cell>
          <cell r="B32" t="str">
            <v>Costco01</v>
          </cell>
          <cell r="C32">
            <v>-14.53</v>
          </cell>
          <cell r="D32">
            <v>-36</v>
          </cell>
        </row>
        <row r="33">
          <cell r="A33">
            <v>1407967</v>
          </cell>
          <cell r="B33" t="str">
            <v>Costco01</v>
          </cell>
          <cell r="C33">
            <v>-15.25</v>
          </cell>
          <cell r="D33">
            <v>-23.62</v>
          </cell>
        </row>
        <row r="34">
          <cell r="A34">
            <v>1407972</v>
          </cell>
          <cell r="B34" t="str">
            <v>Costco01</v>
          </cell>
          <cell r="C34">
            <v>-11.27</v>
          </cell>
          <cell r="D34">
            <v>-57</v>
          </cell>
        </row>
        <row r="35">
          <cell r="A35">
            <v>1259359</v>
          </cell>
          <cell r="B35" t="str">
            <v>COSTCO</v>
          </cell>
          <cell r="C35">
            <v>0</v>
          </cell>
          <cell r="D35">
            <v>0</v>
          </cell>
        </row>
        <row r="36">
          <cell r="A36">
            <v>1348737</v>
          </cell>
          <cell r="B36" t="str">
            <v>COSTCO</v>
          </cell>
          <cell r="C36">
            <v>0</v>
          </cell>
          <cell r="D36">
            <v>0</v>
          </cell>
        </row>
        <row r="37">
          <cell r="A37">
            <v>1197887</v>
          </cell>
          <cell r="B37" t="str">
            <v>COSTCO</v>
          </cell>
          <cell r="C37">
            <v>0</v>
          </cell>
          <cell r="D37">
            <v>0</v>
          </cell>
        </row>
        <row r="38">
          <cell r="A38">
            <v>1348743</v>
          </cell>
          <cell r="B38" t="str">
            <v>COSTCO</v>
          </cell>
          <cell r="C38">
            <v>0</v>
          </cell>
          <cell r="D38">
            <v>0</v>
          </cell>
        </row>
        <row r="39">
          <cell r="A39">
            <v>1296063</v>
          </cell>
          <cell r="B39" t="str">
            <v>COSTCO</v>
          </cell>
          <cell r="C39">
            <v>0</v>
          </cell>
          <cell r="D39">
            <v>0</v>
          </cell>
        </row>
        <row r="40">
          <cell r="A40">
            <v>1296064</v>
          </cell>
          <cell r="B40" t="str">
            <v>COSTCO</v>
          </cell>
          <cell r="C40">
            <v>0</v>
          </cell>
        </row>
        <row r="41">
          <cell r="A41">
            <v>1407536</v>
          </cell>
          <cell r="B41" t="str">
            <v>COSTCO</v>
          </cell>
          <cell r="C41">
            <v>0</v>
          </cell>
        </row>
        <row r="42">
          <cell r="A42">
            <v>1339334</v>
          </cell>
          <cell r="B42" t="str">
            <v>Costco01</v>
          </cell>
          <cell r="C42">
            <v>-15.16</v>
          </cell>
          <cell r="D42">
            <v>-62.27</v>
          </cell>
        </row>
        <row r="43">
          <cell r="A43">
            <v>1339333</v>
          </cell>
          <cell r="B43" t="str">
            <v>Costco01</v>
          </cell>
          <cell r="C43">
            <v>-15.1</v>
          </cell>
          <cell r="D43">
            <v>-55.13</v>
          </cell>
        </row>
        <row r="44">
          <cell r="A44">
            <v>1407973</v>
          </cell>
          <cell r="B44" t="str">
            <v>Costco01</v>
          </cell>
          <cell r="C44">
            <v>-11.27</v>
          </cell>
          <cell r="D44">
            <v>-57</v>
          </cell>
        </row>
        <row r="45">
          <cell r="A45">
            <v>1339335</v>
          </cell>
          <cell r="B45" t="str">
            <v>Costco01</v>
          </cell>
          <cell r="C45">
            <v>-15.16</v>
          </cell>
          <cell r="D45">
            <v>-62.27</v>
          </cell>
        </row>
        <row r="46">
          <cell r="A46">
            <v>1475760</v>
          </cell>
          <cell r="B46" t="str">
            <v>Costco01</v>
          </cell>
          <cell r="C46">
            <v>-15.59</v>
          </cell>
        </row>
        <row r="47">
          <cell r="A47">
            <v>1476763</v>
          </cell>
          <cell r="B47" t="str">
            <v>Costco01</v>
          </cell>
          <cell r="C47">
            <v>-15.59</v>
          </cell>
          <cell r="D47">
            <v>-45</v>
          </cell>
        </row>
        <row r="48">
          <cell r="A48">
            <v>1476764</v>
          </cell>
          <cell r="B48" t="str">
            <v>Costco01</v>
          </cell>
          <cell r="C48">
            <v>-14.48</v>
          </cell>
          <cell r="D48">
            <v>-37.5</v>
          </cell>
        </row>
        <row r="49">
          <cell r="A49">
            <v>1475762</v>
          </cell>
          <cell r="B49" t="str">
            <v>Costco01</v>
          </cell>
          <cell r="C49">
            <v>-13.56</v>
          </cell>
          <cell r="D49">
            <v>-31</v>
          </cell>
        </row>
        <row r="50">
          <cell r="A50">
            <v>1475761</v>
          </cell>
          <cell r="B50" t="str">
            <v>Costco01</v>
          </cell>
          <cell r="C50">
            <v>-14.48</v>
          </cell>
          <cell r="D50">
            <v>-37.5</v>
          </cell>
        </row>
        <row r="51">
          <cell r="A51">
            <v>1476766</v>
          </cell>
          <cell r="B51" t="str">
            <v>Costco01</v>
          </cell>
          <cell r="C51">
            <v>-13.56</v>
          </cell>
          <cell r="D51">
            <v>-31</v>
          </cell>
        </row>
        <row r="52">
          <cell r="A52">
            <v>1459091</v>
          </cell>
          <cell r="B52" t="str">
            <v>Costco01</v>
          </cell>
          <cell r="C52">
            <v>-14.05</v>
          </cell>
          <cell r="D52">
            <v>-36.590000000000003</v>
          </cell>
        </row>
        <row r="53">
          <cell r="A53">
            <v>1458506</v>
          </cell>
          <cell r="B53" t="str">
            <v>Costco01</v>
          </cell>
          <cell r="C53">
            <v>-11.96</v>
          </cell>
          <cell r="D53">
            <v>-36.590000000000003</v>
          </cell>
        </row>
        <row r="54">
          <cell r="A54">
            <v>1459092</v>
          </cell>
          <cell r="B54" t="str">
            <v>Costco01</v>
          </cell>
          <cell r="C54">
            <v>-14.05</v>
          </cell>
          <cell r="D54">
            <v>-36.590000000000003</v>
          </cell>
        </row>
        <row r="55">
          <cell r="A55">
            <v>1459093</v>
          </cell>
          <cell r="B55" t="str">
            <v>Costco01</v>
          </cell>
          <cell r="C55">
            <v>-14.05</v>
          </cell>
          <cell r="D55">
            <v>-36.590000000000003</v>
          </cell>
        </row>
        <row r="56">
          <cell r="A56">
            <v>1459095</v>
          </cell>
          <cell r="B56" t="str">
            <v>Costco01</v>
          </cell>
          <cell r="C56">
            <v>0</v>
          </cell>
          <cell r="D56">
            <v>-36.590000000000003</v>
          </cell>
        </row>
        <row r="57">
          <cell r="A57">
            <v>1459094</v>
          </cell>
          <cell r="B57" t="str">
            <v>Costco01</v>
          </cell>
          <cell r="C57">
            <v>-11.96</v>
          </cell>
          <cell r="D57">
            <v>-36.590000000000003</v>
          </cell>
        </row>
        <row r="58">
          <cell r="A58">
            <v>1540785</v>
          </cell>
          <cell r="B58" t="str">
            <v>Costco01</v>
          </cell>
          <cell r="C58">
            <v>-10.44</v>
          </cell>
          <cell r="D58">
            <v>-31.6</v>
          </cell>
        </row>
        <row r="59">
          <cell r="A59">
            <v>1540787</v>
          </cell>
          <cell r="B59" t="str">
            <v>Costco01</v>
          </cell>
          <cell r="C59">
            <v>-10.44</v>
          </cell>
          <cell r="D59">
            <v>-31.6</v>
          </cell>
        </row>
        <row r="60">
          <cell r="A60">
            <v>1540781</v>
          </cell>
          <cell r="B60" t="str">
            <v>Costco01</v>
          </cell>
          <cell r="C60">
            <v>-9.93</v>
          </cell>
          <cell r="D60">
            <v>-28.15</v>
          </cell>
        </row>
        <row r="61">
          <cell r="A61">
            <v>1540782</v>
          </cell>
          <cell r="B61" t="str">
            <v>Costco01</v>
          </cell>
          <cell r="C61">
            <v>-9.93</v>
          </cell>
          <cell r="D61">
            <v>-28.15</v>
          </cell>
        </row>
        <row r="62">
          <cell r="A62">
            <v>1540786</v>
          </cell>
          <cell r="B62" t="str">
            <v>Costco01</v>
          </cell>
          <cell r="C62">
            <v>-10.44</v>
          </cell>
          <cell r="D62">
            <v>-31.6</v>
          </cell>
        </row>
        <row r="63">
          <cell r="A63">
            <v>1540784</v>
          </cell>
          <cell r="B63" t="str">
            <v>Costco01</v>
          </cell>
          <cell r="C63">
            <v>-10.44</v>
          </cell>
          <cell r="D63">
            <v>-31.6</v>
          </cell>
        </row>
        <row r="64">
          <cell r="A64">
            <v>1540783</v>
          </cell>
          <cell r="B64" t="str">
            <v>Costco01</v>
          </cell>
          <cell r="C64">
            <v>-9.93</v>
          </cell>
          <cell r="D64">
            <v>-28.15</v>
          </cell>
        </row>
        <row r="65">
          <cell r="A65">
            <v>1540780</v>
          </cell>
          <cell r="B65" t="str">
            <v>Costco01</v>
          </cell>
          <cell r="C65">
            <v>-9.93</v>
          </cell>
          <cell r="D65">
            <v>-28.15</v>
          </cell>
        </row>
        <row r="66">
          <cell r="A66">
            <v>1563192</v>
          </cell>
          <cell r="B66" t="str">
            <v>Costco01</v>
          </cell>
          <cell r="C66">
            <v>-13.91</v>
          </cell>
          <cell r="D66">
            <v>-43.68</v>
          </cell>
        </row>
        <row r="67">
          <cell r="A67">
            <v>1563193</v>
          </cell>
          <cell r="B67" t="str">
            <v>Costco01</v>
          </cell>
          <cell r="C67">
            <v>-13.8</v>
          </cell>
          <cell r="D67">
            <v>-29.67</v>
          </cell>
        </row>
        <row r="68">
          <cell r="A68">
            <v>1563194</v>
          </cell>
          <cell r="B68" t="str">
            <v>Costco01</v>
          </cell>
          <cell r="C68">
            <v>-13.91</v>
          </cell>
          <cell r="D68">
            <v>-43.68</v>
          </cell>
        </row>
        <row r="69">
          <cell r="A69">
            <v>1516592</v>
          </cell>
          <cell r="B69" t="str">
            <v>Costco01</v>
          </cell>
          <cell r="C69">
            <v>-11.12</v>
          </cell>
          <cell r="D69">
            <v>-25.55</v>
          </cell>
        </row>
        <row r="70">
          <cell r="A70">
            <v>1514691</v>
          </cell>
          <cell r="B70" t="str">
            <v>Costco01</v>
          </cell>
          <cell r="C70">
            <v>-12.77</v>
          </cell>
          <cell r="D70">
            <v>-42.07</v>
          </cell>
        </row>
        <row r="71">
          <cell r="A71">
            <v>1593357</v>
          </cell>
          <cell r="B71" t="str">
            <v>Costco01</v>
          </cell>
          <cell r="C71">
            <v>-9.93</v>
          </cell>
          <cell r="D71">
            <v>-28.15</v>
          </cell>
        </row>
        <row r="72">
          <cell r="A72">
            <v>1593358</v>
          </cell>
          <cell r="B72" t="str">
            <v>Costco01</v>
          </cell>
          <cell r="C72">
            <v>-10.44</v>
          </cell>
          <cell r="D72">
            <v>-31.6</v>
          </cell>
        </row>
        <row r="73">
          <cell r="A73">
            <v>1593359</v>
          </cell>
          <cell r="B73" t="str">
            <v>Costco01</v>
          </cell>
          <cell r="C73">
            <v>-10.44</v>
          </cell>
          <cell r="D73">
            <v>-31.6</v>
          </cell>
        </row>
        <row r="74">
          <cell r="A74">
            <v>1529951</v>
          </cell>
          <cell r="B74" t="str">
            <v>Costco01</v>
          </cell>
          <cell r="C74">
            <v>-27.56</v>
          </cell>
          <cell r="D74">
            <v>-68.63</v>
          </cell>
        </row>
        <row r="75">
          <cell r="A75">
            <v>1563191</v>
          </cell>
          <cell r="B75" t="str">
            <v>Costco01</v>
          </cell>
          <cell r="C75">
            <v>-13.8</v>
          </cell>
          <cell r="D75">
            <v>-29.67</v>
          </cell>
        </row>
        <row r="76">
          <cell r="A76">
            <v>1593356</v>
          </cell>
          <cell r="B76" t="str">
            <v>Costco01</v>
          </cell>
          <cell r="C76">
            <v>-9.93</v>
          </cell>
          <cell r="D76">
            <v>-28.15</v>
          </cell>
        </row>
        <row r="77">
          <cell r="A77">
            <v>1514685</v>
          </cell>
          <cell r="B77" t="str">
            <v>Costco01</v>
          </cell>
          <cell r="C77">
            <v>-12.77</v>
          </cell>
          <cell r="D77">
            <v>-42.07</v>
          </cell>
        </row>
        <row r="78">
          <cell r="A78">
            <v>1514688</v>
          </cell>
          <cell r="B78" t="str">
            <v>Costco01</v>
          </cell>
          <cell r="C78">
            <v>-12.77</v>
          </cell>
          <cell r="D78">
            <v>-42.07</v>
          </cell>
        </row>
        <row r="79">
          <cell r="A79">
            <v>1514683</v>
          </cell>
          <cell r="B79" t="str">
            <v>Costco01</v>
          </cell>
          <cell r="C79">
            <v>-12.77</v>
          </cell>
          <cell r="D79">
            <v>-42.07</v>
          </cell>
        </row>
        <row r="80">
          <cell r="A80">
            <v>1529947</v>
          </cell>
          <cell r="B80" t="str">
            <v>Costco01</v>
          </cell>
          <cell r="C80">
            <v>-10.95</v>
          </cell>
          <cell r="D80">
            <v>-39</v>
          </cell>
        </row>
        <row r="81">
          <cell r="A81">
            <v>1529946</v>
          </cell>
          <cell r="B81" t="str">
            <v>Costco01</v>
          </cell>
          <cell r="C81">
            <v>-10.95</v>
          </cell>
          <cell r="D81">
            <v>-39</v>
          </cell>
        </row>
        <row r="82">
          <cell r="A82">
            <v>1516594</v>
          </cell>
          <cell r="B82" t="str">
            <v>Costco01</v>
          </cell>
          <cell r="C82">
            <v>-11.12</v>
          </cell>
          <cell r="D82">
            <v>-25.55</v>
          </cell>
        </row>
        <row r="83">
          <cell r="A83">
            <v>1529950</v>
          </cell>
          <cell r="B83" t="str">
            <v>Costco01</v>
          </cell>
          <cell r="C83">
            <v>-27.56</v>
          </cell>
          <cell r="D83">
            <v>-68.63</v>
          </cell>
        </row>
        <row r="84">
          <cell r="A84">
            <v>1514689</v>
          </cell>
          <cell r="B84" t="str">
            <v>Costco01</v>
          </cell>
          <cell r="C84">
            <v>-12.77</v>
          </cell>
          <cell r="D84">
            <v>-42.07</v>
          </cell>
        </row>
        <row r="85">
          <cell r="A85">
            <v>1514684</v>
          </cell>
          <cell r="B85" t="str">
            <v>Costco01</v>
          </cell>
          <cell r="C85">
            <v>-12.77</v>
          </cell>
          <cell r="D85">
            <v>-42.07</v>
          </cell>
        </row>
        <row r="86">
          <cell r="A86">
            <v>1529939</v>
          </cell>
          <cell r="B86" t="str">
            <v>Costco01</v>
          </cell>
          <cell r="D86">
            <v>-22.78</v>
          </cell>
        </row>
        <row r="87">
          <cell r="A87">
            <v>1585799</v>
          </cell>
          <cell r="B87" t="str">
            <v>Costco01</v>
          </cell>
          <cell r="D87">
            <v>-70.62</v>
          </cell>
        </row>
        <row r="88">
          <cell r="A88">
            <v>1585900</v>
          </cell>
          <cell r="B88" t="str">
            <v>Costco01</v>
          </cell>
          <cell r="D88">
            <v>-70.62</v>
          </cell>
        </row>
        <row r="89">
          <cell r="A89">
            <v>1585902</v>
          </cell>
          <cell r="B89" t="str">
            <v>Costco01</v>
          </cell>
          <cell r="D89">
            <v>-70.62</v>
          </cell>
        </row>
        <row r="90">
          <cell r="A90">
            <v>1585795</v>
          </cell>
          <cell r="B90" t="str">
            <v>Costco01</v>
          </cell>
          <cell r="D90">
            <v>-64.47</v>
          </cell>
        </row>
        <row r="91">
          <cell r="A91">
            <v>1585794</v>
          </cell>
          <cell r="B91" t="str">
            <v>Costco01</v>
          </cell>
          <cell r="D91">
            <v>-64.47</v>
          </cell>
        </row>
        <row r="92">
          <cell r="A92">
            <v>1585673</v>
          </cell>
          <cell r="B92" t="str">
            <v>Costco01</v>
          </cell>
          <cell r="D92">
            <v>-64.47</v>
          </cell>
        </row>
        <row r="93">
          <cell r="A93">
            <v>1585798</v>
          </cell>
          <cell r="B93" t="str">
            <v>Costco01</v>
          </cell>
          <cell r="D93">
            <v>-70.62</v>
          </cell>
        </row>
        <row r="94">
          <cell r="A94">
            <v>1585796</v>
          </cell>
          <cell r="B94" t="str">
            <v>Costco01</v>
          </cell>
          <cell r="D94">
            <v>-64.47</v>
          </cell>
        </row>
        <row r="95">
          <cell r="A95">
            <v>1585797</v>
          </cell>
          <cell r="B95" t="str">
            <v>Costco01</v>
          </cell>
          <cell r="D95">
            <v>-64.47</v>
          </cell>
        </row>
        <row r="96">
          <cell r="A96">
            <v>1585672</v>
          </cell>
          <cell r="B96" t="str">
            <v>Costco01</v>
          </cell>
          <cell r="D96">
            <v>-70.62</v>
          </cell>
        </row>
        <row r="97">
          <cell r="A97">
            <v>1662421</v>
          </cell>
          <cell r="B97" t="str">
            <v>Costco01</v>
          </cell>
          <cell r="C97">
            <v>-10.55</v>
          </cell>
          <cell r="D97">
            <v>-85.85</v>
          </cell>
        </row>
        <row r="98">
          <cell r="A98">
            <v>1593364</v>
          </cell>
          <cell r="B98" t="str">
            <v>Costco01</v>
          </cell>
          <cell r="C98">
            <v>-15.26</v>
          </cell>
          <cell r="D98">
            <v>-34.5</v>
          </cell>
        </row>
        <row r="99">
          <cell r="A99">
            <v>1408975</v>
          </cell>
          <cell r="B99" t="str">
            <v>Costco01</v>
          </cell>
          <cell r="C99">
            <v>-8.59</v>
          </cell>
          <cell r="D99">
            <v>-17.149999999999999</v>
          </cell>
        </row>
        <row r="100">
          <cell r="A100">
            <v>1516597</v>
          </cell>
          <cell r="B100" t="str">
            <v>Costco01</v>
          </cell>
          <cell r="C100">
            <v>0</v>
          </cell>
          <cell r="D100">
            <v>-25.55</v>
          </cell>
        </row>
        <row r="101">
          <cell r="A101">
            <v>1585793</v>
          </cell>
          <cell r="B101" t="str">
            <v>Costco01</v>
          </cell>
          <cell r="C101">
            <v>0</v>
          </cell>
          <cell r="D101">
            <v>-64.47</v>
          </cell>
        </row>
        <row r="102">
          <cell r="A102">
            <v>1516596</v>
          </cell>
          <cell r="B102" t="str">
            <v>Costco01</v>
          </cell>
          <cell r="C102">
            <v>0</v>
          </cell>
          <cell r="D102">
            <v>-25.55</v>
          </cell>
        </row>
        <row r="103">
          <cell r="A103">
            <v>1567728</v>
          </cell>
          <cell r="B103" t="str">
            <v>Costco01</v>
          </cell>
          <cell r="C103">
            <v>0</v>
          </cell>
          <cell r="D103">
            <v>-49.313499999999998</v>
          </cell>
        </row>
        <row r="104">
          <cell r="A104">
            <v>1529944</v>
          </cell>
          <cell r="B104" t="str">
            <v>Costco01</v>
          </cell>
          <cell r="C104">
            <v>0</v>
          </cell>
          <cell r="D104">
            <v>-22.78</v>
          </cell>
        </row>
        <row r="105">
          <cell r="A105">
            <v>1585901</v>
          </cell>
          <cell r="B105" t="str">
            <v>Costco01</v>
          </cell>
          <cell r="C105">
            <v>0</v>
          </cell>
          <cell r="D105">
            <v>-70.62</v>
          </cell>
        </row>
        <row r="106">
          <cell r="A106">
            <v>1530594</v>
          </cell>
          <cell r="B106" t="str">
            <v>Costco01</v>
          </cell>
          <cell r="C106">
            <v>-8.4700000000000006</v>
          </cell>
          <cell r="D106">
            <v>-12.77</v>
          </cell>
        </row>
        <row r="107">
          <cell r="A107">
            <v>1530595</v>
          </cell>
          <cell r="B107" t="str">
            <v>Costco01</v>
          </cell>
          <cell r="C107">
            <v>-8.4700000000000006</v>
          </cell>
          <cell r="D107">
            <v>-12.77</v>
          </cell>
        </row>
        <row r="108">
          <cell r="A108">
            <v>1637946</v>
          </cell>
          <cell r="B108" t="str">
            <v>Costco01</v>
          </cell>
          <cell r="C108">
            <v>-0.85</v>
          </cell>
          <cell r="D108">
            <v>-41.4</v>
          </cell>
        </row>
        <row r="109">
          <cell r="A109">
            <v>1593363</v>
          </cell>
          <cell r="B109" t="str">
            <v>Costco01</v>
          </cell>
          <cell r="C109">
            <v>-15.26</v>
          </cell>
          <cell r="D109">
            <v>-34.5</v>
          </cell>
        </row>
        <row r="110">
          <cell r="A110">
            <v>1662422</v>
          </cell>
          <cell r="B110" t="str">
            <v>Costco01</v>
          </cell>
          <cell r="C110">
            <v>-10.55</v>
          </cell>
          <cell r="D110">
            <v>-85.85</v>
          </cell>
        </row>
        <row r="1048576">
          <cell r="B1048576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V'22"/>
      <sheetName val="DEC'22"/>
      <sheetName val="JAN'23"/>
      <sheetName val="FEB'23"/>
      <sheetName val="MAR'23"/>
      <sheetName val="APR'23"/>
      <sheetName val="ITEM#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ITEM #</v>
          </cell>
          <cell r="B1" t="str">
            <v>ACCOUNT</v>
          </cell>
          <cell r="C1" t="str">
            <v>FREIGHT</v>
          </cell>
          <cell r="D1" t="str">
            <v>COST</v>
          </cell>
        </row>
        <row r="2">
          <cell r="A2">
            <v>1290496</v>
          </cell>
          <cell r="B2" t="str">
            <v>Costco01</v>
          </cell>
          <cell r="C2">
            <v>-10.59</v>
          </cell>
          <cell r="D2">
            <v>-25.8</v>
          </cell>
        </row>
        <row r="3">
          <cell r="A3">
            <v>1290519</v>
          </cell>
          <cell r="B3" t="str">
            <v>Costco01</v>
          </cell>
          <cell r="C3">
            <v>-10.59</v>
          </cell>
          <cell r="D3">
            <v>-25.8</v>
          </cell>
        </row>
        <row r="4">
          <cell r="A4">
            <v>1319830</v>
          </cell>
          <cell r="B4" t="str">
            <v>Costco01</v>
          </cell>
          <cell r="C4">
            <v>-12.68</v>
          </cell>
          <cell r="D4">
            <v>0</v>
          </cell>
        </row>
        <row r="5">
          <cell r="A5">
            <v>1319839</v>
          </cell>
          <cell r="B5" t="str">
            <v>Costco01</v>
          </cell>
          <cell r="C5">
            <v>-12.68</v>
          </cell>
          <cell r="D5">
            <v>0</v>
          </cell>
        </row>
        <row r="6">
          <cell r="A6">
            <v>1311675</v>
          </cell>
          <cell r="B6" t="str">
            <v>Costco01</v>
          </cell>
          <cell r="C6">
            <v>-13.87</v>
          </cell>
          <cell r="D6">
            <v>-19</v>
          </cell>
        </row>
        <row r="7">
          <cell r="A7">
            <v>1311671</v>
          </cell>
          <cell r="B7" t="str">
            <v>Costco01</v>
          </cell>
          <cell r="C7">
            <v>-13.87</v>
          </cell>
          <cell r="D7">
            <v>-19</v>
          </cell>
        </row>
        <row r="8">
          <cell r="A8">
            <v>1311669</v>
          </cell>
          <cell r="B8" t="str">
            <v>Costco01</v>
          </cell>
          <cell r="C8">
            <v>-22.84</v>
          </cell>
          <cell r="D8">
            <v>-34</v>
          </cell>
        </row>
        <row r="9">
          <cell r="A9">
            <v>1311664</v>
          </cell>
          <cell r="B9" t="str">
            <v>Costco01</v>
          </cell>
          <cell r="C9">
            <v>-12.95</v>
          </cell>
          <cell r="D9">
            <v>-36.6</v>
          </cell>
        </row>
        <row r="10">
          <cell r="A10">
            <v>1311665</v>
          </cell>
          <cell r="B10" t="str">
            <v>Costco01</v>
          </cell>
          <cell r="C10">
            <v>-12.95</v>
          </cell>
          <cell r="D10">
            <v>-36.6</v>
          </cell>
        </row>
        <row r="11">
          <cell r="A11">
            <v>1352092</v>
          </cell>
          <cell r="B11" t="str">
            <v>Costco01</v>
          </cell>
          <cell r="C11">
            <v>-11.09</v>
          </cell>
          <cell r="D11">
            <v>-39.799999999999997</v>
          </cell>
        </row>
        <row r="12">
          <cell r="A12">
            <v>1352094</v>
          </cell>
          <cell r="B12" t="str">
            <v>Costco01</v>
          </cell>
          <cell r="C12">
            <v>-11.09</v>
          </cell>
          <cell r="D12">
            <v>-39.799999999999997</v>
          </cell>
        </row>
        <row r="13">
          <cell r="A13">
            <v>1352099</v>
          </cell>
          <cell r="B13" t="str">
            <v>Costco01</v>
          </cell>
          <cell r="C13">
            <v>-15.25</v>
          </cell>
          <cell r="D13">
            <v>-23.1</v>
          </cell>
        </row>
        <row r="14">
          <cell r="A14">
            <v>1352097</v>
          </cell>
          <cell r="B14" t="str">
            <v>Costco01</v>
          </cell>
          <cell r="C14">
            <v>-15.25</v>
          </cell>
          <cell r="D14">
            <v>-23.1</v>
          </cell>
        </row>
        <row r="15">
          <cell r="A15">
            <v>1408972</v>
          </cell>
          <cell r="B15" t="str">
            <v>Costco01</v>
          </cell>
          <cell r="C15">
            <v>-12.22</v>
          </cell>
          <cell r="D15">
            <v>-37.880000000000003</v>
          </cell>
        </row>
        <row r="16">
          <cell r="A16">
            <v>1408970</v>
          </cell>
          <cell r="B16" t="str">
            <v>Costco01</v>
          </cell>
          <cell r="C16">
            <v>-12.22</v>
          </cell>
          <cell r="D16">
            <v>-37.880000000000003</v>
          </cell>
        </row>
        <row r="17">
          <cell r="A17">
            <v>1408971</v>
          </cell>
          <cell r="B17" t="str">
            <v>Costco01</v>
          </cell>
          <cell r="C17">
            <v>-13.38</v>
          </cell>
          <cell r="D17">
            <v>-37.880000000000003</v>
          </cell>
        </row>
        <row r="18">
          <cell r="A18">
            <v>1662420</v>
          </cell>
          <cell r="B18" t="str">
            <v>Costco01</v>
          </cell>
          <cell r="C18">
            <v>-11</v>
          </cell>
          <cell r="D18">
            <v>-77.349999999999994</v>
          </cell>
        </row>
        <row r="19">
          <cell r="A19">
            <v>1408976</v>
          </cell>
          <cell r="B19" t="str">
            <v>Costco01</v>
          </cell>
          <cell r="C19">
            <v>-8.59</v>
          </cell>
          <cell r="D19">
            <v>-17.149999999999999</v>
          </cell>
        </row>
        <row r="20">
          <cell r="A20">
            <v>1408977</v>
          </cell>
          <cell r="B20" t="str">
            <v>Costco01</v>
          </cell>
          <cell r="C20">
            <v>-9.32</v>
          </cell>
          <cell r="D20">
            <v>-17.149999999999999</v>
          </cell>
        </row>
        <row r="21">
          <cell r="A21">
            <v>1408973</v>
          </cell>
          <cell r="B21" t="str">
            <v>Costco01</v>
          </cell>
          <cell r="C21">
            <v>-12.22</v>
          </cell>
          <cell r="D21">
            <v>-37.880000000000003</v>
          </cell>
        </row>
        <row r="22">
          <cell r="A22"/>
          <cell r="B22"/>
          <cell r="C22"/>
        </row>
        <row r="23">
          <cell r="A23">
            <v>1408974</v>
          </cell>
          <cell r="B23" t="str">
            <v>Costco01</v>
          </cell>
          <cell r="C23">
            <v>-8.59</v>
          </cell>
          <cell r="D23">
            <v>-17.149999999999999</v>
          </cell>
        </row>
        <row r="24">
          <cell r="A24">
            <v>1407952</v>
          </cell>
          <cell r="B24" t="str">
            <v>Costco01</v>
          </cell>
          <cell r="C24">
            <v>-14.53</v>
          </cell>
          <cell r="D24">
            <v>-36</v>
          </cell>
        </row>
        <row r="25">
          <cell r="A25">
            <v>1407949</v>
          </cell>
          <cell r="B25" t="str">
            <v>Costco01</v>
          </cell>
          <cell r="C25">
            <v>-14.53</v>
          </cell>
          <cell r="D25">
            <v>-36</v>
          </cell>
        </row>
        <row r="26">
          <cell r="A26">
            <v>1407966</v>
          </cell>
          <cell r="B26" t="str">
            <v>Costco01</v>
          </cell>
          <cell r="C26">
            <v>-15.25</v>
          </cell>
          <cell r="D26">
            <v>-23.62</v>
          </cell>
        </row>
        <row r="27">
          <cell r="A27">
            <v>1407956</v>
          </cell>
          <cell r="B27" t="str">
            <v>Costco01</v>
          </cell>
          <cell r="C27">
            <v>-14.53</v>
          </cell>
          <cell r="D27">
            <v>-36</v>
          </cell>
        </row>
        <row r="28">
          <cell r="A28">
            <v>1407965</v>
          </cell>
          <cell r="B28" t="str">
            <v>Costco01</v>
          </cell>
          <cell r="C28">
            <v>-15.25</v>
          </cell>
          <cell r="D28">
            <v>-23.62</v>
          </cell>
        </row>
        <row r="29">
          <cell r="A29">
            <v>1407963</v>
          </cell>
          <cell r="B29" t="str">
            <v>Costco01</v>
          </cell>
          <cell r="C29">
            <v>-15.25</v>
          </cell>
          <cell r="D29">
            <v>-23.62</v>
          </cell>
        </row>
        <row r="30">
          <cell r="A30">
            <v>1407959</v>
          </cell>
          <cell r="B30" t="str">
            <v>Costco01</v>
          </cell>
          <cell r="C30">
            <v>-14.53</v>
          </cell>
          <cell r="D30">
            <v>-36</v>
          </cell>
        </row>
        <row r="31">
          <cell r="A31">
            <v>1407958</v>
          </cell>
          <cell r="B31" t="str">
            <v>Costco01</v>
          </cell>
          <cell r="C31">
            <v>-14.53</v>
          </cell>
          <cell r="D31">
            <v>-36</v>
          </cell>
        </row>
        <row r="32">
          <cell r="A32">
            <v>1407961</v>
          </cell>
          <cell r="B32" t="str">
            <v>Costco01</v>
          </cell>
          <cell r="C32">
            <v>-14.53</v>
          </cell>
          <cell r="D32">
            <v>-36</v>
          </cell>
        </row>
        <row r="33">
          <cell r="A33">
            <v>1407967</v>
          </cell>
          <cell r="B33" t="str">
            <v>Costco01</v>
          </cell>
          <cell r="C33">
            <v>-15.25</v>
          </cell>
          <cell r="D33">
            <v>-23.62</v>
          </cell>
        </row>
        <row r="34">
          <cell r="A34">
            <v>1407972</v>
          </cell>
          <cell r="B34" t="str">
            <v>Costco01</v>
          </cell>
          <cell r="C34">
            <v>-11.27</v>
          </cell>
          <cell r="D34">
            <v>-57</v>
          </cell>
        </row>
        <row r="35">
          <cell r="A35">
            <v>1259359</v>
          </cell>
          <cell r="B35" t="str">
            <v>COSTCO</v>
          </cell>
          <cell r="C35">
            <v>0</v>
          </cell>
        </row>
        <row r="36">
          <cell r="A36">
            <v>1348737</v>
          </cell>
          <cell r="B36" t="str">
            <v>COSTCO</v>
          </cell>
          <cell r="C36">
            <v>0</v>
          </cell>
        </row>
        <row r="37">
          <cell r="A37">
            <v>1197887</v>
          </cell>
          <cell r="B37" t="str">
            <v>COSTCO</v>
          </cell>
          <cell r="C37">
            <v>0</v>
          </cell>
        </row>
        <row r="38">
          <cell r="A38">
            <v>1348743</v>
          </cell>
          <cell r="B38" t="str">
            <v>COSTCO</v>
          </cell>
          <cell r="C38">
            <v>0</v>
          </cell>
        </row>
        <row r="39">
          <cell r="A39">
            <v>1296063</v>
          </cell>
          <cell r="B39" t="str">
            <v>COSTCO</v>
          </cell>
          <cell r="C39">
            <v>0</v>
          </cell>
        </row>
        <row r="40">
          <cell r="A40">
            <v>1296064</v>
          </cell>
          <cell r="B40" t="str">
            <v>COSTCO</v>
          </cell>
          <cell r="C40">
            <v>0</v>
          </cell>
        </row>
        <row r="41">
          <cell r="A41">
            <v>1407536</v>
          </cell>
          <cell r="B41" t="str">
            <v>COSTCO</v>
          </cell>
          <cell r="C41">
            <v>0</v>
          </cell>
        </row>
        <row r="42">
          <cell r="A42">
            <v>1339334</v>
          </cell>
          <cell r="B42" t="str">
            <v>Costco01</v>
          </cell>
          <cell r="C42">
            <v>-15.16</v>
          </cell>
          <cell r="D42">
            <v>-62.27</v>
          </cell>
        </row>
        <row r="43">
          <cell r="A43">
            <v>1339333</v>
          </cell>
          <cell r="B43" t="str">
            <v>Costco01</v>
          </cell>
          <cell r="C43">
            <v>-15.1</v>
          </cell>
          <cell r="D43">
            <v>-55.13</v>
          </cell>
        </row>
        <row r="44">
          <cell r="A44">
            <v>1407973</v>
          </cell>
          <cell r="B44" t="str">
            <v>Costco01</v>
          </cell>
          <cell r="C44">
            <v>-11.27</v>
          </cell>
          <cell r="D44">
            <v>-57</v>
          </cell>
        </row>
        <row r="45">
          <cell r="A45">
            <v>1339335</v>
          </cell>
          <cell r="B45" t="str">
            <v>Costco01</v>
          </cell>
          <cell r="C45">
            <v>-15.16</v>
          </cell>
          <cell r="D45">
            <v>-62.27</v>
          </cell>
        </row>
        <row r="46">
          <cell r="A46">
            <v>1475760</v>
          </cell>
          <cell r="B46" t="str">
            <v>Costco01</v>
          </cell>
          <cell r="C46">
            <v>-15.59</v>
          </cell>
        </row>
        <row r="47">
          <cell r="A47">
            <v>1476763</v>
          </cell>
          <cell r="B47" t="str">
            <v>Costco01</v>
          </cell>
          <cell r="C47">
            <v>-15.59</v>
          </cell>
          <cell r="D47">
            <v>-45</v>
          </cell>
        </row>
        <row r="48">
          <cell r="A48">
            <v>1476764</v>
          </cell>
          <cell r="B48" t="str">
            <v>Costco01</v>
          </cell>
          <cell r="C48">
            <v>-14.48</v>
          </cell>
          <cell r="D48">
            <v>-37.5</v>
          </cell>
        </row>
        <row r="49">
          <cell r="A49">
            <v>1475762</v>
          </cell>
          <cell r="B49" t="str">
            <v>Costco01</v>
          </cell>
          <cell r="C49">
            <v>-13.56</v>
          </cell>
          <cell r="D49">
            <v>-31</v>
          </cell>
        </row>
        <row r="50">
          <cell r="A50">
            <v>1475761</v>
          </cell>
          <cell r="B50" t="str">
            <v>Costco01</v>
          </cell>
          <cell r="C50">
            <v>-14.48</v>
          </cell>
          <cell r="D50">
            <v>-37.5</v>
          </cell>
        </row>
        <row r="51">
          <cell r="A51">
            <v>1476766</v>
          </cell>
          <cell r="B51" t="str">
            <v>Costco01</v>
          </cell>
          <cell r="C51">
            <v>-13.56</v>
          </cell>
          <cell r="D51">
            <v>-31</v>
          </cell>
        </row>
        <row r="52">
          <cell r="A52">
            <v>1459091</v>
          </cell>
          <cell r="B52" t="str">
            <v>Costco01</v>
          </cell>
          <cell r="C52">
            <v>-14.05</v>
          </cell>
          <cell r="D52">
            <v>-36.590000000000003</v>
          </cell>
        </row>
        <row r="53">
          <cell r="A53">
            <v>1458506</v>
          </cell>
          <cell r="B53" t="str">
            <v>Costco01</v>
          </cell>
          <cell r="C53">
            <v>-11.96</v>
          </cell>
          <cell r="D53">
            <v>-36.590000000000003</v>
          </cell>
        </row>
        <row r="54">
          <cell r="A54">
            <v>1459092</v>
          </cell>
          <cell r="B54" t="str">
            <v>Costco01</v>
          </cell>
          <cell r="C54">
            <v>-14.05</v>
          </cell>
          <cell r="D54">
            <v>-36.590000000000003</v>
          </cell>
        </row>
        <row r="55">
          <cell r="A55">
            <v>1459093</v>
          </cell>
          <cell r="B55" t="str">
            <v>Costco01</v>
          </cell>
          <cell r="C55">
            <v>-14.05</v>
          </cell>
          <cell r="D55">
            <v>-36.590000000000003</v>
          </cell>
        </row>
        <row r="56">
          <cell r="A56">
            <v>1459095</v>
          </cell>
          <cell r="B56" t="str">
            <v>Costco01</v>
          </cell>
          <cell r="C56">
            <v>0</v>
          </cell>
          <cell r="D56">
            <v>-36.590000000000003</v>
          </cell>
        </row>
        <row r="57">
          <cell r="A57">
            <v>1459094</v>
          </cell>
          <cell r="B57" t="str">
            <v>Costco01</v>
          </cell>
          <cell r="C57">
            <v>-11.96</v>
          </cell>
          <cell r="D57">
            <v>-36.590000000000003</v>
          </cell>
        </row>
        <row r="58">
          <cell r="A58">
            <v>1540785</v>
          </cell>
          <cell r="B58" t="str">
            <v>Costco01</v>
          </cell>
          <cell r="C58">
            <v>-11.1</v>
          </cell>
          <cell r="D58">
            <v>-31.6</v>
          </cell>
        </row>
        <row r="59">
          <cell r="A59">
            <v>1540787</v>
          </cell>
          <cell r="B59" t="str">
            <v>Costco01</v>
          </cell>
          <cell r="C59">
            <v>-11.1</v>
          </cell>
          <cell r="D59">
            <v>-31.6</v>
          </cell>
        </row>
        <row r="60">
          <cell r="A60">
            <v>1540781</v>
          </cell>
          <cell r="B60" t="str">
            <v>Costco01</v>
          </cell>
          <cell r="C60">
            <v>-10.51</v>
          </cell>
          <cell r="D60">
            <v>-28.15</v>
          </cell>
        </row>
        <row r="61">
          <cell r="A61">
            <v>1540782</v>
          </cell>
          <cell r="B61" t="str">
            <v>Costco01</v>
          </cell>
          <cell r="C61">
            <v>-9.93</v>
          </cell>
          <cell r="D61">
            <v>-28.15</v>
          </cell>
        </row>
        <row r="62">
          <cell r="A62">
            <v>1540786</v>
          </cell>
          <cell r="B62" t="str">
            <v>Costco01</v>
          </cell>
          <cell r="C62">
            <v>-10.44</v>
          </cell>
          <cell r="D62">
            <v>-31.6</v>
          </cell>
        </row>
        <row r="63">
          <cell r="A63">
            <v>1540784</v>
          </cell>
          <cell r="B63" t="str">
            <v>Costco01</v>
          </cell>
          <cell r="C63">
            <v>-11.1</v>
          </cell>
          <cell r="D63">
            <v>-31.6</v>
          </cell>
        </row>
        <row r="64">
          <cell r="A64">
            <v>1540783</v>
          </cell>
          <cell r="B64" t="str">
            <v>Costco01</v>
          </cell>
          <cell r="C64">
            <v>-10.51</v>
          </cell>
          <cell r="D64">
            <v>-28.15</v>
          </cell>
        </row>
        <row r="65">
          <cell r="A65">
            <v>1540780</v>
          </cell>
          <cell r="B65" t="str">
            <v>Costco01</v>
          </cell>
          <cell r="C65">
            <v>-10.51</v>
          </cell>
          <cell r="D65">
            <v>-28.15</v>
          </cell>
        </row>
        <row r="66">
          <cell r="A66">
            <v>1563192</v>
          </cell>
          <cell r="B66" t="str">
            <v>Costco01</v>
          </cell>
          <cell r="C66">
            <v>-13.91</v>
          </cell>
          <cell r="D66">
            <v>-43.68</v>
          </cell>
        </row>
        <row r="67">
          <cell r="A67">
            <v>1563193</v>
          </cell>
          <cell r="B67" t="str">
            <v>Costco01</v>
          </cell>
          <cell r="C67">
            <v>-13.8</v>
          </cell>
          <cell r="D67">
            <v>-29.67</v>
          </cell>
        </row>
        <row r="68">
          <cell r="A68">
            <v>1563194</v>
          </cell>
          <cell r="B68" t="str">
            <v>Costco01</v>
          </cell>
          <cell r="C68">
            <v>-13.91</v>
          </cell>
          <cell r="D68">
            <v>-43.68</v>
          </cell>
        </row>
        <row r="69">
          <cell r="A69">
            <v>1516592</v>
          </cell>
          <cell r="B69" t="str">
            <v>Costco01</v>
          </cell>
          <cell r="C69">
            <v>-11.12</v>
          </cell>
          <cell r="D69">
            <v>-25.55</v>
          </cell>
        </row>
        <row r="70">
          <cell r="A70">
            <v>1514691</v>
          </cell>
          <cell r="B70" t="str">
            <v>Costco01</v>
          </cell>
          <cell r="C70">
            <v>-12.77</v>
          </cell>
          <cell r="D70">
            <v>-42.07</v>
          </cell>
        </row>
        <row r="71">
          <cell r="A71">
            <v>1593357</v>
          </cell>
          <cell r="B71" t="str">
            <v>Costco01</v>
          </cell>
          <cell r="C71">
            <v>-9.93</v>
          </cell>
          <cell r="D71">
            <v>-28.15</v>
          </cell>
        </row>
        <row r="72">
          <cell r="A72">
            <v>1593358</v>
          </cell>
          <cell r="B72" t="str">
            <v>Costco01</v>
          </cell>
          <cell r="C72">
            <v>-11.1</v>
          </cell>
          <cell r="D72">
            <v>-31.6</v>
          </cell>
        </row>
        <row r="73">
          <cell r="A73">
            <v>1593359</v>
          </cell>
          <cell r="B73" t="str">
            <v>Costco01</v>
          </cell>
          <cell r="C73">
            <v>-11.1</v>
          </cell>
          <cell r="D73">
            <v>-31.6</v>
          </cell>
        </row>
        <row r="74">
          <cell r="A74">
            <v>1529951</v>
          </cell>
          <cell r="B74" t="str">
            <v>Costco01</v>
          </cell>
          <cell r="C74">
            <v>-27.56</v>
          </cell>
          <cell r="D74">
            <v>-68.63</v>
          </cell>
        </row>
        <row r="75">
          <cell r="A75">
            <v>1563191</v>
          </cell>
          <cell r="B75" t="str">
            <v>Costco01</v>
          </cell>
          <cell r="C75">
            <v>-13.8</v>
          </cell>
          <cell r="D75">
            <v>-29.67</v>
          </cell>
        </row>
        <row r="76">
          <cell r="A76">
            <v>1593356</v>
          </cell>
          <cell r="B76" t="str">
            <v>Costco01</v>
          </cell>
          <cell r="C76">
            <v>-10.51</v>
          </cell>
          <cell r="D76">
            <v>-28.15</v>
          </cell>
        </row>
        <row r="77">
          <cell r="A77">
            <v>1514685</v>
          </cell>
          <cell r="B77" t="str">
            <v>Costco01</v>
          </cell>
          <cell r="C77">
            <v>-12.77</v>
          </cell>
          <cell r="D77">
            <v>-42.07</v>
          </cell>
        </row>
        <row r="78">
          <cell r="A78">
            <v>1514688</v>
          </cell>
          <cell r="B78" t="str">
            <v>Costco01</v>
          </cell>
          <cell r="C78">
            <v>-12.77</v>
          </cell>
          <cell r="D78">
            <v>-42.07</v>
          </cell>
        </row>
        <row r="79">
          <cell r="A79">
            <v>1514683</v>
          </cell>
          <cell r="B79" t="str">
            <v>Costco01</v>
          </cell>
          <cell r="C79">
            <v>-12.77</v>
          </cell>
          <cell r="D79">
            <v>-42.07</v>
          </cell>
        </row>
        <row r="80">
          <cell r="A80">
            <v>1529947</v>
          </cell>
          <cell r="B80" t="str">
            <v>Costco01</v>
          </cell>
          <cell r="C80">
            <v>-10.95</v>
          </cell>
          <cell r="D80">
            <v>-39</v>
          </cell>
        </row>
        <row r="81">
          <cell r="A81">
            <v>1529946</v>
          </cell>
          <cell r="B81" t="str">
            <v>Costco01</v>
          </cell>
          <cell r="C81">
            <v>-10.95</v>
          </cell>
          <cell r="D81">
            <v>-39</v>
          </cell>
        </row>
        <row r="82">
          <cell r="A82">
            <v>1516594</v>
          </cell>
          <cell r="B82" t="str">
            <v>Costco01</v>
          </cell>
          <cell r="C82">
            <v>-11.12</v>
          </cell>
          <cell r="D82">
            <v>-25.55</v>
          </cell>
        </row>
        <row r="83">
          <cell r="A83">
            <v>1529950</v>
          </cell>
          <cell r="B83" t="str">
            <v>Costco01</v>
          </cell>
          <cell r="C83">
            <v>-27.56</v>
          </cell>
          <cell r="D83">
            <v>-68.63</v>
          </cell>
        </row>
        <row r="84">
          <cell r="A84">
            <v>1514689</v>
          </cell>
          <cell r="B84" t="str">
            <v>Costco01</v>
          </cell>
          <cell r="C84">
            <v>-12.77</v>
          </cell>
          <cell r="D84">
            <v>-42.07</v>
          </cell>
        </row>
        <row r="85">
          <cell r="A85">
            <v>1514684</v>
          </cell>
          <cell r="B85" t="str">
            <v>Costco01</v>
          </cell>
          <cell r="C85">
            <v>-12.77</v>
          </cell>
          <cell r="D85">
            <v>-42.07</v>
          </cell>
        </row>
        <row r="86">
          <cell r="A86">
            <v>1529939</v>
          </cell>
          <cell r="B86" t="str">
            <v>Costco01</v>
          </cell>
          <cell r="D86">
            <v>-22.78</v>
          </cell>
        </row>
        <row r="87">
          <cell r="A87">
            <v>1585799</v>
          </cell>
          <cell r="B87" t="str">
            <v>Costco01</v>
          </cell>
          <cell r="D87">
            <v>-70.62</v>
          </cell>
        </row>
        <row r="88">
          <cell r="A88">
            <v>1585900</v>
          </cell>
          <cell r="B88" t="str">
            <v>Costco01</v>
          </cell>
          <cell r="D88">
            <v>-70.62</v>
          </cell>
        </row>
        <row r="89">
          <cell r="A89">
            <v>1585902</v>
          </cell>
          <cell r="B89" t="str">
            <v>Costco01</v>
          </cell>
          <cell r="D89">
            <v>-70.62</v>
          </cell>
        </row>
        <row r="90">
          <cell r="A90">
            <v>1585795</v>
          </cell>
          <cell r="B90" t="str">
            <v>Costco01</v>
          </cell>
          <cell r="D90">
            <v>-64.47</v>
          </cell>
        </row>
        <row r="91">
          <cell r="A91">
            <v>1585794</v>
          </cell>
          <cell r="B91" t="str">
            <v>Costco01</v>
          </cell>
          <cell r="D91">
            <v>-64.47</v>
          </cell>
        </row>
        <row r="92">
          <cell r="A92">
            <v>1585673</v>
          </cell>
          <cell r="B92" t="str">
            <v>Costco01</v>
          </cell>
          <cell r="D92">
            <v>-64.47</v>
          </cell>
        </row>
        <row r="93">
          <cell r="A93">
            <v>1585798</v>
          </cell>
          <cell r="B93" t="str">
            <v>Costco01</v>
          </cell>
          <cell r="D93">
            <v>-70.62</v>
          </cell>
        </row>
        <row r="94">
          <cell r="A94">
            <v>1585796</v>
          </cell>
          <cell r="B94" t="str">
            <v>Costco01</v>
          </cell>
          <cell r="D94">
            <v>-64.47</v>
          </cell>
        </row>
        <row r="95">
          <cell r="A95">
            <v>1585797</v>
          </cell>
          <cell r="B95" t="str">
            <v>Costco01</v>
          </cell>
          <cell r="D95">
            <v>-64.47</v>
          </cell>
        </row>
        <row r="96">
          <cell r="A96">
            <v>1585672</v>
          </cell>
          <cell r="B96" t="str">
            <v>Costco01</v>
          </cell>
          <cell r="D96">
            <v>-70.62</v>
          </cell>
        </row>
        <row r="97">
          <cell r="A97">
            <v>1662421</v>
          </cell>
          <cell r="B97" t="str">
            <v>Costco01</v>
          </cell>
          <cell r="C97">
            <v>-11.37</v>
          </cell>
          <cell r="D97">
            <v>-85.85</v>
          </cell>
        </row>
        <row r="98">
          <cell r="A98">
            <v>1593364</v>
          </cell>
          <cell r="B98" t="str">
            <v>Costco01</v>
          </cell>
          <cell r="C98">
            <v>-15.26</v>
          </cell>
          <cell r="D98">
            <v>-34.5</v>
          </cell>
        </row>
        <row r="99">
          <cell r="A99">
            <v>1408975</v>
          </cell>
          <cell r="B99" t="str">
            <v>Costco01</v>
          </cell>
          <cell r="C99">
            <v>-9.32</v>
          </cell>
          <cell r="D99">
            <v>-17.149999999999999</v>
          </cell>
        </row>
        <row r="100">
          <cell r="A100">
            <v>1516597</v>
          </cell>
          <cell r="B100" t="str">
            <v>Costco01</v>
          </cell>
          <cell r="C100">
            <v>0</v>
          </cell>
          <cell r="D100">
            <v>-25.55</v>
          </cell>
        </row>
        <row r="101">
          <cell r="A101">
            <v>1585793</v>
          </cell>
          <cell r="B101" t="str">
            <v>Costco01</v>
          </cell>
          <cell r="C101">
            <v>0</v>
          </cell>
          <cell r="D101">
            <v>-64.47</v>
          </cell>
        </row>
        <row r="102">
          <cell r="A102">
            <v>1516596</v>
          </cell>
          <cell r="B102" t="str">
            <v>Costco01</v>
          </cell>
          <cell r="C102">
            <v>0</v>
          </cell>
          <cell r="D102">
            <v>-25.55</v>
          </cell>
        </row>
        <row r="103">
          <cell r="A103">
            <v>1567728</v>
          </cell>
          <cell r="B103" t="str">
            <v>Costco01</v>
          </cell>
          <cell r="C103">
            <v>0</v>
          </cell>
          <cell r="D103">
            <v>-49.313499999999998</v>
          </cell>
        </row>
        <row r="104">
          <cell r="A104">
            <v>1529944</v>
          </cell>
          <cell r="B104" t="str">
            <v>Costco01</v>
          </cell>
          <cell r="C104">
            <v>0</v>
          </cell>
          <cell r="D104">
            <v>-22.78</v>
          </cell>
        </row>
        <row r="105">
          <cell r="A105">
            <v>1585901</v>
          </cell>
          <cell r="B105" t="str">
            <v>Costco01</v>
          </cell>
          <cell r="C105">
            <v>0</v>
          </cell>
          <cell r="D105">
            <v>-70.62</v>
          </cell>
        </row>
        <row r="106">
          <cell r="A106">
            <v>1530594</v>
          </cell>
          <cell r="B106" t="str">
            <v>Costco01</v>
          </cell>
          <cell r="C106">
            <v>-8.4700000000000006</v>
          </cell>
          <cell r="D106">
            <v>-12.77</v>
          </cell>
        </row>
        <row r="107">
          <cell r="A107">
            <v>1530595</v>
          </cell>
          <cell r="B107" t="str">
            <v>Costco01</v>
          </cell>
          <cell r="C107">
            <v>-8.4700000000000006</v>
          </cell>
          <cell r="D107">
            <v>-12.77</v>
          </cell>
        </row>
        <row r="108">
          <cell r="A108">
            <v>1637946</v>
          </cell>
          <cell r="B108" t="str">
            <v>Costco01</v>
          </cell>
          <cell r="C108">
            <v>-0.85</v>
          </cell>
          <cell r="D108">
            <v>-41.4</v>
          </cell>
        </row>
        <row r="109">
          <cell r="A109">
            <v>1593363</v>
          </cell>
          <cell r="B109" t="str">
            <v>Costco01</v>
          </cell>
          <cell r="C109">
            <v>-15.26</v>
          </cell>
          <cell r="D109">
            <v>-34.5</v>
          </cell>
        </row>
        <row r="110">
          <cell r="A110">
            <v>1662422</v>
          </cell>
          <cell r="B110" t="str">
            <v>Costco01</v>
          </cell>
          <cell r="C110">
            <v>-11.37</v>
          </cell>
          <cell r="D110">
            <v>-85.85</v>
          </cell>
        </row>
        <row r="111">
          <cell r="A111">
            <v>1677241</v>
          </cell>
          <cell r="B111" t="str">
            <v>Costco01</v>
          </cell>
          <cell r="D111">
            <v>-42.6</v>
          </cell>
        </row>
        <row r="112">
          <cell r="A112">
            <v>1704887</v>
          </cell>
          <cell r="B112" t="str">
            <v>COSTCO</v>
          </cell>
          <cell r="D112">
            <v>-27.39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B1" t="str">
            <v>desc</v>
          </cell>
          <cell r="C1" t="str">
            <v>cu</v>
          </cell>
        </row>
        <row r="2">
          <cell r="A2" t="str">
            <v>Company</v>
          </cell>
          <cell r="B2" t="str">
            <v>Co</v>
          </cell>
          <cell r="C2">
            <v>0</v>
          </cell>
        </row>
        <row r="3">
          <cell r="A3" t="str">
            <v>Fashion Bedding</v>
          </cell>
          <cell r="B3" t="str">
            <v>ADUL</v>
          </cell>
          <cell r="C3">
            <v>10</v>
          </cell>
        </row>
        <row r="4">
          <cell r="A4" t="str">
            <v>Youth Bedding</v>
          </cell>
          <cell r="B4" t="str">
            <v>YOUT</v>
          </cell>
          <cell r="C4">
            <v>13</v>
          </cell>
        </row>
        <row r="5">
          <cell r="A5" t="str">
            <v>Basic Bedding</v>
          </cell>
          <cell r="B5" t="str">
            <v>BASI</v>
          </cell>
          <cell r="C5">
            <v>15</v>
          </cell>
        </row>
        <row r="6">
          <cell r="A6" t="str">
            <v>Sheet Set</v>
          </cell>
          <cell r="B6" t="str">
            <v>SHET</v>
          </cell>
          <cell r="C6">
            <v>18</v>
          </cell>
        </row>
        <row r="7">
          <cell r="A7" t="str">
            <v>Apparel</v>
          </cell>
          <cell r="B7" t="str">
            <v>APL</v>
          </cell>
          <cell r="C7">
            <v>20</v>
          </cell>
        </row>
        <row r="8">
          <cell r="A8" t="str">
            <v>Rugs</v>
          </cell>
          <cell r="B8" t="str">
            <v>RUG</v>
          </cell>
          <cell r="C8">
            <v>30</v>
          </cell>
        </row>
        <row r="9">
          <cell r="A9" t="str">
            <v>Blanket</v>
          </cell>
          <cell r="B9" t="str">
            <v>BLK</v>
          </cell>
          <cell r="C9">
            <v>32</v>
          </cell>
        </row>
        <row r="10">
          <cell r="A10" t="str">
            <v>Pet Bed</v>
          </cell>
          <cell r="B10" t="str">
            <v>PETB</v>
          </cell>
          <cell r="C10">
            <v>40</v>
          </cell>
        </row>
        <row r="11">
          <cell r="A11" t="str">
            <v>Pet Manufacturing</v>
          </cell>
          <cell r="B11" t="str">
            <v>PET</v>
          </cell>
          <cell r="C11">
            <v>41</v>
          </cell>
        </row>
        <row r="12">
          <cell r="A12" t="str">
            <v>Furniture</v>
          </cell>
          <cell r="B12" t="str">
            <v>FUR</v>
          </cell>
          <cell r="C12">
            <v>50</v>
          </cell>
        </row>
        <row r="13">
          <cell r="A13" t="str">
            <v>Bath Accessories</v>
          </cell>
          <cell r="B13" t="str">
            <v>BATH</v>
          </cell>
          <cell r="C13">
            <v>55</v>
          </cell>
        </row>
        <row r="14">
          <cell r="A14" t="str">
            <v>Towel</v>
          </cell>
          <cell r="B14" t="str">
            <v>TOWL</v>
          </cell>
          <cell r="C14">
            <v>58</v>
          </cell>
        </row>
        <row r="15">
          <cell r="A15" t="str">
            <v>Window</v>
          </cell>
          <cell r="B15" t="str">
            <v>WIN</v>
          </cell>
          <cell r="C15">
            <v>60</v>
          </cell>
        </row>
        <row r="16">
          <cell r="A16" t="str">
            <v>Art Décor</v>
          </cell>
          <cell r="B16" t="str">
            <v>ART</v>
          </cell>
          <cell r="C16">
            <v>65</v>
          </cell>
        </row>
        <row r="17">
          <cell r="A17" t="str">
            <v>Fabrics</v>
          </cell>
          <cell r="B17" t="str">
            <v>FAB</v>
          </cell>
          <cell r="C17">
            <v>70</v>
          </cell>
        </row>
        <row r="18">
          <cell r="A18" t="str">
            <v>Lighting</v>
          </cell>
          <cell r="B18" t="str">
            <v>LIGHT</v>
          </cell>
          <cell r="C18">
            <v>80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V'22"/>
      <sheetName val="DEC'22"/>
      <sheetName val="JAN'23"/>
      <sheetName val="FEB'23"/>
      <sheetName val="MAR'23"/>
      <sheetName val="APR'23"/>
      <sheetName val="MAY'23"/>
      <sheetName val="JUNE'23"/>
      <sheetName val="JULY'23"/>
      <sheetName val="AUG'23"/>
      <sheetName val="SEP'23"/>
      <sheetName val="OCT'23"/>
      <sheetName val="NOV'23"/>
      <sheetName val="DEC'23"/>
      <sheetName val="JAN'24"/>
      <sheetName val="ITEM#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A1" t="str">
            <v>ITEM #</v>
          </cell>
          <cell r="B1" t="str">
            <v>ACCOUNT</v>
          </cell>
          <cell r="C1" t="str">
            <v>FREIGHT</v>
          </cell>
          <cell r="D1" t="str">
            <v xml:space="preserve"> COST </v>
          </cell>
        </row>
        <row r="2">
          <cell r="A2">
            <v>1290496</v>
          </cell>
          <cell r="B2" t="str">
            <v>Costco01</v>
          </cell>
          <cell r="C2">
            <v>-10.59</v>
          </cell>
          <cell r="D2">
            <v>-25.8</v>
          </cell>
        </row>
        <row r="3">
          <cell r="A3">
            <v>1290519</v>
          </cell>
          <cell r="B3" t="str">
            <v>Costco01</v>
          </cell>
          <cell r="C3">
            <v>-10.59</v>
          </cell>
          <cell r="D3">
            <v>-25.8</v>
          </cell>
        </row>
        <row r="4">
          <cell r="A4">
            <v>1319830</v>
          </cell>
          <cell r="B4" t="str">
            <v>Costco01</v>
          </cell>
          <cell r="C4">
            <v>-12.68</v>
          </cell>
          <cell r="D4" t="str">
            <v xml:space="preserve">               -  </v>
          </cell>
        </row>
        <row r="5">
          <cell r="A5">
            <v>1319839</v>
          </cell>
          <cell r="B5" t="str">
            <v>Costco01</v>
          </cell>
          <cell r="C5">
            <v>-12.68</v>
          </cell>
          <cell r="D5" t="str">
            <v xml:space="preserve">               -  </v>
          </cell>
        </row>
        <row r="6">
          <cell r="A6">
            <v>1311675</v>
          </cell>
          <cell r="B6" t="str">
            <v>Costco01</v>
          </cell>
          <cell r="C6">
            <v>-13.87</v>
          </cell>
          <cell r="D6">
            <v>-19</v>
          </cell>
        </row>
        <row r="7">
          <cell r="A7">
            <v>1311671</v>
          </cell>
          <cell r="B7" t="str">
            <v>Costco01</v>
          </cell>
          <cell r="C7">
            <v>-13.87</v>
          </cell>
          <cell r="D7">
            <v>-19</v>
          </cell>
        </row>
        <row r="8">
          <cell r="A8">
            <v>1311669</v>
          </cell>
          <cell r="B8" t="str">
            <v>Costco01</v>
          </cell>
          <cell r="C8">
            <v>-22.84</v>
          </cell>
          <cell r="D8">
            <v>-34</v>
          </cell>
        </row>
        <row r="9">
          <cell r="A9">
            <v>1311664</v>
          </cell>
          <cell r="B9" t="str">
            <v>Costco01</v>
          </cell>
          <cell r="C9">
            <v>-12.95</v>
          </cell>
          <cell r="D9">
            <v>-36.6</v>
          </cell>
        </row>
        <row r="10">
          <cell r="A10">
            <v>1311665</v>
          </cell>
          <cell r="B10" t="str">
            <v>Costco01</v>
          </cell>
          <cell r="C10">
            <v>-12.95</v>
          </cell>
          <cell r="D10">
            <v>-36.6</v>
          </cell>
        </row>
        <row r="11">
          <cell r="A11">
            <v>1352092</v>
          </cell>
          <cell r="B11" t="str">
            <v>Costco01</v>
          </cell>
          <cell r="C11">
            <v>-11.09</v>
          </cell>
          <cell r="D11">
            <v>-39.799999999999997</v>
          </cell>
        </row>
        <row r="12">
          <cell r="A12">
            <v>1352094</v>
          </cell>
          <cell r="B12" t="str">
            <v>Costco01</v>
          </cell>
          <cell r="C12">
            <v>-11.09</v>
          </cell>
          <cell r="D12">
            <v>-39.799999999999997</v>
          </cell>
        </row>
        <row r="13">
          <cell r="A13">
            <v>1352099</v>
          </cell>
          <cell r="B13" t="str">
            <v>Costco01</v>
          </cell>
          <cell r="C13">
            <v>-15.25</v>
          </cell>
          <cell r="D13">
            <v>-23.1</v>
          </cell>
        </row>
        <row r="14">
          <cell r="A14">
            <v>1352097</v>
          </cell>
          <cell r="B14" t="str">
            <v>Costco01</v>
          </cell>
          <cell r="C14">
            <v>-15.25</v>
          </cell>
          <cell r="D14">
            <v>-23.1</v>
          </cell>
        </row>
        <row r="15">
          <cell r="A15">
            <v>1408972</v>
          </cell>
          <cell r="B15" t="str">
            <v>Costco01</v>
          </cell>
          <cell r="C15">
            <v>-12.22</v>
          </cell>
          <cell r="D15">
            <v>-37.880000000000003</v>
          </cell>
        </row>
        <row r="16">
          <cell r="A16">
            <v>1408970</v>
          </cell>
          <cell r="B16" t="str">
            <v>Costco01</v>
          </cell>
          <cell r="C16">
            <v>-12.22</v>
          </cell>
          <cell r="D16">
            <v>-37.880000000000003</v>
          </cell>
        </row>
        <row r="17">
          <cell r="A17">
            <v>1408971</v>
          </cell>
          <cell r="B17" t="str">
            <v>Costco01</v>
          </cell>
          <cell r="C17">
            <v>-13.38</v>
          </cell>
          <cell r="D17">
            <v>-37.880000000000003</v>
          </cell>
        </row>
        <row r="18">
          <cell r="A18">
            <v>1662420</v>
          </cell>
          <cell r="B18" t="str">
            <v>Costco01</v>
          </cell>
          <cell r="C18">
            <v>-11</v>
          </cell>
          <cell r="D18">
            <v>-77.349999999999994</v>
          </cell>
        </row>
        <row r="19">
          <cell r="A19">
            <v>1408976</v>
          </cell>
          <cell r="B19" t="str">
            <v>Costco01</v>
          </cell>
          <cell r="C19">
            <v>-8.59</v>
          </cell>
          <cell r="D19">
            <v>-17.149999999999999</v>
          </cell>
        </row>
        <row r="20">
          <cell r="A20">
            <v>1408977</v>
          </cell>
          <cell r="B20" t="str">
            <v>Costco01</v>
          </cell>
          <cell r="C20">
            <v>-8.9700000000000006</v>
          </cell>
          <cell r="D20">
            <v>-17.5</v>
          </cell>
        </row>
        <row r="21">
          <cell r="A21">
            <v>1408973</v>
          </cell>
          <cell r="B21" t="str">
            <v>Costco01</v>
          </cell>
          <cell r="C21">
            <v>-12.61</v>
          </cell>
          <cell r="D21">
            <v>-38.65</v>
          </cell>
        </row>
        <row r="22">
          <cell r="A22">
            <v>1408974</v>
          </cell>
          <cell r="B22" t="str">
            <v>Costco01</v>
          </cell>
          <cell r="C22">
            <v>-8.59</v>
          </cell>
          <cell r="D22">
            <v>-17.149999999999999</v>
          </cell>
        </row>
        <row r="23">
          <cell r="A23">
            <v>1407952</v>
          </cell>
          <cell r="B23" t="str">
            <v>Costco01</v>
          </cell>
          <cell r="C23">
            <v>-14.53</v>
          </cell>
          <cell r="D23">
            <v>-36</v>
          </cell>
        </row>
        <row r="24">
          <cell r="A24">
            <v>1407949</v>
          </cell>
          <cell r="B24" t="str">
            <v>Costco01</v>
          </cell>
          <cell r="C24">
            <v>-14.53</v>
          </cell>
          <cell r="D24">
            <v>-36</v>
          </cell>
        </row>
        <row r="25">
          <cell r="A25">
            <v>1407966</v>
          </cell>
          <cell r="B25" t="str">
            <v>Costco01</v>
          </cell>
          <cell r="C25">
            <v>-15.25</v>
          </cell>
          <cell r="D25">
            <v>-23.62</v>
          </cell>
        </row>
        <row r="26">
          <cell r="A26">
            <v>1407956</v>
          </cell>
          <cell r="B26" t="str">
            <v>Costco01</v>
          </cell>
          <cell r="C26">
            <v>-14.53</v>
          </cell>
          <cell r="D26">
            <v>-36</v>
          </cell>
        </row>
        <row r="27">
          <cell r="A27">
            <v>1407965</v>
          </cell>
          <cell r="B27" t="str">
            <v>Costco01</v>
          </cell>
          <cell r="C27">
            <v>-15.25</v>
          </cell>
          <cell r="D27">
            <v>-23.62</v>
          </cell>
        </row>
        <row r="28">
          <cell r="A28">
            <v>1407963</v>
          </cell>
          <cell r="B28" t="str">
            <v>Costco01</v>
          </cell>
          <cell r="C28">
            <v>-15.25</v>
          </cell>
          <cell r="D28">
            <v>-23.62</v>
          </cell>
        </row>
        <row r="29">
          <cell r="A29">
            <v>1407959</v>
          </cell>
          <cell r="B29" t="str">
            <v>Costco01</v>
          </cell>
          <cell r="C29">
            <v>-14.53</v>
          </cell>
          <cell r="D29">
            <v>-36</v>
          </cell>
        </row>
        <row r="30">
          <cell r="A30">
            <v>1407958</v>
          </cell>
          <cell r="B30" t="str">
            <v>Costco01</v>
          </cell>
          <cell r="C30">
            <v>-14.53</v>
          </cell>
          <cell r="D30">
            <v>-36</v>
          </cell>
        </row>
        <row r="31">
          <cell r="A31">
            <v>1407961</v>
          </cell>
          <cell r="B31" t="str">
            <v>Costco01</v>
          </cell>
          <cell r="C31">
            <v>-14.53</v>
          </cell>
          <cell r="D31">
            <v>-36</v>
          </cell>
        </row>
        <row r="32">
          <cell r="A32">
            <v>1407967</v>
          </cell>
          <cell r="B32" t="str">
            <v>Costco01</v>
          </cell>
          <cell r="C32">
            <v>-15.25</v>
          </cell>
          <cell r="D32">
            <v>-23.62</v>
          </cell>
        </row>
        <row r="33">
          <cell r="A33">
            <v>1407972</v>
          </cell>
          <cell r="B33" t="str">
            <v>Costco01</v>
          </cell>
          <cell r="C33">
            <v>-11.27</v>
          </cell>
          <cell r="D33">
            <v>-57</v>
          </cell>
        </row>
        <row r="34">
          <cell r="A34">
            <v>1259359</v>
          </cell>
          <cell r="B34" t="str">
            <v>COSTCO</v>
          </cell>
          <cell r="C34" t="str">
            <v xml:space="preserve">               -  </v>
          </cell>
        </row>
        <row r="35">
          <cell r="A35">
            <v>1348737</v>
          </cell>
          <cell r="B35" t="str">
            <v>COSTCO</v>
          </cell>
          <cell r="C35" t="str">
            <v xml:space="preserve">               -  </v>
          </cell>
        </row>
        <row r="36">
          <cell r="A36">
            <v>1197887</v>
          </cell>
          <cell r="B36" t="str">
            <v>COSTCO</v>
          </cell>
          <cell r="C36" t="str">
            <v xml:space="preserve">               -  </v>
          </cell>
        </row>
        <row r="37">
          <cell r="A37">
            <v>1348743</v>
          </cell>
          <cell r="B37" t="str">
            <v>COSTCO</v>
          </cell>
          <cell r="C37" t="str">
            <v xml:space="preserve">               -  </v>
          </cell>
        </row>
        <row r="38">
          <cell r="A38">
            <v>1296063</v>
          </cell>
          <cell r="B38" t="str">
            <v>COSTCO</v>
          </cell>
          <cell r="C38" t="str">
            <v xml:space="preserve">               -  </v>
          </cell>
        </row>
        <row r="39">
          <cell r="A39">
            <v>1296064</v>
          </cell>
          <cell r="B39" t="str">
            <v>COSTCO</v>
          </cell>
          <cell r="C39" t="str">
            <v xml:space="preserve">               -  </v>
          </cell>
        </row>
        <row r="40">
          <cell r="A40">
            <v>1407536</v>
          </cell>
          <cell r="B40" t="str">
            <v>COSTCO</v>
          </cell>
          <cell r="C40" t="str">
            <v xml:space="preserve">               -  </v>
          </cell>
        </row>
        <row r="41">
          <cell r="A41">
            <v>1339334</v>
          </cell>
          <cell r="B41" t="str">
            <v>Costco01</v>
          </cell>
          <cell r="C41">
            <v>-15.16</v>
          </cell>
          <cell r="D41">
            <v>-62.27</v>
          </cell>
        </row>
        <row r="42">
          <cell r="A42">
            <v>1339333</v>
          </cell>
          <cell r="B42" t="str">
            <v>Costco01</v>
          </cell>
          <cell r="C42">
            <v>-15.1</v>
          </cell>
          <cell r="D42">
            <v>-55.13</v>
          </cell>
        </row>
        <row r="43">
          <cell r="A43">
            <v>1407973</v>
          </cell>
          <cell r="B43" t="str">
            <v>Costco01</v>
          </cell>
          <cell r="C43">
            <v>-11.27</v>
          </cell>
          <cell r="D43">
            <v>-57</v>
          </cell>
        </row>
        <row r="44">
          <cell r="A44">
            <v>1339335</v>
          </cell>
          <cell r="B44" t="str">
            <v>Costco01</v>
          </cell>
          <cell r="C44">
            <v>-15.16</v>
          </cell>
          <cell r="D44">
            <v>-62.27</v>
          </cell>
        </row>
        <row r="45">
          <cell r="A45">
            <v>1475760</v>
          </cell>
          <cell r="B45" t="str">
            <v>Costco01</v>
          </cell>
          <cell r="C45">
            <v>-15.59</v>
          </cell>
        </row>
        <row r="46">
          <cell r="A46">
            <v>1476763</v>
          </cell>
          <cell r="B46" t="str">
            <v>Costco01</v>
          </cell>
          <cell r="C46">
            <v>-15.59</v>
          </cell>
          <cell r="D46">
            <v>-45</v>
          </cell>
        </row>
        <row r="47">
          <cell r="A47">
            <v>1476764</v>
          </cell>
          <cell r="B47" t="str">
            <v>Costco01</v>
          </cell>
          <cell r="C47">
            <v>-14.48</v>
          </cell>
          <cell r="D47">
            <v>-37.5</v>
          </cell>
        </row>
        <row r="48">
          <cell r="A48">
            <v>1475762</v>
          </cell>
          <cell r="B48" t="str">
            <v>Costco01</v>
          </cell>
          <cell r="C48">
            <v>-13.56</v>
          </cell>
          <cell r="D48">
            <v>-31</v>
          </cell>
        </row>
        <row r="49">
          <cell r="A49">
            <v>1475761</v>
          </cell>
          <cell r="B49" t="str">
            <v>Costco01</v>
          </cell>
          <cell r="C49">
            <v>-14.48</v>
          </cell>
          <cell r="D49">
            <v>-37.5</v>
          </cell>
        </row>
        <row r="50">
          <cell r="A50">
            <v>1476766</v>
          </cell>
          <cell r="B50" t="str">
            <v>Costco01</v>
          </cell>
          <cell r="C50">
            <v>-13.56</v>
          </cell>
          <cell r="D50">
            <v>-31</v>
          </cell>
        </row>
        <row r="51">
          <cell r="A51">
            <v>1459091</v>
          </cell>
          <cell r="B51" t="str">
            <v>Costco01</v>
          </cell>
          <cell r="C51">
            <v>-14.05</v>
          </cell>
          <cell r="D51">
            <v>-36.590000000000003</v>
          </cell>
        </row>
        <row r="52">
          <cell r="A52">
            <v>1458506</v>
          </cell>
          <cell r="B52" t="str">
            <v>Costco01</v>
          </cell>
          <cell r="C52">
            <v>-11.96</v>
          </cell>
          <cell r="D52">
            <v>-36.590000000000003</v>
          </cell>
        </row>
        <row r="53">
          <cell r="A53">
            <v>1459092</v>
          </cell>
          <cell r="B53" t="str">
            <v>Costco01</v>
          </cell>
          <cell r="C53">
            <v>-14.05</v>
          </cell>
          <cell r="D53">
            <v>-36.590000000000003</v>
          </cell>
        </row>
        <row r="54">
          <cell r="A54">
            <v>1459093</v>
          </cell>
          <cell r="B54" t="str">
            <v>Costco01</v>
          </cell>
          <cell r="C54">
            <v>-14.05</v>
          </cell>
          <cell r="D54">
            <v>-36.590000000000003</v>
          </cell>
        </row>
        <row r="55">
          <cell r="A55">
            <v>1459095</v>
          </cell>
          <cell r="B55" t="str">
            <v>Costco01</v>
          </cell>
          <cell r="C55" t="str">
            <v xml:space="preserve">               -  </v>
          </cell>
          <cell r="D55">
            <v>-36.590000000000003</v>
          </cell>
        </row>
        <row r="56">
          <cell r="A56">
            <v>1459094</v>
          </cell>
          <cell r="B56" t="str">
            <v>Costco01</v>
          </cell>
          <cell r="C56">
            <v>-11.96</v>
          </cell>
          <cell r="D56">
            <v>-36.590000000000003</v>
          </cell>
        </row>
        <row r="57">
          <cell r="A57">
            <v>1540785</v>
          </cell>
          <cell r="B57" t="str">
            <v>Costco01</v>
          </cell>
          <cell r="C57">
            <v>-11.1</v>
          </cell>
          <cell r="D57">
            <v>-31.6</v>
          </cell>
        </row>
        <row r="58">
          <cell r="A58">
            <v>1540787</v>
          </cell>
          <cell r="B58" t="str">
            <v>Costco01</v>
          </cell>
          <cell r="C58">
            <v>-11.1</v>
          </cell>
          <cell r="D58">
            <v>-31.6</v>
          </cell>
        </row>
        <row r="59">
          <cell r="A59">
            <v>1540781</v>
          </cell>
          <cell r="B59" t="str">
            <v>Costco01</v>
          </cell>
          <cell r="C59">
            <v>-10.51</v>
          </cell>
          <cell r="D59">
            <v>-28.15</v>
          </cell>
        </row>
        <row r="60">
          <cell r="A60">
            <v>1540782</v>
          </cell>
          <cell r="B60" t="str">
            <v>Costco01</v>
          </cell>
          <cell r="C60">
            <v>-9.93</v>
          </cell>
          <cell r="D60">
            <v>-28.15</v>
          </cell>
        </row>
        <row r="61">
          <cell r="A61">
            <v>1540786</v>
          </cell>
          <cell r="B61" t="str">
            <v>Costco01</v>
          </cell>
          <cell r="C61">
            <v>-10.44</v>
          </cell>
          <cell r="D61">
            <v>-31.6</v>
          </cell>
        </row>
        <row r="62">
          <cell r="A62">
            <v>1540784</v>
          </cell>
          <cell r="B62" t="str">
            <v>Costco01</v>
          </cell>
          <cell r="C62">
            <v>-11.1</v>
          </cell>
          <cell r="D62">
            <v>-31.6</v>
          </cell>
        </row>
        <row r="63">
          <cell r="A63">
            <v>1540783</v>
          </cell>
          <cell r="B63" t="str">
            <v>Costco01</v>
          </cell>
          <cell r="C63">
            <v>-10.51</v>
          </cell>
          <cell r="D63">
            <v>-28.15</v>
          </cell>
        </row>
        <row r="64">
          <cell r="A64">
            <v>1540780</v>
          </cell>
          <cell r="B64" t="str">
            <v>Costco01</v>
          </cell>
          <cell r="C64">
            <v>-10.51</v>
          </cell>
          <cell r="D64">
            <v>-28.15</v>
          </cell>
        </row>
        <row r="65">
          <cell r="A65">
            <v>1563192</v>
          </cell>
          <cell r="B65" t="str">
            <v>Costco01</v>
          </cell>
          <cell r="C65">
            <v>-13.91</v>
          </cell>
          <cell r="D65">
            <v>-43.68</v>
          </cell>
        </row>
        <row r="66">
          <cell r="A66">
            <v>1563193</v>
          </cell>
          <cell r="B66" t="str">
            <v>Costco01</v>
          </cell>
          <cell r="C66">
            <v>-13.8</v>
          </cell>
          <cell r="D66">
            <v>-29.67</v>
          </cell>
        </row>
        <row r="67">
          <cell r="A67">
            <v>1563194</v>
          </cell>
          <cell r="B67" t="str">
            <v>Costco01</v>
          </cell>
          <cell r="C67">
            <v>-13.91</v>
          </cell>
          <cell r="D67">
            <v>-43.68</v>
          </cell>
        </row>
        <row r="68">
          <cell r="A68">
            <v>1516592</v>
          </cell>
          <cell r="B68" t="str">
            <v>Costco01</v>
          </cell>
          <cell r="C68">
            <v>-11.12</v>
          </cell>
          <cell r="D68">
            <v>-25.55</v>
          </cell>
        </row>
        <row r="69">
          <cell r="A69">
            <v>1514691</v>
          </cell>
          <cell r="B69" t="str">
            <v>Costco01</v>
          </cell>
          <cell r="C69">
            <v>-12.77</v>
          </cell>
          <cell r="D69">
            <v>-42.07</v>
          </cell>
        </row>
        <row r="70">
          <cell r="A70">
            <v>1593357</v>
          </cell>
          <cell r="B70" t="str">
            <v>Costco01</v>
          </cell>
          <cell r="C70">
            <v>-10.51</v>
          </cell>
          <cell r="D70">
            <v>-28.15</v>
          </cell>
        </row>
        <row r="71">
          <cell r="A71">
            <v>1593358</v>
          </cell>
          <cell r="B71" t="str">
            <v>Costco01</v>
          </cell>
          <cell r="C71">
            <v>-11.1</v>
          </cell>
          <cell r="D71">
            <v>-31.6</v>
          </cell>
        </row>
        <row r="72">
          <cell r="A72">
            <v>1593359</v>
          </cell>
          <cell r="B72" t="str">
            <v>Costco01</v>
          </cell>
          <cell r="C72">
            <v>-11.1</v>
          </cell>
          <cell r="D72">
            <v>-31.6</v>
          </cell>
        </row>
        <row r="73">
          <cell r="A73">
            <v>1529951</v>
          </cell>
          <cell r="B73" t="str">
            <v>Costco01</v>
          </cell>
          <cell r="C73">
            <v>-27.56</v>
          </cell>
          <cell r="D73">
            <v>-68.63</v>
          </cell>
        </row>
        <row r="74">
          <cell r="A74">
            <v>1563191</v>
          </cell>
          <cell r="B74" t="str">
            <v>Costco01</v>
          </cell>
          <cell r="C74">
            <v>-13.8</v>
          </cell>
          <cell r="D74">
            <v>-29.67</v>
          </cell>
        </row>
        <row r="75">
          <cell r="A75">
            <v>1593356</v>
          </cell>
          <cell r="B75" t="str">
            <v>Costco01</v>
          </cell>
          <cell r="C75">
            <v>-10.51</v>
          </cell>
          <cell r="D75">
            <v>-28.15</v>
          </cell>
        </row>
        <row r="76">
          <cell r="A76">
            <v>1514685</v>
          </cell>
          <cell r="B76" t="str">
            <v>Costco01</v>
          </cell>
          <cell r="C76">
            <v>-12.77</v>
          </cell>
          <cell r="D76">
            <v>-42.07</v>
          </cell>
        </row>
        <row r="77">
          <cell r="A77">
            <v>1514688</v>
          </cell>
          <cell r="B77" t="str">
            <v>Costco01</v>
          </cell>
          <cell r="C77">
            <v>-12.77</v>
          </cell>
          <cell r="D77">
            <v>-42.07</v>
          </cell>
        </row>
        <row r="78">
          <cell r="A78">
            <v>1514683</v>
          </cell>
          <cell r="B78" t="str">
            <v>Costco01</v>
          </cell>
          <cell r="C78">
            <v>-12.77</v>
          </cell>
          <cell r="D78">
            <v>-42.07</v>
          </cell>
        </row>
        <row r="79">
          <cell r="A79">
            <v>1529947</v>
          </cell>
          <cell r="B79" t="str">
            <v>Costco01</v>
          </cell>
          <cell r="C79">
            <v>-10.95</v>
          </cell>
          <cell r="D79">
            <v>-39</v>
          </cell>
        </row>
        <row r="80">
          <cell r="A80">
            <v>1529946</v>
          </cell>
          <cell r="B80" t="str">
            <v>Costco01</v>
          </cell>
          <cell r="C80">
            <v>-10.95</v>
          </cell>
          <cell r="D80">
            <v>-39</v>
          </cell>
        </row>
        <row r="81">
          <cell r="A81">
            <v>1516594</v>
          </cell>
          <cell r="B81" t="str">
            <v>Costco01</v>
          </cell>
          <cell r="C81">
            <v>-11.12</v>
          </cell>
          <cell r="D81">
            <v>-25.55</v>
          </cell>
        </row>
        <row r="82">
          <cell r="A82">
            <v>1529950</v>
          </cell>
          <cell r="B82" t="str">
            <v>Costco01</v>
          </cell>
          <cell r="C82">
            <v>-27.56</v>
          </cell>
          <cell r="D82">
            <v>-68.63</v>
          </cell>
        </row>
        <row r="83">
          <cell r="A83">
            <v>1514689</v>
          </cell>
          <cell r="B83" t="str">
            <v>Costco01</v>
          </cell>
          <cell r="C83">
            <v>-12.77</v>
          </cell>
          <cell r="D83">
            <v>-42.07</v>
          </cell>
        </row>
        <row r="84">
          <cell r="A84">
            <v>1514684</v>
          </cell>
          <cell r="B84" t="str">
            <v>Costco01</v>
          </cell>
          <cell r="C84">
            <v>-12.77</v>
          </cell>
          <cell r="D84">
            <v>-42.07</v>
          </cell>
        </row>
        <row r="85">
          <cell r="A85">
            <v>1529939</v>
          </cell>
          <cell r="B85" t="str">
            <v>Costco01</v>
          </cell>
          <cell r="D85">
            <v>-22.78</v>
          </cell>
        </row>
        <row r="86">
          <cell r="A86">
            <v>1585799</v>
          </cell>
          <cell r="B86" t="str">
            <v>Costco01</v>
          </cell>
          <cell r="D86">
            <v>-70.62</v>
          </cell>
        </row>
        <row r="87">
          <cell r="A87">
            <v>1585900</v>
          </cell>
          <cell r="B87" t="str">
            <v>Costco01</v>
          </cell>
          <cell r="D87">
            <v>-70.62</v>
          </cell>
        </row>
        <row r="88">
          <cell r="A88">
            <v>1585902</v>
          </cell>
          <cell r="B88" t="str">
            <v>Costco01</v>
          </cell>
          <cell r="D88">
            <v>-70.62</v>
          </cell>
        </row>
        <row r="89">
          <cell r="A89">
            <v>1585795</v>
          </cell>
          <cell r="B89" t="str">
            <v>Costco01</v>
          </cell>
          <cell r="D89">
            <v>-64.47</v>
          </cell>
        </row>
        <row r="90">
          <cell r="A90">
            <v>1585794</v>
          </cell>
          <cell r="B90" t="str">
            <v>Costco01</v>
          </cell>
          <cell r="D90">
            <v>-64.47</v>
          </cell>
        </row>
        <row r="91">
          <cell r="A91">
            <v>1585673</v>
          </cell>
          <cell r="B91" t="str">
            <v>Costco01</v>
          </cell>
          <cell r="D91">
            <v>-64.47</v>
          </cell>
        </row>
        <row r="92">
          <cell r="A92">
            <v>1585798</v>
          </cell>
          <cell r="B92" t="str">
            <v>Costco01</v>
          </cell>
          <cell r="D92">
            <v>-70.62</v>
          </cell>
        </row>
        <row r="93">
          <cell r="A93">
            <v>1585796</v>
          </cell>
          <cell r="B93" t="str">
            <v>Costco01</v>
          </cell>
          <cell r="D93">
            <v>-64.47</v>
          </cell>
        </row>
        <row r="94">
          <cell r="A94">
            <v>1585797</v>
          </cell>
          <cell r="B94" t="str">
            <v>Costco01</v>
          </cell>
          <cell r="D94">
            <v>-64.47</v>
          </cell>
        </row>
        <row r="95">
          <cell r="A95">
            <v>1585672</v>
          </cell>
          <cell r="B95" t="str">
            <v>Costco01</v>
          </cell>
          <cell r="D95">
            <v>-70.62</v>
          </cell>
        </row>
        <row r="96">
          <cell r="A96">
            <v>1662421</v>
          </cell>
          <cell r="B96" t="str">
            <v>Costco01</v>
          </cell>
          <cell r="C96">
            <v>-9.4600000000000009</v>
          </cell>
          <cell r="D96">
            <v>-85.85</v>
          </cell>
        </row>
        <row r="97">
          <cell r="A97">
            <v>1593364</v>
          </cell>
          <cell r="B97" t="str">
            <v>Costco01</v>
          </cell>
          <cell r="C97">
            <v>-15.26</v>
          </cell>
          <cell r="D97">
            <v>-34.5</v>
          </cell>
        </row>
        <row r="98">
          <cell r="A98">
            <v>1408975</v>
          </cell>
          <cell r="B98" t="str">
            <v>Costco01</v>
          </cell>
          <cell r="C98">
            <v>-9.32</v>
          </cell>
          <cell r="D98">
            <v>-17.149999999999999</v>
          </cell>
        </row>
        <row r="99">
          <cell r="A99">
            <v>1516597</v>
          </cell>
          <cell r="B99" t="str">
            <v>Costco01</v>
          </cell>
          <cell r="C99">
            <v>0</v>
          </cell>
          <cell r="D99">
            <v>-25.55</v>
          </cell>
        </row>
        <row r="100">
          <cell r="A100">
            <v>1585793</v>
          </cell>
          <cell r="B100" t="str">
            <v>Costco01</v>
          </cell>
          <cell r="C100">
            <v>0</v>
          </cell>
          <cell r="D100">
            <v>-64.47</v>
          </cell>
        </row>
        <row r="101">
          <cell r="A101">
            <v>1516596</v>
          </cell>
          <cell r="B101" t="str">
            <v>Costco01</v>
          </cell>
          <cell r="C101">
            <v>0</v>
          </cell>
          <cell r="D101">
            <v>-25.55</v>
          </cell>
        </row>
        <row r="102">
          <cell r="A102">
            <v>1567728</v>
          </cell>
          <cell r="B102" t="str">
            <v>Costco01</v>
          </cell>
          <cell r="C102">
            <v>0</v>
          </cell>
          <cell r="D102">
            <v>-49.31</v>
          </cell>
        </row>
        <row r="103">
          <cell r="A103">
            <v>1529944</v>
          </cell>
          <cell r="B103" t="str">
            <v>Costco01</v>
          </cell>
          <cell r="C103">
            <v>0</v>
          </cell>
          <cell r="D103">
            <v>-22.78</v>
          </cell>
        </row>
        <row r="104">
          <cell r="A104">
            <v>1585901</v>
          </cell>
          <cell r="B104" t="str">
            <v>Costco01</v>
          </cell>
          <cell r="C104">
            <v>0</v>
          </cell>
          <cell r="D104">
            <v>-70.62</v>
          </cell>
        </row>
        <row r="105">
          <cell r="A105">
            <v>1530594</v>
          </cell>
          <cell r="B105" t="str">
            <v>Costco01</v>
          </cell>
          <cell r="C105">
            <v>-8.4700000000000006</v>
          </cell>
          <cell r="D105">
            <v>-12.77</v>
          </cell>
        </row>
        <row r="106">
          <cell r="A106">
            <v>1530595</v>
          </cell>
          <cell r="B106" t="str">
            <v>Costco01</v>
          </cell>
          <cell r="C106">
            <v>-8.4700000000000006</v>
          </cell>
          <cell r="D106">
            <v>-12.77</v>
          </cell>
        </row>
        <row r="107">
          <cell r="A107">
            <v>1637946</v>
          </cell>
          <cell r="B107" t="str">
            <v>Costco01</v>
          </cell>
          <cell r="C107">
            <v>-0.85</v>
          </cell>
          <cell r="D107">
            <v>-41.4</v>
          </cell>
        </row>
        <row r="108">
          <cell r="A108">
            <v>1593363</v>
          </cell>
          <cell r="B108" t="str">
            <v>Costco01</v>
          </cell>
          <cell r="C108">
            <v>-15.26</v>
          </cell>
          <cell r="D108">
            <v>-34.5</v>
          </cell>
        </row>
        <row r="109">
          <cell r="A109">
            <v>1662422</v>
          </cell>
          <cell r="B109" t="str">
            <v>Costco01</v>
          </cell>
          <cell r="C109">
            <v>-11.37</v>
          </cell>
          <cell r="D109">
            <v>-85.85</v>
          </cell>
        </row>
        <row r="110">
          <cell r="A110">
            <v>1677241</v>
          </cell>
          <cell r="B110" t="str">
            <v>Costco01</v>
          </cell>
          <cell r="D110">
            <v>-42.6</v>
          </cell>
        </row>
        <row r="111">
          <cell r="A111">
            <v>1704887</v>
          </cell>
          <cell r="B111" t="str">
            <v>COSTCO</v>
          </cell>
          <cell r="D111">
            <v>-27.39</v>
          </cell>
        </row>
        <row r="112">
          <cell r="A112">
            <v>1663069</v>
          </cell>
          <cell r="B112" t="str">
            <v>Costco01</v>
          </cell>
          <cell r="C112">
            <v>-9.8800000000000008</v>
          </cell>
          <cell r="D112">
            <v>-22.5</v>
          </cell>
        </row>
        <row r="113">
          <cell r="A113">
            <v>1663075</v>
          </cell>
          <cell r="B113" t="str">
            <v>Costco01</v>
          </cell>
          <cell r="C113">
            <v>-20.97</v>
          </cell>
          <cell r="D113">
            <v>-22.5</v>
          </cell>
        </row>
        <row r="114">
          <cell r="A114">
            <v>1663079</v>
          </cell>
          <cell r="B114" t="str">
            <v>Costco01</v>
          </cell>
          <cell r="C114">
            <v>-39.049999999999997</v>
          </cell>
          <cell r="D114">
            <v>-22.5</v>
          </cell>
        </row>
        <row r="115">
          <cell r="A115">
            <v>1663082</v>
          </cell>
          <cell r="B115" t="str">
            <v>Costco01</v>
          </cell>
          <cell r="D115">
            <v>-22.5</v>
          </cell>
        </row>
        <row r="116">
          <cell r="A116">
            <v>1529947</v>
          </cell>
          <cell r="C116">
            <v>0</v>
          </cell>
        </row>
        <row r="117">
          <cell r="A117">
            <v>1593359</v>
          </cell>
          <cell r="C117">
            <v>-11.1</v>
          </cell>
        </row>
        <row r="118">
          <cell r="A118">
            <v>1529946</v>
          </cell>
          <cell r="C118">
            <v>0</v>
          </cell>
        </row>
        <row r="119">
          <cell r="A119">
            <v>1662420</v>
          </cell>
          <cell r="C119">
            <v>-11</v>
          </cell>
        </row>
        <row r="120">
          <cell r="A120">
            <v>1540780</v>
          </cell>
          <cell r="C120">
            <v>-10.51</v>
          </cell>
        </row>
        <row r="121">
          <cell r="A121">
            <v>1663075</v>
          </cell>
          <cell r="C121">
            <v>-20.97</v>
          </cell>
        </row>
        <row r="122">
          <cell r="A122">
            <v>1585799</v>
          </cell>
          <cell r="C122">
            <v>0</v>
          </cell>
        </row>
        <row r="123">
          <cell r="A123">
            <v>1516597</v>
          </cell>
          <cell r="C123">
            <v>0</v>
          </cell>
        </row>
        <row r="124">
          <cell r="A124">
            <v>1540781</v>
          </cell>
          <cell r="C124">
            <v>-10.51</v>
          </cell>
        </row>
        <row r="125">
          <cell r="A125">
            <v>1662422</v>
          </cell>
          <cell r="C125">
            <v>-11.37</v>
          </cell>
        </row>
        <row r="126">
          <cell r="A126">
            <v>1529939</v>
          </cell>
          <cell r="C126">
            <v>0</v>
          </cell>
        </row>
        <row r="127">
          <cell r="A127">
            <v>1516596</v>
          </cell>
          <cell r="C127">
            <v>0</v>
          </cell>
        </row>
        <row r="128">
          <cell r="A128">
            <v>1540783</v>
          </cell>
          <cell r="C128">
            <v>-10.51</v>
          </cell>
        </row>
        <row r="129">
          <cell r="A129">
            <v>1663069</v>
          </cell>
          <cell r="C129">
            <v>-9.8800000000000008</v>
          </cell>
        </row>
        <row r="130">
          <cell r="A130">
            <v>1593357</v>
          </cell>
          <cell r="C130">
            <v>-10.51</v>
          </cell>
        </row>
        <row r="131">
          <cell r="A131">
            <v>1663075</v>
          </cell>
          <cell r="C131">
            <v>-21.68</v>
          </cell>
        </row>
        <row r="132">
          <cell r="A132">
            <v>1540785</v>
          </cell>
          <cell r="C132">
            <v>-11.1</v>
          </cell>
        </row>
        <row r="133">
          <cell r="A133">
            <v>1593356</v>
          </cell>
          <cell r="C133">
            <v>-10.51</v>
          </cell>
        </row>
        <row r="134">
          <cell r="A134">
            <v>1663075</v>
          </cell>
          <cell r="C134">
            <v>-22.26</v>
          </cell>
        </row>
        <row r="135">
          <cell r="A135">
            <v>1663079</v>
          </cell>
          <cell r="C135">
            <v>-39.049999999999997</v>
          </cell>
        </row>
        <row r="136">
          <cell r="A136">
            <v>1663075</v>
          </cell>
          <cell r="C136">
            <v>-30.75</v>
          </cell>
        </row>
        <row r="137">
          <cell r="A137">
            <v>1585798</v>
          </cell>
          <cell r="C137">
            <v>0</v>
          </cell>
        </row>
        <row r="138">
          <cell r="A138">
            <v>1585797</v>
          </cell>
          <cell r="C138">
            <v>0</v>
          </cell>
        </row>
        <row r="139">
          <cell r="A139">
            <v>1514684</v>
          </cell>
          <cell r="C139">
            <v>0</v>
          </cell>
        </row>
        <row r="140">
          <cell r="A140">
            <v>1663075</v>
          </cell>
          <cell r="C140">
            <v>-28.57</v>
          </cell>
        </row>
        <row r="141">
          <cell r="A141">
            <v>1663082</v>
          </cell>
          <cell r="C141">
            <v>0</v>
          </cell>
        </row>
        <row r="142">
          <cell r="A142">
            <v>1514691</v>
          </cell>
          <cell r="C142">
            <v>0</v>
          </cell>
        </row>
        <row r="143">
          <cell r="A143">
            <v>1516594</v>
          </cell>
          <cell r="C143">
            <v>0</v>
          </cell>
        </row>
        <row r="144">
          <cell r="A144">
            <v>1662422</v>
          </cell>
          <cell r="C144">
            <v>-9.4600000000000009</v>
          </cell>
        </row>
        <row r="145">
          <cell r="A145">
            <v>1540784</v>
          </cell>
          <cell r="C145">
            <v>-11.1</v>
          </cell>
        </row>
        <row r="146">
          <cell r="A146">
            <v>1540787</v>
          </cell>
          <cell r="C146">
            <v>-11.1</v>
          </cell>
        </row>
        <row r="147">
          <cell r="A147">
            <v>1662421</v>
          </cell>
          <cell r="C147">
            <v>-9.4600000000000009</v>
          </cell>
        </row>
        <row r="148">
          <cell r="A148">
            <v>1663079</v>
          </cell>
          <cell r="C148">
            <v>-23.28</v>
          </cell>
        </row>
        <row r="149">
          <cell r="A149">
            <v>1663079</v>
          </cell>
          <cell r="C149">
            <v>-30.8</v>
          </cell>
        </row>
        <row r="150">
          <cell r="A150">
            <v>1540785</v>
          </cell>
          <cell r="C150">
            <v>-11.100000000000001</v>
          </cell>
        </row>
        <row r="151">
          <cell r="A151">
            <v>1585795</v>
          </cell>
          <cell r="C151">
            <v>0</v>
          </cell>
        </row>
        <row r="152">
          <cell r="A152">
            <v>1540781</v>
          </cell>
          <cell r="C152">
            <v>-10.509999999999998</v>
          </cell>
        </row>
        <row r="153">
          <cell r="A153">
            <v>1593357</v>
          </cell>
          <cell r="C153">
            <v>-10.509999999999998</v>
          </cell>
        </row>
        <row r="154">
          <cell r="A154">
            <v>1585796</v>
          </cell>
          <cell r="C154">
            <v>0</v>
          </cell>
        </row>
        <row r="155">
          <cell r="A155">
            <v>1663069</v>
          </cell>
          <cell r="C155">
            <v>-19.73</v>
          </cell>
        </row>
        <row r="156">
          <cell r="A156">
            <v>1663079</v>
          </cell>
          <cell r="C156">
            <v>-19.73</v>
          </cell>
        </row>
        <row r="157">
          <cell r="A157">
            <v>1663075</v>
          </cell>
          <cell r="C157">
            <v>-9.8800000000000008</v>
          </cell>
        </row>
        <row r="158">
          <cell r="A158">
            <v>1516592</v>
          </cell>
          <cell r="C158">
            <v>0</v>
          </cell>
        </row>
        <row r="159">
          <cell r="A159">
            <v>1593358</v>
          </cell>
          <cell r="C159">
            <v>-11.1</v>
          </cell>
        </row>
        <row r="160">
          <cell r="A160">
            <v>1663069</v>
          </cell>
          <cell r="C160">
            <v>-19.28</v>
          </cell>
        </row>
        <row r="161">
          <cell r="A161">
            <v>1662420</v>
          </cell>
          <cell r="C161">
            <v>-9.3699999999999992</v>
          </cell>
        </row>
        <row r="162">
          <cell r="A162">
            <v>1585793</v>
          </cell>
          <cell r="C162">
            <v>0</v>
          </cell>
        </row>
        <row r="163">
          <cell r="A163">
            <v>1529944</v>
          </cell>
          <cell r="C163">
            <v>0</v>
          </cell>
        </row>
        <row r="164">
          <cell r="A164">
            <v>1663069</v>
          </cell>
          <cell r="C164">
            <v>-20.934999999999999</v>
          </cell>
        </row>
        <row r="165">
          <cell r="A165">
            <v>1585902</v>
          </cell>
          <cell r="C165">
            <v>0</v>
          </cell>
        </row>
        <row r="166">
          <cell r="A166">
            <v>1407952</v>
          </cell>
          <cell r="C166">
            <v>0</v>
          </cell>
        </row>
        <row r="167">
          <cell r="A167">
            <v>1339333</v>
          </cell>
          <cell r="C167">
            <v>-32.21</v>
          </cell>
        </row>
        <row r="168">
          <cell r="A168">
            <v>1585673</v>
          </cell>
          <cell r="C168">
            <v>0</v>
          </cell>
        </row>
        <row r="169">
          <cell r="A169">
            <v>1459093</v>
          </cell>
          <cell r="C169">
            <v>0</v>
          </cell>
        </row>
        <row r="170">
          <cell r="A170">
            <v>1585794</v>
          </cell>
          <cell r="C170">
            <v>0</v>
          </cell>
        </row>
        <row r="171">
          <cell r="A171">
            <v>1663075</v>
          </cell>
          <cell r="C171">
            <v>-20.3</v>
          </cell>
        </row>
        <row r="172">
          <cell r="A172">
            <v>1311675</v>
          </cell>
          <cell r="C172">
            <v>0</v>
          </cell>
        </row>
        <row r="173">
          <cell r="A173">
            <v>1663079</v>
          </cell>
          <cell r="C173">
            <v>-21.68</v>
          </cell>
        </row>
        <row r="174">
          <cell r="A174">
            <v>1663079</v>
          </cell>
          <cell r="C174">
            <v>-19.28</v>
          </cell>
        </row>
        <row r="175">
          <cell r="A175">
            <v>1540783</v>
          </cell>
          <cell r="C175">
            <v>-10.509999999999998</v>
          </cell>
        </row>
        <row r="176">
          <cell r="A176">
            <v>1593356</v>
          </cell>
          <cell r="C176">
            <v>-10.509999999999998</v>
          </cell>
        </row>
        <row r="177">
          <cell r="A177">
            <v>1593359</v>
          </cell>
          <cell r="C177">
            <v>-20.56</v>
          </cell>
        </row>
        <row r="178">
          <cell r="A178">
            <v>1662421</v>
          </cell>
          <cell r="C178">
            <v>0</v>
          </cell>
        </row>
        <row r="179">
          <cell r="A179">
            <v>1339333</v>
          </cell>
          <cell r="C179">
            <v>-24.54</v>
          </cell>
        </row>
        <row r="180">
          <cell r="A180">
            <v>1663069</v>
          </cell>
          <cell r="C180">
            <v>-21.67</v>
          </cell>
        </row>
        <row r="181">
          <cell r="A181">
            <v>1704888</v>
          </cell>
          <cell r="B181" t="str">
            <v>Costco01</v>
          </cell>
          <cell r="C181">
            <v>0</v>
          </cell>
          <cell r="D181">
            <v>-36.71</v>
          </cell>
        </row>
        <row r="182">
          <cell r="A182">
            <v>1704894</v>
          </cell>
          <cell r="B182" t="str">
            <v>Costco01</v>
          </cell>
          <cell r="C182">
            <v>0</v>
          </cell>
          <cell r="D182">
            <v>-36.71</v>
          </cell>
        </row>
        <row r="183">
          <cell r="A183">
            <v>1738470</v>
          </cell>
          <cell r="B183" t="str">
            <v>Costco01</v>
          </cell>
          <cell r="C183">
            <v>-22.14</v>
          </cell>
          <cell r="D183">
            <v>-22.14</v>
          </cell>
        </row>
        <row r="184">
          <cell r="A184">
            <v>1655857</v>
          </cell>
          <cell r="B184" t="str">
            <v>Costco01</v>
          </cell>
          <cell r="C184">
            <v>-26</v>
          </cell>
          <cell r="D184">
            <v>-26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V'22"/>
      <sheetName val="DEC'22"/>
      <sheetName val="JAN'23"/>
      <sheetName val="FEB'23"/>
      <sheetName val="MAR'23"/>
      <sheetName val="APR'23"/>
      <sheetName val="MAY'23"/>
      <sheetName val="JUNE'23"/>
      <sheetName val="JULY'23"/>
      <sheetName val="AUG'23"/>
      <sheetName val="SEP'23"/>
      <sheetName val="OCT'23"/>
      <sheetName val="NOV'23"/>
      <sheetName val="DEC'23"/>
      <sheetName val="JAN'24"/>
      <sheetName val="FEB'24"/>
      <sheetName val="MAR'24"/>
      <sheetName val="ITEM#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A1" t="str">
            <v>ITEM #</v>
          </cell>
          <cell r="B1" t="str">
            <v>ACCOUNT</v>
          </cell>
          <cell r="C1" t="str">
            <v>FREIGHT</v>
          </cell>
          <cell r="D1" t="str">
            <v xml:space="preserve"> COST </v>
          </cell>
        </row>
        <row r="2">
          <cell r="A2">
            <v>1290496</v>
          </cell>
          <cell r="B2" t="str">
            <v>Costco01</v>
          </cell>
          <cell r="C2">
            <v>-10.59</v>
          </cell>
          <cell r="D2">
            <v>-25.8</v>
          </cell>
        </row>
        <row r="3">
          <cell r="A3">
            <v>1290519</v>
          </cell>
          <cell r="B3" t="str">
            <v>Costco01</v>
          </cell>
          <cell r="C3">
            <v>-10.59</v>
          </cell>
          <cell r="D3">
            <v>-25.8</v>
          </cell>
        </row>
        <row r="4">
          <cell r="A4">
            <v>1319830</v>
          </cell>
          <cell r="B4" t="str">
            <v>Costco01</v>
          </cell>
          <cell r="C4">
            <v>-12.68</v>
          </cell>
          <cell r="D4" t="str">
            <v xml:space="preserve">               -  </v>
          </cell>
        </row>
        <row r="5">
          <cell r="A5">
            <v>1319839</v>
          </cell>
          <cell r="B5" t="str">
            <v>Costco01</v>
          </cell>
          <cell r="C5">
            <v>-12.68</v>
          </cell>
          <cell r="D5" t="str">
            <v xml:space="preserve">               -  </v>
          </cell>
        </row>
        <row r="6">
          <cell r="A6">
            <v>1311675</v>
          </cell>
          <cell r="B6" t="str">
            <v>Costco01</v>
          </cell>
          <cell r="C6">
            <v>-13.87</v>
          </cell>
          <cell r="D6">
            <v>-19</v>
          </cell>
        </row>
        <row r="7">
          <cell r="A7">
            <v>1311671</v>
          </cell>
          <cell r="B7" t="str">
            <v>Costco01</v>
          </cell>
          <cell r="C7">
            <v>-13.87</v>
          </cell>
          <cell r="D7">
            <v>-19</v>
          </cell>
        </row>
        <row r="8">
          <cell r="A8">
            <v>1311669</v>
          </cell>
          <cell r="B8" t="str">
            <v>Costco01</v>
          </cell>
          <cell r="C8">
            <v>-22.84</v>
          </cell>
          <cell r="D8">
            <v>-34</v>
          </cell>
        </row>
        <row r="9">
          <cell r="A9">
            <v>1311664</v>
          </cell>
          <cell r="B9" t="str">
            <v>Costco01</v>
          </cell>
          <cell r="C9">
            <v>-12.95</v>
          </cell>
          <cell r="D9">
            <v>-36.6</v>
          </cell>
        </row>
        <row r="10">
          <cell r="A10">
            <v>1311665</v>
          </cell>
          <cell r="B10" t="str">
            <v>Costco01</v>
          </cell>
          <cell r="C10">
            <v>-12.95</v>
          </cell>
          <cell r="D10">
            <v>-36.6</v>
          </cell>
        </row>
        <row r="11">
          <cell r="A11">
            <v>1352092</v>
          </cell>
          <cell r="B11" t="str">
            <v>Costco01</v>
          </cell>
          <cell r="C11">
            <v>-11.09</v>
          </cell>
          <cell r="D11">
            <v>-39.799999999999997</v>
          </cell>
        </row>
        <row r="12">
          <cell r="A12">
            <v>1352094</v>
          </cell>
          <cell r="B12" t="str">
            <v>Costco01</v>
          </cell>
          <cell r="C12">
            <v>-11.09</v>
          </cell>
          <cell r="D12">
            <v>-39.799999999999997</v>
          </cell>
        </row>
        <row r="13">
          <cell r="A13">
            <v>1352099</v>
          </cell>
          <cell r="B13" t="str">
            <v>Costco01</v>
          </cell>
          <cell r="C13">
            <v>-15.25</v>
          </cell>
          <cell r="D13">
            <v>-23.1</v>
          </cell>
        </row>
        <row r="14">
          <cell r="A14">
            <v>1352097</v>
          </cell>
          <cell r="B14" t="str">
            <v>Costco01</v>
          </cell>
          <cell r="C14">
            <v>-15.25</v>
          </cell>
          <cell r="D14">
            <v>-23.1</v>
          </cell>
        </row>
        <row r="15">
          <cell r="A15">
            <v>1408972</v>
          </cell>
          <cell r="B15" t="str">
            <v>Costco01</v>
          </cell>
          <cell r="C15">
            <v>-12.22</v>
          </cell>
          <cell r="D15">
            <v>-37.880000000000003</v>
          </cell>
        </row>
        <row r="16">
          <cell r="A16">
            <v>1408970</v>
          </cell>
          <cell r="B16" t="str">
            <v>Costco01</v>
          </cell>
          <cell r="C16">
            <v>-12.22</v>
          </cell>
          <cell r="D16">
            <v>-37.880000000000003</v>
          </cell>
        </row>
        <row r="17">
          <cell r="A17">
            <v>1408971</v>
          </cell>
          <cell r="B17" t="str">
            <v>Costco01</v>
          </cell>
          <cell r="C17">
            <v>-13.38</v>
          </cell>
          <cell r="D17">
            <v>-37.880000000000003</v>
          </cell>
        </row>
        <row r="18">
          <cell r="A18">
            <v>1662420</v>
          </cell>
          <cell r="B18" t="str">
            <v>Costco01</v>
          </cell>
          <cell r="C18">
            <v>-11</v>
          </cell>
          <cell r="D18">
            <v>-77.349999999999994</v>
          </cell>
        </row>
        <row r="19">
          <cell r="A19">
            <v>1408976</v>
          </cell>
          <cell r="B19" t="str">
            <v>Costco01</v>
          </cell>
          <cell r="C19">
            <v>-8.59</v>
          </cell>
          <cell r="D19">
            <v>-17.149999999999999</v>
          </cell>
        </row>
        <row r="20">
          <cell r="A20">
            <v>1408977</v>
          </cell>
          <cell r="B20" t="str">
            <v>Costco01</v>
          </cell>
          <cell r="C20">
            <v>-9.32</v>
          </cell>
          <cell r="D20">
            <v>-17.149999999999999</v>
          </cell>
        </row>
        <row r="21">
          <cell r="A21">
            <v>1408973</v>
          </cell>
          <cell r="B21" t="str">
            <v>Costco01</v>
          </cell>
          <cell r="C21">
            <v>-13.38</v>
          </cell>
          <cell r="D21">
            <v>-37.880000000000003</v>
          </cell>
        </row>
        <row r="22">
          <cell r="A22">
            <v>1408974</v>
          </cell>
          <cell r="B22" t="str">
            <v>Costco01</v>
          </cell>
          <cell r="C22">
            <v>-8.59</v>
          </cell>
          <cell r="D22">
            <v>-17.149999999999999</v>
          </cell>
        </row>
        <row r="23">
          <cell r="A23">
            <v>1407952</v>
          </cell>
          <cell r="B23" t="str">
            <v>Costco01</v>
          </cell>
          <cell r="C23">
            <v>-14.53</v>
          </cell>
          <cell r="D23">
            <v>-36</v>
          </cell>
        </row>
        <row r="24">
          <cell r="A24">
            <v>1407949</v>
          </cell>
          <cell r="B24" t="str">
            <v>Costco01</v>
          </cell>
          <cell r="C24">
            <v>-14.53</v>
          </cell>
          <cell r="D24">
            <v>-36</v>
          </cell>
        </row>
        <row r="25">
          <cell r="A25">
            <v>1407966</v>
          </cell>
          <cell r="B25" t="str">
            <v>Costco01</v>
          </cell>
          <cell r="C25">
            <v>-15.25</v>
          </cell>
          <cell r="D25">
            <v>-23.62</v>
          </cell>
        </row>
        <row r="26">
          <cell r="A26">
            <v>1407956</v>
          </cell>
          <cell r="B26" t="str">
            <v>Costco01</v>
          </cell>
          <cell r="C26">
            <v>-14.53</v>
          </cell>
          <cell r="D26">
            <v>-36</v>
          </cell>
        </row>
        <row r="27">
          <cell r="A27">
            <v>1407965</v>
          </cell>
          <cell r="B27" t="str">
            <v>Costco01</v>
          </cell>
          <cell r="C27">
            <v>-15.25</v>
          </cell>
          <cell r="D27">
            <v>-23.62</v>
          </cell>
        </row>
        <row r="28">
          <cell r="A28">
            <v>1407963</v>
          </cell>
          <cell r="B28" t="str">
            <v>Costco01</v>
          </cell>
          <cell r="C28">
            <v>-15.25</v>
          </cell>
          <cell r="D28">
            <v>-23.62</v>
          </cell>
        </row>
        <row r="29">
          <cell r="A29">
            <v>1407959</v>
          </cell>
          <cell r="B29" t="str">
            <v>Costco01</v>
          </cell>
          <cell r="C29">
            <v>-14.53</v>
          </cell>
          <cell r="D29">
            <v>-36</v>
          </cell>
        </row>
        <row r="30">
          <cell r="A30">
            <v>1407958</v>
          </cell>
          <cell r="B30" t="str">
            <v>Costco01</v>
          </cell>
          <cell r="C30">
            <v>-14.53</v>
          </cell>
          <cell r="D30">
            <v>-36</v>
          </cell>
        </row>
        <row r="31">
          <cell r="A31">
            <v>1407961</v>
          </cell>
          <cell r="B31" t="str">
            <v>Costco01</v>
          </cell>
          <cell r="C31">
            <v>-14.53</v>
          </cell>
          <cell r="D31">
            <v>-36</v>
          </cell>
        </row>
        <row r="32">
          <cell r="A32">
            <v>1407967</v>
          </cell>
          <cell r="B32" t="str">
            <v>Costco01</v>
          </cell>
          <cell r="C32">
            <v>-15.25</v>
          </cell>
          <cell r="D32">
            <v>-23.62</v>
          </cell>
        </row>
        <row r="33">
          <cell r="A33">
            <v>1407972</v>
          </cell>
          <cell r="B33" t="str">
            <v>Costco01</v>
          </cell>
          <cell r="C33">
            <v>-11.27</v>
          </cell>
          <cell r="D33">
            <v>-57</v>
          </cell>
        </row>
        <row r="34">
          <cell r="A34">
            <v>1259359</v>
          </cell>
          <cell r="B34" t="str">
            <v>COSTCO</v>
          </cell>
          <cell r="C34" t="str">
            <v xml:space="preserve">               -  </v>
          </cell>
        </row>
        <row r="35">
          <cell r="A35">
            <v>1348737</v>
          </cell>
          <cell r="B35" t="str">
            <v>COSTCO</v>
          </cell>
          <cell r="C35" t="str">
            <v xml:space="preserve">               -  </v>
          </cell>
        </row>
        <row r="36">
          <cell r="A36">
            <v>1197887</v>
          </cell>
          <cell r="B36" t="str">
            <v>COSTCO</v>
          </cell>
          <cell r="C36" t="str">
            <v xml:space="preserve">               -  </v>
          </cell>
        </row>
        <row r="37">
          <cell r="A37">
            <v>1348743</v>
          </cell>
          <cell r="B37" t="str">
            <v>COSTCO</v>
          </cell>
          <cell r="C37" t="str">
            <v xml:space="preserve">               -  </v>
          </cell>
        </row>
        <row r="38">
          <cell r="A38">
            <v>1296063</v>
          </cell>
          <cell r="B38" t="str">
            <v>COSTCO</v>
          </cell>
          <cell r="C38" t="str">
            <v xml:space="preserve">               -  </v>
          </cell>
        </row>
        <row r="39">
          <cell r="A39">
            <v>1296064</v>
          </cell>
          <cell r="B39" t="str">
            <v>COSTCO</v>
          </cell>
          <cell r="C39" t="str">
            <v xml:space="preserve">               -  </v>
          </cell>
        </row>
        <row r="40">
          <cell r="A40">
            <v>1407536</v>
          </cell>
          <cell r="B40" t="str">
            <v>COSTCO</v>
          </cell>
          <cell r="C40" t="str">
            <v xml:space="preserve">               -  </v>
          </cell>
        </row>
        <row r="41">
          <cell r="A41">
            <v>1339334</v>
          </cell>
          <cell r="B41" t="str">
            <v>Costco01</v>
          </cell>
          <cell r="C41">
            <v>-15.16</v>
          </cell>
          <cell r="D41">
            <v>-62.27</v>
          </cell>
        </row>
        <row r="42">
          <cell r="A42">
            <v>1339333</v>
          </cell>
          <cell r="B42" t="str">
            <v>Costco01</v>
          </cell>
          <cell r="C42">
            <v>-15.1</v>
          </cell>
          <cell r="D42">
            <v>-55.13</v>
          </cell>
        </row>
        <row r="43">
          <cell r="A43">
            <v>1407973</v>
          </cell>
          <cell r="B43" t="str">
            <v>Costco01</v>
          </cell>
          <cell r="C43">
            <v>-11.27</v>
          </cell>
          <cell r="D43">
            <v>-57</v>
          </cell>
        </row>
        <row r="44">
          <cell r="A44">
            <v>1339335</v>
          </cell>
          <cell r="B44" t="str">
            <v>Costco01</v>
          </cell>
          <cell r="C44">
            <v>-15.16</v>
          </cell>
          <cell r="D44">
            <v>-62.27</v>
          </cell>
        </row>
        <row r="45">
          <cell r="A45">
            <v>1475760</v>
          </cell>
          <cell r="B45" t="str">
            <v>Costco01</v>
          </cell>
          <cell r="C45">
            <v>-15.59</v>
          </cell>
        </row>
        <row r="46">
          <cell r="A46">
            <v>1476763</v>
          </cell>
          <cell r="B46" t="str">
            <v>Costco01</v>
          </cell>
          <cell r="C46">
            <v>-15.59</v>
          </cell>
          <cell r="D46">
            <v>-45</v>
          </cell>
        </row>
        <row r="47">
          <cell r="A47">
            <v>1476764</v>
          </cell>
          <cell r="B47" t="str">
            <v>Costco01</v>
          </cell>
          <cell r="C47">
            <v>-14.48</v>
          </cell>
          <cell r="D47">
            <v>-37.5</v>
          </cell>
        </row>
        <row r="48">
          <cell r="A48">
            <v>1475762</v>
          </cell>
          <cell r="B48" t="str">
            <v>Costco01</v>
          </cell>
          <cell r="C48">
            <v>-13.56</v>
          </cell>
          <cell r="D48">
            <v>-31</v>
          </cell>
        </row>
        <row r="49">
          <cell r="A49">
            <v>1475761</v>
          </cell>
          <cell r="B49" t="str">
            <v>Costco01</v>
          </cell>
          <cell r="C49">
            <v>-14.48</v>
          </cell>
          <cell r="D49">
            <v>-37.5</v>
          </cell>
        </row>
        <row r="50">
          <cell r="A50">
            <v>1476766</v>
          </cell>
          <cell r="B50" t="str">
            <v>Costco01</v>
          </cell>
          <cell r="C50">
            <v>-13.56</v>
          </cell>
          <cell r="D50">
            <v>-31</v>
          </cell>
        </row>
        <row r="51">
          <cell r="A51">
            <v>1459091</v>
          </cell>
          <cell r="B51" t="str">
            <v>Costco01</v>
          </cell>
          <cell r="C51">
            <v>-14.05</v>
          </cell>
          <cell r="D51">
            <v>-36.590000000000003</v>
          </cell>
        </row>
        <row r="52">
          <cell r="A52">
            <v>1458506</v>
          </cell>
          <cell r="B52" t="str">
            <v>Costco01</v>
          </cell>
          <cell r="C52">
            <v>-11.96</v>
          </cell>
          <cell r="D52">
            <v>-36.590000000000003</v>
          </cell>
        </row>
        <row r="53">
          <cell r="A53">
            <v>1459092</v>
          </cell>
          <cell r="B53" t="str">
            <v>Costco01</v>
          </cell>
          <cell r="C53">
            <v>-14.05</v>
          </cell>
          <cell r="D53">
            <v>-36.590000000000003</v>
          </cell>
        </row>
        <row r="54">
          <cell r="A54">
            <v>1459093</v>
          </cell>
          <cell r="B54" t="str">
            <v>Costco01</v>
          </cell>
          <cell r="C54">
            <v>-14.05</v>
          </cell>
          <cell r="D54">
            <v>-36.590000000000003</v>
          </cell>
        </row>
        <row r="55">
          <cell r="A55">
            <v>1459095</v>
          </cell>
          <cell r="B55" t="str">
            <v>Costco01</v>
          </cell>
          <cell r="C55" t="str">
            <v xml:space="preserve">               -  </v>
          </cell>
          <cell r="D55">
            <v>-36.590000000000003</v>
          </cell>
        </row>
        <row r="56">
          <cell r="A56">
            <v>1459094</v>
          </cell>
          <cell r="B56" t="str">
            <v>Costco01</v>
          </cell>
          <cell r="C56">
            <v>-11.96</v>
          </cell>
          <cell r="D56">
            <v>-36.590000000000003</v>
          </cell>
        </row>
        <row r="57">
          <cell r="A57">
            <v>1540785</v>
          </cell>
          <cell r="B57" t="str">
            <v>Costco01</v>
          </cell>
          <cell r="C57">
            <v>-11.1</v>
          </cell>
          <cell r="D57">
            <v>-31.6</v>
          </cell>
        </row>
        <row r="58">
          <cell r="A58">
            <v>1540787</v>
          </cell>
          <cell r="B58" t="str">
            <v>Costco01</v>
          </cell>
          <cell r="C58">
            <v>-11.1</v>
          </cell>
          <cell r="D58">
            <v>-31.6</v>
          </cell>
        </row>
        <row r="59">
          <cell r="A59">
            <v>1540781</v>
          </cell>
          <cell r="B59" t="str">
            <v>Costco01</v>
          </cell>
          <cell r="C59">
            <v>-10.51</v>
          </cell>
          <cell r="D59">
            <v>-28.15</v>
          </cell>
        </row>
        <row r="60">
          <cell r="A60">
            <v>1540782</v>
          </cell>
          <cell r="B60" t="str">
            <v>Costco01</v>
          </cell>
          <cell r="C60">
            <v>-9.93</v>
          </cell>
          <cell r="D60">
            <v>-28.15</v>
          </cell>
        </row>
        <row r="61">
          <cell r="A61">
            <v>1540786</v>
          </cell>
          <cell r="B61" t="str">
            <v>Costco01</v>
          </cell>
          <cell r="C61">
            <v>-10.44</v>
          </cell>
          <cell r="D61">
            <v>-31.6</v>
          </cell>
        </row>
        <row r="62">
          <cell r="A62">
            <v>1540784</v>
          </cell>
          <cell r="B62" t="str">
            <v>Costco01</v>
          </cell>
          <cell r="C62">
            <v>-11.1</v>
          </cell>
          <cell r="D62">
            <v>-31.6</v>
          </cell>
        </row>
        <row r="63">
          <cell r="A63">
            <v>1540783</v>
          </cell>
          <cell r="B63" t="str">
            <v>Costco01</v>
          </cell>
          <cell r="C63">
            <v>-10.51</v>
          </cell>
          <cell r="D63">
            <v>-28.15</v>
          </cell>
        </row>
        <row r="64">
          <cell r="A64">
            <v>1540780</v>
          </cell>
          <cell r="B64" t="str">
            <v>Costco01</v>
          </cell>
          <cell r="C64">
            <v>-10.51</v>
          </cell>
          <cell r="D64">
            <v>-28.15</v>
          </cell>
        </row>
        <row r="65">
          <cell r="A65">
            <v>1563192</v>
          </cell>
          <cell r="B65" t="str">
            <v>Costco01</v>
          </cell>
          <cell r="C65">
            <v>-13.91</v>
          </cell>
          <cell r="D65">
            <v>-43.68</v>
          </cell>
        </row>
        <row r="66">
          <cell r="A66">
            <v>1563193</v>
          </cell>
          <cell r="B66" t="str">
            <v>Costco01</v>
          </cell>
          <cell r="C66">
            <v>-13.8</v>
          </cell>
          <cell r="D66">
            <v>-29.67</v>
          </cell>
        </row>
        <row r="67">
          <cell r="A67">
            <v>1563194</v>
          </cell>
          <cell r="B67" t="str">
            <v>Costco01</v>
          </cell>
          <cell r="C67">
            <v>-13.91</v>
          </cell>
          <cell r="D67">
            <v>-43.68</v>
          </cell>
        </row>
        <row r="68">
          <cell r="A68">
            <v>1516592</v>
          </cell>
          <cell r="B68" t="str">
            <v>Costco01</v>
          </cell>
          <cell r="C68">
            <v>-11.12</v>
          </cell>
          <cell r="D68">
            <v>-25.55</v>
          </cell>
        </row>
        <row r="69">
          <cell r="A69">
            <v>1514691</v>
          </cell>
          <cell r="B69" t="str">
            <v>Costco01</v>
          </cell>
          <cell r="C69">
            <v>-12.77</v>
          </cell>
          <cell r="D69">
            <v>-42.07</v>
          </cell>
        </row>
        <row r="70">
          <cell r="A70">
            <v>1593357</v>
          </cell>
          <cell r="B70" t="str">
            <v>Costco01</v>
          </cell>
          <cell r="C70">
            <v>-10.51</v>
          </cell>
          <cell r="D70">
            <v>-28.15</v>
          </cell>
        </row>
        <row r="71">
          <cell r="A71">
            <v>1593358</v>
          </cell>
          <cell r="B71" t="str">
            <v>Costco01</v>
          </cell>
          <cell r="C71">
            <v>-11.1</v>
          </cell>
          <cell r="D71">
            <v>-31.6</v>
          </cell>
        </row>
        <row r="72">
          <cell r="A72">
            <v>1593359</v>
          </cell>
          <cell r="B72" t="str">
            <v>Costco01</v>
          </cell>
          <cell r="C72">
            <v>-11.1</v>
          </cell>
          <cell r="D72">
            <v>-31.6</v>
          </cell>
        </row>
        <row r="73">
          <cell r="A73">
            <v>1529951</v>
          </cell>
          <cell r="B73" t="str">
            <v>Costco01</v>
          </cell>
          <cell r="C73">
            <v>-27.56</v>
          </cell>
          <cell r="D73">
            <v>-68.63</v>
          </cell>
        </row>
        <row r="74">
          <cell r="A74">
            <v>1563191</v>
          </cell>
          <cell r="B74" t="str">
            <v>Costco01</v>
          </cell>
          <cell r="C74">
            <v>-13.8</v>
          </cell>
          <cell r="D74">
            <v>-29.67</v>
          </cell>
        </row>
        <row r="75">
          <cell r="A75">
            <v>1593356</v>
          </cell>
          <cell r="B75" t="str">
            <v>Costco01</v>
          </cell>
          <cell r="C75">
            <v>-10.51</v>
          </cell>
          <cell r="D75">
            <v>-28.15</v>
          </cell>
        </row>
        <row r="76">
          <cell r="A76">
            <v>1514685</v>
          </cell>
          <cell r="B76" t="str">
            <v>Costco01</v>
          </cell>
          <cell r="C76">
            <v>-12.77</v>
          </cell>
          <cell r="D76">
            <v>-42.07</v>
          </cell>
        </row>
        <row r="77">
          <cell r="A77">
            <v>1514688</v>
          </cell>
          <cell r="B77" t="str">
            <v>Costco01</v>
          </cell>
          <cell r="C77">
            <v>-12.77</v>
          </cell>
          <cell r="D77">
            <v>-42.07</v>
          </cell>
        </row>
        <row r="78">
          <cell r="A78">
            <v>1514683</v>
          </cell>
          <cell r="B78" t="str">
            <v>Costco01</v>
          </cell>
          <cell r="C78">
            <v>-12.77</v>
          </cell>
          <cell r="D78">
            <v>-42.07</v>
          </cell>
        </row>
        <row r="79">
          <cell r="A79">
            <v>1529947</v>
          </cell>
          <cell r="B79" t="str">
            <v>Costco01</v>
          </cell>
          <cell r="C79">
            <v>-10.95</v>
          </cell>
          <cell r="D79">
            <v>-39</v>
          </cell>
        </row>
        <row r="80">
          <cell r="A80">
            <v>1529946</v>
          </cell>
          <cell r="B80" t="str">
            <v>Costco01</v>
          </cell>
          <cell r="C80">
            <v>-10.95</v>
          </cell>
          <cell r="D80">
            <v>-39</v>
          </cell>
        </row>
        <row r="81">
          <cell r="A81">
            <v>1516594</v>
          </cell>
          <cell r="B81" t="str">
            <v>Costco01</v>
          </cell>
          <cell r="C81">
            <v>-11.12</v>
          </cell>
          <cell r="D81">
            <v>-25.55</v>
          </cell>
        </row>
        <row r="82">
          <cell r="A82">
            <v>1529950</v>
          </cell>
          <cell r="B82" t="str">
            <v>Costco01</v>
          </cell>
          <cell r="C82">
            <v>-27.56</v>
          </cell>
          <cell r="D82">
            <v>-68.63</v>
          </cell>
        </row>
        <row r="83">
          <cell r="A83">
            <v>1514689</v>
          </cell>
          <cell r="B83" t="str">
            <v>Costco01</v>
          </cell>
          <cell r="C83">
            <v>-12.77</v>
          </cell>
          <cell r="D83">
            <v>-42.07</v>
          </cell>
        </row>
        <row r="84">
          <cell r="A84">
            <v>1514684</v>
          </cell>
          <cell r="B84" t="str">
            <v>Costco01</v>
          </cell>
          <cell r="C84">
            <v>-12.77</v>
          </cell>
          <cell r="D84">
            <v>-42.07</v>
          </cell>
        </row>
        <row r="85">
          <cell r="A85">
            <v>1529939</v>
          </cell>
          <cell r="B85" t="str">
            <v>Costco01</v>
          </cell>
          <cell r="D85">
            <v>-22.78</v>
          </cell>
        </row>
        <row r="86">
          <cell r="A86">
            <v>1585799</v>
          </cell>
          <cell r="B86" t="str">
            <v>Costco01</v>
          </cell>
          <cell r="D86">
            <v>-70.62</v>
          </cell>
        </row>
        <row r="87">
          <cell r="A87">
            <v>1585900</v>
          </cell>
          <cell r="B87" t="str">
            <v>Costco01</v>
          </cell>
          <cell r="D87">
            <v>-70.62</v>
          </cell>
        </row>
        <row r="88">
          <cell r="A88">
            <v>1585902</v>
          </cell>
          <cell r="B88" t="str">
            <v>Costco01</v>
          </cell>
          <cell r="D88">
            <v>-70.62</v>
          </cell>
        </row>
        <row r="89">
          <cell r="A89">
            <v>1585795</v>
          </cell>
          <cell r="B89" t="str">
            <v>Costco01</v>
          </cell>
          <cell r="D89">
            <v>-64.47</v>
          </cell>
        </row>
        <row r="90">
          <cell r="A90">
            <v>1585794</v>
          </cell>
          <cell r="B90" t="str">
            <v>Costco01</v>
          </cell>
          <cell r="D90">
            <v>-64.47</v>
          </cell>
        </row>
        <row r="91">
          <cell r="A91">
            <v>1585673</v>
          </cell>
          <cell r="B91" t="str">
            <v>Costco01</v>
          </cell>
          <cell r="D91">
            <v>-64.47</v>
          </cell>
        </row>
        <row r="92">
          <cell r="A92">
            <v>1585798</v>
          </cell>
          <cell r="B92" t="str">
            <v>Costco01</v>
          </cell>
          <cell r="D92">
            <v>-70.62</v>
          </cell>
        </row>
        <row r="93">
          <cell r="A93">
            <v>1585796</v>
          </cell>
          <cell r="B93" t="str">
            <v>Costco01</v>
          </cell>
          <cell r="D93">
            <v>-64.47</v>
          </cell>
        </row>
        <row r="94">
          <cell r="A94">
            <v>1585797</v>
          </cell>
          <cell r="B94" t="str">
            <v>Costco01</v>
          </cell>
          <cell r="D94">
            <v>-64.47</v>
          </cell>
        </row>
        <row r="95">
          <cell r="A95">
            <v>1585672</v>
          </cell>
          <cell r="B95" t="str">
            <v>Costco01</v>
          </cell>
          <cell r="D95">
            <v>-70.62</v>
          </cell>
        </row>
        <row r="96">
          <cell r="A96">
            <v>1662421</v>
          </cell>
          <cell r="B96" t="str">
            <v>Costco01</v>
          </cell>
          <cell r="C96">
            <v>-9.4600000000000009</v>
          </cell>
          <cell r="D96">
            <v>-85.85</v>
          </cell>
        </row>
        <row r="97">
          <cell r="A97">
            <v>1593364</v>
          </cell>
          <cell r="B97" t="str">
            <v>Costco01</v>
          </cell>
          <cell r="C97">
            <v>-15.26</v>
          </cell>
          <cell r="D97">
            <v>-34.5</v>
          </cell>
        </row>
        <row r="98">
          <cell r="A98">
            <v>1408975</v>
          </cell>
          <cell r="B98" t="str">
            <v>Costco01</v>
          </cell>
          <cell r="C98">
            <v>-9.32</v>
          </cell>
          <cell r="D98">
            <v>-17.149999999999999</v>
          </cell>
        </row>
        <row r="99">
          <cell r="A99">
            <v>1516597</v>
          </cell>
          <cell r="B99" t="str">
            <v>Costco01</v>
          </cell>
          <cell r="C99">
            <v>0</v>
          </cell>
          <cell r="D99">
            <v>-25.55</v>
          </cell>
        </row>
        <row r="100">
          <cell r="A100">
            <v>1585793</v>
          </cell>
          <cell r="B100" t="str">
            <v>Costco01</v>
          </cell>
          <cell r="C100">
            <v>0</v>
          </cell>
          <cell r="D100">
            <v>-64.47</v>
          </cell>
        </row>
        <row r="101">
          <cell r="A101">
            <v>1516596</v>
          </cell>
          <cell r="B101" t="str">
            <v>Costco01</v>
          </cell>
          <cell r="C101">
            <v>0</v>
          </cell>
          <cell r="D101">
            <v>-25.55</v>
          </cell>
        </row>
        <row r="102">
          <cell r="A102">
            <v>1567728</v>
          </cell>
          <cell r="B102" t="str">
            <v>Costco01</v>
          </cell>
          <cell r="C102">
            <v>0</v>
          </cell>
          <cell r="D102">
            <v>-49.31</v>
          </cell>
        </row>
        <row r="103">
          <cell r="A103">
            <v>1529944</v>
          </cell>
          <cell r="B103" t="str">
            <v>Costco01</v>
          </cell>
          <cell r="C103">
            <v>0</v>
          </cell>
          <cell r="D103">
            <v>-22.78</v>
          </cell>
        </row>
        <row r="104">
          <cell r="A104">
            <v>1585901</v>
          </cell>
          <cell r="B104" t="str">
            <v>Costco01</v>
          </cell>
          <cell r="C104">
            <v>0</v>
          </cell>
          <cell r="D104">
            <v>-70.62</v>
          </cell>
        </row>
        <row r="105">
          <cell r="A105">
            <v>1530594</v>
          </cell>
          <cell r="B105" t="str">
            <v>Costco01</v>
          </cell>
          <cell r="C105">
            <v>-8.4700000000000006</v>
          </cell>
          <cell r="D105">
            <v>-12.77</v>
          </cell>
        </row>
        <row r="106">
          <cell r="A106">
            <v>1530595</v>
          </cell>
          <cell r="B106" t="str">
            <v>Costco01</v>
          </cell>
          <cell r="C106">
            <v>-8.4700000000000006</v>
          </cell>
          <cell r="D106">
            <v>-12.77</v>
          </cell>
        </row>
        <row r="107">
          <cell r="A107">
            <v>1637946</v>
          </cell>
          <cell r="B107" t="str">
            <v>Costco01</v>
          </cell>
          <cell r="C107">
            <v>-0.85</v>
          </cell>
          <cell r="D107">
            <v>-41.4</v>
          </cell>
        </row>
        <row r="108">
          <cell r="A108">
            <v>1593363</v>
          </cell>
          <cell r="B108" t="str">
            <v>Costco01</v>
          </cell>
          <cell r="C108">
            <v>-15.26</v>
          </cell>
          <cell r="D108">
            <v>-34.5</v>
          </cell>
        </row>
        <row r="109">
          <cell r="A109">
            <v>1662422</v>
          </cell>
          <cell r="B109" t="str">
            <v>Costco01</v>
          </cell>
          <cell r="C109">
            <v>-11.37</v>
          </cell>
          <cell r="D109">
            <v>-85.85</v>
          </cell>
        </row>
        <row r="110">
          <cell r="A110">
            <v>1677241</v>
          </cell>
          <cell r="B110" t="str">
            <v>Costco01</v>
          </cell>
          <cell r="D110">
            <v>-42.6</v>
          </cell>
        </row>
        <row r="111">
          <cell r="A111">
            <v>1704887</v>
          </cell>
          <cell r="B111" t="str">
            <v>COSTCO</v>
          </cell>
          <cell r="D111">
            <v>-27.39</v>
          </cell>
        </row>
        <row r="112">
          <cell r="A112">
            <v>1663069</v>
          </cell>
          <cell r="B112" t="str">
            <v>Costco01</v>
          </cell>
          <cell r="C112">
            <v>-9.8800000000000008</v>
          </cell>
          <cell r="D112">
            <v>-22.5</v>
          </cell>
        </row>
        <row r="113">
          <cell r="A113">
            <v>1663075</v>
          </cell>
          <cell r="B113" t="str">
            <v>Costco01</v>
          </cell>
          <cell r="C113">
            <v>-20.97</v>
          </cell>
          <cell r="D113">
            <v>-22.5</v>
          </cell>
        </row>
        <row r="114">
          <cell r="A114">
            <v>1663079</v>
          </cell>
          <cell r="B114" t="str">
            <v>Costco01</v>
          </cell>
          <cell r="C114">
            <v>-39.049999999999997</v>
          </cell>
          <cell r="D114">
            <v>-22.5</v>
          </cell>
        </row>
        <row r="115">
          <cell r="A115">
            <v>1663082</v>
          </cell>
          <cell r="B115" t="str">
            <v>Costco01</v>
          </cell>
          <cell r="D115">
            <v>-22.5</v>
          </cell>
        </row>
        <row r="116">
          <cell r="A116">
            <v>1529947</v>
          </cell>
          <cell r="C116">
            <v>0</v>
          </cell>
        </row>
        <row r="117">
          <cell r="A117">
            <v>1593359</v>
          </cell>
          <cell r="C117">
            <v>-11.1</v>
          </cell>
        </row>
        <row r="118">
          <cell r="A118">
            <v>1529946</v>
          </cell>
          <cell r="C118">
            <v>0</v>
          </cell>
        </row>
        <row r="119">
          <cell r="A119">
            <v>1662420</v>
          </cell>
          <cell r="C119">
            <v>-11</v>
          </cell>
        </row>
        <row r="120">
          <cell r="A120">
            <v>1540780</v>
          </cell>
          <cell r="C120">
            <v>-10.51</v>
          </cell>
        </row>
        <row r="121">
          <cell r="A121">
            <v>1663075</v>
          </cell>
          <cell r="C121">
            <v>-20.97</v>
          </cell>
        </row>
        <row r="122">
          <cell r="A122">
            <v>1585799</v>
          </cell>
          <cell r="C122">
            <v>0</v>
          </cell>
        </row>
        <row r="123">
          <cell r="A123">
            <v>1516597</v>
          </cell>
          <cell r="C123">
            <v>0</v>
          </cell>
        </row>
        <row r="124">
          <cell r="A124">
            <v>1540781</v>
          </cell>
          <cell r="C124">
            <v>-10.51</v>
          </cell>
        </row>
        <row r="125">
          <cell r="A125">
            <v>1662422</v>
          </cell>
          <cell r="C125">
            <v>-11.37</v>
          </cell>
        </row>
        <row r="126">
          <cell r="A126">
            <v>1529939</v>
          </cell>
          <cell r="C126">
            <v>0</v>
          </cell>
        </row>
        <row r="127">
          <cell r="A127">
            <v>1516596</v>
          </cell>
          <cell r="C127">
            <v>0</v>
          </cell>
        </row>
        <row r="128">
          <cell r="A128">
            <v>1540783</v>
          </cell>
          <cell r="C128">
            <v>-10.51</v>
          </cell>
        </row>
        <row r="129">
          <cell r="A129">
            <v>1663069</v>
          </cell>
          <cell r="C129">
            <v>-9.8800000000000008</v>
          </cell>
        </row>
        <row r="130">
          <cell r="A130">
            <v>1593357</v>
          </cell>
          <cell r="C130">
            <v>-10.51</v>
          </cell>
        </row>
        <row r="131">
          <cell r="A131">
            <v>1663075</v>
          </cell>
          <cell r="C131">
            <v>-21.68</v>
          </cell>
        </row>
        <row r="132">
          <cell r="A132">
            <v>1540785</v>
          </cell>
          <cell r="C132">
            <v>-11.1</v>
          </cell>
        </row>
        <row r="133">
          <cell r="A133">
            <v>1593356</v>
          </cell>
          <cell r="C133">
            <v>-10.51</v>
          </cell>
        </row>
        <row r="134">
          <cell r="A134">
            <v>1663075</v>
          </cell>
          <cell r="C134">
            <v>-22.26</v>
          </cell>
        </row>
        <row r="135">
          <cell r="A135">
            <v>1663079</v>
          </cell>
          <cell r="C135">
            <v>-39.049999999999997</v>
          </cell>
        </row>
        <row r="136">
          <cell r="A136">
            <v>1663075</v>
          </cell>
          <cell r="C136">
            <v>-30.75</v>
          </cell>
        </row>
        <row r="137">
          <cell r="A137">
            <v>1585798</v>
          </cell>
          <cell r="C137">
            <v>0</v>
          </cell>
        </row>
        <row r="138">
          <cell r="A138">
            <v>1585797</v>
          </cell>
          <cell r="C138">
            <v>0</v>
          </cell>
        </row>
        <row r="139">
          <cell r="A139">
            <v>1514684</v>
          </cell>
          <cell r="C139">
            <v>0</v>
          </cell>
        </row>
        <row r="140">
          <cell r="A140">
            <v>1663075</v>
          </cell>
          <cell r="C140">
            <v>-28.57</v>
          </cell>
        </row>
        <row r="141">
          <cell r="A141">
            <v>1663082</v>
          </cell>
          <cell r="C141">
            <v>0</v>
          </cell>
        </row>
        <row r="142">
          <cell r="A142">
            <v>1514691</v>
          </cell>
          <cell r="C142">
            <v>0</v>
          </cell>
        </row>
        <row r="143">
          <cell r="A143">
            <v>1516594</v>
          </cell>
          <cell r="C143">
            <v>0</v>
          </cell>
        </row>
        <row r="144">
          <cell r="A144">
            <v>1662422</v>
          </cell>
          <cell r="C144">
            <v>-9.4600000000000009</v>
          </cell>
        </row>
        <row r="145">
          <cell r="A145">
            <v>1540784</v>
          </cell>
          <cell r="C145">
            <v>-11.1</v>
          </cell>
        </row>
        <row r="146">
          <cell r="A146">
            <v>1540787</v>
          </cell>
          <cell r="C146">
            <v>-11.1</v>
          </cell>
        </row>
        <row r="147">
          <cell r="A147">
            <v>1662421</v>
          </cell>
          <cell r="C147">
            <v>-9.4600000000000009</v>
          </cell>
        </row>
        <row r="148">
          <cell r="A148">
            <v>1663079</v>
          </cell>
          <cell r="C148">
            <v>-23.28</v>
          </cell>
        </row>
        <row r="149">
          <cell r="A149">
            <v>1663079</v>
          </cell>
          <cell r="C149">
            <v>-30.8</v>
          </cell>
        </row>
        <row r="150">
          <cell r="A150">
            <v>1540785</v>
          </cell>
          <cell r="C150">
            <v>-11.100000000000001</v>
          </cell>
        </row>
        <row r="151">
          <cell r="A151">
            <v>1585795</v>
          </cell>
          <cell r="C151">
            <v>0</v>
          </cell>
        </row>
        <row r="152">
          <cell r="A152">
            <v>1540781</v>
          </cell>
          <cell r="C152">
            <v>-10.509999999999998</v>
          </cell>
        </row>
        <row r="153">
          <cell r="A153">
            <v>1593357</v>
          </cell>
          <cell r="C153">
            <v>-10.509999999999998</v>
          </cell>
        </row>
        <row r="154">
          <cell r="A154">
            <v>1585796</v>
          </cell>
          <cell r="C154">
            <v>0</v>
          </cell>
        </row>
        <row r="155">
          <cell r="A155">
            <v>1663069</v>
          </cell>
          <cell r="C155">
            <v>-19.73</v>
          </cell>
        </row>
        <row r="156">
          <cell r="A156">
            <v>1663079</v>
          </cell>
          <cell r="C156">
            <v>-19.73</v>
          </cell>
        </row>
        <row r="157">
          <cell r="A157">
            <v>1663075</v>
          </cell>
          <cell r="C157">
            <v>-9.8800000000000008</v>
          </cell>
        </row>
        <row r="158">
          <cell r="A158">
            <v>1516592</v>
          </cell>
          <cell r="C158">
            <v>0</v>
          </cell>
        </row>
        <row r="159">
          <cell r="A159">
            <v>1593358</v>
          </cell>
          <cell r="C159">
            <v>-11.1</v>
          </cell>
        </row>
        <row r="160">
          <cell r="A160">
            <v>1663069</v>
          </cell>
          <cell r="C160">
            <v>-19.28</v>
          </cell>
        </row>
        <row r="161">
          <cell r="A161">
            <v>1662420</v>
          </cell>
          <cell r="C161">
            <v>-9.3699999999999992</v>
          </cell>
        </row>
        <row r="162">
          <cell r="A162">
            <v>1585793</v>
          </cell>
          <cell r="C162">
            <v>0</v>
          </cell>
        </row>
        <row r="163">
          <cell r="A163">
            <v>1529944</v>
          </cell>
          <cell r="C163">
            <v>0</v>
          </cell>
        </row>
        <row r="164">
          <cell r="A164">
            <v>1663069</v>
          </cell>
          <cell r="C164">
            <v>-20.934999999999999</v>
          </cell>
        </row>
        <row r="165">
          <cell r="A165">
            <v>1585902</v>
          </cell>
          <cell r="C165">
            <v>0</v>
          </cell>
        </row>
        <row r="166">
          <cell r="A166">
            <v>1407952</v>
          </cell>
          <cell r="C166">
            <v>0</v>
          </cell>
        </row>
        <row r="167">
          <cell r="A167">
            <v>1339333</v>
          </cell>
          <cell r="C167">
            <v>-32.21</v>
          </cell>
        </row>
        <row r="168">
          <cell r="A168">
            <v>1585673</v>
          </cell>
          <cell r="C168">
            <v>0</v>
          </cell>
        </row>
        <row r="169">
          <cell r="A169">
            <v>1459093</v>
          </cell>
          <cell r="C169">
            <v>0</v>
          </cell>
        </row>
        <row r="170">
          <cell r="A170">
            <v>1585794</v>
          </cell>
          <cell r="C170">
            <v>0</v>
          </cell>
        </row>
        <row r="171">
          <cell r="A171">
            <v>1663075</v>
          </cell>
          <cell r="C171">
            <v>-20.3</v>
          </cell>
        </row>
        <row r="172">
          <cell r="A172">
            <v>1311675</v>
          </cell>
          <cell r="C172">
            <v>0</v>
          </cell>
        </row>
        <row r="173">
          <cell r="A173">
            <v>1663079</v>
          </cell>
          <cell r="C173">
            <v>-21.68</v>
          </cell>
        </row>
        <row r="174">
          <cell r="A174">
            <v>1663079</v>
          </cell>
          <cell r="C174">
            <v>-19.28</v>
          </cell>
        </row>
        <row r="175">
          <cell r="A175">
            <v>1540783</v>
          </cell>
          <cell r="C175">
            <v>-10.509999999999998</v>
          </cell>
        </row>
        <row r="176">
          <cell r="A176">
            <v>1593356</v>
          </cell>
          <cell r="C176">
            <v>-10.509999999999998</v>
          </cell>
        </row>
        <row r="177">
          <cell r="A177">
            <v>1593359</v>
          </cell>
          <cell r="C177">
            <v>-20.56</v>
          </cell>
        </row>
        <row r="178">
          <cell r="A178">
            <v>1662421</v>
          </cell>
          <cell r="C178">
            <v>0</v>
          </cell>
        </row>
        <row r="179">
          <cell r="A179">
            <v>1339333</v>
          </cell>
          <cell r="C179">
            <v>-24.54</v>
          </cell>
        </row>
        <row r="180">
          <cell r="A180">
            <v>1663069</v>
          </cell>
          <cell r="C180">
            <v>-21.67</v>
          </cell>
        </row>
        <row r="181">
          <cell r="A181">
            <v>1704888</v>
          </cell>
          <cell r="B181" t="str">
            <v>Costco01</v>
          </cell>
          <cell r="C181">
            <v>0</v>
          </cell>
          <cell r="D181">
            <v>-36.71</v>
          </cell>
        </row>
        <row r="182">
          <cell r="A182">
            <v>1704894</v>
          </cell>
          <cell r="B182" t="str">
            <v>Costco01</v>
          </cell>
          <cell r="C182">
            <v>0</v>
          </cell>
          <cell r="D182">
            <v>-36.71</v>
          </cell>
        </row>
        <row r="183">
          <cell r="A183">
            <v>1738470</v>
          </cell>
          <cell r="B183" t="str">
            <v>Costco01</v>
          </cell>
          <cell r="C183">
            <v>-22.14</v>
          </cell>
          <cell r="D183">
            <v>-22.14</v>
          </cell>
        </row>
        <row r="184">
          <cell r="A184">
            <v>1655857</v>
          </cell>
          <cell r="B184" t="str">
            <v>Costco01</v>
          </cell>
          <cell r="C184">
            <v>-26</v>
          </cell>
          <cell r="D184">
            <v>-26</v>
          </cell>
        </row>
        <row r="185">
          <cell r="A185">
            <v>1793724</v>
          </cell>
          <cell r="B185" t="str">
            <v>Costco01</v>
          </cell>
          <cell r="D185">
            <v>-17.16</v>
          </cell>
        </row>
        <row r="186">
          <cell r="A186">
            <v>1793726</v>
          </cell>
          <cell r="B186" t="str">
            <v>Costco01</v>
          </cell>
          <cell r="D186">
            <v>-23.54</v>
          </cell>
        </row>
        <row r="187">
          <cell r="A187">
            <v>1793725</v>
          </cell>
          <cell r="B187" t="str">
            <v>Costco01</v>
          </cell>
          <cell r="D187">
            <v>-17.53</v>
          </cell>
        </row>
        <row r="188">
          <cell r="A188">
            <v>1793729</v>
          </cell>
          <cell r="B188" t="str">
            <v>Costco01</v>
          </cell>
          <cell r="D188">
            <v>-31.29</v>
          </cell>
        </row>
        <row r="189">
          <cell r="A189">
            <v>1793728</v>
          </cell>
          <cell r="B189" t="str">
            <v>Costco01</v>
          </cell>
          <cell r="D189">
            <v>-26.98</v>
          </cell>
        </row>
        <row r="190">
          <cell r="A190">
            <v>1793730</v>
          </cell>
          <cell r="B190" t="str">
            <v>Costco01</v>
          </cell>
          <cell r="D190">
            <v>-31.29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140.64475752315" createdVersion="4" refreshedVersion="4" minRefreshableVersion="3" recordCount="154" xr:uid="{00000000-000A-0000-FFFF-FFFF00000000}">
  <cacheSource type="worksheet">
    <worksheetSource ref="A1:R155" sheet="JULY'23"/>
  </cacheSource>
  <cacheFields count="18">
    <cacheField name="Check #" numFmtId="0">
      <sharedItems/>
    </cacheField>
    <cacheField name="Invoice#" numFmtId="0">
      <sharedItems/>
    </cacheField>
    <cacheField name="Invoice Date" numFmtId="14">
      <sharedItems containsSemiMixedTypes="0" containsNonDate="0" containsDate="1" containsString="0" minDate="2023-06-29T00:00:00" maxDate="2023-07-28T00:00:00"/>
    </cacheField>
    <cacheField name="Total Amount" numFmtId="43">
      <sharedItems containsString="0" containsBlank="1" containsNumber="1" minValue="-341.6" maxValue="-22.78"/>
    </cacheField>
    <cacheField name="FREIGHT/ DISCOUNT" numFmtId="43">
      <sharedItems containsString="0" containsBlank="1" containsNumber="1" minValue="-88.8" maxValue="0"/>
    </cacheField>
    <cacheField name="Net Amount" numFmtId="43">
      <sharedItems containsSemiMixedTypes="0" containsString="0" containsNumber="1" minValue="-252.8" maxValue="-22.5"/>
    </cacheField>
    <cacheField name="Due Date" numFmtId="14">
      <sharedItems containsSemiMixedTypes="0" containsNonDate="0" containsDate="1" containsString="0" minDate="2023-06-29T00:00:00" maxDate="2023-07-28T00:00:00"/>
    </cacheField>
    <cacheField name="PO#" numFmtId="0">
      <sharedItems/>
    </cacheField>
    <cacheField name="ITEM NO." numFmtId="0">
      <sharedItems containsSemiMixedTypes="0" containsString="0" containsNumber="1" containsInteger="1" minValue="1339333" maxValue="1704887"/>
    </cacheField>
    <cacheField name="JLA item#" numFmtId="0">
      <sharedItems/>
    </cacheField>
    <cacheField name="AR No." numFmtId="0">
      <sharedItems containsSemiMixedTypes="0" containsString="0" containsNumber="1" containsInteger="1" minValue="182771" maxValue="12219228"/>
    </cacheField>
    <cacheField name="Check Date" numFmtId="14">
      <sharedItems containsSemiMixedTypes="0" containsNonDate="0" containsDate="1" containsString="0" minDate="2023-07-03T00:00:00" maxDate="2023-08-01T00:00:00"/>
    </cacheField>
    <cacheField name="ACCOUNT" numFmtId="0">
      <sharedItems/>
    </cacheField>
    <cacheField name="Division" numFmtId="0">
      <sharedItems/>
    </cacheField>
    <cacheField name="CU" numFmtId="0">
      <sharedItems containsMixedTypes="1" containsNumber="1" containsInteger="1" minValue="32" maxValue="60" count="5">
        <n v="32"/>
        <n v="40"/>
        <n v="60"/>
        <s v="-"/>
        <n v="55"/>
      </sharedItems>
    </cacheField>
    <cacheField name="UNIT PRICE" numFmtId="43">
      <sharedItems containsSemiMixedTypes="0" containsString="0" containsNumber="1" minValue="-85.85" maxValue="-22.5"/>
    </cacheField>
    <cacheField name="QTY" numFmtId="1">
      <sharedItems containsSemiMixedTypes="0" containsString="0" containsNumber="1" minValue="1" maxValue="8"/>
    </cacheField>
    <cacheField name="NOTE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204.415875231483" createdVersion="4" refreshedVersion="4" minRefreshableVersion="3" recordCount="189" xr:uid="{00000000-000A-0000-FFFF-FFFF01000000}">
  <cacheSource type="worksheet">
    <worksheetSource ref="A1:Q190" sheet="SEP'23"/>
  </cacheSource>
  <cacheFields count="17">
    <cacheField name="Check #" numFmtId="0">
      <sharedItems/>
    </cacheField>
    <cacheField name="Invoice#" numFmtId="0">
      <sharedItems/>
    </cacheField>
    <cacheField name="Invoice Date" numFmtId="14">
      <sharedItems containsSemiMixedTypes="0" containsNonDate="0" containsDate="1" containsString="0" minDate="2023-08-30T00:00:00" maxDate="2023-09-28T00:00:00"/>
    </cacheField>
    <cacheField name="Total Amount" numFmtId="43">
      <sharedItems containsString="0" containsBlank="1" containsNumber="1" minValue="-341.6" maxValue="-22.78"/>
    </cacheField>
    <cacheField name="FREIGHT/ DISCOUNT" numFmtId="43">
      <sharedItems containsString="0" containsBlank="1" containsNumber="1" minValue="-89.62" maxValue="0" count="44">
        <n v="0"/>
        <n v="-51.18"/>
        <n v="-9.3699999999999992"/>
        <n v="-11.1"/>
        <n v="-32.72"/>
        <n v="-22.2"/>
        <n v="-9.4600000000000009"/>
        <n v="-10.51"/>
        <n v="-21.02"/>
        <n v="-18.54"/>
        <n v="-34.159999999999997"/>
        <n v="-9.8800000000000008"/>
        <m/>
        <n v="-18.739999999999998"/>
        <n v="-31.53"/>
        <n v="-20.3"/>
        <n v="-33.299999999999997"/>
        <n v="-44.83"/>
        <n v="-15.1"/>
        <n v="-30.97"/>
        <n v="-18.920000000000002"/>
        <n v="-20.97"/>
        <n v="-21.68"/>
        <n v="-28.1"/>
        <n v="-46.65"/>
        <n v="-4.07"/>
        <n v="-30.89"/>
        <n v="-32.270000000000003"/>
        <n v="-17.91"/>
        <n v="-51.5"/>
        <n v="-22.26"/>
        <n v="-18.829999999999998"/>
        <n v="-19.28"/>
        <n v="-15.55"/>
        <n v="-14.73"/>
        <n v="-61.92"/>
        <n v="-88.8"/>
        <n v="-89.62"/>
        <n v="-75.45"/>
        <n v="-53.83"/>
        <n v="-31.57"/>
        <n v="-40.9"/>
        <n v="-20.170000000000002"/>
        <n v="-19.760000000000002"/>
      </sharedItems>
    </cacheField>
    <cacheField name="Net Amount" numFmtId="43">
      <sharedItems containsSemiMixedTypes="0" containsString="0" containsNumber="1" minValue="-252.8" maxValue="-22.5"/>
    </cacheField>
    <cacheField name="Due Date" numFmtId="14">
      <sharedItems containsSemiMixedTypes="0" containsNonDate="0" containsDate="1" containsString="0" minDate="2023-08-30T00:00:00" maxDate="2023-09-28T00:00:00"/>
    </cacheField>
    <cacheField name="PO#" numFmtId="0">
      <sharedItems/>
    </cacheField>
    <cacheField name="ITEM NO." numFmtId="0">
      <sharedItems containsSemiMixedTypes="0" containsString="0" containsNumber="1" containsInteger="1" minValue="1290496" maxValue="1704888"/>
    </cacheField>
    <cacheField name="JLA item#" numFmtId="0">
      <sharedItems/>
    </cacheField>
    <cacheField name="AR No." numFmtId="0">
      <sharedItems containsSemiMixedTypes="0" containsString="0" containsNumber="1" containsInteger="1" minValue="187211" maxValue="12221229"/>
    </cacheField>
    <cacheField name="Check Date" numFmtId="14">
      <sharedItems containsSemiMixedTypes="0" containsNonDate="0" containsDate="1" containsString="0" minDate="2023-09-01T00:00:00" maxDate="2023-09-30T00:00:00"/>
    </cacheField>
    <cacheField name="ACCOUNT" numFmtId="0">
      <sharedItems/>
    </cacheField>
    <cacheField name="Division" numFmtId="0">
      <sharedItems count="4">
        <s v="Pet Bed"/>
        <s v="Blanket"/>
        <s v="Window"/>
        <s v="Bath Accessories"/>
      </sharedItems>
    </cacheField>
    <cacheField name="CU" numFmtId="0">
      <sharedItems containsSemiMixedTypes="0" containsString="0" containsNumber="1" containsInteger="1" minValue="32" maxValue="60" count="4">
        <n v="40"/>
        <n v="32"/>
        <n v="60"/>
        <n v="55"/>
      </sharedItems>
    </cacheField>
    <cacheField name="UNIT PRICE" numFmtId="43">
      <sharedItems containsSemiMixedTypes="0" containsString="0" containsNumber="1" minValue="-85.85" maxValue="0"/>
    </cacheField>
    <cacheField name="QTY" numFmtId="1">
      <sharedItems containsSemiMixedTypes="0" containsString="0" containsNumb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328.495423842593" createdVersion="4" refreshedVersion="4" minRefreshableVersion="3" recordCount="425" xr:uid="{00000000-000A-0000-FFFF-FFFF02000000}">
  <cacheSource type="worksheet">
    <worksheetSource ref="A1:Q426" sheet="JAN'24"/>
  </cacheSource>
  <cacheFields count="17">
    <cacheField name="Check #" numFmtId="0">
      <sharedItems/>
    </cacheField>
    <cacheField name="Invoice#" numFmtId="0">
      <sharedItems/>
    </cacheField>
    <cacheField name="Invoice Date" numFmtId="14">
      <sharedItems containsSemiMixedTypes="0" containsNonDate="0" containsDate="1" containsString="0" minDate="2023-12-22T00:00:00" maxDate="2024-01-30T00:00:00"/>
    </cacheField>
    <cacheField name="Total Amount" numFmtId="43">
      <sharedItems containsString="0" containsBlank="1" containsNumber="1" minValue="-381.24" maxValue="-18"/>
    </cacheField>
    <cacheField name="FREIGHT/ DISCOUNT" numFmtId="43">
      <sharedItems containsString="0" containsBlank="1" containsNumber="1" minValue="-63.05" maxValue="0"/>
    </cacheField>
    <cacheField name="Net Amount" numFmtId="43">
      <sharedItems containsSemiMixedTypes="0" containsString="0" containsNumber="1" minValue="-343.4" maxValue="-17.25"/>
    </cacheField>
    <cacheField name="Due Date" numFmtId="14">
      <sharedItems containsSemiMixedTypes="0" containsNonDate="0" containsDate="1" containsString="0" minDate="2023-12-22T00:00:00" maxDate="2024-01-30T00:00:00"/>
    </cacheField>
    <cacheField name="PO#" numFmtId="0">
      <sharedItems/>
    </cacheField>
    <cacheField name="ITEM NO." numFmtId="0">
      <sharedItems containsSemiMixedTypes="0" containsString="0" containsNumber="1" containsInteger="1" minValue="1259359" maxValue="1704888"/>
    </cacheField>
    <cacheField name="JLA item#" numFmtId="0">
      <sharedItems/>
    </cacheField>
    <cacheField name="AR NO" numFmtId="0">
      <sharedItems containsSemiMixedTypes="0" containsString="0" containsNumber="1" containsInteger="1" minValue="196232" maxValue="12224174"/>
    </cacheField>
    <cacheField name="Check Date" numFmtId="14">
      <sharedItems containsSemiMixedTypes="0" containsNonDate="0" containsDate="1" containsString="0" minDate="2024-01-02T00:00:00" maxDate="2024-02-01T00:00:00"/>
    </cacheField>
    <cacheField name="ACCOUNT" numFmtId="0">
      <sharedItems/>
    </cacheField>
    <cacheField name="Division" numFmtId="0">
      <sharedItems/>
    </cacheField>
    <cacheField name="CU" numFmtId="0">
      <sharedItems containsSemiMixedTypes="0" containsString="0" containsNumber="1" containsInteger="1" minValue="32" maxValue="60" count="5">
        <n v="55"/>
        <n v="32"/>
        <n v="60"/>
        <n v="40"/>
        <n v="58"/>
      </sharedItems>
    </cacheField>
    <cacheField name="UNIT PRICE" numFmtId="43">
      <sharedItems containsSemiMixedTypes="0" containsString="0" containsNumber="1" minValue="-85.85" maxValue="0"/>
    </cacheField>
    <cacheField name="QTY" numFmtId="1">
      <sharedItems containsMixedTypes="1" containsNumber="1" minValue="0.94987741759738487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357.47317824074" createdVersion="4" refreshedVersion="4" minRefreshableVersion="3" recordCount="364" xr:uid="{00000000-000A-0000-FFFF-FFFF03000000}">
  <cacheSource type="worksheet">
    <worksheetSource ref="A1:Q365" sheet="FEB'24"/>
  </cacheSource>
  <cacheFields count="17">
    <cacheField name="Check #" numFmtId="0">
      <sharedItems/>
    </cacheField>
    <cacheField name="Invoice#" numFmtId="0">
      <sharedItems/>
    </cacheField>
    <cacheField name="Invoice Date" numFmtId="14">
      <sharedItems containsSemiMixedTypes="0" containsNonDate="0" containsDate="1" containsString="0" minDate="2024-01-30T00:00:00" maxDate="2024-02-28T00:00:00"/>
    </cacheField>
    <cacheField name="Total Amount" numFmtId="43">
      <sharedItems containsSemiMixedTypes="0" containsString="0" containsNumber="1" minValue="-780" maxValue="-22.78"/>
    </cacheField>
    <cacheField name="FREIGHT/ DISCOUNT" numFmtId="43">
      <sharedItems containsString="0" containsBlank="1" containsNumber="1" minValue="-79.34" maxValue="0" count="37">
        <n v="-9.8800000000000008"/>
        <n v="-18.23"/>
        <n v="-18.920000000000002"/>
        <n v="-9.07"/>
        <n v="0"/>
        <n v="-9.3699999999999992"/>
        <n v="-9.4600000000000009"/>
        <n v="-21.02"/>
        <m/>
        <n v="-22.2"/>
        <n v="-10.509999999999998"/>
        <n v="-28.11"/>
        <n v="-26.27"/>
        <n v="-11.1"/>
        <n v="-56.22"/>
        <n v="-37.840000000000003"/>
        <n v="-10.51"/>
        <n v="-42.04"/>
        <n v="-33.299999999999997"/>
        <n v="-18.739999999999998"/>
        <n v="-8.7200000000000006"/>
        <n v="-15.16"/>
        <n v="-27.68"/>
        <n v="-8.86"/>
        <n v="-79.34"/>
        <n v="-8.89"/>
        <n v="-17.440000000000001"/>
        <n v="-32.270000000000003"/>
        <n v="-28.38"/>
        <n v="-18.14"/>
        <n v="-31.29"/>
        <n v="-19.84"/>
        <n v="-55.5"/>
        <n v="-69.760000000000005"/>
        <n v="-31.53"/>
        <n v="-15.1"/>
        <n v="-17.78"/>
      </sharedItems>
    </cacheField>
    <cacheField name="Net Amount" numFmtId="43">
      <sharedItems containsSemiMixedTypes="0" containsString="0" containsNumber="1" minValue="-780" maxValue="-17.16"/>
    </cacheField>
    <cacheField name="Due Date" numFmtId="14">
      <sharedItems containsSemiMixedTypes="0" containsNonDate="0" containsDate="1" containsString="0" minDate="2024-01-30T00:00:00" maxDate="2024-02-28T00:00:00"/>
    </cacheField>
    <cacheField name="PO#" numFmtId="0">
      <sharedItems/>
    </cacheField>
    <cacheField name="ITEM NO." numFmtId="0">
      <sharedItems containsSemiMixedTypes="0" containsString="0" containsNumber="1" containsInteger="1" minValue="1339333" maxValue="1793730"/>
    </cacheField>
    <cacheField name="JLA item#" numFmtId="0">
      <sharedItems/>
    </cacheField>
    <cacheField name="AR NO" numFmtId="0">
      <sharedItems containsSemiMixedTypes="0" containsString="0" containsNumber="1" containsInteger="1" minValue="198835" maxValue="12225134"/>
    </cacheField>
    <cacheField name="Check Date" numFmtId="14">
      <sharedItems containsSemiMixedTypes="0" containsNonDate="0" containsDate="1" containsString="0" minDate="2024-02-01T00:00:00" maxDate="2024-03-01T00:00:00"/>
    </cacheField>
    <cacheField name="ACCOUNT" numFmtId="0">
      <sharedItems/>
    </cacheField>
    <cacheField name="Division" numFmtId="0">
      <sharedItems/>
    </cacheField>
    <cacheField name="CU" numFmtId="0">
      <sharedItems containsSemiMixedTypes="0" containsString="0" containsNumber="1" containsInteger="1" minValue="15" maxValue="60" count="5">
        <n v="55"/>
        <n v="32"/>
        <n v="15"/>
        <n v="40"/>
        <n v="60"/>
      </sharedItems>
    </cacheField>
    <cacheField name="UNIT PRICE" numFmtId="43">
      <sharedItems containsSemiMixedTypes="0" containsString="0" containsNumber="1" minValue="-85.85" maxValue="-17.16"/>
    </cacheField>
    <cacheField name="QTY" numFmtId="1">
      <sharedItems containsSemiMixedTypes="0" containsString="0" containsNumber="1" minValue="0.94987741759738487" maxValue="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385.605521180558" createdVersion="4" refreshedVersion="4" minRefreshableVersion="3" recordCount="269" xr:uid="{00000000-000A-0000-FFFF-FFFF04000000}">
  <cacheSource type="worksheet">
    <worksheetSource ref="A1:Q270" sheet="MAR'24"/>
  </cacheSource>
  <cacheFields count="17">
    <cacheField name="Check #" numFmtId="0">
      <sharedItems/>
    </cacheField>
    <cacheField name="Invoice#" numFmtId="0">
      <sharedItems/>
    </cacheField>
    <cacheField name="Invoice Date" numFmtId="14">
      <sharedItems containsSemiMixedTypes="0" containsNonDate="0" containsDate="1" containsString="0" minDate="2024-02-28T00:00:00" maxDate="2024-03-28T00:00:00"/>
    </cacheField>
    <cacheField name="Total Amount" numFmtId="43">
      <sharedItems containsSemiMixedTypes="0" containsString="0" containsNumber="1" minValue="-433.6" maxValue="-22.78"/>
    </cacheField>
    <cacheField name="FREIGHT/ DISCOUNT" numFmtId="43">
      <sharedItems containsMixedTypes="1" containsNumber="1" minValue="-52.55" maxValue="-8.7200000000000006" count="28">
        <n v="-20.89"/>
        <n v="-21.68"/>
        <n v="-9.07"/>
        <n v="-9.3699999999999992"/>
        <n v="-10.51"/>
        <s v="                                    -  "/>
        <n v="-28.11"/>
        <n v="-11.1"/>
        <n v="-8.86"/>
        <n v="-9.4600000000000009"/>
        <n v="-8.89"/>
        <n v="-22.2"/>
        <n v="-18.739999999999998"/>
        <n v="-9.8800000000000008"/>
        <n v="-19.760000000000002"/>
        <n v="-21.02"/>
        <n v="-52.55"/>
        <n v="-8.7200000000000006"/>
        <n v="-18.920000000000002"/>
        <n v="-13.38"/>
        <n v="-29.64"/>
        <n v="-46.85"/>
        <n v="-28.38"/>
        <n v="-17.440000000000001"/>
        <n v="-17.72"/>
        <n v="-26.16"/>
        <n v="-15.16"/>
        <n v="-31.12"/>
      </sharedItems>
    </cacheField>
    <cacheField name="Net Amount" numFmtId="43">
      <sharedItems containsSemiMixedTypes="0" containsString="0" containsNumber="1" minValue="-386.75" maxValue="-17.16" count="35">
        <n v="-22.5"/>
        <n v="-31.29"/>
        <n v="-77.349999999999994"/>
        <n v="-28.15"/>
        <n v="-25.55"/>
        <n v="-232.05"/>
        <n v="-78"/>
        <n v="-31.6"/>
        <n v="-23.54"/>
        <n v="-39"/>
        <n v="-85.85"/>
        <n v="-22.78"/>
        <n v="-26.98"/>
        <n v="-63.2"/>
        <n v="-154.69999999999999"/>
        <n v="-45"/>
        <n v="-56.3"/>
        <n v="-140.75"/>
        <n v="-17.16"/>
        <n v="-42.07"/>
        <n v="-171.7"/>
        <n v="-37.880000000000003"/>
        <n v="-67.5"/>
        <n v="-23.62"/>
        <n v="-34.869999999999997"/>
        <n v="-386.75"/>
        <n v="-257.55"/>
        <n v="-35.06"/>
        <n v="-17.53"/>
        <n v="-47.08"/>
        <n v="-57"/>
        <n v="-64.47"/>
        <n v="-117"/>
        <n v="-51.48"/>
        <n v="-62.27"/>
      </sharedItems>
    </cacheField>
    <cacheField name="Due Date" numFmtId="14">
      <sharedItems containsSemiMixedTypes="0" containsNonDate="0" containsDate="1" containsString="0" minDate="2024-02-28T00:00:00" maxDate="2024-03-28T00:00:00"/>
    </cacheField>
    <cacheField name="PO#" numFmtId="0">
      <sharedItems/>
    </cacheField>
    <cacheField name="ITEM NO." numFmtId="0">
      <sharedItems containsSemiMixedTypes="0" containsString="0" containsNumber="1" containsInteger="1" minValue="1339334" maxValue="1793730"/>
    </cacheField>
    <cacheField name="JLA item#" numFmtId="0">
      <sharedItems/>
    </cacheField>
    <cacheField name="AR NO" numFmtId="0">
      <sharedItems containsSemiMixedTypes="0" containsString="0" containsNumber="1" containsInteger="1" minValue="201227" maxValue="12225441"/>
    </cacheField>
    <cacheField name="Check Date" numFmtId="14">
      <sharedItems containsSemiMixedTypes="0" containsNonDate="0" containsDate="1" containsString="0" minDate="2024-03-01T00:00:00" maxDate="2024-03-30T00:00:00"/>
    </cacheField>
    <cacheField name="ACCOUNT" numFmtId="0">
      <sharedItems/>
    </cacheField>
    <cacheField name="Division" numFmtId="0">
      <sharedItems/>
    </cacheField>
    <cacheField name="CU" numFmtId="0">
      <sharedItems containsSemiMixedTypes="0" containsString="0" containsNumber="1" containsInteger="1" minValue="15" maxValue="60" count="6">
        <n v="55"/>
        <n v="15"/>
        <n v="32"/>
        <n v="60"/>
        <n v="40"/>
        <n v="58"/>
      </sharedItems>
    </cacheField>
    <cacheField name="UNIT PRICE" numFmtId="43">
      <sharedItems containsSemiMixedTypes="0" containsString="0" containsNumber="1" minValue="-85.85" maxValue="-17.16"/>
    </cacheField>
    <cacheField name="QTY" numFmtId="1">
      <sharedItems containsSemiMixedTypes="0" containsString="0" containsNumber="1" containsInteger="1" minValue="1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414.68801597222" createdVersion="4" refreshedVersion="4" minRefreshableVersion="3" recordCount="249" xr:uid="{00000000-000A-0000-FFFF-FFFF05000000}">
  <cacheSource type="worksheet">
    <worksheetSource ref="A1:S250" sheet="APRIL'24"/>
  </cacheSource>
  <cacheFields count="19">
    <cacheField name="Check #" numFmtId="0">
      <sharedItems/>
    </cacheField>
    <cacheField name="Invoice#" numFmtId="0">
      <sharedItems/>
    </cacheField>
    <cacheField name="Invoice Date" numFmtId="14">
      <sharedItems containsSemiMixedTypes="0" containsNonDate="0" containsDate="1" containsString="0" minDate="2024-03-28T00:00:00" maxDate="2024-04-26T00:00:00"/>
    </cacheField>
    <cacheField name="Total Amount" numFmtId="43">
      <sharedItems containsSemiMixedTypes="0" containsString="0" containsNumber="1" minValue="-285.93" maxValue="-22.14"/>
    </cacheField>
    <cacheField name="FREIGHT/ DISCOUNT" numFmtId="43">
      <sharedItems containsSemiMixedTypes="0" containsString="0" containsNumber="1" minValue="-91.6" maxValue="0"/>
    </cacheField>
    <cacheField name="Net Amount" numFmtId="43">
      <sharedItems containsSemiMixedTypes="0" containsString="0" containsNumber="1" minValue="-282.48" maxValue="-17.16"/>
    </cacheField>
    <cacheField name="Due Date" numFmtId="14">
      <sharedItems containsSemiMixedTypes="0" containsNonDate="0" containsDate="1" containsString="0" minDate="2024-03-28T00:00:00" maxDate="2024-04-26T00:00:00"/>
    </cacheField>
    <cacheField name="PO#" numFmtId="0">
      <sharedItems/>
    </cacheField>
    <cacheField name="ITEM NO." numFmtId="0">
      <sharedItems containsSemiMixedTypes="0" containsString="0" containsNumber="1" containsInteger="1" minValue="1339333" maxValue="1793730"/>
    </cacheField>
    <cacheField name="JLA item#" numFmtId="0">
      <sharedItems/>
    </cacheField>
    <cacheField name="AR NO" numFmtId="0">
      <sharedItems containsSemiMixedTypes="0" containsString="0" containsNumber="1" containsInteger="1" minValue="204068" maxValue="12226220"/>
    </cacheField>
    <cacheField name="Check Date" numFmtId="14">
      <sharedItems containsSemiMixedTypes="0" containsNonDate="0" containsDate="1" containsString="0" minDate="2024-04-01T00:00:00" maxDate="2024-04-30T00:00:00"/>
    </cacheField>
    <cacheField name="ACCOUNT" numFmtId="0">
      <sharedItems/>
    </cacheField>
    <cacheField name="Division" numFmtId="0">
      <sharedItems/>
    </cacheField>
    <cacheField name="CU" numFmtId="0">
      <sharedItems containsSemiMixedTypes="0" containsString="0" containsNumber="1" containsInteger="1" minValue="15" maxValue="60" count="5">
        <n v="32"/>
        <n v="60"/>
        <n v="40"/>
        <n v="55"/>
        <n v="15"/>
      </sharedItems>
    </cacheField>
    <cacheField name="UNIT PRICE" numFmtId="43">
      <sharedItems containsSemiMixedTypes="0" containsString="0" containsNumber="1" minValue="-85.85" maxValue="-17.16"/>
    </cacheField>
    <cacheField name="QTY" numFmtId="1">
      <sharedItems containsSemiMixedTypes="0" containsString="0" containsNumber="1" minValue="0.94980694980694991" maxValue="5"/>
    </cacheField>
    <cacheField name="REMARKS" numFmtId="0">
      <sharedItems/>
    </cacheField>
    <cacheField name="APPROVER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448.657175694447" createdVersion="4" refreshedVersion="4" minRefreshableVersion="3" recordCount="260" xr:uid="{00000000-000A-0000-FFFF-FFFF06000000}">
  <cacheSource type="worksheet">
    <worksheetSource ref="A1:T261" sheet="MAY'24"/>
  </cacheSource>
  <cacheFields count="20">
    <cacheField name="Check #" numFmtId="0">
      <sharedItems/>
    </cacheField>
    <cacheField name="Invoice#" numFmtId="0">
      <sharedItems/>
    </cacheField>
    <cacheField name="Invoice Date" numFmtId="14">
      <sharedItems containsSemiMixedTypes="0" containsNonDate="0" containsDate="1" containsString="0" minDate="2024-04-26T00:00:00" maxDate="2024-05-30T00:00:00"/>
    </cacheField>
    <cacheField name="Total Amount" numFmtId="43">
      <sharedItems containsSemiMixedTypes="0" containsString="0" containsNumber="1" minValue="-260.16000000000003" maxValue="-22.78"/>
    </cacheField>
    <cacheField name="FREIGHT/ DISCOUNT" numFmtId="43">
      <sharedItems containsSemiMixedTypes="0" containsString="0" containsNumber="1" minValue="-66.599999999999994" maxValue="0"/>
    </cacheField>
    <cacheField name="Net Amount" numFmtId="43">
      <sharedItems containsSemiMixedTypes="0" containsString="0" containsNumber="1" minValue="-232.05" maxValue="-17.149999999999999"/>
    </cacheField>
    <cacheField name="Due Date" numFmtId="14">
      <sharedItems containsSemiMixedTypes="0" containsNonDate="0" containsDate="1" containsString="0" minDate="2024-04-26T00:00:00" maxDate="2024-05-30T00:00:00"/>
    </cacheField>
    <cacheField name="PO#" numFmtId="0">
      <sharedItems/>
    </cacheField>
    <cacheField name="ITEM NO." numFmtId="0">
      <sharedItems containsSemiMixedTypes="0" containsString="0" containsNumber="1" containsInteger="1" minValue="1339333" maxValue="1793730"/>
    </cacheField>
    <cacheField name="JLA item#" numFmtId="0">
      <sharedItems/>
    </cacheField>
    <cacheField name="AR NO" numFmtId="0">
      <sharedItems containsSemiMixedTypes="0" containsString="0" containsNumber="1" containsInteger="1" minValue="206693" maxValue="12227482"/>
    </cacheField>
    <cacheField name="ACCOUNT" numFmtId="0">
      <sharedItems/>
    </cacheField>
    <cacheField name="Division" numFmtId="0">
      <sharedItems/>
    </cacheField>
    <cacheField name="CU" numFmtId="0">
      <sharedItems containsSemiMixedTypes="0" containsString="0" containsNumber="1" containsInteger="1" minValue="15" maxValue="60" count="6">
        <n v="32"/>
        <n v="60"/>
        <n v="40"/>
        <n v="55"/>
        <n v="15"/>
        <n v="58"/>
      </sharedItems>
    </cacheField>
    <cacheField name="UNIT PRICE" numFmtId="43">
      <sharedItems containsSemiMixedTypes="0" containsString="0" containsNumber="1" minValue="17.16" maxValue="85.85"/>
    </cacheField>
    <cacheField name="QTY" numFmtId="1">
      <sharedItems containsSemiMixedTypes="0" containsString="0" containsNumber="1" minValue="-5.9999999999999991" maxValue="-0.73616773442050099"/>
    </cacheField>
    <cacheField name="EEC Price" numFmtId="2">
      <sharedItems containsSemiMixedTypes="0" containsString="0" containsNumber="1" minValue="17.16" maxValue="85.85"/>
    </cacheField>
    <cacheField name="Is Correct" numFmtId="1">
      <sharedItems/>
    </cacheField>
    <cacheField name="Remarks" numFmtId="0">
      <sharedItems/>
    </cacheField>
    <cacheField name="Approve By" numFmtId="43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4">
  <r>
    <s v="001 00065560172023"/>
    <s v="RV006700341813"/>
    <d v="2023-06-29T00:00:00"/>
    <n v="-97.22"/>
    <n v="-11.37"/>
    <n v="-85.85"/>
    <d v="2023-06-29T00:00:00"/>
    <s v="'006700341813"/>
    <n v="1662421"/>
    <s v="TN55-0481"/>
    <n v="182771"/>
    <d v="2023-07-03T00:00:00"/>
    <s v="Costco01"/>
    <s v="Blanket"/>
    <x v="0"/>
    <n v="-85.85"/>
    <n v="1"/>
    <s v="Approved"/>
  </r>
  <r>
    <s v="001 00065560172023"/>
    <s v="RV008475695398"/>
    <d v="2023-06-29T00:00:00"/>
    <n v="-42.6"/>
    <n v="0"/>
    <n v="-42.6"/>
    <d v="2023-06-29T00:00:00"/>
    <s v="'008475695398"/>
    <n v="1677241"/>
    <s v="CO63SN5949E"/>
    <n v="182771"/>
    <d v="2023-07-03T00:00:00"/>
    <s v="Costco01"/>
    <s v="Pet Bed"/>
    <x v="1"/>
    <n v="-42.6"/>
    <n v="1"/>
    <s v="Approved"/>
  </r>
  <r>
    <s v="001 00065560172023"/>
    <s v="RV008475695399"/>
    <d v="2023-06-29T00:00:00"/>
    <n v="-70.62"/>
    <n v="0"/>
    <n v="-70.62"/>
    <d v="2023-06-29T00:00:00"/>
    <s v="'008475695399"/>
    <n v="1585799"/>
    <s v="CO63RN5753E"/>
    <n v="182771"/>
    <d v="2023-07-03T00:00:00"/>
    <s v="Costco01"/>
    <s v="Pet Bed"/>
    <x v="1"/>
    <n v="-70.62"/>
    <n v="1"/>
    <s v="Approved"/>
  </r>
  <r>
    <s v="001 00065560172023"/>
    <s v="RV008475695400"/>
    <d v="2023-06-29T00:00:00"/>
    <n v="-121.37"/>
    <n v="-59.1"/>
    <n v="-62.27"/>
    <d v="2023-06-29T00:00:00"/>
    <s v="'008475695400"/>
    <n v="1339334"/>
    <s v="BR55-1893"/>
    <n v="182771"/>
    <d v="2023-07-03T00:00:00"/>
    <s v="Costco01"/>
    <s v="Blanket"/>
    <x v="0"/>
    <n v="-62.27"/>
    <n v="1"/>
    <s v="Approved"/>
  </r>
  <r>
    <s v="001 00065560172023"/>
    <s v="RV019850104396"/>
    <d v="2023-06-29T00:00:00"/>
    <n v="-176.7"/>
    <n v="-22"/>
    <n v="-154.69999999999999"/>
    <d v="2023-06-29T00:00:00"/>
    <s v="'019850104396"/>
    <n v="1662420"/>
    <s v="TN55-0480"/>
    <n v="182771"/>
    <d v="2023-07-03T00:00:00"/>
    <s v="Costco01"/>
    <s v="Blanket"/>
    <x v="0"/>
    <n v="-77.349999999999994"/>
    <n v="2"/>
    <s v="Approved"/>
  </r>
  <r>
    <s v="001 00065560172023"/>
    <s v="RV019910517901"/>
    <d v="2023-06-29T00:00:00"/>
    <n v="-42.7"/>
    <n v="-11.1"/>
    <n v="-31.6"/>
    <d v="2023-06-29T00:00:00"/>
    <s v="'019910517901"/>
    <n v="1593359"/>
    <s v="BRB40-0011"/>
    <n v="182771"/>
    <d v="2023-07-03T00:00:00"/>
    <s v="Costco01"/>
    <s v="Window"/>
    <x v="2"/>
    <n v="-31.6"/>
    <n v="1"/>
    <s v="Approved"/>
  </r>
  <r>
    <s v="001 00065560172023"/>
    <s v="RV019920376363"/>
    <d v="2023-06-29T00:00:00"/>
    <n v="-25.55"/>
    <n v="0"/>
    <n v="-25.55"/>
    <d v="2023-06-29T00:00:00"/>
    <s v="'019920376363"/>
    <n v="1516594"/>
    <s v="CO63HC5548E"/>
    <n v="182771"/>
    <d v="2023-07-03T00:00:00"/>
    <s v="Costco01"/>
    <s v="Pet Bed"/>
    <x v="1"/>
    <n v="-25.55"/>
    <n v="1"/>
    <s v="Approved"/>
  </r>
  <r>
    <s v="001 00065560172023"/>
    <s v="RV019940947202"/>
    <d v="2023-06-29T00:00:00"/>
    <n v="-25.55"/>
    <n v="0"/>
    <n v="-25.55"/>
    <d v="2023-06-29T00:00:00"/>
    <s v="'019940947202"/>
    <n v="1516597"/>
    <s v="CO63HC5550E"/>
    <n v="182771"/>
    <d v="2023-07-03T00:00:00"/>
    <s v="Costco01"/>
    <s v="Pet Bed"/>
    <x v="1"/>
    <n v="-25.55"/>
    <n v="1"/>
    <s v="Approved"/>
  </r>
  <r>
    <s v="001 00065560172023"/>
    <s v="RV019951464136"/>
    <d v="2023-06-29T00:00:00"/>
    <n v="-42.7"/>
    <n v="-11.1"/>
    <n v="-31.6"/>
    <d v="2023-06-29T00:00:00"/>
    <s v="'019951464136"/>
    <n v="1540787"/>
    <s v="BR40-2135"/>
    <n v="182771"/>
    <d v="2023-07-03T00:00:00"/>
    <s v="Costco01"/>
    <s v="Window"/>
    <x v="2"/>
    <n v="-31.6"/>
    <n v="1"/>
    <s v="Approved"/>
  </r>
  <r>
    <s v="001 00065560172023"/>
    <s v="RV019960412764"/>
    <d v="2023-06-29T00:00:00"/>
    <n v="-38.67"/>
    <n v="0"/>
    <n v="-38.67"/>
    <d v="2023-06-29T00:00:00"/>
    <s v="'019960412764"/>
    <n v="1704887"/>
    <s v="-"/>
    <n v="182771"/>
    <d v="2023-07-03T00:00:00"/>
    <s v="COSTCO"/>
    <s v="-"/>
    <x v="3"/>
    <n v="-27.39"/>
    <n v="1.411829134720701"/>
    <s v="001 - Customer will payback"/>
  </r>
  <r>
    <s v="001 00065560172023"/>
    <s v="RV019980850008"/>
    <d v="2023-06-29T00:00:00"/>
    <n v="-42.7"/>
    <n v="-11.1"/>
    <n v="-31.6"/>
    <d v="2023-06-29T00:00:00"/>
    <s v="'019980850008"/>
    <n v="1540785"/>
    <s v="BR40-2141"/>
    <n v="182771"/>
    <d v="2023-07-03T00:00:00"/>
    <s v="Costco01"/>
    <s v="Window"/>
    <x v="2"/>
    <n v="-31.6"/>
    <n v="1"/>
    <s v="Approved"/>
  </r>
  <r>
    <s v="001 00065878172023"/>
    <s v="RV006610402513"/>
    <d v="2023-06-30T00:00:00"/>
    <n v="-39"/>
    <n v="0"/>
    <n v="-39"/>
    <d v="2023-06-30T00:00:00"/>
    <s v="'006610402513"/>
    <n v="1529947"/>
    <s v="CO63PN5563E"/>
    <n v="183069"/>
    <d v="2023-07-05T00:00:00"/>
    <s v="Costco01"/>
    <s v="Pet Bed"/>
    <x v="1"/>
    <n v="-39"/>
    <n v="1"/>
    <s v="Approved"/>
  </r>
  <r>
    <s v="001 00065878172023"/>
    <s v="RV012980282547"/>
    <d v="2023-07-01T00:00:00"/>
    <n v="-97.22"/>
    <n v="-11.37"/>
    <n v="-85.85"/>
    <d v="2023-07-01T00:00:00"/>
    <s v="'012980282547"/>
    <n v="1662421"/>
    <s v="TN55-0481"/>
    <n v="183069"/>
    <d v="2023-07-05T00:00:00"/>
    <s v="Costco01"/>
    <s v="Blanket"/>
    <x v="0"/>
    <n v="-85.85"/>
    <n v="1"/>
    <s v="Approved"/>
  </r>
  <r>
    <s v="001 00065878172023"/>
    <s v="RV019960413293"/>
    <d v="2023-06-30T00:00:00"/>
    <n v="-39"/>
    <n v="0"/>
    <n v="-39"/>
    <d v="2023-06-30T00:00:00"/>
    <s v="'019960413293"/>
    <n v="1529946"/>
    <s v="CO63PN5562E"/>
    <n v="183069"/>
    <d v="2023-07-05T00:00:00"/>
    <s v="Costco01"/>
    <s v="Pet Bed"/>
    <x v="1"/>
    <n v="-39"/>
    <n v="1"/>
    <s v="Approved"/>
  </r>
  <r>
    <s v="001 00065878172023"/>
    <s v="RV019980850581"/>
    <d v="2023-06-30T00:00:00"/>
    <n v="-231.96"/>
    <n v="-63.06"/>
    <n v="-168.9"/>
    <d v="2023-06-30T00:00:00"/>
    <s v="'019980850581"/>
    <n v="1540781"/>
    <s v="BR40-2140"/>
    <n v="183069"/>
    <d v="2023-07-05T00:00:00"/>
    <s v="Costco01"/>
    <s v="Window"/>
    <x v="2"/>
    <n v="-28.15"/>
    <n v="6.0000000000000009"/>
    <s v="Approved"/>
  </r>
  <r>
    <s v="001 00066114832023"/>
    <s v="RV003050410802"/>
    <d v="2023-07-03T00:00:00"/>
    <n v="-39"/>
    <n v="0"/>
    <n v="-39"/>
    <d v="2023-07-03T00:00:00"/>
    <s v="'003050410802"/>
    <n v="1529947"/>
    <s v="CO63PN5563E"/>
    <n v="183076"/>
    <d v="2023-07-06T00:00:00"/>
    <s v="Costco01"/>
    <s v="Pet Bed"/>
    <x v="1"/>
    <n v="-39"/>
    <n v="1"/>
    <s v="Approved"/>
  </r>
  <r>
    <s v="001 00066114832023"/>
    <s v="RV004600469606"/>
    <d v="2023-07-03T00:00:00"/>
    <n v="-25.55"/>
    <n v="0"/>
    <n v="-25.55"/>
    <d v="2023-07-03T00:00:00"/>
    <s v="'004600469606"/>
    <n v="1516597"/>
    <s v="CO63HC5550E"/>
    <n v="183076"/>
    <d v="2023-07-06T00:00:00"/>
    <s v="Costco01"/>
    <s v="Pet Bed"/>
    <x v="1"/>
    <n v="-25.55"/>
    <n v="1"/>
    <s v="Approved"/>
  </r>
  <r>
    <s v="001 00066114832023"/>
    <s v="RV008475706349"/>
    <d v="2023-07-03T00:00:00"/>
    <n v="-97.22"/>
    <n v="-11.37"/>
    <n v="-85.85"/>
    <d v="2023-07-03T00:00:00"/>
    <s v="'008475706349"/>
    <n v="1662421"/>
    <s v="TN55-0481"/>
    <n v="183076"/>
    <d v="2023-07-06T00:00:00"/>
    <s v="Costco01"/>
    <s v="Blanket"/>
    <x v="0"/>
    <n v="-85.85"/>
    <n v="1"/>
    <s v="Approved"/>
  </r>
  <r>
    <s v="001 00066114832023"/>
    <s v="RV008475706350"/>
    <d v="2023-07-03T00:00:00"/>
    <n v="-88.35"/>
    <n v="-11"/>
    <n v="-77.349999999999994"/>
    <d v="2023-07-03T00:00:00"/>
    <s v="'008475706350"/>
    <n v="1662420"/>
    <s v="TN55-0480"/>
    <n v="183076"/>
    <d v="2023-07-06T00:00:00"/>
    <s v="Costco01"/>
    <s v="Blanket"/>
    <x v="0"/>
    <n v="-77.349999999999994"/>
    <n v="1"/>
    <s v="Approved"/>
  </r>
  <r>
    <s v="001 00066114832023"/>
    <s v="RV008475706351"/>
    <d v="2023-07-03T00:00:00"/>
    <n v="-88.35"/>
    <n v="-11"/>
    <n v="-77.349999999999994"/>
    <d v="2023-07-03T00:00:00"/>
    <s v="'008475706351"/>
    <n v="1662420"/>
    <s v="TN55-0480"/>
    <n v="183076"/>
    <d v="2023-07-06T00:00:00"/>
    <s v="Costco01"/>
    <s v="Blanket"/>
    <x v="0"/>
    <n v="-77.349999999999994"/>
    <n v="1"/>
    <s v="Approved"/>
  </r>
  <r>
    <s v="001 00066114832023"/>
    <s v="RV019951465583"/>
    <d v="2023-07-03T00:00:00"/>
    <n v="-42.7"/>
    <n v="-11.1"/>
    <n v="-31.6"/>
    <d v="2023-07-03T00:00:00"/>
    <s v="'019951465583"/>
    <n v="1593359"/>
    <s v="BRB40-0011"/>
    <n v="183076"/>
    <d v="2023-07-06T00:00:00"/>
    <s v="Costco01"/>
    <s v="Window"/>
    <x v="2"/>
    <n v="-31.6"/>
    <n v="1"/>
    <s v="Approved"/>
  </r>
  <r>
    <s v="001 00066114832023"/>
    <s v="RV019951465930"/>
    <d v="2023-07-03T00:00:00"/>
    <n v="-25.55"/>
    <n v="0"/>
    <n v="-25.55"/>
    <d v="2023-07-03T00:00:00"/>
    <s v="'019951465930"/>
    <n v="1516592"/>
    <s v="CO63HC5547E"/>
    <n v="183076"/>
    <d v="2023-07-06T00:00:00"/>
    <s v="Costco01"/>
    <s v="Pet Bed"/>
    <x v="1"/>
    <n v="-25.55"/>
    <n v="1"/>
    <s v="Approved"/>
  </r>
  <r>
    <s v="001 00066114832023"/>
    <s v="RV019970740870"/>
    <d v="2023-07-03T00:00:00"/>
    <n v="-25.55"/>
    <n v="0"/>
    <n v="-25.55"/>
    <d v="2023-07-03T00:00:00"/>
    <s v="'019970740870"/>
    <n v="1516597"/>
    <s v="CO63HC5550E"/>
    <n v="183076"/>
    <d v="2023-07-06T00:00:00"/>
    <s v="Costco01"/>
    <s v="Pet Bed"/>
    <x v="1"/>
    <n v="-25.55"/>
    <n v="1"/>
    <s v="Approved"/>
  </r>
  <r>
    <s v="001 00066114832023"/>
    <s v="RV019980850746"/>
    <d v="2023-07-03T00:00:00"/>
    <n v="-38.659999999999997"/>
    <n v="-10.51"/>
    <n v="-28.15"/>
    <d v="2023-07-03T00:00:00"/>
    <s v="'019980850746"/>
    <n v="1540780"/>
    <s v="BR40-2136"/>
    <n v="183076"/>
    <d v="2023-07-06T00:00:00"/>
    <s v="Costco01"/>
    <s v="Window"/>
    <x v="2"/>
    <n v="-28.15"/>
    <n v="1"/>
    <s v="Approved"/>
  </r>
  <r>
    <s v="001 00066331272023"/>
    <s v="RV003880316155"/>
    <d v="2023-07-05T00:00:00"/>
    <n v="-33.82"/>
    <n v="-8.27"/>
    <n v="-25.55"/>
    <d v="2023-07-05T00:00:00"/>
    <s v="'003880316155"/>
    <n v="1516596"/>
    <s v="CO63HC5549E"/>
    <n v="183083"/>
    <d v="2023-07-07T00:00:00"/>
    <s v="Costco01"/>
    <s v="Pet Bed"/>
    <x v="1"/>
    <n v="-25.55"/>
    <n v="1"/>
    <s v="Approved"/>
  </r>
  <r>
    <s v="001 00066331272023"/>
    <s v="RV003880316155"/>
    <d v="2023-07-05T00:00:00"/>
    <n v="-36.67"/>
    <n v="-11.12"/>
    <n v="-25.55"/>
    <d v="2023-07-05T00:00:00"/>
    <s v="'003880316155"/>
    <n v="1516592"/>
    <s v="CO63HC5547E"/>
    <n v="183083"/>
    <d v="2023-07-07T00:00:00"/>
    <s v="Costco01"/>
    <s v="Pet Bed"/>
    <x v="1"/>
    <n v="-25.55"/>
    <n v="1"/>
    <s v="Approved"/>
  </r>
  <r>
    <s v="001 00066331272023"/>
    <s v="RV019860235014"/>
    <d v="2023-07-05T00:00:00"/>
    <n v="-38.659999999999997"/>
    <n v="-10.51"/>
    <n v="-28.15"/>
    <d v="2023-07-05T00:00:00"/>
    <s v="'019860235014"/>
    <n v="1540781"/>
    <s v="BR40-2140"/>
    <n v="183083"/>
    <d v="2023-07-07T00:00:00"/>
    <s v="Costco01"/>
    <s v="Window"/>
    <x v="2"/>
    <n v="-28.15"/>
    <n v="1"/>
    <s v="Approved"/>
  </r>
  <r>
    <s v="001 00066331272023"/>
    <s v="RV019900290806"/>
    <d v="2023-07-05T00:00:00"/>
    <n v="-25.55"/>
    <n v="0"/>
    <n v="-25.55"/>
    <d v="2023-07-05T00:00:00"/>
    <s v="'019900290806"/>
    <n v="1516597"/>
    <s v="CO63HC5550E"/>
    <n v="183083"/>
    <d v="2023-07-07T00:00:00"/>
    <s v="Costco01"/>
    <s v="Pet Bed"/>
    <x v="1"/>
    <n v="-25.55"/>
    <n v="1"/>
    <s v="Approved"/>
  </r>
  <r>
    <s v="001 00066331272023"/>
    <s v="RV019900290859"/>
    <d v="2023-07-05T00:00:00"/>
    <n v="-77.319999999999993"/>
    <n v="-21.02"/>
    <n v="-56.3"/>
    <d v="2023-07-05T00:00:00"/>
    <s v="'019900290859"/>
    <n v="1540781"/>
    <s v="BR40-2140"/>
    <n v="183083"/>
    <d v="2023-07-07T00:00:00"/>
    <s v="Costco01"/>
    <s v="Window"/>
    <x v="2"/>
    <n v="-28.15"/>
    <n v="2"/>
    <s v="Approved"/>
  </r>
  <r>
    <s v="001 00066331272023"/>
    <s v="RV019900290859"/>
    <d v="2023-07-05T00:00:00"/>
    <n v="-42.7"/>
    <n v="-11.1"/>
    <n v="-31.6"/>
    <d v="2023-07-05T00:00:00"/>
    <s v="'019900290859"/>
    <n v="1540787"/>
    <s v="BR40-2135"/>
    <n v="183083"/>
    <d v="2023-07-07T00:00:00"/>
    <s v="Costco01"/>
    <s v="Window"/>
    <x v="2"/>
    <n v="-31.6"/>
    <n v="1"/>
    <s v="Approved"/>
  </r>
  <r>
    <s v="001 00066331272023"/>
    <s v="RV019900290859"/>
    <d v="2023-07-05T00:00:00"/>
    <n v="-77.319999999999993"/>
    <n v="-21.02"/>
    <n v="-56.3"/>
    <d v="2023-07-05T00:00:00"/>
    <s v="'019900290859"/>
    <n v="1593356"/>
    <s v="BRB40-0006"/>
    <n v="183083"/>
    <d v="2023-07-07T00:00:00"/>
    <s v="Costco01"/>
    <s v="Window"/>
    <x v="2"/>
    <n v="-28.15"/>
    <n v="2"/>
    <s v="Approved"/>
  </r>
  <r>
    <s v="001 00066331272023"/>
    <s v="RV019900290859"/>
    <d v="2023-07-05T00:00:00"/>
    <n v="-85.4"/>
    <n v="-22.2"/>
    <n v="-63.2"/>
    <d v="2023-07-05T00:00:00"/>
    <s v="'019900290859"/>
    <n v="1593358"/>
    <s v="BRB40-0007"/>
    <n v="183083"/>
    <d v="2023-07-07T00:00:00"/>
    <s v="Costco01"/>
    <s v="Window"/>
    <x v="2"/>
    <n v="-31.6"/>
    <n v="2"/>
    <s v="Approved"/>
  </r>
  <r>
    <s v="001 00066331272023"/>
    <s v="RV019980850944"/>
    <d v="2023-07-05T00:00:00"/>
    <n v="-39"/>
    <n v="0"/>
    <n v="-39"/>
    <d v="2023-07-05T00:00:00"/>
    <s v="'019980850944"/>
    <n v="1529947"/>
    <s v="CO63PN5563E"/>
    <n v="183083"/>
    <d v="2023-07-07T00:00:00"/>
    <s v="Costco01"/>
    <s v="Pet Bed"/>
    <x v="1"/>
    <n v="-39"/>
    <n v="1"/>
    <s v="Approved"/>
  </r>
  <r>
    <s v="001 00066542652023"/>
    <s v="1985RGR32460"/>
    <d v="2023-07-06T00:00:00"/>
    <n v="-77.23"/>
    <n v="-32.229999999999997"/>
    <n v="-22.5"/>
    <d v="2023-07-06T00:00:00"/>
    <s v="'019854432020"/>
    <n v="1663069"/>
    <s v="MT70-0305"/>
    <n v="12218582"/>
    <d v="2023-07-10T00:00:00"/>
    <s v="Costco01"/>
    <s v="Bath Accessories"/>
    <x v="4"/>
    <n v="-22.5"/>
    <n v="1"/>
    <s v="Approved"/>
  </r>
  <r>
    <s v="001 00066542652023"/>
    <s v="1985RGR32460"/>
    <d v="2023-07-06T00:00:00"/>
    <m/>
    <m/>
    <n v="-22.5"/>
    <d v="2023-07-06T00:00:00"/>
    <s v="'019854432020"/>
    <n v="1663075"/>
    <s v="MT70-0306"/>
    <n v="12218582"/>
    <d v="2023-07-10T00:00:00"/>
    <s v="Costco01"/>
    <s v="Bath Accessories"/>
    <x v="4"/>
    <n v="-22.5"/>
    <n v="1"/>
    <s v="Approved"/>
  </r>
  <r>
    <s v="001 00066542652023"/>
    <s v="1993RGR192712"/>
    <d v="2023-07-06T00:00:00"/>
    <n v="-88.12"/>
    <n v="-25.85"/>
    <n v="-62.27"/>
    <d v="2023-07-06T00:00:00"/>
    <s v="'019934432534"/>
    <n v="1339334"/>
    <s v="BR55-1893"/>
    <n v="12218582"/>
    <d v="2023-07-10T00:00:00"/>
    <s v="Costco01"/>
    <s v="Blanket"/>
    <x v="0"/>
    <n v="-62.27"/>
    <n v="1"/>
    <s v="Approved"/>
  </r>
  <r>
    <s v="001 00066542652023"/>
    <s v="RV008475717321"/>
    <d v="2023-07-06T00:00:00"/>
    <n v="-22.78"/>
    <n v="0"/>
    <n v="-22.78"/>
    <d v="2023-07-06T00:00:00"/>
    <s v="'008475717321"/>
    <n v="1529944"/>
    <s v="CO63PT5560E"/>
    <n v="183240"/>
    <d v="2023-07-10T00:00:00"/>
    <s v="Costco01"/>
    <s v="Pet Bed"/>
    <x v="1"/>
    <n v="-22.78"/>
    <n v="1"/>
    <s v="Approved"/>
  </r>
  <r>
    <s v="001 00066542652023"/>
    <s v="RV008475717324"/>
    <d v="2023-07-06T00:00:00"/>
    <n v="-22.78"/>
    <n v="0"/>
    <n v="-22.78"/>
    <d v="2023-07-06T00:00:00"/>
    <s v="'008475717324"/>
    <n v="1529939"/>
    <s v="CO63PT5559E"/>
    <n v="183240"/>
    <d v="2023-07-10T00:00:00"/>
    <s v="Costco01"/>
    <s v="Pet Bed"/>
    <x v="1"/>
    <n v="-22.78"/>
    <n v="1"/>
    <s v="Approved"/>
  </r>
  <r>
    <s v="001 00066542652023"/>
    <s v="RV008475717328"/>
    <d v="2023-07-06T00:00:00"/>
    <n v="-22.78"/>
    <n v="0"/>
    <n v="-22.78"/>
    <d v="2023-07-06T00:00:00"/>
    <s v="'008475717328"/>
    <n v="1529939"/>
    <s v="CO63PT5559E"/>
    <n v="183240"/>
    <d v="2023-07-10T00:00:00"/>
    <s v="Costco01"/>
    <s v="Pet Bed"/>
    <x v="1"/>
    <n v="-22.78"/>
    <n v="1"/>
    <s v="Approved"/>
  </r>
  <r>
    <s v="001 00066542652023"/>
    <s v="RV019880437476"/>
    <d v="2023-07-06T00:00:00"/>
    <n v="-81.36"/>
    <n v="-21.61"/>
    <n v="-28.15"/>
    <d v="2023-07-06T00:00:00"/>
    <s v="'019880437476"/>
    <n v="1593357"/>
    <s v="BRB40-0010"/>
    <n v="183240"/>
    <d v="2023-07-10T00:00:00"/>
    <s v="Costco01"/>
    <s v="Window"/>
    <x v="2"/>
    <n v="-28.15"/>
    <n v="1"/>
    <s v="Approved"/>
  </r>
  <r>
    <s v="001 00066542652023"/>
    <s v="RV019880437476"/>
    <d v="2023-07-06T00:00:00"/>
    <m/>
    <m/>
    <n v="-31.6"/>
    <d v="2023-07-06T00:00:00"/>
    <s v="'019880437476"/>
    <n v="1593358"/>
    <s v="BRB40-0007"/>
    <n v="183240"/>
    <d v="2023-07-10T00:00:00"/>
    <s v="Costco01"/>
    <s v="Window"/>
    <x v="2"/>
    <n v="-31.6"/>
    <n v="1"/>
    <s v="Approved"/>
  </r>
  <r>
    <s v="001 00066542652023"/>
    <s v="RV019890280378"/>
    <d v="2023-07-06T00:00:00"/>
    <n v="-77.319999999999993"/>
    <n v="-21.02"/>
    <n v="-56.3"/>
    <d v="2023-07-06T00:00:00"/>
    <s v="'019890280378"/>
    <n v="1540780"/>
    <s v="BR40-2136"/>
    <n v="183240"/>
    <d v="2023-07-10T00:00:00"/>
    <s v="Costco01"/>
    <s v="Window"/>
    <x v="2"/>
    <n v="-28.15"/>
    <n v="2"/>
    <s v="Approved"/>
  </r>
  <r>
    <s v="001 00066542652023"/>
    <s v="RV019940949966"/>
    <d v="2023-07-06T00:00:00"/>
    <n v="-88.35"/>
    <n v="-11"/>
    <n v="-77.349999999999994"/>
    <d v="2023-07-06T00:00:00"/>
    <s v="'019940949966"/>
    <n v="1662420"/>
    <s v="TN55-0480"/>
    <n v="183240"/>
    <d v="2023-07-10T00:00:00"/>
    <s v="Costco01"/>
    <s v="Blanket"/>
    <x v="0"/>
    <n v="-77.349999999999994"/>
    <n v="1"/>
    <s v="Approved"/>
  </r>
  <r>
    <s v="001 00066542652023"/>
    <s v="RV019940951261"/>
    <d v="2023-07-06T00:00:00"/>
    <n v="-97.22"/>
    <n v="-11.37"/>
    <n v="-85.85"/>
    <d v="2023-07-06T00:00:00"/>
    <s v="'019940951261"/>
    <n v="1662422"/>
    <s v="TN55-0482"/>
    <n v="183240"/>
    <d v="2023-07-10T00:00:00"/>
    <s v="Costco01"/>
    <s v="Blanket"/>
    <x v="0"/>
    <n v="-85.85"/>
    <n v="1"/>
    <s v="Approved"/>
  </r>
  <r>
    <s v="001 00066542652023"/>
    <s v="RV019951468008"/>
    <d v="2023-07-06T00:00:00"/>
    <n v="-88.35"/>
    <n v="-11"/>
    <n v="-77.349999999999994"/>
    <d v="2023-07-06T00:00:00"/>
    <s v="'019951468008"/>
    <n v="1662420"/>
    <s v="TN55-0480"/>
    <n v="183240"/>
    <d v="2023-07-10T00:00:00"/>
    <s v="Costco01"/>
    <s v="Blanket"/>
    <x v="0"/>
    <n v="-77.349999999999994"/>
    <n v="1"/>
    <s v="Approved"/>
  </r>
  <r>
    <s v="001 00066542652023"/>
    <s v="RV019970742251"/>
    <d v="2023-07-06T00:00:00"/>
    <n v="-38.659999999999997"/>
    <n v="-10.51"/>
    <n v="-28.15"/>
    <d v="2023-07-06T00:00:00"/>
    <s v="'019970742251"/>
    <n v="1593356"/>
    <s v="BRB40-0006"/>
    <n v="183240"/>
    <d v="2023-07-10T00:00:00"/>
    <s v="Costco01"/>
    <s v="Window"/>
    <x v="2"/>
    <n v="-28.15"/>
    <n v="1"/>
    <s v="Approved"/>
  </r>
  <r>
    <s v="001 00066542652023"/>
    <s v="RV019970742353"/>
    <d v="2023-07-06T00:00:00"/>
    <n v="-64.47"/>
    <n v="0"/>
    <n v="-64.47"/>
    <d v="2023-07-06T00:00:00"/>
    <s v="'019970742353"/>
    <n v="1585793"/>
    <s v="CO63PC5745E"/>
    <n v="183240"/>
    <d v="2023-07-10T00:00:00"/>
    <s v="Costco01"/>
    <s v="Pet Bed"/>
    <x v="1"/>
    <n v="-64.47"/>
    <n v="1"/>
    <s v="Approved"/>
  </r>
  <r>
    <s v="001 00066542652023"/>
    <s v="RV019980851921"/>
    <d v="2023-07-06T00:00:00"/>
    <n v="-22.78"/>
    <n v="0"/>
    <n v="-22.78"/>
    <d v="2023-07-06T00:00:00"/>
    <s v="'019980851921"/>
    <n v="1529939"/>
    <s v="CO63PT5559E"/>
    <n v="183240"/>
    <d v="2023-07-10T00:00:00"/>
    <s v="Costco01"/>
    <s v="Pet Bed"/>
    <x v="1"/>
    <n v="-22.78"/>
    <n v="1"/>
    <s v="Approved"/>
  </r>
  <r>
    <s v="001 00066542652023"/>
    <s v="RV019980851921"/>
    <d v="2023-07-06T00:00:00"/>
    <n v="-39"/>
    <m/>
    <n v="-39"/>
    <d v="2023-07-06T00:00:00"/>
    <s v="'019980851921"/>
    <n v="1529947"/>
    <s v="CO63PN5563E"/>
    <n v="183240"/>
    <d v="2023-07-10T00:00:00"/>
    <s v="Costco01"/>
    <s v="Pet Bed"/>
    <x v="1"/>
    <n v="-39"/>
    <n v="1"/>
    <s v="Approved"/>
  </r>
  <r>
    <s v="001 00066850922023"/>
    <s v="1995RGR504122"/>
    <d v="2023-07-09T00:00:00"/>
    <n v="-75.45"/>
    <n v="-30.45"/>
    <n v="-45"/>
    <d v="2023-07-09T00:00:00"/>
    <s v="'019954439288"/>
    <n v="1663075"/>
    <s v="MT70-0306"/>
    <n v="12218606"/>
    <d v="2023-07-11T00:00:00"/>
    <s v="Costco01"/>
    <s v="Bath Accessories"/>
    <x v="4"/>
    <n v="-22.5"/>
    <n v="2"/>
    <s v="Approved"/>
  </r>
  <r>
    <s v="001 00066850922023"/>
    <s v="RV004290354575"/>
    <d v="2023-07-08T00:00:00"/>
    <n v="-64.47"/>
    <n v="0"/>
    <n v="-64.47"/>
    <d v="2023-07-08T00:00:00"/>
    <s v="'004290354575"/>
    <n v="1585673"/>
    <s v="CO63PC5744E"/>
    <n v="183250"/>
    <d v="2023-07-11T00:00:00"/>
    <s v="Costco01"/>
    <s v="Pet Bed"/>
    <x v="1"/>
    <n v="-64.47"/>
    <n v="1"/>
    <s v="Approved"/>
  </r>
  <r>
    <s v="001 00066850922023"/>
    <s v="RV013200327908"/>
    <d v="2023-07-08T00:00:00"/>
    <n v="-39"/>
    <n v="0"/>
    <n v="-39"/>
    <d v="2023-07-08T00:00:00"/>
    <s v="'013200327908"/>
    <n v="1529947"/>
    <s v="CO63PN5563E"/>
    <n v="183250"/>
    <d v="2023-07-11T00:00:00"/>
    <s v="Costco01"/>
    <s v="Pet Bed"/>
    <x v="1"/>
    <n v="-39"/>
    <n v="1"/>
    <s v="Approved"/>
  </r>
  <r>
    <s v="001 00066850922023"/>
    <s v="RV019930382749"/>
    <d v="2023-07-07T00:00:00"/>
    <n v="-38.68"/>
    <n v="0"/>
    <n v="-38.68"/>
    <d v="2023-07-07T00:00:00"/>
    <s v="'019930382749"/>
    <n v="1704887"/>
    <s v="-"/>
    <n v="183250"/>
    <d v="2023-07-11T00:00:00"/>
    <s v="COSTCO"/>
    <s v="-"/>
    <x v="3"/>
    <n v="-27.39"/>
    <n v="1.4121942314713398"/>
    <s v="001 - Customer will payback"/>
  </r>
  <r>
    <s v="001 00066850922023"/>
    <s v="RV019980852761"/>
    <d v="2023-07-07T00:00:00"/>
    <n v="-22.78"/>
    <n v="0"/>
    <n v="-22.78"/>
    <d v="2023-07-07T00:00:00"/>
    <s v="'019980852761"/>
    <n v="1529939"/>
    <s v="CO63PT5559E"/>
    <n v="183250"/>
    <d v="2023-07-11T00:00:00"/>
    <s v="Costco01"/>
    <s v="Pet Bed"/>
    <x v="1"/>
    <n v="-22.78"/>
    <n v="1"/>
    <s v="Approved"/>
  </r>
  <r>
    <s v="001 00067042762023"/>
    <s v="1991RGR202611"/>
    <d v="2023-07-10T00:00:00"/>
    <n v="-113.33"/>
    <n v="-45.83"/>
    <n v="-67.5"/>
    <d v="2023-07-10T00:00:00"/>
    <s v="'019914438073"/>
    <n v="1663075"/>
    <s v="MT70-0306"/>
    <n v="12218703"/>
    <d v="2023-07-12T00:00:00"/>
    <s v="Costco01"/>
    <s v="Bath Accessories"/>
    <x v="4"/>
    <n v="-22.5"/>
    <n v="3"/>
    <s v="Approved"/>
  </r>
  <r>
    <s v="001 00067042762023"/>
    <s v="1997RGR278085"/>
    <d v="2023-07-10T00:00:00"/>
    <n v="-77.239999999999995"/>
    <n v="-32.24"/>
    <n v="-22.5"/>
    <d v="2023-07-10T00:00:00"/>
    <s v="'019974437593"/>
    <n v="1663075"/>
    <s v="MT70-0306"/>
    <n v="12218703"/>
    <d v="2023-07-12T00:00:00"/>
    <s v="Costco01"/>
    <s v="Bath Accessories"/>
    <x v="4"/>
    <n v="-22.5"/>
    <n v="1"/>
    <s v="Approved"/>
  </r>
  <r>
    <s v="001 00067042762023"/>
    <s v="1997RGR278085"/>
    <d v="2023-07-10T00:00:00"/>
    <m/>
    <m/>
    <n v="-22.5"/>
    <d v="2023-07-10T00:00:00"/>
    <s v="'019974437593"/>
    <n v="1663079"/>
    <s v="MT70-0307"/>
    <n v="12218703"/>
    <d v="2023-07-12T00:00:00"/>
    <s v="Costco01"/>
    <s v="Bath Accessories"/>
    <x v="4"/>
    <n v="-22.5"/>
    <n v="1"/>
    <s v="Approved"/>
  </r>
  <r>
    <s v="001 00067042762023"/>
    <s v="RV000010387577"/>
    <d v="2023-07-10T00:00:00"/>
    <n v="-25.55"/>
    <n v="0"/>
    <n v="-25.55"/>
    <d v="2023-07-10T00:00:00"/>
    <s v="'000010387577"/>
    <n v="1516597"/>
    <s v="CO63HC5550E"/>
    <n v="183581"/>
    <d v="2023-07-12T00:00:00"/>
    <s v="Costco01"/>
    <s v="Pet Bed"/>
    <x v="1"/>
    <n v="-25.55"/>
    <n v="1"/>
    <s v="Approved"/>
  </r>
  <r>
    <s v="001 00067042762023"/>
    <s v="RV008475731448"/>
    <d v="2023-07-10T00:00:00"/>
    <n v="-25.55"/>
    <n v="0"/>
    <n v="-25.55"/>
    <d v="2023-07-10T00:00:00"/>
    <s v="'008475731448"/>
    <n v="1516594"/>
    <s v="CO63HC5548E"/>
    <n v="183581"/>
    <d v="2023-07-12T00:00:00"/>
    <s v="Costco01"/>
    <s v="Pet Bed"/>
    <x v="1"/>
    <n v="-25.55"/>
    <n v="1"/>
    <s v="Approved"/>
  </r>
  <r>
    <s v="001 00067042762023"/>
    <s v="RV019850105033"/>
    <d v="2023-07-10T00:00:00"/>
    <n v="-38.659999999999997"/>
    <n v="-10.51"/>
    <n v="-28.15"/>
    <d v="2023-07-10T00:00:00"/>
    <s v="'019850105033"/>
    <n v="1593357"/>
    <s v="BRB40-0010"/>
    <n v="183581"/>
    <d v="2023-07-12T00:00:00"/>
    <s v="Costco01"/>
    <s v="Window"/>
    <x v="2"/>
    <n v="-28.15"/>
    <n v="1"/>
    <s v="Approved"/>
  </r>
  <r>
    <s v="001 00067042762023"/>
    <s v="RV019940952220"/>
    <d v="2023-07-10T00:00:00"/>
    <n v="-42.07"/>
    <n v="0"/>
    <n v="-42.07"/>
    <d v="2023-07-10T00:00:00"/>
    <s v="'019940952220"/>
    <n v="1514683"/>
    <s v="CO63PC5552E"/>
    <n v="183581"/>
    <d v="2023-07-12T00:00:00"/>
    <s v="Costco01"/>
    <s v="Pet Bed"/>
    <x v="1"/>
    <n v="-42.07"/>
    <n v="1"/>
    <s v="Approved"/>
  </r>
  <r>
    <s v="001 00067042762023"/>
    <s v="RV019951470444"/>
    <d v="2023-07-10T00:00:00"/>
    <n v="-42.7"/>
    <n v="-11.1"/>
    <n v="-31.6"/>
    <d v="2023-07-10T00:00:00"/>
    <s v="'019951470444"/>
    <n v="1540785"/>
    <s v="BR40-2141"/>
    <n v="183581"/>
    <d v="2023-07-12T00:00:00"/>
    <s v="Costco01"/>
    <s v="Window"/>
    <x v="2"/>
    <n v="-31.6"/>
    <n v="1"/>
    <s v="Approved"/>
  </r>
  <r>
    <s v="001 00067042762023"/>
    <s v="RV019951470444"/>
    <d v="2023-07-10T00:00:00"/>
    <n v="-97.22"/>
    <n v="-11.37"/>
    <n v="-85.85"/>
    <d v="2023-07-10T00:00:00"/>
    <s v="'019951470444"/>
    <n v="1662421"/>
    <s v="TN55-0481"/>
    <n v="183581"/>
    <d v="2023-07-12T00:00:00"/>
    <s v="Costco01"/>
    <s v="Blanket"/>
    <x v="0"/>
    <n v="-85.85"/>
    <n v="1"/>
    <s v="Approved"/>
  </r>
  <r>
    <s v="001 00067042762023"/>
    <s v="RV019980853431"/>
    <d v="2023-07-10T00:00:00"/>
    <n v="-77.319999999999993"/>
    <n v="-21.02"/>
    <n v="-56.3"/>
    <d v="2023-07-10T00:00:00"/>
    <s v="'019980853431"/>
    <n v="1540781"/>
    <s v="BR40-2140"/>
    <n v="183581"/>
    <d v="2023-07-12T00:00:00"/>
    <s v="Costco01"/>
    <s v="Window"/>
    <x v="2"/>
    <n v="-28.15"/>
    <n v="2"/>
    <s v="Approved"/>
  </r>
  <r>
    <s v="001 00067042762023"/>
    <s v="RV019980853431"/>
    <d v="2023-07-10T00:00:00"/>
    <n v="-88.35"/>
    <n v="-11"/>
    <n v="-77.349999999999994"/>
    <d v="2023-07-10T00:00:00"/>
    <s v="'019980853431"/>
    <n v="1662420"/>
    <s v="TN55-0480"/>
    <n v="183581"/>
    <d v="2023-07-12T00:00:00"/>
    <s v="Costco01"/>
    <s v="Blanket"/>
    <x v="0"/>
    <n v="-77.349999999999994"/>
    <n v="1"/>
    <s v="Approved"/>
  </r>
  <r>
    <s v="001 00067214322023"/>
    <s v="RV019880438127"/>
    <d v="2023-07-11T00:00:00"/>
    <n v="-38.659999999999997"/>
    <n v="-10.51"/>
    <n v="-28.15"/>
    <d v="2023-07-11T00:00:00"/>
    <s v="'019880438127"/>
    <n v="1540780"/>
    <s v="BR40-2136"/>
    <n v="183588"/>
    <d v="2023-07-13T00:00:00"/>
    <s v="Costco01"/>
    <s v="Window"/>
    <x v="2"/>
    <n v="-28.15"/>
    <n v="1"/>
    <s v="Approved"/>
  </r>
  <r>
    <s v="001 00067214322023"/>
    <s v="RV019960414883"/>
    <d v="2023-07-11T00:00:00"/>
    <n v="-170.8"/>
    <n v="-44.4"/>
    <n v="-126.4"/>
    <d v="2023-07-11T00:00:00"/>
    <s v="'019960414883"/>
    <n v="1593359"/>
    <s v="BRB40-0011"/>
    <n v="183588"/>
    <d v="2023-07-13T00:00:00"/>
    <s v="Costco01"/>
    <s v="Window"/>
    <x v="2"/>
    <n v="-31.6"/>
    <n v="4"/>
    <s v="Approved"/>
  </r>
  <r>
    <s v="001 00067214322023"/>
    <s v="RV019980853951"/>
    <d v="2023-07-11T00:00:00"/>
    <n v="-97.22"/>
    <n v="-11.37"/>
    <n v="-85.85"/>
    <d v="2023-07-11T00:00:00"/>
    <s v="'019980853951"/>
    <n v="1662421"/>
    <s v="TN55-0481"/>
    <n v="183588"/>
    <d v="2023-07-13T00:00:00"/>
    <s v="Costco01"/>
    <s v="Blanket"/>
    <x v="0"/>
    <n v="-85.85"/>
    <n v="1"/>
    <s v="Approved"/>
  </r>
  <r>
    <s v="001 00067442302023"/>
    <s v="1992RGR174501"/>
    <d v="2023-07-12T00:00:00"/>
    <n v="-79"/>
    <n v="-34"/>
    <n v="-22.5"/>
    <d v="2023-07-12T00:00:00"/>
    <s v="'019924440741"/>
    <n v="1663079"/>
    <s v="MT70-0307"/>
    <n v="183595"/>
    <d v="2023-07-14T00:00:00"/>
    <s v="Costco01"/>
    <s v="Bath Accessories"/>
    <x v="4"/>
    <n v="-22.5"/>
    <n v="1"/>
    <s v="Approved"/>
  </r>
  <r>
    <s v="001 00067442302023"/>
    <s v="1992RGR174501"/>
    <d v="2023-07-12T00:00:00"/>
    <m/>
    <m/>
    <n v="-22.5"/>
    <d v="2023-07-12T00:00:00"/>
    <s v="'019924440741"/>
    <n v="1663082"/>
    <s v="MT70-0308"/>
    <n v="183595"/>
    <d v="2023-07-14T00:00:00"/>
    <s v="Costco01"/>
    <s v="Bath Accessories"/>
    <x v="4"/>
    <n v="-22.5"/>
    <n v="1"/>
    <s v="Approved"/>
  </r>
  <r>
    <s v="001 00067442302023"/>
    <s v="1996RGR194219"/>
    <d v="2023-07-12T00:00:00"/>
    <n v="-93.62"/>
    <n v="-31.35"/>
    <n v="-62.27"/>
    <d v="2023-07-12T00:00:00"/>
    <s v="'019964445039"/>
    <n v="1339334"/>
    <s v="BR55-1893"/>
    <n v="183595"/>
    <d v="2023-07-14T00:00:00"/>
    <s v="Costco01"/>
    <s v="Blanket"/>
    <x v="0"/>
    <n v="-62.27"/>
    <n v="1"/>
    <s v="Approved"/>
  </r>
  <r>
    <s v="001 00067442302023"/>
    <s v="RV008475739208"/>
    <d v="2023-07-12T00:00:00"/>
    <n v="-39"/>
    <n v="0"/>
    <n v="-39"/>
    <d v="2023-07-12T00:00:00"/>
    <s v="'008475739208"/>
    <n v="1529947"/>
    <s v="CO63PN5563E"/>
    <n v="183597"/>
    <d v="2023-07-14T00:00:00"/>
    <s v="Costco01"/>
    <s v="Pet Bed"/>
    <x v="1"/>
    <n v="-39"/>
    <n v="1"/>
    <s v="Approved"/>
  </r>
  <r>
    <s v="001 00067442302023"/>
    <s v="RV019940953512"/>
    <d v="2023-07-12T00:00:00"/>
    <n v="-97.22"/>
    <n v="-11.37"/>
    <n v="-85.85"/>
    <d v="2023-07-12T00:00:00"/>
    <s v="'019940953512"/>
    <n v="1662422"/>
    <s v="TN55-0482"/>
    <n v="183597"/>
    <d v="2023-07-14T00:00:00"/>
    <s v="Costco01"/>
    <s v="Blanket"/>
    <x v="0"/>
    <n v="-85.85"/>
    <n v="1"/>
    <s v="Approved"/>
  </r>
  <r>
    <s v="001 00067442302023"/>
    <s v="RV019951471970"/>
    <d v="2023-07-12T00:00:00"/>
    <n v="-88.35"/>
    <n v="-11"/>
    <n v="-77.349999999999994"/>
    <d v="2023-07-12T00:00:00"/>
    <s v="'019951471970"/>
    <n v="1662420"/>
    <s v="TN55-0480"/>
    <n v="183597"/>
    <d v="2023-07-14T00:00:00"/>
    <s v="Costco01"/>
    <s v="Blanket"/>
    <x v="0"/>
    <n v="-77.349999999999994"/>
    <n v="1"/>
    <s v="Approved"/>
  </r>
  <r>
    <s v="001 00067442302023"/>
    <s v="RV019951472121"/>
    <d v="2023-07-12T00:00:00"/>
    <n v="-97.22"/>
    <n v="-11.37"/>
    <n v="-85.85"/>
    <d v="2023-07-12T00:00:00"/>
    <s v="'019951472121"/>
    <n v="1662422"/>
    <s v="TN55-0482"/>
    <n v="183597"/>
    <d v="2023-07-14T00:00:00"/>
    <s v="Costco01"/>
    <s v="Blanket"/>
    <x v="0"/>
    <n v="-85.85"/>
    <n v="1"/>
    <s v="Approved"/>
  </r>
  <r>
    <s v="001 00067650162023"/>
    <s v="RV007430402580"/>
    <d v="2023-07-13T00:00:00"/>
    <n v="-97.22"/>
    <n v="-11.37"/>
    <n v="-85.85"/>
    <d v="2023-07-13T00:00:00"/>
    <s v="'007430402580"/>
    <n v="1662421"/>
    <s v="TN55-0481"/>
    <n v="183753"/>
    <d v="2023-07-17T00:00:00"/>
    <s v="Costco01"/>
    <s v="Blanket"/>
    <x v="0"/>
    <n v="-85.85"/>
    <n v="1"/>
    <s v="Approved"/>
  </r>
  <r>
    <s v="001 00067650162023"/>
    <s v="RV008475743539"/>
    <d v="2023-07-13T00:00:00"/>
    <n v="-64.47"/>
    <n v="0"/>
    <n v="-64.47"/>
    <d v="2023-07-13T00:00:00"/>
    <s v="'008475743539"/>
    <n v="1585673"/>
    <s v="CO63PC5744E"/>
    <n v="183753"/>
    <d v="2023-07-17T00:00:00"/>
    <s v="Costco01"/>
    <s v="Pet Bed"/>
    <x v="1"/>
    <n v="-64.47"/>
    <n v="1"/>
    <s v="Approved"/>
  </r>
  <r>
    <s v="001 00067650162023"/>
    <s v="RV008475743540"/>
    <d v="2023-07-13T00:00:00"/>
    <n v="-39"/>
    <n v="0"/>
    <n v="-39"/>
    <d v="2023-07-13T00:00:00"/>
    <s v="'008475743540"/>
    <n v="1529947"/>
    <s v="CO63PN5563E"/>
    <n v="183753"/>
    <d v="2023-07-17T00:00:00"/>
    <s v="Costco01"/>
    <s v="Pet Bed"/>
    <x v="1"/>
    <n v="-39"/>
    <n v="1"/>
    <s v="Approved"/>
  </r>
  <r>
    <s v="001 00067650162023"/>
    <s v="RV019840122046"/>
    <d v="2023-07-13T00:00:00"/>
    <n v="-38.659999999999997"/>
    <n v="-10.51"/>
    <n v="-28.15"/>
    <d v="2023-07-13T00:00:00"/>
    <s v="'019840122046"/>
    <n v="1593357"/>
    <s v="BRB40-0010"/>
    <n v="183753"/>
    <d v="2023-07-17T00:00:00"/>
    <s v="Costco01"/>
    <s v="Window"/>
    <x v="2"/>
    <n v="-28.15"/>
    <n v="1"/>
    <s v="Approved"/>
  </r>
  <r>
    <s v="001 00067650162023"/>
    <s v="RV019880439365"/>
    <d v="2023-07-13T00:00:00"/>
    <n v="-128.1"/>
    <n v="-33.299999999999997"/>
    <n v="-94.8"/>
    <d v="2023-07-13T00:00:00"/>
    <s v="'019880439365"/>
    <n v="1540787"/>
    <s v="BR40-2135"/>
    <n v="183753"/>
    <d v="2023-07-17T00:00:00"/>
    <s v="Costco01"/>
    <s v="Window"/>
    <x v="2"/>
    <n v="-31.6"/>
    <n v="2.9999999999999996"/>
    <s v="Approved"/>
  </r>
  <r>
    <s v="001 00067650162023"/>
    <s v="RV019880439365"/>
    <d v="2023-07-13T00:00:00"/>
    <n v="-128.1"/>
    <n v="-33.299999999999997"/>
    <n v="-94.8"/>
    <d v="2023-07-13T00:00:00"/>
    <s v="'019880439365"/>
    <n v="1593358"/>
    <s v="BRB40-0007"/>
    <n v="183753"/>
    <d v="2023-07-17T00:00:00"/>
    <s v="Costco01"/>
    <s v="Window"/>
    <x v="2"/>
    <n v="-31.6"/>
    <n v="2.9999999999999996"/>
    <s v="Approved"/>
  </r>
  <r>
    <s v="001 00067650162023"/>
    <s v="RV019880439406"/>
    <d v="2023-07-13T00:00:00"/>
    <n v="-25.55"/>
    <n v="0"/>
    <n v="-25.55"/>
    <d v="2023-07-13T00:00:00"/>
    <s v="'019880439406"/>
    <n v="1516596"/>
    <s v="CO63HC5549E"/>
    <n v="183753"/>
    <d v="2023-07-17T00:00:00"/>
    <s v="Costco01"/>
    <s v="Pet Bed"/>
    <x v="1"/>
    <n v="-25.55"/>
    <n v="1"/>
    <s v="Approved"/>
  </r>
  <r>
    <s v="001 00067650162023"/>
    <s v="RV019940954305"/>
    <d v="2023-07-13T00:00:00"/>
    <n v="-39"/>
    <n v="0"/>
    <n v="-39"/>
    <d v="2023-07-13T00:00:00"/>
    <s v="'019940954305"/>
    <n v="1529946"/>
    <s v="CO63PN5562E"/>
    <n v="183753"/>
    <d v="2023-07-17T00:00:00"/>
    <s v="Costco01"/>
    <s v="Pet Bed"/>
    <x v="1"/>
    <n v="-39"/>
    <n v="1"/>
    <s v="Approved"/>
  </r>
  <r>
    <s v="001 00067650162023"/>
    <s v="RV019951473511"/>
    <d v="2023-07-13T00:00:00"/>
    <n v="-39"/>
    <n v="0"/>
    <n v="-39"/>
    <d v="2023-07-13T00:00:00"/>
    <s v="'019951473511"/>
    <n v="1529946"/>
    <s v="CO63PN5562E"/>
    <n v="183753"/>
    <d v="2023-07-17T00:00:00"/>
    <s v="Costco01"/>
    <s v="Pet Bed"/>
    <x v="1"/>
    <n v="-39"/>
    <n v="1"/>
    <s v="Approved"/>
  </r>
  <r>
    <s v="001 00067650162023"/>
    <s v="RV019951473511"/>
    <d v="2023-07-13T00:00:00"/>
    <n v="-78"/>
    <m/>
    <n v="-78"/>
    <d v="2023-07-13T00:00:00"/>
    <s v="'019951473511"/>
    <n v="1529947"/>
    <s v="CO63PN5563E"/>
    <n v="183753"/>
    <d v="2023-07-17T00:00:00"/>
    <s v="Costco01"/>
    <s v="Pet Bed"/>
    <x v="1"/>
    <n v="-39"/>
    <n v="2"/>
    <s v="Approved"/>
  </r>
  <r>
    <s v="001 00067650162023"/>
    <s v="RV019980855473"/>
    <d v="2023-07-13T00:00:00"/>
    <n v="-270.62"/>
    <n v="-73.569999999999993"/>
    <n v="-197.05"/>
    <d v="2023-07-13T00:00:00"/>
    <s v="'019980855473"/>
    <n v="1540783"/>
    <s v="BR40-2134"/>
    <n v="183753"/>
    <d v="2023-07-17T00:00:00"/>
    <s v="Costco01"/>
    <s v="Window"/>
    <x v="2"/>
    <n v="-28.15"/>
    <n v="7.0000000000000009"/>
    <s v="Approved"/>
  </r>
  <r>
    <s v="001 00067934852023"/>
    <s v="1986RGR91217"/>
    <d v="2023-07-14T00:00:00"/>
    <n v="-42.8"/>
    <n v="-20.3"/>
    <n v="-22.5"/>
    <d v="2023-07-14T00:00:00"/>
    <s v="'019864449090"/>
    <n v="1663075"/>
    <s v="MT70-0306"/>
    <n v="12218805"/>
    <d v="2023-07-18T00:00:00"/>
    <s v="Costco01"/>
    <s v="Bath Accessories"/>
    <x v="4"/>
    <n v="-22.5"/>
    <n v="1"/>
    <s v="Approved"/>
  </r>
  <r>
    <s v="001 00067934852023"/>
    <s v="RV019860236784"/>
    <d v="2023-07-15T00:00:00"/>
    <n v="-42.7"/>
    <n v="-11.1"/>
    <n v="-31.6"/>
    <d v="2023-07-15T00:00:00"/>
    <s v="'019860236784"/>
    <n v="1540784"/>
    <s v="BR40-2137"/>
    <n v="183767"/>
    <d v="2023-07-18T00:00:00"/>
    <s v="Costco01"/>
    <s v="Window"/>
    <x v="2"/>
    <n v="-31.6"/>
    <n v="1"/>
    <s v="Approved"/>
  </r>
  <r>
    <s v="001 00067934852023"/>
    <s v="RV019930383602"/>
    <d v="2023-07-14T00:00:00"/>
    <n v="-25.55"/>
    <n v="0"/>
    <n v="-25.55"/>
    <d v="2023-07-14T00:00:00"/>
    <s v="'019930383602"/>
    <n v="1516596"/>
    <s v="CO63HC5549E"/>
    <n v="183767"/>
    <d v="2023-07-18T00:00:00"/>
    <s v="Costco01"/>
    <s v="Pet Bed"/>
    <x v="1"/>
    <n v="-25.55"/>
    <n v="1"/>
    <s v="Approved"/>
  </r>
  <r>
    <s v="001 00067934852023"/>
    <s v="RV019951475268"/>
    <d v="2023-07-15T00:00:00"/>
    <n v="-76.650000000000006"/>
    <n v="0"/>
    <n v="-76.650000000000006"/>
    <d v="2023-07-15T00:00:00"/>
    <s v="'019951475268"/>
    <n v="1516597"/>
    <s v="CO63HC5550E"/>
    <n v="183767"/>
    <d v="2023-07-18T00:00:00"/>
    <s v="Costco01"/>
    <s v="Pet Bed"/>
    <x v="1"/>
    <n v="-25.55"/>
    <n v="3"/>
    <s v="Approved"/>
  </r>
  <r>
    <s v="001 00067934852023"/>
    <s v="RV019980856627"/>
    <d v="2023-07-14T00:00:00"/>
    <n v="-25.55"/>
    <n v="0"/>
    <n v="-25.55"/>
    <d v="2023-07-14T00:00:00"/>
    <s v="'019980856627"/>
    <n v="1516597"/>
    <s v="CO63HC5550E"/>
    <n v="183767"/>
    <d v="2023-07-18T00:00:00"/>
    <s v="Costco01"/>
    <s v="Pet Bed"/>
    <x v="1"/>
    <n v="-25.55"/>
    <n v="1"/>
    <s v="Approved"/>
  </r>
  <r>
    <s v="001 00068127072023"/>
    <s v="1997RGR278980"/>
    <d v="2023-07-17T00:00:00"/>
    <n v="-44.76"/>
    <n v="-22.26"/>
    <n v="-22.5"/>
    <d v="2023-07-17T00:00:00"/>
    <s v="'019974451123"/>
    <n v="1663075"/>
    <s v="MT70-0306"/>
    <n v="12218879"/>
    <d v="2023-07-19T00:00:00"/>
    <s v="Costco01"/>
    <s v="Bath Accessories"/>
    <x v="4"/>
    <n v="-22.5"/>
    <n v="1"/>
    <s v="Approved"/>
  </r>
  <r>
    <s v="001 00068127072023"/>
    <s v="RV002060338352"/>
    <d v="2023-07-17T00:00:00"/>
    <n v="-64.47"/>
    <n v="0"/>
    <n v="-64.47"/>
    <d v="2023-07-17T00:00:00"/>
    <s v="'002060338352"/>
    <n v="1585793"/>
    <s v="CO63PC5745E"/>
    <n v="184003"/>
    <d v="2023-07-19T00:00:00"/>
    <s v="Costco01"/>
    <s v="Pet Bed"/>
    <x v="1"/>
    <n v="-64.47"/>
    <n v="1"/>
    <s v="Approved"/>
  </r>
  <r>
    <s v="001 00068127072023"/>
    <s v="RV019880440182"/>
    <d v="2023-07-17T00:00:00"/>
    <n v="-39"/>
    <n v="0"/>
    <n v="-39"/>
    <d v="2023-07-17T00:00:00"/>
    <s v="'019880440182"/>
    <n v="1529947"/>
    <s v="CO63PN5563E"/>
    <n v="184003"/>
    <d v="2023-07-19T00:00:00"/>
    <s v="Costco01"/>
    <s v="Pet Bed"/>
    <x v="1"/>
    <n v="-39"/>
    <n v="1"/>
    <s v="Approved"/>
  </r>
  <r>
    <s v="001 00068127072023"/>
    <s v="RV019880440193"/>
    <d v="2023-07-17T00:00:00"/>
    <n v="-42.7"/>
    <n v="-11.1"/>
    <n v="-31.6"/>
    <d v="2023-07-17T00:00:00"/>
    <s v="'019880440193"/>
    <n v="1593358"/>
    <s v="BRB40-0007"/>
    <n v="184003"/>
    <d v="2023-07-19T00:00:00"/>
    <s v="Costco01"/>
    <s v="Window"/>
    <x v="2"/>
    <n v="-31.6"/>
    <n v="1"/>
    <s v="Approved"/>
  </r>
  <r>
    <s v="001 00068330702023"/>
    <s v="1994RGR444213"/>
    <d v="2023-07-18T00:00:00"/>
    <n v="-86.87"/>
    <n v="-24.6"/>
    <n v="-62.27"/>
    <d v="2023-07-18T00:00:00"/>
    <s v="'019944454868"/>
    <n v="1339335"/>
    <s v="BR55-1894"/>
    <n v="12218881"/>
    <d v="2023-07-20T00:00:00"/>
    <s v="Costco01"/>
    <s v="Blanket"/>
    <x v="0"/>
    <n v="-62.27"/>
    <n v="1"/>
    <s v="Approved"/>
  </r>
  <r>
    <s v="001 00068330702023"/>
    <s v="RV019860237079"/>
    <d v="2023-07-18T00:00:00"/>
    <n v="-22.78"/>
    <n v="0"/>
    <n v="-22.78"/>
    <d v="2023-07-18T00:00:00"/>
    <s v="'019860237079"/>
    <n v="1529939"/>
    <s v="CO63PT5559E"/>
    <n v="184008"/>
    <d v="2023-07-20T00:00:00"/>
    <s v="Costco01"/>
    <s v="Pet Bed"/>
    <x v="1"/>
    <n v="-22.78"/>
    <n v="1"/>
    <s v="Approved"/>
  </r>
  <r>
    <s v="001 00068330702023"/>
    <s v="RV019910520912"/>
    <d v="2023-07-18T00:00:00"/>
    <n v="-81.36"/>
    <n v="-11.1"/>
    <n v="-31.6"/>
    <d v="2023-07-18T00:00:00"/>
    <s v="'019910520912"/>
    <n v="1540787"/>
    <s v="BR40-2135"/>
    <n v="184008"/>
    <d v="2023-07-20T00:00:00"/>
    <s v="Costco01"/>
    <s v="Window"/>
    <x v="2"/>
    <n v="-31.6"/>
    <n v="1"/>
    <s v="Approved"/>
  </r>
  <r>
    <s v="001 00068330702023"/>
    <s v="RV019910520912"/>
    <d v="2023-07-18T00:00:00"/>
    <m/>
    <n v="-10.51"/>
    <n v="-28.15"/>
    <d v="2023-07-18T00:00:00"/>
    <s v="'019910520912"/>
    <n v="1593356"/>
    <s v="BRB40-0006"/>
    <n v="184008"/>
    <d v="2023-07-20T00:00:00"/>
    <s v="Costco01"/>
    <s v="Window"/>
    <x v="2"/>
    <n v="-28.15"/>
    <n v="1"/>
    <s v="Approved"/>
  </r>
  <r>
    <s v="001 00068330702023"/>
    <s v="RV019940957067"/>
    <d v="2023-07-18T00:00:00"/>
    <n v="-78"/>
    <n v="0"/>
    <n v="-78"/>
    <d v="2023-07-18T00:00:00"/>
    <s v="'019940957067"/>
    <n v="1529946"/>
    <s v="CO63PN5562E"/>
    <n v="184008"/>
    <d v="2023-07-20T00:00:00"/>
    <s v="Costco01"/>
    <s v="Pet Bed"/>
    <x v="1"/>
    <n v="-39"/>
    <n v="2"/>
    <s v="Approved"/>
  </r>
  <r>
    <s v="001 00068330702023"/>
    <s v="RV019940957244"/>
    <d v="2023-07-18T00:00:00"/>
    <n v="-88.35"/>
    <n v="-11"/>
    <n v="-77.349999999999994"/>
    <d v="2023-07-18T00:00:00"/>
    <s v="'019940957244"/>
    <n v="1662420"/>
    <s v="TN55-0480"/>
    <n v="184008"/>
    <d v="2023-07-20T00:00:00"/>
    <s v="Costco01"/>
    <s v="Blanket"/>
    <x v="0"/>
    <n v="-77.349999999999994"/>
    <n v="1"/>
    <s v="Approved"/>
  </r>
  <r>
    <s v="001 00068330702023"/>
    <s v="RV019951476589"/>
    <d v="2023-07-18T00:00:00"/>
    <n v="-25.55"/>
    <n v="0"/>
    <n v="-25.55"/>
    <d v="2023-07-18T00:00:00"/>
    <s v="'019951476589"/>
    <n v="1516594"/>
    <s v="CO63HC5548E"/>
    <n v="184008"/>
    <d v="2023-07-20T00:00:00"/>
    <s v="Costco01"/>
    <s v="Pet Bed"/>
    <x v="1"/>
    <n v="-25.55"/>
    <n v="1"/>
    <s v="Approved"/>
  </r>
  <r>
    <s v="001 00068330702023"/>
    <s v="RV019951476619"/>
    <d v="2023-07-18T00:00:00"/>
    <n v="-128.1"/>
    <n v="-33.299999999999997"/>
    <n v="-94.8"/>
    <d v="2023-07-18T00:00:00"/>
    <s v="'019951476619"/>
    <n v="1540787"/>
    <s v="BR40-2135"/>
    <n v="184008"/>
    <d v="2023-07-20T00:00:00"/>
    <s v="Costco01"/>
    <s v="Window"/>
    <x v="2"/>
    <n v="-31.6"/>
    <n v="2.9999999999999996"/>
    <s v="Approved"/>
  </r>
  <r>
    <s v="001 00068330702023"/>
    <s v="RV019980857282"/>
    <d v="2023-07-18T00:00:00"/>
    <n v="-185.57"/>
    <n v="-11"/>
    <n v="-77.349999999999994"/>
    <d v="2023-07-18T00:00:00"/>
    <s v="'019980857282"/>
    <n v="1662420"/>
    <s v="TN55-0480"/>
    <n v="184008"/>
    <d v="2023-07-20T00:00:00"/>
    <s v="Costco01"/>
    <s v="Blanket"/>
    <x v="0"/>
    <n v="-77.349999999999994"/>
    <n v="1"/>
    <s v="Approved"/>
  </r>
  <r>
    <s v="001 00068330702023"/>
    <s v="RV019980857282"/>
    <d v="2023-07-18T00:00:00"/>
    <m/>
    <n v="-11.37"/>
    <n v="-85.85"/>
    <d v="2023-07-18T00:00:00"/>
    <s v="'019980857282"/>
    <n v="1662422"/>
    <s v="TN55-0482"/>
    <n v="184008"/>
    <d v="2023-07-20T00:00:00"/>
    <s v="Costco01"/>
    <s v="Blanket"/>
    <x v="0"/>
    <n v="-85.85"/>
    <n v="1"/>
    <s v="Approved"/>
  </r>
  <r>
    <s v="001 00068330702023"/>
    <s v="RV019980857338"/>
    <d v="2023-07-18T00:00:00"/>
    <n v="-25.55"/>
    <n v="0"/>
    <n v="-25.55"/>
    <d v="2023-07-18T00:00:00"/>
    <s v="'019980857338"/>
    <n v="1516597"/>
    <s v="CO63HC5550E"/>
    <n v="184008"/>
    <d v="2023-07-20T00:00:00"/>
    <s v="Costco01"/>
    <s v="Pet Bed"/>
    <x v="1"/>
    <n v="-25.55"/>
    <n v="1"/>
    <s v="Approved"/>
  </r>
  <r>
    <s v="001 00068544482023"/>
    <s v="RV019880440720"/>
    <d v="2023-07-19T00:00:00"/>
    <n v="-38.659999999999997"/>
    <n v="-10.51"/>
    <n v="-28.15"/>
    <d v="2023-07-19T00:00:00"/>
    <s v="'019880440720"/>
    <n v="1593356"/>
    <s v="BRB40-0006"/>
    <n v="184013"/>
    <d v="2023-07-21T00:00:00"/>
    <s v="Costco01"/>
    <s v="Window"/>
    <x v="2"/>
    <n v="-28.15"/>
    <n v="1"/>
    <s v="Approved"/>
  </r>
  <r>
    <s v="001 00068544482023"/>
    <s v="RV019910521361"/>
    <d v="2023-07-19T00:00:00"/>
    <n v="-154.06"/>
    <n v="-9.93"/>
    <n v="-28.15"/>
    <d v="2023-07-19T00:00:00"/>
    <s v="'019910521361"/>
    <n v="1540782"/>
    <s v="BR40-2138"/>
    <n v="184013"/>
    <d v="2023-07-21T00:00:00"/>
    <s v="Costco01"/>
    <s v="Window"/>
    <x v="2"/>
    <n v="-28.15"/>
    <n v="1"/>
    <s v="Approved"/>
  </r>
  <r>
    <s v="001 00068544482023"/>
    <s v="RV019910521361"/>
    <d v="2023-07-19T00:00:00"/>
    <m/>
    <n v="-31.53"/>
    <n v="-84.45"/>
    <d v="2023-07-19T00:00:00"/>
    <s v="'019910521361"/>
    <n v="1593356"/>
    <s v="BRB40-0006"/>
    <n v="184013"/>
    <d v="2023-07-21T00:00:00"/>
    <s v="Costco01"/>
    <s v="Window"/>
    <x v="2"/>
    <n v="-28.15"/>
    <n v="3.0000000000000004"/>
    <s v="Approved"/>
  </r>
  <r>
    <s v="001 00068544482023"/>
    <s v="RV019920380533"/>
    <d v="2023-07-19T00:00:00"/>
    <n v="-39"/>
    <n v="0"/>
    <n v="-39"/>
    <d v="2023-07-19T00:00:00"/>
    <s v="'019920380533"/>
    <n v="1529946"/>
    <s v="CO63PN5562E"/>
    <n v="184013"/>
    <d v="2023-07-21T00:00:00"/>
    <s v="Costco01"/>
    <s v="Pet Bed"/>
    <x v="1"/>
    <n v="-39"/>
    <n v="1"/>
    <s v="Approved"/>
  </r>
  <r>
    <s v="001 00068544482023"/>
    <s v="RV019951477710"/>
    <d v="2023-07-19T00:00:00"/>
    <n v="-64.47"/>
    <n v="0"/>
    <n v="-64.47"/>
    <d v="2023-07-19T00:00:00"/>
    <s v="'019951477710"/>
    <n v="1585673"/>
    <s v="CO63PC5744E"/>
    <n v="184013"/>
    <d v="2023-07-21T00:00:00"/>
    <s v="Costco01"/>
    <s v="Pet Bed"/>
    <x v="1"/>
    <n v="-64.47"/>
    <n v="1"/>
    <s v="Approved"/>
  </r>
  <r>
    <s v="001 00068544482023"/>
    <s v="RV019951477902"/>
    <d v="2023-07-19T00:00:00"/>
    <n v="-97.22"/>
    <n v="-11.37"/>
    <n v="-85.85"/>
    <d v="2023-07-19T00:00:00"/>
    <s v="'019951477902"/>
    <n v="1662421"/>
    <s v="TN55-0481"/>
    <n v="184013"/>
    <d v="2023-07-21T00:00:00"/>
    <s v="Costco01"/>
    <s v="Blanket"/>
    <x v="0"/>
    <n v="-85.85"/>
    <n v="1"/>
    <s v="Approved"/>
  </r>
  <r>
    <s v="001 00069242362023"/>
    <s v="1995RGR507589"/>
    <d v="2023-07-24T00:00:00"/>
    <n v="-41.78"/>
    <n v="-19.28"/>
    <n v="-22.5"/>
    <d v="2023-07-24T00:00:00"/>
    <s v="'019954466667"/>
    <n v="1663075"/>
    <s v="MT70-0306"/>
    <n v="12219155"/>
    <d v="2023-07-26T00:00:00"/>
    <s v="Costco01"/>
    <s v="Bath Accessories"/>
    <x v="4"/>
    <n v="-22.5"/>
    <n v="1"/>
    <s v="Approved"/>
  </r>
  <r>
    <s v="001 00069242362023"/>
    <s v="RV004520598830"/>
    <d v="2023-07-24T00:00:00"/>
    <n v="-97.22"/>
    <n v="-11.37"/>
    <n v="-85.85"/>
    <d v="2023-07-24T00:00:00"/>
    <s v="'004520598830"/>
    <n v="1662422"/>
    <s v="TN55-0482"/>
    <n v="184549"/>
    <d v="2023-07-26T00:00:00"/>
    <s v="Costco01"/>
    <s v="Blanket"/>
    <x v="0"/>
    <n v="-85.85"/>
    <n v="1"/>
    <s v="Approved"/>
  </r>
  <r>
    <s v="001 00069242362023"/>
    <s v="RV006310316124"/>
    <d v="2023-07-24T00:00:00"/>
    <n v="-25.55"/>
    <n v="0"/>
    <n v="-25.55"/>
    <d v="2023-07-24T00:00:00"/>
    <s v="'006310316124"/>
    <n v="1516594"/>
    <s v="CO63HC5548E"/>
    <n v="184549"/>
    <d v="2023-07-26T00:00:00"/>
    <s v="Costco01"/>
    <s v="Pet Bed"/>
    <x v="1"/>
    <n v="-25.55"/>
    <n v="1"/>
    <s v="Approved"/>
  </r>
  <r>
    <s v="001 00069242362023"/>
    <s v="RV019870350294"/>
    <d v="2023-07-24T00:00:00"/>
    <n v="-88.35"/>
    <n v="-11"/>
    <n v="-77.349999999999994"/>
    <d v="2023-07-24T00:00:00"/>
    <s v="'019870350294"/>
    <n v="1662420"/>
    <s v="TN55-0480"/>
    <n v="184549"/>
    <d v="2023-07-26T00:00:00"/>
    <s v="Costco01"/>
    <s v="Blanket"/>
    <x v="0"/>
    <n v="-77.349999999999994"/>
    <n v="1"/>
    <s v="Approved"/>
  </r>
  <r>
    <s v="001 00069242362023"/>
    <s v="RV019910522326"/>
    <d v="2023-07-24T00:00:00"/>
    <n v="-77.319999999999993"/>
    <n v="-21.02"/>
    <n v="-28.15"/>
    <d v="2023-07-24T00:00:00"/>
    <s v="'019910522326"/>
    <n v="1540783"/>
    <s v="BR40-2134"/>
    <n v="184549"/>
    <d v="2023-07-26T00:00:00"/>
    <s v="Costco01"/>
    <s v="Window"/>
    <x v="2"/>
    <n v="-28.15"/>
    <n v="1"/>
    <s v="Approved"/>
  </r>
  <r>
    <s v="001 00069242362023"/>
    <s v="RV019910522326"/>
    <d v="2023-07-24T00:00:00"/>
    <m/>
    <m/>
    <n v="-28.15"/>
    <d v="2023-07-24T00:00:00"/>
    <s v="'019910522326"/>
    <n v="1593357"/>
    <s v="BRB40-0010"/>
    <n v="184549"/>
    <d v="2023-07-26T00:00:00"/>
    <s v="Costco01"/>
    <s v="Window"/>
    <x v="2"/>
    <n v="-28.15"/>
    <n v="1"/>
    <s v="Approved"/>
  </r>
  <r>
    <s v="001 00069242362023"/>
    <s v="RV019910522373"/>
    <d v="2023-07-24T00:00:00"/>
    <n v="-39"/>
    <n v="0"/>
    <n v="-39"/>
    <d v="2023-07-24T00:00:00"/>
    <s v="'019910522373"/>
    <n v="1529946"/>
    <s v="CO63PN5562E"/>
    <n v="184549"/>
    <d v="2023-07-26T00:00:00"/>
    <s v="Costco01"/>
    <s v="Pet Bed"/>
    <x v="1"/>
    <n v="-39"/>
    <n v="1"/>
    <s v="Approved"/>
  </r>
  <r>
    <s v="001 00069242362023"/>
    <s v="RV019940959999"/>
    <d v="2023-07-24T00:00:00"/>
    <n v="-70.62"/>
    <n v="0"/>
    <n v="-70.62"/>
    <d v="2023-07-24T00:00:00"/>
    <s v="'019940959999"/>
    <n v="1585901"/>
    <s v="CO63RN5755E"/>
    <n v="184549"/>
    <d v="2023-07-26T00:00:00"/>
    <s v="Costco01"/>
    <s v="Pet Bed"/>
    <x v="1"/>
    <n v="-70.62"/>
    <n v="1"/>
    <s v="Approved"/>
  </r>
  <r>
    <s v="001 00069242362023"/>
    <s v="RV019960417234"/>
    <d v="2023-07-24T00:00:00"/>
    <n v="-97.22"/>
    <n v="-11.37"/>
    <n v="-85.85"/>
    <d v="2023-07-24T00:00:00"/>
    <s v="'019960417234"/>
    <n v="1662422"/>
    <s v="TN55-0482"/>
    <n v="184549"/>
    <d v="2023-07-26T00:00:00"/>
    <s v="Costco01"/>
    <s v="Blanket"/>
    <x v="0"/>
    <n v="-85.85"/>
    <n v="1"/>
    <s v="Approved"/>
  </r>
  <r>
    <s v="001 00069242362023"/>
    <s v="RV019980860176"/>
    <d v="2023-07-24T00:00:00"/>
    <n v="-51.1"/>
    <m/>
    <n v="-51.1"/>
    <d v="2023-07-24T00:00:00"/>
    <s v="'019980860176"/>
    <n v="1516596"/>
    <s v="CO63HC5549E"/>
    <n v="184549"/>
    <d v="2023-07-26T00:00:00"/>
    <s v="Costco01"/>
    <s v="Pet Bed"/>
    <x v="1"/>
    <n v="-25.55"/>
    <n v="2"/>
    <s v="Approved"/>
  </r>
  <r>
    <s v="001 00069242362023"/>
    <s v="RV019980860176"/>
    <d v="2023-07-24T00:00:00"/>
    <n v="-25.55"/>
    <m/>
    <n v="-25.55"/>
    <d v="2023-07-24T00:00:00"/>
    <s v="'019980860176"/>
    <n v="1516597"/>
    <s v="CO63HC5550E"/>
    <n v="184549"/>
    <d v="2023-07-26T00:00:00"/>
    <s v="Costco01"/>
    <s v="Pet Bed"/>
    <x v="1"/>
    <n v="-25.55"/>
    <n v="1"/>
    <s v="Approved"/>
  </r>
  <r>
    <s v="001 00069475582023"/>
    <s v="1994RGR445869"/>
    <d v="2023-07-25T00:00:00"/>
    <n v="-79.67"/>
    <n v="-24.54"/>
    <n v="-55.13"/>
    <d v="2023-07-25T00:00:00"/>
    <s v="'019944471768"/>
    <n v="1339333"/>
    <s v="BR55-1892"/>
    <n v="12219157"/>
    <d v="2023-07-27T00:00:00"/>
    <s v="Costco01"/>
    <s v="Blanket"/>
    <x v="0"/>
    <n v="-55.13"/>
    <n v="1"/>
    <s v="Approved"/>
  </r>
  <r>
    <s v="001 00069475582023"/>
    <s v="RV019900294070"/>
    <d v="2023-07-25T00:00:00"/>
    <n v="-85.4"/>
    <n v="-22.2"/>
    <n v="-63.2"/>
    <d v="2023-07-25T00:00:00"/>
    <s v="'019900294070"/>
    <n v="1593359"/>
    <s v="BRB40-0011"/>
    <n v="184552"/>
    <d v="2023-07-27T00:00:00"/>
    <s v="Costco01"/>
    <s v="Window"/>
    <x v="2"/>
    <n v="-31.6"/>
    <n v="2"/>
    <s v="Approved"/>
  </r>
  <r>
    <s v="001 00069475582023"/>
    <s v="RV019940960394"/>
    <d v="2023-07-25T00:00:00"/>
    <n v="-78"/>
    <n v="0"/>
    <n v="-78"/>
    <d v="2023-07-25T00:00:00"/>
    <s v="'019940960394"/>
    <n v="1529946"/>
    <s v="CO63PN5562E"/>
    <n v="184552"/>
    <d v="2023-07-27T00:00:00"/>
    <s v="Costco01"/>
    <s v="Pet Bed"/>
    <x v="1"/>
    <n v="-39"/>
    <n v="2"/>
    <s v="Approved"/>
  </r>
  <r>
    <s v="001 00069475582023"/>
    <s v="RV019940960626"/>
    <d v="2023-07-25T00:00:00"/>
    <n v="-154.63999999999999"/>
    <n v="-42.04"/>
    <n v="-112.6"/>
    <d v="2023-07-25T00:00:00"/>
    <s v="'019940960626"/>
    <n v="1540781"/>
    <s v="BR40-2140"/>
    <n v="184552"/>
    <d v="2023-07-27T00:00:00"/>
    <s v="Costco01"/>
    <s v="Window"/>
    <x v="2"/>
    <n v="-28.15"/>
    <n v="4"/>
    <s v="Approved"/>
  </r>
  <r>
    <s v="001 00069695202023"/>
    <s v="1996RGR196055"/>
    <d v="2023-07-26T00:00:00"/>
    <n v="-44.18"/>
    <n v="-21.68"/>
    <n v="-22.5"/>
    <d v="2023-07-26T00:00:00"/>
    <s v="'019964473807"/>
    <n v="1663075"/>
    <s v="MT70-0306"/>
    <n v="12219179"/>
    <d v="2023-07-28T00:00:00"/>
    <s v="Costco01"/>
    <s v="Bath Accessories"/>
    <x v="4"/>
    <n v="-22.5"/>
    <n v="1"/>
    <s v="Approved"/>
  </r>
  <r>
    <s v="001 00069695202023"/>
    <s v="1997RGR280208"/>
    <d v="2023-07-26T00:00:00"/>
    <n v="-44.18"/>
    <n v="-21.68"/>
    <n v="-22.5"/>
    <d v="2023-07-26T00:00:00"/>
    <s v="'019974473455"/>
    <n v="1663075"/>
    <s v="MT70-0306"/>
    <n v="12219179"/>
    <d v="2023-07-28T00:00:00"/>
    <s v="Costco01"/>
    <s v="Bath Accessories"/>
    <x v="4"/>
    <n v="-22.5"/>
    <n v="1"/>
    <s v="Approved"/>
  </r>
  <r>
    <s v="001 00069695202023"/>
    <s v="RV019850106596"/>
    <d v="2023-07-26T00:00:00"/>
    <n v="-42.7"/>
    <n v="-11.1"/>
    <n v="-31.6"/>
    <d v="2023-07-26T00:00:00"/>
    <s v="'019850106596"/>
    <n v="1540784"/>
    <s v="BR40-2137"/>
    <n v="184569"/>
    <d v="2023-07-28T00:00:00"/>
    <s v="Costco01"/>
    <s v="Window"/>
    <x v="2"/>
    <n v="-31.6"/>
    <n v="1"/>
    <s v="Approved"/>
  </r>
  <r>
    <s v="001 00069695202023"/>
    <s v="RV019850106596"/>
    <d v="2023-07-26T00:00:00"/>
    <n v="-42.7"/>
    <n v="-11.1"/>
    <n v="-31.6"/>
    <d v="2023-07-26T00:00:00"/>
    <s v="'019850106596"/>
    <n v="1540785"/>
    <s v="BR40-2141"/>
    <n v="184569"/>
    <d v="2023-07-28T00:00:00"/>
    <s v="Costco01"/>
    <s v="Window"/>
    <x v="2"/>
    <n v="-31.6"/>
    <n v="1"/>
    <s v="Approved"/>
  </r>
  <r>
    <s v="001 00069695202023"/>
    <s v="RV019890282592"/>
    <d v="2023-07-26T00:00:00"/>
    <n v="-39"/>
    <n v="0"/>
    <n v="-39"/>
    <d v="2023-07-26T00:00:00"/>
    <s v="'019890282592"/>
    <n v="1529947"/>
    <s v="CO63PN5563E"/>
    <n v="184569"/>
    <d v="2023-07-28T00:00:00"/>
    <s v="Costco01"/>
    <s v="Pet Bed"/>
    <x v="1"/>
    <n v="-39"/>
    <n v="1"/>
    <s v="Approved"/>
  </r>
  <r>
    <s v="001 00069695202023"/>
    <s v="RV019980861857"/>
    <d v="2023-07-26T00:00:00"/>
    <n v="-77.319999999999993"/>
    <n v="-21.02"/>
    <n v="-56.3"/>
    <d v="2023-07-26T00:00:00"/>
    <s v="'019980861857"/>
    <n v="1540781"/>
    <s v="BR40-2140"/>
    <n v="184569"/>
    <d v="2023-07-28T00:00:00"/>
    <s v="Costco01"/>
    <s v="Window"/>
    <x v="2"/>
    <n v="-28.15"/>
    <n v="2"/>
    <s v="Approved"/>
  </r>
  <r>
    <s v="001 00068752372023"/>
    <s v="1989RGR129015"/>
    <d v="2023-07-20T00:00:00"/>
    <n v="-120.83"/>
    <n v="-43.2"/>
    <n v="-55.13"/>
    <d v="2023-07-20T00:00:00"/>
    <s v="'019894460027"/>
    <n v="1339333"/>
    <s v="BR55-1892"/>
    <n v="12219226"/>
    <d v="2023-07-24T00:00:00"/>
    <s v="Costco01"/>
    <s v="Blanket"/>
    <x v="0"/>
    <n v="-55.13"/>
    <n v="1"/>
    <s v="Approved"/>
  </r>
  <r>
    <s v="001 00068752372023"/>
    <s v="1989RGR129015"/>
    <d v="2023-07-20T00:00:00"/>
    <m/>
    <m/>
    <n v="-22.5"/>
    <d v="2023-07-20T00:00:00"/>
    <s v="'019894460027"/>
    <n v="1663069"/>
    <s v="MT70-0305"/>
    <n v="12219226"/>
    <d v="2023-07-24T00:00:00"/>
    <s v="Costco01"/>
    <s v="Bath Accessories"/>
    <x v="4"/>
    <n v="-22.5"/>
    <n v="1"/>
    <s v="Approved"/>
  </r>
  <r>
    <s v="001 00068752372023"/>
    <s v="RV001890300859"/>
    <d v="2023-07-20T00:00:00"/>
    <n v="-25.55"/>
    <n v="0"/>
    <n v="-25.55"/>
    <d v="2023-07-20T00:00:00"/>
    <s v="'001890300859"/>
    <n v="1516594"/>
    <s v="CO63HC5548E"/>
    <n v="184672"/>
    <d v="2023-07-24T00:00:00"/>
    <s v="Costco01"/>
    <s v="Pet Bed"/>
    <x v="1"/>
    <n v="-25.55"/>
    <n v="1"/>
    <s v="Approved"/>
  </r>
  <r>
    <s v="001 00068752372023"/>
    <s v="RV004370512026"/>
    <d v="2023-07-20T00:00:00"/>
    <n v="-97.22"/>
    <n v="-11.37"/>
    <n v="-85.85"/>
    <d v="2023-07-20T00:00:00"/>
    <s v="'004370512026"/>
    <n v="1662422"/>
    <s v="TN55-0482"/>
    <n v="184672"/>
    <d v="2023-07-24T00:00:00"/>
    <s v="Costco01"/>
    <s v="Blanket"/>
    <x v="0"/>
    <n v="-85.85"/>
    <n v="1"/>
    <s v="Approved"/>
  </r>
  <r>
    <s v="001 00068752372023"/>
    <s v="RV019850106161"/>
    <d v="2023-07-20T00:00:00"/>
    <n v="-128.1"/>
    <n v="-33.299999999999997"/>
    <n v="-94.8"/>
    <d v="2023-07-20T00:00:00"/>
    <s v="'019850106161"/>
    <n v="1540784"/>
    <s v="BR40-2137"/>
    <n v="184672"/>
    <d v="2023-07-24T00:00:00"/>
    <s v="Costco01"/>
    <s v="Window"/>
    <x v="2"/>
    <n v="-31.6"/>
    <n v="2.9999999999999996"/>
    <s v="Approved"/>
  </r>
  <r>
    <s v="001 00068752372023"/>
    <s v="RV019850106197"/>
    <d v="2023-07-20T00:00:00"/>
    <n v="-39"/>
    <n v="0"/>
    <n v="-39"/>
    <d v="2023-07-20T00:00:00"/>
    <s v="'019850106197"/>
    <n v="1529946"/>
    <s v="CO63PN5562E"/>
    <n v="184672"/>
    <d v="2023-07-24T00:00:00"/>
    <s v="Costco01"/>
    <s v="Pet Bed"/>
    <x v="1"/>
    <n v="-39"/>
    <n v="1"/>
    <s v="Approved"/>
  </r>
  <r>
    <s v="001 00068752372023"/>
    <s v="RV019900293299"/>
    <d v="2023-07-20T00:00:00"/>
    <n v="-42.7"/>
    <n v="-11.1"/>
    <n v="-31.6"/>
    <d v="2023-07-20T00:00:00"/>
    <s v="'019900293299"/>
    <n v="1540784"/>
    <s v="BR40-2137"/>
    <n v="184672"/>
    <d v="2023-07-24T00:00:00"/>
    <s v="Costco01"/>
    <s v="Window"/>
    <x v="2"/>
    <n v="-31.6"/>
    <n v="1"/>
    <s v="Approved"/>
  </r>
  <r>
    <s v="001 00068752372023"/>
    <s v="RV019940958784"/>
    <d v="2023-07-20T00:00:00"/>
    <n v="-25.55"/>
    <n v="0"/>
    <n v="-25.55"/>
    <d v="2023-07-20T00:00:00"/>
    <s v="'019940958784"/>
    <n v="1516594"/>
    <s v="CO63HC5548E"/>
    <n v="184672"/>
    <d v="2023-07-24T00:00:00"/>
    <s v="Costco01"/>
    <s v="Pet Bed"/>
    <x v="1"/>
    <n v="-25.55"/>
    <n v="1"/>
    <s v="Approved"/>
  </r>
  <r>
    <s v="001 00068752372023"/>
    <s v="RV019960416909"/>
    <d v="2023-07-20T00:00:00"/>
    <n v="-97.22"/>
    <n v="-11.37"/>
    <n v="-85.85"/>
    <d v="2023-07-20T00:00:00"/>
    <s v="'019960416909"/>
    <n v="1662421"/>
    <s v="TN55-0481"/>
    <n v="184672"/>
    <d v="2023-07-24T00:00:00"/>
    <s v="Costco01"/>
    <s v="Blanket"/>
    <x v="0"/>
    <n v="-85.85"/>
    <n v="1"/>
    <s v="Approved"/>
  </r>
  <r>
    <s v="001 00068984112023"/>
    <s v="RV003100645079"/>
    <d v="2023-07-23T00:00:00"/>
    <n v="-25.55"/>
    <n v="0"/>
    <n v="-25.55"/>
    <d v="2023-07-23T00:00:00"/>
    <s v="'003100645079"/>
    <n v="1516597"/>
    <s v="CO63HC5550E"/>
    <n v="184681"/>
    <d v="2023-07-25T00:00:00"/>
    <s v="Costco01"/>
    <s v="Pet Bed"/>
    <x v="1"/>
    <n v="-25.55"/>
    <n v="1"/>
    <s v="Approved"/>
  </r>
  <r>
    <s v="001 00068984112023"/>
    <s v="RV019860237762"/>
    <d v="2023-07-21T00:00:00"/>
    <n v="-341.6"/>
    <n v="-88.8"/>
    <n v="-252.8"/>
    <d v="2023-07-21T00:00:00"/>
    <s v="'019860237762"/>
    <n v="1593358"/>
    <s v="BRB40-0007"/>
    <n v="184681"/>
    <d v="2023-07-25T00:00:00"/>
    <s v="Costco01"/>
    <s v="Window"/>
    <x v="2"/>
    <n v="-31.6"/>
    <n v="8"/>
    <s v="Approved"/>
  </r>
  <r>
    <s v="001 00068984112023"/>
    <s v="RV019860237762"/>
    <d v="2023-07-21T00:00:00"/>
    <n v="-298.89999999999998"/>
    <n v="-77.7"/>
    <n v="-221.2"/>
    <d v="2023-07-21T00:00:00"/>
    <s v="'019860237762"/>
    <n v="1593359"/>
    <s v="BRB40-0011"/>
    <n v="184681"/>
    <d v="2023-07-25T00:00:00"/>
    <s v="Costco01"/>
    <s v="Window"/>
    <x v="2"/>
    <n v="-31.6"/>
    <n v="6.9999999999999991"/>
    <s v="Approved"/>
  </r>
  <r>
    <s v="001 00068984112023"/>
    <s v="RV019930384860"/>
    <d v="2023-07-21T00:00:00"/>
    <n v="-22.78"/>
    <n v="0"/>
    <n v="-22.78"/>
    <d v="2023-07-21T00:00:00"/>
    <s v="'019930384860"/>
    <n v="1529944"/>
    <s v="CO63PT5560E"/>
    <n v="184681"/>
    <d v="2023-07-25T00:00:00"/>
    <s v="Costco01"/>
    <s v="Pet Bed"/>
    <x v="1"/>
    <n v="-22.78"/>
    <n v="1"/>
    <s v="Approved"/>
  </r>
  <r>
    <s v="001 00069902002023"/>
    <s v="1998RGR281791"/>
    <d v="2023-07-27T00:00:00"/>
    <n v="-32.380000000000003"/>
    <n v="-9.8800000000000008"/>
    <n v="-22.5"/>
    <d v="2023-07-27T00:00:00"/>
    <s v="'019984475138"/>
    <n v="1663075"/>
    <s v="MT70-0306"/>
    <n v="12219228"/>
    <d v="2023-07-31T00:00:00"/>
    <s v="Costco01"/>
    <s v="Bath Accessories"/>
    <x v="4"/>
    <n v="-22.5"/>
    <n v="1"/>
    <s v="Approved"/>
  </r>
  <r>
    <s v="001 00069902002023"/>
    <s v="RV004550349595"/>
    <d v="2023-07-27T00:00:00"/>
    <n v="-42.7"/>
    <n v="-11.1"/>
    <n v="-31.6"/>
    <d v="2023-07-27T00:00:00"/>
    <s v="'004550349595"/>
    <n v="1593358"/>
    <s v="BRB40-0007"/>
    <n v="184717"/>
    <d v="2023-07-31T00:00:00"/>
    <s v="Costco01"/>
    <s v="Window"/>
    <x v="2"/>
    <n v="-31.6"/>
    <n v="1"/>
    <s v="Approved"/>
  </r>
  <r>
    <s v="001 00069902002023"/>
    <s v="RV008475792735"/>
    <d v="2023-07-27T00:00:00"/>
    <n v="-22.78"/>
    <n v="0"/>
    <n v="-22.78"/>
    <d v="2023-07-27T00:00:00"/>
    <s v="'008475792735"/>
    <n v="1529939"/>
    <s v="CO63PT5559E"/>
    <n v="184717"/>
    <d v="2023-07-31T00:00:00"/>
    <s v="Costco01"/>
    <s v="Pet Bed"/>
    <x v="1"/>
    <n v="-22.78"/>
    <n v="1"/>
    <s v="Approved"/>
  </r>
  <r>
    <s v="001 00069902002023"/>
    <s v="RV008475792736"/>
    <d v="2023-07-27T00:00:00"/>
    <n v="-25.55"/>
    <n v="0"/>
    <n v="-25.55"/>
    <d v="2023-07-27T00:00:00"/>
    <s v="'008475792736"/>
    <n v="1516597"/>
    <s v="CO63HC5550E"/>
    <n v="184717"/>
    <d v="2023-07-31T00:00:00"/>
    <s v="Costco01"/>
    <s v="Pet Bed"/>
    <x v="1"/>
    <n v="-25.55"/>
    <n v="1"/>
    <s v="Approved"/>
  </r>
  <r>
    <s v="001 00069902002023"/>
    <s v="RV019860239026"/>
    <d v="2023-07-27T00:00:00"/>
    <n v="-77.319999999999993"/>
    <n v="-21.02"/>
    <n v="-56.3"/>
    <d v="2023-07-27T00:00:00"/>
    <s v="'019860239026"/>
    <n v="1540783"/>
    <s v="BR40-2134"/>
    <n v="184717"/>
    <d v="2023-07-31T00:00:00"/>
    <s v="Costco01"/>
    <s v="Window"/>
    <x v="2"/>
    <n v="-28.15"/>
    <n v="2"/>
    <s v="Approved"/>
  </r>
  <r>
    <s v="001 00069902002023"/>
    <s v="RV019951483909"/>
    <d v="2023-07-27T00:00:00"/>
    <n v="-25.55"/>
    <n v="0"/>
    <n v="-25.55"/>
    <d v="2023-07-27T00:00:00"/>
    <s v="'019951483909"/>
    <n v="1516594"/>
    <s v="CO63HC5548E"/>
    <n v="184717"/>
    <d v="2023-07-31T00:00:00"/>
    <s v="Costco01"/>
    <s v="Pet Bed"/>
    <x v="1"/>
    <n v="-25.55"/>
    <n v="1"/>
    <s v="Approved"/>
  </r>
  <r>
    <s v="001 00069902002023"/>
    <s v="RV019960417545"/>
    <d v="2023-07-27T00:00:00"/>
    <n v="-25.55"/>
    <n v="0"/>
    <n v="-25.55"/>
    <d v="2023-07-27T00:00:00"/>
    <s v="'019960417545"/>
    <n v="1516597"/>
    <s v="CO63HC5550E"/>
    <n v="184717"/>
    <d v="2023-07-31T00:00:00"/>
    <s v="Costco01"/>
    <s v="Pet Bed"/>
    <x v="1"/>
    <n v="-25.55"/>
    <n v="1"/>
    <s v="Approved"/>
  </r>
  <r>
    <s v="001 00069902002023"/>
    <s v="RV019960417574"/>
    <d v="2023-07-27T00:00:00"/>
    <n v="-128.1"/>
    <n v="-33.299999999999997"/>
    <n v="-94.8"/>
    <d v="2023-07-27T00:00:00"/>
    <s v="'019960417574"/>
    <n v="1540785"/>
    <s v="BR40-2141"/>
    <n v="184717"/>
    <d v="2023-07-31T00:00:00"/>
    <s v="Costco01"/>
    <s v="Window"/>
    <x v="2"/>
    <n v="-31.6"/>
    <n v="2.9999999999999996"/>
    <s v="Approved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9">
  <r>
    <s v="001 00075274242023"/>
    <s v="RV008475916244"/>
    <d v="2023-08-30T00:00:00"/>
    <n v="-39"/>
    <x v="0"/>
    <n v="-39"/>
    <d v="2023-08-30T00:00:00"/>
    <s v="'008475916244"/>
    <n v="1529947"/>
    <s v="CO63PN5563E"/>
    <n v="187211"/>
    <d v="2023-09-01T00:00:00"/>
    <s v="Costco01"/>
    <x v="0"/>
    <x v="0"/>
    <n v="-39"/>
    <n v="1"/>
  </r>
  <r>
    <s v="001 00075274242023"/>
    <s v="RV008475916245"/>
    <d v="2023-08-30T00:00:00"/>
    <n v="-113.45"/>
    <x v="1"/>
    <n v="-62.27"/>
    <d v="2023-08-30T00:00:00"/>
    <s v="'008475916245"/>
    <n v="1339334"/>
    <s v="BR55-1893"/>
    <n v="187211"/>
    <d v="2023-09-01T00:00:00"/>
    <s v="Costco01"/>
    <x v="1"/>
    <x v="1"/>
    <n v="-62.27"/>
    <n v="1"/>
  </r>
  <r>
    <s v="001 00075274242023"/>
    <s v="RV010730125861"/>
    <d v="2023-08-30T00:00:00"/>
    <n v="-51.1"/>
    <x v="0"/>
    <n v="-51.1"/>
    <d v="2023-08-30T00:00:00"/>
    <s v="'010730125861"/>
    <n v="1516597"/>
    <s v="CO63HC5550E"/>
    <n v="187211"/>
    <d v="2023-09-01T00:00:00"/>
    <s v="Costco01"/>
    <x v="0"/>
    <x v="0"/>
    <n v="-25.55"/>
    <n v="2"/>
  </r>
  <r>
    <s v="001 00075274242023"/>
    <s v="RV010970540803"/>
    <d v="2023-08-30T00:00:00"/>
    <n v="-86.72"/>
    <x v="2"/>
    <n v="-77.349999999999994"/>
    <d v="2023-08-30T00:00:00"/>
    <s v="'010970540803"/>
    <n v="1662420"/>
    <s v="TN55-0480"/>
    <n v="187211"/>
    <d v="2023-09-01T00:00:00"/>
    <s v="Costco01"/>
    <x v="1"/>
    <x v="1"/>
    <n v="-77.349999999999994"/>
    <n v="1"/>
  </r>
  <r>
    <s v="001 00075274242023"/>
    <s v="RV019860244560"/>
    <d v="2023-08-30T00:00:00"/>
    <n v="-42.7"/>
    <x v="3"/>
    <n v="-31.6"/>
    <d v="2023-08-30T00:00:00"/>
    <s v="'019860244560"/>
    <n v="1540787"/>
    <s v="BR40-2135"/>
    <n v="187211"/>
    <d v="2023-09-01T00:00:00"/>
    <s v="Costco01"/>
    <x v="2"/>
    <x v="2"/>
    <n v="-31.6"/>
    <n v="1"/>
  </r>
  <r>
    <s v="001 00075274242023"/>
    <s v="RV019860244560"/>
    <d v="2023-08-30T00:00:00"/>
    <n v="-42.7"/>
    <x v="3"/>
    <n v="-31.6"/>
    <d v="2023-08-30T00:00:00"/>
    <s v="'019860244560"/>
    <n v="1593358"/>
    <s v="BRB40-0007"/>
    <n v="187211"/>
    <d v="2023-09-01T00:00:00"/>
    <s v="Costco01"/>
    <x v="2"/>
    <x v="2"/>
    <n v="-31.6"/>
    <n v="1"/>
  </r>
  <r>
    <s v="001 00075274242023"/>
    <s v="RV019860244668"/>
    <d v="2023-08-30T00:00:00"/>
    <n v="-42.7"/>
    <x v="3"/>
    <n v="-31.6"/>
    <d v="2023-08-30T00:00:00"/>
    <s v="'019860244668"/>
    <n v="1540785"/>
    <s v="BR40-2141"/>
    <n v="187211"/>
    <d v="2023-09-01T00:00:00"/>
    <s v="Costco01"/>
    <x v="2"/>
    <x v="2"/>
    <n v="-31.6"/>
    <n v="1"/>
  </r>
  <r>
    <s v="001 00075274242023"/>
    <s v="RV019870355530"/>
    <d v="2023-08-30T00:00:00"/>
    <n v="-70.62"/>
    <x v="0"/>
    <n v="-70.62"/>
    <d v="2023-08-30T00:00:00"/>
    <s v="'019870355530"/>
    <n v="1585799"/>
    <s v="CO63RN5753E"/>
    <n v="187211"/>
    <d v="2023-09-01T00:00:00"/>
    <s v="Costco01"/>
    <x v="0"/>
    <x v="0"/>
    <n v="-70.62"/>
    <n v="1"/>
  </r>
  <r>
    <s v="001 00075274242023"/>
    <s v="RV019880450802"/>
    <d v="2023-08-30T00:00:00"/>
    <n v="-39"/>
    <x v="0"/>
    <n v="-39"/>
    <d v="2023-08-30T00:00:00"/>
    <s v="'019880450802"/>
    <n v="1529947"/>
    <s v="CO63PN5563E"/>
    <n v="187211"/>
    <d v="2023-09-01T00:00:00"/>
    <s v="Costco01"/>
    <x v="0"/>
    <x v="0"/>
    <n v="-39"/>
    <n v="1"/>
  </r>
  <r>
    <s v="001 00075274242023"/>
    <s v="RV019900300427"/>
    <d v="2023-08-30T00:00:00"/>
    <n v="-22.78"/>
    <x v="0"/>
    <n v="-22.78"/>
    <d v="2023-08-30T00:00:00"/>
    <s v="'019900300427"/>
    <n v="1529939"/>
    <s v="CO63PT5559E"/>
    <n v="187211"/>
    <d v="2023-09-01T00:00:00"/>
    <s v="Costco01"/>
    <x v="0"/>
    <x v="0"/>
    <n v="-22.78"/>
    <n v="1"/>
  </r>
  <r>
    <s v="001 00075274242023"/>
    <s v="RV019980878627"/>
    <d v="2023-08-30T00:00:00"/>
    <n v="-25.55"/>
    <x v="0"/>
    <n v="-25.55"/>
    <d v="2023-08-30T00:00:00"/>
    <s v="'019980878627"/>
    <n v="1516597"/>
    <s v="CO63HC5550E"/>
    <n v="187211"/>
    <d v="2023-09-01T00:00:00"/>
    <s v="Costco01"/>
    <x v="0"/>
    <x v="0"/>
    <n v="-25.55"/>
    <n v="1"/>
  </r>
  <r>
    <s v="001 00075498442023"/>
    <s v="1997RGR285008"/>
    <d v="2023-08-31T00:00:00"/>
    <n v="-77.72"/>
    <x v="4"/>
    <n v="-45"/>
    <d v="2023-08-31T00:00:00"/>
    <s v="'019974551254"/>
    <n v="1663082"/>
    <s v="MT70-0308"/>
    <n v="12220396"/>
    <d v="2023-09-05T00:00:00"/>
    <s v="Costco01"/>
    <x v="3"/>
    <x v="3"/>
    <n v="-22.5"/>
    <n v="2"/>
  </r>
  <r>
    <s v="001 00075498442023"/>
    <s v="RV019940982372"/>
    <d v="2023-08-31T00:00:00"/>
    <n v="-70.62"/>
    <x v="0"/>
    <n v="-70.62"/>
    <d v="2023-08-31T00:00:00"/>
    <s v="'019940982372"/>
    <n v="1585799"/>
    <s v="CO63RN5753E"/>
    <n v="187218"/>
    <d v="2023-09-05T00:00:00"/>
    <s v="Costco01"/>
    <x v="0"/>
    <x v="0"/>
    <n v="-70.62"/>
    <n v="1"/>
  </r>
  <r>
    <s v="001 00075498442023"/>
    <s v="RV019940982396"/>
    <d v="2023-08-31T00:00:00"/>
    <n v="-85.4"/>
    <x v="5"/>
    <n v="-63.2"/>
    <d v="2023-08-31T00:00:00"/>
    <s v="'019940982396"/>
    <n v="1540787"/>
    <s v="BR40-2135"/>
    <n v="187218"/>
    <d v="2023-09-05T00:00:00"/>
    <s v="Costco01"/>
    <x v="2"/>
    <x v="2"/>
    <n v="-31.6"/>
    <n v="2"/>
  </r>
  <r>
    <s v="001 00075498442023"/>
    <s v="RV019940982396"/>
    <d v="2023-08-31T00:00:00"/>
    <n v="-42.7"/>
    <x v="3"/>
    <n v="-31.6"/>
    <d v="2023-08-31T00:00:00"/>
    <s v="'019940982396"/>
    <n v="1593358"/>
    <s v="BRB40-0007"/>
    <n v="187218"/>
    <d v="2023-09-05T00:00:00"/>
    <s v="Costco01"/>
    <x v="2"/>
    <x v="2"/>
    <n v="-31.6"/>
    <n v="1"/>
  </r>
  <r>
    <s v="001 00075498442023"/>
    <s v="RV019940982908"/>
    <d v="2023-08-31T00:00:00"/>
    <n v="-95.31"/>
    <x v="6"/>
    <n v="-85.85"/>
    <d v="2023-08-31T00:00:00"/>
    <s v="'019940982908"/>
    <n v="1662421"/>
    <s v="TN55-0481"/>
    <n v="187218"/>
    <d v="2023-09-05T00:00:00"/>
    <s v="Costco01"/>
    <x v="1"/>
    <x v="1"/>
    <n v="-85.85"/>
    <n v="1"/>
  </r>
  <r>
    <s v="001 00075498442023"/>
    <s v="RV019951509446"/>
    <d v="2023-08-31T00:00:00"/>
    <n v="-38.659999999999997"/>
    <x v="7"/>
    <n v="-28.15"/>
    <d v="2023-08-31T00:00:00"/>
    <s v="'019951509446"/>
    <n v="1540781"/>
    <s v="BR40-2140"/>
    <n v="187218"/>
    <d v="2023-09-05T00:00:00"/>
    <s v="Costco01"/>
    <x v="2"/>
    <x v="2"/>
    <n v="-28.15"/>
    <n v="1"/>
  </r>
  <r>
    <s v="001 00075498442023"/>
    <s v="RV019951509446"/>
    <d v="2023-08-31T00:00:00"/>
    <n v="-38.659999999999997"/>
    <x v="7"/>
    <n v="-28.15"/>
    <d v="2023-08-31T00:00:00"/>
    <s v="'019951509446"/>
    <n v="1593357"/>
    <s v="BRB40-0010"/>
    <n v="187218"/>
    <d v="2023-09-05T00:00:00"/>
    <s v="Costco01"/>
    <x v="2"/>
    <x v="2"/>
    <n v="-28.15"/>
    <n v="1"/>
  </r>
  <r>
    <s v="001 00075498442023"/>
    <s v="RV019951509503"/>
    <d v="2023-08-31T00:00:00"/>
    <n v="-64.47"/>
    <x v="0"/>
    <n v="-64.47"/>
    <d v="2023-08-31T00:00:00"/>
    <s v="'019951509503"/>
    <n v="1585673"/>
    <s v="CO63PC5744E"/>
    <n v="187218"/>
    <d v="2023-09-05T00:00:00"/>
    <s v="Costco01"/>
    <x v="0"/>
    <x v="0"/>
    <n v="-64.47"/>
    <n v="1"/>
  </r>
  <r>
    <s v="001 00075498442023"/>
    <s v="RV019951509662"/>
    <d v="2023-08-31T00:00:00"/>
    <n v="-25.55"/>
    <x v="0"/>
    <n v="-25.55"/>
    <d v="2023-08-31T00:00:00"/>
    <s v="'019951509662"/>
    <n v="1516596"/>
    <s v="CO63HC5549E"/>
    <n v="187218"/>
    <d v="2023-09-05T00:00:00"/>
    <s v="Costco01"/>
    <x v="0"/>
    <x v="0"/>
    <n v="-25.55"/>
    <n v="1"/>
  </r>
  <r>
    <s v="001 00075498442023"/>
    <s v="RV019980879510"/>
    <d v="2023-08-31T00:00:00"/>
    <n v="-86.72"/>
    <x v="2"/>
    <n v="-77.349999999999994"/>
    <d v="2023-08-31T00:00:00"/>
    <s v="'019980879510"/>
    <n v="1662420"/>
    <s v="TN55-0480"/>
    <n v="187218"/>
    <d v="2023-09-05T00:00:00"/>
    <s v="Costco01"/>
    <x v="1"/>
    <x v="1"/>
    <n v="-77.349999999999994"/>
    <n v="1"/>
  </r>
  <r>
    <s v="001 00015516412024"/>
    <s v="'RV001490329185"/>
    <d v="2023-09-06T00:00:00"/>
    <n v="-39"/>
    <x v="0"/>
    <n v="-39"/>
    <d v="2023-09-06T00:00:00"/>
    <s v="'001490329185"/>
    <n v="1529947"/>
    <s v="CO63PN5563E"/>
    <n v="187501"/>
    <d v="2023-09-08T00:00:00"/>
    <s v="Costco01"/>
    <x v="0"/>
    <x v="0"/>
    <n v="-39"/>
    <n v="1"/>
  </r>
  <r>
    <s v="001 00015516412024"/>
    <s v="'RV019940985944"/>
    <d v="2023-09-06T00:00:00"/>
    <n v="-39"/>
    <x v="0"/>
    <n v="-39"/>
    <d v="2023-09-06T00:00:00"/>
    <s v="'019940985944"/>
    <n v="1529947"/>
    <s v="CO63PN5563E"/>
    <n v="187501"/>
    <d v="2023-09-08T00:00:00"/>
    <s v="Costco01"/>
    <x v="0"/>
    <x v="0"/>
    <n v="-39"/>
    <n v="1"/>
  </r>
  <r>
    <s v="001 00015516412024"/>
    <s v="'RV019940985946"/>
    <d v="2023-09-06T00:00:00"/>
    <n v="-220.69"/>
    <x v="7"/>
    <n v="-28.15"/>
    <d v="2023-09-06T00:00:00"/>
    <s v="'019940985946"/>
    <n v="1540781"/>
    <s v="BR40-2140"/>
    <n v="187501"/>
    <d v="2023-09-08T00:00:00"/>
    <s v="Costco01"/>
    <x v="2"/>
    <x v="2"/>
    <n v="-28.15"/>
    <n v="1"/>
  </r>
  <r>
    <s v="001 00015516412024"/>
    <s v="'RV019940985946"/>
    <d v="2023-09-06T00:00:00"/>
    <m/>
    <x v="2"/>
    <n v="-77.349999999999994"/>
    <d v="2023-09-06T00:00:00"/>
    <s v="'019940985946"/>
    <n v="1662420"/>
    <s v="TN55-0480"/>
    <n v="187501"/>
    <d v="2023-09-08T00:00:00"/>
    <s v="Costco01"/>
    <x v="1"/>
    <x v="1"/>
    <n v="-77.349999999999994"/>
    <n v="1"/>
  </r>
  <r>
    <s v="001 00015516412024"/>
    <s v="'RV019940985946"/>
    <d v="2023-09-06T00:00:00"/>
    <m/>
    <x v="6"/>
    <n v="-85.85"/>
    <d v="2023-09-06T00:00:00"/>
    <s v="'019940985946"/>
    <n v="1662422"/>
    <s v="TN55-0482"/>
    <n v="187501"/>
    <d v="2023-09-08T00:00:00"/>
    <s v="Costco01"/>
    <x v="1"/>
    <x v="1"/>
    <n v="-85.85"/>
    <n v="1"/>
  </r>
  <r>
    <s v="001 00015516412024"/>
    <s v="'RV019980881258"/>
    <d v="2023-09-06T00:00:00"/>
    <n v="-164.04"/>
    <x v="8"/>
    <n v="-56.3"/>
    <d v="2023-09-06T00:00:00"/>
    <s v="'019980881258"/>
    <n v="1593356"/>
    <s v="BRB40-0006"/>
    <n v="187501"/>
    <d v="2023-09-08T00:00:00"/>
    <s v="Costco01"/>
    <x v="2"/>
    <x v="2"/>
    <n v="-28.15"/>
    <n v="2"/>
  </r>
  <r>
    <s v="001 00015516412024"/>
    <s v="'RV019980881258"/>
    <d v="2023-09-06T00:00:00"/>
    <m/>
    <x v="2"/>
    <n v="-77.349999999999994"/>
    <d v="2023-09-06T00:00:00"/>
    <s v="'019980881258"/>
    <n v="1662420"/>
    <s v="TN55-0480"/>
    <n v="187501"/>
    <d v="2023-09-08T00:00:00"/>
    <s v="Costco01"/>
    <x v="1"/>
    <x v="1"/>
    <n v="-77.349999999999994"/>
    <n v="1"/>
  </r>
  <r>
    <s v="001 00015040882024"/>
    <s v="RV000170325017"/>
    <d v="2023-09-01T00:00:00"/>
    <n v="-36.590000000000003"/>
    <x v="0"/>
    <n v="-36.590000000000003"/>
    <d v="2023-09-01T00:00:00"/>
    <s v="'000170325017"/>
    <n v="1459093"/>
    <s v="CO63PC5474E"/>
    <n v="187736"/>
    <d v="2023-09-06T00:00:00"/>
    <s v="Costco01"/>
    <x v="0"/>
    <x v="0"/>
    <n v="-36.590000000000003"/>
    <n v="1"/>
  </r>
  <r>
    <s v="001 00015040882024"/>
    <s v="RV000910351684"/>
    <d v="2023-09-02T00:00:00"/>
    <n v="-39"/>
    <x v="0"/>
    <n v="-39"/>
    <d v="2023-09-02T00:00:00"/>
    <s v="'000910351684"/>
    <n v="1529947"/>
    <s v="CO63PN5563E"/>
    <n v="187736"/>
    <d v="2023-09-06T00:00:00"/>
    <s v="Costco01"/>
    <x v="0"/>
    <x v="0"/>
    <n v="-39"/>
    <n v="1"/>
  </r>
  <r>
    <s v="001 00015040882024"/>
    <s v="RV001100666352"/>
    <d v="2023-09-02T00:00:00"/>
    <n v="-42.07"/>
    <x v="0"/>
    <n v="-42.07"/>
    <d v="2023-09-02T00:00:00"/>
    <s v="'001100666352"/>
    <n v="1514688"/>
    <s v="CO63PC5555E"/>
    <n v="187736"/>
    <d v="2023-09-06T00:00:00"/>
    <s v="Costco01"/>
    <x v="0"/>
    <x v="0"/>
    <n v="-42.07"/>
    <n v="1"/>
  </r>
  <r>
    <s v="001 00015040882024"/>
    <s v="RV003800351936"/>
    <d v="2023-09-02T00:00:00"/>
    <n v="-39"/>
    <x v="0"/>
    <n v="-39"/>
    <d v="2023-09-02T00:00:00"/>
    <s v="'003800351936"/>
    <n v="1529947"/>
    <s v="CO63PN5563E"/>
    <n v="187736"/>
    <d v="2023-09-06T00:00:00"/>
    <s v="Costco01"/>
    <x v="0"/>
    <x v="0"/>
    <n v="-39"/>
    <n v="1"/>
  </r>
  <r>
    <s v="001 00015040882024"/>
    <s v="RV004180458987"/>
    <d v="2023-09-02T00:00:00"/>
    <n v="-39"/>
    <x v="0"/>
    <n v="-39"/>
    <d v="2023-09-02T00:00:00"/>
    <s v="'004180458987"/>
    <n v="1529947"/>
    <s v="CO63PN5563E"/>
    <n v="187736"/>
    <d v="2023-09-06T00:00:00"/>
    <s v="Costco01"/>
    <x v="0"/>
    <x v="0"/>
    <n v="-39"/>
    <n v="1"/>
  </r>
  <r>
    <s v="001 00015040882024"/>
    <s v="RV019840127234"/>
    <d v="2023-09-02T00:00:00"/>
    <n v="-39"/>
    <x v="0"/>
    <n v="-39"/>
    <d v="2023-09-02T00:00:00"/>
    <s v="'019840127234"/>
    <n v="1529946"/>
    <s v="CO63PN5562E"/>
    <n v="187736"/>
    <d v="2023-09-06T00:00:00"/>
    <s v="Costco01"/>
    <x v="0"/>
    <x v="0"/>
    <n v="-39"/>
    <n v="1"/>
  </r>
  <r>
    <s v="001 00015040882024"/>
    <s v="RV019870355706"/>
    <d v="2023-09-01T00:00:00"/>
    <n v="-182.03"/>
    <x v="2"/>
    <n v="-77.349999999999994"/>
    <d v="2023-09-01T00:00:00"/>
    <s v="'019870355706"/>
    <n v="1662420"/>
    <s v="TN55-0480"/>
    <n v="187736"/>
    <d v="2023-09-06T00:00:00"/>
    <s v="Costco01"/>
    <x v="1"/>
    <x v="1"/>
    <n v="-77.349999999999994"/>
    <n v="1"/>
  </r>
  <r>
    <s v="001 00015040882024"/>
    <s v="RV019870355706"/>
    <d v="2023-09-01T00:00:00"/>
    <m/>
    <x v="6"/>
    <n v="-85.85"/>
    <d v="2023-09-01T00:00:00"/>
    <s v="'019870355706"/>
    <n v="1662421"/>
    <s v="TN55-0481"/>
    <n v="187736"/>
    <d v="2023-09-06T00:00:00"/>
    <s v="Costco01"/>
    <x v="1"/>
    <x v="1"/>
    <n v="-85.85"/>
    <n v="1"/>
  </r>
  <r>
    <s v="001 00015040882024"/>
    <s v="RV019940983795"/>
    <d v="2023-09-01T00:00:00"/>
    <n v="-42.7"/>
    <x v="3"/>
    <n v="-31.6"/>
    <d v="2023-09-01T00:00:00"/>
    <s v="'019940983795"/>
    <n v="1540785"/>
    <s v="BR40-2141"/>
    <n v="187736"/>
    <d v="2023-09-06T00:00:00"/>
    <s v="Costco01"/>
    <x v="2"/>
    <x v="2"/>
    <n v="-31.6"/>
    <n v="1"/>
  </r>
  <r>
    <s v="001 00015273162024"/>
    <s v="1991RGR207340"/>
    <d v="2023-09-05T00:00:00"/>
    <n v="-41.04"/>
    <x v="9"/>
    <n v="-22.5"/>
    <d v="2023-09-05T00:00:00"/>
    <s v="'019914554650"/>
    <n v="1663075"/>
    <s v="MT70-0306"/>
    <n v="12220648"/>
    <d v="2023-09-07T00:00:00"/>
    <s v="Costco01"/>
    <x v="3"/>
    <x v="3"/>
    <n v="-22.5"/>
    <n v="1"/>
  </r>
  <r>
    <s v="001 00015273162024"/>
    <s v="1992RGR179103"/>
    <d v="2023-09-05T00:00:00"/>
    <n v="-56.66"/>
    <x v="10"/>
    <n v="-22.5"/>
    <d v="2023-09-05T00:00:00"/>
    <s v="'019924555224"/>
    <n v="1663075"/>
    <s v="MT70-0306"/>
    <n v="12220648"/>
    <d v="2023-09-07T00:00:00"/>
    <s v="Costco01"/>
    <x v="3"/>
    <x v="3"/>
    <n v="-22.5"/>
    <n v="1"/>
  </r>
  <r>
    <s v="001 00015273162024"/>
    <s v="1992RGR179139"/>
    <d v="2023-09-05T00:00:00"/>
    <n v="-32.380000000000003"/>
    <x v="11"/>
    <n v="-22.5"/>
    <d v="2023-09-05T00:00:00"/>
    <s v="'019924557141"/>
    <n v="1663075"/>
    <s v="MT70-0306"/>
    <n v="12220648"/>
    <d v="2023-09-07T00:00:00"/>
    <s v="Costco01"/>
    <x v="3"/>
    <x v="3"/>
    <n v="-22.5"/>
    <n v="1"/>
  </r>
  <r>
    <s v="001 00015273162024"/>
    <s v="RV012050558502"/>
    <d v="2023-09-05T00:00:00"/>
    <n v="-25.8"/>
    <x v="0"/>
    <n v="-25.8"/>
    <d v="2023-09-05T00:00:00"/>
    <s v="'012050558502"/>
    <n v="1290496"/>
    <s v="CO63SN5217"/>
    <n v="187749"/>
    <d v="2023-09-07T00:00:00"/>
    <s v="Costco01"/>
    <x v="0"/>
    <x v="0"/>
    <n v="-25.8"/>
    <n v="1"/>
  </r>
  <r>
    <s v="001 00015273162024"/>
    <s v="RV019840127337"/>
    <d v="2023-09-05T00:00:00"/>
    <n v="-85.4"/>
    <x v="5"/>
    <n v="-63.2"/>
    <d v="2023-09-05T00:00:00"/>
    <s v="'019840127337"/>
    <n v="1540787"/>
    <s v="BR40-2135"/>
    <n v="187749"/>
    <d v="2023-09-07T00:00:00"/>
    <s v="Costco01"/>
    <x v="2"/>
    <x v="2"/>
    <n v="-31.6"/>
    <n v="2"/>
  </r>
  <r>
    <s v="001 00015273162024"/>
    <s v="RV019840127357"/>
    <d v="2023-09-05T00:00:00"/>
    <n v="-39"/>
    <x v="0"/>
    <n v="-39"/>
    <d v="2023-09-05T00:00:00"/>
    <s v="'019840127357"/>
    <n v="1529947"/>
    <s v="CO63PN5563E"/>
    <n v="187749"/>
    <d v="2023-09-07T00:00:00"/>
    <s v="Costco01"/>
    <x v="0"/>
    <x v="0"/>
    <n v="-39"/>
    <n v="1"/>
  </r>
  <r>
    <s v="001 00015273162024"/>
    <s v="RV019840127357"/>
    <d v="2023-09-05T00:00:00"/>
    <n v="-70.62"/>
    <x v="12"/>
    <n v="-70.62"/>
    <d v="2023-09-05T00:00:00"/>
    <s v="'019840127357"/>
    <n v="1585798"/>
    <s v="CO63RN5752E"/>
    <n v="187749"/>
    <d v="2023-09-07T00:00:00"/>
    <s v="Costco01"/>
    <x v="0"/>
    <x v="0"/>
    <n v="-70.62"/>
    <n v="1"/>
  </r>
  <r>
    <s v="001 00015273162024"/>
    <s v="RV019850110541"/>
    <d v="2023-09-05T00:00:00"/>
    <n v="-173.44"/>
    <x v="13"/>
    <n v="-154.69999999999999"/>
    <d v="2023-09-05T00:00:00"/>
    <s v="'019850110541"/>
    <n v="1662420"/>
    <s v="TN55-0480"/>
    <n v="187749"/>
    <d v="2023-09-07T00:00:00"/>
    <s v="Costco01"/>
    <x v="1"/>
    <x v="1"/>
    <n v="-77.349999999999994"/>
    <n v="2"/>
  </r>
  <r>
    <s v="001 00015273162024"/>
    <s v="RV019880452027"/>
    <d v="2023-09-05T00:00:00"/>
    <n v="-42.7"/>
    <x v="3"/>
    <n v="-31.6"/>
    <d v="2023-09-05T00:00:00"/>
    <s v="'019880452027"/>
    <n v="1540787"/>
    <s v="BR40-2135"/>
    <n v="187749"/>
    <d v="2023-09-07T00:00:00"/>
    <s v="Costco01"/>
    <x v="2"/>
    <x v="2"/>
    <n v="-31.6"/>
    <n v="1"/>
  </r>
  <r>
    <s v="001 00015273162024"/>
    <s v="RV019880452027"/>
    <d v="2023-09-05T00:00:00"/>
    <n v="-95.31"/>
    <x v="6"/>
    <n v="-85.85"/>
    <d v="2023-09-05T00:00:00"/>
    <s v="'019880452027"/>
    <n v="1662421"/>
    <s v="TN55-0481"/>
    <n v="187749"/>
    <d v="2023-09-07T00:00:00"/>
    <s v="Costco01"/>
    <x v="1"/>
    <x v="1"/>
    <n v="-85.85"/>
    <n v="1"/>
  </r>
  <r>
    <s v="001 00015273162024"/>
    <s v="RV019970762223"/>
    <d v="2023-09-05T00:00:00"/>
    <n v="-25.55"/>
    <x v="0"/>
    <n v="-25.55"/>
    <d v="2023-09-05T00:00:00"/>
    <s v="'019970762223"/>
    <n v="1516594"/>
    <s v="CO63HC5548E"/>
    <n v="187749"/>
    <d v="2023-09-07T00:00:00"/>
    <s v="Costco01"/>
    <x v="0"/>
    <x v="0"/>
    <n v="-25.55"/>
    <n v="1"/>
  </r>
  <r>
    <s v="001 00015273162024"/>
    <s v="RV019980880314"/>
    <d v="2023-09-05T00:00:00"/>
    <n v="-202.7"/>
    <x v="14"/>
    <n v="-84.45"/>
    <d v="2023-09-05T00:00:00"/>
    <s v="'019980880314"/>
    <n v="1540780"/>
    <s v="BR40-2136"/>
    <n v="187749"/>
    <d v="2023-09-07T00:00:00"/>
    <s v="Costco01"/>
    <x v="2"/>
    <x v="2"/>
    <n v="-28.15"/>
    <n v="3.0000000000000004"/>
  </r>
  <r>
    <s v="001 00015273162024"/>
    <s v="RV019980880314"/>
    <d v="2023-09-05T00:00:00"/>
    <m/>
    <x v="2"/>
    <n v="-77.349999999999994"/>
    <d v="2023-09-05T00:00:00"/>
    <s v="'019980880314"/>
    <n v="1662420"/>
    <s v="TN55-0480"/>
    <n v="187749"/>
    <d v="2023-09-07T00:00:00"/>
    <s v="Costco01"/>
    <x v="1"/>
    <x v="1"/>
    <n v="-77.349999999999994"/>
    <n v="1"/>
  </r>
  <r>
    <s v="001 00015768362024"/>
    <s v="1986RGR95047"/>
    <d v="2023-09-07T00:00:00"/>
    <n v="-42.8"/>
    <x v="15"/>
    <n v="-22.5"/>
    <d v="2023-09-07T00:00:00"/>
    <s v="'019864554733"/>
    <n v="1663075"/>
    <s v="MT70-0306"/>
    <n v="12220652"/>
    <d v="2023-09-11T00:00:00"/>
    <s v="Costco01"/>
    <x v="3"/>
    <x v="3"/>
    <n v="-22.5"/>
    <n v="1"/>
  </r>
  <r>
    <s v="001 00015768362024"/>
    <s v="RV019951513966"/>
    <d v="2023-09-07T00:00:00"/>
    <n v="-77.319999999999993"/>
    <x v="8"/>
    <n v="-56.3"/>
    <d v="2023-09-07T00:00:00"/>
    <s v="'019951513966"/>
    <n v="1540780"/>
    <s v="BR40-2136"/>
    <n v="187754"/>
    <d v="2023-09-11T00:00:00"/>
    <s v="Costco01"/>
    <x v="2"/>
    <x v="2"/>
    <n v="-28.15"/>
    <n v="2"/>
  </r>
  <r>
    <s v="001 00015768362024"/>
    <s v="RV019951513966"/>
    <d v="2023-09-07T00:00:00"/>
    <n v="-77.319999999999993"/>
    <x v="8"/>
    <n v="-56.3"/>
    <d v="2023-09-07T00:00:00"/>
    <s v="'019951513966"/>
    <n v="1540783"/>
    <s v="BR40-2134"/>
    <n v="187754"/>
    <d v="2023-09-11T00:00:00"/>
    <s v="Costco01"/>
    <x v="2"/>
    <x v="2"/>
    <n v="-28.15"/>
    <n v="2"/>
  </r>
  <r>
    <s v="001 00015768362024"/>
    <s v="RV019951514610"/>
    <d v="2023-09-07T00:00:00"/>
    <n v="-25.55"/>
    <x v="0"/>
    <n v="-25.55"/>
    <d v="2023-09-07T00:00:00"/>
    <s v="'019951514610"/>
    <n v="1516594"/>
    <s v="CO63HC5548E"/>
    <n v="187754"/>
    <d v="2023-09-11T00:00:00"/>
    <s v="Costco01"/>
    <x v="0"/>
    <x v="0"/>
    <n v="-25.55"/>
    <n v="1"/>
  </r>
  <r>
    <s v="001 00015768362024"/>
    <s v="RV019951514610"/>
    <d v="2023-09-07T00:00:00"/>
    <n v="-25.55"/>
    <x v="12"/>
    <n v="-25.55"/>
    <d v="2023-09-07T00:00:00"/>
    <s v="'019951514610"/>
    <n v="1516596"/>
    <s v="CO63HC5549E"/>
    <n v="187754"/>
    <d v="2023-09-11T00:00:00"/>
    <s v="Costco01"/>
    <x v="0"/>
    <x v="0"/>
    <n v="-25.55"/>
    <n v="1"/>
  </r>
  <r>
    <s v="001 00015768362024"/>
    <s v="RV019951514688"/>
    <d v="2023-09-07T00:00:00"/>
    <n v="-311.45"/>
    <x v="3"/>
    <n v="-31.6"/>
    <d v="2023-09-07T00:00:00"/>
    <s v="'019951514688"/>
    <n v="1540784"/>
    <s v="BR40-2137"/>
    <n v="187754"/>
    <d v="2023-09-11T00:00:00"/>
    <s v="Costco01"/>
    <x v="2"/>
    <x v="2"/>
    <n v="-31.6"/>
    <n v="1"/>
  </r>
  <r>
    <s v="001 00015768362024"/>
    <s v="RV019951514688"/>
    <d v="2023-09-07T00:00:00"/>
    <m/>
    <x v="13"/>
    <n v="-154.69999999999999"/>
    <d v="2023-09-07T00:00:00"/>
    <s v="'019951514688"/>
    <n v="1662420"/>
    <s v="TN55-0480"/>
    <n v="187754"/>
    <d v="2023-09-11T00:00:00"/>
    <s v="Costco01"/>
    <x v="1"/>
    <x v="1"/>
    <n v="-77.349999999999994"/>
    <n v="2"/>
  </r>
  <r>
    <s v="001 00015768362024"/>
    <s v="RV019951514688"/>
    <d v="2023-09-07T00:00:00"/>
    <m/>
    <x v="6"/>
    <n v="-85.85"/>
    <d v="2023-09-07T00:00:00"/>
    <s v="'019951514688"/>
    <n v="1662422"/>
    <s v="TN55-0482"/>
    <n v="187754"/>
    <d v="2023-09-11T00:00:00"/>
    <s v="Costco01"/>
    <x v="1"/>
    <x v="1"/>
    <n v="-85.85"/>
    <n v="1"/>
  </r>
  <r>
    <s v="001 00016100982024"/>
    <s v="RV006490230684"/>
    <d v="2023-09-09T00:00:00"/>
    <n v="-86.72"/>
    <x v="2"/>
    <n v="-77.349999999999994"/>
    <d v="2023-09-09T00:00:00"/>
    <s v="'006490230684"/>
    <n v="1662420"/>
    <s v="TN55-0480"/>
    <n v="187772"/>
    <d v="2023-09-12T00:00:00"/>
    <s v="Costco01"/>
    <x v="1"/>
    <x v="1"/>
    <n v="-77.349999999999994"/>
    <n v="1"/>
  </r>
  <r>
    <s v="001 00016100982024"/>
    <s v="RV007770439283"/>
    <d v="2023-09-08T00:00:00"/>
    <n v="-38.659999999999997"/>
    <x v="7"/>
    <n v="-28.15"/>
    <d v="2023-09-08T00:00:00"/>
    <s v="'007770439283"/>
    <n v="1540781"/>
    <s v="BR40-2140"/>
    <n v="187772"/>
    <d v="2023-09-12T00:00:00"/>
    <s v="Costco01"/>
    <x v="2"/>
    <x v="2"/>
    <n v="-28.15"/>
    <n v="1"/>
  </r>
  <r>
    <s v="001 00016100982024"/>
    <s v="RV010050306420"/>
    <d v="2023-09-10T00:00:00"/>
    <n v="-39"/>
    <x v="0"/>
    <n v="-39"/>
    <d v="2023-09-10T00:00:00"/>
    <s v="'010050306420"/>
    <n v="1529946"/>
    <s v="CO63PN5562E"/>
    <n v="187772"/>
    <d v="2023-09-12T00:00:00"/>
    <s v="Costco01"/>
    <x v="0"/>
    <x v="0"/>
    <n v="-39"/>
    <n v="1"/>
  </r>
  <r>
    <s v="001 00016100982024"/>
    <s v="RV010370292265"/>
    <d v="2023-09-09T00:00:00"/>
    <n v="-39"/>
    <x v="0"/>
    <n v="-39"/>
    <d v="2023-09-09T00:00:00"/>
    <s v="'010370292265"/>
    <n v="1529947"/>
    <s v="CO63PN5563E"/>
    <n v="187772"/>
    <d v="2023-09-12T00:00:00"/>
    <s v="Costco01"/>
    <x v="0"/>
    <x v="0"/>
    <n v="-39"/>
    <n v="1"/>
  </r>
  <r>
    <s v="001 00016100982024"/>
    <s v="RV011740316235"/>
    <d v="2023-09-10T00:00:00"/>
    <n v="-64.47"/>
    <x v="0"/>
    <n v="-64.47"/>
    <d v="2023-09-10T00:00:00"/>
    <s v="'011740316235"/>
    <n v="1585793"/>
    <s v="CO63PC5745E"/>
    <n v="187772"/>
    <d v="2023-09-12T00:00:00"/>
    <s v="Costco01"/>
    <x v="0"/>
    <x v="0"/>
    <n v="-64.47"/>
    <n v="1"/>
  </r>
  <r>
    <s v="001 00016100982024"/>
    <s v="RV012060380681"/>
    <d v="2023-09-08T00:00:00"/>
    <n v="-42.7"/>
    <x v="3"/>
    <n v="-31.6"/>
    <d v="2023-09-08T00:00:00"/>
    <s v="'012060380681"/>
    <n v="1593359"/>
    <s v="BRB40-0011"/>
    <n v="187772"/>
    <d v="2023-09-12T00:00:00"/>
    <s v="Costco01"/>
    <x v="2"/>
    <x v="2"/>
    <n v="-31.6"/>
    <n v="1"/>
  </r>
  <r>
    <s v="001 00016100982024"/>
    <s v="RV019930391919"/>
    <d v="2023-09-08T00:00:00"/>
    <n v="-77.319999999999993"/>
    <x v="8"/>
    <n v="-56.3"/>
    <d v="2023-09-08T00:00:00"/>
    <s v="'019930391919"/>
    <n v="1540781"/>
    <s v="BR40-2140"/>
    <n v="187772"/>
    <d v="2023-09-12T00:00:00"/>
    <s v="Costco01"/>
    <x v="2"/>
    <x v="2"/>
    <n v="-28.15"/>
    <n v="2"/>
  </r>
  <r>
    <s v="001 00016100982024"/>
    <s v="RV019930391992"/>
    <d v="2023-09-08T00:00:00"/>
    <n v="-78"/>
    <x v="0"/>
    <n v="-78"/>
    <d v="2023-09-08T00:00:00"/>
    <s v="'019930391992"/>
    <n v="1529947"/>
    <s v="CO63PN5563E"/>
    <n v="187772"/>
    <d v="2023-09-12T00:00:00"/>
    <s v="Costco01"/>
    <x v="0"/>
    <x v="0"/>
    <n v="-39"/>
    <n v="2"/>
  </r>
  <r>
    <s v="001 00016100982024"/>
    <s v="RV019940986981"/>
    <d v="2023-09-08T00:00:00"/>
    <n v="-128.1"/>
    <x v="16"/>
    <n v="-94.8"/>
    <d v="2023-09-08T00:00:00"/>
    <s v="'019940986981"/>
    <n v="1540784"/>
    <s v="BR40-2137"/>
    <n v="187772"/>
    <d v="2023-09-12T00:00:00"/>
    <s v="Costco01"/>
    <x v="2"/>
    <x v="2"/>
    <n v="-31.6"/>
    <n v="2.9999999999999996"/>
  </r>
  <r>
    <s v="001 00016100982024"/>
    <s v="RV019940986981"/>
    <d v="2023-09-08T00:00:00"/>
    <n v="-38.659999999999997"/>
    <x v="7"/>
    <n v="-28.15"/>
    <d v="2023-09-08T00:00:00"/>
    <s v="'019940986981"/>
    <n v="1593356"/>
    <s v="BRB40-0006"/>
    <n v="187772"/>
    <d v="2023-09-12T00:00:00"/>
    <s v="Costco01"/>
    <x v="2"/>
    <x v="2"/>
    <n v="-28.15"/>
    <n v="1"/>
  </r>
  <r>
    <s v="001 00016100982024"/>
    <s v="RV019940987576"/>
    <d v="2023-09-08T00:00:00"/>
    <n v="-38.659999999999997"/>
    <x v="7"/>
    <n v="-28.15"/>
    <d v="2023-09-08T00:00:00"/>
    <s v="'019940987576"/>
    <n v="1593356"/>
    <s v="BRB40-0006"/>
    <n v="187772"/>
    <d v="2023-09-12T00:00:00"/>
    <s v="Costco01"/>
    <x v="2"/>
    <x v="2"/>
    <n v="-28.15"/>
    <n v="1"/>
  </r>
  <r>
    <s v="001 00016100982024"/>
    <s v="RV019970763715"/>
    <d v="2023-09-08T00:00:00"/>
    <n v="-164.04"/>
    <x v="8"/>
    <n v="-56.3"/>
    <d v="2023-09-08T00:00:00"/>
    <s v="'019970763715"/>
    <n v="1540783"/>
    <s v="BR40-2134"/>
    <n v="187772"/>
    <d v="2023-09-12T00:00:00"/>
    <s v="Costco01"/>
    <x v="2"/>
    <x v="2"/>
    <n v="-28.15"/>
    <n v="2"/>
  </r>
  <r>
    <s v="001 00016100982024"/>
    <s v="RV019970763715"/>
    <d v="2023-09-08T00:00:00"/>
    <m/>
    <x v="2"/>
    <n v="-77.349999999999994"/>
    <d v="2023-09-08T00:00:00"/>
    <s v="'019970763715"/>
    <n v="1662420"/>
    <s v="TN55-0480"/>
    <n v="187772"/>
    <d v="2023-09-12T00:00:00"/>
    <s v="Costco01"/>
    <x v="1"/>
    <x v="1"/>
    <n v="-77.349999999999994"/>
    <n v="1"/>
  </r>
  <r>
    <s v="001 00016100982024"/>
    <s v="RV019970763761"/>
    <d v="2023-09-08T00:00:00"/>
    <n v="-78"/>
    <x v="0"/>
    <n v="-78"/>
    <d v="2023-09-08T00:00:00"/>
    <s v="'019970763761"/>
    <n v="1529946"/>
    <s v="CO63PN5562E"/>
    <n v="187772"/>
    <d v="2023-09-12T00:00:00"/>
    <s v="Costco01"/>
    <x v="0"/>
    <x v="0"/>
    <n v="-39"/>
    <n v="2"/>
  </r>
  <r>
    <s v="001 00016100982024"/>
    <s v="RV019970763888"/>
    <d v="2023-09-08T00:00:00"/>
    <n v="-25.55"/>
    <x v="0"/>
    <n v="-25.55"/>
    <d v="2023-09-08T00:00:00"/>
    <s v="'019970763888"/>
    <n v="1516596"/>
    <s v="CO63HC5549E"/>
    <n v="187772"/>
    <d v="2023-09-12T00:00:00"/>
    <s v="Costco01"/>
    <x v="0"/>
    <x v="0"/>
    <n v="-25.55"/>
    <n v="1"/>
  </r>
  <r>
    <s v="001 00016100982024"/>
    <s v="RV019970763888"/>
    <d v="2023-09-08T00:00:00"/>
    <n v="-22.78"/>
    <x v="12"/>
    <n v="-22.78"/>
    <d v="2023-09-08T00:00:00"/>
    <s v="'019970763888"/>
    <n v="1529939"/>
    <s v="CO63PT5559E"/>
    <n v="187772"/>
    <d v="2023-09-12T00:00:00"/>
    <s v="Costco01"/>
    <x v="0"/>
    <x v="0"/>
    <n v="-22.78"/>
    <n v="1"/>
  </r>
  <r>
    <s v="001 00016100982024"/>
    <s v="RV019980882353"/>
    <d v="2023-09-08T00:00:00"/>
    <n v="-38.659999999999997"/>
    <x v="7"/>
    <n v="-28.15"/>
    <d v="2023-09-08T00:00:00"/>
    <s v="'019980882353"/>
    <n v="1540783"/>
    <s v="BR40-2134"/>
    <n v="187772"/>
    <d v="2023-09-12T00:00:00"/>
    <s v="Costco01"/>
    <x v="2"/>
    <x v="2"/>
    <n v="-28.15"/>
    <n v="1"/>
  </r>
  <r>
    <s v="001 00016100982024"/>
    <s v="RV019980882429"/>
    <d v="2023-09-08T00:00:00"/>
    <n v="-39"/>
    <x v="0"/>
    <n v="-39"/>
    <d v="2023-09-08T00:00:00"/>
    <s v="'019980882429"/>
    <n v="1529947"/>
    <s v="CO63PN5563E"/>
    <n v="187772"/>
    <d v="2023-09-12T00:00:00"/>
    <s v="Costco01"/>
    <x v="0"/>
    <x v="0"/>
    <n v="-39"/>
    <n v="1"/>
  </r>
  <r>
    <s v="001 00016305362024"/>
    <s v="1997RGR286020"/>
    <d v="2023-09-11T00:00:00"/>
    <n v="-112.33"/>
    <x v="17"/>
    <n v="-67.5"/>
    <d v="2023-09-11T00:00:00"/>
    <s v="'019974567879"/>
    <n v="1663075"/>
    <s v="MT70-0306"/>
    <n v="12220768"/>
    <d v="2023-09-13T00:00:00"/>
    <s v="Costco01"/>
    <x v="3"/>
    <x v="3"/>
    <n v="-22.5"/>
    <n v="3"/>
  </r>
  <r>
    <s v="001 00016305362024"/>
    <s v="'1998RGR288084"/>
    <d v="2023-09-11T00:00:00"/>
    <n v="-70.23"/>
    <x v="18"/>
    <n v="-55.13"/>
    <d v="2023-09-11T00:00:00"/>
    <s v="'019984570711"/>
    <n v="1339333"/>
    <s v="BR55-1892"/>
    <n v="12220768"/>
    <d v="2023-09-13T00:00:00"/>
    <s v="Costco01"/>
    <x v="1"/>
    <x v="1"/>
    <n v="-55.13"/>
    <n v="1"/>
  </r>
  <r>
    <s v="001 00016305362024"/>
    <s v="'RV007860245765"/>
    <d v="2023-09-11T00:00:00"/>
    <n v="-95.31"/>
    <x v="6"/>
    <n v="-85.85"/>
    <d v="2023-09-11T00:00:00"/>
    <s v="'007860245765"/>
    <n v="1662421"/>
    <s v="TN55-0481"/>
    <n v="188074"/>
    <d v="2023-09-13T00:00:00"/>
    <s v="Costco01"/>
    <x v="1"/>
    <x v="1"/>
    <n v="-85.85"/>
    <n v="1"/>
  </r>
  <r>
    <s v="001 00016305362024"/>
    <s v="RV008475948203"/>
    <d v="2023-09-11T00:00:00"/>
    <n v="-34.869999999999997"/>
    <x v="0"/>
    <n v="-34.869999999999997"/>
    <d v="2023-09-11T00:00:00"/>
    <s v="'008475948203"/>
    <n v="1704888"/>
    <s v="CO63BC6110E"/>
    <n v="188074"/>
    <d v="2023-09-13T00:00:00"/>
    <s v="Costco01"/>
    <x v="0"/>
    <x v="0"/>
    <n v="0"/>
    <n v="1"/>
  </r>
  <r>
    <s v="001 00016305362024"/>
    <s v="'RV008475948204"/>
    <d v="2023-09-11T00:00:00"/>
    <n v="-53.47"/>
    <x v="19"/>
    <n v="-22.5"/>
    <d v="2023-09-11T00:00:00"/>
    <s v="'008475948204"/>
    <n v="1663069"/>
    <s v="MT70-0305"/>
    <n v="188074"/>
    <d v="2023-09-13T00:00:00"/>
    <s v="Costco01"/>
    <x v="3"/>
    <x v="3"/>
    <n v="-22.5"/>
    <n v="1"/>
  </r>
  <r>
    <s v="001 00016305362024"/>
    <s v="'RV008475948205"/>
    <d v="2023-09-11T00:00:00"/>
    <n v="-190.62"/>
    <x v="20"/>
    <n v="-171.7"/>
    <d v="2023-09-11T00:00:00"/>
    <s v="'008475948205"/>
    <n v="1662422"/>
    <s v="TN55-0482"/>
    <n v="188074"/>
    <d v="2023-09-13T00:00:00"/>
    <s v="Costco01"/>
    <x v="1"/>
    <x v="1"/>
    <n v="-85.85"/>
    <n v="2"/>
  </r>
  <r>
    <s v="001 00016305362024"/>
    <s v="'RV008475948206"/>
    <d v="2023-09-11T00:00:00"/>
    <n v="-39"/>
    <x v="0"/>
    <n v="-39"/>
    <d v="2023-09-11T00:00:00"/>
    <s v="'008475948206"/>
    <n v="1529947"/>
    <s v="CO63PN5563E"/>
    <n v="188074"/>
    <d v="2023-09-13T00:00:00"/>
    <s v="Costco01"/>
    <x v="0"/>
    <x v="0"/>
    <n v="-39"/>
    <n v="1"/>
  </r>
  <r>
    <s v="001 00016305362024"/>
    <s v="'RV008475948207"/>
    <d v="2023-09-11T00:00:00"/>
    <n v="-39"/>
    <x v="0"/>
    <n v="-39"/>
    <d v="2023-09-11T00:00:00"/>
    <s v="'008475948207"/>
    <n v="1529947"/>
    <s v="CO63PN5563E"/>
    <n v="188074"/>
    <d v="2023-09-13T00:00:00"/>
    <s v="Costco01"/>
    <x v="0"/>
    <x v="0"/>
    <n v="-39"/>
    <n v="1"/>
  </r>
  <r>
    <s v="001 00016305362024"/>
    <s v="'RV008475948208"/>
    <d v="2023-09-11T00:00:00"/>
    <n v="-39"/>
    <x v="0"/>
    <n v="-39"/>
    <d v="2023-09-11T00:00:00"/>
    <s v="'008475948208"/>
    <n v="1529946"/>
    <s v="CO63PN5562E"/>
    <n v="188074"/>
    <d v="2023-09-13T00:00:00"/>
    <s v="Costco01"/>
    <x v="0"/>
    <x v="0"/>
    <n v="-39"/>
    <n v="1"/>
  </r>
  <r>
    <s v="001 00016305362024"/>
    <s v="'RV008475948209"/>
    <d v="2023-09-11T00:00:00"/>
    <n v="-39"/>
    <x v="0"/>
    <n v="-39"/>
    <d v="2023-09-11T00:00:00"/>
    <s v="'008475948209"/>
    <n v="1529946"/>
    <s v="CO63PN5562E"/>
    <n v="188074"/>
    <d v="2023-09-13T00:00:00"/>
    <s v="Costco01"/>
    <x v="0"/>
    <x v="0"/>
    <n v="-39"/>
    <n v="1"/>
  </r>
  <r>
    <s v="001 00016305362024"/>
    <s v="'RV008475948210"/>
    <d v="2023-09-11T00:00:00"/>
    <n v="-39"/>
    <x v="0"/>
    <n v="-39"/>
    <d v="2023-09-11T00:00:00"/>
    <s v="'008475948210"/>
    <n v="1529946"/>
    <s v="CO63PN5562E"/>
    <n v="188074"/>
    <d v="2023-09-13T00:00:00"/>
    <s v="Costco01"/>
    <x v="0"/>
    <x v="0"/>
    <n v="-39"/>
    <n v="1"/>
  </r>
  <r>
    <s v="001 00016305362024"/>
    <s v="'RV008475948211"/>
    <d v="2023-09-11T00:00:00"/>
    <n v="-22.78"/>
    <x v="0"/>
    <n v="-22.78"/>
    <d v="2023-09-11T00:00:00"/>
    <s v="'008475948211"/>
    <n v="1529944"/>
    <s v="CO63PT5560E"/>
    <n v="188074"/>
    <d v="2023-09-13T00:00:00"/>
    <s v="Costco01"/>
    <x v="0"/>
    <x v="0"/>
    <n v="-22.78"/>
    <n v="1"/>
  </r>
  <r>
    <s v="001 00016305362024"/>
    <s v="'RV008475948212"/>
    <d v="2023-09-11T00:00:00"/>
    <n v="-22.78"/>
    <x v="0"/>
    <n v="-22.78"/>
    <d v="2023-09-11T00:00:00"/>
    <s v="'008475948212"/>
    <n v="1529939"/>
    <s v="CO63PT5559E"/>
    <n v="188074"/>
    <d v="2023-09-13T00:00:00"/>
    <s v="Costco01"/>
    <x v="0"/>
    <x v="0"/>
    <n v="-22.78"/>
    <n v="1"/>
  </r>
  <r>
    <s v="001 00016305362024"/>
    <s v="'RV008475948213"/>
    <d v="2023-09-11T00:00:00"/>
    <n v="-25.55"/>
    <x v="0"/>
    <n v="-25.55"/>
    <d v="2023-09-11T00:00:00"/>
    <s v="'008475948213"/>
    <n v="1516597"/>
    <s v="CO63HC5550E"/>
    <n v="188074"/>
    <d v="2023-09-13T00:00:00"/>
    <s v="Costco01"/>
    <x v="0"/>
    <x v="0"/>
    <n v="-25.55"/>
    <n v="1"/>
  </r>
  <r>
    <s v="001 00016305362024"/>
    <s v="'RV011620224452"/>
    <d v="2023-09-11T00:00:00"/>
    <n v="-42.7"/>
    <x v="3"/>
    <n v="-31.6"/>
    <d v="2023-09-11T00:00:00"/>
    <s v="'011620224452"/>
    <n v="1540784"/>
    <s v="BR40-2137"/>
    <n v="188074"/>
    <d v="2023-09-13T00:00:00"/>
    <s v="Costco01"/>
    <x v="2"/>
    <x v="2"/>
    <n v="-31.6"/>
    <n v="1"/>
  </r>
  <r>
    <s v="001 00016305362024"/>
    <s v="'RV012050560127"/>
    <d v="2023-09-11T00:00:00"/>
    <n v="-77.319999999999993"/>
    <x v="8"/>
    <n v="-56.3"/>
    <d v="2023-09-11T00:00:00"/>
    <s v="'012050560127"/>
    <n v="1540780"/>
    <s v="BR40-2136"/>
    <n v="188074"/>
    <d v="2023-09-13T00:00:00"/>
    <s v="Costco01"/>
    <x v="2"/>
    <x v="2"/>
    <n v="-28.15"/>
    <n v="2"/>
  </r>
  <r>
    <s v="001 00016305362024"/>
    <s v="'RV012050560127"/>
    <d v="2023-09-11T00:00:00"/>
    <n v="-38.659999999999997"/>
    <x v="7"/>
    <n v="-28.15"/>
    <d v="2023-09-11T00:00:00"/>
    <s v="'012050560127"/>
    <n v="1540781"/>
    <s v="BR40-2140"/>
    <n v="188074"/>
    <d v="2023-09-13T00:00:00"/>
    <s v="Costco01"/>
    <x v="2"/>
    <x v="2"/>
    <n v="-28.15"/>
    <n v="1"/>
  </r>
  <r>
    <s v="001 00016305362024"/>
    <s v="'RV019940988453"/>
    <d v="2023-09-11T00:00:00"/>
    <n v="-38.659999999999997"/>
    <x v="7"/>
    <n v="-28.15"/>
    <d v="2023-09-11T00:00:00"/>
    <s v="'019940988453"/>
    <n v="1593357"/>
    <s v="BRB40-0010"/>
    <n v="188074"/>
    <d v="2023-09-13T00:00:00"/>
    <s v="Costco01"/>
    <x v="2"/>
    <x v="2"/>
    <n v="-28.15"/>
    <n v="1"/>
  </r>
  <r>
    <s v="001 00016305362024"/>
    <s v="'RV019980883244"/>
    <d v="2023-09-11T00:00:00"/>
    <n v="-42.7"/>
    <x v="3"/>
    <n v="-31.6"/>
    <d v="2023-09-11T00:00:00"/>
    <s v="'019980883244"/>
    <n v="1593359"/>
    <s v="BRB40-0011"/>
    <n v="188074"/>
    <d v="2023-09-13T00:00:00"/>
    <s v="Costco01"/>
    <x v="2"/>
    <x v="2"/>
    <n v="-31.6"/>
    <n v="1"/>
  </r>
  <r>
    <s v="001 00016305362024"/>
    <s v="'RV019980883401"/>
    <d v="2023-09-11T00:00:00"/>
    <n v="-86.72"/>
    <x v="2"/>
    <n v="-77.349999999999994"/>
    <d v="2023-09-11T00:00:00"/>
    <s v="'019980883401"/>
    <n v="1662420"/>
    <s v="TN55-0480"/>
    <n v="188074"/>
    <d v="2023-09-13T00:00:00"/>
    <s v="Costco01"/>
    <x v="1"/>
    <x v="1"/>
    <n v="-77.349999999999994"/>
    <n v="1"/>
  </r>
  <r>
    <s v="001 00016551522024"/>
    <s v="'RV019900301979"/>
    <d v="2023-09-12T00:00:00"/>
    <n v="-42.7"/>
    <x v="3"/>
    <n v="-31.6"/>
    <d v="2023-09-12T00:00:00"/>
    <s v="'019900301979"/>
    <n v="1540784"/>
    <s v="BR40-2137"/>
    <n v="188082"/>
    <d v="2023-09-14T00:00:00"/>
    <s v="Costco01"/>
    <x v="2"/>
    <x v="2"/>
    <n v="-31.6"/>
    <n v="1"/>
  </r>
  <r>
    <s v="001 00016551522024"/>
    <s v="'RV019900301979"/>
    <d v="2023-09-12T00:00:00"/>
    <n v="-42.7"/>
    <x v="3"/>
    <n v="-31.6"/>
    <d v="2023-09-12T00:00:00"/>
    <s v="'019900301979"/>
    <n v="1540785"/>
    <s v="BR40-2141"/>
    <n v="188082"/>
    <d v="2023-09-14T00:00:00"/>
    <s v="Costco01"/>
    <x v="2"/>
    <x v="2"/>
    <n v="-31.6"/>
    <n v="1"/>
  </r>
  <r>
    <s v="001 00016551522024"/>
    <s v="'RV019940989288"/>
    <d v="2023-09-12T00:00:00"/>
    <n v="-95.31"/>
    <x v="6"/>
    <n v="-85.85"/>
    <d v="2023-09-12T00:00:00"/>
    <s v="'019940989288"/>
    <n v="1662421"/>
    <s v="TN55-0481"/>
    <n v="188082"/>
    <d v="2023-09-14T00:00:00"/>
    <s v="Costco01"/>
    <x v="1"/>
    <x v="1"/>
    <n v="-85.85"/>
    <n v="1"/>
  </r>
  <r>
    <s v="001 00016551522024"/>
    <s v="'RV019951516888"/>
    <d v="2023-09-12T00:00:00"/>
    <n v="-95.31"/>
    <x v="6"/>
    <n v="-85.85"/>
    <d v="2023-09-12T00:00:00"/>
    <s v="'019951516888"/>
    <n v="1662421"/>
    <s v="TN55-0481"/>
    <n v="188082"/>
    <d v="2023-09-14T00:00:00"/>
    <s v="Costco01"/>
    <x v="1"/>
    <x v="1"/>
    <n v="-85.85"/>
    <n v="1"/>
  </r>
  <r>
    <s v="001 00016551522024"/>
    <s v="'RV019951517373"/>
    <d v="2023-09-12T00:00:00"/>
    <n v="-85.4"/>
    <x v="5"/>
    <n v="-63.2"/>
    <d v="2023-09-12T00:00:00"/>
    <s v="'019951517373"/>
    <n v="1540784"/>
    <s v="BR40-2137"/>
    <n v="188082"/>
    <d v="2023-09-14T00:00:00"/>
    <s v="Costco01"/>
    <x v="2"/>
    <x v="2"/>
    <n v="-31.6"/>
    <n v="2"/>
  </r>
  <r>
    <s v="001 00016551522024"/>
    <s v="'RV019980883660"/>
    <d v="2023-09-12T00:00:00"/>
    <n v="-25.55"/>
    <x v="0"/>
    <n v="-25.55"/>
    <d v="2023-09-12T00:00:00"/>
    <s v="'019980883660"/>
    <n v="1516597"/>
    <s v="CO63HC5550E"/>
    <n v="188082"/>
    <d v="2023-09-14T00:00:00"/>
    <s v="Costco01"/>
    <x v="0"/>
    <x v="0"/>
    <n v="-25.55"/>
    <n v="1"/>
  </r>
  <r>
    <s v="001 00016551522024"/>
    <s v="'RV019980883693"/>
    <d v="2023-09-12T00:00:00"/>
    <n v="-86.72"/>
    <x v="2"/>
    <n v="-77.349999999999994"/>
    <d v="2023-09-12T00:00:00"/>
    <s v="'019980883693"/>
    <n v="1662420"/>
    <s v="TN55-0480"/>
    <n v="188082"/>
    <d v="2023-09-14T00:00:00"/>
    <s v="Costco01"/>
    <x v="1"/>
    <x v="1"/>
    <n v="-77.349999999999994"/>
    <n v="1"/>
  </r>
  <r>
    <s v="001 00016789312024"/>
    <s v="'1986RGR95739"/>
    <d v="2023-09-13T00:00:00"/>
    <n v="-43.47"/>
    <x v="21"/>
    <n v="-22.5"/>
    <d v="2023-09-13T00:00:00"/>
    <s v="'019864573272"/>
    <n v="1663079"/>
    <s v="MT70-0307"/>
    <n v="188125"/>
    <d v="2023-09-15T00:00:00"/>
    <s v="Costco01"/>
    <x v="3"/>
    <x v="3"/>
    <n v="-22.5"/>
    <n v="1"/>
  </r>
  <r>
    <s v="001 00016789312024"/>
    <s v="'1997RGR286447"/>
    <d v="2023-09-13T00:00:00"/>
    <n v="-44.18"/>
    <x v="22"/>
    <n v="-22.5"/>
    <d v="2023-09-13T00:00:00"/>
    <s v="'019974575007"/>
    <n v="1663069"/>
    <s v="MT70-0305"/>
    <n v="188125"/>
    <d v="2023-09-15T00:00:00"/>
    <s v="Costco01"/>
    <x v="3"/>
    <x v="3"/>
    <n v="-22.5"/>
    <n v="1"/>
  </r>
  <r>
    <s v="001 00016789312024"/>
    <s v="'RV019870357551"/>
    <d v="2023-09-13T00:00:00"/>
    <n v="-77.319999999999993"/>
    <x v="8"/>
    <n v="-56.3"/>
    <d v="2023-09-13T00:00:00"/>
    <s v="'019870357551"/>
    <n v="1540783"/>
    <s v="BR40-2134"/>
    <n v="188123"/>
    <d v="2023-09-15T00:00:00"/>
    <s v="Costco01"/>
    <x v="2"/>
    <x v="2"/>
    <n v="-28.15"/>
    <n v="2"/>
  </r>
  <r>
    <s v="001 00016789312024"/>
    <s v="'RV019940990169"/>
    <d v="2023-09-13T00:00:00"/>
    <n v="-115.98"/>
    <x v="14"/>
    <n v="-84.45"/>
    <d v="2023-09-13T00:00:00"/>
    <s v="'019940990169"/>
    <n v="1540783"/>
    <s v="BR40-2134"/>
    <n v="188123"/>
    <d v="2023-09-15T00:00:00"/>
    <s v="Costco01"/>
    <x v="2"/>
    <x v="2"/>
    <n v="-28.15"/>
    <n v="3.0000000000000004"/>
  </r>
  <r>
    <s v="001 00016789312024"/>
    <s v="'RV019940990257"/>
    <d v="2023-09-13T00:00:00"/>
    <n v="-25.55"/>
    <x v="0"/>
    <n v="-25.55"/>
    <d v="2023-09-13T00:00:00"/>
    <s v="'019940990257"/>
    <n v="1516597"/>
    <s v="CO63HC5550E"/>
    <n v="188123"/>
    <d v="2023-09-15T00:00:00"/>
    <s v="Costco01"/>
    <x v="0"/>
    <x v="0"/>
    <n v="-25.55"/>
    <n v="1"/>
  </r>
  <r>
    <s v="001 00016789312024"/>
    <s v="'RV019980884421"/>
    <d v="2023-09-13T00:00:00"/>
    <n v="-39"/>
    <x v="0"/>
    <n v="-39"/>
    <d v="2023-09-13T00:00:00"/>
    <s v="'019980884421"/>
    <n v="1529947"/>
    <s v="CO63PN5563E"/>
    <n v="188123"/>
    <d v="2023-09-15T00:00:00"/>
    <s v="Costco01"/>
    <x v="0"/>
    <x v="0"/>
    <n v="-39"/>
    <n v="1"/>
  </r>
  <r>
    <s v="001 00017009052024"/>
    <s v="'1989RGR132396"/>
    <d v="2023-09-14T00:00:00"/>
    <n v="-70.23"/>
    <x v="18"/>
    <n v="-55.13"/>
    <d v="2023-09-14T00:00:00"/>
    <s v="'019894576057"/>
    <n v="1339333"/>
    <s v="BR55-1892"/>
    <n v="12220850"/>
    <d v="2023-09-18T00:00:00"/>
    <s v="Costco01"/>
    <x v="1"/>
    <x v="1"/>
    <n v="-55.13"/>
    <n v="1"/>
  </r>
  <r>
    <s v="001 00017009052024"/>
    <s v="'1989RGR132396"/>
    <d v="2023-09-14T00:00:00"/>
    <n v="-50.6"/>
    <x v="23"/>
    <n v="-22.5"/>
    <d v="2023-09-14T00:00:00"/>
    <s v="'019894576057"/>
    <n v="1663079"/>
    <s v="MT70-0307"/>
    <n v="12220850"/>
    <d v="2023-09-18T00:00:00"/>
    <s v="Costco01"/>
    <x v="3"/>
    <x v="3"/>
    <n v="-22.5"/>
    <n v="1"/>
  </r>
  <r>
    <s v="001 00017009052024"/>
    <s v="'1995RGR520417"/>
    <d v="2023-09-14T00:00:00"/>
    <n v="-114.15"/>
    <x v="24"/>
    <n v="-67.5"/>
    <d v="2023-09-14T00:00:00"/>
    <s v="'019954575895"/>
    <n v="1663075"/>
    <s v="MT70-0306"/>
    <n v="12220850"/>
    <d v="2023-09-18T00:00:00"/>
    <s v="Costco01"/>
    <x v="3"/>
    <x v="3"/>
    <n v="-22.5"/>
    <n v="3"/>
  </r>
  <r>
    <s v="001 00017009052024"/>
    <s v="'1995RGR520417"/>
    <d v="2023-09-14T00:00:00"/>
    <n v="-26.57"/>
    <x v="25"/>
    <n v="-22.5"/>
    <d v="2023-09-14T00:00:00"/>
    <s v="'019954575895"/>
    <n v="1663082"/>
    <s v="MT70-0308"/>
    <n v="12220850"/>
    <d v="2023-09-18T00:00:00"/>
    <s v="Costco01"/>
    <x v="3"/>
    <x v="3"/>
    <n v="-22.5"/>
    <n v="1"/>
  </r>
  <r>
    <s v="001 00017009052024"/>
    <s v="'RV008475962919"/>
    <d v="2023-09-14T00:00:00"/>
    <n v="-128.94"/>
    <x v="0"/>
    <n v="-128.94"/>
    <d v="2023-09-14T00:00:00"/>
    <s v="'008475962919"/>
    <n v="1585673"/>
    <s v="CO63PC5744E"/>
    <n v="188248"/>
    <d v="2023-09-18T00:00:00"/>
    <s v="Costco01"/>
    <x v="0"/>
    <x v="0"/>
    <n v="-64.47"/>
    <n v="2"/>
  </r>
  <r>
    <s v="001 00017009052024"/>
    <s v="'RV019850111151"/>
    <d v="2023-09-14T00:00:00"/>
    <n v="-25.55"/>
    <x v="0"/>
    <n v="-25.55"/>
    <d v="2023-09-14T00:00:00"/>
    <s v="'019850111151"/>
    <n v="1516594"/>
    <s v="CO63HC5548E"/>
    <n v="188248"/>
    <d v="2023-09-18T00:00:00"/>
    <s v="Costco01"/>
    <x v="0"/>
    <x v="0"/>
    <n v="-25.55"/>
    <n v="1"/>
  </r>
  <r>
    <s v="001 00017009052024"/>
    <s v="'RV019880453943"/>
    <d v="2023-09-14T00:00:00"/>
    <n v="-42.7"/>
    <x v="3"/>
    <n v="-31.6"/>
    <d v="2023-09-14T00:00:00"/>
    <s v="'019880453943"/>
    <n v="1540787"/>
    <s v="BR40-2135"/>
    <n v="188248"/>
    <d v="2023-09-18T00:00:00"/>
    <s v="Costco01"/>
    <x v="2"/>
    <x v="2"/>
    <n v="-31.6"/>
    <n v="1"/>
  </r>
  <r>
    <s v="001 00017009052024"/>
    <s v="'RV019910531030"/>
    <d v="2023-09-14T00:00:00"/>
    <n v="-64.47"/>
    <x v="0"/>
    <n v="-64.47"/>
    <d v="2023-09-14T00:00:00"/>
    <s v="'019910531030"/>
    <n v="1585673"/>
    <s v="CO63PC5744E"/>
    <n v="188248"/>
    <d v="2023-09-18T00:00:00"/>
    <s v="Costco01"/>
    <x v="0"/>
    <x v="0"/>
    <n v="-64.47"/>
    <n v="1"/>
  </r>
  <r>
    <s v="001 00017009052024"/>
    <s v="'RV019940990776"/>
    <d v="2023-09-14T00:00:00"/>
    <n v="-86.72"/>
    <x v="2"/>
    <n v="-77.349999999999994"/>
    <d v="2023-09-14T00:00:00"/>
    <s v="'019940990776"/>
    <n v="1662420"/>
    <s v="TN55-0480"/>
    <n v="188248"/>
    <d v="2023-09-18T00:00:00"/>
    <s v="Costco01"/>
    <x v="1"/>
    <x v="1"/>
    <n v="-77.349999999999994"/>
    <n v="1"/>
  </r>
  <r>
    <s v="001 00017009052024"/>
    <s v="'RV019940991409"/>
    <d v="2023-09-14T00:00:00"/>
    <n v="-39"/>
    <x v="0"/>
    <n v="-39"/>
    <d v="2023-09-14T00:00:00"/>
    <s v="'019940991409"/>
    <n v="1529946"/>
    <s v="CO63PN5562E"/>
    <n v="188248"/>
    <d v="2023-09-18T00:00:00"/>
    <s v="Costco01"/>
    <x v="0"/>
    <x v="0"/>
    <n v="-39"/>
    <n v="1"/>
  </r>
  <r>
    <s v="001 00017009052024"/>
    <s v="'RV019980885372"/>
    <d v="2023-09-14T00:00:00"/>
    <n v="-39"/>
    <x v="0"/>
    <n v="-39"/>
    <d v="2023-09-14T00:00:00"/>
    <s v="'019980885372"/>
    <n v="1529946"/>
    <s v="CO63PN5562E"/>
    <n v="188248"/>
    <d v="2023-09-18T00:00:00"/>
    <s v="Costco01"/>
    <x v="0"/>
    <x v="0"/>
    <n v="-39"/>
    <n v="1"/>
  </r>
  <r>
    <s v="001 00017323392024"/>
    <s v="'1988RGR152359"/>
    <d v="2023-09-15T00:00:00"/>
    <n v="-75.89"/>
    <x v="26"/>
    <n v="-22.5"/>
    <d v="2023-09-15T00:00:00"/>
    <s v="'019884580375"/>
    <n v="1663069"/>
    <s v="MT70-0305"/>
    <n v="188261"/>
    <d v="2023-09-19T00:00:00"/>
    <s v="Costco01"/>
    <x v="3"/>
    <x v="3"/>
    <n v="-22.5"/>
    <n v="1"/>
  </r>
  <r>
    <s v="001 00017323392024"/>
    <s v="'1988RGR152359"/>
    <d v="2023-09-15T00:00:00"/>
    <m/>
    <x v="12"/>
    <n v="-22.5"/>
    <d v="2023-09-15T00:00:00"/>
    <s v="'019884580375"/>
    <n v="1663075"/>
    <s v="MT70-0306"/>
    <n v="188261"/>
    <d v="2023-09-19T00:00:00"/>
    <s v="Costco01"/>
    <x v="3"/>
    <x v="3"/>
    <n v="-22.5"/>
    <n v="1"/>
  </r>
  <r>
    <s v="001 00017323392024"/>
    <s v="'1991RGR208305"/>
    <d v="2023-09-15T00:00:00"/>
    <n v="-94.54"/>
    <x v="27"/>
    <n v="-62.27"/>
    <d v="2023-09-15T00:00:00"/>
    <s v="'019914577262"/>
    <n v="1339334"/>
    <s v="BR55-1893"/>
    <n v="188261"/>
    <d v="2023-09-19T00:00:00"/>
    <s v="Costco01"/>
    <x v="1"/>
    <x v="1"/>
    <n v="-62.27"/>
    <n v="1"/>
  </r>
  <r>
    <s v="001 00017323392024"/>
    <s v="'1994RGR457592"/>
    <d v="2023-09-15T00:00:00"/>
    <n v="-40.409999999999997"/>
    <x v="28"/>
    <n v="-22.5"/>
    <d v="2023-09-15T00:00:00"/>
    <s v="'019944581572"/>
    <n v="1663069"/>
    <s v="MT70-0305"/>
    <n v="188261"/>
    <d v="2023-09-19T00:00:00"/>
    <s v="Costco01"/>
    <x v="3"/>
    <x v="3"/>
    <n v="-22.5"/>
    <n v="1"/>
  </r>
  <r>
    <s v="001 00017323392024"/>
    <s v="'1998RGR289102"/>
    <d v="2023-09-15T00:00:00"/>
    <n v="-32.380000000000003"/>
    <x v="11"/>
    <n v="-22.5"/>
    <d v="2023-09-15T00:00:00"/>
    <s v="'019984583169"/>
    <n v="1663079"/>
    <s v="MT70-0307"/>
    <n v="188261"/>
    <d v="2023-09-19T00:00:00"/>
    <s v="Costco01"/>
    <x v="3"/>
    <x v="3"/>
    <n v="-22.5"/>
    <n v="1"/>
  </r>
  <r>
    <s v="001 00017323392024"/>
    <s v="'RV019940991949"/>
    <d v="2023-09-15T00:00:00"/>
    <n v="-249.95"/>
    <x v="29"/>
    <n v="-28.15"/>
    <d v="2023-09-15T00:00:00"/>
    <s v="'019940991949"/>
    <n v="1540781"/>
    <s v="BR40-2140"/>
    <n v="188263"/>
    <d v="2023-09-19T00:00:00"/>
    <s v="Costco01"/>
    <x v="2"/>
    <x v="2"/>
    <n v="-28.15"/>
    <n v="1"/>
  </r>
  <r>
    <s v="001 00017323392024"/>
    <s v="'RV019940991949"/>
    <d v="2023-09-15T00:00:00"/>
    <m/>
    <x v="12"/>
    <n v="-84.45"/>
    <d v="2023-09-15T00:00:00"/>
    <s v="'019940991949"/>
    <n v="1540783"/>
    <s v="BR40-2134"/>
    <n v="188263"/>
    <d v="2023-09-19T00:00:00"/>
    <s v="Costco01"/>
    <x v="2"/>
    <x v="2"/>
    <n v="-28.15"/>
    <n v="3.0000000000000004"/>
  </r>
  <r>
    <s v="001 00017323392024"/>
    <s v="'RV019940991949"/>
    <d v="2023-09-15T00:00:00"/>
    <m/>
    <x v="12"/>
    <n v="-85.85"/>
    <d v="2023-09-15T00:00:00"/>
    <s v="'019940991949"/>
    <n v="1662422"/>
    <s v="TN55-0482"/>
    <n v="188263"/>
    <d v="2023-09-19T00:00:00"/>
    <s v="Costco01"/>
    <x v="1"/>
    <x v="1"/>
    <n v="-85.85"/>
    <n v="1"/>
  </r>
  <r>
    <s v="001 00017536322024"/>
    <s v="'1991RGR208518"/>
    <d v="2023-09-18T00:00:00"/>
    <n v="-44.76"/>
    <x v="30"/>
    <n v="-22.5"/>
    <d v="2023-09-18T00:00:00"/>
    <s v="'019914583027"/>
    <n v="1663069"/>
    <s v="MT70-0305"/>
    <n v="12220921"/>
    <d v="2023-09-20T00:00:00"/>
    <s v="Costco01"/>
    <x v="3"/>
    <x v="3"/>
    <n v="-22.5"/>
    <n v="1"/>
  </r>
  <r>
    <s v="001 00017536322024"/>
    <s v="'1992RGR180095"/>
    <d v="2023-09-18T00:00:00"/>
    <n v="-44.76"/>
    <x v="30"/>
    <n v="-22.5"/>
    <d v="2023-09-18T00:00:00"/>
    <s v="'019924583973"/>
    <n v="1663069"/>
    <s v="MT70-0305"/>
    <n v="12220921"/>
    <d v="2023-09-20T00:00:00"/>
    <s v="Costco01"/>
    <x v="3"/>
    <x v="3"/>
    <n v="-22.5"/>
    <n v="1"/>
  </r>
  <r>
    <s v="001 00017536322024"/>
    <s v="'RV003680252358"/>
    <d v="2023-09-18T00:00:00"/>
    <n v="-70.62"/>
    <x v="0"/>
    <n v="-70.62"/>
    <d v="2023-09-18T00:00:00"/>
    <s v="'003680252358"/>
    <n v="1585900"/>
    <s v="CO63RN5754E"/>
    <n v="188419"/>
    <d v="2023-09-20T00:00:00"/>
    <s v="Costco01"/>
    <x v="0"/>
    <x v="0"/>
    <n v="-70.62"/>
    <n v="1"/>
  </r>
  <r>
    <s v="001 00017536322024"/>
    <s v="'RV004470348447"/>
    <d v="2023-09-18T00:00:00"/>
    <n v="-39"/>
    <x v="0"/>
    <n v="-39"/>
    <d v="2023-09-18T00:00:00"/>
    <s v="'004470348447"/>
    <n v="1529946"/>
    <s v="CO63PN5562E"/>
    <n v="188419"/>
    <d v="2023-09-20T00:00:00"/>
    <s v="Costco01"/>
    <x v="0"/>
    <x v="0"/>
    <n v="-39"/>
    <n v="1"/>
  </r>
  <r>
    <s v="001 00017536322024"/>
    <s v="'RV004550358236"/>
    <d v="2023-09-18T00:00:00"/>
    <n v="-39"/>
    <x v="0"/>
    <n v="-39"/>
    <d v="2023-09-18T00:00:00"/>
    <s v="'004550358236"/>
    <n v="1529947"/>
    <s v="CO63PN5563E"/>
    <n v="188419"/>
    <d v="2023-09-20T00:00:00"/>
    <s v="Costco01"/>
    <x v="0"/>
    <x v="0"/>
    <n v="-39"/>
    <n v="1"/>
  </r>
  <r>
    <s v="001 00017536322024"/>
    <s v="'RV019980886068"/>
    <d v="2023-09-18T00:00:00"/>
    <n v="-182.03"/>
    <x v="31"/>
    <n v="-77.349999999999994"/>
    <d v="2023-09-18T00:00:00"/>
    <s v="'019980886068"/>
    <n v="1662420"/>
    <s v="TN55-0480"/>
    <n v="188419"/>
    <d v="2023-09-20T00:00:00"/>
    <s v="Costco01"/>
    <x v="1"/>
    <x v="1"/>
    <n v="-77.349999999999994"/>
    <n v="1"/>
  </r>
  <r>
    <s v="001 00017536322024"/>
    <s v="'RV019980886068"/>
    <d v="2023-09-18T00:00:00"/>
    <m/>
    <x v="12"/>
    <n v="-85.85"/>
    <d v="2023-09-18T00:00:00"/>
    <s v="'019980886068"/>
    <n v="1662421"/>
    <s v="TN55-0481"/>
    <n v="188419"/>
    <d v="2023-09-20T00:00:00"/>
    <s v="Costco01"/>
    <x v="1"/>
    <x v="1"/>
    <n v="-85.85"/>
    <n v="1"/>
  </r>
  <r>
    <s v="001 00017794532024"/>
    <s v="'RV019840129113"/>
    <d v="2023-09-19T00:00:00"/>
    <n v="-42.7"/>
    <x v="3"/>
    <n v="-31.6"/>
    <d v="2023-09-19T00:00:00"/>
    <s v="'019840129113"/>
    <n v="1540787"/>
    <s v="BR40-2135"/>
    <n v="188424"/>
    <d v="2023-09-21T00:00:00"/>
    <s v="Costco01"/>
    <x v="2"/>
    <x v="2"/>
    <n v="-31.6"/>
    <n v="1"/>
  </r>
  <r>
    <s v="001 00017794532024"/>
    <s v="'RV019840129121"/>
    <d v="2023-09-19T00:00:00"/>
    <n v="-70.62"/>
    <x v="0"/>
    <n v="-70.62"/>
    <d v="2023-09-19T00:00:00"/>
    <s v="'019840129121"/>
    <n v="1585902"/>
    <s v="CO63RN5756E"/>
    <n v="188424"/>
    <d v="2023-09-21T00:00:00"/>
    <s v="Costco01"/>
    <x v="0"/>
    <x v="0"/>
    <n v="-70.62"/>
    <n v="1"/>
  </r>
  <r>
    <s v="001 00017794532024"/>
    <s v="'RV019880455084"/>
    <d v="2023-09-19T00:00:00"/>
    <n v="-25.55"/>
    <x v="0"/>
    <n v="-25.55"/>
    <d v="2023-09-19T00:00:00"/>
    <s v="'019880455084"/>
    <n v="1516594"/>
    <s v="CO63HC5548E"/>
    <n v="188424"/>
    <d v="2023-09-21T00:00:00"/>
    <s v="Costco01"/>
    <x v="0"/>
    <x v="0"/>
    <n v="-25.55"/>
    <n v="1"/>
  </r>
  <r>
    <s v="001 00017794532024"/>
    <s v="'RV019951521974"/>
    <d v="2023-09-19T00:00:00"/>
    <n v="-25.55"/>
    <x v="0"/>
    <n v="-25.55"/>
    <d v="2023-09-19T00:00:00"/>
    <s v="'019951521974"/>
    <n v="1516597"/>
    <s v="CO63HC5550E"/>
    <n v="188424"/>
    <d v="2023-09-21T00:00:00"/>
    <s v="Costco01"/>
    <x v="0"/>
    <x v="0"/>
    <n v="-25.55"/>
    <n v="1"/>
  </r>
  <r>
    <s v="001 00017794532024"/>
    <s v="'RV019951521974"/>
    <d v="2023-09-19T00:00:00"/>
    <n v="-78"/>
    <x v="12"/>
    <n v="-78"/>
    <d v="2023-09-19T00:00:00"/>
    <s v="'019951521974"/>
    <n v="1529947"/>
    <s v="CO63PN5563E"/>
    <n v="188424"/>
    <d v="2023-09-21T00:00:00"/>
    <s v="Costco01"/>
    <x v="0"/>
    <x v="0"/>
    <n v="-39"/>
    <n v="2"/>
  </r>
  <r>
    <s v="001 00017794532024"/>
    <s v="'RV019960428667"/>
    <d v="2023-09-19T00:00:00"/>
    <n v="-38.659999999999997"/>
    <x v="7"/>
    <n v="-28.15"/>
    <d v="2023-09-19T00:00:00"/>
    <s v="'019960428667"/>
    <n v="1540781"/>
    <s v="BR40-2140"/>
    <n v="188424"/>
    <d v="2023-09-21T00:00:00"/>
    <s v="Costco01"/>
    <x v="2"/>
    <x v="2"/>
    <n v="-28.15"/>
    <n v="1"/>
  </r>
  <r>
    <s v="001 00017794532024"/>
    <s v="'RV019980886640"/>
    <d v="2023-09-19T00:00:00"/>
    <n v="-25.55"/>
    <x v="0"/>
    <n v="-25.55"/>
    <d v="2023-09-19T00:00:00"/>
    <s v="'019980886640"/>
    <n v="1516594"/>
    <s v="CO63HC5548E"/>
    <n v="188424"/>
    <d v="2023-09-21T00:00:00"/>
    <s v="Costco01"/>
    <x v="0"/>
    <x v="0"/>
    <n v="-25.55"/>
    <n v="1"/>
  </r>
  <r>
    <s v="001 00017794532024"/>
    <s v="'RV019980886680"/>
    <d v="2023-09-19T00:00:00"/>
    <n v="-86.72"/>
    <x v="2"/>
    <n v="-77.349999999999994"/>
    <d v="2023-09-19T00:00:00"/>
    <s v="'019980886680"/>
    <n v="1662420"/>
    <s v="TN55-0480"/>
    <n v="188424"/>
    <d v="2023-09-21T00:00:00"/>
    <s v="Costco01"/>
    <x v="1"/>
    <x v="1"/>
    <n v="-77.349999999999994"/>
    <n v="1"/>
  </r>
  <r>
    <s v="001 00018029442024"/>
    <s v="'1993RGR197451"/>
    <d v="2023-09-20T00:00:00"/>
    <n v="-41.78"/>
    <x v="32"/>
    <n v="-22.5"/>
    <d v="2023-09-20T00:00:00"/>
    <s v="'019934587485"/>
    <n v="1663069"/>
    <s v="MT70-0305"/>
    <n v="188541"/>
    <d v="2023-09-22T00:00:00"/>
    <s v="Costco01"/>
    <x v="3"/>
    <x v="3"/>
    <n v="-22.5"/>
    <n v="1"/>
  </r>
  <r>
    <s v="001 00018029442024"/>
    <s v="'1994RGR458447"/>
    <d v="2023-09-20T00:00:00"/>
    <n v="-40.409999999999997"/>
    <x v="28"/>
    <n v="-22.5"/>
    <d v="2023-09-20T00:00:00"/>
    <s v="'019944588910"/>
    <n v="1663069"/>
    <s v="MT70-0305"/>
    <n v="188541"/>
    <d v="2023-09-22T00:00:00"/>
    <s v="Costco01"/>
    <x v="3"/>
    <x v="3"/>
    <n v="-22.5"/>
    <n v="1"/>
  </r>
  <r>
    <s v="001 00018029442024"/>
    <s v="'1996RGR202681"/>
    <d v="2023-09-20T00:00:00"/>
    <n v="-44.18"/>
    <x v="22"/>
    <n v="-22.5"/>
    <d v="2023-09-20T00:00:00"/>
    <s v="'019964590899"/>
    <n v="1663069"/>
    <s v="MT70-0305"/>
    <n v="188541"/>
    <d v="2023-09-22T00:00:00"/>
    <s v="Costco01"/>
    <x v="3"/>
    <x v="3"/>
    <n v="-22.5"/>
    <n v="1"/>
  </r>
  <r>
    <s v="001 00018029442024"/>
    <s v="'RV000170328079"/>
    <d v="2023-09-20T00:00:00"/>
    <n v="-42.07"/>
    <x v="0"/>
    <n v="-42.07"/>
    <d v="2023-09-20T00:00:00"/>
    <s v="'000170328079"/>
    <n v="1514691"/>
    <s v="CO63PC5557E"/>
    <n v="188543"/>
    <d v="2023-09-22T00:00:00"/>
    <s v="Costco01"/>
    <x v="0"/>
    <x v="0"/>
    <n v="-42.07"/>
    <n v="1"/>
  </r>
  <r>
    <s v="001 00018029442024"/>
    <s v="'RV004700475059"/>
    <d v="2023-09-20T00:00:00"/>
    <n v="-42.07"/>
    <x v="0"/>
    <n v="-42.07"/>
    <d v="2023-09-20T00:00:00"/>
    <s v="'004700475059"/>
    <n v="1514688"/>
    <s v="CO63PC5555E"/>
    <n v="188543"/>
    <d v="2023-09-22T00:00:00"/>
    <s v="Costco01"/>
    <x v="0"/>
    <x v="0"/>
    <n v="-42.07"/>
    <n v="1"/>
  </r>
  <r>
    <s v="001 00018029442024"/>
    <s v="'RV019860248280"/>
    <d v="2023-09-20T00:00:00"/>
    <n v="-25.55"/>
    <x v="0"/>
    <n v="-25.55"/>
    <d v="2023-09-20T00:00:00"/>
    <s v="'019860248280"/>
    <n v="1516594"/>
    <s v="CO63HC5548E"/>
    <n v="188543"/>
    <d v="2023-09-22T00:00:00"/>
    <s v="Costco01"/>
    <x v="0"/>
    <x v="0"/>
    <n v="-25.55"/>
    <n v="1"/>
  </r>
  <r>
    <s v="001 00018029442024"/>
    <s v="'RV019870358753"/>
    <d v="2023-09-20T00:00:00"/>
    <n v="-38.659999999999997"/>
    <x v="7"/>
    <n v="-28.15"/>
    <d v="2023-09-20T00:00:00"/>
    <s v="'019870358753"/>
    <n v="1540781"/>
    <s v="BR40-2140"/>
    <n v="188543"/>
    <d v="2023-09-22T00:00:00"/>
    <s v="Costco01"/>
    <x v="2"/>
    <x v="2"/>
    <n v="-28.15"/>
    <n v="1"/>
  </r>
  <r>
    <s v="001 00018029442024"/>
    <s v="'RV019951523191"/>
    <d v="2023-09-20T00:00:00"/>
    <n v="-25.55"/>
    <x v="0"/>
    <n v="-25.55"/>
    <d v="2023-09-20T00:00:00"/>
    <s v="'019951523191"/>
    <n v="1516597"/>
    <s v="CO63HC5550E"/>
    <n v="188543"/>
    <d v="2023-09-22T00:00:00"/>
    <s v="Costco01"/>
    <x v="0"/>
    <x v="0"/>
    <n v="-25.55"/>
    <n v="1"/>
  </r>
  <r>
    <s v="001 00018029442024"/>
    <s v="'RV019951523281"/>
    <d v="2023-09-20T00:00:00"/>
    <n v="-25.55"/>
    <x v="0"/>
    <n v="-25.55"/>
    <d v="2023-09-20T00:00:00"/>
    <s v="'019951523281"/>
    <n v="1516597"/>
    <s v="CO63HC5550E"/>
    <n v="188543"/>
    <d v="2023-09-22T00:00:00"/>
    <s v="Costco01"/>
    <x v="0"/>
    <x v="0"/>
    <n v="-25.55"/>
    <n v="1"/>
  </r>
  <r>
    <s v="001 00018029442024"/>
    <s v="'RV019980887980"/>
    <d v="2023-09-20T00:00:00"/>
    <n v="-95.31"/>
    <x v="6"/>
    <n v="-85.85"/>
    <d v="2023-09-20T00:00:00"/>
    <s v="'019980887980"/>
    <n v="1662421"/>
    <s v="TN55-0481"/>
    <n v="188543"/>
    <d v="2023-09-22T00:00:00"/>
    <s v="Costco01"/>
    <x v="1"/>
    <x v="1"/>
    <n v="-85.85"/>
    <n v="1"/>
  </r>
  <r>
    <s v="001 00018248492024"/>
    <s v="1995RGR522238"/>
    <d v="2023-09-21T00:00:00"/>
    <n v="-38.049999999999997"/>
    <x v="33"/>
    <n v="-22.5"/>
    <d v="2023-09-21T00:00:00"/>
    <s v="'019954594139"/>
    <n v="1663075"/>
    <s v="MT70-0306"/>
    <n v="188727"/>
    <d v="2023-09-25T00:00:00"/>
    <s v="Costco01"/>
    <x v="3"/>
    <x v="3"/>
    <n v="-22.5"/>
    <n v="1"/>
  </r>
  <r>
    <s v="001 00018248492024"/>
    <s v="1995RGR522238"/>
    <d v="2023-09-21T00:00:00"/>
    <n v="-37.230000000000004"/>
    <x v="34"/>
    <n v="-22.5"/>
    <d v="2023-09-21T00:00:00"/>
    <s v="'019954594139"/>
    <n v="1663079"/>
    <s v="MT70-0307"/>
    <n v="188727"/>
    <d v="2023-09-25T00:00:00"/>
    <s v="Costco01"/>
    <x v="3"/>
    <x v="3"/>
    <n v="-22.5"/>
    <n v="1"/>
  </r>
  <r>
    <s v="001 00018248492024"/>
    <s v="'RV019910532603"/>
    <d v="2023-09-21T00:00:00"/>
    <n v="-38.659999999999997"/>
    <x v="7"/>
    <n v="-28.15"/>
    <d v="2023-09-21T00:00:00"/>
    <s v="'019910532603"/>
    <n v="1593357"/>
    <s v="BRB40-0010"/>
    <n v="188729"/>
    <d v="2023-09-25T00:00:00"/>
    <s v="Costco01"/>
    <x v="2"/>
    <x v="2"/>
    <n v="-28.15"/>
    <n v="1"/>
  </r>
  <r>
    <s v="001 00018248492024"/>
    <s v="'RV019980888873"/>
    <d v="2023-09-21T00:00:00"/>
    <n v="-38.659999999999997"/>
    <x v="7"/>
    <n v="-28.15"/>
    <d v="2023-09-21T00:00:00"/>
    <s v="'019980888873"/>
    <n v="1540783"/>
    <s v="BR40-2134"/>
    <n v="188729"/>
    <d v="2023-09-25T00:00:00"/>
    <s v="Costco01"/>
    <x v="2"/>
    <x v="2"/>
    <n v="-28.15"/>
    <n v="1"/>
  </r>
  <r>
    <s v="001 00018248492024"/>
    <s v="'RV019980888744"/>
    <d v="2023-09-21T00:00:00"/>
    <n v="-25.55"/>
    <x v="0"/>
    <n v="-25.55"/>
    <d v="2023-09-21T00:00:00"/>
    <s v="'019980888744"/>
    <n v="1516597"/>
    <s v="CO63HC5550E"/>
    <n v="188729"/>
    <d v="2023-09-25T00:00:00"/>
    <s v="Costco01"/>
    <x v="0"/>
    <x v="0"/>
    <n v="-25.55"/>
    <n v="1"/>
  </r>
  <r>
    <s v="001 00018566932024"/>
    <s v="'RV000960222568"/>
    <d v="2023-09-22T00:00:00"/>
    <n v="-95.31"/>
    <x v="6"/>
    <n v="-85.85"/>
    <d v="2023-09-22T00:00:00"/>
    <s v="'000960222568"/>
    <n v="1662421"/>
    <s v="TN55-0481"/>
    <n v="188748"/>
    <d v="2023-09-26T00:00:00"/>
    <s v="Costco01"/>
    <x v="1"/>
    <x v="1"/>
    <n v="-85.85"/>
    <n v="1"/>
  </r>
  <r>
    <s v="001 00018566932024"/>
    <s v="'RV019920394886"/>
    <d v="2023-09-22T00:00:00"/>
    <n v="-25.55"/>
    <x v="0"/>
    <n v="-25.55"/>
    <d v="2023-09-22T00:00:00"/>
    <s v="'019920394886"/>
    <n v="1516594"/>
    <s v="CO63HC5548E"/>
    <n v="188748"/>
    <d v="2023-09-26T00:00:00"/>
    <s v="Costco01"/>
    <x v="0"/>
    <x v="0"/>
    <n v="-25.55"/>
    <n v="1"/>
  </r>
  <r>
    <s v="001 00018566932024"/>
    <s v="'RV019920394922"/>
    <d v="2023-09-22T00:00:00"/>
    <n v="-38.659999999999997"/>
    <x v="7"/>
    <n v="-28.15"/>
    <d v="2023-09-22T00:00:00"/>
    <s v="'019920394922"/>
    <n v="1593357"/>
    <s v="BRB40-0010"/>
    <n v="188748"/>
    <d v="2023-09-26T00:00:00"/>
    <s v="Costco01"/>
    <x v="2"/>
    <x v="2"/>
    <n v="-28.15"/>
    <n v="1"/>
  </r>
  <r>
    <s v="001 00018566932024"/>
    <s v="'RV019940995378"/>
    <d v="2023-09-22T00:00:00"/>
    <n v="-42.7"/>
    <x v="3"/>
    <n v="-31.6"/>
    <d v="2023-09-22T00:00:00"/>
    <s v="'019940995378"/>
    <n v="1540784"/>
    <s v="BR40-2137"/>
    <n v="188748"/>
    <d v="2023-09-26T00:00:00"/>
    <s v="Costco01"/>
    <x v="2"/>
    <x v="2"/>
    <n v="-31.6"/>
    <n v="1"/>
  </r>
  <r>
    <s v="001 00018566932024"/>
    <s v="'RV019940995378"/>
    <d v="2023-09-22T00:00:00"/>
    <n v="-42.7"/>
    <x v="3"/>
    <n v="-31.6"/>
    <d v="2023-09-22T00:00:00"/>
    <s v="'019940995378"/>
    <n v="1593358"/>
    <s v="BRB40-0007"/>
    <n v="188748"/>
    <d v="2023-09-26T00:00:00"/>
    <s v="Costco01"/>
    <x v="2"/>
    <x v="2"/>
    <n v="-31.6"/>
    <n v="1"/>
  </r>
  <r>
    <s v="001 00018566932024"/>
    <s v="'RV019940996064"/>
    <d v="2023-09-23T00:00:00"/>
    <n v="-280.02"/>
    <x v="35"/>
    <n v="-140.75"/>
    <d v="2023-09-23T00:00:00"/>
    <s v="'019940996064"/>
    <n v="1540781"/>
    <s v="BR40-2140"/>
    <n v="188748"/>
    <d v="2023-09-26T00:00:00"/>
    <s v="Costco01"/>
    <x v="2"/>
    <x v="2"/>
    <n v="-28.15"/>
    <n v="5"/>
  </r>
  <r>
    <s v="001 00018566932024"/>
    <s v="'RV019940996064"/>
    <d v="2023-09-23T00:00:00"/>
    <m/>
    <x v="12"/>
    <n v="-77.349999999999994"/>
    <d v="2023-09-23T00:00:00"/>
    <s v="'019940996064"/>
    <n v="1662420"/>
    <s v="TN55-0480"/>
    <n v="188748"/>
    <d v="2023-09-26T00:00:00"/>
    <s v="Costco01"/>
    <x v="1"/>
    <x v="1"/>
    <n v="-77.349999999999994"/>
    <n v="1"/>
  </r>
  <r>
    <s v="001 00018566932024"/>
    <s v="'RV019980889377"/>
    <d v="2023-09-22T00:00:00"/>
    <n v="-341.6"/>
    <x v="36"/>
    <n v="-252.8"/>
    <d v="2023-09-22T00:00:00"/>
    <s v="'019980889377"/>
    <n v="1540785"/>
    <s v="BR40-2141"/>
    <n v="188748"/>
    <d v="2023-09-26T00:00:00"/>
    <s v="Costco01"/>
    <x v="2"/>
    <x v="2"/>
    <n v="-31.6"/>
    <n v="8"/>
  </r>
  <r>
    <s v="001 00018779672024"/>
    <s v="'RV002390187449"/>
    <d v="2023-09-25T00:00:00"/>
    <n v="-95.31"/>
    <x v="6"/>
    <n v="-85.85"/>
    <d v="2023-09-25T00:00:00"/>
    <s v="'002390187449"/>
    <n v="1662422"/>
    <s v="TN55-0482"/>
    <n v="188981"/>
    <d v="2023-09-27T00:00:00"/>
    <s v="Costco01"/>
    <x v="1"/>
    <x v="1"/>
    <n v="-85.85"/>
    <n v="1"/>
  </r>
  <r>
    <s v="001 00018779672024"/>
    <s v="'RV007490242190"/>
    <d v="2023-09-25T00:00:00"/>
    <n v="-25.55"/>
    <x v="0"/>
    <n v="-25.55"/>
    <d v="2023-09-25T00:00:00"/>
    <s v="'007490242190"/>
    <n v="1516597"/>
    <s v="CO63HC5550E"/>
    <n v="188981"/>
    <d v="2023-09-27T00:00:00"/>
    <s v="Costco01"/>
    <x v="0"/>
    <x v="0"/>
    <n v="-25.55"/>
    <n v="1"/>
  </r>
  <r>
    <s v="001 00018779672024"/>
    <s v="'RV019840129619"/>
    <d v="2023-09-25T00:00:00"/>
    <n v="-39"/>
    <x v="0"/>
    <n v="-39"/>
    <d v="2023-09-25T00:00:00"/>
    <s v="'019840129619"/>
    <n v="1529947"/>
    <s v="CO63PN5563E"/>
    <n v="188981"/>
    <d v="2023-09-27T00:00:00"/>
    <s v="Costco01"/>
    <x v="0"/>
    <x v="0"/>
    <n v="-39"/>
    <n v="1"/>
  </r>
  <r>
    <s v="001 00018779672024"/>
    <s v="'RV019880456647"/>
    <d v="2023-09-25T00:00:00"/>
    <n v="-85.4"/>
    <x v="5"/>
    <n v="-63.2"/>
    <d v="2023-09-25T00:00:00"/>
    <s v="'019880456647"/>
    <n v="1540787"/>
    <s v="BR40-2135"/>
    <n v="188981"/>
    <d v="2023-09-27T00:00:00"/>
    <s v="Costco01"/>
    <x v="2"/>
    <x v="2"/>
    <n v="-31.6"/>
    <n v="2"/>
  </r>
  <r>
    <s v="001 00019040322024"/>
    <s v="1998RGR290441"/>
    <d v="2023-09-26T00:00:00"/>
    <n v="-70.23"/>
    <x v="18"/>
    <n v="-55.13"/>
    <d v="2023-09-26T00:00:00"/>
    <s v="'019984601742"/>
    <n v="1339333"/>
    <s v="BR55-1892"/>
    <n v="188987"/>
    <d v="2023-09-28T00:00:00"/>
    <s v="Costco01"/>
    <x v="1"/>
    <x v="1"/>
    <n v="-55.13"/>
    <n v="1"/>
  </r>
  <r>
    <s v="001 00019040322024"/>
    <s v="'RV004370532133"/>
    <d v="2023-09-26T00:00:00"/>
    <n v="-22.78"/>
    <x v="0"/>
    <n v="-22.78"/>
    <d v="2023-09-26T00:00:00"/>
    <s v="'004370532133"/>
    <n v="1529939"/>
    <s v="CO63PT5559E"/>
    <n v="188989"/>
    <d v="2023-09-28T00:00:00"/>
    <s v="Costco01"/>
    <x v="0"/>
    <x v="0"/>
    <n v="-22.78"/>
    <n v="1"/>
  </r>
  <r>
    <s v="001 00019040322024"/>
    <s v="'RV008476001196"/>
    <d v="2023-09-26T00:00:00"/>
    <n v="-112.12"/>
    <x v="37"/>
    <n v="-22.5"/>
    <d v="2023-09-26T00:00:00"/>
    <s v="'008476001196"/>
    <n v="1663075"/>
    <s v="MT70-0306"/>
    <n v="188989"/>
    <d v="2023-09-28T00:00:00"/>
    <s v="Costco01"/>
    <x v="3"/>
    <x v="3"/>
    <n v="-22.5"/>
    <n v="1"/>
  </r>
  <r>
    <s v="001 00019040322024"/>
    <s v="'RV008476001199"/>
    <d v="2023-09-26T00:00:00"/>
    <n v="-137.72"/>
    <x v="38"/>
    <n v="-62.27"/>
    <d v="2023-09-26T00:00:00"/>
    <s v="'008476001199"/>
    <n v="1339334"/>
    <s v="BR55-1893"/>
    <n v="188989"/>
    <d v="2023-09-28T00:00:00"/>
    <s v="Costco01"/>
    <x v="1"/>
    <x v="1"/>
    <n v="-62.27"/>
    <n v="1"/>
  </r>
  <r>
    <s v="001 00019040322024"/>
    <s v="'RV008476001203"/>
    <d v="2023-09-26T00:00:00"/>
    <n v="-108.96"/>
    <x v="39"/>
    <n v="-55.13"/>
    <d v="2023-09-26T00:00:00"/>
    <s v="'008476001203"/>
    <n v="1339333"/>
    <s v="BR55-1892"/>
    <n v="188989"/>
    <d v="2023-09-28T00:00:00"/>
    <s v="Costco01"/>
    <x v="1"/>
    <x v="1"/>
    <n v="-55.13"/>
    <n v="1"/>
  </r>
  <r>
    <s v="001 00019040322024"/>
    <s v="'RV019890288541"/>
    <d v="2023-09-26T00:00:00"/>
    <n v="-172.12"/>
    <x v="40"/>
    <n v="-63.2"/>
    <d v="2023-09-26T00:00:00"/>
    <s v="'019890288541"/>
    <n v="1540784"/>
    <s v="BR40-2137"/>
    <n v="188989"/>
    <d v="2023-09-28T00:00:00"/>
    <s v="Costco01"/>
    <x v="2"/>
    <x v="2"/>
    <n v="-31.6"/>
    <n v="2"/>
  </r>
  <r>
    <s v="001 00019040322024"/>
    <s v="'RV019890288541"/>
    <d v="2023-09-26T00:00:00"/>
    <m/>
    <x v="12"/>
    <n v="-77.349999999999994"/>
    <d v="2023-09-26T00:00:00"/>
    <s v="'019890288541"/>
    <n v="1662420"/>
    <s v="TN55-0480"/>
    <n v="188989"/>
    <d v="2023-09-28T00:00:00"/>
    <s v="Costco01"/>
    <x v="1"/>
    <x v="1"/>
    <n v="-77.349999999999994"/>
    <n v="1"/>
  </r>
  <r>
    <s v="001 00019040322024"/>
    <s v="'RV019940996717"/>
    <d v="2023-09-26T00:00:00"/>
    <n v="-77.319999999999993"/>
    <x v="8"/>
    <n v="-56.3"/>
    <d v="2023-09-26T00:00:00"/>
    <s v="'019940996717"/>
    <n v="1593356"/>
    <s v="BRB40-0006"/>
    <n v="188989"/>
    <d v="2023-09-28T00:00:00"/>
    <s v="Costco01"/>
    <x v="2"/>
    <x v="2"/>
    <n v="-28.15"/>
    <n v="2"/>
  </r>
  <r>
    <s v="001 00019040322024"/>
    <s v="'RV019940997297"/>
    <d v="2023-09-26T00:00:00"/>
    <n v="-85.4"/>
    <x v="5"/>
    <n v="-63.2"/>
    <d v="2023-09-26T00:00:00"/>
    <s v="'019940997297"/>
    <n v="1593359"/>
    <s v="BRB40-0011"/>
    <n v="188989"/>
    <d v="2023-09-28T00:00:00"/>
    <s v="Costco01"/>
    <x v="2"/>
    <x v="2"/>
    <n v="-31.6"/>
    <n v="2"/>
  </r>
  <r>
    <s v="001 00019040322024"/>
    <s v="'RV019951526691"/>
    <d v="2023-09-26T00:00:00"/>
    <n v="-25.55"/>
    <x v="0"/>
    <n v="-25.55"/>
    <d v="2023-09-26T00:00:00"/>
    <s v="'019951526691"/>
    <n v="1516594"/>
    <s v="CO63HC5548E"/>
    <n v="188989"/>
    <d v="2023-09-28T00:00:00"/>
    <s v="Costco01"/>
    <x v="0"/>
    <x v="0"/>
    <n v="-25.55"/>
    <n v="1"/>
  </r>
  <r>
    <s v="001 00019040322024"/>
    <s v="'RV019951526804"/>
    <d v="2023-09-26T00:00:00"/>
    <n v="-202.7"/>
    <x v="41"/>
    <n v="-84.45"/>
    <d v="2023-09-26T00:00:00"/>
    <s v="'019951526804"/>
    <n v="1540781"/>
    <s v="BR40-2140"/>
    <n v="188989"/>
    <d v="2023-09-28T00:00:00"/>
    <s v="Costco01"/>
    <x v="2"/>
    <x v="2"/>
    <n v="-28.15"/>
    <n v="3.0000000000000004"/>
  </r>
  <r>
    <s v="001 00019040322024"/>
    <s v="'RV019951526804"/>
    <d v="2023-09-26T00:00:00"/>
    <m/>
    <x v="12"/>
    <n v="-77.349999999999994"/>
    <d v="2023-09-26T00:00:00"/>
    <s v="'019951526804"/>
    <n v="1662420"/>
    <s v="TN55-0480"/>
    <n v="188989"/>
    <d v="2023-09-28T00:00:00"/>
    <s v="Costco01"/>
    <x v="1"/>
    <x v="1"/>
    <n v="-77.349999999999994"/>
    <n v="1"/>
  </r>
  <r>
    <s v="001 00019040322024"/>
    <s v="'RV019951527085"/>
    <d v="2023-09-26T00:00:00"/>
    <n v="-78"/>
    <x v="0"/>
    <n v="-78"/>
    <d v="2023-09-26T00:00:00"/>
    <s v="'019951527085"/>
    <n v="1529947"/>
    <s v="CO63PN5563E"/>
    <n v="188989"/>
    <d v="2023-09-28T00:00:00"/>
    <s v="Costco01"/>
    <x v="0"/>
    <x v="0"/>
    <n v="-39"/>
    <n v="2"/>
  </r>
  <r>
    <s v="001 00019275262024"/>
    <s v="'1984RGR48080"/>
    <d v="2023-09-27T00:00:00"/>
    <n v="-42.67"/>
    <x v="42"/>
    <n v="-22.5"/>
    <d v="2023-09-27T00:00:00"/>
    <s v="'019844603821"/>
    <n v="1663075"/>
    <s v="MT70-0306"/>
    <n v="12221229"/>
    <d v="2023-09-29T00:00:00"/>
    <s v="Costco01"/>
    <x v="3"/>
    <x v="3"/>
    <n v="-22.5"/>
    <n v="1"/>
  </r>
  <r>
    <s v="001 00019275262024"/>
    <s v="'1998RGR290685"/>
    <d v="2023-09-27T00:00:00"/>
    <n v="-64.760000000000005"/>
    <x v="43"/>
    <n v="-45"/>
    <d v="2023-09-27T00:00:00"/>
    <s v="'019984605907"/>
    <n v="1663069"/>
    <s v="MT70-0305"/>
    <n v="12221229"/>
    <d v="2023-09-29T00:00:00"/>
    <s v="Costco01"/>
    <x v="3"/>
    <x v="3"/>
    <n v="-22.5"/>
    <n v="2"/>
  </r>
  <r>
    <s v="001 00019275262024"/>
    <s v="'RV011600263403"/>
    <d v="2023-09-27T00:00:00"/>
    <n v="-42.7"/>
    <x v="3"/>
    <n v="-31.6"/>
    <d v="2023-09-27T00:00:00"/>
    <s v="'011600263403"/>
    <n v="1540785"/>
    <s v="BR40-2141"/>
    <n v="189076"/>
    <d v="2023-09-29T00:00:00"/>
    <s v="Costco01"/>
    <x v="2"/>
    <x v="2"/>
    <n v="-31.6"/>
    <n v="1"/>
  </r>
  <r>
    <s v="001 00019275262024"/>
    <s v="'RV019870359892"/>
    <d v="2023-09-27T00:00:00"/>
    <n v="-39"/>
    <x v="0"/>
    <n v="-39"/>
    <d v="2023-09-27T00:00:00"/>
    <s v="'019870359892"/>
    <n v="1529946"/>
    <s v="CO63PN5562E"/>
    <n v="189076"/>
    <d v="2023-09-29T00:00:00"/>
    <s v="Costco01"/>
    <x v="0"/>
    <x v="0"/>
    <n v="-39"/>
    <n v="1"/>
  </r>
  <r>
    <s v="001 00019275262024"/>
    <s v="'RV019940997786"/>
    <d v="2023-09-27T00:00:00"/>
    <n v="-22.78"/>
    <x v="0"/>
    <n v="-22.78"/>
    <d v="2023-09-27T00:00:00"/>
    <s v="'019940997786"/>
    <n v="1529944"/>
    <s v="CO63PT5560E"/>
    <n v="189076"/>
    <d v="2023-09-29T00:00:00"/>
    <s v="Costco01"/>
    <x v="0"/>
    <x v="0"/>
    <n v="-22.78"/>
    <n v="1"/>
  </r>
  <r>
    <s v="001 00019275262024"/>
    <s v="'RV019970769596"/>
    <d v="2023-09-27T00:00:00"/>
    <n v="-25.55"/>
    <x v="0"/>
    <n v="-25.55"/>
    <d v="2023-09-27T00:00:00"/>
    <s v="'019970769596"/>
    <n v="1516596"/>
    <s v="CO63HC5549E"/>
    <n v="189076"/>
    <d v="2023-09-29T00:00:00"/>
    <s v="Costco01"/>
    <x v="0"/>
    <x v="0"/>
    <n v="-25.55"/>
    <n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25">
  <r>
    <s v="001 00035598942024"/>
    <s v="1984RGR51806"/>
    <d v="2023-12-28T00:00:00"/>
    <n v="-43.06"/>
    <n v="-20.56"/>
    <n v="-22.5"/>
    <d v="2023-12-28T00:00:00"/>
    <s v="'019844791456"/>
    <n v="1663075"/>
    <s v="MT70-0306"/>
    <n v="12223780"/>
    <d v="2024-01-02T00:00:00"/>
    <s v="Costco01"/>
    <s v="Bath Accessories"/>
    <x v="0"/>
    <n v="-22.5"/>
    <n v="1"/>
  </r>
  <r>
    <s v="001 00035598942024"/>
    <s v="RV000210562896"/>
    <d v="2023-12-26T00:00:00"/>
    <n v="-86.72"/>
    <n v="-9.3699999999999992"/>
    <n v="-77.349999999999994"/>
    <d v="2023-12-26T00:00:00"/>
    <s v="'000210562896"/>
    <n v="1662420"/>
    <s v="TN55-0480"/>
    <n v="196232"/>
    <d v="2024-01-02T00:00:00"/>
    <s v="Costco01"/>
    <s v="Blanket"/>
    <x v="1"/>
    <n v="-77.349999999999994"/>
    <n v="1"/>
  </r>
  <r>
    <s v="001 00035598942024"/>
    <s v="'RV000280417027"/>
    <d v="2023-12-28T00:00:00"/>
    <n v="-42.7"/>
    <n v="-11.1"/>
    <n v="-31.6"/>
    <d v="2023-12-28T00:00:00"/>
    <s v="'000280417027"/>
    <n v="1540787"/>
    <s v="BR40-2135"/>
    <n v="196232"/>
    <d v="2024-01-02T00:00:00"/>
    <s v="Costco01"/>
    <s v="Window"/>
    <x v="2"/>
    <n v="-31.6"/>
    <n v="1"/>
  </r>
  <r>
    <s v="001 00035598942024"/>
    <s v="'RV001460566866"/>
    <d v="2023-12-28T00:00:00"/>
    <n v="-25.55"/>
    <n v="0"/>
    <n v="-25.55"/>
    <d v="2023-12-28T00:00:00"/>
    <s v="'001460566866"/>
    <n v="1516596"/>
    <s v="CO63HC5549E"/>
    <n v="196232"/>
    <d v="2024-01-02T00:00:00"/>
    <s v="Costco01"/>
    <s v="Pet Bed"/>
    <x v="3"/>
    <n v="-25.55"/>
    <n v="1"/>
  </r>
  <r>
    <s v="001 00035598942024"/>
    <s v="'RV003860363543"/>
    <d v="2023-12-28T00:00:00"/>
    <n v="-86.72"/>
    <n v="-9.3699999999999992"/>
    <n v="-77.349999999999994"/>
    <d v="2023-12-28T00:00:00"/>
    <s v="'003860363543"/>
    <n v="1662420"/>
    <s v="TN55-0480"/>
    <n v="196232"/>
    <d v="2024-01-02T00:00:00"/>
    <s v="Costco01"/>
    <s v="Blanket"/>
    <x v="1"/>
    <n v="-77.349999999999994"/>
    <n v="1"/>
  </r>
  <r>
    <s v="001 00035598942024"/>
    <s v="'RV004360325409"/>
    <d v="2023-12-28T00:00:00"/>
    <n v="-117"/>
    <n v="0"/>
    <n v="-117"/>
    <d v="2023-12-28T00:00:00"/>
    <s v="'004360325409"/>
    <n v="1529946"/>
    <s v="CO63PN5562E"/>
    <n v="196232"/>
    <d v="2024-01-02T00:00:00"/>
    <s v="Costco01"/>
    <s v="Pet Bed"/>
    <x v="3"/>
    <n v="-39"/>
    <n v="3"/>
  </r>
  <r>
    <s v="001 00035598942024"/>
    <s v="RV006400167248"/>
    <d v="2023-12-24T00:00:00"/>
    <n v="-52.72"/>
    <n v="-24.57"/>
    <n v="-28.15"/>
    <d v="2023-12-24T00:00:00"/>
    <s v="'006400167248"/>
    <n v="1593357"/>
    <s v="BRB40-0010"/>
    <n v="196232"/>
    <d v="2024-01-02T00:00:00"/>
    <s v="Costco01"/>
    <s v="Window"/>
    <x v="2"/>
    <n v="-28.15"/>
    <n v="1"/>
  </r>
  <r>
    <s v="001 00035598942024"/>
    <s v="RV007690375092"/>
    <d v="2023-12-26T00:00:00"/>
    <n v="-70.62"/>
    <n v="0"/>
    <n v="-70.62"/>
    <d v="2023-12-26T00:00:00"/>
    <s v="'007690375092"/>
    <n v="1585900"/>
    <s v="CO63RN5754E"/>
    <n v="196232"/>
    <d v="2024-01-02T00:00:00"/>
    <s v="Costco01"/>
    <s v="Pet Bed"/>
    <x v="3"/>
    <n v="-70.62"/>
    <n v="1"/>
  </r>
  <r>
    <s v="001 00035598942024"/>
    <s v="RV007690375092"/>
    <d v="2023-12-26T00:00:00"/>
    <n v="-70.62"/>
    <m/>
    <n v="-70.62"/>
    <d v="2023-12-26T00:00:00"/>
    <s v="'007690375092"/>
    <n v="1585901"/>
    <s v="CO63RN5755E"/>
    <n v="196232"/>
    <d v="2024-01-02T00:00:00"/>
    <s v="Costco01"/>
    <s v="Pet Bed"/>
    <x v="3"/>
    <n v="-70.62"/>
    <n v="1"/>
  </r>
  <r>
    <s v="001 00035598942024"/>
    <s v="'RV008476356445"/>
    <d v="2023-12-26T00:00:00"/>
    <n v="-22.78"/>
    <n v="0"/>
    <n v="-22.78"/>
    <d v="2023-12-26T00:00:00"/>
    <s v="'008476356445"/>
    <n v="1529939"/>
    <s v="CO63PT5559E"/>
    <n v="196232"/>
    <d v="2024-01-02T00:00:00"/>
    <s v="Costco01"/>
    <s v="Pet Bed"/>
    <x v="3"/>
    <n v="-22.78"/>
    <n v="1"/>
  </r>
  <r>
    <s v="001 00035598942024"/>
    <s v="RV008476362739"/>
    <d v="2023-12-27T00:00:00"/>
    <n v="-39"/>
    <n v="0"/>
    <n v="-39"/>
    <d v="2023-12-27T00:00:00"/>
    <s v="'008476362739"/>
    <n v="1529947"/>
    <s v="CO63PN5563E"/>
    <n v="196232"/>
    <d v="2024-01-02T00:00:00"/>
    <s v="Costco01"/>
    <s v="Pet Bed"/>
    <x v="3"/>
    <n v="-39"/>
    <n v="1"/>
  </r>
  <r>
    <s v="001 00035598942024"/>
    <s v="'RV008476362741"/>
    <d v="2023-12-27T00:00:00"/>
    <n v="-39"/>
    <n v="0"/>
    <n v="-39"/>
    <d v="2023-12-27T00:00:00"/>
    <s v="'008476362741"/>
    <n v="1529946"/>
    <s v="CO63PN5562E"/>
    <n v="196232"/>
    <d v="2024-01-02T00:00:00"/>
    <s v="Costco01"/>
    <s v="Pet Bed"/>
    <x v="3"/>
    <n v="-39"/>
    <n v="1"/>
  </r>
  <r>
    <s v="001 00035598942024"/>
    <s v="'RV008476367523"/>
    <d v="2023-12-27T00:00:00"/>
    <n v="-78"/>
    <n v="0"/>
    <n v="-78"/>
    <d v="2023-12-27T00:00:00"/>
    <s v="'008476367523"/>
    <n v="1529947"/>
    <s v="CO63PN5563E"/>
    <n v="196232"/>
    <d v="2024-01-02T00:00:00"/>
    <s v="Costco01"/>
    <s v="Pet Bed"/>
    <x v="3"/>
    <n v="-39"/>
    <n v="2"/>
  </r>
  <r>
    <s v="001 00035598942024"/>
    <s v="RV010020389724"/>
    <d v="2023-12-23T00:00:00"/>
    <n v="-95.31"/>
    <n v="-9.4600000000000009"/>
    <n v="-85.85"/>
    <d v="2023-12-23T00:00:00"/>
    <s v="'010020389724"/>
    <n v="1662422"/>
    <s v="TN55-0482"/>
    <n v="196232"/>
    <d v="2024-01-02T00:00:00"/>
    <s v="Costco01"/>
    <s v="Blanket"/>
    <x v="1"/>
    <n v="-85.85"/>
    <n v="1"/>
  </r>
  <r>
    <s v="001 00035598942024"/>
    <s v="RV011850242221"/>
    <d v="2023-12-23T00:00:00"/>
    <n v="-42.07"/>
    <n v="0"/>
    <n v="-42.07"/>
    <d v="2023-12-23T00:00:00"/>
    <s v="'011850242221"/>
    <n v="1514685"/>
    <s v="CO63PC5554E"/>
    <n v="196232"/>
    <d v="2024-01-02T00:00:00"/>
    <s v="Costco01"/>
    <s v="Pet Bed"/>
    <x v="3"/>
    <n v="-42.07"/>
    <n v="1"/>
  </r>
  <r>
    <s v="001 00035598942024"/>
    <s v="'RV019840138669"/>
    <d v="2023-12-28T00:00:00"/>
    <n v="-39"/>
    <n v="0"/>
    <n v="-39"/>
    <d v="2023-12-28T00:00:00"/>
    <s v="'019840138669"/>
    <n v="1529947"/>
    <s v="CO63PN5563E"/>
    <n v="196232"/>
    <d v="2024-01-02T00:00:00"/>
    <s v="Costco01"/>
    <s v="Pet Bed"/>
    <x v="3"/>
    <n v="-39"/>
    <n v="1"/>
  </r>
  <r>
    <s v="001 00035598942024"/>
    <s v="'RV019850119290"/>
    <d v="2023-12-28T00:00:00"/>
    <n v="-95.31"/>
    <n v="-9.4600000000000009"/>
    <n v="-85.85"/>
    <d v="2023-12-28T00:00:00"/>
    <s v="'019850119290"/>
    <n v="1662421"/>
    <s v="TN55-0481"/>
    <n v="196232"/>
    <d v="2024-01-02T00:00:00"/>
    <s v="Costco01"/>
    <s v="Blanket"/>
    <x v="1"/>
    <n v="-85.85"/>
    <n v="1"/>
  </r>
  <r>
    <s v="001 00035598942024"/>
    <s v="'RV019850119613"/>
    <d v="2023-12-28T00:00:00"/>
    <n v="-25.55"/>
    <n v="0"/>
    <n v="-25.55"/>
    <d v="2023-12-28T00:00:00"/>
    <s v="'019850119613"/>
    <n v="1516594"/>
    <s v="CO63HC5548E"/>
    <n v="196232"/>
    <d v="2024-01-02T00:00:00"/>
    <s v="Costco01"/>
    <s v="Pet Bed"/>
    <x v="3"/>
    <n v="-25.55"/>
    <n v="1"/>
  </r>
  <r>
    <s v="001 00035598942024"/>
    <s v="'RV019850119613"/>
    <d v="2023-12-28T00:00:00"/>
    <n v="-39"/>
    <m/>
    <n v="-39"/>
    <d v="2023-12-28T00:00:00"/>
    <s v="'019850119613"/>
    <n v="1529947"/>
    <s v="CO63PN5563E"/>
    <n v="196232"/>
    <d v="2024-01-02T00:00:00"/>
    <s v="Costco01"/>
    <s v="Pet Bed"/>
    <x v="3"/>
    <n v="-39"/>
    <n v="1"/>
  </r>
  <r>
    <s v="001 00035598942024"/>
    <s v="'RV019850119711"/>
    <d v="2023-12-28T00:00:00"/>
    <n v="-346.88"/>
    <n v="-37.479999999999997"/>
    <n v="-309.39999999999998"/>
    <d v="2023-12-28T00:00:00"/>
    <s v="'019850119711"/>
    <n v="1662420"/>
    <s v="TN55-0480"/>
    <n v="196232"/>
    <d v="2024-01-02T00:00:00"/>
    <s v="Costco01"/>
    <s v="Blanket"/>
    <x v="1"/>
    <n v="-77.349999999999994"/>
    <n v="4"/>
  </r>
  <r>
    <s v="001 00035598942024"/>
    <s v="'RV019850119711"/>
    <d v="2023-12-28T00:00:00"/>
    <n v="-285.93"/>
    <n v="-28.38"/>
    <n v="-257.55"/>
    <d v="2023-12-28T00:00:00"/>
    <s v="'019850119711"/>
    <n v="1662421"/>
    <s v="TN55-0481"/>
    <n v="196232"/>
    <d v="2024-01-02T00:00:00"/>
    <s v="Costco01"/>
    <s v="Blanket"/>
    <x v="1"/>
    <n v="-85.85"/>
    <n v="3.0000000000000004"/>
  </r>
  <r>
    <s v="001 00035598942024"/>
    <s v="RV019860261717"/>
    <d v="2023-12-27T00:00:00"/>
    <n v="-39"/>
    <n v="0"/>
    <n v="-39"/>
    <d v="2023-12-27T00:00:00"/>
    <s v="'019860261717"/>
    <n v="1529946"/>
    <s v="CO63PN5562E"/>
    <n v="196232"/>
    <d v="2024-01-02T00:00:00"/>
    <s v="Costco01"/>
    <s v="Pet Bed"/>
    <x v="3"/>
    <n v="-39"/>
    <n v="1"/>
  </r>
  <r>
    <s v="001 00035598942024"/>
    <s v="RV019870372840"/>
    <d v="2023-12-27T00:00:00"/>
    <n v="-39"/>
    <n v="0"/>
    <n v="-39"/>
    <d v="2023-12-27T00:00:00"/>
    <s v="'019870372840"/>
    <n v="1529947"/>
    <s v="CO63PN5563E"/>
    <n v="196232"/>
    <d v="2024-01-02T00:00:00"/>
    <s v="Costco01"/>
    <s v="Pet Bed"/>
    <x v="3"/>
    <n v="-39"/>
    <n v="1"/>
  </r>
  <r>
    <s v="001 00035598942024"/>
    <s v="'RV019900317225"/>
    <d v="2023-12-27T00:00:00"/>
    <n v="-38.659999999999997"/>
    <n v="-10.509999999999998"/>
    <n v="-28.15"/>
    <d v="2023-12-27T00:00:00"/>
    <s v="'019900317225"/>
    <n v="1593356"/>
    <s v="BRB40-0006"/>
    <n v="196232"/>
    <d v="2024-01-02T00:00:00"/>
    <s v="Costco01"/>
    <s v="Window"/>
    <x v="2"/>
    <n v="-28.15"/>
    <n v="1"/>
  </r>
  <r>
    <s v="001 00035598942024"/>
    <s v="'RV019900317225"/>
    <d v="2023-12-27T00:00:00"/>
    <n v="-173.44"/>
    <n v="-18.739999999999998"/>
    <n v="-154.69999999999999"/>
    <d v="2023-12-27T00:00:00"/>
    <s v="'019900317225"/>
    <n v="1662420"/>
    <s v="TN55-0480"/>
    <n v="196232"/>
    <d v="2024-01-02T00:00:00"/>
    <s v="Costco01"/>
    <s v="Blanket"/>
    <x v="1"/>
    <n v="-77.349999999999994"/>
    <n v="2"/>
  </r>
  <r>
    <s v="001 00035598942024"/>
    <s v="'RV019900317225"/>
    <d v="2023-12-27T00:00:00"/>
    <n v="-95.31"/>
    <n v="-9.4600000000000009"/>
    <n v="-85.85"/>
    <d v="2023-12-27T00:00:00"/>
    <s v="'019900317225"/>
    <n v="1662421"/>
    <s v="TN55-0481"/>
    <n v="196232"/>
    <d v="2024-01-02T00:00:00"/>
    <s v="Costco01"/>
    <s v="Blanket"/>
    <x v="1"/>
    <n v="-85.85"/>
    <n v="1"/>
  </r>
  <r>
    <s v="001 00035598942024"/>
    <s v="RV019910549796"/>
    <d v="2023-12-26T00:00:00"/>
    <n v="-95.31"/>
    <n v="-9.4600000000000009"/>
    <n v="-85.85"/>
    <d v="2023-12-26T00:00:00"/>
    <s v="'019910549796"/>
    <n v="1662422"/>
    <s v="TN55-0482"/>
    <n v="196232"/>
    <d v="2024-01-02T00:00:00"/>
    <s v="Costco01"/>
    <s v="Blanket"/>
    <x v="1"/>
    <n v="-85.85"/>
    <n v="1"/>
  </r>
  <r>
    <s v="001 00035598942024"/>
    <s v="RV019920414393"/>
    <d v="2023-12-27T00:00:00"/>
    <n v="-86.72"/>
    <n v="-9.3699999999999992"/>
    <n v="-77.349999999999994"/>
    <d v="2023-12-27T00:00:00"/>
    <s v="'019920414393"/>
    <n v="1662420"/>
    <s v="TN55-0480"/>
    <n v="196232"/>
    <d v="2024-01-02T00:00:00"/>
    <s v="Costco01"/>
    <s v="Blanket"/>
    <x v="1"/>
    <n v="-77.349999999999994"/>
    <n v="1"/>
  </r>
  <r>
    <s v="001 00035598942024"/>
    <s v="RV019920414393"/>
    <d v="2023-12-27T00:00:00"/>
    <n v="-95.31"/>
    <n v="-9.4600000000000009"/>
    <n v="-85.85"/>
    <d v="2023-12-27T00:00:00"/>
    <s v="'019920414393"/>
    <n v="1662422"/>
    <s v="TN55-0482"/>
    <n v="196232"/>
    <d v="2024-01-02T00:00:00"/>
    <s v="Costco01"/>
    <s v="Blanket"/>
    <x v="1"/>
    <n v="-85.85"/>
    <n v="1"/>
  </r>
  <r>
    <s v="001 00035598942024"/>
    <s v="RV019930407213"/>
    <d v="2023-12-22T00:00:00"/>
    <n v="-86.72"/>
    <n v="-9.3699999999999992"/>
    <n v="-77.349999999999994"/>
    <d v="2023-12-22T00:00:00"/>
    <s v="'019930407213"/>
    <n v="1662420"/>
    <s v="TN55-0480"/>
    <n v="196232"/>
    <d v="2024-01-02T00:00:00"/>
    <s v="Costco01"/>
    <s v="Blanket"/>
    <x v="1"/>
    <n v="-77.349999999999994"/>
    <n v="1"/>
  </r>
  <r>
    <s v="001 00035598942024"/>
    <s v="RV019930407213"/>
    <d v="2023-12-22T00:00:00"/>
    <n v="-285.93"/>
    <n v="-28.38"/>
    <n v="-257.55"/>
    <d v="2023-12-22T00:00:00"/>
    <s v="'019930407213"/>
    <n v="1662421"/>
    <s v="TN55-0481"/>
    <n v="196232"/>
    <d v="2024-01-02T00:00:00"/>
    <s v="Costco01"/>
    <s v="Blanket"/>
    <x v="1"/>
    <n v="-85.85"/>
    <n v="3.0000000000000004"/>
  </r>
  <r>
    <s v="001 00035598942024"/>
    <s v="'RV019941045047"/>
    <d v="2023-12-22T00:00:00"/>
    <n v="-86.72"/>
    <n v="-9.3699999999999992"/>
    <n v="-77.349999999999994"/>
    <d v="2023-12-22T00:00:00"/>
    <s v="'019941045047"/>
    <n v="1662420"/>
    <s v="TN55-0480"/>
    <n v="196232"/>
    <d v="2024-01-02T00:00:00"/>
    <s v="Costco01"/>
    <s v="Blanket"/>
    <x v="1"/>
    <n v="-77.349999999999994"/>
    <n v="1"/>
  </r>
  <r>
    <s v="001 00035598942024"/>
    <s v="'RV019941045047"/>
    <d v="2023-12-22T00:00:00"/>
    <n v="-190.62"/>
    <n v="-18.920000000000002"/>
    <n v="-171.7"/>
    <d v="2023-12-22T00:00:00"/>
    <s v="'019941045047"/>
    <n v="1662421"/>
    <s v="TN55-0481"/>
    <n v="196232"/>
    <d v="2024-01-02T00:00:00"/>
    <s v="Costco01"/>
    <s v="Blanket"/>
    <x v="1"/>
    <n v="-85.85"/>
    <n v="2"/>
  </r>
  <r>
    <s v="001 00035598942024"/>
    <s v="'RV019941045047"/>
    <d v="2023-12-22T00:00:00"/>
    <n v="-95.31"/>
    <n v="-9.4600000000000009"/>
    <n v="-85.85"/>
    <d v="2023-12-22T00:00:00"/>
    <s v="'019941045047"/>
    <n v="1662422"/>
    <s v="TN55-0482"/>
    <n v="196232"/>
    <d v="2024-01-02T00:00:00"/>
    <s v="Costco01"/>
    <s v="Blanket"/>
    <x v="1"/>
    <n v="-85.85"/>
    <n v="1"/>
  </r>
  <r>
    <s v="001 00035598942024"/>
    <s v="RV019941045098"/>
    <d v="2023-12-22T00:00:00"/>
    <n v="-22.78"/>
    <n v="0"/>
    <n v="-22.78"/>
    <d v="2023-12-22T00:00:00"/>
    <s v="'019941045098"/>
    <n v="1529939"/>
    <s v="CO63PT5559E"/>
    <n v="196232"/>
    <d v="2024-01-02T00:00:00"/>
    <s v="Costco01"/>
    <s v="Pet Bed"/>
    <x v="3"/>
    <n v="-22.78"/>
    <n v="1"/>
  </r>
  <r>
    <s v="001 00035598942024"/>
    <s v="RV019941045098"/>
    <d v="2023-12-22T00:00:00"/>
    <n v="-39"/>
    <m/>
    <n v="-39"/>
    <d v="2023-12-22T00:00:00"/>
    <s v="'019941045098"/>
    <n v="1529947"/>
    <s v="CO63PN5563E"/>
    <n v="196232"/>
    <d v="2024-01-02T00:00:00"/>
    <s v="Costco01"/>
    <s v="Pet Bed"/>
    <x v="3"/>
    <n v="-39"/>
    <n v="1"/>
  </r>
  <r>
    <s v="001 00035598942024"/>
    <s v="RV019941046333"/>
    <d v="2023-12-23T00:00:00"/>
    <n v="-70.62"/>
    <n v="0"/>
    <n v="-70.62"/>
    <d v="2023-12-23T00:00:00"/>
    <s v="'019941046333"/>
    <n v="1585799"/>
    <s v="CO63RN5753E"/>
    <n v="196232"/>
    <d v="2024-01-02T00:00:00"/>
    <s v="Costco01"/>
    <s v="Pet Bed"/>
    <x v="3"/>
    <n v="-70.62"/>
    <n v="1"/>
  </r>
  <r>
    <s v="001 00035598942024"/>
    <s v="RV019941046801"/>
    <d v="2023-12-26T00:00:00"/>
    <n v="-42.7"/>
    <n v="-11.1"/>
    <n v="-31.6"/>
    <d v="2023-12-26T00:00:00"/>
    <s v="'019941046801"/>
    <n v="1540785"/>
    <s v="BR40-2141"/>
    <n v="196232"/>
    <d v="2024-01-02T00:00:00"/>
    <s v="Costco01"/>
    <s v="Window"/>
    <x v="2"/>
    <n v="-31.6"/>
    <n v="1"/>
  </r>
  <r>
    <s v="001 00035598942024"/>
    <s v="RV019941046801"/>
    <d v="2023-12-26T00:00:00"/>
    <n v="-173.44"/>
    <n v="-18.739999999999998"/>
    <n v="-154.69999999999999"/>
    <d v="2023-12-26T00:00:00"/>
    <s v="'019941046801"/>
    <n v="1662420"/>
    <s v="TN55-0480"/>
    <n v="196232"/>
    <d v="2024-01-02T00:00:00"/>
    <s v="Costco01"/>
    <s v="Blanket"/>
    <x v="1"/>
    <n v="-77.349999999999994"/>
    <n v="2"/>
  </r>
  <r>
    <s v="001 00035598942024"/>
    <s v="RV019941046801"/>
    <d v="2023-12-26T00:00:00"/>
    <n v="-95.31"/>
    <n v="-9.4600000000000009"/>
    <n v="-85.85"/>
    <d v="2023-12-26T00:00:00"/>
    <s v="'019941046801"/>
    <n v="1662422"/>
    <s v="TN55-0482"/>
    <n v="196232"/>
    <d v="2024-01-02T00:00:00"/>
    <s v="Costco01"/>
    <s v="Blanket"/>
    <x v="1"/>
    <n v="-85.85"/>
    <n v="1"/>
  </r>
  <r>
    <s v="001 00035598942024"/>
    <s v="'RV019941046858"/>
    <d v="2023-12-26T00:00:00"/>
    <n v="-39"/>
    <n v="0"/>
    <n v="-39"/>
    <d v="2023-12-26T00:00:00"/>
    <s v="'019941046858"/>
    <n v="1529947"/>
    <s v="CO63PN5563E"/>
    <n v="196232"/>
    <d v="2024-01-02T00:00:00"/>
    <s v="Costco01"/>
    <s v="Pet Bed"/>
    <x v="3"/>
    <n v="-39"/>
    <n v="1"/>
  </r>
  <r>
    <s v="001 00035598942024"/>
    <s v="'RV019941047080"/>
    <d v="2023-12-26T00:00:00"/>
    <n v="-95.31"/>
    <n v="-9.4600000000000009"/>
    <n v="-85.85"/>
    <d v="2023-12-26T00:00:00"/>
    <s v="'019941047080"/>
    <n v="1662421"/>
    <s v="TN55-0481"/>
    <n v="196232"/>
    <d v="2024-01-02T00:00:00"/>
    <s v="Costco01"/>
    <s v="Blanket"/>
    <x v="1"/>
    <n v="-85.85"/>
    <n v="1"/>
  </r>
  <r>
    <s v="001 00035598942024"/>
    <s v="RV019941047512"/>
    <d v="2023-12-27T00:00:00"/>
    <n v="-260.16000000000003"/>
    <n v="-28.11"/>
    <n v="-232.05"/>
    <d v="2023-12-27T00:00:00"/>
    <s v="'019941047512"/>
    <n v="1662420"/>
    <s v="TN55-0480"/>
    <n v="196232"/>
    <d v="2024-01-02T00:00:00"/>
    <s v="Costco01"/>
    <s v="Blanket"/>
    <x v="1"/>
    <n v="-77.349999999999994"/>
    <n v="3.0000000000000004"/>
  </r>
  <r>
    <s v="001 00035598942024"/>
    <s v="RV019941047512"/>
    <d v="2023-12-27T00:00:00"/>
    <n v="-190.62"/>
    <n v="-18.920000000000002"/>
    <n v="-171.7"/>
    <d v="2023-12-27T00:00:00"/>
    <s v="'019941047512"/>
    <n v="1662422"/>
    <s v="TN55-0482"/>
    <n v="196232"/>
    <d v="2024-01-02T00:00:00"/>
    <s v="Costco01"/>
    <s v="Blanket"/>
    <x v="1"/>
    <n v="-85.85"/>
    <n v="2"/>
  </r>
  <r>
    <s v="001 00035598942024"/>
    <s v="'RV019941047827"/>
    <d v="2023-12-27T00:00:00"/>
    <n v="-86.72"/>
    <n v="-9.3699999999999992"/>
    <n v="-77.349999999999994"/>
    <d v="2023-12-27T00:00:00"/>
    <s v="'019941047827"/>
    <n v="1662420"/>
    <s v="TN55-0480"/>
    <n v="196232"/>
    <d v="2024-01-02T00:00:00"/>
    <s v="Costco01"/>
    <s v="Blanket"/>
    <x v="1"/>
    <n v="-77.349999999999994"/>
    <n v="1"/>
  </r>
  <r>
    <s v="001 00035598942024"/>
    <s v="RV019941048556"/>
    <d v="2023-12-28T00:00:00"/>
    <n v="-173.44"/>
    <n v="-18.739999999999998"/>
    <n v="-154.69999999999999"/>
    <d v="2023-12-28T00:00:00"/>
    <s v="'019941048556"/>
    <n v="1662420"/>
    <s v="TN55-0480"/>
    <n v="196232"/>
    <d v="2024-01-02T00:00:00"/>
    <s v="Costco01"/>
    <s v="Blanket"/>
    <x v="1"/>
    <n v="-77.349999999999994"/>
    <n v="2"/>
  </r>
  <r>
    <s v="001 00035598942024"/>
    <s v="RV019941048556"/>
    <d v="2023-12-28T00:00:00"/>
    <n v="-95.31"/>
    <n v="-9.4600000000000009"/>
    <n v="-85.85"/>
    <d v="2023-12-28T00:00:00"/>
    <s v="'019941048556"/>
    <n v="1662421"/>
    <s v="TN55-0481"/>
    <n v="196232"/>
    <d v="2024-01-02T00:00:00"/>
    <s v="Costco01"/>
    <s v="Blanket"/>
    <x v="1"/>
    <n v="-85.85"/>
    <n v="1"/>
  </r>
  <r>
    <s v="001 00035598942024"/>
    <s v="RV019941048556"/>
    <d v="2023-12-28T00:00:00"/>
    <n v="-190.62"/>
    <n v="-18.920000000000002"/>
    <n v="-171.7"/>
    <d v="2023-12-28T00:00:00"/>
    <s v="'019941048556"/>
    <n v="1662422"/>
    <s v="TN55-0482"/>
    <n v="196232"/>
    <d v="2024-01-02T00:00:00"/>
    <s v="Costco01"/>
    <s v="Blanket"/>
    <x v="1"/>
    <n v="-85.85"/>
    <n v="2"/>
  </r>
  <r>
    <s v="001 00035598942024"/>
    <s v="RV019951589620"/>
    <d v="2023-12-27T00:00:00"/>
    <n v="-77.319999999999993"/>
    <n v="-21.02"/>
    <n v="-56.3"/>
    <d v="2023-12-27T00:00:00"/>
    <s v="'019951589620"/>
    <n v="1593357"/>
    <s v="BRB40-0010"/>
    <n v="196232"/>
    <d v="2024-01-02T00:00:00"/>
    <s v="Costco01"/>
    <s v="Window"/>
    <x v="2"/>
    <n v="-28.15"/>
    <n v="2"/>
  </r>
  <r>
    <s v="001 00035598942024"/>
    <s v="RV019951589620"/>
    <d v="2023-12-27T00:00:00"/>
    <n v="-86.72"/>
    <n v="-9.3699999999999992"/>
    <n v="-77.349999999999994"/>
    <d v="2023-12-27T00:00:00"/>
    <s v="'019951589620"/>
    <n v="1662420"/>
    <s v="TN55-0480"/>
    <n v="196232"/>
    <d v="2024-01-02T00:00:00"/>
    <s v="Costco01"/>
    <s v="Blanket"/>
    <x v="1"/>
    <n v="-77.349999999999994"/>
    <n v="1"/>
  </r>
  <r>
    <s v="001 00035598942024"/>
    <s v="RV019951589620"/>
    <d v="2023-12-27T00:00:00"/>
    <n v="-117"/>
    <n v="0"/>
    <n v="-117"/>
    <d v="2023-12-27T00:00:00"/>
    <s v="'019951589702"/>
    <n v="1529946"/>
    <s v="CO63PN5562E"/>
    <n v="196232"/>
    <d v="2024-01-02T00:00:00"/>
    <s v="Costco01"/>
    <s v="Pet Bed"/>
    <x v="3"/>
    <n v="-39"/>
    <n v="3"/>
  </r>
  <r>
    <s v="001 00035598942024"/>
    <s v="RV019951589892"/>
    <d v="2023-12-27T00:00:00"/>
    <n v="-86.72"/>
    <n v="-9.3699999999999992"/>
    <n v="-77.349999999999994"/>
    <d v="2023-12-27T00:00:00"/>
    <s v="'019951589892"/>
    <n v="1662420"/>
    <s v="TN55-0480"/>
    <n v="196232"/>
    <d v="2024-01-02T00:00:00"/>
    <s v="Costco01"/>
    <s v="Blanket"/>
    <x v="1"/>
    <n v="-77.349999999999994"/>
    <n v="1"/>
  </r>
  <r>
    <s v="001 00035598942024"/>
    <s v="RV019951589892"/>
    <d v="2023-12-27T00:00:00"/>
    <n v="-95.31"/>
    <n v="-9.4600000000000009"/>
    <n v="-85.85"/>
    <d v="2023-12-27T00:00:00"/>
    <s v="'019951589892"/>
    <n v="1662422"/>
    <s v="TN55-0482"/>
    <n v="196232"/>
    <d v="2024-01-02T00:00:00"/>
    <s v="Costco01"/>
    <s v="Blanket"/>
    <x v="1"/>
    <n v="-85.85"/>
    <n v="1"/>
  </r>
  <r>
    <s v="001 00035598942024"/>
    <s v="'RV019951589905"/>
    <d v="2023-12-27T00:00:00"/>
    <n v="-25.55"/>
    <n v="0"/>
    <n v="-25.55"/>
    <d v="2023-12-27T00:00:00"/>
    <s v="'019951589905"/>
    <n v="1516596"/>
    <s v="CO63HC5549E"/>
    <n v="196232"/>
    <d v="2024-01-02T00:00:00"/>
    <s v="Costco01"/>
    <s v="Pet Bed"/>
    <x v="3"/>
    <n v="-25.55"/>
    <n v="1"/>
  </r>
  <r>
    <s v="001 00035598942024"/>
    <s v="RV019951591658"/>
    <d v="2023-12-28T00:00:00"/>
    <n v="-77.319999999999993"/>
    <n v="-21.02"/>
    <n v="-56.3"/>
    <d v="2023-12-28T00:00:00"/>
    <s v="'019951591658"/>
    <n v="1540781"/>
    <s v="BR40-2140"/>
    <n v="196232"/>
    <d v="2024-01-02T00:00:00"/>
    <s v="Costco01"/>
    <s v="Window"/>
    <x v="2"/>
    <n v="-28.15"/>
    <n v="2"/>
  </r>
  <r>
    <s v="001 00035598942024"/>
    <s v="'RV019960445884"/>
    <d v="2023-12-28T00:00:00"/>
    <n v="-42.7"/>
    <n v="-11.1"/>
    <n v="-31.6"/>
    <d v="2023-12-28T00:00:00"/>
    <s v="'019960445884"/>
    <n v="1540785"/>
    <s v="BR40-2141"/>
    <n v="196232"/>
    <d v="2024-01-02T00:00:00"/>
    <s v="Costco01"/>
    <s v="Window"/>
    <x v="2"/>
    <n v="-31.6"/>
    <n v="1"/>
  </r>
  <r>
    <s v="001 00035598942024"/>
    <s v="RV019970799029"/>
    <d v="2023-12-22T00:00:00"/>
    <n v="-117"/>
    <n v="0"/>
    <n v="-117"/>
    <d v="2023-12-22T00:00:00"/>
    <s v="'019970799029"/>
    <n v="1529947"/>
    <s v="CO63PN5563E"/>
    <n v="196232"/>
    <d v="2024-01-02T00:00:00"/>
    <s v="Costco01"/>
    <s v="Pet Bed"/>
    <x v="3"/>
    <n v="-39"/>
    <n v="3"/>
  </r>
  <r>
    <s v="001 00035598942024"/>
    <s v="RV019970799121"/>
    <d v="2023-12-22T00:00:00"/>
    <n v="-38.659999999999997"/>
    <n v="-10.51"/>
    <n v="-28.15"/>
    <d v="2023-12-22T00:00:00"/>
    <s v="'019970799121"/>
    <n v="1593357"/>
    <s v="BRB40-0010"/>
    <n v="196232"/>
    <d v="2024-01-02T00:00:00"/>
    <s v="Costco01"/>
    <s v="Window"/>
    <x v="2"/>
    <n v="-28.15"/>
    <n v="1"/>
  </r>
  <r>
    <s v="001 00035598942024"/>
    <s v="RV019970799121"/>
    <d v="2023-12-22T00:00:00"/>
    <n v="-42.7"/>
    <n v="-11.1"/>
    <n v="-31.6"/>
    <d v="2023-12-22T00:00:00"/>
    <s v="'019970799121"/>
    <n v="1593358"/>
    <s v="BRB40-0007"/>
    <n v="196232"/>
    <d v="2024-01-02T00:00:00"/>
    <s v="Costco01"/>
    <s v="Window"/>
    <x v="2"/>
    <n v="-31.6"/>
    <n v="1"/>
  </r>
  <r>
    <s v="001 00035598942024"/>
    <s v="RV019970799121"/>
    <d v="2023-12-22T00:00:00"/>
    <n v="-346.88"/>
    <n v="-37.479999999999997"/>
    <n v="-309.39999999999998"/>
    <d v="2023-12-22T00:00:00"/>
    <s v="'019970799121"/>
    <n v="1662420"/>
    <s v="TN55-0480"/>
    <n v="196232"/>
    <d v="2024-01-02T00:00:00"/>
    <s v="Costco01"/>
    <s v="Blanket"/>
    <x v="1"/>
    <n v="-77.349999999999994"/>
    <n v="4"/>
  </r>
  <r>
    <s v="001 00035598942024"/>
    <s v="RV019970799121"/>
    <d v="2023-12-22T00:00:00"/>
    <n v="-95.31"/>
    <n v="-9.4600000000000009"/>
    <n v="-85.85"/>
    <d v="2023-12-22T00:00:00"/>
    <s v="'019970799121"/>
    <n v="1662421"/>
    <s v="TN55-0481"/>
    <n v="196232"/>
    <d v="2024-01-02T00:00:00"/>
    <s v="Costco01"/>
    <s v="Blanket"/>
    <x v="1"/>
    <n v="-85.85"/>
    <n v="1"/>
  </r>
  <r>
    <s v="001 00035598942024"/>
    <s v="RV019970799166"/>
    <d v="2023-12-26T00:00:00"/>
    <n v="-39"/>
    <n v="0"/>
    <n v="-39"/>
    <d v="2023-12-26T00:00:00"/>
    <s v="'019970799166"/>
    <n v="1529946"/>
    <s v="CO63PN5562E"/>
    <n v="196232"/>
    <d v="2024-01-02T00:00:00"/>
    <s v="Costco01"/>
    <s v="Pet Bed"/>
    <x v="3"/>
    <n v="-39"/>
    <n v="1"/>
  </r>
  <r>
    <s v="001 00035598942024"/>
    <s v="RV019970799314"/>
    <d v="2023-12-26T00:00:00"/>
    <n v="-173.44"/>
    <n v="0"/>
    <n v="-173.44"/>
    <d v="2023-12-26T00:00:00"/>
    <s v="'019970799314"/>
    <n v="1662420"/>
    <s v="TN55-0480"/>
    <n v="196232"/>
    <d v="2024-01-02T00:00:00"/>
    <s v="Costco01"/>
    <s v="Blanket"/>
    <x v="1"/>
    <n v="-77.349999999999994"/>
    <n v="2.2422753716871364"/>
  </r>
  <r>
    <s v="001 00035598942024"/>
    <s v="RV019980929025"/>
    <d v="2023-12-23T00:00:00"/>
    <n v="-128.1"/>
    <n v="-33.299999999999997"/>
    <n v="-94.8"/>
    <d v="2023-12-23T00:00:00"/>
    <s v="'019980929025"/>
    <n v="1593359"/>
    <s v="BRB40-0011"/>
    <n v="196232"/>
    <d v="2024-01-02T00:00:00"/>
    <s v="Costco01"/>
    <s v="Window"/>
    <x v="2"/>
    <n v="-31.6"/>
    <n v="2.9999999999999996"/>
  </r>
  <r>
    <s v="001 00035598942024"/>
    <s v="RV019980929025"/>
    <d v="2023-12-23T00:00:00"/>
    <n v="-95.31"/>
    <n v="-9.4600000000000009"/>
    <n v="-85.85"/>
    <d v="2023-12-23T00:00:00"/>
    <s v="'019980929025"/>
    <n v="1662421"/>
    <s v="TN55-0481"/>
    <n v="196232"/>
    <d v="2024-01-02T00:00:00"/>
    <s v="Costco01"/>
    <s v="Blanket"/>
    <x v="1"/>
    <n v="-85.85"/>
    <n v="1"/>
  </r>
  <r>
    <s v="001 00035598942024"/>
    <s v="RV019980929145"/>
    <d v="2023-12-26T00:00:00"/>
    <n v="-86.72"/>
    <n v="-9.3699999999999992"/>
    <n v="-77.349999999999994"/>
    <d v="2023-12-26T00:00:00"/>
    <s v="'019980929145"/>
    <n v="1662420"/>
    <s v="TN55-0480"/>
    <n v="196232"/>
    <d v="2024-01-02T00:00:00"/>
    <s v="Costco01"/>
    <s v="Blanket"/>
    <x v="1"/>
    <n v="-77.349999999999994"/>
    <n v="1"/>
  </r>
  <r>
    <s v="001 00035598942024"/>
    <s v="RV019980929273"/>
    <d v="2023-12-27T00:00:00"/>
    <n v="-86.72"/>
    <n v="-9.3699999999999992"/>
    <n v="-77.349999999999994"/>
    <d v="2023-12-27T00:00:00"/>
    <s v="'019980929273"/>
    <n v="1662420"/>
    <s v="TN55-0480"/>
    <n v="196232"/>
    <d v="2024-01-02T00:00:00"/>
    <s v="Costco01"/>
    <s v="Blanket"/>
    <x v="1"/>
    <n v="-77.349999999999994"/>
    <n v="1"/>
  </r>
  <r>
    <s v="001 00035598942024"/>
    <s v="RV019980929273"/>
    <d v="2023-12-27T00:00:00"/>
    <n v="-190.62"/>
    <n v="-18.920000000000002"/>
    <n v="-171.7"/>
    <d v="2023-12-27T00:00:00"/>
    <s v="'019980929273"/>
    <n v="1662421"/>
    <s v="TN55-0481"/>
    <n v="196232"/>
    <d v="2024-01-02T00:00:00"/>
    <s v="Costco01"/>
    <s v="Blanket"/>
    <x v="1"/>
    <n v="-85.85"/>
    <n v="2"/>
  </r>
  <r>
    <s v="001 00035598942024"/>
    <s v="RV019980929537"/>
    <d v="2023-12-28T00:00:00"/>
    <n v="-256.3"/>
    <n v="-63.05"/>
    <n v="-193.25"/>
    <d v="2023-12-28T00:00:00"/>
    <s v="'019980929537"/>
    <n v="1408973"/>
    <s v="CO73-324"/>
    <n v="196232"/>
    <d v="2024-01-02T00:00:00"/>
    <s v="Costco01"/>
    <s v="Towel"/>
    <x v="4"/>
    <n v="-38.65"/>
    <n v="5"/>
  </r>
  <r>
    <s v="001 00035598942024"/>
    <s v="RV019980929537"/>
    <d v="2023-12-28T00:00:00"/>
    <n v="-105.88"/>
    <n v="-35.880000000000003"/>
    <n v="-70"/>
    <d v="2023-12-28T00:00:00"/>
    <s v="'019980929537"/>
    <n v="1408977"/>
    <s v="CO71-325"/>
    <n v="196232"/>
    <d v="2024-01-02T00:00:00"/>
    <s v="Costco01"/>
    <s v="Bath Accessories"/>
    <x v="0"/>
    <n v="-17.5"/>
    <n v="4"/>
  </r>
  <r>
    <s v="001 00035598942024"/>
    <s v="RV019980929537"/>
    <d v="2023-12-28T00:00:00"/>
    <n v="-38.659999999999997"/>
    <n v="-10.51"/>
    <n v="-28.15"/>
    <d v="2023-12-28T00:00:00"/>
    <s v="'019980929537"/>
    <n v="1540781"/>
    <s v="BR40-2140"/>
    <n v="196232"/>
    <d v="2024-01-02T00:00:00"/>
    <s v="Costco01"/>
    <s v="Window"/>
    <x v="2"/>
    <n v="-28.15"/>
    <n v="1"/>
  </r>
  <r>
    <s v="001 00035598942024"/>
    <s v="RV019980929537"/>
    <d v="2023-12-28T00:00:00"/>
    <n v="-86.72"/>
    <n v="-9.3699999999999992"/>
    <n v="-77.349999999999994"/>
    <d v="2023-12-28T00:00:00"/>
    <s v="'019980929537"/>
    <n v="1662420"/>
    <s v="TN55-0480"/>
    <n v="196232"/>
    <d v="2024-01-02T00:00:00"/>
    <s v="Costco01"/>
    <s v="Blanket"/>
    <x v="1"/>
    <n v="-77.349999999999994"/>
    <n v="1"/>
  </r>
  <r>
    <s v="001 00035598942024"/>
    <s v="RV019980929537"/>
    <d v="2023-12-28T00:00:00"/>
    <n v="-285.93"/>
    <n v="-28.38"/>
    <n v="-257.55"/>
    <d v="2023-12-28T00:00:00"/>
    <s v="'019980929537"/>
    <n v="1662421"/>
    <s v="TN55-0481"/>
    <n v="196232"/>
    <d v="2024-01-02T00:00:00"/>
    <s v="Costco01"/>
    <s v="Blanket"/>
    <x v="1"/>
    <n v="-85.85"/>
    <n v="3.0000000000000004"/>
  </r>
  <r>
    <s v="001 00036202102024"/>
    <s v="'RV000170347976"/>
    <d v="2024-01-02T00:00:00"/>
    <n v="-39"/>
    <n v="0"/>
    <n v="-39"/>
    <d v="2024-01-02T00:00:00"/>
    <s v="'000170347976"/>
    <n v="1529946"/>
    <s v="CO63PN5562E"/>
    <n v="196445"/>
    <d v="2024-01-04T00:00:00"/>
    <s v="Costco01"/>
    <s v="Pet Bed"/>
    <x v="3"/>
    <n v="-39"/>
    <n v="1"/>
  </r>
  <r>
    <s v="001 00036202102024"/>
    <s v="'RV001010318275"/>
    <d v="2024-01-02T00:00:00"/>
    <n v="-39"/>
    <n v="0"/>
    <n v="-39"/>
    <d v="2024-01-02T00:00:00"/>
    <s v="'001010318275"/>
    <n v="1529947"/>
    <s v="CO63PN5563E"/>
    <n v="196445"/>
    <d v="2024-01-04T00:00:00"/>
    <s v="Costco01"/>
    <s v="Pet Bed"/>
    <x v="3"/>
    <n v="-39"/>
    <n v="1"/>
  </r>
  <r>
    <s v="001 00036202102024"/>
    <s v="'RV003860364448"/>
    <d v="2024-01-02T00:00:00"/>
    <n v="-42.7"/>
    <n v="-11.1"/>
    <n v="-31.6"/>
    <d v="2024-01-02T00:00:00"/>
    <s v="'003860364448"/>
    <n v="1540784"/>
    <s v="BR40-2137"/>
    <n v="196445"/>
    <d v="2024-01-04T00:00:00"/>
    <s v="Costco01"/>
    <s v="Window"/>
    <x v="2"/>
    <n v="-31.6"/>
    <n v="1"/>
  </r>
  <r>
    <s v="001 00036202102024"/>
    <s v="'RV006340255454"/>
    <d v="2024-01-02T00:00:00"/>
    <n v="-95.31"/>
    <n v="-9.4600000000000009"/>
    <n v="-85.85"/>
    <d v="2024-01-02T00:00:00"/>
    <s v="'006340255454"/>
    <n v="1662422"/>
    <s v="TN55-0482"/>
    <n v="196445"/>
    <d v="2024-01-04T00:00:00"/>
    <s v="Costco01"/>
    <s v="Blanket"/>
    <x v="1"/>
    <n v="-85.85"/>
    <n v="1"/>
  </r>
  <r>
    <s v="001 00036202102024"/>
    <s v="'RV019890298083"/>
    <d v="2024-01-02T00:00:00"/>
    <n v="-68.63"/>
    <n v="0"/>
    <n v="-68.63"/>
    <d v="2024-01-02T00:00:00"/>
    <s v="'019890298083"/>
    <n v="1529951"/>
    <s v="CO63CL5616E"/>
    <n v="196445"/>
    <d v="2024-01-04T00:00:00"/>
    <s v="Costco01"/>
    <s v="Pet Bed"/>
    <x v="3"/>
    <n v="-68.63"/>
    <n v="1"/>
  </r>
  <r>
    <s v="001 00036202102024"/>
    <s v="'RV019890298148"/>
    <d v="2024-01-02T00:00:00"/>
    <n v="-346.88"/>
    <n v="-37.479999999999997"/>
    <n v="-309.39999999999998"/>
    <d v="2024-01-02T00:00:00"/>
    <s v="'019890298148"/>
    <n v="1662420"/>
    <s v="TN55-0480"/>
    <n v="196445"/>
    <d v="2024-01-04T00:00:00"/>
    <s v="Costco01"/>
    <s v="Blanket"/>
    <x v="1"/>
    <n v="-77.349999999999994"/>
    <n v="4"/>
  </r>
  <r>
    <s v="001 00036202102024"/>
    <s v="'RV019890298148"/>
    <d v="2024-01-02T00:00:00"/>
    <n v="-95.31"/>
    <n v="-9.4600000000000009"/>
    <n v="-85.85"/>
    <d v="2024-01-02T00:00:00"/>
    <s v="'019890298148"/>
    <n v="1662421"/>
    <s v="TN55-0481"/>
    <n v="196445"/>
    <d v="2024-01-04T00:00:00"/>
    <s v="Costco01"/>
    <s v="Blanket"/>
    <x v="1"/>
    <n v="-85.85"/>
    <n v="1"/>
  </r>
  <r>
    <s v="001 00036202102024"/>
    <s v="'RV019890298148"/>
    <d v="2024-01-02T00:00:00"/>
    <n v="-95.31"/>
    <n v="-9.4600000000000009"/>
    <n v="-85.85"/>
    <d v="2024-01-02T00:00:00"/>
    <s v="'019890298148"/>
    <n v="1662422"/>
    <s v="TN55-0482"/>
    <n v="196445"/>
    <d v="2024-01-04T00:00:00"/>
    <s v="Costco01"/>
    <s v="Blanket"/>
    <x v="1"/>
    <n v="-85.85"/>
    <n v="1"/>
  </r>
  <r>
    <s v="001 00036202102024"/>
    <s v="'RV019920414999"/>
    <d v="2024-01-02T00:00:00"/>
    <n v="-38.659999999999997"/>
    <n v="-10.51"/>
    <n v="-28.15"/>
    <d v="2024-01-02T00:00:00"/>
    <s v="'019920414999"/>
    <n v="1540783"/>
    <s v="BR40-2134"/>
    <n v="196445"/>
    <d v="2024-01-04T00:00:00"/>
    <s v="Costco01"/>
    <s v="Window"/>
    <x v="2"/>
    <n v="-28.15"/>
    <n v="1"/>
  </r>
  <r>
    <s v="001 00036202102024"/>
    <s v="'RV019920414999"/>
    <d v="2024-01-02T00:00:00"/>
    <n v="-190.62"/>
    <n v="-18.920000000000002"/>
    <n v="-171.7"/>
    <d v="2024-01-02T00:00:00"/>
    <s v="'019920414999"/>
    <n v="1662421"/>
    <s v="TN55-0481"/>
    <n v="196445"/>
    <d v="2024-01-04T00:00:00"/>
    <s v="Costco01"/>
    <s v="Blanket"/>
    <x v="1"/>
    <n v="-85.85"/>
    <n v="2"/>
  </r>
  <r>
    <s v="001 00036202102024"/>
    <s v="'RV019920415094"/>
    <d v="2024-01-02T00:00:00"/>
    <n v="-39"/>
    <n v="0"/>
    <n v="-39"/>
    <d v="2024-01-02T00:00:00"/>
    <s v="'019920415094"/>
    <n v="1529947"/>
    <s v="CO63PN5563E"/>
    <n v="196445"/>
    <d v="2024-01-04T00:00:00"/>
    <s v="Costco01"/>
    <s v="Pet Bed"/>
    <x v="3"/>
    <n v="-39"/>
    <n v="1"/>
  </r>
  <r>
    <s v="001 00036202102024"/>
    <s v="'RV019941050130"/>
    <d v="2024-01-02T00:00:00"/>
    <n v="-86.72"/>
    <n v="-9.3699999999999992"/>
    <n v="-77.349999999999994"/>
    <d v="2024-01-02T00:00:00"/>
    <s v="'019941050130"/>
    <n v="1662420"/>
    <s v="TN55-0480"/>
    <n v="196445"/>
    <d v="2024-01-04T00:00:00"/>
    <s v="Costco01"/>
    <s v="Blanket"/>
    <x v="1"/>
    <n v="-77.349999999999994"/>
    <n v="1"/>
  </r>
  <r>
    <s v="001 00036202102024"/>
    <s v="'RV019941050130"/>
    <d v="2024-01-02T00:00:00"/>
    <n v="-190.62"/>
    <n v="-18.920000000000002"/>
    <n v="-171.7"/>
    <d v="2024-01-02T00:00:00"/>
    <s v="'019941050130"/>
    <n v="1662421"/>
    <s v="TN55-0481"/>
    <n v="196445"/>
    <d v="2024-01-04T00:00:00"/>
    <s v="Costco01"/>
    <s v="Blanket"/>
    <x v="1"/>
    <n v="-85.85"/>
    <n v="2"/>
  </r>
  <r>
    <s v="001 00036202102024"/>
    <s v="'RV019941050131"/>
    <d v="2024-01-02T00:00:00"/>
    <n v="-39"/>
    <n v="0"/>
    <n v="-39"/>
    <d v="2024-01-02T00:00:00"/>
    <s v="'019941050131"/>
    <n v="1529947"/>
    <s v="CO63PN5563E"/>
    <n v="196445"/>
    <d v="2024-01-04T00:00:00"/>
    <s v="Costco01"/>
    <s v="Pet Bed"/>
    <x v="3"/>
    <n v="-39"/>
    <n v="1"/>
  </r>
  <r>
    <s v="001 00036202102024"/>
    <s v="'RV019951593259"/>
    <d v="2024-01-02T00:00:00"/>
    <n v="-95.31"/>
    <n v="-9.4600000000000009"/>
    <n v="-85.85"/>
    <d v="2024-01-02T00:00:00"/>
    <s v="'019951593259"/>
    <n v="1662422"/>
    <s v="TN55-0482"/>
    <n v="196445"/>
    <d v="2024-01-04T00:00:00"/>
    <s v="Costco01"/>
    <s v="Blanket"/>
    <x v="1"/>
    <n v="-85.85"/>
    <n v="1"/>
  </r>
  <r>
    <s v="001 00036202102024"/>
    <s v="'RV019951593879"/>
    <d v="2024-01-02T00:00:00"/>
    <n v="-39"/>
    <n v="0"/>
    <n v="-39"/>
    <d v="2024-01-02T00:00:00"/>
    <s v="'019951593879"/>
    <n v="1529946"/>
    <s v="CO63PN5562E"/>
    <n v="196445"/>
    <d v="2024-01-04T00:00:00"/>
    <s v="Costco01"/>
    <s v="Pet Bed"/>
    <x v="3"/>
    <n v="-39"/>
    <n v="1"/>
  </r>
  <r>
    <s v="001 00036202102024"/>
    <s v="'RV019980931684"/>
    <d v="2024-01-02T00:00:00"/>
    <n v="-86.72"/>
    <n v="-9.3699999999999992"/>
    <n v="-77.349999999999994"/>
    <d v="2024-01-02T00:00:00"/>
    <s v="'019980931684"/>
    <n v="1662420"/>
    <s v="TN55-0480"/>
    <n v="196445"/>
    <d v="2024-01-04T00:00:00"/>
    <s v="Costco01"/>
    <s v="Blanket"/>
    <x v="1"/>
    <n v="-77.349999999999994"/>
    <n v="1"/>
  </r>
  <r>
    <s v="001 00036202102024"/>
    <s v="'RV019980931684"/>
    <d v="2024-01-02T00:00:00"/>
    <n v="-95.31"/>
    <n v="-9.4600000000000009"/>
    <n v="-85.85"/>
    <d v="2024-01-02T00:00:00"/>
    <s v="'019980931684"/>
    <n v="1662421"/>
    <s v="TN55-0481"/>
    <n v="196445"/>
    <d v="2024-01-04T00:00:00"/>
    <s v="Costco01"/>
    <s v="Blanket"/>
    <x v="1"/>
    <n v="-85.85"/>
    <n v="1"/>
  </r>
  <r>
    <s v="001 00035977052024"/>
    <s v="1991RGR217460"/>
    <d v="2023-12-29T00:00:00"/>
    <n v="-84.47"/>
    <n v="-29.34"/>
    <n v="-55.13"/>
    <d v="2023-12-29T00:00:00"/>
    <s v="'019914806070"/>
    <n v="1339333"/>
    <s v="BR55-1892"/>
    <n v="196566"/>
    <d v="2024-01-03T00:00:00"/>
    <s v="Costco01"/>
    <s v="Blanket"/>
    <x v="1"/>
    <n v="-55.13"/>
    <n v="1"/>
  </r>
  <r>
    <s v="001 00035977052024"/>
    <s v="'1993RGR203496"/>
    <d v="2023-12-29T00:00:00"/>
    <n v="-81.430000000000007"/>
    <n v="-26.3"/>
    <n v="-55.13"/>
    <d v="2023-12-29T00:00:00"/>
    <s v="'019934802496"/>
    <n v="1339333"/>
    <s v="BR55-1892"/>
    <n v="196566"/>
    <d v="2024-01-03T00:00:00"/>
    <s v="Costco01"/>
    <s v="Blanket"/>
    <x v="1"/>
    <n v="-55.13"/>
    <n v="1"/>
  </r>
  <r>
    <s v="001 00035977052024"/>
    <s v="'1997RGR300143"/>
    <d v="2023-12-29T00:00:00"/>
    <n v="-94.54"/>
    <n v="-32.270000000000003"/>
    <n v="-62.27"/>
    <d v="2023-12-29T00:00:00"/>
    <s v="'019974806943"/>
    <n v="1339334"/>
    <s v="BR55-1893"/>
    <n v="196566"/>
    <d v="2024-01-03T00:00:00"/>
    <s v="Costco01"/>
    <s v="Blanket"/>
    <x v="1"/>
    <n v="-62.27"/>
    <n v="1"/>
  </r>
  <r>
    <s v="001 00035977052024"/>
    <s v="'RV003570346046"/>
    <d v="2023-12-29T00:00:00"/>
    <n v="-25.55"/>
    <n v="0"/>
    <n v="-25.55"/>
    <d v="2023-12-29T00:00:00"/>
    <s v="'003570346046"/>
    <n v="1516596"/>
    <s v="CO63HC5549E"/>
    <n v="196570"/>
    <d v="2024-01-03T00:00:00"/>
    <s v="Costco01"/>
    <s v="Pet Bed"/>
    <x v="3"/>
    <n v="-25.55"/>
    <n v="1"/>
  </r>
  <r>
    <s v="001 00035977052024"/>
    <s v="'RV004280484549"/>
    <d v="2023-12-29T00:00:00"/>
    <n v="-86.72"/>
    <n v="-9.3699999999999992"/>
    <n v="-77.349999999999994"/>
    <d v="2023-12-29T00:00:00"/>
    <s v="'004280484549"/>
    <n v="1662420"/>
    <s v="TN55-0480"/>
    <n v="196570"/>
    <d v="2024-01-03T00:00:00"/>
    <s v="Costco01"/>
    <s v="Blanket"/>
    <x v="1"/>
    <n v="-77.349999999999994"/>
    <n v="1"/>
  </r>
  <r>
    <s v="001 00035977052024"/>
    <s v="'RV006340254789"/>
    <d v="2023-12-29T00:00:00"/>
    <n v="-173.44"/>
    <n v="-18.739999999999998"/>
    <n v="-154.69999999999999"/>
    <d v="2023-12-29T00:00:00"/>
    <s v="'006340254789"/>
    <n v="1662420"/>
    <s v="TN55-0480"/>
    <n v="196570"/>
    <d v="2024-01-03T00:00:00"/>
    <s v="Costco01"/>
    <s v="Blanket"/>
    <x v="1"/>
    <n v="-77.349999999999994"/>
    <n v="2"/>
  </r>
  <r>
    <s v="001 00035977052024"/>
    <s v="'RV006840429923"/>
    <d v="2023-12-29T00:00:00"/>
    <n v="-39"/>
    <n v="0"/>
    <n v="-39"/>
    <d v="2023-12-29T00:00:00"/>
    <s v="'006840429923"/>
    <n v="1529946"/>
    <s v="CO63PN5562E"/>
    <n v="196570"/>
    <d v="2024-01-03T00:00:00"/>
    <s v="Costco01"/>
    <s v="Pet Bed"/>
    <x v="3"/>
    <n v="-39"/>
    <n v="1"/>
  </r>
  <r>
    <s v="001 00035977052024"/>
    <s v="RV006920395271"/>
    <d v="2023-12-31T00:00:00"/>
    <n v="-86.72"/>
    <n v="-9.3699999999999992"/>
    <n v="-77.349999999999994"/>
    <d v="2023-12-31T00:00:00"/>
    <s v="'006920395271"/>
    <n v="1662420"/>
    <s v="TN55-0480"/>
    <n v="196570"/>
    <d v="2024-01-03T00:00:00"/>
    <s v="Costco01"/>
    <s v="Blanket"/>
    <x v="1"/>
    <n v="-77.349999999999994"/>
    <n v="1"/>
  </r>
  <r>
    <s v="001 00035977052024"/>
    <s v="'RV007610417280"/>
    <d v="2023-12-29T00:00:00"/>
    <n v="-39"/>
    <n v="0"/>
    <n v="-39"/>
    <d v="2023-12-29T00:00:00"/>
    <s v="'007610417280"/>
    <n v="1529947"/>
    <s v="CO63PN5563E"/>
    <n v="196570"/>
    <d v="2024-01-03T00:00:00"/>
    <s v="Costco01"/>
    <s v="Pet Bed"/>
    <x v="3"/>
    <n v="-39"/>
    <n v="1"/>
  </r>
  <r>
    <s v="001 00035977052024"/>
    <s v="'RV008930074417"/>
    <d v="2023-12-31T00:00:00"/>
    <n v="-39"/>
    <n v="0"/>
    <n v="-39"/>
    <d v="2023-12-31T00:00:00"/>
    <s v="'008930074417"/>
    <n v="1529946"/>
    <s v="CO63PN5562E"/>
    <n v="196570"/>
    <d v="2024-01-03T00:00:00"/>
    <s v="Costco01"/>
    <s v="Pet Bed"/>
    <x v="3"/>
    <n v="-39"/>
    <n v="1"/>
  </r>
  <r>
    <s v="001 00035977052024"/>
    <s v="'RV010810263501"/>
    <d v="2023-12-30T00:00:00"/>
    <n v="-86.72"/>
    <n v="-9.3699999999999992"/>
    <n v="-77.349999999999994"/>
    <d v="2023-12-30T00:00:00"/>
    <s v="'010810263501"/>
    <n v="1662420"/>
    <s v="TN55-0480"/>
    <n v="196570"/>
    <d v="2024-01-03T00:00:00"/>
    <s v="Costco01"/>
    <s v="Blanket"/>
    <x v="1"/>
    <n v="-77.349999999999994"/>
    <n v="1"/>
  </r>
  <r>
    <s v="001 00035977052024"/>
    <s v="RV019930408541"/>
    <d v="2023-12-29T00:00:00"/>
    <n v="-25.55"/>
    <n v="0"/>
    <n v="-25.55"/>
    <d v="2023-12-29T00:00:00"/>
    <s v="'019930408541"/>
    <n v="1516596"/>
    <s v="CO63HC5549E"/>
    <n v="196570"/>
    <d v="2024-01-03T00:00:00"/>
    <s v="Costco01"/>
    <s v="Pet Bed"/>
    <x v="3"/>
    <n v="-25.55"/>
    <n v="1"/>
  </r>
  <r>
    <s v="001 00035977052024"/>
    <s v="'RV019930408585"/>
    <d v="2023-12-29T00:00:00"/>
    <n v="-285.93"/>
    <n v="-28.38"/>
    <n v="-257.55"/>
    <d v="2023-12-29T00:00:00"/>
    <s v="'019930408585"/>
    <n v="1662421"/>
    <s v="TN55-0481"/>
    <n v="196570"/>
    <d v="2024-01-03T00:00:00"/>
    <s v="Costco01"/>
    <s v="Blanket"/>
    <x v="1"/>
    <n v="-85.85"/>
    <n v="3.0000000000000004"/>
  </r>
  <r>
    <s v="001 00035977052024"/>
    <s v="'RV019930408585"/>
    <d v="2023-12-29T00:00:00"/>
    <n v="-95.31"/>
    <n v="-9.4600000000000009"/>
    <n v="-85.85"/>
    <d v="2023-12-29T00:00:00"/>
    <s v="'019930408585"/>
    <n v="1662422"/>
    <s v="TN55-0482"/>
    <n v="196570"/>
    <d v="2024-01-03T00:00:00"/>
    <s v="Costco01"/>
    <s v="Blanket"/>
    <x v="1"/>
    <n v="-85.85"/>
    <n v="1"/>
  </r>
  <r>
    <s v="001 00035977052024"/>
    <s v="'RV019941048912"/>
    <d v="2023-12-29T00:00:00"/>
    <n v="-173.44"/>
    <n v="-18.739999999999998"/>
    <n v="-154.69999999999999"/>
    <d v="2023-12-29T00:00:00"/>
    <s v="'019941048912"/>
    <n v="1662420"/>
    <s v="TN55-0480"/>
    <n v="196570"/>
    <d v="2024-01-03T00:00:00"/>
    <s v="Costco01"/>
    <s v="Blanket"/>
    <x v="1"/>
    <n v="-77.349999999999994"/>
    <n v="2"/>
  </r>
  <r>
    <s v="001 00035977052024"/>
    <s v="'RV019941048912"/>
    <d v="2023-12-29T00:00:00"/>
    <n v="-95.31"/>
    <n v="-9.4600000000000009"/>
    <n v="-85.85"/>
    <d v="2023-12-29T00:00:00"/>
    <s v="'019941048912"/>
    <n v="1662422"/>
    <s v="TN55-0482"/>
    <n v="196570"/>
    <d v="2024-01-03T00:00:00"/>
    <s v="Costco01"/>
    <s v="Blanket"/>
    <x v="1"/>
    <n v="-85.85"/>
    <n v="1"/>
  </r>
  <r>
    <s v="001 00035977052024"/>
    <s v="'RV019941048985"/>
    <d v="2023-12-29T00:00:00"/>
    <n v="-51.1"/>
    <n v="0"/>
    <n v="-51.1"/>
    <d v="2023-12-29T00:00:00"/>
    <s v="'019941048985"/>
    <n v="1516596"/>
    <s v="CO63HC5549E"/>
    <n v="196570"/>
    <d v="2024-01-03T00:00:00"/>
    <s v="Costco01"/>
    <s v="Pet Bed"/>
    <x v="3"/>
    <n v="-25.55"/>
    <n v="2"/>
  </r>
  <r>
    <s v="001 00035977052024"/>
    <s v="'RV019941048985"/>
    <d v="2023-12-29T00:00:00"/>
    <n v="-22.78"/>
    <m/>
    <n v="-22.78"/>
    <d v="2023-12-29T00:00:00"/>
    <s v="'019941048985"/>
    <n v="1529939"/>
    <s v="CO63PT5559E"/>
    <n v="196570"/>
    <d v="2024-01-03T00:00:00"/>
    <s v="Costco01"/>
    <s v="Pet Bed"/>
    <x v="3"/>
    <n v="-22.78"/>
    <n v="1"/>
  </r>
  <r>
    <s v="001 00035977052024"/>
    <s v="'RV019951592487"/>
    <d v="2023-12-29T00:00:00"/>
    <n v="-38.659999999999997"/>
    <n v="-10.51"/>
    <n v="-28.15"/>
    <d v="2023-12-29T00:00:00"/>
    <s v="'019951592487"/>
    <n v="1540781"/>
    <s v="BR40-2140"/>
    <n v="196570"/>
    <d v="2024-01-03T00:00:00"/>
    <s v="Costco01"/>
    <s v="Window"/>
    <x v="2"/>
    <n v="-28.15"/>
    <n v="1"/>
  </r>
  <r>
    <s v="001 00035977052024"/>
    <s v="'RV019951592487"/>
    <d v="2023-12-29T00:00:00"/>
    <n v="-260.16000000000003"/>
    <n v="-28.11"/>
    <n v="-232.05"/>
    <d v="2023-12-29T00:00:00"/>
    <s v="'019951592487"/>
    <n v="1662420"/>
    <s v="TN55-0480"/>
    <n v="196570"/>
    <d v="2024-01-03T00:00:00"/>
    <s v="Costco01"/>
    <s v="Blanket"/>
    <x v="1"/>
    <n v="-77.349999999999994"/>
    <n v="3.0000000000000004"/>
  </r>
  <r>
    <s v="001 00035977052024"/>
    <s v="'RV019951592487"/>
    <d v="2023-12-29T00:00:00"/>
    <n v="-190.62"/>
    <n v="-18.920000000000002"/>
    <n v="-171.7"/>
    <d v="2023-12-29T00:00:00"/>
    <s v="'019951592487"/>
    <n v="1662421"/>
    <s v="TN55-0481"/>
    <n v="196570"/>
    <d v="2024-01-03T00:00:00"/>
    <s v="Costco01"/>
    <s v="Blanket"/>
    <x v="1"/>
    <n v="-85.85"/>
    <n v="2"/>
  </r>
  <r>
    <s v="001 00035977052024"/>
    <s v="'RV019951592487"/>
    <d v="2023-12-29T00:00:00"/>
    <n v="-190.62"/>
    <n v="-18.920000000000002"/>
    <n v="-171.7"/>
    <d v="2023-12-29T00:00:00"/>
    <s v="'019951592487"/>
    <n v="1662422"/>
    <s v="TN55-0482"/>
    <n v="196570"/>
    <d v="2024-01-03T00:00:00"/>
    <s v="Costco01"/>
    <s v="Blanket"/>
    <x v="1"/>
    <n v="-85.85"/>
    <n v="2"/>
  </r>
  <r>
    <s v="001 00035977052024"/>
    <s v="'RV019970800761"/>
    <d v="2023-12-29T00:00:00"/>
    <n v="-346.88"/>
    <n v="-37.479999999999997"/>
    <n v="-309.39999999999998"/>
    <d v="2023-12-29T00:00:00"/>
    <s v="'019970800761"/>
    <n v="1662420"/>
    <s v="TN55-0480"/>
    <n v="196570"/>
    <d v="2024-01-03T00:00:00"/>
    <s v="Costco01"/>
    <s v="Blanket"/>
    <x v="1"/>
    <n v="-77.349999999999994"/>
    <n v="4"/>
  </r>
  <r>
    <s v="001 00035977052024"/>
    <s v="'RV019980930668"/>
    <d v="2023-12-29T00:00:00"/>
    <n v="-95.31"/>
    <n v="-9.4600000000000009"/>
    <n v="-85.85"/>
    <d v="2023-12-29T00:00:00"/>
    <s v="'019980930668"/>
    <n v="1662421"/>
    <s v="TN55-0481"/>
    <n v="196570"/>
    <d v="2024-01-03T00:00:00"/>
    <s v="Costco01"/>
    <s v="Blanket"/>
    <x v="1"/>
    <n v="-85.85"/>
    <n v="1"/>
  </r>
  <r>
    <s v="001 00036434782024"/>
    <s v="1995RGR545611"/>
    <d v="2024-01-03T00:00:00"/>
    <n v="-75.099999999999994"/>
    <n v="-30.1"/>
    <n v="-22.5"/>
    <d v="2024-01-03T00:00:00"/>
    <s v="'019954812522"/>
    <n v="1663075"/>
    <s v="MT70-0306"/>
    <n v="12223908"/>
    <d v="2024-01-05T00:00:00"/>
    <s v="Costco01"/>
    <s v="Bath Accessories"/>
    <x v="0"/>
    <n v="-22.5"/>
    <n v="1"/>
  </r>
  <r>
    <s v="001 00036434782024"/>
    <s v="1995RGR545611"/>
    <d v="2024-01-03T00:00:00"/>
    <m/>
    <m/>
    <n v="-22.5"/>
    <d v="2024-01-03T00:00:00"/>
    <s v="'019954812522"/>
    <n v="1663082"/>
    <s v="MT70-0308"/>
    <n v="12223908"/>
    <d v="2024-01-05T00:00:00"/>
    <s v="Costco01"/>
    <s v="Bath Accessories"/>
    <x v="0"/>
    <n v="-22.5"/>
    <n v="1"/>
  </r>
  <r>
    <s v="001 00036434782024"/>
    <s v="'RV000170348313"/>
    <d v="2024-01-03T00:00:00"/>
    <n v="-95.31"/>
    <n v="-9.4600000000000009"/>
    <n v="-85.85"/>
    <d v="2024-01-03T00:00:00"/>
    <s v="'000170348313"/>
    <n v="1662422"/>
    <s v="TN55-0482"/>
    <n v="196590"/>
    <d v="2024-01-05T00:00:00"/>
    <s v="Costco01"/>
    <s v="Blanket"/>
    <x v="1"/>
    <n v="-85.85"/>
    <n v="1"/>
  </r>
  <r>
    <s v="001 00036434782024"/>
    <s v="'RV003860364705"/>
    <d v="2024-01-03T00:00:00"/>
    <n v="-123.36"/>
    <n v="-37.51"/>
    <n v="-85.85"/>
    <d v="2024-01-03T00:00:00"/>
    <s v="'003860364705"/>
    <n v="1662421"/>
    <s v="TN55-0481"/>
    <n v="196590"/>
    <d v="2024-01-05T00:00:00"/>
    <s v="Costco01"/>
    <s v="Blanket"/>
    <x v="1"/>
    <n v="-85.85"/>
    <n v="1"/>
  </r>
  <r>
    <s v="001 00036434782024"/>
    <s v="'RV004470365469"/>
    <d v="2024-01-03T00:00:00"/>
    <n v="-86.72"/>
    <n v="-9.3699999999999992"/>
    <n v="-77.349999999999994"/>
    <d v="2024-01-03T00:00:00"/>
    <s v="'004470365469"/>
    <n v="1662420"/>
    <s v="TN55-0480"/>
    <n v="196590"/>
    <d v="2024-01-05T00:00:00"/>
    <s v="Costco01"/>
    <s v="Blanket"/>
    <x v="1"/>
    <n v="-77.349999999999994"/>
    <n v="1"/>
  </r>
  <r>
    <s v="001 00036434782024"/>
    <s v="'RV006330102278"/>
    <d v="2024-01-03T00:00:00"/>
    <n v="-95.31"/>
    <n v="-9.4600000000000009"/>
    <n v="-85.85"/>
    <d v="2024-01-03T00:00:00"/>
    <s v="'006330102278"/>
    <n v="1662422"/>
    <s v="TN55-0482"/>
    <n v="196590"/>
    <d v="2024-01-05T00:00:00"/>
    <s v="Costco01"/>
    <s v="Blanket"/>
    <x v="1"/>
    <n v="-85.85"/>
    <n v="1"/>
  </r>
  <r>
    <s v="001 00036434782024"/>
    <s v="'RV019910551353"/>
    <d v="2024-01-03T00:00:00"/>
    <n v="-42.7"/>
    <n v="-11.1"/>
    <n v="-31.6"/>
    <d v="2024-01-03T00:00:00"/>
    <s v="'019910551353"/>
    <n v="1540785"/>
    <s v="BR40-2141"/>
    <n v="196590"/>
    <d v="2024-01-05T00:00:00"/>
    <s v="Costco01"/>
    <s v="Window"/>
    <x v="2"/>
    <n v="-31.6"/>
    <n v="1"/>
  </r>
  <r>
    <s v="001 00036434782024"/>
    <s v="'RV019910551353"/>
    <d v="2024-01-03T00:00:00"/>
    <n v="-42.7"/>
    <n v="-11.1"/>
    <n v="-31.6"/>
    <d v="2024-01-03T00:00:00"/>
    <s v="'019910551353"/>
    <n v="1593359"/>
    <s v="BRB40-0011"/>
    <n v="196590"/>
    <d v="2024-01-05T00:00:00"/>
    <s v="Costco01"/>
    <s v="Window"/>
    <x v="2"/>
    <n v="-31.6"/>
    <n v="1"/>
  </r>
  <r>
    <s v="001 00036434782024"/>
    <s v="'RV019910551353"/>
    <d v="2024-01-03T00:00:00"/>
    <n v="-86.72"/>
    <n v="-9.3699999999999992"/>
    <n v="-77.349999999999994"/>
    <d v="2024-01-03T00:00:00"/>
    <s v="'019910551353"/>
    <n v="1662420"/>
    <s v="TN55-0480"/>
    <n v="196590"/>
    <d v="2024-01-05T00:00:00"/>
    <s v="Costco01"/>
    <s v="Blanket"/>
    <x v="1"/>
    <n v="-77.349999999999994"/>
    <n v="1"/>
  </r>
  <r>
    <s v="001 00036434782024"/>
    <s v="'RV019910551353"/>
    <d v="2024-01-03T00:00:00"/>
    <n v="-381.24"/>
    <n v="-37.840000000000003"/>
    <n v="-343.4"/>
    <d v="2024-01-03T00:00:00"/>
    <s v="'019910551353"/>
    <n v="1662421"/>
    <s v="TN55-0481"/>
    <n v="196590"/>
    <d v="2024-01-05T00:00:00"/>
    <s v="Costco01"/>
    <s v="Blanket"/>
    <x v="1"/>
    <n v="-85.85"/>
    <n v="4"/>
  </r>
  <r>
    <s v="001 00036434782024"/>
    <s v="'RV019941050389"/>
    <d v="2024-01-03T00:00:00"/>
    <n v="-39"/>
    <n v="0"/>
    <n v="-39"/>
    <d v="2024-01-03T00:00:00"/>
    <s v="'019941050389"/>
    <n v="1529946"/>
    <s v="CO63PN5562E"/>
    <n v="196590"/>
    <d v="2024-01-05T00:00:00"/>
    <s v="Costco01"/>
    <s v="Pet Bed"/>
    <x v="3"/>
    <n v="-39"/>
    <n v="1"/>
  </r>
  <r>
    <s v="001 00036434782024"/>
    <s v="'RV019941050530"/>
    <d v="2024-01-03T00:00:00"/>
    <n v="-173.44"/>
    <n v="-18.739999999999998"/>
    <n v="-154.69999999999999"/>
    <d v="2024-01-03T00:00:00"/>
    <s v="'019941050530"/>
    <n v="1662420"/>
    <s v="TN55-0480"/>
    <n v="196590"/>
    <d v="2024-01-05T00:00:00"/>
    <s v="Costco01"/>
    <s v="Blanket"/>
    <x v="1"/>
    <n v="-77.349999999999994"/>
    <n v="2"/>
  </r>
  <r>
    <s v="001 00036434782024"/>
    <s v="'RV019960446470"/>
    <d v="2024-01-03T00:00:00"/>
    <n v="-173.44"/>
    <n v="-18.739999999999998"/>
    <n v="-154.69999999999999"/>
    <d v="2024-01-03T00:00:00"/>
    <s v="'019960446470"/>
    <n v="1662420"/>
    <s v="TN55-0480"/>
    <n v="196590"/>
    <d v="2024-01-05T00:00:00"/>
    <s v="Costco01"/>
    <s v="Blanket"/>
    <x v="1"/>
    <n v="-77.349999999999994"/>
    <n v="2"/>
  </r>
  <r>
    <s v="001 00036434782024"/>
    <s v="'RV019980931892"/>
    <d v="2024-01-03T00:00:00"/>
    <n v="-95.31"/>
    <n v="-9.4600000000000009"/>
    <n v="-85.85"/>
    <d v="2024-01-03T00:00:00"/>
    <s v="'019980931892"/>
    <n v="1662421"/>
    <s v="TN55-0481"/>
    <n v="196590"/>
    <d v="2024-01-05T00:00:00"/>
    <s v="Costco01"/>
    <s v="Blanket"/>
    <x v="1"/>
    <n v="-85.85"/>
    <n v="1"/>
  </r>
  <r>
    <s v="001 00036683692024"/>
    <s v="'RV002020203295"/>
    <d v="2024-01-04T00:00:00"/>
    <n v="-39"/>
    <n v="0"/>
    <n v="-39"/>
    <d v="2024-01-04T00:00:00"/>
    <s v="'002020203295"/>
    <n v="1529946"/>
    <s v="CO63PN5562E"/>
    <n v="196953"/>
    <d v="2024-01-08T00:00:00"/>
    <s v="Costco01"/>
    <s v="Pet Bed"/>
    <x v="3"/>
    <n v="-39"/>
    <n v="1"/>
  </r>
  <r>
    <s v="001 00036683692024"/>
    <s v="'RV006270419683"/>
    <d v="2024-01-04T00:00:00"/>
    <n v="-86.72"/>
    <n v="-9.3699999999999992"/>
    <n v="-77.349999999999994"/>
    <d v="2024-01-04T00:00:00"/>
    <s v="'006270419683"/>
    <n v="1662420"/>
    <s v="TN55-0480"/>
    <n v="196953"/>
    <d v="2024-01-08T00:00:00"/>
    <s v="Costco01"/>
    <s v="Blanket"/>
    <x v="1"/>
    <n v="-77.349999999999994"/>
    <n v="1"/>
  </r>
  <r>
    <s v="001 00036683692024"/>
    <s v="'RV008476392447"/>
    <d v="2024-01-04T00:00:00"/>
    <n v="-42.07"/>
    <n v="0"/>
    <n v="-42.07"/>
    <d v="2024-01-04T00:00:00"/>
    <s v="'008476392447"/>
    <n v="1514691"/>
    <s v="CO63PC5557E"/>
    <n v="196953"/>
    <d v="2024-01-08T00:00:00"/>
    <s v="Costco01"/>
    <s v="Pet Bed"/>
    <x v="3"/>
    <n v="-42.07"/>
    <n v="1"/>
  </r>
  <r>
    <s v="001 00036683692024"/>
    <s v="'RV019860262677"/>
    <d v="2024-01-04T00:00:00"/>
    <n v="-78"/>
    <n v="0"/>
    <n v="-78"/>
    <d v="2024-01-04T00:00:00"/>
    <s v="'019860262677"/>
    <n v="1529947"/>
    <s v="CO63PN5563E"/>
    <n v="196953"/>
    <d v="2024-01-08T00:00:00"/>
    <s v="Costco01"/>
    <s v="Pet Bed"/>
    <x v="3"/>
    <n v="-39"/>
    <n v="2"/>
  </r>
  <r>
    <s v="001 00036683692024"/>
    <s v="'RV019870373678"/>
    <d v="2024-01-04T00:00:00"/>
    <n v="-39"/>
    <n v="0"/>
    <n v="-39"/>
    <d v="2024-01-04T00:00:00"/>
    <s v="'019870373678"/>
    <n v="1529946"/>
    <s v="CO63PN5562E"/>
    <n v="196953"/>
    <d v="2024-01-08T00:00:00"/>
    <s v="Costco01"/>
    <s v="Pet Bed"/>
    <x v="3"/>
    <n v="-39"/>
    <n v="1"/>
  </r>
  <r>
    <s v="001 00036683692024"/>
    <s v="'RV019870373731"/>
    <d v="2024-01-04T00:00:00"/>
    <n v="-95.31"/>
    <n v="0"/>
    <n v="-95.31"/>
    <d v="2024-01-04T00:00:00"/>
    <s v="'019870373731"/>
    <n v="1662421"/>
    <s v="TN55-0481"/>
    <n v="196953"/>
    <d v="2024-01-08T00:00:00"/>
    <s v="Costco01"/>
    <s v="Blanket"/>
    <x v="1"/>
    <n v="-85.85"/>
    <n v="1.1101921956901573"/>
  </r>
  <r>
    <s v="001 00036683692024"/>
    <s v="'RV019920415794"/>
    <d v="2024-01-04T00:00:00"/>
    <n v="-173.44"/>
    <n v="-18.739999999999998"/>
    <n v="-154.69999999999999"/>
    <d v="2024-01-04T00:00:00"/>
    <s v="'019920415794"/>
    <n v="1662420"/>
    <s v="TN55-0480"/>
    <n v="196953"/>
    <d v="2024-01-08T00:00:00"/>
    <s v="Costco01"/>
    <s v="Blanket"/>
    <x v="1"/>
    <n v="-77.349999999999994"/>
    <n v="2"/>
  </r>
  <r>
    <s v="001 00036683692024"/>
    <s v="'RV019920415794"/>
    <d v="2024-01-04T00:00:00"/>
    <n v="-95.31"/>
    <n v="-9.4600000000000009"/>
    <n v="-85.85"/>
    <d v="2024-01-04T00:00:00"/>
    <s v="'019920415794"/>
    <n v="1662421"/>
    <s v="TN55-0481"/>
    <n v="196953"/>
    <d v="2024-01-08T00:00:00"/>
    <s v="Costco01"/>
    <s v="Blanket"/>
    <x v="1"/>
    <n v="-85.85"/>
    <n v="1"/>
  </r>
  <r>
    <s v="001 00036683692024"/>
    <s v="'RV019941051928"/>
    <d v="2024-01-04T00:00:00"/>
    <n v="-38.659999999999997"/>
    <n v="-10.51"/>
    <n v="-28.15"/>
    <d v="2024-01-04T00:00:00"/>
    <s v="'019941051928"/>
    <n v="1540780"/>
    <s v="BR40-2136"/>
    <n v="196953"/>
    <d v="2024-01-08T00:00:00"/>
    <s v="Costco01"/>
    <s v="Window"/>
    <x v="2"/>
    <n v="-28.15"/>
    <n v="1"/>
  </r>
  <r>
    <s v="001 00036683692024"/>
    <s v="'RV019941051928"/>
    <d v="2024-01-04T00:00:00"/>
    <n v="-260.16000000000003"/>
    <n v="-28.11"/>
    <n v="-232.05"/>
    <d v="2024-01-04T00:00:00"/>
    <s v="'019941051928"/>
    <n v="1662420"/>
    <s v="TN55-0480"/>
    <n v="196953"/>
    <d v="2024-01-08T00:00:00"/>
    <s v="Costco01"/>
    <s v="Blanket"/>
    <x v="1"/>
    <n v="-77.349999999999994"/>
    <n v="3.0000000000000004"/>
  </r>
  <r>
    <s v="001 00036683692024"/>
    <s v="'RV019941051928"/>
    <d v="2024-01-04T00:00:00"/>
    <n v="-95.31"/>
    <n v="-9.4600000000000009"/>
    <n v="-85.85"/>
    <d v="2024-01-04T00:00:00"/>
    <s v="'019941051928"/>
    <n v="1662421"/>
    <s v="TN55-0481"/>
    <n v="196953"/>
    <d v="2024-01-08T00:00:00"/>
    <s v="Costco01"/>
    <s v="Blanket"/>
    <x v="1"/>
    <n v="-85.85"/>
    <n v="1"/>
  </r>
  <r>
    <s v="001 00036683692024"/>
    <s v="'RV019941051928"/>
    <d v="2024-01-04T00:00:00"/>
    <n v="-95.31"/>
    <n v="-9.4600000000000009"/>
    <n v="-85.85"/>
    <d v="2024-01-04T00:00:00"/>
    <s v="'019941051928"/>
    <n v="1662422"/>
    <s v="TN55-0482"/>
    <n v="196953"/>
    <d v="2024-01-08T00:00:00"/>
    <s v="Costco01"/>
    <s v="Blanket"/>
    <x v="1"/>
    <n v="-85.85"/>
    <n v="1"/>
  </r>
  <r>
    <s v="001 00036683692024"/>
    <s v="'RV019941051957"/>
    <d v="2024-01-04T00:00:00"/>
    <n v="-22.78"/>
    <n v="0"/>
    <n v="-22.78"/>
    <d v="2024-01-04T00:00:00"/>
    <s v="'019941051957"/>
    <n v="1529939"/>
    <s v="CO63PT5559E"/>
    <n v="196953"/>
    <d v="2024-01-08T00:00:00"/>
    <s v="Costco01"/>
    <s v="Pet Bed"/>
    <x v="3"/>
    <n v="-22.78"/>
    <n v="1"/>
  </r>
  <r>
    <s v="001 00036683692024"/>
    <s v="'RV019951596085"/>
    <d v="2024-01-04T00:00:00"/>
    <n v="-193.3"/>
    <n v="-52.55"/>
    <n v="-140.75"/>
    <d v="2024-01-04T00:00:00"/>
    <s v="'019951596085"/>
    <n v="1593356"/>
    <s v="BRB40-0006"/>
    <n v="196953"/>
    <d v="2024-01-08T00:00:00"/>
    <s v="Costco01"/>
    <s v="Window"/>
    <x v="2"/>
    <n v="-28.15"/>
    <n v="5"/>
  </r>
  <r>
    <s v="001 00037022682024"/>
    <s v="'1998RGR305582"/>
    <d v="2024-01-06T00:00:00"/>
    <n v="-32.380000000000003"/>
    <n v="-9.8800000000000008"/>
    <n v="-22.5"/>
    <d v="2024-01-06T00:00:00"/>
    <s v="'019984819395"/>
    <n v="1663069"/>
    <s v="MT70-0305"/>
    <n v="12223981"/>
    <d v="2024-01-09T00:00:00"/>
    <s v="Costco01"/>
    <s v="Bath Accessories"/>
    <x v="0"/>
    <n v="-22.5"/>
    <n v="1"/>
  </r>
  <r>
    <s v="001 00037022682024"/>
    <s v="'RV004470366596"/>
    <d v="2024-01-07T00:00:00"/>
    <n v="-95.31"/>
    <n v="-9.4600000000000009"/>
    <n v="-85.85"/>
    <d v="2024-01-07T00:00:00"/>
    <s v="'004470366596"/>
    <n v="1662422"/>
    <s v="TN55-0482"/>
    <n v="197009"/>
    <d v="2024-01-09T00:00:00"/>
    <s v="Costco01"/>
    <s v="Blanket"/>
    <x v="1"/>
    <n v="-85.85"/>
    <n v="1"/>
  </r>
  <r>
    <s v="001 00037022682024"/>
    <s v="'RV006370147385"/>
    <d v="2024-01-05T00:00:00"/>
    <n v="-70.62"/>
    <n v="0"/>
    <n v="-70.62"/>
    <d v="2024-01-05T00:00:00"/>
    <s v="'006370147385"/>
    <n v="1585799"/>
    <s v="CO63RN5753E"/>
    <n v="197009"/>
    <d v="2024-01-09T00:00:00"/>
    <s v="Costco01"/>
    <s v="Pet Bed"/>
    <x v="3"/>
    <n v="-70.62"/>
    <n v="1"/>
  </r>
  <r>
    <s v="001 00037022682024"/>
    <s v="'RV006850568561"/>
    <d v="2024-01-07T00:00:00"/>
    <n v="-78"/>
    <n v="0"/>
    <n v="-78"/>
    <d v="2024-01-07T00:00:00"/>
    <s v="'006850568561"/>
    <n v="1529946"/>
    <s v="CO63PN5562E"/>
    <n v="197009"/>
    <d v="2024-01-09T00:00:00"/>
    <s v="Costco01"/>
    <s v="Pet Bed"/>
    <x v="3"/>
    <n v="-39"/>
    <n v="2"/>
  </r>
  <r>
    <s v="001 00037022682024"/>
    <s v="'RV007610419719"/>
    <d v="2024-01-07T00:00:00"/>
    <n v="-95.31"/>
    <n v="-9.4600000000000009"/>
    <n v="-85.85"/>
    <d v="2024-01-07T00:00:00"/>
    <s v="'007610419719"/>
    <n v="1662422"/>
    <s v="TN55-0482"/>
    <n v="197009"/>
    <d v="2024-01-09T00:00:00"/>
    <s v="Costco01"/>
    <s v="Blanket"/>
    <x v="1"/>
    <n v="-85.85"/>
    <n v="1"/>
  </r>
  <r>
    <s v="001 00037022682024"/>
    <s v="'RV012250566161"/>
    <d v="2024-01-07T00:00:00"/>
    <n v="-42.07"/>
    <n v="0"/>
    <n v="-42.07"/>
    <d v="2024-01-07T00:00:00"/>
    <s v="'012250566161"/>
    <n v="1514688"/>
    <s v="CO63PC5555E"/>
    <n v="197009"/>
    <d v="2024-01-09T00:00:00"/>
    <s v="Costco01"/>
    <s v="Pet Bed"/>
    <x v="3"/>
    <n v="-42.07"/>
    <n v="1"/>
  </r>
  <r>
    <s v="001 00037022682024"/>
    <s v="'RV012740368268"/>
    <d v="2024-01-06T00:00:00"/>
    <n v="-95.31"/>
    <n v="-9.4600000000000009"/>
    <n v="-85.85"/>
    <d v="2024-01-06T00:00:00"/>
    <s v="'012740368268"/>
    <n v="1662421"/>
    <s v="TN55-0481"/>
    <n v="197009"/>
    <d v="2024-01-09T00:00:00"/>
    <s v="Costco01"/>
    <s v="Blanket"/>
    <x v="1"/>
    <n v="-85.85"/>
    <n v="1"/>
  </r>
  <r>
    <s v="001 00037022682024"/>
    <s v="'RV019941053919"/>
    <d v="2024-01-06T00:00:00"/>
    <n v="-42.7"/>
    <n v="-11.1"/>
    <n v="-31.6"/>
    <d v="2024-01-06T00:00:00"/>
    <s v="'019941053919"/>
    <n v="1593358"/>
    <s v="BRB40-0007"/>
    <n v="197009"/>
    <d v="2024-01-09T00:00:00"/>
    <s v="Costco01"/>
    <s v="Window"/>
    <x v="2"/>
    <n v="-31.6"/>
    <n v="1"/>
  </r>
  <r>
    <s v="001 00037022682024"/>
    <s v="'RV019941053919"/>
    <d v="2024-01-06T00:00:00"/>
    <n v="-86.72"/>
    <n v="-9.3699999999999992"/>
    <n v="-77.349999999999994"/>
    <d v="2024-01-06T00:00:00"/>
    <s v="'019941053919"/>
    <n v="1662420"/>
    <s v="TN55-0480"/>
    <n v="197009"/>
    <d v="2024-01-09T00:00:00"/>
    <s v="Costco01"/>
    <s v="Blanket"/>
    <x v="1"/>
    <n v="-77.349999999999994"/>
    <n v="1"/>
  </r>
  <r>
    <s v="001 00037022682024"/>
    <s v="'RV019941054033"/>
    <d v="2024-01-06T00:00:00"/>
    <n v="-86.72"/>
    <n v="-9.3699999999999992"/>
    <n v="-77.349999999999994"/>
    <d v="2024-01-06T00:00:00"/>
    <s v="'019941054033"/>
    <n v="1662420"/>
    <s v="TN55-0480"/>
    <n v="197009"/>
    <d v="2024-01-09T00:00:00"/>
    <s v="Costco01"/>
    <s v="Blanket"/>
    <x v="1"/>
    <n v="-77.349999999999994"/>
    <n v="1"/>
  </r>
  <r>
    <s v="001 00037022682024"/>
    <s v="'RV019951597111"/>
    <d v="2024-01-05T00:00:00"/>
    <n v="-86.72"/>
    <n v="-9.3699999999999992"/>
    <n v="-77.349999999999994"/>
    <d v="2024-01-05T00:00:00"/>
    <s v="'019951597111"/>
    <n v="1662420"/>
    <s v="TN55-0480"/>
    <n v="197009"/>
    <d v="2024-01-09T00:00:00"/>
    <s v="Costco01"/>
    <s v="Blanket"/>
    <x v="1"/>
    <n v="-77.349999999999994"/>
    <n v="1"/>
  </r>
  <r>
    <s v="001 00037022682024"/>
    <s v="'RV019951597111"/>
    <d v="2024-01-05T00:00:00"/>
    <n v="-95.31"/>
    <n v="-9.4600000000000009"/>
    <n v="-85.85"/>
    <d v="2024-01-05T00:00:00"/>
    <s v="'019951597111"/>
    <n v="1662421"/>
    <s v="TN55-0481"/>
    <n v="197009"/>
    <d v="2024-01-09T00:00:00"/>
    <s v="Costco01"/>
    <s v="Blanket"/>
    <x v="1"/>
    <n v="-85.85"/>
    <n v="1"/>
  </r>
  <r>
    <s v="001 00037022682024"/>
    <s v="'RV019951597189"/>
    <d v="2024-01-05T00:00:00"/>
    <n v="-39"/>
    <n v="0"/>
    <n v="-39"/>
    <d v="2024-01-05T00:00:00"/>
    <s v="'019951597189"/>
    <n v="1529946"/>
    <s v="CO63PN5562E"/>
    <n v="197009"/>
    <d v="2024-01-09T00:00:00"/>
    <s v="Costco01"/>
    <s v="Pet Bed"/>
    <x v="3"/>
    <n v="-39"/>
    <n v="1"/>
  </r>
  <r>
    <s v="001 00037022682024"/>
    <s v="'RV019951597217"/>
    <d v="2024-01-05T00:00:00"/>
    <n v="-86.72"/>
    <n v="-9.3699999999999992"/>
    <n v="-77.349999999999994"/>
    <d v="2024-01-05T00:00:00"/>
    <s v="'019951597217"/>
    <n v="1662420"/>
    <s v="TN55-0480"/>
    <n v="197009"/>
    <d v="2024-01-09T00:00:00"/>
    <s v="Costco01"/>
    <s v="Blanket"/>
    <x v="1"/>
    <n v="-77.349999999999994"/>
    <n v="1"/>
  </r>
  <r>
    <s v="001 00037022682024"/>
    <s v="'RV019980934291"/>
    <d v="2024-01-05T00:00:00"/>
    <n v="-86.72"/>
    <n v="-9.3699999999999992"/>
    <n v="-77.349999999999994"/>
    <d v="2024-01-05T00:00:00"/>
    <s v="'019980934291"/>
    <n v="1662420"/>
    <s v="TN55-0480"/>
    <n v="197009"/>
    <d v="2024-01-09T00:00:00"/>
    <s v="Costco01"/>
    <s v="Blanket"/>
    <x v="1"/>
    <n v="-77.349999999999994"/>
    <n v="1"/>
  </r>
  <r>
    <s v="001 00037022682024"/>
    <s v="'RV019980934291"/>
    <d v="2024-01-05T00:00:00"/>
    <n v="-95.31"/>
    <n v="-9.4600000000000009"/>
    <n v="-85.85"/>
    <d v="2024-01-05T00:00:00"/>
    <s v="'019980934291"/>
    <n v="1662421"/>
    <s v="TN55-0481"/>
    <n v="197009"/>
    <d v="2024-01-09T00:00:00"/>
    <s v="Costco01"/>
    <s v="Blanket"/>
    <x v="1"/>
    <n v="-85.85"/>
    <n v="1"/>
  </r>
  <r>
    <s v="001 00037465672024"/>
    <s v="'1987RGR170048"/>
    <d v="2024-01-09T00:00:00"/>
    <n v="-43.47"/>
    <n v="-20.97"/>
    <n v="-22.5"/>
    <d v="2024-01-09T00:00:00"/>
    <s v="'019874826966"/>
    <n v="1663075"/>
    <s v="MT70-0306"/>
    <n v="12223993"/>
    <d v="2024-01-11T00:00:00"/>
    <s v="Costco01"/>
    <s v="Bath Accessories"/>
    <x v="0"/>
    <n v="-22.5"/>
    <n v="1"/>
  </r>
  <r>
    <s v="001 00037465672024"/>
    <s v="1995RGR546360"/>
    <d v="2024-01-08T00:00:00"/>
    <n v="-42.23"/>
    <n v="-19.73"/>
    <n v="-22.5"/>
    <d v="2024-01-08T00:00:00"/>
    <s v="'019954819067"/>
    <n v="1663075"/>
    <s v="MT70-0306"/>
    <n v="12223993"/>
    <d v="2024-01-11T00:00:00"/>
    <s v="Costco01"/>
    <s v="Bath Accessories"/>
    <x v="0"/>
    <n v="-22.5"/>
    <n v="1"/>
  </r>
  <r>
    <s v="001 00037465672024"/>
    <s v="'RV001060505381"/>
    <d v="2024-01-08T00:00:00"/>
    <n v="-86.72"/>
    <n v="-9.3699999999999992"/>
    <n v="-77.349999999999994"/>
    <d v="2024-01-08T00:00:00"/>
    <s v="'001060505381"/>
    <n v="1662420"/>
    <s v="TN55-0480"/>
    <n v="197116"/>
    <d v="2024-01-11T00:00:00"/>
    <s v="Costco01"/>
    <s v="Blanket"/>
    <x v="1"/>
    <n v="-77.349999999999994"/>
    <n v="1"/>
  </r>
  <r>
    <s v="001 00037465672024"/>
    <s v="'RV004730443382"/>
    <d v="2024-01-08T00:00:00"/>
    <n v="-86.72"/>
    <n v="-9.3699999999999992"/>
    <n v="-77.349999999999994"/>
    <d v="2024-01-08T00:00:00"/>
    <s v="'004730443382"/>
    <n v="1662420"/>
    <s v="TN55-0480"/>
    <n v="197116"/>
    <d v="2024-01-11T00:00:00"/>
    <s v="Costco01"/>
    <s v="Blanket"/>
    <x v="1"/>
    <n v="-77.349999999999994"/>
    <n v="1"/>
  </r>
  <r>
    <s v="001 00037465672024"/>
    <s v="RV006340256987"/>
    <d v="2024-01-09T00:00:00"/>
    <n v="-86.72"/>
    <n v="-9.3699999999999992"/>
    <n v="-77.349999999999994"/>
    <d v="2024-01-09T00:00:00"/>
    <s v="'006340256987"/>
    <n v="1662420"/>
    <s v="TN55-0480"/>
    <n v="197116"/>
    <d v="2024-01-11T00:00:00"/>
    <s v="Costco01"/>
    <s v="Blanket"/>
    <x v="1"/>
    <n v="-77.349999999999994"/>
    <n v="1"/>
  </r>
  <r>
    <s v="001 00037465672024"/>
    <s v="'RV006920398158"/>
    <d v="2024-01-08T00:00:00"/>
    <n v="-25.55"/>
    <n v="0"/>
    <n v="-25.55"/>
    <d v="2024-01-08T00:00:00"/>
    <s v="'006920398158"/>
    <n v="1516594"/>
    <s v="CO63HC5548E"/>
    <n v="197116"/>
    <d v="2024-01-11T00:00:00"/>
    <s v="Costco01"/>
    <s v="Pet Bed"/>
    <x v="3"/>
    <n v="-25.55"/>
    <n v="1"/>
  </r>
  <r>
    <s v="001 00037465672024"/>
    <s v="'RV008476405180"/>
    <d v="2024-01-08T00:00:00"/>
    <n v="-39"/>
    <n v="0"/>
    <n v="-39"/>
    <d v="2024-01-08T00:00:00"/>
    <s v="'008476405180"/>
    <n v="1529947"/>
    <s v="CO63PN5563E"/>
    <n v="197116"/>
    <d v="2024-01-11T00:00:00"/>
    <s v="Costco01"/>
    <s v="Pet Bed"/>
    <x v="3"/>
    <n v="-39"/>
    <n v="1"/>
  </r>
  <r>
    <s v="001 00037465672024"/>
    <s v="'RV008476405182"/>
    <d v="2024-01-08T00:00:00"/>
    <n v="-25.55"/>
    <n v="0"/>
    <n v="-25.55"/>
    <d v="2024-01-08T00:00:00"/>
    <s v="'008476405182"/>
    <n v="1516597"/>
    <s v="CO63HC5550E"/>
    <n v="197116"/>
    <d v="2024-01-11T00:00:00"/>
    <s v="Costco01"/>
    <s v="Pet Bed"/>
    <x v="3"/>
    <n v="-25.55"/>
    <n v="1"/>
  </r>
  <r>
    <s v="001 00037465672024"/>
    <s v="'RV019850120388"/>
    <d v="2024-01-09T00:00:00"/>
    <n v="-213.5"/>
    <n v="-55.5"/>
    <n v="-158"/>
    <d v="2024-01-09T00:00:00"/>
    <s v="'019850120388"/>
    <n v="1540785"/>
    <s v="BR40-2141"/>
    <n v="197116"/>
    <d v="2024-01-11T00:00:00"/>
    <s v="Costco01"/>
    <s v="Window"/>
    <x v="2"/>
    <n v="-31.6"/>
    <n v="5"/>
  </r>
  <r>
    <s v="001 00037465672024"/>
    <s v="'RV019850120388"/>
    <d v="2024-01-09T00:00:00"/>
    <n v="-86.72"/>
    <n v="-9.3699999999999992"/>
    <n v="-77.349999999999994"/>
    <d v="2024-01-09T00:00:00"/>
    <s v="'019850120388"/>
    <n v="1662420"/>
    <s v="TN55-0480"/>
    <n v="197116"/>
    <d v="2024-01-11T00:00:00"/>
    <s v="Costco01"/>
    <s v="Blanket"/>
    <x v="1"/>
    <n v="-77.349999999999994"/>
    <n v="1"/>
  </r>
  <r>
    <s v="001 00037465672024"/>
    <s v="'RV019850120388"/>
    <d v="2024-01-09T00:00:00"/>
    <n v="-95.31"/>
    <n v="-9.4600000000000009"/>
    <n v="-85.85"/>
    <d v="2024-01-09T00:00:00"/>
    <s v="'019850120388"/>
    <n v="1662421"/>
    <s v="TN55-0481"/>
    <n v="197116"/>
    <d v="2024-01-11T00:00:00"/>
    <s v="Costco01"/>
    <s v="Blanket"/>
    <x v="1"/>
    <n v="-85.85"/>
    <n v="1"/>
  </r>
  <r>
    <s v="001 00037465672024"/>
    <s v="'RV019860263058"/>
    <d v="2024-01-09T00:00:00"/>
    <n v="-86.72"/>
    <n v="-9.3699999999999992"/>
    <n v="-77.349999999999994"/>
    <d v="2024-01-09T00:00:00"/>
    <s v="'019860263058"/>
    <n v="1662420"/>
    <s v="TN55-0480"/>
    <n v="197116"/>
    <d v="2024-01-11T00:00:00"/>
    <s v="Costco01"/>
    <s v="Blanket"/>
    <x v="1"/>
    <n v="-77.349999999999994"/>
    <n v="1"/>
  </r>
  <r>
    <s v="001 00037465672024"/>
    <s v="'RV019880479252"/>
    <d v="2024-01-09T00:00:00"/>
    <n v="-86.72"/>
    <n v="-9.3699999999999992"/>
    <n v="-77.349999999999994"/>
    <d v="2024-01-09T00:00:00"/>
    <s v="'019880479252"/>
    <n v="1662420"/>
    <s v="TN55-0480"/>
    <n v="197116"/>
    <d v="2024-01-11T00:00:00"/>
    <s v="Costco01"/>
    <s v="Blanket"/>
    <x v="1"/>
    <n v="-77.349999999999994"/>
    <n v="1"/>
  </r>
  <r>
    <s v="001 00037465672024"/>
    <s v="'RV019890299067"/>
    <d v="2024-01-09T00:00:00"/>
    <n v="-38.659999999999997"/>
    <n v="-10.51"/>
    <n v="-28.15"/>
    <d v="2024-01-09T00:00:00"/>
    <s v="'019890299067"/>
    <n v="1540783"/>
    <s v="BR40-2134"/>
    <n v="197116"/>
    <d v="2024-01-11T00:00:00"/>
    <s v="Costco01"/>
    <s v="Window"/>
    <x v="2"/>
    <n v="-28.15"/>
    <n v="1"/>
  </r>
  <r>
    <s v="001 00037465672024"/>
    <s v="'RV019890299067"/>
    <d v="2024-01-09T00:00:00"/>
    <n v="-86.72"/>
    <n v="-9.3699999999999992"/>
    <n v="-77.349999999999994"/>
    <d v="2024-01-09T00:00:00"/>
    <s v="'019890299067"/>
    <n v="1662420"/>
    <s v="TN55-0480"/>
    <n v="197116"/>
    <d v="2024-01-11T00:00:00"/>
    <s v="Costco01"/>
    <s v="Blanket"/>
    <x v="1"/>
    <n v="-77.349999999999994"/>
    <n v="1"/>
  </r>
  <r>
    <s v="001 00037465672024"/>
    <s v="'RV019890299067"/>
    <d v="2024-01-09T00:00:00"/>
    <n v="-95.31"/>
    <n v="-9.4600000000000009"/>
    <n v="-85.85"/>
    <d v="2024-01-09T00:00:00"/>
    <s v="'019890299067"/>
    <n v="1662421"/>
    <s v="TN55-0481"/>
    <n v="197116"/>
    <d v="2024-01-11T00:00:00"/>
    <s v="Costco01"/>
    <s v="Blanket"/>
    <x v="1"/>
    <n v="-85.85"/>
    <n v="1"/>
  </r>
  <r>
    <s v="001 00037465672024"/>
    <s v="'RV019890299067"/>
    <d v="2024-01-09T00:00:00"/>
    <n v="-95.31"/>
    <n v="-9.4600000000000009"/>
    <n v="-85.85"/>
    <d v="2024-01-09T00:00:00"/>
    <s v="'019890299067"/>
    <n v="1662422"/>
    <s v="TN55-0482"/>
    <n v="197116"/>
    <d v="2024-01-11T00:00:00"/>
    <s v="Costco01"/>
    <s v="Blanket"/>
    <x v="1"/>
    <n v="-85.85"/>
    <n v="1"/>
  </r>
  <r>
    <s v="001 00037465672024"/>
    <s v="'RV019920416431"/>
    <d v="2024-01-08T00:00:00"/>
    <n v="-85.4"/>
    <n v="-22.2"/>
    <n v="-63.2"/>
    <d v="2024-01-08T00:00:00"/>
    <s v="'019920416431"/>
    <n v="1540785"/>
    <s v="BR40-2141"/>
    <n v="197116"/>
    <d v="2024-01-11T00:00:00"/>
    <s v="Costco01"/>
    <s v="Window"/>
    <x v="2"/>
    <n v="-31.6"/>
    <n v="2"/>
  </r>
  <r>
    <s v="001 00037465672024"/>
    <s v="'RV019920416431"/>
    <d v="2024-01-08T00:00:00"/>
    <n v="-86.72"/>
    <n v="-9.3699999999999992"/>
    <n v="-77.349999999999994"/>
    <d v="2024-01-08T00:00:00"/>
    <s v="'019920416431"/>
    <n v="1662420"/>
    <s v="TN55-0480"/>
    <n v="197116"/>
    <d v="2024-01-11T00:00:00"/>
    <s v="Costco01"/>
    <s v="Blanket"/>
    <x v="1"/>
    <n v="-77.349999999999994"/>
    <n v="1"/>
  </r>
  <r>
    <s v="001 00037465672024"/>
    <s v="'RV019930409453"/>
    <d v="2024-01-08T00:00:00"/>
    <n v="-86.72"/>
    <n v="-9.3699999999999992"/>
    <n v="-77.349999999999994"/>
    <d v="2024-01-08T00:00:00"/>
    <s v="'019930409453"/>
    <n v="1662420"/>
    <s v="TN55-0480"/>
    <n v="197116"/>
    <d v="2024-01-11T00:00:00"/>
    <s v="Costco01"/>
    <s v="Blanket"/>
    <x v="1"/>
    <n v="-77.349999999999994"/>
    <n v="1"/>
  </r>
  <r>
    <s v="001 00037465672024"/>
    <s v="RV019941055045"/>
    <d v="2024-01-09T00:00:00"/>
    <n v="-86.72"/>
    <n v="-9.3699999999999992"/>
    <n v="-77.349999999999994"/>
    <d v="2024-01-09T00:00:00"/>
    <s v="'019941055045"/>
    <n v="1662420"/>
    <s v="TN55-0480"/>
    <n v="197116"/>
    <d v="2024-01-11T00:00:00"/>
    <s v="Costco01"/>
    <s v="Blanket"/>
    <x v="1"/>
    <n v="-77.349999999999994"/>
    <n v="1"/>
  </r>
  <r>
    <s v="001 00037465672024"/>
    <s v="RV019941055045"/>
    <d v="2024-01-09T00:00:00"/>
    <n v="-95.31"/>
    <n v="-9.4600000000000009"/>
    <n v="-85.85"/>
    <d v="2024-01-09T00:00:00"/>
    <s v="'019941055045"/>
    <n v="1662421"/>
    <s v="TN55-0481"/>
    <n v="197116"/>
    <d v="2024-01-11T00:00:00"/>
    <s v="Costco01"/>
    <s v="Blanket"/>
    <x v="1"/>
    <n v="-85.85"/>
    <n v="1"/>
  </r>
  <r>
    <s v="001 00037465672024"/>
    <s v="'RV019941055269"/>
    <d v="2024-01-09T00:00:00"/>
    <n v="-25.55"/>
    <n v="0"/>
    <n v="-25.55"/>
    <d v="2024-01-09T00:00:00"/>
    <s v="'019941055269"/>
    <n v="1516596"/>
    <s v="CO63HC5549E"/>
    <n v="197116"/>
    <d v="2024-01-11T00:00:00"/>
    <s v="Costco01"/>
    <s v="Pet Bed"/>
    <x v="3"/>
    <n v="-25.55"/>
    <n v="1"/>
  </r>
  <r>
    <s v="001 00037465672024"/>
    <s v="'RV019941055269"/>
    <d v="2024-01-09T00:00:00"/>
    <n v="-51.1"/>
    <m/>
    <n v="-51.1"/>
    <d v="2024-01-09T00:00:00"/>
    <s v="'019941055269"/>
    <n v="1516597"/>
    <s v="CO63HC5550E"/>
    <n v="197116"/>
    <d v="2024-01-11T00:00:00"/>
    <s v="Costco01"/>
    <s v="Pet Bed"/>
    <x v="3"/>
    <n v="-25.55"/>
    <n v="2"/>
  </r>
  <r>
    <s v="001 00037465672024"/>
    <s v="'RV019941055269"/>
    <d v="2024-01-09T00:00:00"/>
    <n v="-22.78"/>
    <m/>
    <n v="-22.78"/>
    <d v="2024-01-09T00:00:00"/>
    <s v="'019941055269"/>
    <n v="1529939"/>
    <s v="CO63PT5559E"/>
    <n v="197116"/>
    <d v="2024-01-11T00:00:00"/>
    <s v="Costco01"/>
    <s v="Pet Bed"/>
    <x v="3"/>
    <n v="-22.78"/>
    <n v="1"/>
  </r>
  <r>
    <s v="001 00037465672024"/>
    <s v="'RV019941056092"/>
    <d v="2024-01-09T00:00:00"/>
    <n v="-95.31"/>
    <n v="-9.4600000000000009"/>
    <n v="-85.85"/>
    <d v="2024-01-09T00:00:00"/>
    <s v="'019941056092"/>
    <n v="1662421"/>
    <s v="TN55-0481"/>
    <n v="197116"/>
    <d v="2024-01-11T00:00:00"/>
    <s v="Costco01"/>
    <s v="Blanket"/>
    <x v="1"/>
    <n v="-85.85"/>
    <n v="1"/>
  </r>
  <r>
    <s v="001 00037465672024"/>
    <s v="'RV019951599101"/>
    <d v="2024-01-09T00:00:00"/>
    <n v="-25.55"/>
    <n v="0"/>
    <n v="-25.55"/>
    <d v="2024-01-09T00:00:00"/>
    <s v="'019951599101"/>
    <n v="1516596"/>
    <s v="CO63HC5549E"/>
    <n v="197116"/>
    <d v="2024-01-11T00:00:00"/>
    <s v="Costco01"/>
    <s v="Pet Bed"/>
    <x v="3"/>
    <n v="-25.55"/>
    <n v="1"/>
  </r>
  <r>
    <s v="001 00037465672024"/>
    <s v="'RV019951599101"/>
    <d v="2024-01-09T00:00:00"/>
    <n v="-39"/>
    <m/>
    <n v="-39"/>
    <d v="2024-01-09T00:00:00"/>
    <s v="'019951599101"/>
    <n v="1529946"/>
    <s v="CO63PN5562E"/>
    <n v="197116"/>
    <d v="2024-01-11T00:00:00"/>
    <s v="Costco01"/>
    <s v="Pet Bed"/>
    <x v="3"/>
    <n v="-39"/>
    <n v="1"/>
  </r>
  <r>
    <s v="001 00037465672024"/>
    <s v="'RV019951599101"/>
    <d v="2024-01-09T00:00:00"/>
    <n v="-64.47"/>
    <m/>
    <n v="-64.47"/>
    <d v="2024-01-09T00:00:00"/>
    <s v="'019951599101"/>
    <n v="1585673"/>
    <s v="CO63PC5744E"/>
    <n v="197116"/>
    <d v="2024-01-11T00:00:00"/>
    <s v="Costco01"/>
    <s v="Pet Bed"/>
    <x v="3"/>
    <n v="-64.47"/>
    <n v="1"/>
  </r>
  <r>
    <s v="001 00037465672024"/>
    <s v="'RV019951599126"/>
    <d v="2024-01-09T00:00:00"/>
    <n v="-95.31"/>
    <n v="-9.4600000000000009"/>
    <n v="-85.85"/>
    <d v="2024-01-09T00:00:00"/>
    <s v="'019951599126"/>
    <n v="1662421"/>
    <s v="TN55-0481"/>
    <n v="197116"/>
    <d v="2024-01-11T00:00:00"/>
    <s v="Costco01"/>
    <s v="Blanket"/>
    <x v="1"/>
    <n v="-85.85"/>
    <n v="1"/>
  </r>
  <r>
    <s v="001 00037465672024"/>
    <s v="RV019960447482"/>
    <d v="2024-01-08T00:00:00"/>
    <n v="-86.72"/>
    <n v="-9.3699999999999992"/>
    <n v="-77.349999999999994"/>
    <d v="2024-01-08T00:00:00"/>
    <s v="'019960447482"/>
    <n v="1662420"/>
    <s v="TN55-0480"/>
    <n v="197116"/>
    <d v="2024-01-11T00:00:00"/>
    <s v="Costco01"/>
    <s v="Blanket"/>
    <x v="1"/>
    <n v="-77.349999999999994"/>
    <n v="1"/>
  </r>
  <r>
    <s v="001 00037465672024"/>
    <s v="RV019960447482"/>
    <d v="2024-01-08T00:00:00"/>
    <n v="-285.93"/>
    <n v="-28.38"/>
    <n v="-257.55"/>
    <d v="2024-01-08T00:00:00"/>
    <s v="'019960447482"/>
    <n v="1662421"/>
    <s v="TN55-0481"/>
    <n v="197116"/>
    <d v="2024-01-11T00:00:00"/>
    <s v="Costco01"/>
    <s v="Blanket"/>
    <x v="1"/>
    <n v="-85.85"/>
    <n v="3.0000000000000004"/>
  </r>
  <r>
    <s v="001 00037465672024"/>
    <s v="'RV019970803446"/>
    <d v="2024-01-08T00:00:00"/>
    <n v="-38.659999999999997"/>
    <n v="-10.51"/>
    <n v="-28.15"/>
    <d v="2024-01-08T00:00:00"/>
    <s v="'019970803446"/>
    <n v="1540781"/>
    <s v="BR40-2140"/>
    <n v="197116"/>
    <d v="2024-01-11T00:00:00"/>
    <s v="Costco01"/>
    <s v="Window"/>
    <x v="2"/>
    <n v="-28.15"/>
    <n v="1"/>
  </r>
  <r>
    <s v="001 00037465672024"/>
    <s v="'RV019980935578"/>
    <d v="2024-01-09T00:00:00"/>
    <n v="-38.659999999999997"/>
    <n v="-10.51"/>
    <n v="-28.15"/>
    <d v="2024-01-09T00:00:00"/>
    <s v="'019980935578"/>
    <n v="1540783"/>
    <s v="BR40-2134"/>
    <n v="197116"/>
    <d v="2024-01-11T00:00:00"/>
    <s v="Costco01"/>
    <s v="Window"/>
    <x v="2"/>
    <n v="-28.15"/>
    <n v="1"/>
  </r>
  <r>
    <s v="001 00037465672024"/>
    <s v="'RV019980935578"/>
    <d v="2024-01-09T00:00:00"/>
    <n v="-86.72"/>
    <n v="-9.3699999999999992"/>
    <n v="-77.349999999999994"/>
    <d v="2024-01-09T00:00:00"/>
    <s v="'019980935578"/>
    <n v="1662420"/>
    <s v="TN55-0480"/>
    <n v="197116"/>
    <d v="2024-01-11T00:00:00"/>
    <s v="Costco01"/>
    <s v="Blanket"/>
    <x v="1"/>
    <n v="-77.349999999999994"/>
    <n v="1"/>
  </r>
  <r>
    <s v="001 00037465672024"/>
    <s v="'RV019980935578"/>
    <d v="2024-01-09T00:00:00"/>
    <n v="-285.93"/>
    <n v="-28.38"/>
    <n v="-257.55"/>
    <d v="2024-01-09T00:00:00"/>
    <s v="'019980935578"/>
    <n v="1662421"/>
    <s v="TN55-0481"/>
    <n v="197116"/>
    <d v="2024-01-11T00:00:00"/>
    <s v="Costco01"/>
    <s v="Blanket"/>
    <x v="1"/>
    <n v="-85.85"/>
    <n v="3.0000000000000004"/>
  </r>
  <r>
    <s v="001 00037683232024"/>
    <s v="'1989RGR138727"/>
    <d v="2024-01-10T00:00:00"/>
    <n v="-95.65"/>
    <n v="-33.380000000000003"/>
    <n v="-62.27"/>
    <d v="2024-01-10T00:00:00"/>
    <s v="'019894813009"/>
    <n v="1339334"/>
    <s v="BR55-1893"/>
    <n v="197229"/>
    <d v="2024-01-12T00:00:00"/>
    <s v="Costco01"/>
    <s v="Blanket"/>
    <x v="1"/>
    <n v="-62.27"/>
    <n v="1"/>
  </r>
  <r>
    <s v="001 00037683232024"/>
    <s v="'1994RGR481612"/>
    <d v="2024-01-10T00:00:00"/>
    <n v="-87.44"/>
    <n v="-25.17"/>
    <n v="-62.27"/>
    <d v="2024-01-10T00:00:00"/>
    <s v="'019944829280"/>
    <n v="1339334"/>
    <s v="BR55-1893"/>
    <n v="197229"/>
    <d v="2024-01-12T00:00:00"/>
    <s v="Costco01"/>
    <s v="Blanket"/>
    <x v="1"/>
    <n v="-62.27"/>
    <n v="1"/>
  </r>
  <r>
    <s v="001 00037683232024"/>
    <s v="'RV001100725591"/>
    <d v="2024-01-10T00:00:00"/>
    <n v="-77.319999999999993"/>
    <n v="-21.02"/>
    <n v="-56.3"/>
    <d v="2024-01-10T00:00:00"/>
    <s v="'001100725591"/>
    <n v="1593357"/>
    <s v="BRB40-0010"/>
    <n v="197231"/>
    <d v="2024-01-12T00:00:00"/>
    <s v="Costco01"/>
    <s v="Window"/>
    <x v="2"/>
    <n v="-28.15"/>
    <n v="2"/>
  </r>
  <r>
    <s v="001 00037683232024"/>
    <s v="'RV004730443815"/>
    <d v="2024-01-10T00:00:00"/>
    <n v="-86.72"/>
    <n v="-9.3699999999999992"/>
    <n v="-77.349999999999994"/>
    <d v="2024-01-10T00:00:00"/>
    <s v="'004730443815"/>
    <n v="1662420"/>
    <s v="TN55-0480"/>
    <n v="197231"/>
    <d v="2024-01-12T00:00:00"/>
    <s v="Costco01"/>
    <s v="Blanket"/>
    <x v="1"/>
    <n v="-77.349999999999994"/>
    <n v="1"/>
  </r>
  <r>
    <s v="001 00037683232024"/>
    <s v="RV006270420982"/>
    <d v="2024-01-10T00:00:00"/>
    <n v="-95.31"/>
    <n v="-9.4600000000000009"/>
    <n v="-85.85"/>
    <d v="2024-01-10T00:00:00"/>
    <s v="'006270420982"/>
    <n v="1662422"/>
    <s v="TN55-0482"/>
    <n v="197231"/>
    <d v="2024-01-12T00:00:00"/>
    <s v="Costco01"/>
    <s v="Blanket"/>
    <x v="1"/>
    <n v="-85.85"/>
    <n v="1"/>
  </r>
  <r>
    <s v="001 00037683232024"/>
    <s v="'RV008476418697"/>
    <d v="2024-01-10T00:00:00"/>
    <n v="-39"/>
    <n v="0"/>
    <n v="-39"/>
    <d v="2024-01-10T00:00:00"/>
    <s v="'008476418697"/>
    <n v="1529947"/>
    <s v="CO63PN5563E"/>
    <n v="197231"/>
    <d v="2024-01-12T00:00:00"/>
    <s v="Costco01"/>
    <s v="Pet Bed"/>
    <x v="3"/>
    <n v="-39"/>
    <n v="1"/>
  </r>
  <r>
    <s v="001 00037683232024"/>
    <s v="'RV008476418699"/>
    <d v="2024-01-10T00:00:00"/>
    <n v="-39"/>
    <n v="0"/>
    <n v="-39"/>
    <d v="2024-01-10T00:00:00"/>
    <s v="'008476418699"/>
    <n v="1529947"/>
    <s v="CO63PN5563E"/>
    <n v="197231"/>
    <d v="2024-01-12T00:00:00"/>
    <s v="Costco01"/>
    <s v="Pet Bed"/>
    <x v="3"/>
    <n v="-39"/>
    <n v="1"/>
  </r>
  <r>
    <s v="001 00037683232024"/>
    <s v="'RV008476418700"/>
    <d v="2024-01-10T00:00:00"/>
    <n v="-39"/>
    <n v="0"/>
    <n v="-39"/>
    <d v="2024-01-10T00:00:00"/>
    <s v="'008476418700"/>
    <n v="1529946"/>
    <s v="CO63PN5562E"/>
    <n v="197231"/>
    <d v="2024-01-12T00:00:00"/>
    <s v="Costco01"/>
    <s v="Pet Bed"/>
    <x v="3"/>
    <n v="-39"/>
    <n v="1"/>
  </r>
  <r>
    <s v="001 00037683232024"/>
    <s v="'RV012790126610"/>
    <d v="2024-01-10T00:00:00"/>
    <n v="-95.31"/>
    <n v="-9.4600000000000009"/>
    <n v="-85.85"/>
    <d v="2024-01-10T00:00:00"/>
    <s v="'012790126610"/>
    <n v="1662421"/>
    <s v="TN55-0481"/>
    <n v="197231"/>
    <d v="2024-01-12T00:00:00"/>
    <s v="Costco01"/>
    <s v="Blanket"/>
    <x v="1"/>
    <n v="-85.85"/>
    <n v="1"/>
  </r>
  <r>
    <s v="001 00037683232024"/>
    <s v="'RV019890299157"/>
    <d v="2024-01-10T00:00:00"/>
    <n v="-95.31"/>
    <n v="-9.4600000000000009"/>
    <n v="-85.85"/>
    <d v="2024-01-10T00:00:00"/>
    <s v="'019890299157"/>
    <n v="1662421"/>
    <s v="TN55-0481"/>
    <n v="197231"/>
    <d v="2024-01-12T00:00:00"/>
    <s v="Costco01"/>
    <s v="Blanket"/>
    <x v="1"/>
    <n v="-85.85"/>
    <n v="1"/>
  </r>
  <r>
    <s v="001 00037683232024"/>
    <s v="'RV019910552572"/>
    <d v="2024-01-10T00:00:00"/>
    <n v="-22.78"/>
    <n v="0"/>
    <n v="-22.78"/>
    <d v="2024-01-10T00:00:00"/>
    <s v="'019910552572"/>
    <n v="1529939"/>
    <s v="CO63PT5559E"/>
    <n v="197231"/>
    <d v="2024-01-12T00:00:00"/>
    <s v="Costco01"/>
    <s v="Pet Bed"/>
    <x v="3"/>
    <n v="-22.78"/>
    <n v="1"/>
  </r>
  <r>
    <s v="001 00037683232024"/>
    <s v="'RV019910552699"/>
    <d v="2024-01-10T00:00:00"/>
    <n v="-173.44"/>
    <n v="-18.739999999999998"/>
    <n v="-154.69999999999999"/>
    <d v="2024-01-10T00:00:00"/>
    <s v="'019910552699"/>
    <n v="1662420"/>
    <s v="TN55-0480"/>
    <n v="197231"/>
    <d v="2024-01-12T00:00:00"/>
    <s v="Costco01"/>
    <s v="Blanket"/>
    <x v="1"/>
    <n v="-77.349999999999994"/>
    <n v="2"/>
  </r>
  <r>
    <s v="001 00037683232024"/>
    <s v="'RV019951600348"/>
    <d v="2024-01-10T00:00:00"/>
    <n v="-78"/>
    <n v="0"/>
    <n v="-78"/>
    <d v="2024-01-10T00:00:00"/>
    <s v="'019951600348"/>
    <n v="1529947"/>
    <s v="CO63PN5563E"/>
    <n v="197231"/>
    <d v="2024-01-12T00:00:00"/>
    <s v="Costco01"/>
    <s v="Pet Bed"/>
    <x v="3"/>
    <n v="-39"/>
    <n v="2"/>
  </r>
  <r>
    <s v="001 00037683232024"/>
    <s v="'RV019951600427"/>
    <d v="2024-01-10T00:00:00"/>
    <n v="-86.72"/>
    <n v="-9.3699999999999992"/>
    <n v="-77.349999999999994"/>
    <d v="2024-01-10T00:00:00"/>
    <s v="'019951600427"/>
    <n v="1662420"/>
    <s v="TN55-0480"/>
    <n v="197231"/>
    <d v="2024-01-12T00:00:00"/>
    <s v="Costco01"/>
    <s v="Blanket"/>
    <x v="1"/>
    <n v="-77.349999999999994"/>
    <n v="1"/>
  </r>
  <r>
    <s v="001 00037912532024"/>
    <s v="1986RGR104008"/>
    <d v="2024-01-11T00:00:00"/>
    <n v="-42.8"/>
    <n v="-20.3"/>
    <n v="-22.5"/>
    <d v="2024-01-11T00:00:00"/>
    <s v="'019864819457"/>
    <n v="1663079"/>
    <s v="MT70-0307"/>
    <n v="12224103"/>
    <d v="2024-01-16T00:00:00"/>
    <s v="Costco01"/>
    <s v="Bath Accessories"/>
    <x v="0"/>
    <n v="-22.5"/>
    <n v="1"/>
  </r>
  <r>
    <s v="001 00037912532024"/>
    <s v="'RV007730326574"/>
    <d v="2024-01-11T00:00:00"/>
    <n v="-95.31"/>
    <n v="-9.4600000000000009"/>
    <n v="-85.85"/>
    <d v="2024-01-11T00:00:00"/>
    <s v="'007730326574"/>
    <n v="1662422"/>
    <s v="TN55-0482"/>
    <n v="197435"/>
    <d v="2024-01-16T00:00:00"/>
    <s v="Costco01"/>
    <s v="Blanket"/>
    <x v="1"/>
    <n v="-85.85"/>
    <n v="1"/>
  </r>
  <r>
    <s v="001 00037912532024"/>
    <s v="'RV019860263893"/>
    <d v="2024-01-11T00:00:00"/>
    <n v="-173.44"/>
    <n v="-18.739999999999998"/>
    <n v="-154.69999999999999"/>
    <d v="2024-01-11T00:00:00"/>
    <s v="'019860263893"/>
    <n v="1662420"/>
    <s v="TN55-0480"/>
    <n v="197435"/>
    <d v="2024-01-16T00:00:00"/>
    <s v="Costco01"/>
    <s v="Blanket"/>
    <x v="1"/>
    <n v="-77.349999999999994"/>
    <n v="2"/>
  </r>
  <r>
    <s v="001 00037912532024"/>
    <s v="'RV019860263893"/>
    <d v="2024-01-11T00:00:00"/>
    <n v="-95.31"/>
    <n v="-9.4600000000000009"/>
    <n v="-85.85"/>
    <d v="2024-01-11T00:00:00"/>
    <s v="'019860263893"/>
    <n v="1662421"/>
    <s v="TN55-0481"/>
    <n v="197435"/>
    <d v="2024-01-16T00:00:00"/>
    <s v="Costco01"/>
    <s v="Blanket"/>
    <x v="1"/>
    <n v="-85.85"/>
    <n v="1"/>
  </r>
  <r>
    <s v="001 00037912532024"/>
    <s v="'RV019860263944"/>
    <d v="2024-01-11T00:00:00"/>
    <n v="-45.56"/>
    <n v="0"/>
    <n v="-45.56"/>
    <d v="2024-01-11T00:00:00"/>
    <s v="'019860263944"/>
    <n v="1529939"/>
    <s v="CO63PT5559E"/>
    <n v="197435"/>
    <d v="2024-01-16T00:00:00"/>
    <s v="Costco01"/>
    <s v="Pet Bed"/>
    <x v="3"/>
    <n v="-22.78"/>
    <n v="2"/>
  </r>
  <r>
    <s v="001 00037912532024"/>
    <s v="'RV019870374900"/>
    <d v="2024-01-11T00:00:00"/>
    <n v="-95.31"/>
    <n v="-9.4600000000000009"/>
    <n v="-85.85"/>
    <d v="2024-01-11T00:00:00"/>
    <s v="'019870374900"/>
    <n v="1662422"/>
    <s v="TN55-0482"/>
    <n v="197435"/>
    <d v="2024-01-16T00:00:00"/>
    <s v="Costco01"/>
    <s v="Blanket"/>
    <x v="1"/>
    <n v="-85.85"/>
    <n v="1"/>
  </r>
  <r>
    <s v="001 00037912532024"/>
    <s v="'RV019941056767"/>
    <d v="2024-01-11T00:00:00"/>
    <n v="-77.430000000000007"/>
    <n v="-15.16"/>
    <n v="-62.27"/>
    <d v="2024-01-11T00:00:00"/>
    <s v="'019941056767"/>
    <n v="1339335"/>
    <s v="BR55-1894"/>
    <n v="197435"/>
    <d v="2024-01-16T00:00:00"/>
    <s v="Costco01"/>
    <s v="Blanket"/>
    <x v="1"/>
    <n v="-62.27"/>
    <n v="1"/>
  </r>
  <r>
    <s v="001 00037912532024"/>
    <s v="'RV019951601481"/>
    <d v="2024-01-11T00:00:00"/>
    <n v="-25.55"/>
    <n v="0"/>
    <n v="-25.55"/>
    <d v="2024-01-11T00:00:00"/>
    <s v="'019951601481"/>
    <n v="1516596"/>
    <s v="CO63HC5549E"/>
    <n v="197435"/>
    <d v="2024-01-16T00:00:00"/>
    <s v="Costco01"/>
    <s v="Pet Bed"/>
    <x v="3"/>
    <n v="-25.55"/>
    <n v="1"/>
  </r>
  <r>
    <s v="001 00037912532024"/>
    <s v="'RV019951601670"/>
    <d v="2024-01-11T00:00:00"/>
    <n v="-95.31"/>
    <n v="-9.4600000000000009"/>
    <n v="-85.85"/>
    <d v="2024-01-11T00:00:00"/>
    <s v="'019951601670"/>
    <n v="1662421"/>
    <s v="TN55-0481"/>
    <n v="197435"/>
    <d v="2024-01-16T00:00:00"/>
    <s v="Costco01"/>
    <s v="Blanket"/>
    <x v="1"/>
    <n v="-85.85"/>
    <n v="1"/>
  </r>
  <r>
    <s v="001 00037912532024"/>
    <s v="'RV019951601670"/>
    <d v="2024-01-11T00:00:00"/>
    <n v="-95.31"/>
    <n v="-9.4600000000000009"/>
    <n v="-85.85"/>
    <d v="2024-01-11T00:00:00"/>
    <s v="'019951601670"/>
    <n v="1662422"/>
    <s v="TN55-0482"/>
    <n v="197435"/>
    <d v="2024-01-16T00:00:00"/>
    <s v="Costco01"/>
    <s v="Blanket"/>
    <x v="1"/>
    <n v="-85.85"/>
    <n v="1"/>
  </r>
  <r>
    <s v="001 00037912532024"/>
    <s v="'RV019980937300"/>
    <d v="2024-01-11T00:00:00"/>
    <n v="-39"/>
    <n v="0"/>
    <n v="-39"/>
    <d v="2024-01-11T00:00:00"/>
    <s v="'019980937300"/>
    <n v="1529946"/>
    <s v="CO63PN5562E"/>
    <n v="197435"/>
    <d v="2024-01-16T00:00:00"/>
    <s v="Costco01"/>
    <s v="Pet Bed"/>
    <x v="3"/>
    <n v="-39"/>
    <n v="1"/>
  </r>
  <r>
    <s v="001 00037912532024"/>
    <s v="'RV019980937315"/>
    <d v="2024-01-11T00:00:00"/>
    <n v="-86.72"/>
    <n v="-9.3699999999999992"/>
    <n v="-77.349999999999994"/>
    <d v="2024-01-11T00:00:00"/>
    <s v="'019980937315"/>
    <n v="1662420"/>
    <s v="TN55-0480"/>
    <n v="197435"/>
    <d v="2024-01-16T00:00:00"/>
    <s v="Costco01"/>
    <s v="Blanket"/>
    <x v="1"/>
    <n v="-77.349999999999994"/>
    <n v="1"/>
  </r>
  <r>
    <s v="001 00037912532024"/>
    <s v="'RV019980937315"/>
    <d v="2024-01-11T00:00:00"/>
    <n v="-95.31"/>
    <n v="-9.4600000000000009"/>
    <n v="-85.85"/>
    <d v="2024-01-11T00:00:00"/>
    <s v="'019980937315"/>
    <n v="1662422"/>
    <s v="TN55-0482"/>
    <n v="197435"/>
    <d v="2024-01-16T00:00:00"/>
    <s v="Costco01"/>
    <s v="Blanket"/>
    <x v="1"/>
    <n v="-85.85"/>
    <n v="1"/>
  </r>
  <r>
    <s v="001 00038365692024"/>
    <s v="1995RGR547954"/>
    <d v="2024-01-12T00:00:00"/>
    <n v="-41.78"/>
    <n v="-19.28"/>
    <n v="-22.5"/>
    <d v="2024-01-12T00:00:00"/>
    <s v="'019954833118"/>
    <n v="1663079"/>
    <s v="MT70-0307"/>
    <n v="12224174"/>
    <d v="2024-01-17T00:00:00"/>
    <s v="Costco01"/>
    <s v="Bath Accessories"/>
    <x v="0"/>
    <n v="-22.5"/>
    <n v="1"/>
  </r>
  <r>
    <s v="001 00038365692024"/>
    <s v="'1998RGR306492"/>
    <d v="2024-01-12T00:00:00"/>
    <n v="-77.430000000000007"/>
    <n v="-15.16"/>
    <n v="-62.27"/>
    <d v="2024-01-12T00:00:00"/>
    <s v="'019984831248"/>
    <n v="1339334"/>
    <s v="BR55-1893"/>
    <n v="12224174"/>
    <d v="2024-01-17T00:00:00"/>
    <s v="Costco01"/>
    <s v="Blanket"/>
    <x v="1"/>
    <n v="-62.27"/>
    <n v="1"/>
  </r>
  <r>
    <s v="001 00038365692024"/>
    <s v="'1998RGR306605"/>
    <d v="2024-01-12T00:00:00"/>
    <n v="-77.430000000000007"/>
    <n v="-15.16"/>
    <n v="-62.27"/>
    <d v="2024-01-12T00:00:00"/>
    <s v="'019984832875"/>
    <n v="1339334"/>
    <s v="BR55-1893"/>
    <n v="12224174"/>
    <d v="2024-01-17T00:00:00"/>
    <s v="Costco01"/>
    <s v="Blanket"/>
    <x v="1"/>
    <n v="-62.27"/>
    <n v="1"/>
  </r>
  <r>
    <s v="001 00038365692024"/>
    <s v="RV002370481358"/>
    <d v="2024-01-14T00:00:00"/>
    <n v="-42.7"/>
    <n v="-11.1"/>
    <n v="-31.6"/>
    <d v="2024-01-14T00:00:00"/>
    <s v="'002370481358"/>
    <n v="1540784"/>
    <s v="BR40-2137"/>
    <n v="197675"/>
    <d v="2024-01-17T00:00:00"/>
    <s v="Costco01"/>
    <s v="Window"/>
    <x v="2"/>
    <n v="-31.6"/>
    <n v="1"/>
  </r>
  <r>
    <s v="001 00038365692024"/>
    <s v="'RV004370563833"/>
    <d v="2024-01-13T00:00:00"/>
    <n v="-95.31"/>
    <n v="-9.4600000000000009"/>
    <n v="-85.85"/>
    <d v="2024-01-13T00:00:00"/>
    <s v="'004370563833"/>
    <n v="1662422"/>
    <s v="TN55-0482"/>
    <n v="197675"/>
    <d v="2024-01-17T00:00:00"/>
    <s v="Costco01"/>
    <s v="Blanket"/>
    <x v="1"/>
    <n v="-85.85"/>
    <n v="1"/>
  </r>
  <r>
    <s v="001 00038365692024"/>
    <s v="'RV007430438748"/>
    <d v="2024-01-14T00:00:00"/>
    <n v="-22.78"/>
    <n v="0"/>
    <n v="-22.78"/>
    <d v="2024-01-14T00:00:00"/>
    <s v="'007430438748"/>
    <n v="1529939"/>
    <s v="CO63PT5559E"/>
    <n v="197675"/>
    <d v="2024-01-17T00:00:00"/>
    <s v="Costco01"/>
    <s v="Pet Bed"/>
    <x v="3"/>
    <n v="-22.78"/>
    <n v="1"/>
  </r>
  <r>
    <s v="001 00038365692024"/>
    <s v="RV007610421529"/>
    <d v="2024-01-15T00:00:00"/>
    <n v="-95.31"/>
    <n v="-9.4600000000000009"/>
    <n v="-85.85"/>
    <d v="2024-01-15T00:00:00"/>
    <s v="'007610421529"/>
    <n v="1662421"/>
    <s v="TN55-0481"/>
    <n v="197675"/>
    <d v="2024-01-17T00:00:00"/>
    <s v="Costco01"/>
    <s v="Blanket"/>
    <x v="1"/>
    <n v="-85.85"/>
    <n v="1"/>
  </r>
  <r>
    <s v="001 00038365692024"/>
    <s v="RV008476429495"/>
    <d v="2024-01-12T00:00:00"/>
    <n v="-95.31"/>
    <n v="-9.4600000000000009"/>
    <n v="-85.85"/>
    <d v="2024-01-12T00:00:00"/>
    <s v="'008476429495"/>
    <n v="1662422"/>
    <s v="TN55-0482"/>
    <n v="197675"/>
    <d v="2024-01-17T00:00:00"/>
    <s v="Costco01"/>
    <s v="Blanket"/>
    <x v="1"/>
    <n v="-85.85"/>
    <n v="1"/>
  </r>
  <r>
    <s v="001 00038365692024"/>
    <s v="'RV019900320585"/>
    <d v="2024-01-12T00:00:00"/>
    <n v="-85.4"/>
    <n v="-22.2"/>
    <n v="-63.2"/>
    <d v="2024-01-12T00:00:00"/>
    <s v="'019900320585"/>
    <n v="1593359"/>
    <s v="BRB40-0011"/>
    <n v="197675"/>
    <d v="2024-01-17T00:00:00"/>
    <s v="Costco01"/>
    <s v="Window"/>
    <x v="2"/>
    <n v="-31.6"/>
    <n v="2"/>
  </r>
  <r>
    <s v="001 00038365692024"/>
    <s v="'RV019900320585"/>
    <d v="2024-01-12T00:00:00"/>
    <n v="-190.62"/>
    <n v="-18.920000000000002"/>
    <n v="-171.7"/>
    <d v="2024-01-12T00:00:00"/>
    <s v="'019900320585"/>
    <n v="1662421"/>
    <s v="TN55-0481"/>
    <n v="197675"/>
    <d v="2024-01-17T00:00:00"/>
    <s v="Costco01"/>
    <s v="Blanket"/>
    <x v="1"/>
    <n v="-85.85"/>
    <n v="2"/>
  </r>
  <r>
    <s v="001 00038365692024"/>
    <s v="'RV019920417337"/>
    <d v="2024-01-12T00:00:00"/>
    <n v="-38.659999999999997"/>
    <n v="-10.51"/>
    <n v="-28.15"/>
    <d v="2024-01-12T00:00:00"/>
    <s v="'019920417337"/>
    <n v="1593356"/>
    <s v="BRB40-0006"/>
    <n v="197675"/>
    <d v="2024-01-17T00:00:00"/>
    <s v="Costco01"/>
    <s v="Window"/>
    <x v="2"/>
    <n v="-28.15"/>
    <n v="1"/>
  </r>
  <r>
    <s v="001 00038365692024"/>
    <s v="'RV019920417337"/>
    <d v="2024-01-12T00:00:00"/>
    <n v="-173.44"/>
    <n v="-18.739999999999998"/>
    <n v="-154.69999999999999"/>
    <d v="2024-01-12T00:00:00"/>
    <s v="'019920417337"/>
    <n v="1662420"/>
    <s v="TN55-0480"/>
    <n v="197675"/>
    <d v="2024-01-17T00:00:00"/>
    <s v="Costco01"/>
    <s v="Blanket"/>
    <x v="1"/>
    <n v="-77.349999999999994"/>
    <n v="2"/>
  </r>
  <r>
    <s v="001 00038365692024"/>
    <s v="'RV019920417517"/>
    <d v="2024-01-12T00:00:00"/>
    <n v="-18"/>
    <n v="-0.75"/>
    <n v="-17.25"/>
    <d v="2024-01-12T00:00:00"/>
    <s v="'019920417517"/>
    <n v="1259359"/>
    <s v="CO63WC5215"/>
    <n v="197675"/>
    <d v="2024-01-17T00:00:00"/>
    <s v="COSTCO"/>
    <s v="Pet Bed"/>
    <x v="3"/>
    <n v="0"/>
    <e v="#DIV/0!"/>
  </r>
  <r>
    <s v="001 00038365692024"/>
    <s v="'RV019941057259"/>
    <d v="2024-01-12T00:00:00"/>
    <n v="-95.31"/>
    <n v="-9.4600000000000009"/>
    <n v="-85.85"/>
    <d v="2024-01-12T00:00:00"/>
    <s v="'019941057259"/>
    <n v="1662421"/>
    <s v="TN55-0481"/>
    <n v="197675"/>
    <d v="2024-01-17T00:00:00"/>
    <s v="Costco01"/>
    <s v="Blanket"/>
    <x v="1"/>
    <n v="-85.85"/>
    <n v="1"/>
  </r>
  <r>
    <s v="001 00038365692024"/>
    <s v="'RV019941057259"/>
    <d v="2024-01-12T00:00:00"/>
    <n v="-190.62"/>
    <n v="-18.920000000000002"/>
    <n v="-171.7"/>
    <d v="2024-01-12T00:00:00"/>
    <s v="'019941057259"/>
    <n v="1662422"/>
    <s v="TN55-0482"/>
    <n v="197675"/>
    <d v="2024-01-17T00:00:00"/>
    <s v="Costco01"/>
    <s v="Blanket"/>
    <x v="1"/>
    <n v="-85.85"/>
    <n v="2"/>
  </r>
  <r>
    <s v="001 00038365692024"/>
    <s v="'RV019941057804"/>
    <d v="2024-01-12T00:00:00"/>
    <n v="-115.98"/>
    <n v="-31.53"/>
    <n v="-84.45"/>
    <d v="2024-01-12T00:00:00"/>
    <s v="'019941057804"/>
    <n v="1540780"/>
    <s v="BR40-2136"/>
    <n v="197675"/>
    <d v="2024-01-17T00:00:00"/>
    <s v="Costco01"/>
    <s v="Window"/>
    <x v="2"/>
    <n v="-28.15"/>
    <n v="3.0000000000000004"/>
  </r>
  <r>
    <s v="001 00038365692024"/>
    <s v="RV019941058591"/>
    <d v="2024-01-15T00:00:00"/>
    <n v="-95.31"/>
    <n v="-9.4600000000000009"/>
    <n v="-85.85"/>
    <d v="2024-01-15T00:00:00"/>
    <s v="'019941058591"/>
    <n v="1662421"/>
    <s v="TN55-0481"/>
    <n v="197675"/>
    <d v="2024-01-17T00:00:00"/>
    <s v="Costco01"/>
    <s v="Blanket"/>
    <x v="1"/>
    <n v="-85.85"/>
    <n v="1"/>
  </r>
  <r>
    <s v="001 00038365692024"/>
    <s v="'RV019951603412"/>
    <d v="2024-01-15T00:00:00"/>
    <n v="-39"/>
    <n v="0"/>
    <n v="-39"/>
    <d v="2024-01-15T00:00:00"/>
    <s v="'019951603412"/>
    <n v="1529946"/>
    <s v="CO63PN5562E"/>
    <n v="197675"/>
    <d v="2024-01-17T00:00:00"/>
    <s v="Costco01"/>
    <s v="Pet Bed"/>
    <x v="3"/>
    <n v="-39"/>
    <n v="1"/>
  </r>
  <r>
    <s v="001 00038365692024"/>
    <s v="'RV019960448634"/>
    <d v="2024-01-12T00:00:00"/>
    <n v="-173.44"/>
    <n v="-18.739999999999998"/>
    <n v="-154.69999999999999"/>
    <d v="2024-01-12T00:00:00"/>
    <s v="'019960448634"/>
    <n v="1662420"/>
    <s v="TN55-0480"/>
    <n v="197675"/>
    <d v="2024-01-17T00:00:00"/>
    <s v="Costco01"/>
    <s v="Blanket"/>
    <x v="1"/>
    <n v="-77.349999999999994"/>
    <n v="2"/>
  </r>
  <r>
    <s v="001 00038365692024"/>
    <s v="'RV019970805532"/>
    <d v="2024-01-15T00:00:00"/>
    <n v="-25.55"/>
    <n v="0"/>
    <n v="-25.55"/>
    <d v="2024-01-15T00:00:00"/>
    <s v="'019970805532"/>
    <n v="1516596"/>
    <s v="CO63HC5549E"/>
    <n v="197675"/>
    <d v="2024-01-17T00:00:00"/>
    <s v="Costco01"/>
    <s v="Pet Bed"/>
    <x v="3"/>
    <n v="-25.55"/>
    <n v="1"/>
  </r>
  <r>
    <s v="001 00038365692024"/>
    <s v="'RV019970805532"/>
    <d v="2024-01-15T00:00:00"/>
    <n v="-117"/>
    <m/>
    <n v="-117"/>
    <d v="2024-01-15T00:00:00"/>
    <s v="'019970805532"/>
    <n v="1529946"/>
    <s v="CO63PN5562E"/>
    <n v="197675"/>
    <d v="2024-01-17T00:00:00"/>
    <s v="Costco01"/>
    <s v="Pet Bed"/>
    <x v="3"/>
    <n v="-39"/>
    <n v="3"/>
  </r>
  <r>
    <s v="001 00038365692024"/>
    <s v="'RV019970805582"/>
    <d v="2024-01-15T00:00:00"/>
    <n v="-173.44"/>
    <n v="-18.739999999999998"/>
    <n v="-154.69999999999999"/>
    <d v="2024-01-15T00:00:00"/>
    <s v="'019970805582"/>
    <n v="1662420"/>
    <s v="TN55-0480"/>
    <n v="197675"/>
    <d v="2024-01-17T00:00:00"/>
    <s v="Costco01"/>
    <s v="Blanket"/>
    <x v="1"/>
    <n v="-77.349999999999994"/>
    <n v="2"/>
  </r>
  <r>
    <s v="001 00038365692024"/>
    <s v="'RV019970805582"/>
    <d v="2024-01-15T00:00:00"/>
    <n v="-95.31"/>
    <n v="-9.4600000000000009"/>
    <n v="-85.85"/>
    <d v="2024-01-15T00:00:00"/>
    <s v="'019970805582"/>
    <n v="1662421"/>
    <s v="TN55-0481"/>
    <n v="197675"/>
    <d v="2024-01-17T00:00:00"/>
    <s v="Costco01"/>
    <s v="Blanket"/>
    <x v="1"/>
    <n v="-85.85"/>
    <n v="1"/>
  </r>
  <r>
    <s v="001 00038365692024"/>
    <s v="'RV019970805705"/>
    <d v="2024-01-15T00:00:00"/>
    <n v="-173.44"/>
    <n v="-18.739999999999998"/>
    <n v="-154.69999999999999"/>
    <d v="2024-01-15T00:00:00"/>
    <s v="'019970805705"/>
    <n v="1662420"/>
    <s v="TN55-0480"/>
    <n v="197675"/>
    <d v="2024-01-17T00:00:00"/>
    <s v="Costco01"/>
    <s v="Blanket"/>
    <x v="1"/>
    <n v="-77.349999999999994"/>
    <n v="2"/>
  </r>
  <r>
    <s v="001 00038365692024"/>
    <s v="'RV019970805705"/>
    <d v="2024-01-15T00:00:00"/>
    <n v="-95.31"/>
    <n v="-9.4600000000000009"/>
    <n v="-85.85"/>
    <d v="2024-01-15T00:00:00"/>
    <s v="'019970805705"/>
    <n v="1662421"/>
    <s v="TN55-0481"/>
    <n v="197675"/>
    <d v="2024-01-17T00:00:00"/>
    <s v="Costco01"/>
    <s v="Blanket"/>
    <x v="1"/>
    <n v="-85.85"/>
    <n v="1"/>
  </r>
  <r>
    <s v="001 00038365692024"/>
    <s v="'RV019970805982"/>
    <d v="2024-01-15T00:00:00"/>
    <n v="-77.319999999999993"/>
    <n v="-21.02"/>
    <n v="-56.3"/>
    <d v="2024-01-15T00:00:00"/>
    <s v="'019970805982"/>
    <n v="1540780"/>
    <s v="BR40-2136"/>
    <n v="197675"/>
    <d v="2024-01-17T00:00:00"/>
    <s v="Costco01"/>
    <s v="Window"/>
    <x v="2"/>
    <n v="-28.15"/>
    <n v="2"/>
  </r>
  <r>
    <s v="001 00038365692024"/>
    <s v="'RV019970805982"/>
    <d v="2024-01-15T00:00:00"/>
    <n v="-77.319999999999993"/>
    <n v="-21.02"/>
    <n v="-56.3"/>
    <d v="2024-01-15T00:00:00"/>
    <s v="'019970805982"/>
    <n v="1540781"/>
    <s v="BR40-2140"/>
    <n v="197675"/>
    <d v="2024-01-17T00:00:00"/>
    <s v="Costco01"/>
    <s v="Window"/>
    <x v="2"/>
    <n v="-28.15"/>
    <n v="2"/>
  </r>
  <r>
    <s v="001 00038365692024"/>
    <s v="'RV019970805982"/>
    <d v="2024-01-15T00:00:00"/>
    <n v="-173.44"/>
    <n v="-18.739999999999998"/>
    <n v="-154.69999999999999"/>
    <d v="2024-01-15T00:00:00"/>
    <s v="'019970805982"/>
    <n v="1662420"/>
    <s v="TN55-0480"/>
    <n v="197675"/>
    <d v="2024-01-17T00:00:00"/>
    <s v="Costco01"/>
    <s v="Blanket"/>
    <x v="1"/>
    <n v="-77.349999999999994"/>
    <n v="2"/>
  </r>
  <r>
    <s v="001 00038365692024"/>
    <s v="'RV019970805982"/>
    <d v="2024-01-15T00:00:00"/>
    <n v="-95.31"/>
    <n v="-9.4600000000000009"/>
    <n v="-85.85"/>
    <d v="2024-01-15T00:00:00"/>
    <s v="'019970805982"/>
    <n v="1662421"/>
    <s v="TN55-0481"/>
    <n v="197675"/>
    <d v="2024-01-17T00:00:00"/>
    <s v="Costco01"/>
    <s v="Blanket"/>
    <x v="1"/>
    <n v="-85.85"/>
    <n v="1"/>
  </r>
  <r>
    <s v="001 00038365692024"/>
    <s v="'RV019970806267"/>
    <d v="2024-01-15T00:00:00"/>
    <n v="-42.7"/>
    <n v="-11.1"/>
    <n v="-31.6"/>
    <d v="2024-01-15T00:00:00"/>
    <s v="'019970806267"/>
    <n v="1540784"/>
    <s v="BR40-2137"/>
    <n v="197675"/>
    <d v="2024-01-17T00:00:00"/>
    <s v="Costco01"/>
    <s v="Window"/>
    <x v="2"/>
    <n v="-31.6"/>
    <n v="1"/>
  </r>
  <r>
    <s v="001 00038365692024"/>
    <s v="'RV019970806267"/>
    <d v="2024-01-15T00:00:00"/>
    <n v="-86.72"/>
    <n v="-9.3699999999999992"/>
    <n v="-77.349999999999994"/>
    <d v="2024-01-15T00:00:00"/>
    <s v="'019970806267"/>
    <n v="1662420"/>
    <s v="TN55-0480"/>
    <n v="197675"/>
    <d v="2024-01-17T00:00:00"/>
    <s v="Costco01"/>
    <s v="Blanket"/>
    <x v="1"/>
    <n v="-77.349999999999994"/>
    <n v="1"/>
  </r>
  <r>
    <s v="001 00038365692024"/>
    <s v="'RV019980938574"/>
    <d v="2024-01-15T00:00:00"/>
    <n v="-190.62"/>
    <n v="-18.920000000000002"/>
    <n v="-171.7"/>
    <d v="2024-01-15T00:00:00"/>
    <s v="'019980938574"/>
    <n v="1662421"/>
    <s v="TN55-0481"/>
    <n v="197675"/>
    <d v="2024-01-17T00:00:00"/>
    <s v="Costco01"/>
    <s v="Blanket"/>
    <x v="1"/>
    <n v="-85.85"/>
    <n v="2"/>
  </r>
  <r>
    <s v="001 00038588552024"/>
    <s v="'RV008476439277"/>
    <d v="2024-01-16T00:00:00"/>
    <n v="-34.869999999999997"/>
    <n v="0"/>
    <n v="-34.869999999999997"/>
    <d v="2024-01-16T00:00:00"/>
    <s v="'008476439277"/>
    <n v="1704888"/>
    <s v="CO63BC6110E"/>
    <n v="197678"/>
    <d v="2024-01-18T00:00:00"/>
    <s v="Costco01"/>
    <s v="Pet Bed"/>
    <x v="3"/>
    <n v="-36.71"/>
    <n v="0.94987741759738487"/>
  </r>
  <r>
    <s v="001 00038588552024"/>
    <s v="'RV008476439278"/>
    <d v="2024-01-16T00:00:00"/>
    <n v="-25.55"/>
    <n v="0"/>
    <n v="-25.55"/>
    <d v="2024-01-16T00:00:00"/>
    <s v="'008476439278"/>
    <n v="1516596"/>
    <s v="CO63HC5549E"/>
    <n v="197678"/>
    <d v="2024-01-18T00:00:00"/>
    <s v="Costco01"/>
    <s v="Pet Bed"/>
    <x v="3"/>
    <n v="-25.55"/>
    <n v="1"/>
  </r>
  <r>
    <s v="001 00038588552024"/>
    <s v="'RV010110276171"/>
    <d v="2024-01-16T00:00:00"/>
    <n v="-95.31"/>
    <n v="-9.4600000000000009"/>
    <n v="-85.85"/>
    <d v="2024-01-16T00:00:00"/>
    <s v="'010110276171"/>
    <n v="1662421"/>
    <s v="TN55-0481"/>
    <n v="197678"/>
    <d v="2024-01-18T00:00:00"/>
    <s v="Costco01"/>
    <s v="Blanket"/>
    <x v="1"/>
    <n v="-85.85"/>
    <n v="1"/>
  </r>
  <r>
    <s v="001 00038588552024"/>
    <s v="'RV019890299404"/>
    <d v="2024-01-16T00:00:00"/>
    <n v="-42.7"/>
    <n v="-11.1"/>
    <n v="-31.6"/>
    <d v="2024-01-16T00:00:00"/>
    <s v="'019890299404"/>
    <n v="1540785"/>
    <s v="BR40-2141"/>
    <n v="197678"/>
    <d v="2024-01-18T00:00:00"/>
    <s v="Costco01"/>
    <s v="Window"/>
    <x v="2"/>
    <n v="-31.6"/>
    <n v="1"/>
  </r>
  <r>
    <s v="001 00038588552024"/>
    <s v="'RV019890299404"/>
    <d v="2024-01-16T00:00:00"/>
    <n v="-173.44"/>
    <n v="-18.739999999999998"/>
    <n v="-154.69999999999999"/>
    <d v="2024-01-16T00:00:00"/>
    <s v="'019890299404"/>
    <n v="1662420"/>
    <s v="TN55-0480"/>
    <n v="197678"/>
    <d v="2024-01-18T00:00:00"/>
    <s v="Costco01"/>
    <s v="Blanket"/>
    <x v="1"/>
    <n v="-77.349999999999994"/>
    <n v="2"/>
  </r>
  <r>
    <s v="001 00038588552024"/>
    <s v="'RV019890299404"/>
    <d v="2024-01-16T00:00:00"/>
    <n v="-95.31"/>
    <n v="-9.4600000000000009"/>
    <n v="-85.85"/>
    <d v="2024-01-16T00:00:00"/>
    <s v="'019890299404"/>
    <n v="1662421"/>
    <s v="TN55-0481"/>
    <n v="197678"/>
    <d v="2024-01-18T00:00:00"/>
    <s v="Costco01"/>
    <s v="Blanket"/>
    <x v="1"/>
    <n v="-85.85"/>
    <n v="1"/>
  </r>
  <r>
    <s v="001 00038588552024"/>
    <s v="'RV019920418353"/>
    <d v="2024-01-16T00:00:00"/>
    <n v="-95.31"/>
    <n v="-9.4600000000000009"/>
    <n v="-85.85"/>
    <d v="2024-01-16T00:00:00"/>
    <s v="'019920418353"/>
    <n v="1662421"/>
    <s v="TN55-0481"/>
    <n v="197678"/>
    <d v="2024-01-18T00:00:00"/>
    <s v="Costco01"/>
    <s v="Blanket"/>
    <x v="1"/>
    <n v="-85.85"/>
    <n v="1"/>
  </r>
  <r>
    <s v="001 00038588552024"/>
    <s v="'RV019941059382"/>
    <d v="2024-01-16T00:00:00"/>
    <n v="-173.44"/>
    <n v="-18.739999999999998"/>
    <n v="-154.69999999999999"/>
    <d v="2024-01-16T00:00:00"/>
    <s v="'019941059382"/>
    <n v="1662420"/>
    <s v="TN55-0480"/>
    <n v="197678"/>
    <d v="2024-01-18T00:00:00"/>
    <s v="Costco01"/>
    <s v="Blanket"/>
    <x v="1"/>
    <n v="-77.349999999999994"/>
    <n v="2"/>
  </r>
  <r>
    <s v="001 00038588552024"/>
    <s v="'RV019941059382"/>
    <d v="2024-01-16T00:00:00"/>
    <n v="-95.31"/>
    <n v="-9.4600000000000009"/>
    <n v="-85.85"/>
    <d v="2024-01-16T00:00:00"/>
    <s v="'019941059382"/>
    <n v="1662421"/>
    <s v="TN55-0481"/>
    <n v="197678"/>
    <d v="2024-01-18T00:00:00"/>
    <s v="Costco01"/>
    <s v="Blanket"/>
    <x v="1"/>
    <n v="-85.85"/>
    <n v="1"/>
  </r>
  <r>
    <s v="001 00038588552024"/>
    <s v="'RV019941059382"/>
    <d v="2024-01-16T00:00:00"/>
    <n v="-95.31"/>
    <n v="-9.4600000000000009"/>
    <n v="-85.85"/>
    <d v="2024-01-16T00:00:00"/>
    <s v="'019941059382"/>
    <n v="1662422"/>
    <s v="TN55-0482"/>
    <n v="197678"/>
    <d v="2024-01-18T00:00:00"/>
    <s v="Costco01"/>
    <s v="Blanket"/>
    <x v="1"/>
    <n v="-85.85"/>
    <n v="1"/>
  </r>
  <r>
    <s v="001 00038588552024"/>
    <s v="'RV019951604647"/>
    <d v="2024-01-16T00:00:00"/>
    <n v="-77.319999999999993"/>
    <n v="-21.02"/>
    <n v="-56.3"/>
    <d v="2024-01-16T00:00:00"/>
    <s v="'019951604647"/>
    <n v="1540781"/>
    <s v="BR40-2140"/>
    <n v="197678"/>
    <d v="2024-01-18T00:00:00"/>
    <s v="Costco01"/>
    <s v="Window"/>
    <x v="2"/>
    <n v="-28.15"/>
    <n v="2"/>
  </r>
  <r>
    <s v="001 00038588552024"/>
    <s v="'RV019970806443"/>
    <d v="2024-01-16T00:00:00"/>
    <n v="-86.72"/>
    <n v="-9.3699999999999992"/>
    <n v="-77.349999999999994"/>
    <d v="2024-01-16T00:00:00"/>
    <s v="'019970806443"/>
    <n v="1662420"/>
    <s v="TN55-0480"/>
    <n v="197678"/>
    <d v="2024-01-18T00:00:00"/>
    <s v="Costco01"/>
    <s v="Blanket"/>
    <x v="1"/>
    <n v="-77.349999999999994"/>
    <n v="1"/>
  </r>
  <r>
    <s v="001 00038819102024"/>
    <s v="'RV007430439612"/>
    <d v="2024-01-17T00:00:00"/>
    <n v="-95.31"/>
    <n v="-9.4600000000000009"/>
    <n v="-85.85"/>
    <d v="2024-01-17T00:00:00"/>
    <s v="'007430439612"/>
    <n v="1662421"/>
    <s v="TN55-0481"/>
    <n v="197817"/>
    <d v="2024-01-19T00:00:00"/>
    <s v="Costco01"/>
    <s v="Blanket"/>
    <x v="1"/>
    <n v="-85.85"/>
    <n v="1"/>
  </r>
  <r>
    <s v="001 00038819102024"/>
    <s v="'RV008476447791"/>
    <d v="2024-01-17T00:00:00"/>
    <n v="-39"/>
    <n v="0"/>
    <n v="-39"/>
    <d v="2024-01-17T00:00:00"/>
    <s v="'008476447791"/>
    <n v="1529947"/>
    <s v="CO63PN5563E"/>
    <n v="197817"/>
    <d v="2024-01-19T00:00:00"/>
    <s v="Costco01"/>
    <s v="Pet Bed"/>
    <x v="3"/>
    <n v="-39"/>
    <n v="1"/>
  </r>
  <r>
    <s v="001 00038819102024"/>
    <s v="'RV008476447794"/>
    <d v="2024-01-17T00:00:00"/>
    <n v="-22.78"/>
    <n v="0"/>
    <n v="-22.78"/>
    <d v="2024-01-17T00:00:00"/>
    <s v="'008476447794"/>
    <n v="1529939"/>
    <s v="CO63PT5559E"/>
    <n v="197817"/>
    <d v="2024-01-19T00:00:00"/>
    <s v="Costco01"/>
    <s v="Pet Bed"/>
    <x v="3"/>
    <n v="-22.78"/>
    <n v="1"/>
  </r>
  <r>
    <s v="001 00038819102024"/>
    <s v="'RV008476447795"/>
    <d v="2024-01-17T00:00:00"/>
    <n v="-22.78"/>
    <n v="0"/>
    <n v="-22.78"/>
    <d v="2024-01-17T00:00:00"/>
    <s v="'008476447795"/>
    <n v="1529939"/>
    <s v="CO63PT5559E"/>
    <n v="197817"/>
    <d v="2024-01-19T00:00:00"/>
    <s v="Costco01"/>
    <s v="Pet Bed"/>
    <x v="3"/>
    <n v="-22.78"/>
    <n v="1"/>
  </r>
  <r>
    <s v="001 00038819102024"/>
    <s v="'RV008476447798"/>
    <d v="2024-01-17T00:00:00"/>
    <n v="-25.55"/>
    <n v="0"/>
    <n v="-25.55"/>
    <d v="2024-01-17T00:00:00"/>
    <s v="'008476447798"/>
    <n v="1516597"/>
    <s v="CO63HC5550E"/>
    <n v="197817"/>
    <d v="2024-01-19T00:00:00"/>
    <s v="Costco01"/>
    <s v="Pet Bed"/>
    <x v="3"/>
    <n v="-25.55"/>
    <n v="1"/>
  </r>
  <r>
    <s v="001 00038819102024"/>
    <s v="'RV008476447799"/>
    <d v="2024-01-17T00:00:00"/>
    <n v="-25.55"/>
    <n v="0"/>
    <n v="-25.55"/>
    <d v="2024-01-17T00:00:00"/>
    <s v="'008476447799"/>
    <n v="1516597"/>
    <s v="CO63HC5550E"/>
    <n v="197817"/>
    <d v="2024-01-19T00:00:00"/>
    <s v="Costco01"/>
    <s v="Pet Bed"/>
    <x v="3"/>
    <n v="-25.55"/>
    <n v="1"/>
  </r>
  <r>
    <s v="001 00038819102024"/>
    <s v="'RV019840140995"/>
    <d v="2024-01-17T00:00:00"/>
    <n v="-173.44"/>
    <n v="-18.739999999999998"/>
    <n v="-154.69999999999999"/>
    <d v="2024-01-17T00:00:00"/>
    <s v="'019840140995"/>
    <n v="1662420"/>
    <s v="TN55-0480"/>
    <n v="197817"/>
    <d v="2024-01-19T00:00:00"/>
    <s v="Costco01"/>
    <s v="Blanket"/>
    <x v="1"/>
    <n v="-77.349999999999994"/>
    <n v="2"/>
  </r>
  <r>
    <s v="001 00038819102024"/>
    <s v="'RV019840140995"/>
    <d v="2024-01-17T00:00:00"/>
    <n v="-95.31"/>
    <n v="-9.4600000000000009"/>
    <n v="-85.85"/>
    <d v="2024-01-17T00:00:00"/>
    <s v="'019840140995"/>
    <n v="1662421"/>
    <s v="TN55-0481"/>
    <n v="197817"/>
    <d v="2024-01-19T00:00:00"/>
    <s v="Costco01"/>
    <s v="Blanket"/>
    <x v="1"/>
    <n v="-85.85"/>
    <n v="1"/>
  </r>
  <r>
    <s v="001 00038819102024"/>
    <s v="'RV019840140995"/>
    <d v="2024-01-17T00:00:00"/>
    <n v="-285.93"/>
    <n v="-28.38"/>
    <n v="-257.55"/>
    <d v="2024-01-17T00:00:00"/>
    <s v="'019840140995"/>
    <n v="1662422"/>
    <s v="TN55-0482"/>
    <n v="197817"/>
    <d v="2024-01-19T00:00:00"/>
    <s v="Costco01"/>
    <s v="Blanket"/>
    <x v="1"/>
    <n v="-85.85"/>
    <n v="3.0000000000000004"/>
  </r>
  <r>
    <s v="001 00038819102024"/>
    <s v="'RV019850121327"/>
    <d v="2024-01-17T00:00:00"/>
    <n v="-42.7"/>
    <n v="-11.1"/>
    <n v="-31.6"/>
    <d v="2024-01-17T00:00:00"/>
    <s v="'019850121327"/>
    <n v="1540785"/>
    <s v="BR40-2141"/>
    <n v="197817"/>
    <d v="2024-01-19T00:00:00"/>
    <s v="Costco01"/>
    <s v="Window"/>
    <x v="2"/>
    <n v="-31.6"/>
    <n v="1"/>
  </r>
  <r>
    <s v="001 00038819102024"/>
    <s v="'RV019850121327"/>
    <d v="2024-01-17T00:00:00"/>
    <n v="-86.72"/>
    <n v="-9.3699999999999992"/>
    <n v="-77.349999999999994"/>
    <d v="2024-01-17T00:00:00"/>
    <s v="'019850121327"/>
    <n v="1662420"/>
    <s v="TN55-0480"/>
    <n v="197817"/>
    <d v="2024-01-19T00:00:00"/>
    <s v="Costco01"/>
    <s v="Blanket"/>
    <x v="1"/>
    <n v="-77.349999999999994"/>
    <n v="1"/>
  </r>
  <r>
    <s v="001 00038819102024"/>
    <s v="'RV019850121327"/>
    <d v="2024-01-17T00:00:00"/>
    <n v="-95.31"/>
    <n v="-9.4600000000000009"/>
    <n v="-85.85"/>
    <d v="2024-01-17T00:00:00"/>
    <s v="'019850121327"/>
    <n v="1662421"/>
    <s v="TN55-0481"/>
    <n v="197817"/>
    <d v="2024-01-19T00:00:00"/>
    <s v="Costco01"/>
    <s v="Blanket"/>
    <x v="1"/>
    <n v="-85.85"/>
    <n v="1"/>
  </r>
  <r>
    <s v="001 00038819102024"/>
    <s v="'RV019941059760"/>
    <d v="2024-01-17T00:00:00"/>
    <n v="-260.16000000000003"/>
    <n v="-28.11"/>
    <n v="-232.05"/>
    <d v="2024-01-17T00:00:00"/>
    <s v="'019941059760"/>
    <n v="1662420"/>
    <s v="TN55-0480"/>
    <n v="197817"/>
    <d v="2024-01-19T00:00:00"/>
    <s v="Costco01"/>
    <s v="Blanket"/>
    <x v="1"/>
    <n v="-77.349999999999994"/>
    <n v="3.0000000000000004"/>
  </r>
  <r>
    <s v="001 00038819102024"/>
    <s v="'RV019941059760"/>
    <d v="2024-01-17T00:00:00"/>
    <n v="-95.31"/>
    <n v="-9.4600000000000009"/>
    <n v="-85.85"/>
    <d v="2024-01-17T00:00:00"/>
    <s v="'019941059760"/>
    <n v="1662421"/>
    <s v="TN55-0481"/>
    <n v="197817"/>
    <d v="2024-01-19T00:00:00"/>
    <s v="Costco01"/>
    <s v="Blanket"/>
    <x v="1"/>
    <n v="-85.85"/>
    <n v="1"/>
  </r>
  <r>
    <s v="001 00039053242024"/>
    <s v="'RV006340258419"/>
    <d v="2024-01-18T00:00:00"/>
    <n v="-95.31"/>
    <n v="-9.4600000000000009"/>
    <n v="-85.85"/>
    <d v="2024-01-18T00:00:00"/>
    <s v="'006340258419"/>
    <n v="1662421"/>
    <s v="TN55-0481"/>
    <n v="197961"/>
    <d v="2024-01-22T00:00:00"/>
    <s v="Costco01"/>
    <s v="Blanket"/>
    <x v="1"/>
    <n v="-85.85"/>
    <n v="1"/>
  </r>
  <r>
    <s v="001 00039053242024"/>
    <s v="'RV019870375525"/>
    <d v="2024-01-18T00:00:00"/>
    <n v="-170.8"/>
    <n v="-44.4"/>
    <n v="-126.4"/>
    <d v="2024-01-18T00:00:00"/>
    <s v="'019870375525"/>
    <n v="1593358"/>
    <s v="BRB40-0007"/>
    <n v="197961"/>
    <d v="2024-01-22T00:00:00"/>
    <s v="Costco01"/>
    <s v="Window"/>
    <x v="2"/>
    <n v="-31.6"/>
    <n v="4"/>
  </r>
  <r>
    <s v="001 00039053242024"/>
    <s v="'RV019870375525"/>
    <d v="2024-01-18T00:00:00"/>
    <n v="-95.31"/>
    <n v="-9.4600000000000009"/>
    <n v="-85.85"/>
    <d v="2024-01-18T00:00:00"/>
    <s v="'019870375525"/>
    <n v="1662421"/>
    <s v="TN55-0481"/>
    <n v="197961"/>
    <d v="2024-01-22T00:00:00"/>
    <s v="Costco01"/>
    <s v="Blanket"/>
    <x v="1"/>
    <n v="-85.85"/>
    <n v="1"/>
  </r>
  <r>
    <s v="001 00039053242024"/>
    <s v="'RV019910553737"/>
    <d v="2024-01-18T00:00:00"/>
    <n v="-77.319999999999993"/>
    <n v="-21.02"/>
    <n v="-56.3"/>
    <d v="2024-01-18T00:00:00"/>
    <s v="'019910553737"/>
    <n v="1593357"/>
    <s v="BRB40-0010"/>
    <n v="197961"/>
    <d v="2024-01-22T00:00:00"/>
    <s v="Costco01"/>
    <s v="Window"/>
    <x v="2"/>
    <n v="-28.15"/>
    <n v="2"/>
  </r>
  <r>
    <s v="001 00039053242024"/>
    <s v="'RV019910553737"/>
    <d v="2024-01-18T00:00:00"/>
    <n v="-173.44"/>
    <n v="-18.739999999999998"/>
    <n v="-154.69999999999999"/>
    <d v="2024-01-18T00:00:00"/>
    <s v="'019910553737"/>
    <n v="1662420"/>
    <s v="TN55-0480"/>
    <n v="197961"/>
    <d v="2024-01-22T00:00:00"/>
    <s v="Costco01"/>
    <s v="Blanket"/>
    <x v="1"/>
    <n v="-77.349999999999994"/>
    <n v="2"/>
  </r>
  <r>
    <s v="001 00039053242024"/>
    <s v="'RV019910553737"/>
    <d v="2024-01-18T00:00:00"/>
    <n v="-95.31"/>
    <n v="-9.4600000000000009"/>
    <n v="-85.85"/>
    <d v="2024-01-18T00:00:00"/>
    <s v="'019910553737"/>
    <n v="1662421"/>
    <s v="TN55-0481"/>
    <n v="197961"/>
    <d v="2024-01-22T00:00:00"/>
    <s v="Costco01"/>
    <s v="Blanket"/>
    <x v="1"/>
    <n v="-85.85"/>
    <n v="1"/>
  </r>
  <r>
    <s v="001 00039053242024"/>
    <s v="'RV019910553760"/>
    <d v="2024-01-18T00:00:00"/>
    <n v="-117"/>
    <n v="0"/>
    <n v="-117"/>
    <d v="2024-01-18T00:00:00"/>
    <s v="'019910553760"/>
    <n v="1529946"/>
    <s v="CO63PN5562E"/>
    <n v="197961"/>
    <d v="2024-01-22T00:00:00"/>
    <s v="Costco01"/>
    <s v="Pet Bed"/>
    <x v="3"/>
    <n v="-39"/>
    <n v="3"/>
  </r>
  <r>
    <s v="001 00039053242024"/>
    <s v="'RV019941060996"/>
    <d v="2024-01-18T00:00:00"/>
    <n v="-86.72"/>
    <n v="-9.3699999999999992"/>
    <n v="-77.349999999999994"/>
    <d v="2024-01-18T00:00:00"/>
    <s v="'019941060996"/>
    <n v="1662420"/>
    <s v="TN55-0480"/>
    <n v="197961"/>
    <d v="2024-01-22T00:00:00"/>
    <s v="Costco01"/>
    <s v="Blanket"/>
    <x v="1"/>
    <n v="-77.349999999999994"/>
    <n v="1"/>
  </r>
  <r>
    <s v="001 00039053242024"/>
    <s v="'RV019941060996"/>
    <d v="2024-01-18T00:00:00"/>
    <n v="-95.31"/>
    <n v="-9.4600000000000009"/>
    <n v="-85.85"/>
    <d v="2024-01-18T00:00:00"/>
    <s v="'019941060996"/>
    <n v="1662421"/>
    <s v="TN55-0481"/>
    <n v="197961"/>
    <d v="2024-01-22T00:00:00"/>
    <s v="Costco01"/>
    <s v="Blanket"/>
    <x v="1"/>
    <n v="-85.85"/>
    <n v="1"/>
  </r>
  <r>
    <s v="001 00039053242024"/>
    <s v="'RV019941060996"/>
    <d v="2024-01-18T00:00:00"/>
    <n v="-95.31"/>
    <n v="-9.4600000000000009"/>
    <n v="-85.85"/>
    <d v="2024-01-18T00:00:00"/>
    <s v="'019941060996"/>
    <n v="1662422"/>
    <s v="TN55-0482"/>
    <n v="197961"/>
    <d v="2024-01-22T00:00:00"/>
    <s v="Costco01"/>
    <s v="Blanket"/>
    <x v="1"/>
    <n v="-85.85"/>
    <n v="1"/>
  </r>
  <r>
    <s v="001 00039053242024"/>
    <s v="'RV019951606491"/>
    <d v="2024-01-18T00:00:00"/>
    <n v="-39"/>
    <n v="0"/>
    <n v="-39"/>
    <d v="2024-01-18T00:00:00"/>
    <s v="'019951606491"/>
    <n v="1529946"/>
    <s v="CO63PN5562E"/>
    <n v="197961"/>
    <d v="2024-01-22T00:00:00"/>
    <s v="Costco01"/>
    <s v="Pet Bed"/>
    <x v="3"/>
    <n v="-39"/>
    <n v="1"/>
  </r>
  <r>
    <s v="001 00039053242024"/>
    <s v="'RV019951606609"/>
    <d v="2024-01-18T00:00:00"/>
    <n v="-95.31"/>
    <n v="-9.4600000000000009"/>
    <n v="-85.85"/>
    <d v="2024-01-18T00:00:00"/>
    <s v="'019951606609"/>
    <n v="1662422"/>
    <s v="TN55-0482"/>
    <n v="197961"/>
    <d v="2024-01-22T00:00:00"/>
    <s v="Costco01"/>
    <s v="Blanket"/>
    <x v="1"/>
    <n v="-85.85"/>
    <n v="1"/>
  </r>
  <r>
    <s v="001 00039053242024"/>
    <s v="'RV019951606990"/>
    <d v="2024-01-18T00:00:00"/>
    <n v="-86.72"/>
    <n v="-9.3699999999999992"/>
    <n v="-77.349999999999994"/>
    <d v="2024-01-18T00:00:00"/>
    <s v="'019951606990"/>
    <n v="1662420"/>
    <s v="TN55-0480"/>
    <n v="197961"/>
    <d v="2024-01-22T00:00:00"/>
    <s v="Costco01"/>
    <s v="Blanket"/>
    <x v="1"/>
    <n v="-77.349999999999994"/>
    <n v="1"/>
  </r>
  <r>
    <s v="001 00039053242024"/>
    <s v="'RV019970807497"/>
    <d v="2024-01-18T00:00:00"/>
    <n v="-95.31"/>
    <n v="-9.4600000000000009"/>
    <n v="-85.85"/>
    <d v="2024-01-18T00:00:00"/>
    <s v="'019970807497"/>
    <n v="1662421"/>
    <s v="TN55-0481"/>
    <n v="197961"/>
    <d v="2024-01-22T00:00:00"/>
    <s v="Costco01"/>
    <s v="Blanket"/>
    <x v="1"/>
    <n v="-85.85"/>
    <n v="1"/>
  </r>
  <r>
    <s v="001 00039053242024"/>
    <s v="'RV019980939422"/>
    <d v="2024-01-18T00:00:00"/>
    <n v="-77.319999999999993"/>
    <n v="-21.02"/>
    <n v="-56.3"/>
    <d v="2024-01-18T00:00:00"/>
    <s v="'019980939422"/>
    <n v="1593357"/>
    <s v="BRB40-0010"/>
    <n v="197961"/>
    <d v="2024-01-22T00:00:00"/>
    <s v="Costco01"/>
    <s v="Window"/>
    <x v="2"/>
    <n v="-28.15"/>
    <n v="2"/>
  </r>
  <r>
    <s v="001 00039053242024"/>
    <s v="'RV019980939422"/>
    <d v="2024-01-18T00:00:00"/>
    <n v="-86.72"/>
    <n v="-9.3699999999999992"/>
    <n v="-77.349999999999994"/>
    <d v="2024-01-18T00:00:00"/>
    <s v="'019980939422"/>
    <n v="1662420"/>
    <s v="TN55-0480"/>
    <n v="197961"/>
    <d v="2024-01-22T00:00:00"/>
    <s v="Costco01"/>
    <s v="Blanket"/>
    <x v="1"/>
    <n v="-77.349999999999994"/>
    <n v="1"/>
  </r>
  <r>
    <s v="001 00039053242024"/>
    <s v="'RV019980939422"/>
    <d v="2024-01-18T00:00:00"/>
    <n v="-95.31"/>
    <n v="-9.4600000000000009"/>
    <n v="-85.85"/>
    <d v="2024-01-18T00:00:00"/>
    <s v="'019980939422"/>
    <n v="1662421"/>
    <s v="TN55-0481"/>
    <n v="197961"/>
    <d v="2024-01-22T00:00:00"/>
    <s v="Costco01"/>
    <s v="Blanket"/>
    <x v="1"/>
    <n v="-85.85"/>
    <n v="1"/>
  </r>
  <r>
    <s v="001 00039347462024"/>
    <s v="'RV004370566159"/>
    <d v="2024-01-19T00:00:00"/>
    <n v="-193.3"/>
    <n v="-52.55"/>
    <n v="-140.75"/>
    <d v="2024-01-19T00:00:00"/>
    <s v="'004370566159"/>
    <n v="1540783"/>
    <s v="BR40-2134"/>
    <n v="197966"/>
    <d v="2024-01-23T00:00:00"/>
    <s v="Costco01"/>
    <s v="Window"/>
    <x v="2"/>
    <n v="-28.15"/>
    <n v="5"/>
  </r>
  <r>
    <s v="001 00039347462024"/>
    <s v="'RV004860427665"/>
    <d v="2024-01-19T00:00:00"/>
    <n v="-39"/>
    <n v="0"/>
    <n v="-39"/>
    <d v="2024-01-19T00:00:00"/>
    <s v="'004860427665"/>
    <n v="1529946"/>
    <s v="CO63PN5562E"/>
    <n v="197966"/>
    <d v="2024-01-23T00:00:00"/>
    <s v="Costco01"/>
    <s v="Pet Bed"/>
    <x v="3"/>
    <n v="-39"/>
    <n v="1"/>
  </r>
  <r>
    <s v="001 00039347462024"/>
    <s v="'RV007740257549"/>
    <d v="2024-01-21T00:00:00"/>
    <n v="-39"/>
    <n v="0"/>
    <n v="-39"/>
    <d v="2024-01-21T00:00:00"/>
    <s v="'007740257549"/>
    <n v="1529946"/>
    <s v="CO63PN5562E"/>
    <n v="197966"/>
    <d v="2024-01-23T00:00:00"/>
    <s v="Costco01"/>
    <s v="Pet Bed"/>
    <x v="3"/>
    <n v="-39"/>
    <n v="1"/>
  </r>
  <r>
    <s v="001 00039347462024"/>
    <s v="'RV012050595875"/>
    <d v="2024-01-19T00:00:00"/>
    <n v="-86.72"/>
    <n v="-9.3699999999999992"/>
    <n v="-77.349999999999994"/>
    <d v="2024-01-19T00:00:00"/>
    <s v="'012050595875"/>
    <n v="1662420"/>
    <s v="TN55-0480"/>
    <n v="197966"/>
    <d v="2024-01-23T00:00:00"/>
    <s v="Costco01"/>
    <s v="Blanket"/>
    <x v="1"/>
    <n v="-77.349999999999994"/>
    <n v="1"/>
  </r>
  <r>
    <s v="001 00039347462024"/>
    <s v="'RV019920418815"/>
    <d v="2024-01-19T00:00:00"/>
    <n v="-42.7"/>
    <n v="-11.1"/>
    <n v="-31.6"/>
    <d v="2024-01-19T00:00:00"/>
    <s v="'019920418815"/>
    <n v="1540784"/>
    <s v="BR40-2137"/>
    <n v="197966"/>
    <d v="2024-01-23T00:00:00"/>
    <s v="Costco01"/>
    <s v="Window"/>
    <x v="2"/>
    <n v="-31.6"/>
    <n v="1"/>
  </r>
  <r>
    <s v="001 00039347462024"/>
    <s v="'RV019920418815"/>
    <d v="2024-01-19T00:00:00"/>
    <n v="-38.659999999999997"/>
    <n v="-10.51"/>
    <n v="-28.15"/>
    <d v="2024-01-19T00:00:00"/>
    <s v="'019920418815"/>
    <n v="1593356"/>
    <s v="BRB40-0006"/>
    <n v="197966"/>
    <d v="2024-01-23T00:00:00"/>
    <s v="Costco01"/>
    <s v="Window"/>
    <x v="2"/>
    <n v="-28.15"/>
    <n v="1"/>
  </r>
  <r>
    <s v="001 00039347462024"/>
    <s v="'RV019920418815"/>
    <d v="2024-01-19T00:00:00"/>
    <n v="-86.72"/>
    <n v="-9.3699999999999992"/>
    <n v="-77.349999999999994"/>
    <d v="2024-01-19T00:00:00"/>
    <s v="'019920418815"/>
    <n v="1662420"/>
    <s v="TN55-0480"/>
    <n v="197966"/>
    <d v="2024-01-23T00:00:00"/>
    <s v="Costco01"/>
    <s v="Blanket"/>
    <x v="1"/>
    <n v="-77.349999999999994"/>
    <n v="1"/>
  </r>
  <r>
    <s v="001 00039347462024"/>
    <s v="'RV019930410656"/>
    <d v="2024-01-19T00:00:00"/>
    <n v="-190.62"/>
    <n v="-18.920000000000002"/>
    <n v="-171.7"/>
    <d v="2024-01-19T00:00:00"/>
    <s v="'019930410656"/>
    <n v="1662421"/>
    <s v="TN55-0481"/>
    <n v="197966"/>
    <d v="2024-01-23T00:00:00"/>
    <s v="Costco01"/>
    <s v="Blanket"/>
    <x v="1"/>
    <n v="-85.85"/>
    <n v="2"/>
  </r>
  <r>
    <s v="001 00039347462024"/>
    <s v="'RV019941061866"/>
    <d v="2024-01-20T00:00:00"/>
    <n v="-95.31"/>
    <n v="-9.4600000000000009"/>
    <n v="-85.85"/>
    <d v="2024-01-20T00:00:00"/>
    <s v="'019941061866"/>
    <n v="1662422"/>
    <s v="TN55-0482"/>
    <n v="197966"/>
    <d v="2024-01-23T00:00:00"/>
    <s v="Costco01"/>
    <s v="Blanket"/>
    <x v="1"/>
    <n v="-85.85"/>
    <n v="1"/>
  </r>
  <r>
    <s v="001 00039347462024"/>
    <s v="'RV019951607822"/>
    <d v="2024-01-19T00:00:00"/>
    <n v="-86.72"/>
    <n v="-9.3699999999999992"/>
    <n v="-77.349999999999994"/>
    <d v="2024-01-19T00:00:00"/>
    <s v="'019951607822"/>
    <n v="1662420"/>
    <s v="TN55-0480"/>
    <n v="197966"/>
    <d v="2024-01-23T00:00:00"/>
    <s v="Costco01"/>
    <s v="Blanket"/>
    <x v="1"/>
    <n v="-77.349999999999994"/>
    <n v="1"/>
  </r>
  <r>
    <s v="001 00039347462024"/>
    <s v="'RV019951607822"/>
    <d v="2024-01-19T00:00:00"/>
    <n v="-285.93"/>
    <n v="-28.38"/>
    <n v="-257.55"/>
    <d v="2024-01-19T00:00:00"/>
    <s v="'019951607822"/>
    <n v="1662422"/>
    <s v="TN55-0482"/>
    <n v="197966"/>
    <d v="2024-01-23T00:00:00"/>
    <s v="Costco01"/>
    <s v="Blanket"/>
    <x v="1"/>
    <n v="-85.85"/>
    <n v="3.0000000000000004"/>
  </r>
  <r>
    <s v="001 00039347462024"/>
    <s v="'RV019980940311"/>
    <d v="2024-01-19T00:00:00"/>
    <n v="-25.55"/>
    <n v="0"/>
    <n v="-25.55"/>
    <d v="2024-01-19T00:00:00"/>
    <s v="'019980940311"/>
    <n v="1516596"/>
    <s v="CO63HC5549E"/>
    <n v="197966"/>
    <d v="2024-01-23T00:00:00"/>
    <s v="Costco01"/>
    <s v="Pet Bed"/>
    <x v="3"/>
    <n v="-25.55"/>
    <n v="1"/>
  </r>
  <r>
    <s v="001 00039347462024"/>
    <s v="'RV019980940311"/>
    <d v="2024-01-19T00:00:00"/>
    <n v="-39"/>
    <m/>
    <n v="-39"/>
    <d v="2024-01-19T00:00:00"/>
    <s v="'019980940311"/>
    <n v="1529947"/>
    <s v="CO63PN5563E"/>
    <n v="197966"/>
    <d v="2024-01-23T00:00:00"/>
    <s v="Costco01"/>
    <s v="Pet Bed"/>
    <x v="3"/>
    <n v="-39"/>
    <n v="1"/>
  </r>
  <r>
    <s v="001 00039347462024"/>
    <s v="'RV019980940333"/>
    <d v="2024-01-19T00:00:00"/>
    <n v="-86.72"/>
    <n v="-9.3699999999999992"/>
    <n v="-77.349999999999994"/>
    <d v="2024-01-19T00:00:00"/>
    <s v="'019980940333"/>
    <n v="1662420"/>
    <s v="TN55-0480"/>
    <n v="197966"/>
    <d v="2024-01-23T00:00:00"/>
    <s v="Costco01"/>
    <s v="Blanket"/>
    <x v="1"/>
    <n v="-77.349999999999994"/>
    <n v="1"/>
  </r>
  <r>
    <s v="001 00039549812024"/>
    <s v="'RV006900495219"/>
    <d v="2024-01-22T00:00:00"/>
    <n v="-86.72"/>
    <n v="-9.3699999999999992"/>
    <n v="-77.349999999999994"/>
    <d v="2024-01-22T00:00:00"/>
    <s v="'006900495219"/>
    <n v="1662420"/>
    <s v="TN55-0480"/>
    <n v="198222"/>
    <d v="2024-01-24T00:00:00"/>
    <s v="Costco01"/>
    <s v="Blanket"/>
    <x v="1"/>
    <n v="-77.349999999999994"/>
    <n v="1"/>
  </r>
  <r>
    <s v="001 00039549812024"/>
    <s v="'RV008476456344"/>
    <d v="2024-01-22T00:00:00"/>
    <n v="-22.78"/>
    <n v="0"/>
    <n v="-22.78"/>
    <d v="2024-01-22T00:00:00"/>
    <s v="'008476456344"/>
    <n v="1529939"/>
    <s v="CO63PT5559E"/>
    <n v="198222"/>
    <d v="2024-01-24T00:00:00"/>
    <s v="Costco01"/>
    <s v="Pet Bed"/>
    <x v="3"/>
    <n v="-22.78"/>
    <n v="1"/>
  </r>
  <r>
    <s v="001 00039549812024"/>
    <s v="'RV008476456345"/>
    <d v="2024-01-22T00:00:00"/>
    <n v="-25.55"/>
    <n v="0"/>
    <n v="-25.55"/>
    <d v="2024-01-22T00:00:00"/>
    <s v="'008476456345"/>
    <n v="1516597"/>
    <s v="CO63HC5550E"/>
    <n v="198222"/>
    <d v="2024-01-24T00:00:00"/>
    <s v="Costco01"/>
    <s v="Pet Bed"/>
    <x v="3"/>
    <n v="-25.55"/>
    <n v="1"/>
  </r>
  <r>
    <s v="001 00039549812024"/>
    <s v="'RV019880481668"/>
    <d v="2024-01-22T00:00:00"/>
    <n v="-78"/>
    <n v="0"/>
    <n v="-78"/>
    <d v="2024-01-22T00:00:00"/>
    <s v="'019880481668"/>
    <n v="1529946"/>
    <s v="CO63PN5562E"/>
    <n v="198222"/>
    <d v="2024-01-24T00:00:00"/>
    <s v="Costco01"/>
    <s v="Pet Bed"/>
    <x v="3"/>
    <n v="-39"/>
    <n v="2"/>
  </r>
  <r>
    <s v="001 00039549812024"/>
    <s v="'RV019910554421"/>
    <d v="2024-01-22T00:00:00"/>
    <n v="-42.7"/>
    <n v="-11.1"/>
    <n v="-31.6"/>
    <d v="2024-01-22T00:00:00"/>
    <s v="'019910554421"/>
    <n v="1540787"/>
    <s v="BR40-2135"/>
    <n v="198222"/>
    <d v="2024-01-24T00:00:00"/>
    <s v="Costco01"/>
    <s v="Window"/>
    <x v="2"/>
    <n v="-31.6"/>
    <n v="1"/>
  </r>
  <r>
    <s v="001 00039549812024"/>
    <s v="'RV019910554421"/>
    <d v="2024-01-22T00:00:00"/>
    <n v="-38.659999999999997"/>
    <n v="-10.51"/>
    <n v="-28.15"/>
    <d v="2024-01-22T00:00:00"/>
    <s v="'019910554421"/>
    <n v="1593357"/>
    <s v="BRB40-0010"/>
    <n v="198222"/>
    <d v="2024-01-24T00:00:00"/>
    <s v="Costco01"/>
    <s v="Window"/>
    <x v="2"/>
    <n v="-28.15"/>
    <n v="1"/>
  </r>
  <r>
    <s v="001 00039549812024"/>
    <s v="'RV019910554421"/>
    <d v="2024-01-22T00:00:00"/>
    <n v="-42.7"/>
    <n v="-11.1"/>
    <n v="-31.6"/>
    <d v="2024-01-22T00:00:00"/>
    <s v="'019910554421"/>
    <n v="1593358"/>
    <s v="BRB40-0007"/>
    <n v="198222"/>
    <d v="2024-01-24T00:00:00"/>
    <s v="Costco01"/>
    <s v="Window"/>
    <x v="2"/>
    <n v="-31.6"/>
    <n v="1"/>
  </r>
  <r>
    <s v="001 00039549812024"/>
    <s v="'RV019910554421"/>
    <d v="2024-01-22T00:00:00"/>
    <n v="-260.16000000000003"/>
    <n v="-28.11"/>
    <n v="-232.05"/>
    <d v="2024-01-22T00:00:00"/>
    <s v="'019910554421"/>
    <n v="1662420"/>
    <s v="TN55-0480"/>
    <n v="198222"/>
    <d v="2024-01-24T00:00:00"/>
    <s v="Costco01"/>
    <s v="Blanket"/>
    <x v="1"/>
    <n v="-77.349999999999994"/>
    <n v="3.0000000000000004"/>
  </r>
  <r>
    <s v="001 00039549812024"/>
    <s v="'RV019910554421"/>
    <d v="2024-01-22T00:00:00"/>
    <n v="-190.62"/>
    <n v="-18.920000000000002"/>
    <n v="-171.7"/>
    <d v="2024-01-22T00:00:00"/>
    <s v="'019910554421"/>
    <n v="1662421"/>
    <s v="TN55-0481"/>
    <n v="198222"/>
    <d v="2024-01-24T00:00:00"/>
    <s v="Costco01"/>
    <s v="Blanket"/>
    <x v="1"/>
    <n v="-85.85"/>
    <n v="2"/>
  </r>
  <r>
    <s v="001 00039549812024"/>
    <s v="'RV019910554525"/>
    <d v="2024-01-22T00:00:00"/>
    <n v="-25.55"/>
    <n v="0"/>
    <n v="-25.55"/>
    <d v="2024-01-22T00:00:00"/>
    <s v="'019910554525"/>
    <n v="1516596"/>
    <s v="CO63HC5549E"/>
    <n v="198222"/>
    <d v="2024-01-24T00:00:00"/>
    <s v="Costco01"/>
    <s v="Pet Bed"/>
    <x v="3"/>
    <n v="-25.55"/>
    <n v="1"/>
  </r>
  <r>
    <s v="001 00039549812024"/>
    <s v="'RV019941062626"/>
    <d v="2024-01-22T00:00:00"/>
    <n v="-86.72"/>
    <n v="-9.3699999999999992"/>
    <n v="-77.349999999999994"/>
    <d v="2024-01-22T00:00:00"/>
    <s v="'019941062626"/>
    <n v="1662420"/>
    <s v="TN55-0480"/>
    <n v="198222"/>
    <d v="2024-01-24T00:00:00"/>
    <s v="Costco01"/>
    <s v="Blanket"/>
    <x v="1"/>
    <n v="-77.349999999999994"/>
    <n v="1"/>
  </r>
  <r>
    <s v="001 00039549812024"/>
    <s v="'RV019960449949"/>
    <d v="2024-01-22T00:00:00"/>
    <n v="-22.78"/>
    <n v="0"/>
    <n v="-22.78"/>
    <d v="2024-01-22T00:00:00"/>
    <s v="'019960449949"/>
    <n v="1529939"/>
    <s v="CO63PT5559E"/>
    <n v="198222"/>
    <d v="2024-01-24T00:00:00"/>
    <s v="Costco01"/>
    <s v="Pet Bed"/>
    <x v="3"/>
    <n v="-22.78"/>
    <n v="1"/>
  </r>
  <r>
    <s v="001 00039549812024"/>
    <s v="'RV019960449949"/>
    <d v="2024-01-22T00:00:00"/>
    <n v="-22.78"/>
    <m/>
    <n v="-22.78"/>
    <d v="2024-01-22T00:00:00"/>
    <s v="'019960449949"/>
    <n v="1529944"/>
    <s v="CO63PT5560E"/>
    <n v="198222"/>
    <d v="2024-01-24T00:00:00"/>
    <s v="Costco01"/>
    <s v="Pet Bed"/>
    <x v="3"/>
    <n v="-22.78"/>
    <n v="1"/>
  </r>
  <r>
    <s v="001 00039549812024"/>
    <s v="'RV019960450087"/>
    <d v="2024-01-22T00:00:00"/>
    <n v="-285.93"/>
    <n v="-28.38"/>
    <n v="-257.55"/>
    <d v="2024-01-22T00:00:00"/>
    <s v="'019960450087"/>
    <n v="1662421"/>
    <s v="TN55-0481"/>
    <n v="198222"/>
    <d v="2024-01-24T00:00:00"/>
    <s v="Costco01"/>
    <s v="Blanket"/>
    <x v="1"/>
    <n v="-85.85"/>
    <n v="3.0000000000000004"/>
  </r>
  <r>
    <s v="001 00039549812024"/>
    <s v="'RV019970808360"/>
    <d v="2024-01-22T00:00:00"/>
    <n v="-25.55"/>
    <n v="0"/>
    <n v="-25.55"/>
    <d v="2024-01-22T00:00:00"/>
    <s v="'019970808360"/>
    <n v="1516594"/>
    <s v="CO63HC5548E"/>
    <n v="198222"/>
    <d v="2024-01-24T00:00:00"/>
    <s v="Costco01"/>
    <s v="Pet Bed"/>
    <x v="3"/>
    <n v="-25.55"/>
    <n v="1"/>
  </r>
  <r>
    <s v="001 00039549812024"/>
    <s v="'RV019970808360"/>
    <d v="2024-01-22T00:00:00"/>
    <n v="-39"/>
    <m/>
    <n v="-39"/>
    <d v="2024-01-22T00:00:00"/>
    <s v="'019970808360"/>
    <n v="1529946"/>
    <s v="CO63PN5562E"/>
    <n v="198222"/>
    <d v="2024-01-24T00:00:00"/>
    <s v="Costco01"/>
    <s v="Pet Bed"/>
    <x v="3"/>
    <n v="-39"/>
    <n v="1"/>
  </r>
  <r>
    <s v="001 00039549812024"/>
    <s v="'RV019970808428"/>
    <d v="2024-01-22T00:00:00"/>
    <n v="-85.4"/>
    <n v="-22.2"/>
    <n v="-63.2"/>
    <d v="2024-01-22T00:00:00"/>
    <s v="'019970808428"/>
    <n v="1540784"/>
    <s v="BR40-2137"/>
    <n v="198222"/>
    <d v="2024-01-24T00:00:00"/>
    <s v="Costco01"/>
    <s v="Window"/>
    <x v="2"/>
    <n v="-31.6"/>
    <n v="2"/>
  </r>
  <r>
    <s v="001 00039549812024"/>
    <s v="'RV019970808428"/>
    <d v="2024-01-22T00:00:00"/>
    <n v="-85.4"/>
    <n v="-22.2"/>
    <n v="-63.2"/>
    <d v="2024-01-22T00:00:00"/>
    <s v="'019970808428"/>
    <n v="1540785"/>
    <s v="BR40-2141"/>
    <n v="198222"/>
    <d v="2024-01-24T00:00:00"/>
    <s v="Costco01"/>
    <s v="Window"/>
    <x v="2"/>
    <n v="-31.6"/>
    <n v="2"/>
  </r>
  <r>
    <s v="001 00039549812024"/>
    <s v="'RV019970808533"/>
    <d v="2024-01-22T00:00:00"/>
    <n v="-95.31"/>
    <n v="-9.4600000000000009"/>
    <n v="-85.85"/>
    <d v="2024-01-22T00:00:00"/>
    <s v="'019970808533"/>
    <n v="1662422"/>
    <s v="TN55-0482"/>
    <n v="198222"/>
    <d v="2024-01-24T00:00:00"/>
    <s v="Costco01"/>
    <s v="Blanket"/>
    <x v="1"/>
    <n v="-85.85"/>
    <n v="1"/>
  </r>
  <r>
    <s v="001 00039549812024"/>
    <s v="'RV019970808660"/>
    <d v="2024-01-22T00:00:00"/>
    <n v="-86.72"/>
    <n v="-9.3699999999999992"/>
    <n v="-77.349999999999994"/>
    <d v="2024-01-22T00:00:00"/>
    <s v="'019970808660"/>
    <n v="1662420"/>
    <s v="TN55-0480"/>
    <n v="198222"/>
    <d v="2024-01-24T00:00:00"/>
    <s v="Costco01"/>
    <s v="Blanket"/>
    <x v="1"/>
    <n v="-77.349999999999994"/>
    <n v="1"/>
  </r>
  <r>
    <s v="001 00039788512024"/>
    <s v="'RV000170352116"/>
    <d v="2024-01-23T00:00:00"/>
    <n v="-95.31"/>
    <n v="-9.4600000000000009"/>
    <n v="-85.85"/>
    <d v="2024-01-23T00:00:00"/>
    <s v="'000170352116"/>
    <n v="1662421"/>
    <s v="TN55-0481"/>
    <n v="198227"/>
    <d v="2024-01-25T00:00:00"/>
    <s v="Costco01"/>
    <s v="Blanket"/>
    <x v="1"/>
    <n v="-85.85"/>
    <n v="1"/>
  </r>
  <r>
    <s v="001 00039788512024"/>
    <s v="'RV008476462616"/>
    <d v="2024-01-23T00:00:00"/>
    <n v="-22.78"/>
    <n v="0"/>
    <n v="-22.78"/>
    <d v="2024-01-23T00:00:00"/>
    <s v="'008476462616"/>
    <n v="1529944"/>
    <s v="CO63PT5560E"/>
    <n v="198227"/>
    <d v="2024-01-25T00:00:00"/>
    <s v="Costco01"/>
    <s v="Pet Bed"/>
    <x v="3"/>
    <n v="-22.78"/>
    <n v="1"/>
  </r>
  <r>
    <s v="001 00039788512024"/>
    <s v="'RV019860265482"/>
    <d v="2024-01-23T00:00:00"/>
    <n v="-95.31"/>
    <n v="-9.4600000000000009"/>
    <n v="-85.85"/>
    <d v="2024-01-23T00:00:00"/>
    <s v="'019860265482"/>
    <n v="1662422"/>
    <s v="TN55-0482"/>
    <n v="198227"/>
    <d v="2024-01-25T00:00:00"/>
    <s v="Costco01"/>
    <s v="Blanket"/>
    <x v="1"/>
    <n v="-85.85"/>
    <n v="1"/>
  </r>
  <r>
    <s v="001 00039788512024"/>
    <s v="'RV019860265592"/>
    <d v="2024-01-23T00:00:00"/>
    <n v="-25.55"/>
    <n v="0"/>
    <n v="-25.55"/>
    <d v="2024-01-23T00:00:00"/>
    <s v="'019860265592"/>
    <n v="1516596"/>
    <s v="CO63HC5549E"/>
    <n v="198227"/>
    <d v="2024-01-25T00:00:00"/>
    <s v="Costco01"/>
    <s v="Pet Bed"/>
    <x v="3"/>
    <n v="-25.55"/>
    <n v="1"/>
  </r>
  <r>
    <s v="001 00039788512024"/>
    <s v="'RV019920419781"/>
    <d v="2024-01-23T00:00:00"/>
    <n v="-190.62"/>
    <n v="-18.920000000000002"/>
    <n v="-171.7"/>
    <d v="2024-01-23T00:00:00"/>
    <s v="'019920419781"/>
    <n v="1662421"/>
    <s v="TN55-0481"/>
    <n v="198227"/>
    <d v="2024-01-25T00:00:00"/>
    <s v="Costco01"/>
    <s v="Blanket"/>
    <x v="1"/>
    <n v="-85.85"/>
    <n v="2"/>
  </r>
  <r>
    <s v="001 00039788512024"/>
    <s v="'RV019941063603"/>
    <d v="2024-01-23T00:00:00"/>
    <n v="-173.44"/>
    <n v="-18.739999999999998"/>
    <n v="-154.69999999999999"/>
    <d v="2024-01-23T00:00:00"/>
    <s v="'019941063603"/>
    <n v="1662420"/>
    <s v="TN55-0480"/>
    <n v="198227"/>
    <d v="2024-01-25T00:00:00"/>
    <s v="Costco01"/>
    <s v="Blanket"/>
    <x v="1"/>
    <n v="-77.349999999999994"/>
    <n v="2"/>
  </r>
  <r>
    <s v="001 00039788512024"/>
    <s v="'RV019941063603"/>
    <d v="2024-01-23T00:00:00"/>
    <n v="-95.31"/>
    <n v="-9.4600000000000009"/>
    <n v="-85.85"/>
    <d v="2024-01-23T00:00:00"/>
    <s v="'019941063603"/>
    <n v="1662421"/>
    <s v="TN55-0481"/>
    <n v="198227"/>
    <d v="2024-01-25T00:00:00"/>
    <s v="Costco01"/>
    <s v="Blanket"/>
    <x v="1"/>
    <n v="-85.85"/>
    <n v="1"/>
  </r>
  <r>
    <s v="001 00039788512024"/>
    <s v="'RV019941063603"/>
    <d v="2024-01-23T00:00:00"/>
    <n v="-95.31"/>
    <n v="-9.4600000000000009"/>
    <n v="-85.85"/>
    <d v="2024-01-23T00:00:00"/>
    <s v="'019941063603"/>
    <n v="1662422"/>
    <s v="TN55-0482"/>
    <n v="198227"/>
    <d v="2024-01-25T00:00:00"/>
    <s v="Costco01"/>
    <s v="Blanket"/>
    <x v="1"/>
    <n v="-85.85"/>
    <n v="1"/>
  </r>
  <r>
    <s v="001 00039788512024"/>
    <s v="'RV019941063682"/>
    <d v="2024-01-23T00:00:00"/>
    <n v="-39"/>
    <n v="0"/>
    <n v="-39"/>
    <d v="2024-01-23T00:00:00"/>
    <s v="'019941063682"/>
    <n v="1529947"/>
    <s v="CO63PN5563E"/>
    <n v="198227"/>
    <d v="2024-01-25T00:00:00"/>
    <s v="Costco01"/>
    <s v="Pet Bed"/>
    <x v="3"/>
    <n v="-39"/>
    <n v="1"/>
  </r>
  <r>
    <s v="001 00039788512024"/>
    <s v="'RV019960450422"/>
    <d v="2024-01-23T00:00:00"/>
    <n v="-85.4"/>
    <n v="-22.2"/>
    <n v="-63.2"/>
    <d v="2024-01-23T00:00:00"/>
    <s v="'019960450422"/>
    <n v="1540784"/>
    <s v="BR40-2137"/>
    <n v="198227"/>
    <d v="2024-01-25T00:00:00"/>
    <s v="Costco01"/>
    <s v="Window"/>
    <x v="2"/>
    <n v="-31.6"/>
    <n v="2"/>
  </r>
  <r>
    <s v="001 00039788512024"/>
    <s v="'RV019960450422"/>
    <d v="2024-01-23T00:00:00"/>
    <n v="-77.319999999999993"/>
    <n v="-21.02"/>
    <n v="-56.3"/>
    <d v="2024-01-23T00:00:00"/>
    <s v="'019960450422"/>
    <n v="1593357"/>
    <s v="BRB40-0010"/>
    <n v="198227"/>
    <d v="2024-01-25T00:00:00"/>
    <s v="Costco01"/>
    <s v="Window"/>
    <x v="2"/>
    <n v="-28.15"/>
    <n v="2"/>
  </r>
  <r>
    <s v="001 00039788512024"/>
    <s v="'RV019960450422"/>
    <d v="2024-01-23T00:00:00"/>
    <n v="-86.72"/>
    <n v="-9.3699999999999992"/>
    <n v="-77.349999999999994"/>
    <d v="2024-01-23T00:00:00"/>
    <s v="'019960450422"/>
    <n v="1662420"/>
    <s v="TN55-0480"/>
    <n v="198227"/>
    <d v="2024-01-25T00:00:00"/>
    <s v="Costco01"/>
    <s v="Blanket"/>
    <x v="1"/>
    <n v="-77.349999999999994"/>
    <n v="1"/>
  </r>
  <r>
    <s v="001 00039788512024"/>
    <s v="'RV019960450422"/>
    <d v="2024-01-23T00:00:00"/>
    <n v="-95.31"/>
    <n v="-9.4600000000000009"/>
    <n v="-85.85"/>
    <d v="2024-01-23T00:00:00"/>
    <s v="'019960450422"/>
    <n v="1662421"/>
    <s v="TN55-0481"/>
    <n v="198227"/>
    <d v="2024-01-25T00:00:00"/>
    <s v="Costco01"/>
    <s v="Blanket"/>
    <x v="1"/>
    <n v="-85.85"/>
    <n v="1"/>
  </r>
  <r>
    <s v="001 00040017272024"/>
    <s v="'1988RGR161309"/>
    <d v="2024-01-24T00:00:00"/>
    <n v="-32.380000000000003"/>
    <n v="-9.8800000000000008"/>
    <n v="-22.5"/>
    <d v="2024-01-24T00:00:00"/>
    <s v="'019884859138"/>
    <n v="1663069"/>
    <s v="MT70-0305"/>
    <n v="198327"/>
    <d v="2024-01-26T00:00:00"/>
    <s v="Costco01"/>
    <s v="Bath Accessories"/>
    <x v="0"/>
    <n v="-22.5"/>
    <n v="1"/>
  </r>
  <r>
    <s v="001 00040017272024"/>
    <s v="'1995RGR551054"/>
    <d v="2024-01-24T00:00:00"/>
    <n v="-81.06"/>
    <n v="-25.93"/>
    <n v="-55.13"/>
    <d v="2024-01-24T00:00:00"/>
    <s v="'019954858116"/>
    <n v="1339333"/>
    <s v="BR55-1892"/>
    <n v="198327"/>
    <d v="2024-01-26T00:00:00"/>
    <s v="Costco01"/>
    <s v="Blanket"/>
    <x v="1"/>
    <n v="-55.13"/>
    <n v="1"/>
  </r>
  <r>
    <s v="001 00040017272024"/>
    <s v="'RV008476470801"/>
    <d v="2024-01-24T00:00:00"/>
    <n v="-39"/>
    <n v="0"/>
    <n v="-39"/>
    <d v="2024-01-24T00:00:00"/>
    <s v="'008476470801"/>
    <n v="1529947"/>
    <s v="CO63PN5563E"/>
    <n v="198329"/>
    <d v="2024-01-26T00:00:00"/>
    <s v="Costco01"/>
    <s v="Pet Bed"/>
    <x v="3"/>
    <n v="-39"/>
    <n v="1"/>
  </r>
  <r>
    <s v="001 00040017272024"/>
    <s v="'RV008476470802"/>
    <d v="2024-01-24T00:00:00"/>
    <n v="-22.78"/>
    <n v="0"/>
    <n v="-22.78"/>
    <d v="2024-01-24T00:00:00"/>
    <s v="'008476470802"/>
    <n v="1529939"/>
    <s v="CO63PT5559E"/>
    <n v="198329"/>
    <d v="2024-01-26T00:00:00"/>
    <s v="Costco01"/>
    <s v="Pet Bed"/>
    <x v="3"/>
    <n v="-22.78"/>
    <n v="1"/>
  </r>
  <r>
    <s v="001 00040017272024"/>
    <s v="'RV008476470803"/>
    <d v="2024-01-24T00:00:00"/>
    <n v="-25.55"/>
    <n v="0"/>
    <n v="-25.55"/>
    <d v="2024-01-24T00:00:00"/>
    <s v="'008476470803"/>
    <n v="1516597"/>
    <s v="CO63HC5550E"/>
    <n v="198329"/>
    <d v="2024-01-26T00:00:00"/>
    <s v="Costco01"/>
    <s v="Pet Bed"/>
    <x v="3"/>
    <n v="-25.55"/>
    <n v="1"/>
  </r>
  <r>
    <s v="001 00040017272024"/>
    <s v="'RV019880482192"/>
    <d v="2024-01-24T00:00:00"/>
    <n v="-38.659999999999997"/>
    <n v="-10.51"/>
    <n v="-28.15"/>
    <d v="2024-01-24T00:00:00"/>
    <s v="'019880482192"/>
    <n v="1593356"/>
    <s v="BRB40-0006"/>
    <n v="198329"/>
    <d v="2024-01-26T00:00:00"/>
    <s v="Costco01"/>
    <s v="Window"/>
    <x v="2"/>
    <n v="-28.15"/>
    <n v="1"/>
  </r>
  <r>
    <s v="001 00040017272024"/>
    <s v="'RV019880482192"/>
    <d v="2024-01-24T00:00:00"/>
    <n v="-86.72"/>
    <n v="-9.3699999999999992"/>
    <n v="-77.349999999999994"/>
    <d v="2024-01-24T00:00:00"/>
    <s v="'019880482192"/>
    <n v="1662420"/>
    <s v="TN55-0480"/>
    <n v="198329"/>
    <d v="2024-01-26T00:00:00"/>
    <s v="Costco01"/>
    <s v="Blanket"/>
    <x v="1"/>
    <n v="-77.349999999999994"/>
    <n v="1"/>
  </r>
  <r>
    <s v="001 00040017272024"/>
    <s v="'RV019880482192"/>
    <d v="2024-01-24T00:00:00"/>
    <n v="-190.62"/>
    <n v="-18.920000000000002"/>
    <n v="-171.7"/>
    <d v="2024-01-24T00:00:00"/>
    <s v="'019880482192"/>
    <n v="1662421"/>
    <s v="TN55-0481"/>
    <n v="198329"/>
    <d v="2024-01-26T00:00:00"/>
    <s v="Costco01"/>
    <s v="Blanket"/>
    <x v="1"/>
    <n v="-85.85"/>
    <n v="2"/>
  </r>
  <r>
    <s v="001 00040017272024"/>
    <s v="'RV019900322684"/>
    <d v="2024-01-24T00:00:00"/>
    <n v="-51.1"/>
    <n v="0"/>
    <n v="-51.1"/>
    <d v="2024-01-24T00:00:00"/>
    <s v="'019900322684"/>
    <n v="1516596"/>
    <s v="CO63HC5549E"/>
    <n v="198329"/>
    <d v="2024-01-26T00:00:00"/>
    <s v="Costco01"/>
    <s v="Pet Bed"/>
    <x v="3"/>
    <n v="-25.55"/>
    <n v="2"/>
  </r>
  <r>
    <s v="001 00040017272024"/>
    <s v="'RV019900322684"/>
    <d v="2024-01-24T00:00:00"/>
    <n v="-22.78"/>
    <m/>
    <n v="-22.78"/>
    <d v="2024-01-24T00:00:00"/>
    <s v="'019900322684"/>
    <n v="1529939"/>
    <s v="CO63PT5559E"/>
    <n v="198329"/>
    <d v="2024-01-26T00:00:00"/>
    <s v="Costco01"/>
    <s v="Pet Bed"/>
    <x v="3"/>
    <n v="-22.78"/>
    <n v="1"/>
  </r>
  <r>
    <s v="001 00040017272024"/>
    <s v="'RV019900322684"/>
    <d v="2024-01-24T00:00:00"/>
    <n v="-39"/>
    <m/>
    <n v="-39"/>
    <d v="2024-01-24T00:00:00"/>
    <s v="'019900322684"/>
    <n v="1529946"/>
    <s v="CO63PN5562E"/>
    <n v="198329"/>
    <d v="2024-01-26T00:00:00"/>
    <s v="Costco01"/>
    <s v="Pet Bed"/>
    <x v="3"/>
    <n v="-39"/>
    <n v="1"/>
  </r>
  <r>
    <s v="001 00040017272024"/>
    <s v="'RV019900322804"/>
    <d v="2024-01-24T00:00:00"/>
    <n v="-42.7"/>
    <n v="-11.1"/>
    <n v="-31.6"/>
    <d v="2024-01-24T00:00:00"/>
    <s v="'019900322804"/>
    <n v="1540785"/>
    <s v="BR40-2141"/>
    <n v="198329"/>
    <d v="2024-01-26T00:00:00"/>
    <s v="Costco01"/>
    <s v="Window"/>
    <x v="2"/>
    <n v="-31.6"/>
    <n v="1"/>
  </r>
  <r>
    <s v="001 00040017272024"/>
    <s v="'RV019900322804"/>
    <d v="2024-01-24T00:00:00"/>
    <n v="-95.31"/>
    <n v="-9.4600000000000009"/>
    <n v="-85.85"/>
    <d v="2024-01-24T00:00:00"/>
    <s v="'019900322804"/>
    <n v="1662421"/>
    <s v="TN55-0481"/>
    <n v="198329"/>
    <d v="2024-01-26T00:00:00"/>
    <s v="Costco01"/>
    <s v="Blanket"/>
    <x v="1"/>
    <n v="-85.85"/>
    <n v="1"/>
  </r>
  <r>
    <s v="001 00040017272024"/>
    <s v="'RV019910555182"/>
    <d v="2024-01-24T00:00:00"/>
    <n v="-86.72"/>
    <n v="-9.3699999999999992"/>
    <n v="-77.349999999999994"/>
    <d v="2024-01-24T00:00:00"/>
    <s v="'019910555182"/>
    <n v="1662420"/>
    <s v="TN55-0480"/>
    <n v="198329"/>
    <d v="2024-01-26T00:00:00"/>
    <s v="Costco01"/>
    <s v="Blanket"/>
    <x v="1"/>
    <n v="-77.349999999999994"/>
    <n v="1"/>
  </r>
  <r>
    <s v="001 00040017272024"/>
    <s v="'RV019951611145"/>
    <d v="2024-01-24T00:00:00"/>
    <n v="-42.7"/>
    <n v="-11.1"/>
    <n v="-31.6"/>
    <d v="2024-01-24T00:00:00"/>
    <s v="'019951611145"/>
    <n v="1540785"/>
    <s v="BR40-2141"/>
    <n v="198329"/>
    <d v="2024-01-26T00:00:00"/>
    <s v="Costco01"/>
    <s v="Window"/>
    <x v="2"/>
    <n v="-31.6"/>
    <n v="1"/>
  </r>
  <r>
    <s v="001 00040017272024"/>
    <s v="'RV019951611329"/>
    <d v="2024-01-24T00:00:00"/>
    <n v="-86.72"/>
    <n v="-9.3699999999999992"/>
    <n v="-77.349999999999994"/>
    <d v="2024-01-24T00:00:00"/>
    <s v="'019951611329"/>
    <n v="1662420"/>
    <s v="TN55-0480"/>
    <n v="198329"/>
    <d v="2024-01-26T00:00:00"/>
    <s v="Costco01"/>
    <s v="Blanket"/>
    <x v="1"/>
    <n v="-77.349999999999994"/>
    <n v="1"/>
  </r>
  <r>
    <s v="001 00040017272024"/>
    <s v="'RV019951611443"/>
    <d v="2024-01-24T00:00:00"/>
    <n v="-173.44"/>
    <n v="-18.739999999999998"/>
    <n v="-154.69999999999999"/>
    <d v="2024-01-24T00:00:00"/>
    <s v="'019951611443"/>
    <n v="1662420"/>
    <s v="TN55-0480"/>
    <n v="198329"/>
    <d v="2024-01-26T00:00:00"/>
    <s v="Costco01"/>
    <s v="Blanket"/>
    <x v="1"/>
    <n v="-77.349999999999994"/>
    <n v="2"/>
  </r>
  <r>
    <s v="001 00040017272024"/>
    <s v="'RV019980943092"/>
    <d v="2024-01-24T00:00:00"/>
    <n v="-95.31"/>
    <n v="-9.4600000000000009"/>
    <n v="-85.85"/>
    <d v="2024-01-24T00:00:00"/>
    <s v="'019980943092"/>
    <n v="1662421"/>
    <s v="TN55-0481"/>
    <n v="198329"/>
    <d v="2024-01-26T00:00:00"/>
    <s v="Costco01"/>
    <s v="Blanket"/>
    <x v="1"/>
    <n v="-85.85"/>
    <n v="1"/>
  </r>
  <r>
    <s v="001 00040017272024"/>
    <s v="'RV019980943145"/>
    <d v="2024-01-24T00:00:00"/>
    <n v="-39"/>
    <n v="0"/>
    <n v="-39"/>
    <d v="2024-01-24T00:00:00"/>
    <s v="'019980943145"/>
    <n v="1529946"/>
    <s v="CO63PN5562E"/>
    <n v="198329"/>
    <d v="2024-01-26T00:00:00"/>
    <s v="Costco01"/>
    <s v="Pet Bed"/>
    <x v="3"/>
    <n v="-39"/>
    <n v="1"/>
  </r>
  <r>
    <s v="001 00040238892024"/>
    <s v="'1992RGR191052"/>
    <d v="2024-01-25T00:00:00"/>
    <n v="-44.76"/>
    <n v="-22.26"/>
    <n v="-22.5"/>
    <d v="2024-01-25T00:00:00"/>
    <s v="'019924863937"/>
    <n v="1663069"/>
    <s v="MT70-0305"/>
    <n v="198557"/>
    <d v="2024-01-29T00:00:00"/>
    <s v="Costco01"/>
    <s v="Bath Accessories"/>
    <x v="0"/>
    <n v="-22.5"/>
    <n v="1"/>
  </r>
  <r>
    <s v="001 00040238892024"/>
    <s v="'1995RGR551766"/>
    <d v="2024-01-25T00:00:00"/>
    <n v="-75.28"/>
    <n v="-30.28"/>
    <n v="-22.5"/>
    <d v="2024-01-25T00:00:00"/>
    <s v="'019954863728"/>
    <n v="1663075"/>
    <s v="MT70-0306"/>
    <n v="198557"/>
    <d v="2024-01-29T00:00:00"/>
    <s v="Costco01"/>
    <s v="Bath Accessories"/>
    <x v="0"/>
    <n v="-22.5"/>
    <n v="1"/>
  </r>
  <r>
    <s v="001 00040238892024"/>
    <s v="'1995RGR551766"/>
    <d v="2024-01-25T00:00:00"/>
    <m/>
    <m/>
    <n v="-22.5"/>
    <d v="2024-01-25T00:00:00"/>
    <s v="'019954863728"/>
    <n v="1663082"/>
    <s v="MT70-0308"/>
    <n v="198557"/>
    <d v="2024-01-29T00:00:00"/>
    <s v="Costco01"/>
    <s v="Bath Accessories"/>
    <x v="0"/>
    <n v="-22.5"/>
    <n v="1"/>
  </r>
  <r>
    <s v="001 00040238892024"/>
    <s v="'RV001100733175"/>
    <d v="2024-01-25T00:00:00"/>
    <n v="-25.55"/>
    <n v="0"/>
    <n v="-25.55"/>
    <d v="2024-01-25T00:00:00"/>
    <s v="'001100733175"/>
    <n v="1516597"/>
    <s v="CO63HC5550E"/>
    <n v="198559"/>
    <d v="2024-01-29T00:00:00"/>
    <s v="Costco01"/>
    <s v="Pet Bed"/>
    <x v="3"/>
    <n v="-25.55"/>
    <n v="1"/>
  </r>
  <r>
    <s v="001 00040238892024"/>
    <s v="'RV008476478634"/>
    <d v="2024-01-25T00:00:00"/>
    <n v="-56.92"/>
    <n v="-34.42"/>
    <n v="-22.5"/>
    <d v="2024-01-25T00:00:00"/>
    <s v="'008476478634"/>
    <n v="1663079"/>
    <s v="MT70-0307"/>
    <n v="198559"/>
    <d v="2024-01-29T00:00:00"/>
    <s v="Costco01"/>
    <s v="Bath Accessories"/>
    <x v="0"/>
    <n v="-22.5"/>
    <n v="1"/>
  </r>
  <r>
    <s v="001 00040238892024"/>
    <s v="'RV019840141726"/>
    <d v="2024-01-25T00:00:00"/>
    <n v="-86.72"/>
    <n v="-9.3699999999999992"/>
    <n v="-77.349999999999994"/>
    <d v="2024-01-25T00:00:00"/>
    <s v="'019840141726"/>
    <n v="1662420"/>
    <s v="TN55-0480"/>
    <n v="198559"/>
    <d v="2024-01-29T00:00:00"/>
    <s v="Costco01"/>
    <s v="Blanket"/>
    <x v="1"/>
    <n v="-77.349999999999994"/>
    <n v="1"/>
  </r>
  <r>
    <s v="001 00040238892024"/>
    <s v="'RV019910555220"/>
    <d v="2024-01-25T00:00:00"/>
    <n v="-95.31"/>
    <n v="-9.4600000000000009"/>
    <n v="-85.85"/>
    <d v="2024-01-25T00:00:00"/>
    <s v="'019910555220"/>
    <n v="1662421"/>
    <s v="TN55-0481"/>
    <n v="198559"/>
    <d v="2024-01-29T00:00:00"/>
    <s v="Costco01"/>
    <s v="Blanket"/>
    <x v="1"/>
    <n v="-85.85"/>
    <n v="1"/>
  </r>
  <r>
    <s v="001 00040238892024"/>
    <s v="'RV019920420547"/>
    <d v="2024-01-25T00:00:00"/>
    <n v="-86.72"/>
    <n v="-9.3699999999999992"/>
    <n v="-77.349999999999994"/>
    <d v="2024-01-25T00:00:00"/>
    <s v="'019920420547"/>
    <n v="1662420"/>
    <s v="TN55-0480"/>
    <n v="198559"/>
    <d v="2024-01-29T00:00:00"/>
    <s v="Costco01"/>
    <s v="Blanket"/>
    <x v="1"/>
    <n v="-77.349999999999994"/>
    <n v="1"/>
  </r>
  <r>
    <s v="001 00040238892024"/>
    <s v="'RV019941064303"/>
    <d v="2024-01-25T00:00:00"/>
    <n v="-86.72"/>
    <n v="-9.3699999999999992"/>
    <n v="-77.349999999999994"/>
    <d v="2024-01-25T00:00:00"/>
    <s v="'019941064303"/>
    <n v="1662420"/>
    <s v="TN55-0480"/>
    <n v="198559"/>
    <d v="2024-01-29T00:00:00"/>
    <s v="Costco01"/>
    <s v="Blanket"/>
    <x v="1"/>
    <n v="-77.349999999999994"/>
    <n v="1"/>
  </r>
  <r>
    <s v="001 00040238892024"/>
    <s v="'RV019951612039"/>
    <d v="2024-01-25T00:00:00"/>
    <n v="-77.319999999999993"/>
    <n v="-21.02"/>
    <n v="-56.3"/>
    <d v="2024-01-25T00:00:00"/>
    <s v="'019951612039"/>
    <n v="1593356"/>
    <s v="BRB40-0006"/>
    <n v="198559"/>
    <d v="2024-01-29T00:00:00"/>
    <s v="Costco01"/>
    <s v="Window"/>
    <x v="2"/>
    <n v="-28.15"/>
    <n v="2"/>
  </r>
  <r>
    <s v="001 00040238892024"/>
    <s v="'RV019951612039"/>
    <d v="2024-01-25T00:00:00"/>
    <n v="-86.72"/>
    <n v="-9.3699999999999992"/>
    <n v="-77.349999999999994"/>
    <d v="2024-01-25T00:00:00"/>
    <s v="'019951612039"/>
    <n v="1662420"/>
    <s v="TN55-0480"/>
    <n v="198559"/>
    <d v="2024-01-29T00:00:00"/>
    <s v="Costco01"/>
    <s v="Blanket"/>
    <x v="1"/>
    <n v="-77.349999999999994"/>
    <n v="1"/>
  </r>
  <r>
    <s v="001 00040238892024"/>
    <s v="'RV019951612039"/>
    <d v="2024-01-25T00:00:00"/>
    <n v="-95.31"/>
    <n v="-9.4600000000000009"/>
    <n v="-85.85"/>
    <d v="2024-01-25T00:00:00"/>
    <s v="'019951612039"/>
    <n v="1662421"/>
    <s v="TN55-0481"/>
    <n v="198559"/>
    <d v="2024-01-29T00:00:00"/>
    <s v="Costco01"/>
    <s v="Blanket"/>
    <x v="1"/>
    <n v="-85.85"/>
    <n v="1"/>
  </r>
  <r>
    <s v="001 00040238892024"/>
    <s v="'RV019951612181"/>
    <d v="2024-01-25T00:00:00"/>
    <n v="-78"/>
    <n v="0"/>
    <n v="-78"/>
    <d v="2024-01-25T00:00:00"/>
    <s v="'019951612181"/>
    <n v="1529946"/>
    <s v="CO63PN5562E"/>
    <n v="198559"/>
    <d v="2024-01-29T00:00:00"/>
    <s v="Costco01"/>
    <s v="Pet Bed"/>
    <x v="3"/>
    <n v="-39"/>
    <n v="2"/>
  </r>
  <r>
    <s v="001 00040238892024"/>
    <s v="'RV019960451112"/>
    <d v="2024-01-25T00:00:00"/>
    <n v="-85.4"/>
    <n v="-22.2"/>
    <n v="-63.2"/>
    <d v="2024-01-25T00:00:00"/>
    <s v="'019960451112"/>
    <n v="1540784"/>
    <s v="BR40-2137"/>
    <n v="198559"/>
    <d v="2024-01-29T00:00:00"/>
    <s v="Costco01"/>
    <s v="Window"/>
    <x v="2"/>
    <n v="-31.6"/>
    <n v="2"/>
  </r>
  <r>
    <s v="001 00040238892024"/>
    <s v="'RV019960451112"/>
    <d v="2024-01-25T00:00:00"/>
    <n v="-86.72"/>
    <n v="-9.3699999999999992"/>
    <n v="-77.349999999999994"/>
    <d v="2024-01-25T00:00:00"/>
    <s v="'019960451112"/>
    <n v="1662420"/>
    <s v="TN55-0480"/>
    <n v="198559"/>
    <d v="2024-01-29T00:00:00"/>
    <s v="Costco01"/>
    <s v="Blanket"/>
    <x v="1"/>
    <n v="-77.349999999999994"/>
    <n v="1"/>
  </r>
  <r>
    <s v="001 00040238892024"/>
    <s v="'RV019980943615"/>
    <d v="2024-01-25T00:00:00"/>
    <n v="-95.31"/>
    <n v="-9.4600000000000009"/>
    <n v="-85.85"/>
    <d v="2024-01-25T00:00:00"/>
    <s v="'019980943615"/>
    <n v="1662421"/>
    <s v="TN55-0481"/>
    <n v="198559"/>
    <d v="2024-01-29T00:00:00"/>
    <s v="Costco01"/>
    <s v="Blanket"/>
    <x v="1"/>
    <n v="-85.85"/>
    <n v="1"/>
  </r>
  <r>
    <s v="001 00040563832024"/>
    <s v="1992RGR191207"/>
    <d v="2024-01-27T00:00:00"/>
    <n v="-44.18"/>
    <n v="-21.68"/>
    <n v="-22.5"/>
    <d v="2024-01-27T00:00:00"/>
    <s v="'019924868972"/>
    <n v="1663075"/>
    <s v="MT70-0306"/>
    <n v="198565"/>
    <d v="2024-01-30T00:00:00"/>
    <s v="Costco01"/>
    <s v="Bath Accessories"/>
    <x v="0"/>
    <n v="-22.5"/>
    <n v="1"/>
  </r>
  <r>
    <s v="001 00040563832024"/>
    <s v="'RV003570351939"/>
    <d v="2024-01-26T00:00:00"/>
    <n v="-39"/>
    <n v="0"/>
    <n v="-39"/>
    <d v="2024-01-26T00:00:00"/>
    <s v="'003570351939"/>
    <n v="1529947"/>
    <s v="CO63PN5563E"/>
    <n v="198567"/>
    <d v="2024-01-30T00:00:00"/>
    <s v="Costco01"/>
    <s v="Pet Bed"/>
    <x v="3"/>
    <n v="-39"/>
    <n v="1"/>
  </r>
  <r>
    <s v="001 00040563832024"/>
    <s v="RV003610233959"/>
    <d v="2024-01-28T00:00:00"/>
    <n v="-39"/>
    <n v="0"/>
    <n v="-39"/>
    <d v="2024-01-28T00:00:00"/>
    <s v="'003610233959"/>
    <n v="1529947"/>
    <s v="CO63PN5563E"/>
    <n v="198567"/>
    <d v="2024-01-30T00:00:00"/>
    <s v="Costco01"/>
    <s v="Pet Bed"/>
    <x v="3"/>
    <n v="-39"/>
    <n v="1"/>
  </r>
  <r>
    <s v="001 00040563832024"/>
    <s v="'RV011030323270"/>
    <d v="2024-01-28T00:00:00"/>
    <n v="-70.62"/>
    <n v="0"/>
    <n v="-70.62"/>
    <d v="2024-01-28T00:00:00"/>
    <s v="'011030323270"/>
    <n v="1585799"/>
    <s v="CO63RN5753E"/>
    <n v="198567"/>
    <d v="2024-01-30T00:00:00"/>
    <s v="Costco01"/>
    <s v="Pet Bed"/>
    <x v="3"/>
    <n v="-70.62"/>
    <n v="1"/>
  </r>
  <r>
    <s v="001 00040563832024"/>
    <s v="'RV011600282699"/>
    <d v="2024-01-28T00:00:00"/>
    <n v="-39"/>
    <n v="0"/>
    <n v="-39"/>
    <d v="2024-01-28T00:00:00"/>
    <s v="'011600282699"/>
    <n v="1529947"/>
    <s v="CO63PN5563E"/>
    <n v="198567"/>
    <d v="2024-01-30T00:00:00"/>
    <s v="Costco01"/>
    <s v="Pet Bed"/>
    <x v="3"/>
    <n v="-39"/>
    <n v="1"/>
  </r>
  <r>
    <s v="001 00040563832024"/>
    <s v="RV019850122159"/>
    <d v="2024-01-26T00:00:00"/>
    <n v="-346.88"/>
    <n v="-37.479999999999997"/>
    <n v="-309.39999999999998"/>
    <d v="2024-01-26T00:00:00"/>
    <s v="'019850122159"/>
    <n v="1662420"/>
    <s v="TN55-0480"/>
    <n v="198567"/>
    <d v="2024-01-30T00:00:00"/>
    <s v="Costco01"/>
    <s v="Blanket"/>
    <x v="1"/>
    <n v="-77.349999999999994"/>
    <n v="4"/>
  </r>
  <r>
    <s v="001 00040563832024"/>
    <s v="RV019850122159"/>
    <d v="2024-01-26T00:00:00"/>
    <n v="-95.31"/>
    <n v="-9.4600000000000009"/>
    <n v="-85.85"/>
    <d v="2024-01-26T00:00:00"/>
    <s v="'019850122159"/>
    <n v="1662421"/>
    <s v="TN55-0481"/>
    <n v="198567"/>
    <d v="2024-01-30T00:00:00"/>
    <s v="Costco01"/>
    <s v="Blanket"/>
    <x v="1"/>
    <n v="-85.85"/>
    <n v="1"/>
  </r>
  <r>
    <s v="001 00040563832024"/>
    <s v="RV019850122159"/>
    <d v="2024-01-26T00:00:00"/>
    <n v="-95.31"/>
    <n v="-9.4600000000000009"/>
    <n v="-85.85"/>
    <d v="2024-01-26T00:00:00"/>
    <s v="'019850122159"/>
    <n v="1662422"/>
    <s v="TN55-0482"/>
    <n v="198567"/>
    <d v="2024-01-30T00:00:00"/>
    <s v="Costco01"/>
    <s v="Blanket"/>
    <x v="1"/>
    <n v="-85.85"/>
    <n v="1"/>
  </r>
  <r>
    <s v="001 00040563832024"/>
    <s v="'RV019850122182"/>
    <d v="2024-01-26T00:00:00"/>
    <n v="-39"/>
    <n v="0"/>
    <n v="-39"/>
    <d v="2024-01-26T00:00:00"/>
    <s v="'019850122182"/>
    <n v="1529947"/>
    <s v="CO63PN5563E"/>
    <n v="198567"/>
    <d v="2024-01-30T00:00:00"/>
    <s v="Costco01"/>
    <s v="Pet Bed"/>
    <x v="3"/>
    <n v="-39"/>
    <n v="1"/>
  </r>
  <r>
    <s v="001 00040563832024"/>
    <s v="'RV019850122291"/>
    <d v="2024-01-26T00:00:00"/>
    <n v="-95.31"/>
    <n v="-9.4600000000000009"/>
    <n v="-85.85"/>
    <d v="2024-01-26T00:00:00"/>
    <s v="'019850122291"/>
    <n v="1662421"/>
    <s v="TN55-0481"/>
    <n v="198567"/>
    <d v="2024-01-30T00:00:00"/>
    <s v="Costco01"/>
    <s v="Blanket"/>
    <x v="1"/>
    <n v="-85.85"/>
    <n v="1"/>
  </r>
  <r>
    <s v="001 00040563832024"/>
    <s v="'RV019890300682"/>
    <d v="2024-01-26T00:00:00"/>
    <n v="-115.98"/>
    <n v="-31.53"/>
    <n v="-84.45"/>
    <d v="2024-01-26T00:00:00"/>
    <s v="'019890300682"/>
    <n v="1540780"/>
    <s v="BR40-2136"/>
    <n v="198567"/>
    <d v="2024-01-30T00:00:00"/>
    <s v="Costco01"/>
    <s v="Window"/>
    <x v="2"/>
    <n v="-28.15"/>
    <n v="3.0000000000000004"/>
  </r>
  <r>
    <s v="001 00040563832024"/>
    <s v="'RV019890300682"/>
    <d v="2024-01-26T00:00:00"/>
    <n v="-38.659999999999997"/>
    <n v="-10.51"/>
    <n v="-28.15"/>
    <d v="2024-01-26T00:00:00"/>
    <s v="'019890300682"/>
    <n v="1540783"/>
    <s v="BR40-2134"/>
    <n v="198567"/>
    <d v="2024-01-30T00:00:00"/>
    <s v="Costco01"/>
    <s v="Window"/>
    <x v="2"/>
    <n v="-28.15"/>
    <n v="1"/>
  </r>
  <r>
    <s v="001 00040563832024"/>
    <s v="'RV019890300682"/>
    <d v="2024-01-26T00:00:00"/>
    <n v="-173.44"/>
    <n v="-18.739999999999998"/>
    <n v="-154.69999999999999"/>
    <d v="2024-01-26T00:00:00"/>
    <s v="'019890300682"/>
    <n v="1662420"/>
    <s v="TN55-0480"/>
    <n v="198567"/>
    <d v="2024-01-30T00:00:00"/>
    <s v="Costco01"/>
    <s v="Blanket"/>
    <x v="1"/>
    <n v="-77.349999999999994"/>
    <n v="2"/>
  </r>
  <r>
    <s v="001 00040563832024"/>
    <s v="'RV019890300682"/>
    <d v="2024-01-26T00:00:00"/>
    <n v="-285.93"/>
    <n v="-28.38"/>
    <n v="-257.55"/>
    <d v="2024-01-26T00:00:00"/>
    <s v="'019890300682"/>
    <n v="1662421"/>
    <s v="TN55-0481"/>
    <n v="198567"/>
    <d v="2024-01-30T00:00:00"/>
    <s v="Costco01"/>
    <s v="Blanket"/>
    <x v="1"/>
    <n v="-85.85"/>
    <n v="3.0000000000000004"/>
  </r>
  <r>
    <s v="001 00040563832024"/>
    <s v="'RV019930411956"/>
    <d v="2024-01-26T00:00:00"/>
    <n v="-260.16000000000003"/>
    <n v="-28.11"/>
    <n v="-232.05"/>
    <d v="2024-01-26T00:00:00"/>
    <s v="'019930411956"/>
    <n v="1662420"/>
    <s v="TN55-0480"/>
    <n v="198567"/>
    <d v="2024-01-30T00:00:00"/>
    <s v="Costco01"/>
    <s v="Blanket"/>
    <x v="1"/>
    <n v="-77.349999999999994"/>
    <n v="3.0000000000000004"/>
  </r>
  <r>
    <s v="001 00040563832024"/>
    <s v="'RV019930411956"/>
    <d v="2024-01-26T00:00:00"/>
    <n v="-190.62"/>
    <n v="-18.920000000000002"/>
    <n v="-171.7"/>
    <d v="2024-01-26T00:00:00"/>
    <s v="'019930411956"/>
    <n v="1662421"/>
    <s v="TN55-0481"/>
    <n v="198567"/>
    <d v="2024-01-30T00:00:00"/>
    <s v="Costco01"/>
    <s v="Blanket"/>
    <x v="1"/>
    <n v="-85.85"/>
    <n v="2"/>
  </r>
  <r>
    <s v="001 00040563832024"/>
    <s v="'RV019930411956"/>
    <d v="2024-01-26T00:00:00"/>
    <n v="-95.31"/>
    <n v="-9.4600000000000009"/>
    <n v="-85.85"/>
    <d v="2024-01-26T00:00:00"/>
    <s v="'019930411956"/>
    <n v="1662422"/>
    <s v="TN55-0482"/>
    <n v="198567"/>
    <d v="2024-01-30T00:00:00"/>
    <s v="Costco01"/>
    <s v="Blanket"/>
    <x v="1"/>
    <n v="-85.85"/>
    <n v="1"/>
  </r>
  <r>
    <s v="001 00040563832024"/>
    <s v="'RV019941064799"/>
    <d v="2024-01-26T00:00:00"/>
    <n v="-22.78"/>
    <n v="0"/>
    <n v="-22.78"/>
    <d v="2024-01-26T00:00:00"/>
    <s v="'019941064799"/>
    <n v="1529939"/>
    <s v="CO63PT5559E"/>
    <n v="198567"/>
    <d v="2024-01-30T00:00:00"/>
    <s v="Costco01"/>
    <s v="Pet Bed"/>
    <x v="3"/>
    <n v="-22.78"/>
    <n v="1"/>
  </r>
  <r>
    <s v="001 00040563832024"/>
    <s v="'RV019941064799"/>
    <d v="2024-01-26T00:00:00"/>
    <n v="-39"/>
    <m/>
    <n v="-39"/>
    <d v="2024-01-26T00:00:00"/>
    <s v="'019941064799"/>
    <n v="1529946"/>
    <s v="CO63PN5562E"/>
    <n v="198567"/>
    <d v="2024-01-30T00:00:00"/>
    <s v="Costco01"/>
    <s v="Pet Bed"/>
    <x v="3"/>
    <n v="-39"/>
    <n v="1"/>
  </r>
  <r>
    <s v="001 00040563832024"/>
    <s v="'RV019941064848"/>
    <d v="2024-01-26T00:00:00"/>
    <n v="-86.72"/>
    <n v="-9.3699999999999992"/>
    <n v="-77.349999999999994"/>
    <d v="2024-01-26T00:00:00"/>
    <s v="'019941064848"/>
    <n v="1662420"/>
    <s v="TN55-0480"/>
    <n v="198567"/>
    <d v="2024-01-30T00:00:00"/>
    <s v="Costco01"/>
    <s v="Blanket"/>
    <x v="1"/>
    <n v="-77.349999999999994"/>
    <n v="1"/>
  </r>
  <r>
    <s v="001 00040563832024"/>
    <s v="'RV019941064848"/>
    <d v="2024-01-26T00:00:00"/>
    <n v="-95.31"/>
    <n v="-9.4600000000000009"/>
    <n v="-85.85"/>
    <d v="2024-01-26T00:00:00"/>
    <s v="'019941064848"/>
    <n v="1662422"/>
    <s v="TN55-0482"/>
    <n v="198567"/>
    <d v="2024-01-30T00:00:00"/>
    <s v="Costco01"/>
    <s v="Blanket"/>
    <x v="1"/>
    <n v="-85.85"/>
    <n v="1"/>
  </r>
  <r>
    <s v="001 00040563832024"/>
    <s v="'RV019960451178"/>
    <d v="2024-01-26T00:00:00"/>
    <n v="-42.7"/>
    <n v="-11.1"/>
    <n v="-31.6"/>
    <d v="2024-01-26T00:00:00"/>
    <s v="'019960451178"/>
    <n v="1593358"/>
    <s v="BRB40-0007"/>
    <n v="198567"/>
    <d v="2024-01-30T00:00:00"/>
    <s v="Costco01"/>
    <s v="Window"/>
    <x v="2"/>
    <n v="-31.6"/>
    <n v="1"/>
  </r>
  <r>
    <s v="001 00040563832024"/>
    <s v="'RV019970810438"/>
    <d v="2024-01-26T00:00:00"/>
    <n v="-95.31"/>
    <n v="-9.4600000000000009"/>
    <n v="-85.85"/>
    <d v="2024-01-26T00:00:00"/>
    <s v="'019970810438"/>
    <n v="1662421"/>
    <s v="TN55-0481"/>
    <n v="198567"/>
    <d v="2024-01-30T00:00:00"/>
    <s v="Costco01"/>
    <s v="Blanket"/>
    <x v="1"/>
    <n v="-85.85"/>
    <n v="1"/>
  </r>
  <r>
    <s v="001 00040563832024"/>
    <s v="'RV019980944503"/>
    <d v="2024-01-26T00:00:00"/>
    <n v="-115.98"/>
    <n v="-31.53"/>
    <n v="-84.45"/>
    <d v="2024-01-26T00:00:00"/>
    <s v="'019980944503"/>
    <n v="1593356"/>
    <s v="BRB40-0006"/>
    <n v="198567"/>
    <d v="2024-01-30T00:00:00"/>
    <s v="Costco01"/>
    <s v="Window"/>
    <x v="2"/>
    <n v="-28.15"/>
    <n v="3.0000000000000004"/>
  </r>
  <r>
    <s v="001 00040563832024"/>
    <s v="'RV019980944503"/>
    <d v="2024-01-26T00:00:00"/>
    <n v="-86.72"/>
    <n v="-9.3699999999999992"/>
    <n v="-77.349999999999994"/>
    <d v="2024-01-26T00:00:00"/>
    <s v="'019980944503"/>
    <n v="1662420"/>
    <s v="TN55-0480"/>
    <n v="198567"/>
    <d v="2024-01-30T00:00:00"/>
    <s v="Costco01"/>
    <s v="Blanket"/>
    <x v="1"/>
    <n v="-77.349999999999994"/>
    <n v="1"/>
  </r>
  <r>
    <s v="001 00040757432024"/>
    <s v="'RV004360330391"/>
    <d v="2024-01-29T00:00:00"/>
    <n v="-25.55"/>
    <n v="0"/>
    <n v="-25.55"/>
    <d v="2024-01-29T00:00:00"/>
    <s v="'004360330391"/>
    <n v="1516597"/>
    <s v="CO63HC5550E"/>
    <n v="198751"/>
    <d v="2024-01-31T00:00:00"/>
    <s v="Costco01"/>
    <s v="Pet Bed"/>
    <x v="3"/>
    <n v="-25.55"/>
    <n v="1"/>
  </r>
  <r>
    <s v="001 00040757432024"/>
    <s v="'RV004740408285"/>
    <d v="2024-01-29T00:00:00"/>
    <n v="-86.72"/>
    <n v="-9.3699999999999992"/>
    <n v="-77.349999999999994"/>
    <d v="2024-01-29T00:00:00"/>
    <s v="'004740408285"/>
    <n v="1662420"/>
    <s v="TN55-0480"/>
    <n v="198751"/>
    <d v="2024-01-31T00:00:00"/>
    <s v="Costco01"/>
    <s v="Blanket"/>
    <x v="1"/>
    <n v="-77.349999999999994"/>
    <n v="1"/>
  </r>
  <r>
    <s v="001 00040757432024"/>
    <s v="'RV008476484327"/>
    <d v="2024-01-29T00:00:00"/>
    <n v="-39"/>
    <n v="0"/>
    <n v="-39"/>
    <d v="2024-01-29T00:00:00"/>
    <s v="'008476484327"/>
    <n v="1529946"/>
    <s v="CO63PN5562E"/>
    <n v="198751"/>
    <d v="2024-01-31T00:00:00"/>
    <s v="Costco01"/>
    <s v="Pet Bed"/>
    <x v="3"/>
    <n v="-39"/>
    <n v="1"/>
  </r>
  <r>
    <s v="001 00040757432024"/>
    <s v="'RV008476484328"/>
    <d v="2024-01-29T00:00:00"/>
    <n v="-25.55"/>
    <n v="0"/>
    <n v="-25.55"/>
    <d v="2024-01-29T00:00:00"/>
    <s v="'008476484328"/>
    <n v="1516596"/>
    <s v="CO63HC5549E"/>
    <n v="198751"/>
    <d v="2024-01-31T00:00:00"/>
    <s v="Costco01"/>
    <s v="Pet Bed"/>
    <x v="3"/>
    <n v="-25.55"/>
    <n v="1"/>
  </r>
  <r>
    <s v="001 00040757432024"/>
    <s v="'RV019910556322"/>
    <d v="2024-01-29T00:00:00"/>
    <n v="-25.55"/>
    <n v="0"/>
    <n v="-25.55"/>
    <d v="2024-01-29T00:00:00"/>
    <s v="'019910556322"/>
    <n v="1516596"/>
    <s v="CO63HC5549E"/>
    <n v="198751"/>
    <d v="2024-01-31T00:00:00"/>
    <s v="Costco01"/>
    <s v="Pet Bed"/>
    <x v="3"/>
    <n v="-25.55"/>
    <n v="1"/>
  </r>
  <r>
    <s v="001 00040757432024"/>
    <s v="'RV019910556322"/>
    <d v="2024-01-29T00:00:00"/>
    <n v="-22.78"/>
    <m/>
    <n v="-22.78"/>
    <d v="2024-01-29T00:00:00"/>
    <s v="'019910556322"/>
    <n v="1529939"/>
    <s v="CO63PT5559E"/>
    <n v="198751"/>
    <d v="2024-01-31T00:00:00"/>
    <s v="Costco01"/>
    <s v="Pet Bed"/>
    <x v="3"/>
    <n v="-22.78"/>
    <n v="1"/>
  </r>
  <r>
    <s v="001 00040757432024"/>
    <s v="'RV019910556322"/>
    <d v="2024-01-29T00:00:00"/>
    <n v="-117"/>
    <m/>
    <n v="-117"/>
    <d v="2024-01-29T00:00:00"/>
    <s v="'019910556322"/>
    <n v="1529946"/>
    <s v="CO63PN5562E"/>
    <n v="198751"/>
    <d v="2024-01-31T00:00:00"/>
    <s v="Costco01"/>
    <s v="Pet Bed"/>
    <x v="3"/>
    <n v="-39"/>
    <n v="3"/>
  </r>
  <r>
    <s v="001 00040757432024"/>
    <s v="'RV019910556329"/>
    <d v="2024-01-29T00:00:00"/>
    <n v="-173.44"/>
    <n v="-18.739999999999998"/>
    <n v="-154.69999999999999"/>
    <d v="2024-01-29T00:00:00"/>
    <s v="'019910556329"/>
    <n v="1662420"/>
    <s v="TN55-0480"/>
    <n v="198751"/>
    <d v="2024-01-31T00:00:00"/>
    <s v="Costco01"/>
    <s v="Blanket"/>
    <x v="1"/>
    <n v="-77.349999999999994"/>
    <n v="2"/>
  </r>
  <r>
    <s v="001 00040757432024"/>
    <s v="'RV019910556329"/>
    <d v="2024-01-29T00:00:00"/>
    <n v="-190.62"/>
    <n v="-18.920000000000002"/>
    <n v="-171.7"/>
    <d v="2024-01-29T00:00:00"/>
    <s v="'019910556329"/>
    <n v="1662421"/>
    <s v="TN55-0481"/>
    <n v="198751"/>
    <d v="2024-01-31T00:00:00"/>
    <s v="Costco01"/>
    <s v="Blanket"/>
    <x v="1"/>
    <n v="-85.85"/>
    <n v="2"/>
  </r>
  <r>
    <s v="001 00040757432024"/>
    <s v="'RV019910556329"/>
    <d v="2024-01-29T00:00:00"/>
    <n v="-95.31"/>
    <n v="-9.4600000000000009"/>
    <n v="-85.85"/>
    <d v="2024-01-29T00:00:00"/>
    <s v="'019910556329"/>
    <n v="1662422"/>
    <s v="TN55-0482"/>
    <n v="198751"/>
    <d v="2024-01-31T00:00:00"/>
    <s v="Costco01"/>
    <s v="Blanket"/>
    <x v="1"/>
    <n v="-85.85"/>
    <n v="1"/>
  </r>
  <r>
    <s v="001 00040757432024"/>
    <s v="'RV019941067194"/>
    <d v="2024-01-29T00:00:00"/>
    <n v="-25.55"/>
    <n v="0"/>
    <n v="-25.55"/>
    <d v="2024-01-29T00:00:00"/>
    <s v="'019941067194"/>
    <n v="1516596"/>
    <s v="CO63HC5549E"/>
    <n v="198751"/>
    <d v="2024-01-31T00:00:00"/>
    <s v="Costco01"/>
    <s v="Pet Bed"/>
    <x v="3"/>
    <n v="-25.55"/>
    <n v="1"/>
  </r>
  <r>
    <s v="001 00040757432024"/>
    <s v="'RV019941067194"/>
    <d v="2024-01-29T00:00:00"/>
    <n v="-22.78"/>
    <m/>
    <n v="-22.78"/>
    <d v="2024-01-29T00:00:00"/>
    <s v="'019941067194"/>
    <n v="1529939"/>
    <s v="CO63PT5559E"/>
    <n v="198751"/>
    <d v="2024-01-31T00:00:00"/>
    <s v="Costco01"/>
    <s v="Pet Bed"/>
    <x v="3"/>
    <n v="-22.78"/>
    <n v="1"/>
  </r>
  <r>
    <s v="001 00040757432024"/>
    <s v="'RV019941067276"/>
    <d v="2024-01-29T00:00:00"/>
    <n v="-86.72"/>
    <n v="-9.3699999999999992"/>
    <n v="-77.349999999999994"/>
    <d v="2024-01-29T00:00:00"/>
    <s v="'019941067276"/>
    <n v="1662420"/>
    <s v="TN55-0480"/>
    <n v="198751"/>
    <d v="2024-01-31T00:00:00"/>
    <s v="Costco01"/>
    <s v="Blanket"/>
    <x v="1"/>
    <n v="-77.349999999999994"/>
    <n v="1"/>
  </r>
  <r>
    <s v="001 00040757432024"/>
    <s v="'RV019941067276"/>
    <d v="2024-01-29T00:00:00"/>
    <n v="-190.62"/>
    <n v="-18.920000000000002"/>
    <n v="-171.7"/>
    <d v="2024-01-29T00:00:00"/>
    <s v="'019941067276"/>
    <n v="1662422"/>
    <s v="TN55-0482"/>
    <n v="198751"/>
    <d v="2024-01-31T00:00:00"/>
    <s v="Costco01"/>
    <s v="Blanket"/>
    <x v="1"/>
    <n v="-85.85"/>
    <n v="2"/>
  </r>
  <r>
    <s v="001 00040757432024"/>
    <s v="'RV019951614604"/>
    <d v="2024-01-29T00:00:00"/>
    <n v="-86.72"/>
    <n v="-9.3699999999999992"/>
    <n v="-77.349999999999994"/>
    <d v="2024-01-29T00:00:00"/>
    <s v="'019951614604"/>
    <n v="1662420"/>
    <s v="TN55-0480"/>
    <n v="198751"/>
    <d v="2024-01-31T00:00:00"/>
    <s v="Costco01"/>
    <s v="Blanket"/>
    <x v="1"/>
    <n v="-77.349999999999994"/>
    <n v="1"/>
  </r>
  <r>
    <s v="001 00040757432024"/>
    <s v="'RV019951614604"/>
    <d v="2024-01-29T00:00:00"/>
    <n v="-95.31"/>
    <n v="-9.4600000000000009"/>
    <n v="-85.85"/>
    <d v="2024-01-29T00:00:00"/>
    <s v="'019951614604"/>
    <n v="1662422"/>
    <s v="TN55-0482"/>
    <n v="198751"/>
    <d v="2024-01-31T00:00:00"/>
    <s v="Costco01"/>
    <s v="Blanket"/>
    <x v="1"/>
    <n v="-85.85"/>
    <n v="1"/>
  </r>
  <r>
    <s v="001 00040757432024"/>
    <s v="'RV019980945207"/>
    <d v="2024-01-29T00:00:00"/>
    <n v="-22.78"/>
    <n v="0"/>
    <n v="-22.78"/>
    <d v="2024-01-29T00:00:00"/>
    <s v="'019980945207"/>
    <n v="1529944"/>
    <s v="CO63PT5560E"/>
    <n v="198751"/>
    <d v="2024-01-31T00:00:00"/>
    <s v="Costco01"/>
    <s v="Pet Bed"/>
    <x v="3"/>
    <n v="-22.78"/>
    <n v="1"/>
  </r>
  <r>
    <s v="001 00040757432024"/>
    <s v="'RV019980945240"/>
    <d v="2024-01-29T00:00:00"/>
    <n v="-86.72"/>
    <n v="-9.3699999999999992"/>
    <n v="-77.349999999999994"/>
    <d v="2024-01-29T00:00:00"/>
    <s v="'019980945240"/>
    <n v="1662420"/>
    <s v="TN55-0480"/>
    <n v="198751"/>
    <d v="2024-01-31T00:00:00"/>
    <s v="Costco01"/>
    <s v="Blanket"/>
    <x v="1"/>
    <n v="-77.349999999999994"/>
    <n v="1"/>
  </r>
  <r>
    <s v="001 00040757432024"/>
    <s v="'RV019980945240"/>
    <d v="2024-01-29T00:00:00"/>
    <n v="-285.93"/>
    <n v="-28.38"/>
    <n v="-257.55"/>
    <d v="2024-01-29T00:00:00"/>
    <s v="'019980945240"/>
    <n v="1662421"/>
    <s v="TN55-0481"/>
    <n v="198751"/>
    <d v="2024-01-31T00:00:00"/>
    <s v="Costco01"/>
    <s v="Blanket"/>
    <x v="1"/>
    <n v="-85.85"/>
    <n v="3.0000000000000004"/>
  </r>
  <r>
    <s v="001 00040757432024"/>
    <s v="'RV019980945240"/>
    <d v="2024-01-29T00:00:00"/>
    <n v="-95.31"/>
    <n v="-9.4600000000000009"/>
    <n v="-85.85"/>
    <d v="2024-01-29T00:00:00"/>
    <s v="'019980945240"/>
    <n v="1662422"/>
    <s v="TN55-0482"/>
    <n v="198751"/>
    <d v="2024-01-31T00:00:00"/>
    <s v="Costco01"/>
    <s v="Blanket"/>
    <x v="1"/>
    <n v="-85.85"/>
    <n v="1"/>
  </r>
  <r>
    <s v="001 00040757432024"/>
    <s v="'RV019980945368"/>
    <d v="2024-01-29T00:00:00"/>
    <n v="-86.7"/>
    <n v="-9.35"/>
    <n v="-77.349999999999994"/>
    <d v="2024-01-29T00:00:00"/>
    <s v="'019980945368"/>
    <n v="1662420"/>
    <s v="TN55-0480"/>
    <n v="198751"/>
    <d v="2024-01-31T00:00:00"/>
    <s v="Costco01"/>
    <s v="Blanket"/>
    <x v="1"/>
    <n v="-77.349999999999994"/>
    <n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64">
  <r>
    <s v="001 00041001082024"/>
    <s v="'1994RGR486038"/>
    <d v="2024-01-30T00:00:00"/>
    <n v="-32.380000000000003"/>
    <x v="0"/>
    <n v="-22.5"/>
    <d v="2024-01-30T00:00:00"/>
    <s v="'019944876869"/>
    <n v="1663069"/>
    <s v="MT70-0305"/>
    <n v="198835"/>
    <d v="2024-02-01T00:00:00"/>
    <s v="Costco01"/>
    <s v="Bath Accessories"/>
    <x v="0"/>
    <n v="-22.5"/>
    <n v="1"/>
  </r>
  <r>
    <s v="001 00041001082024"/>
    <s v="'1994RGR486038"/>
    <d v="2024-01-30T00:00:00"/>
    <n v="-40.730000000000004"/>
    <x v="1"/>
    <n v="-22.5"/>
    <d v="2024-01-30T00:00:00"/>
    <s v="'019944876869"/>
    <n v="1663075"/>
    <s v="MT70-0306"/>
    <n v="198835"/>
    <d v="2024-02-01T00:00:00"/>
    <s v="Costco01"/>
    <s v="Bath Accessories"/>
    <x v="0"/>
    <n v="-22.5"/>
    <n v="1"/>
  </r>
  <r>
    <s v="001 00041001082024"/>
    <s v="'1998RGR309847"/>
    <d v="2024-01-30T00:00:00"/>
    <n v="-32.380000000000003"/>
    <x v="0"/>
    <n v="-22.5"/>
    <d v="2024-01-30T00:00:00"/>
    <s v="'019984878942"/>
    <n v="1663069"/>
    <s v="MT70-0305"/>
    <n v="198835"/>
    <d v="2024-02-01T00:00:00"/>
    <s v="Costco01"/>
    <s v="Bath Accessories"/>
    <x v="0"/>
    <n v="-22.5"/>
    <n v="1"/>
  </r>
  <r>
    <s v="001 00041001082024"/>
    <s v="'RV019870376786"/>
    <d v="2024-01-30T00:00:00"/>
    <n v="-190.62"/>
    <x v="2"/>
    <n v="-171.7"/>
    <d v="2024-01-30T00:00:00"/>
    <s v="'019870376786"/>
    <n v="1662421"/>
    <s v="TN55-0481"/>
    <n v="198837"/>
    <d v="2024-02-01T00:00:00"/>
    <s v="Costco01"/>
    <s v="Blanket"/>
    <x v="1"/>
    <n v="-85.85"/>
    <n v="2"/>
  </r>
  <r>
    <s v="001 00041001082024"/>
    <s v="'RV019870376786"/>
    <d v="2024-01-30T00:00:00"/>
    <n v="-40.36"/>
    <x v="3"/>
    <n v="-31.29"/>
    <d v="2024-01-30T00:00:00"/>
    <s v="'019870376786"/>
    <n v="1793729"/>
    <s v="CO16-374"/>
    <n v="198837"/>
    <d v="2024-02-01T00:00:00"/>
    <s v="Costco01"/>
    <s v="Basic Bedding"/>
    <x v="2"/>
    <n v="-31.29"/>
    <n v="1"/>
  </r>
  <r>
    <s v="001 00041001082024"/>
    <s v="'RV019870376797"/>
    <d v="2024-01-30T00:00:00"/>
    <n v="-78"/>
    <x v="4"/>
    <n v="-78"/>
    <d v="2024-01-30T00:00:00"/>
    <s v="'019870376797"/>
    <n v="1529947"/>
    <s v="CO63PN5563E"/>
    <n v="198837"/>
    <d v="2024-02-01T00:00:00"/>
    <s v="Costco01"/>
    <s v="Pet Bed"/>
    <x v="3"/>
    <n v="-39"/>
    <n v="2"/>
  </r>
  <r>
    <s v="001 00041001082024"/>
    <s v="'RV019920421560"/>
    <d v="2024-01-30T00:00:00"/>
    <n v="-86.72"/>
    <x v="5"/>
    <n v="-77.349999999999994"/>
    <d v="2024-01-30T00:00:00"/>
    <s v="'019920421560"/>
    <n v="1662420"/>
    <s v="TN55-0480"/>
    <n v="198837"/>
    <d v="2024-02-01T00:00:00"/>
    <s v="Costco01"/>
    <s v="Blanket"/>
    <x v="1"/>
    <n v="-77.349999999999994"/>
    <n v="1"/>
  </r>
  <r>
    <s v="001 00041001082024"/>
    <s v="'RV019920421560"/>
    <d v="2024-01-30T00:00:00"/>
    <n v="-95.31"/>
    <x v="6"/>
    <n v="-85.85"/>
    <d v="2024-01-30T00:00:00"/>
    <s v="'019920421560"/>
    <n v="1662421"/>
    <s v="TN55-0481"/>
    <n v="198837"/>
    <d v="2024-02-01T00:00:00"/>
    <s v="Costco01"/>
    <s v="Blanket"/>
    <x v="1"/>
    <n v="-85.85"/>
    <n v="1"/>
  </r>
  <r>
    <s v="001 00041001082024"/>
    <s v="'RV019941067883"/>
    <d v="2024-01-30T00:00:00"/>
    <n v="-77.319999999999993"/>
    <x v="7"/>
    <n v="-56.3"/>
    <d v="2024-01-30T00:00:00"/>
    <s v="'019941067883"/>
    <n v="1540783"/>
    <s v="BR40-2134"/>
    <n v="198837"/>
    <d v="2024-02-01T00:00:00"/>
    <s v="Costco01"/>
    <s v="Window"/>
    <x v="4"/>
    <n v="-28.15"/>
    <n v="2"/>
  </r>
  <r>
    <s v="001 00041001082024"/>
    <s v="'RV019941067883"/>
    <d v="2024-01-30T00:00:00"/>
    <n v="-86.72"/>
    <x v="5"/>
    <n v="-77.349999999999994"/>
    <d v="2024-01-30T00:00:00"/>
    <s v="'019941067883"/>
    <n v="1662420"/>
    <s v="TN55-0480"/>
    <n v="198837"/>
    <d v="2024-02-01T00:00:00"/>
    <s v="Costco01"/>
    <s v="Blanket"/>
    <x v="1"/>
    <n v="-77.349999999999994"/>
    <n v="1"/>
  </r>
  <r>
    <s v="001 00041001082024"/>
    <s v="'RV019941067883"/>
    <d v="2024-01-30T00:00:00"/>
    <n v="-95.31"/>
    <x v="6"/>
    <n v="-85.85"/>
    <d v="2024-01-30T00:00:00"/>
    <s v="'019941067883"/>
    <n v="1662421"/>
    <s v="TN55-0481"/>
    <n v="198837"/>
    <d v="2024-02-01T00:00:00"/>
    <s v="Costco01"/>
    <s v="Blanket"/>
    <x v="1"/>
    <n v="-85.85"/>
    <n v="1"/>
  </r>
  <r>
    <s v="001 00041001082024"/>
    <s v="'RV019951615859"/>
    <d v="2024-01-30T00:00:00"/>
    <n v="-86.72"/>
    <x v="5"/>
    <n v="-77.349999999999994"/>
    <d v="2024-01-30T00:00:00"/>
    <s v="'019951615859"/>
    <n v="1662420"/>
    <s v="TN55-0480"/>
    <n v="198837"/>
    <d v="2024-02-01T00:00:00"/>
    <s v="Costco01"/>
    <s v="Blanket"/>
    <x v="1"/>
    <n v="-77.349999999999994"/>
    <n v="1"/>
  </r>
  <r>
    <s v="001 00041001082024"/>
    <s v="'RV019951615859"/>
    <d v="2024-01-30T00:00:00"/>
    <n v="-95.31"/>
    <x v="6"/>
    <n v="-85.85"/>
    <d v="2024-01-30T00:00:00"/>
    <s v="'019951615859"/>
    <n v="1662422"/>
    <s v="TN55-0482"/>
    <n v="198837"/>
    <d v="2024-02-01T00:00:00"/>
    <s v="Costco01"/>
    <s v="Blanket"/>
    <x v="1"/>
    <n v="-85.85"/>
    <n v="1"/>
  </r>
  <r>
    <s v="001 00041220032024"/>
    <s v="'RV003510265870"/>
    <d v="2024-01-31T00:00:00"/>
    <n v="-39"/>
    <x v="4"/>
    <n v="-39"/>
    <d v="2024-01-31T00:00:00"/>
    <s v="'003510265870"/>
    <n v="1529946"/>
    <s v="CO63PN5562E"/>
    <n v="198858"/>
    <d v="2024-02-02T00:00:00"/>
    <s v="Costco01"/>
    <s v="Pet Bed"/>
    <x v="3"/>
    <n v="-39"/>
    <n v="1"/>
  </r>
  <r>
    <s v="001 00041220032024"/>
    <s v="'RV004180493426"/>
    <d v="2024-01-31T00:00:00"/>
    <n v="-25.55"/>
    <x v="4"/>
    <n v="-25.55"/>
    <d v="2024-01-31T00:00:00"/>
    <s v="'004180493426"/>
    <n v="1516597"/>
    <s v="CO63HC5550E"/>
    <n v="198858"/>
    <d v="2024-02-02T00:00:00"/>
    <s v="Costco01"/>
    <s v="Pet Bed"/>
    <x v="3"/>
    <n v="-25.55"/>
    <n v="1"/>
  </r>
  <r>
    <s v="001 00041220032024"/>
    <s v="'RV006340260227"/>
    <d v="2024-01-31T00:00:00"/>
    <n v="-95.31"/>
    <x v="6"/>
    <n v="-85.85"/>
    <d v="2024-01-31T00:00:00"/>
    <s v="'006340260227"/>
    <n v="1662421"/>
    <s v="TN55-0481"/>
    <n v="198858"/>
    <d v="2024-02-02T00:00:00"/>
    <s v="Costco01"/>
    <s v="Blanket"/>
    <x v="1"/>
    <n v="-85.85"/>
    <n v="1"/>
  </r>
  <r>
    <s v="001 00041220032024"/>
    <s v="'RV008476495518"/>
    <d v="2024-01-31T00:00:00"/>
    <n v="-34.869999999999997"/>
    <x v="4"/>
    <n v="-34.869999999999997"/>
    <d v="2024-01-31T00:00:00"/>
    <s v="'008476495518"/>
    <n v="1704894"/>
    <s v="CO63BC6112E"/>
    <n v="198858"/>
    <d v="2024-02-02T00:00:00"/>
    <s v="Costco01"/>
    <s v="Pet Bed"/>
    <x v="3"/>
    <n v="-36.71"/>
    <n v="0.94987741759738487"/>
  </r>
  <r>
    <s v="001 00041220032024"/>
    <s v="'RV008476495521"/>
    <d v="2024-01-31T00:00:00"/>
    <n v="-70.62"/>
    <x v="4"/>
    <n v="-70.62"/>
    <d v="2024-01-31T00:00:00"/>
    <s v="'008476495521"/>
    <n v="1585902"/>
    <s v="CO63RN5756E"/>
    <n v="198858"/>
    <d v="2024-02-02T00:00:00"/>
    <s v="Costco01"/>
    <s v="Pet Bed"/>
    <x v="3"/>
    <n v="-70.62"/>
    <n v="1"/>
  </r>
  <r>
    <s v="001 00041220032024"/>
    <s v="'RV010300356147"/>
    <d v="2024-01-31T00:00:00"/>
    <n v="-95.31"/>
    <x v="6"/>
    <n v="-85.85"/>
    <d v="2024-01-31T00:00:00"/>
    <s v="'010300356147"/>
    <n v="1662422"/>
    <s v="TN55-0482"/>
    <n v="198858"/>
    <d v="2024-02-02T00:00:00"/>
    <s v="Costco01"/>
    <s v="Blanket"/>
    <x v="1"/>
    <n v="-85.85"/>
    <n v="1"/>
  </r>
  <r>
    <s v="001 00041220032024"/>
    <s v="'RV019860267179"/>
    <d v="2024-01-31T00:00:00"/>
    <n v="-95.31"/>
    <x v="6"/>
    <n v="-85.85"/>
    <d v="2024-01-31T00:00:00"/>
    <s v="'019860267179"/>
    <n v="1662421"/>
    <s v="TN55-0481"/>
    <n v="198858"/>
    <d v="2024-02-02T00:00:00"/>
    <s v="Costco01"/>
    <s v="Blanket"/>
    <x v="1"/>
    <n v="-85.85"/>
    <n v="1"/>
  </r>
  <r>
    <s v="001 00041220032024"/>
    <s v="'RV019880483776"/>
    <d v="2024-01-31T00:00:00"/>
    <n v="-86.72"/>
    <x v="5"/>
    <n v="-77.349999999999994"/>
    <d v="2024-01-31T00:00:00"/>
    <s v="'019880483776"/>
    <n v="1662420"/>
    <s v="TN55-0480"/>
    <n v="198858"/>
    <d v="2024-02-02T00:00:00"/>
    <s v="Costco01"/>
    <s v="Blanket"/>
    <x v="1"/>
    <n v="-77.349999999999994"/>
    <n v="1"/>
  </r>
  <r>
    <s v="001 00041220032024"/>
    <s v="'RV019880483776"/>
    <d v="2024-01-31T00:00:00"/>
    <n v="-95.31"/>
    <x v="6"/>
    <n v="-85.85"/>
    <d v="2024-01-31T00:00:00"/>
    <s v="'019880483776"/>
    <n v="1662421"/>
    <s v="TN55-0481"/>
    <n v="198858"/>
    <d v="2024-02-02T00:00:00"/>
    <s v="Costco01"/>
    <s v="Blanket"/>
    <x v="1"/>
    <n v="-85.85"/>
    <n v="1"/>
  </r>
  <r>
    <s v="001 00041220032024"/>
    <s v="'RV019941068488"/>
    <d v="2024-01-31T00:00:00"/>
    <n v="-86.72"/>
    <x v="5"/>
    <n v="-77.349999999999994"/>
    <d v="2024-01-31T00:00:00"/>
    <s v="'019941068488"/>
    <n v="1662420"/>
    <s v="TN55-0480"/>
    <n v="198858"/>
    <d v="2024-02-02T00:00:00"/>
    <s v="Costco01"/>
    <s v="Blanket"/>
    <x v="1"/>
    <n v="-77.349999999999994"/>
    <n v="1"/>
  </r>
  <r>
    <s v="001 00041220032024"/>
    <s v="'RV019941068488"/>
    <d v="2024-01-31T00:00:00"/>
    <n v="-95.31"/>
    <x v="6"/>
    <n v="-85.85"/>
    <d v="2024-01-31T00:00:00"/>
    <s v="'019941068488"/>
    <n v="1662422"/>
    <s v="TN55-0482"/>
    <n v="198858"/>
    <d v="2024-02-02T00:00:00"/>
    <s v="Costco01"/>
    <s v="Blanket"/>
    <x v="1"/>
    <n v="-85.85"/>
    <n v="1"/>
  </r>
  <r>
    <s v="001 00041220032024"/>
    <s v="'RV019941068500"/>
    <d v="2024-01-31T00:00:00"/>
    <n v="-39"/>
    <x v="4"/>
    <n v="-39"/>
    <d v="2024-01-31T00:00:00"/>
    <s v="'019941068500"/>
    <n v="1529946"/>
    <s v="CO63PN5562E"/>
    <n v="198858"/>
    <d v="2024-02-02T00:00:00"/>
    <s v="Costco01"/>
    <s v="Pet Bed"/>
    <x v="3"/>
    <n v="-39"/>
    <n v="1"/>
  </r>
  <r>
    <s v="001 00041220032024"/>
    <s v="'RV019941068500"/>
    <d v="2024-01-31T00:00:00"/>
    <n v="-78"/>
    <x v="8"/>
    <n v="-78"/>
    <d v="2024-01-31T00:00:00"/>
    <s v="'019941068500"/>
    <n v="1529947"/>
    <s v="CO63PN5563E"/>
    <n v="198858"/>
    <d v="2024-02-02T00:00:00"/>
    <s v="Costco01"/>
    <s v="Pet Bed"/>
    <x v="3"/>
    <n v="-39"/>
    <n v="2"/>
  </r>
  <r>
    <s v="001 00041220032024"/>
    <s v="'RV019970811380"/>
    <d v="2024-01-31T00:00:00"/>
    <n v="-86.72"/>
    <x v="5"/>
    <n v="-77.349999999999994"/>
    <d v="2024-01-31T00:00:00"/>
    <s v="'019970811380"/>
    <n v="1662420"/>
    <s v="TN55-0480"/>
    <n v="198858"/>
    <d v="2024-02-02T00:00:00"/>
    <s v="Costco01"/>
    <s v="Blanket"/>
    <x v="1"/>
    <n v="-77.349999999999994"/>
    <n v="1"/>
  </r>
  <r>
    <s v="001 00041220032024"/>
    <s v="'RV019970811380"/>
    <d v="2024-01-31T00:00:00"/>
    <n v="-95.31"/>
    <x v="6"/>
    <n v="-85.85"/>
    <d v="2024-01-31T00:00:00"/>
    <s v="'019970811380"/>
    <n v="1662421"/>
    <s v="TN55-0481"/>
    <n v="198858"/>
    <d v="2024-02-02T00:00:00"/>
    <s v="Costco01"/>
    <s v="Blanket"/>
    <x v="1"/>
    <n v="-85.85"/>
    <n v="1"/>
  </r>
  <r>
    <s v="001 00041220032024"/>
    <s v="'RV019970811380"/>
    <d v="2024-01-31T00:00:00"/>
    <n v="-95.31"/>
    <x v="6"/>
    <n v="-85.85"/>
    <d v="2024-01-31T00:00:00"/>
    <s v="'019970811380"/>
    <n v="1662422"/>
    <s v="TN55-0482"/>
    <n v="198858"/>
    <d v="2024-02-02T00:00:00"/>
    <s v="Costco01"/>
    <s v="Blanket"/>
    <x v="1"/>
    <n v="-85.85"/>
    <n v="1"/>
  </r>
  <r>
    <s v="001 00041220032024"/>
    <s v="'RV019970811456"/>
    <d v="2024-01-31T00:00:00"/>
    <n v="-85.4"/>
    <x v="9"/>
    <n v="-63.2"/>
    <d v="2024-01-31T00:00:00"/>
    <s v="'019970811456"/>
    <n v="1540787"/>
    <s v="BR40-2135"/>
    <n v="198858"/>
    <d v="2024-02-02T00:00:00"/>
    <s v="Costco01"/>
    <s v="Window"/>
    <x v="4"/>
    <n v="-31.6"/>
    <n v="2"/>
  </r>
  <r>
    <s v="001 00041220032024"/>
    <s v="'RV019970811456"/>
    <d v="2024-01-31T00:00:00"/>
    <n v="-38.659999999999997"/>
    <x v="10"/>
    <n v="-28.15"/>
    <d v="2024-01-31T00:00:00"/>
    <s v="'019970811456"/>
    <n v="1593357"/>
    <s v="BRB40-0010"/>
    <n v="198858"/>
    <d v="2024-02-02T00:00:00"/>
    <s v="Costco01"/>
    <s v="Window"/>
    <x v="4"/>
    <n v="-28.15"/>
    <n v="1"/>
  </r>
  <r>
    <s v="001 00041220032024"/>
    <s v="'RV019970811456"/>
    <d v="2024-01-31T00:00:00"/>
    <n v="-85.4"/>
    <x v="9"/>
    <n v="-63.2"/>
    <d v="2024-01-31T00:00:00"/>
    <s v="'019970811456"/>
    <n v="1593358"/>
    <s v="BRB40-0007"/>
    <n v="198858"/>
    <d v="2024-02-02T00:00:00"/>
    <s v="Costco01"/>
    <s v="Window"/>
    <x v="4"/>
    <n v="-31.6"/>
    <n v="2"/>
  </r>
  <r>
    <s v="001 00041220032024"/>
    <s v="'RV019970811456"/>
    <d v="2024-01-31T00:00:00"/>
    <n v="-260.16000000000003"/>
    <x v="11"/>
    <n v="-232.05"/>
    <d v="2024-01-31T00:00:00"/>
    <s v="'019970811456"/>
    <n v="1662420"/>
    <s v="TN55-0480"/>
    <n v="198858"/>
    <d v="2024-02-02T00:00:00"/>
    <s v="Costco01"/>
    <s v="Blanket"/>
    <x v="1"/>
    <n v="-77.349999999999994"/>
    <n v="3.0000000000000004"/>
  </r>
  <r>
    <s v="001 00041220032024"/>
    <s v="'RV019980946088"/>
    <d v="2024-01-31T00:00:00"/>
    <n v="-260.16000000000003"/>
    <x v="11"/>
    <n v="-232.05"/>
    <d v="2024-01-31T00:00:00"/>
    <s v="'019980946088"/>
    <n v="1662420"/>
    <s v="TN55-0480"/>
    <n v="198858"/>
    <d v="2024-02-02T00:00:00"/>
    <s v="Costco01"/>
    <s v="Blanket"/>
    <x v="1"/>
    <n v="-77.349999999999994"/>
    <n v="3.0000000000000004"/>
  </r>
  <r>
    <s v="001 00041220032024"/>
    <s v="'RV019980946088"/>
    <d v="2024-01-31T00:00:00"/>
    <n v="-95.31"/>
    <x v="6"/>
    <n v="-85.85"/>
    <d v="2024-01-31T00:00:00"/>
    <s v="'019980946088"/>
    <n v="1662421"/>
    <s v="TN55-0481"/>
    <n v="198858"/>
    <d v="2024-02-02T00:00:00"/>
    <s v="Costco01"/>
    <s v="Blanket"/>
    <x v="1"/>
    <n v="-85.85"/>
    <n v="1"/>
  </r>
  <r>
    <s v="001 00041220032024"/>
    <s v="'RV019980946095"/>
    <d v="2024-01-31T00:00:00"/>
    <n v="-25.55"/>
    <x v="4"/>
    <n v="-25.55"/>
    <d v="2024-01-31T00:00:00"/>
    <s v="'019980946095"/>
    <n v="1516597"/>
    <s v="CO63HC5550E"/>
    <n v="198858"/>
    <d v="2024-02-02T00:00:00"/>
    <s v="Costco01"/>
    <s v="Pet Bed"/>
    <x v="3"/>
    <n v="-25.55"/>
    <n v="1"/>
  </r>
  <r>
    <s v="001 00041220032024"/>
    <s v="'RV019980946095"/>
    <d v="2024-01-31T00:00:00"/>
    <n v="-22.78"/>
    <x v="8"/>
    <n v="-22.78"/>
    <d v="2024-01-31T00:00:00"/>
    <s v="'019980946095"/>
    <n v="1529944"/>
    <s v="CO63PT5560E"/>
    <n v="198858"/>
    <d v="2024-02-02T00:00:00"/>
    <s v="Costco01"/>
    <s v="Pet Bed"/>
    <x v="3"/>
    <n v="-22.78"/>
    <n v="1"/>
  </r>
  <r>
    <s v="001 00041220032024"/>
    <s v="'RV019980946095"/>
    <d v="2024-01-31T00:00:00"/>
    <n v="-39"/>
    <x v="8"/>
    <n v="-39"/>
    <d v="2024-01-31T00:00:00"/>
    <s v="'019980946095"/>
    <n v="1529947"/>
    <s v="CO63PN5563E"/>
    <n v="198858"/>
    <d v="2024-02-02T00:00:00"/>
    <s v="Costco01"/>
    <s v="Pet Bed"/>
    <x v="3"/>
    <n v="-39"/>
    <n v="1"/>
  </r>
  <r>
    <s v="001 00041423882024"/>
    <s v="1995RGR553944"/>
    <d v="2024-02-01T00:00:00"/>
    <n v="-88.54"/>
    <x v="12"/>
    <n v="-62.27"/>
    <d v="2024-02-01T00:00:00"/>
    <s v="'019954885270"/>
    <n v="1339335"/>
    <s v="BR55-1894"/>
    <n v="199108"/>
    <d v="2024-02-05T00:00:00"/>
    <s v="Costco01"/>
    <s v="Blanket"/>
    <x v="1"/>
    <n v="-62.27"/>
    <n v="1"/>
  </r>
  <r>
    <s v="001 00041423882024"/>
    <s v="'RV003410319310"/>
    <d v="2024-02-01T00:00:00"/>
    <n v="-25.55"/>
    <x v="4"/>
    <n v="-25.55"/>
    <d v="2024-02-01T00:00:00"/>
    <s v="'003410319310"/>
    <n v="1516597"/>
    <s v="CO63HC5550E"/>
    <n v="199110"/>
    <d v="2024-02-05T00:00:00"/>
    <s v="Costco01"/>
    <s v="Pet Bed"/>
    <x v="3"/>
    <n v="-25.55"/>
    <n v="1"/>
  </r>
  <r>
    <s v="001 00041423882024"/>
    <s v="'RV010830181715"/>
    <d v="2024-02-01T00:00:00"/>
    <n v="-95.31"/>
    <x v="6"/>
    <n v="-85.85"/>
    <d v="2024-02-01T00:00:00"/>
    <s v="'010830181715"/>
    <n v="1662421"/>
    <s v="TN55-0481"/>
    <n v="199110"/>
    <d v="2024-02-05T00:00:00"/>
    <s v="Costco01"/>
    <s v="Blanket"/>
    <x v="1"/>
    <n v="-85.85"/>
    <n v="1"/>
  </r>
  <r>
    <s v="001 00041423882024"/>
    <s v="'RV012440172090"/>
    <d v="2024-02-01T00:00:00"/>
    <n v="-78"/>
    <x v="4"/>
    <n v="-78"/>
    <d v="2024-02-01T00:00:00"/>
    <s v="'012440172090"/>
    <n v="1529947"/>
    <s v="CO63PN5563E"/>
    <n v="199110"/>
    <d v="2024-02-05T00:00:00"/>
    <s v="Costco01"/>
    <s v="Pet Bed"/>
    <x v="3"/>
    <n v="-39"/>
    <n v="2"/>
  </r>
  <r>
    <s v="001 00041423882024"/>
    <s v="'RV012980324407"/>
    <d v="2024-02-01T00:00:00"/>
    <n v="-86.72"/>
    <x v="5"/>
    <n v="-77.349999999999994"/>
    <d v="2024-02-01T00:00:00"/>
    <s v="'012980324407"/>
    <n v="1662420"/>
    <s v="TN55-0480"/>
    <n v="199110"/>
    <d v="2024-02-05T00:00:00"/>
    <s v="Costco01"/>
    <s v="Blanket"/>
    <x v="1"/>
    <n v="-77.349999999999994"/>
    <n v="1"/>
  </r>
  <r>
    <s v="001 00041423882024"/>
    <s v="'RV013200366163"/>
    <d v="2024-02-01T00:00:00"/>
    <n v="-25.55"/>
    <x v="4"/>
    <n v="-25.55"/>
    <d v="2024-02-01T00:00:00"/>
    <s v="'013200366163"/>
    <n v="1516596"/>
    <s v="CO63HC5549E"/>
    <n v="199110"/>
    <d v="2024-02-05T00:00:00"/>
    <s v="Costco01"/>
    <s v="Pet Bed"/>
    <x v="3"/>
    <n v="-25.55"/>
    <n v="1"/>
  </r>
  <r>
    <s v="001 00041423882024"/>
    <s v="'RV019840142661"/>
    <d v="2024-02-01T00:00:00"/>
    <n v="-39"/>
    <x v="4"/>
    <n v="-39"/>
    <d v="2024-02-01T00:00:00"/>
    <s v="'019840142661"/>
    <n v="1529946"/>
    <s v="CO63PN5562E"/>
    <n v="199110"/>
    <d v="2024-02-05T00:00:00"/>
    <s v="Costco01"/>
    <s v="Pet Bed"/>
    <x v="3"/>
    <n v="-39"/>
    <n v="1"/>
  </r>
  <r>
    <s v="001 00041423882024"/>
    <s v="'RV019840142661"/>
    <d v="2024-02-01T00:00:00"/>
    <n v="-39"/>
    <x v="8"/>
    <n v="-39"/>
    <d v="2024-02-01T00:00:00"/>
    <s v="'019840142661"/>
    <n v="1529947"/>
    <s v="CO63PN5563E"/>
    <n v="199110"/>
    <d v="2024-02-05T00:00:00"/>
    <s v="Costco01"/>
    <s v="Pet Bed"/>
    <x v="3"/>
    <n v="-39"/>
    <n v="1"/>
  </r>
  <r>
    <s v="001 00041423882024"/>
    <s v="'RV019840142692"/>
    <d v="2024-02-01T00:00:00"/>
    <n v="-42.7"/>
    <x v="13"/>
    <n v="-31.6"/>
    <d v="2024-02-01T00:00:00"/>
    <s v="'019840142692"/>
    <n v="1540785"/>
    <s v="BR40-2141"/>
    <n v="199110"/>
    <d v="2024-02-05T00:00:00"/>
    <s v="Costco01"/>
    <s v="Window"/>
    <x v="4"/>
    <n v="-31.6"/>
    <n v="1"/>
  </r>
  <r>
    <s v="001 00041423882024"/>
    <s v="'RV019840142692"/>
    <d v="2024-02-01T00:00:00"/>
    <n v="-520.32000000000005"/>
    <x v="14"/>
    <n v="-464.1"/>
    <d v="2024-02-01T00:00:00"/>
    <s v="'019840142692"/>
    <n v="1662420"/>
    <s v="TN55-0480"/>
    <n v="199110"/>
    <d v="2024-02-05T00:00:00"/>
    <s v="Costco01"/>
    <s v="Blanket"/>
    <x v="1"/>
    <n v="-77.349999999999994"/>
    <n v="6.0000000000000009"/>
  </r>
  <r>
    <s v="001 00041423882024"/>
    <s v="'RV019840142692"/>
    <d v="2024-02-01T00:00:00"/>
    <n v="-381.24"/>
    <x v="15"/>
    <n v="-343.4"/>
    <d v="2024-02-01T00:00:00"/>
    <s v="'019840142692"/>
    <n v="1662421"/>
    <s v="TN55-0481"/>
    <n v="199110"/>
    <d v="2024-02-05T00:00:00"/>
    <s v="Costco01"/>
    <s v="Blanket"/>
    <x v="1"/>
    <n v="-85.85"/>
    <n v="4"/>
  </r>
  <r>
    <s v="001 00041423882024"/>
    <s v="'RV019860267204"/>
    <d v="2024-02-01T00:00:00"/>
    <n v="-38.659999999999997"/>
    <x v="16"/>
    <n v="-28.15"/>
    <d v="2024-02-01T00:00:00"/>
    <s v="'019860267204"/>
    <n v="1540783"/>
    <s v="BR40-2134"/>
    <n v="199110"/>
    <d v="2024-02-05T00:00:00"/>
    <s v="Costco01"/>
    <s v="Window"/>
    <x v="4"/>
    <n v="-28.15"/>
    <n v="1"/>
  </r>
  <r>
    <s v="001 00041423882024"/>
    <s v="'RV019860267204"/>
    <d v="2024-02-01T00:00:00"/>
    <n v="-42.7"/>
    <x v="13"/>
    <n v="-31.6"/>
    <d v="2024-02-01T00:00:00"/>
    <s v="'019860267204"/>
    <n v="1540784"/>
    <s v="BR40-2137"/>
    <n v="199110"/>
    <d v="2024-02-05T00:00:00"/>
    <s v="Costco01"/>
    <s v="Window"/>
    <x v="4"/>
    <n v="-31.6"/>
    <n v="1"/>
  </r>
  <r>
    <s v="001 00041423882024"/>
    <s v="'RV019860267229"/>
    <d v="2024-02-01T00:00:00"/>
    <n v="-39"/>
    <x v="4"/>
    <n v="-39"/>
    <d v="2024-02-01T00:00:00"/>
    <s v="'019860267229"/>
    <n v="1529946"/>
    <s v="CO63PN5562E"/>
    <n v="199110"/>
    <d v="2024-02-05T00:00:00"/>
    <s v="Costco01"/>
    <s v="Pet Bed"/>
    <x v="3"/>
    <n v="-39"/>
    <n v="1"/>
  </r>
  <r>
    <s v="001 00041423882024"/>
    <s v="'RV019890301245"/>
    <d v="2024-02-01T00:00:00"/>
    <n v="-86.72"/>
    <x v="5"/>
    <n v="-77.349999999999994"/>
    <d v="2024-02-01T00:00:00"/>
    <s v="'019890301245"/>
    <n v="1662420"/>
    <s v="TN55-0480"/>
    <n v="199110"/>
    <d v="2024-02-05T00:00:00"/>
    <s v="Costco01"/>
    <s v="Blanket"/>
    <x v="1"/>
    <n v="-77.349999999999994"/>
    <n v="1"/>
  </r>
  <r>
    <s v="001 00041423882024"/>
    <s v="'RV019890301245"/>
    <d v="2024-02-01T00:00:00"/>
    <n v="-190.62"/>
    <x v="2"/>
    <n v="-171.7"/>
    <d v="2024-02-01T00:00:00"/>
    <s v="'019890301245"/>
    <n v="1662421"/>
    <s v="TN55-0481"/>
    <n v="199110"/>
    <d v="2024-02-05T00:00:00"/>
    <s v="Costco01"/>
    <s v="Blanket"/>
    <x v="1"/>
    <n v="-85.85"/>
    <n v="2"/>
  </r>
  <r>
    <s v="001 00041423882024"/>
    <s v="'RV019900324809"/>
    <d v="2024-02-01T00:00:00"/>
    <n v="-154.63999999999999"/>
    <x v="17"/>
    <n v="-112.6"/>
    <d v="2024-02-01T00:00:00"/>
    <s v="'019900324809"/>
    <n v="1540781"/>
    <s v="BR40-2140"/>
    <n v="199110"/>
    <d v="2024-02-05T00:00:00"/>
    <s v="Costco01"/>
    <s v="Window"/>
    <x v="4"/>
    <n v="-28.15"/>
    <n v="4"/>
  </r>
  <r>
    <s v="001 00041423882024"/>
    <s v="'RV019900324809"/>
    <d v="2024-02-01T00:00:00"/>
    <n v="-42.7"/>
    <x v="13"/>
    <n v="-31.6"/>
    <d v="2024-02-01T00:00:00"/>
    <s v="'019900324809"/>
    <n v="1540785"/>
    <s v="BR40-2141"/>
    <n v="199110"/>
    <d v="2024-02-05T00:00:00"/>
    <s v="Costco01"/>
    <s v="Window"/>
    <x v="4"/>
    <n v="-31.6"/>
    <n v="1"/>
  </r>
  <r>
    <s v="001 00041423882024"/>
    <s v="'RV019900324809"/>
    <d v="2024-02-01T00:00:00"/>
    <n v="-128.1"/>
    <x v="18"/>
    <n v="-94.8"/>
    <d v="2024-02-01T00:00:00"/>
    <s v="'019900324809"/>
    <n v="1593358"/>
    <s v="BRB40-0007"/>
    <n v="199110"/>
    <d v="2024-02-05T00:00:00"/>
    <s v="Costco01"/>
    <s v="Window"/>
    <x v="4"/>
    <n v="-31.6"/>
    <n v="2.9999999999999996"/>
  </r>
  <r>
    <s v="001 00041423882024"/>
    <s v="'RV019951618922"/>
    <d v="2024-02-01T00:00:00"/>
    <n v="-173.44"/>
    <x v="19"/>
    <n v="-154.69999999999999"/>
    <d v="2024-02-01T00:00:00"/>
    <s v="'019951618922"/>
    <n v="1662420"/>
    <s v="TN55-0480"/>
    <n v="199110"/>
    <d v="2024-02-05T00:00:00"/>
    <s v="Costco01"/>
    <s v="Blanket"/>
    <x v="1"/>
    <n v="-77.349999999999994"/>
    <n v="2"/>
  </r>
  <r>
    <s v="001 00041423882024"/>
    <s v="'RV019951618922"/>
    <d v="2024-02-01T00:00:00"/>
    <n v="-95.31"/>
    <x v="6"/>
    <n v="-85.85"/>
    <d v="2024-02-01T00:00:00"/>
    <s v="'019951618922"/>
    <n v="1662421"/>
    <s v="TN55-0481"/>
    <n v="199110"/>
    <d v="2024-02-05T00:00:00"/>
    <s v="Costco01"/>
    <s v="Blanket"/>
    <x v="1"/>
    <n v="-85.85"/>
    <n v="1"/>
  </r>
  <r>
    <s v="001 00041423882024"/>
    <s v="'RV019951618922"/>
    <d v="2024-02-01T00:00:00"/>
    <n v="-95.31"/>
    <x v="6"/>
    <n v="-85.85"/>
    <d v="2024-02-01T00:00:00"/>
    <s v="'019951618922"/>
    <n v="1662422"/>
    <s v="TN55-0482"/>
    <n v="199110"/>
    <d v="2024-02-05T00:00:00"/>
    <s v="Costco01"/>
    <s v="Blanket"/>
    <x v="1"/>
    <n v="-85.85"/>
    <n v="1"/>
  </r>
  <r>
    <s v="001 00041423882024"/>
    <s v="'RV019951619061"/>
    <d v="2024-02-01T00:00:00"/>
    <n v="-86.72"/>
    <x v="5"/>
    <n v="-77.349999999999994"/>
    <d v="2024-02-01T00:00:00"/>
    <s v="'019951619061"/>
    <n v="1662420"/>
    <s v="TN55-0480"/>
    <n v="199110"/>
    <d v="2024-02-05T00:00:00"/>
    <s v="Costco01"/>
    <s v="Blanket"/>
    <x v="1"/>
    <n v="-77.349999999999994"/>
    <n v="1"/>
  </r>
  <r>
    <s v="001 00041423882024"/>
    <s v="'RV019951619632"/>
    <d v="2024-02-01T00:00:00"/>
    <n v="-77.319999999999993"/>
    <x v="7"/>
    <n v="-56.3"/>
    <d v="2024-02-01T00:00:00"/>
    <s v="'019951619632"/>
    <n v="1540783"/>
    <s v="BR40-2134"/>
    <n v="199110"/>
    <d v="2024-02-05T00:00:00"/>
    <s v="Costco01"/>
    <s v="Window"/>
    <x v="4"/>
    <n v="-28.15"/>
    <n v="2"/>
  </r>
  <r>
    <s v="001 00041423882024"/>
    <s v="'RV019951619638"/>
    <d v="2024-02-01T00:00:00"/>
    <n v="-22.78"/>
    <x v="4"/>
    <n v="-22.78"/>
    <d v="2024-02-01T00:00:00"/>
    <s v="'019951619638"/>
    <n v="1529939"/>
    <s v="CO63PT5559E"/>
    <n v="199110"/>
    <d v="2024-02-05T00:00:00"/>
    <s v="Costco01"/>
    <s v="Pet Bed"/>
    <x v="3"/>
    <n v="-22.78"/>
    <n v="1"/>
  </r>
  <r>
    <s v="001 00041423882024"/>
    <s v="'RV019970812189"/>
    <d v="2024-02-01T00:00:00"/>
    <n v="-45.56"/>
    <x v="4"/>
    <n v="-45.56"/>
    <d v="2024-02-01T00:00:00"/>
    <s v="'019970812189"/>
    <n v="1529944"/>
    <s v="CO63PT5560E"/>
    <n v="199110"/>
    <d v="2024-02-05T00:00:00"/>
    <s v="Costco01"/>
    <s v="Pet Bed"/>
    <x v="3"/>
    <n v="-22.78"/>
    <n v="2"/>
  </r>
  <r>
    <s v="001 00041423882024"/>
    <s v="'RV019970812203"/>
    <d v="2024-02-01T00:00:00"/>
    <n v="-173.44"/>
    <x v="19"/>
    <n v="-154.69999999999999"/>
    <d v="2024-02-01T00:00:00"/>
    <s v="'019970812203"/>
    <n v="1662420"/>
    <s v="TN55-0480"/>
    <n v="199110"/>
    <d v="2024-02-05T00:00:00"/>
    <s v="Costco01"/>
    <s v="Blanket"/>
    <x v="1"/>
    <n v="-77.349999999999994"/>
    <n v="2"/>
  </r>
  <r>
    <s v="001 00041423882024"/>
    <s v="'RV019980946645"/>
    <d v="2024-02-01T00:00:00"/>
    <n v="-154.63999999999999"/>
    <x v="17"/>
    <n v="-112.6"/>
    <d v="2024-02-01T00:00:00"/>
    <s v="'019980946645"/>
    <n v="1593356"/>
    <s v="BRB40-0006"/>
    <n v="199110"/>
    <d v="2024-02-05T00:00:00"/>
    <s v="Costco01"/>
    <s v="Window"/>
    <x v="4"/>
    <n v="-28.15"/>
    <n v="4"/>
  </r>
  <r>
    <s v="001 00041423882024"/>
    <s v="'RV019980946645"/>
    <d v="2024-02-01T00:00:00"/>
    <n v="-95.31"/>
    <x v="6"/>
    <n v="-85.85"/>
    <d v="2024-02-01T00:00:00"/>
    <s v="'019980946645"/>
    <n v="1662421"/>
    <s v="TN55-0481"/>
    <n v="199110"/>
    <d v="2024-02-05T00:00:00"/>
    <s v="Costco01"/>
    <s v="Blanket"/>
    <x v="1"/>
    <n v="-85.85"/>
    <n v="1"/>
  </r>
  <r>
    <s v="001 00041423882024"/>
    <s v="'RV019980946645"/>
    <d v="2024-02-01T00:00:00"/>
    <n v="-25.880000000000003"/>
    <x v="20"/>
    <n v="-17.16"/>
    <d v="2024-02-01T00:00:00"/>
    <s v="'019980946645"/>
    <n v="1793724"/>
    <s v="CO16-370"/>
    <n v="199110"/>
    <d v="2024-02-05T00:00:00"/>
    <s v="Costco01"/>
    <s v="Basic Bedding"/>
    <x v="2"/>
    <n v="-17.16"/>
    <n v="1"/>
  </r>
  <r>
    <s v="001 00041727342024"/>
    <s v="'RV000290560120"/>
    <d v="2024-02-02T00:00:00"/>
    <n v="-39"/>
    <x v="4"/>
    <n v="-39"/>
    <d v="2024-02-02T00:00:00"/>
    <s v="'000290560120"/>
    <n v="1529946"/>
    <s v="CO63PN5562E"/>
    <n v="199115"/>
    <d v="2024-02-06T00:00:00"/>
    <s v="Costco01"/>
    <s v="Pet Bed"/>
    <x v="3"/>
    <n v="-39"/>
    <n v="1"/>
  </r>
  <r>
    <s v="001 00041727342024"/>
    <s v="'RV001280398156"/>
    <d v="2024-02-04T00:00:00"/>
    <n v="-39"/>
    <x v="4"/>
    <n v="-39"/>
    <d v="2024-02-04T00:00:00"/>
    <s v="'001280398156"/>
    <n v="1529946"/>
    <s v="CO63PN5562E"/>
    <n v="199115"/>
    <d v="2024-02-06T00:00:00"/>
    <s v="Costco01"/>
    <s v="Pet Bed"/>
    <x v="3"/>
    <n v="-39"/>
    <n v="1"/>
  </r>
  <r>
    <s v="001 00041727342024"/>
    <s v="'RV006760317538"/>
    <d v="2024-02-03T00:00:00"/>
    <n v="-95.31"/>
    <x v="6"/>
    <n v="-85.85"/>
    <d v="2024-02-03T00:00:00"/>
    <s v="'006760317538"/>
    <n v="1662421"/>
    <s v="TN55-0481"/>
    <n v="199115"/>
    <d v="2024-02-06T00:00:00"/>
    <s v="Costco01"/>
    <s v="Blanket"/>
    <x v="1"/>
    <n v="-85.85"/>
    <n v="1"/>
  </r>
  <r>
    <s v="001 00041727342024"/>
    <s v="'RV007410403566"/>
    <d v="2024-02-04T00:00:00"/>
    <n v="-77.430000000000007"/>
    <x v="21"/>
    <n v="-62.27"/>
    <d v="2024-02-04T00:00:00"/>
    <s v="'007410403566"/>
    <n v="1339335"/>
    <s v="BR55-1894"/>
    <n v="199115"/>
    <d v="2024-02-06T00:00:00"/>
    <s v="Costco01"/>
    <s v="Blanket"/>
    <x v="1"/>
    <n v="-62.27"/>
    <n v="1"/>
  </r>
  <r>
    <s v="001 00041727342024"/>
    <s v="'RV013790113045"/>
    <d v="2024-02-04T00:00:00"/>
    <n v="-86.72"/>
    <x v="5"/>
    <n v="-77.349999999999994"/>
    <d v="2024-02-04T00:00:00"/>
    <s v="'013790113045"/>
    <n v="1662420"/>
    <s v="TN55-0480"/>
    <n v="199115"/>
    <d v="2024-02-06T00:00:00"/>
    <s v="Costco01"/>
    <s v="Blanket"/>
    <x v="1"/>
    <n v="-77.349999999999994"/>
    <n v="1"/>
  </r>
  <r>
    <s v="001 00041727342024"/>
    <s v="'RV014910033052"/>
    <d v="2024-02-02T00:00:00"/>
    <n v="-95.31"/>
    <x v="6"/>
    <n v="-85.85"/>
    <d v="2024-02-02T00:00:00"/>
    <s v="'014910033052"/>
    <n v="1662421"/>
    <s v="TN55-0481"/>
    <n v="199115"/>
    <d v="2024-02-06T00:00:00"/>
    <s v="Costco01"/>
    <s v="Blanket"/>
    <x v="1"/>
    <n v="-85.85"/>
    <n v="1"/>
  </r>
  <r>
    <s v="001 00041727342024"/>
    <s v="'RV019930413852"/>
    <d v="2024-02-03T00:00:00"/>
    <n v="-190.62"/>
    <x v="2"/>
    <n v="-171.7"/>
    <d v="2024-02-03T00:00:00"/>
    <s v="'019930413852"/>
    <n v="1662421"/>
    <s v="TN55-0481"/>
    <n v="199115"/>
    <d v="2024-02-06T00:00:00"/>
    <s v="Costco01"/>
    <s v="Blanket"/>
    <x v="1"/>
    <n v="-85.85"/>
    <n v="2"/>
  </r>
  <r>
    <s v="001 00041727342024"/>
    <s v="'RV019930413852"/>
    <d v="2024-02-03T00:00:00"/>
    <n v="-190.62"/>
    <x v="2"/>
    <n v="-171.7"/>
    <d v="2024-02-03T00:00:00"/>
    <s v="'019930413852"/>
    <n v="1662422"/>
    <s v="TN55-0482"/>
    <n v="199115"/>
    <d v="2024-02-06T00:00:00"/>
    <s v="Costco01"/>
    <s v="Blanket"/>
    <x v="1"/>
    <n v="-85.85"/>
    <n v="2"/>
  </r>
  <r>
    <s v="001 00041727342024"/>
    <s v="'RV019930414069"/>
    <d v="2024-02-03T00:00:00"/>
    <n v="-86.72"/>
    <x v="5"/>
    <n v="-77.349999999999994"/>
    <d v="2024-02-03T00:00:00"/>
    <s v="'019930414069"/>
    <n v="1662420"/>
    <s v="TN55-0480"/>
    <n v="199115"/>
    <d v="2024-02-06T00:00:00"/>
    <s v="Costco01"/>
    <s v="Blanket"/>
    <x v="1"/>
    <n v="-77.349999999999994"/>
    <n v="1"/>
  </r>
  <r>
    <s v="001 00041727342024"/>
    <s v="'RV019960452805"/>
    <d v="2024-02-02T00:00:00"/>
    <n v="-95.31"/>
    <x v="6"/>
    <n v="-85.85"/>
    <d v="2024-02-02T00:00:00"/>
    <s v="'019960452805"/>
    <n v="1662422"/>
    <s v="TN55-0482"/>
    <n v="199115"/>
    <d v="2024-02-06T00:00:00"/>
    <s v="Costco01"/>
    <s v="Blanket"/>
    <x v="1"/>
    <n v="-85.85"/>
    <n v="1"/>
  </r>
  <r>
    <s v="001 00042152162024"/>
    <s v="1984RGR53890"/>
    <d v="2024-02-06T00:00:00"/>
    <n v="-89.95"/>
    <x v="22"/>
    <n v="-62.27"/>
    <d v="2024-02-06T00:00:00"/>
    <s v="'019844889285"/>
    <n v="1339335"/>
    <s v="BR55-1894"/>
    <n v="199420"/>
    <d v="2024-02-08T00:00:00"/>
    <s v="Costco01"/>
    <s v="Blanket"/>
    <x v="1"/>
    <n v="-62.27"/>
    <n v="1"/>
  </r>
  <r>
    <s v="001 00042152162024"/>
    <s v="'RV007610426208"/>
    <d v="2024-02-06T00:00:00"/>
    <n v="-32.4"/>
    <x v="23"/>
    <n v="-23.54"/>
    <d v="2024-02-06T00:00:00"/>
    <s v="'007610426208"/>
    <n v="1793726"/>
    <s v="CO16-372"/>
    <n v="199426"/>
    <d v="2024-02-08T00:00:00"/>
    <s v="Costco01"/>
    <s v="Basic Bedding"/>
    <x v="2"/>
    <n v="-23.54"/>
    <n v="1"/>
  </r>
  <r>
    <s v="001 00042152162024"/>
    <s v="'RV008476512484"/>
    <d v="2024-02-06T00:00:00"/>
    <n v="-39"/>
    <x v="4"/>
    <n v="-39"/>
    <d v="2024-02-06T00:00:00"/>
    <s v="'008476512484"/>
    <n v="1529947"/>
    <s v="CO63PN5563E"/>
    <n v="199426"/>
    <d v="2024-02-08T00:00:00"/>
    <s v="Costco01"/>
    <s v="Pet Bed"/>
    <x v="3"/>
    <n v="-39"/>
    <n v="1"/>
  </r>
  <r>
    <s v="001 00042152162024"/>
    <s v="'RV008476512485"/>
    <d v="2024-02-06T00:00:00"/>
    <n v="-141.61000000000001"/>
    <x v="24"/>
    <n v="-62.27"/>
    <d v="2024-02-06T00:00:00"/>
    <s v="'008476512485"/>
    <n v="1339335"/>
    <s v="BR55-1894"/>
    <n v="199426"/>
    <d v="2024-02-08T00:00:00"/>
    <s v="Costco01"/>
    <s v="Blanket"/>
    <x v="1"/>
    <n v="-62.27"/>
    <n v="1"/>
  </r>
  <r>
    <s v="001 00042152162024"/>
    <s v="'RV012980325110"/>
    <d v="2024-02-06T00:00:00"/>
    <n v="-35.869999999999997"/>
    <x v="25"/>
    <n v="-26.98"/>
    <d v="2024-02-06T00:00:00"/>
    <s v="'012980325110"/>
    <n v="1793728"/>
    <s v="CO16-373"/>
    <n v="199426"/>
    <d v="2024-02-08T00:00:00"/>
    <s v="Costco01"/>
    <s v="Basic Bedding"/>
    <x v="2"/>
    <n v="-26.98"/>
    <n v="1"/>
  </r>
  <r>
    <s v="001 00042152162024"/>
    <s v="'RV019930414074"/>
    <d v="2024-02-06T00:00:00"/>
    <n v="-86.72"/>
    <x v="5"/>
    <n v="-77.349999999999994"/>
    <d v="2024-02-06T00:00:00"/>
    <s v="'019930414074"/>
    <n v="1662420"/>
    <s v="TN55-0480"/>
    <n v="199426"/>
    <d v="2024-02-08T00:00:00"/>
    <s v="Costco01"/>
    <s v="Blanket"/>
    <x v="1"/>
    <n v="-77.349999999999994"/>
    <n v="1"/>
  </r>
  <r>
    <s v="001 00042152162024"/>
    <s v="'RV019930414074"/>
    <d v="2024-02-06T00:00:00"/>
    <n v="-190.62"/>
    <x v="2"/>
    <n v="-171.7"/>
    <d v="2024-02-06T00:00:00"/>
    <s v="'019930414074"/>
    <n v="1662421"/>
    <s v="TN55-0481"/>
    <n v="199426"/>
    <d v="2024-02-08T00:00:00"/>
    <s v="Costco01"/>
    <s v="Blanket"/>
    <x v="1"/>
    <n v="-85.85"/>
    <n v="2"/>
  </r>
  <r>
    <s v="001 00042152162024"/>
    <s v="'RV019980949772"/>
    <d v="2024-02-06T00:00:00"/>
    <n v="-173.44"/>
    <x v="19"/>
    <n v="-154.69999999999999"/>
    <d v="2024-02-06T00:00:00"/>
    <s v="'019980949772"/>
    <n v="1662420"/>
    <s v="TN55-0480"/>
    <n v="199426"/>
    <d v="2024-02-08T00:00:00"/>
    <s v="Costco01"/>
    <s v="Blanket"/>
    <x v="1"/>
    <n v="-77.349999999999994"/>
    <n v="2"/>
  </r>
  <r>
    <s v="001 00042371902024"/>
    <s v="'RV004470373339"/>
    <d v="2024-02-07T00:00:00"/>
    <n v="-95.31"/>
    <x v="6"/>
    <n v="-85.85"/>
    <d v="2024-02-07T00:00:00"/>
    <s v="'004470373339"/>
    <n v="1662422"/>
    <s v="TN55-0482"/>
    <n v="199501"/>
    <d v="2024-02-09T00:00:00"/>
    <s v="Costco01"/>
    <s v="Blanket"/>
    <x v="1"/>
    <n v="-85.85"/>
    <n v="1"/>
  </r>
  <r>
    <s v="001 00042371902024"/>
    <s v="'RV006440566523"/>
    <d v="2024-02-07T00:00:00"/>
    <n v="-40.36"/>
    <x v="3"/>
    <n v="-31.29"/>
    <d v="2024-02-07T00:00:00"/>
    <s v="'006440566523"/>
    <n v="1793729"/>
    <s v="CO16-374"/>
    <n v="199501"/>
    <d v="2024-02-09T00:00:00"/>
    <s v="Costco01"/>
    <s v="Basic Bedding"/>
    <x v="2"/>
    <n v="-31.29"/>
    <n v="1"/>
  </r>
  <r>
    <s v="001 00042371902024"/>
    <s v="'RV008476518413"/>
    <d v="2024-02-07T00:00:00"/>
    <n v="-39"/>
    <x v="4"/>
    <n v="-39"/>
    <d v="2024-02-07T00:00:00"/>
    <s v="'008476518413"/>
    <n v="1529947"/>
    <s v="CO63PN5563E"/>
    <n v="199501"/>
    <d v="2024-02-09T00:00:00"/>
    <s v="Costco01"/>
    <s v="Pet Bed"/>
    <x v="3"/>
    <n v="-39"/>
    <n v="1"/>
  </r>
  <r>
    <s v="001 00042371902024"/>
    <s v="'RV010070204787"/>
    <d v="2024-02-07T00:00:00"/>
    <n v="-86.72"/>
    <x v="5"/>
    <n v="-77.349999999999994"/>
    <d v="2024-02-07T00:00:00"/>
    <s v="'010070204787"/>
    <n v="1662420"/>
    <s v="TN55-0480"/>
    <n v="199501"/>
    <d v="2024-02-09T00:00:00"/>
    <s v="Costco01"/>
    <s v="Blanket"/>
    <x v="1"/>
    <n v="-77.349999999999994"/>
    <n v="1"/>
  </r>
  <r>
    <s v="001 00042371902024"/>
    <s v="'RV010180455964"/>
    <d v="2024-02-07T00:00:00"/>
    <n v="-39"/>
    <x v="4"/>
    <n v="-39"/>
    <d v="2024-02-07T00:00:00"/>
    <s v="'010180455964"/>
    <n v="1529947"/>
    <s v="CO63PN5563E"/>
    <n v="199501"/>
    <d v="2024-02-09T00:00:00"/>
    <s v="Costco01"/>
    <s v="Pet Bed"/>
    <x v="3"/>
    <n v="-39"/>
    <n v="1"/>
  </r>
  <r>
    <s v="001 00042371902024"/>
    <s v="'RV019870378529"/>
    <d v="2024-02-07T00:00:00"/>
    <n v="-86.72"/>
    <x v="5"/>
    <n v="-77.349999999999994"/>
    <d v="2024-02-07T00:00:00"/>
    <s v="'019870378529"/>
    <n v="1662420"/>
    <s v="TN55-0480"/>
    <n v="199501"/>
    <d v="2024-02-09T00:00:00"/>
    <s v="Costco01"/>
    <s v="Blanket"/>
    <x v="1"/>
    <n v="-77.349999999999994"/>
    <n v="1"/>
  </r>
  <r>
    <s v="001 00042371902024"/>
    <s v="'RV019870378529"/>
    <d v="2024-02-07T00:00:00"/>
    <n v="-95.31"/>
    <x v="6"/>
    <n v="-85.85"/>
    <d v="2024-02-07T00:00:00"/>
    <s v="'019870378529"/>
    <n v="1662421"/>
    <s v="TN55-0481"/>
    <n v="199501"/>
    <d v="2024-02-09T00:00:00"/>
    <s v="Costco01"/>
    <s v="Blanket"/>
    <x v="1"/>
    <n v="-85.85"/>
    <n v="1"/>
  </r>
  <r>
    <s v="001 00042371902024"/>
    <s v="'RV019880485576"/>
    <d v="2024-02-07T00:00:00"/>
    <n v="-86.72"/>
    <x v="5"/>
    <n v="-77.349999999999994"/>
    <d v="2024-02-07T00:00:00"/>
    <s v="'019880485576"/>
    <n v="1662420"/>
    <s v="TN55-0480"/>
    <n v="199501"/>
    <d v="2024-02-09T00:00:00"/>
    <s v="Costco01"/>
    <s v="Blanket"/>
    <x v="1"/>
    <n v="-77.349999999999994"/>
    <n v="1"/>
  </r>
  <r>
    <s v="001 00042371902024"/>
    <s v="'RV019941072104"/>
    <d v="2024-02-07T00:00:00"/>
    <n v="-95.31"/>
    <x v="6"/>
    <n v="-85.85"/>
    <d v="2024-02-07T00:00:00"/>
    <s v="'019941072104"/>
    <n v="1662422"/>
    <s v="TN55-0482"/>
    <n v="199501"/>
    <d v="2024-02-09T00:00:00"/>
    <s v="Costco01"/>
    <s v="Blanket"/>
    <x v="1"/>
    <n v="-85.85"/>
    <n v="1"/>
  </r>
  <r>
    <s v="001 00042371902024"/>
    <s v="'RV019941072112"/>
    <d v="2024-02-07T00:00:00"/>
    <n v="-39"/>
    <x v="4"/>
    <n v="-39"/>
    <d v="2024-02-07T00:00:00"/>
    <s v="'019941072112"/>
    <n v="1529947"/>
    <s v="CO63PN5563E"/>
    <n v="199501"/>
    <d v="2024-02-09T00:00:00"/>
    <s v="Costco01"/>
    <s v="Pet Bed"/>
    <x v="3"/>
    <n v="-39"/>
    <n v="1"/>
  </r>
  <r>
    <s v="001 00042371902024"/>
    <s v="'RV019951625501"/>
    <d v="2024-02-07T00:00:00"/>
    <n v="-22.78"/>
    <x v="4"/>
    <n v="-22.78"/>
    <d v="2024-02-07T00:00:00"/>
    <s v="'019951625501"/>
    <n v="1529939"/>
    <s v="CO63PT5559E"/>
    <n v="199501"/>
    <d v="2024-02-09T00:00:00"/>
    <s v="Costco01"/>
    <s v="Pet Bed"/>
    <x v="3"/>
    <n v="-22.78"/>
    <n v="1"/>
  </r>
  <r>
    <s v="001 00042371902024"/>
    <s v="'RV019951625581"/>
    <d v="2024-02-07T00:00:00"/>
    <n v="-86.72"/>
    <x v="5"/>
    <n v="-77.349999999999994"/>
    <d v="2024-02-07T00:00:00"/>
    <s v="'019951625581"/>
    <n v="1662420"/>
    <s v="TN55-0480"/>
    <n v="199501"/>
    <d v="2024-02-09T00:00:00"/>
    <s v="Costco01"/>
    <s v="Blanket"/>
    <x v="1"/>
    <n v="-77.349999999999994"/>
    <n v="1"/>
  </r>
  <r>
    <s v="001 00042371902024"/>
    <s v="'RV019951625581"/>
    <d v="2024-02-07T00:00:00"/>
    <n v="-51.760000000000005"/>
    <x v="26"/>
    <n v="-34.32"/>
    <d v="2024-02-07T00:00:00"/>
    <s v="'019951625581"/>
    <n v="1793724"/>
    <s v="CO16-370"/>
    <n v="199501"/>
    <d v="2024-02-09T00:00:00"/>
    <s v="Costco01"/>
    <s v="Basic Bedding"/>
    <x v="2"/>
    <n v="-17.16"/>
    <n v="2"/>
  </r>
  <r>
    <s v="001 00042581492024"/>
    <s v="1991RGR221040"/>
    <d v="2024-02-08T00:00:00"/>
    <n v="-77.430000000000007"/>
    <x v="21"/>
    <n v="-62.27"/>
    <d v="2024-02-08T00:00:00"/>
    <s v="'019914895702"/>
    <n v="1339334"/>
    <s v="BR55-1893"/>
    <n v="199747"/>
    <d v="2024-02-12T00:00:00"/>
    <s v="Costco01"/>
    <s v="Blanket"/>
    <x v="1"/>
    <n v="-62.27"/>
    <n v="1"/>
  </r>
  <r>
    <s v="001 00042581492024"/>
    <s v="'RV011100534793"/>
    <d v="2024-02-08T00:00:00"/>
    <n v="-25.88"/>
    <x v="20"/>
    <n v="-17.16"/>
    <d v="2024-02-08T00:00:00"/>
    <s v="'011100534793"/>
    <n v="1793724"/>
    <s v="CO16-370"/>
    <n v="199749"/>
    <d v="2024-02-12T00:00:00"/>
    <s v="Costco01"/>
    <s v="Basic Bedding"/>
    <x v="2"/>
    <n v="-17.16"/>
    <n v="1"/>
  </r>
  <r>
    <s v="001 00042581492024"/>
    <s v="'RV019910558493"/>
    <d v="2024-02-08T00:00:00"/>
    <n v="-86.72"/>
    <x v="5"/>
    <n v="-77.349999999999994"/>
    <d v="2024-02-08T00:00:00"/>
    <s v="'019910558493"/>
    <n v="1662420"/>
    <s v="TN55-0480"/>
    <n v="199749"/>
    <d v="2024-02-12T00:00:00"/>
    <s v="Costco01"/>
    <s v="Blanket"/>
    <x v="1"/>
    <n v="-77.349999999999994"/>
    <n v="1"/>
  </r>
  <r>
    <s v="001 00042581492024"/>
    <s v="'RV019910558493"/>
    <d v="2024-02-08T00:00:00"/>
    <n v="-95.31"/>
    <x v="6"/>
    <n v="-85.85"/>
    <d v="2024-02-08T00:00:00"/>
    <s v="'019910558493"/>
    <n v="1662421"/>
    <s v="TN55-0481"/>
    <n v="199749"/>
    <d v="2024-02-12T00:00:00"/>
    <s v="Costco01"/>
    <s v="Blanket"/>
    <x v="1"/>
    <n v="-85.85"/>
    <n v="1"/>
  </r>
  <r>
    <s v="001 00042581492024"/>
    <s v="'RV019941072457"/>
    <d v="2024-02-08T00:00:00"/>
    <n v="-260.16000000000003"/>
    <x v="11"/>
    <n v="-232.05"/>
    <d v="2024-02-08T00:00:00"/>
    <s v="'019941072457"/>
    <n v="1662420"/>
    <s v="TN55-0480"/>
    <n v="199749"/>
    <d v="2024-02-12T00:00:00"/>
    <s v="Costco01"/>
    <s v="Blanket"/>
    <x v="1"/>
    <n v="-77.349999999999994"/>
    <n v="3.0000000000000004"/>
  </r>
  <r>
    <s v="001 00042581492024"/>
    <s v="'RV019941072457"/>
    <d v="2024-02-08T00:00:00"/>
    <n v="-95.31"/>
    <x v="6"/>
    <n v="-85.85"/>
    <d v="2024-02-08T00:00:00"/>
    <s v="'019941072457"/>
    <n v="1662422"/>
    <s v="TN55-0482"/>
    <n v="199749"/>
    <d v="2024-02-12T00:00:00"/>
    <s v="Costco01"/>
    <s v="Blanket"/>
    <x v="1"/>
    <n v="-85.85"/>
    <n v="1"/>
  </r>
  <r>
    <s v="001 00042581492024"/>
    <s v="'RV019951625717"/>
    <d v="2024-02-08T00:00:00"/>
    <n v="-117"/>
    <x v="4"/>
    <n v="-117"/>
    <d v="2024-02-08T00:00:00"/>
    <s v="'019951625717"/>
    <n v="1529946"/>
    <s v="CO63PN5562E"/>
    <n v="199749"/>
    <d v="2024-02-12T00:00:00"/>
    <s v="Costco01"/>
    <s v="Pet Bed"/>
    <x v="3"/>
    <n v="-39"/>
    <n v="3"/>
  </r>
  <r>
    <s v="001 00042581492024"/>
    <s v="'RV019951625728"/>
    <d v="2024-02-08T00:00:00"/>
    <n v="-86.72"/>
    <x v="5"/>
    <n v="-77.349999999999994"/>
    <d v="2024-02-08T00:00:00"/>
    <s v="'019951625728"/>
    <n v="1662420"/>
    <s v="TN55-0480"/>
    <n v="199749"/>
    <d v="2024-02-12T00:00:00"/>
    <s v="Costco01"/>
    <s v="Blanket"/>
    <x v="1"/>
    <n v="-77.349999999999994"/>
    <n v="1"/>
  </r>
  <r>
    <s v="001 00042581492024"/>
    <s v="'RV019980950410"/>
    <d v="2024-02-08T00:00:00"/>
    <n v="-38.659999999999997"/>
    <x v="16"/>
    <n v="-28.15"/>
    <d v="2024-02-08T00:00:00"/>
    <s v="'019980950410"/>
    <n v="1540780"/>
    <s v="BR40-2136"/>
    <n v="199749"/>
    <d v="2024-02-12T00:00:00"/>
    <s v="Costco01"/>
    <s v="Window"/>
    <x v="4"/>
    <n v="-28.15"/>
    <n v="1"/>
  </r>
  <r>
    <s v="001 00042581492024"/>
    <s v="'RV019980950410"/>
    <d v="2024-02-08T00:00:00"/>
    <n v="-42.7"/>
    <x v="13"/>
    <n v="-31.6"/>
    <d v="2024-02-08T00:00:00"/>
    <s v="'019980950410"/>
    <n v="1540784"/>
    <s v="BR40-2137"/>
    <n v="199749"/>
    <d v="2024-02-12T00:00:00"/>
    <s v="Costco01"/>
    <s v="Window"/>
    <x v="4"/>
    <n v="-31.6"/>
    <n v="1"/>
  </r>
  <r>
    <s v="001 00042899722024"/>
    <s v="'1992RGR192434"/>
    <d v="2024-02-10T00:00:00"/>
    <n v="-94.54"/>
    <x v="27"/>
    <n v="-62.27"/>
    <d v="2024-02-10T00:00:00"/>
    <s v="'019924897543"/>
    <n v="1339334"/>
    <s v="BR55-1893"/>
    <n v="199754"/>
    <d v="2024-02-13T00:00:00"/>
    <s v="Costco01"/>
    <s v="Blanket"/>
    <x v="1"/>
    <n v="-62.27"/>
    <n v="1"/>
  </r>
  <r>
    <s v="001 00042899722024"/>
    <s v="'1997RGR304987"/>
    <d v="2024-02-09T00:00:00"/>
    <n v="-32.380000000000003"/>
    <x v="0"/>
    <n v="-22.5"/>
    <d v="2024-02-09T00:00:00"/>
    <s v="'019974895487"/>
    <n v="1663069"/>
    <s v="MT70-0305"/>
    <n v="199754"/>
    <d v="2024-02-13T00:00:00"/>
    <s v="Costco01"/>
    <s v="Bath Accessories"/>
    <x v="0"/>
    <n v="-22.5"/>
    <n v="1"/>
  </r>
  <r>
    <s v="001 00042899722024"/>
    <s v="'1998RGR311111"/>
    <d v="2024-02-09T00:00:00"/>
    <n v="-77.430000000000007"/>
    <x v="21"/>
    <n v="-62.27"/>
    <d v="2024-02-09T00:00:00"/>
    <s v="'019984896352"/>
    <n v="1339334"/>
    <s v="BR55-1893"/>
    <n v="199754"/>
    <d v="2024-02-13T00:00:00"/>
    <s v="Costco01"/>
    <s v="Blanket"/>
    <x v="1"/>
    <n v="-62.27"/>
    <n v="1"/>
  </r>
  <r>
    <s v="001 00042899722024"/>
    <s v="'1998RGR311211"/>
    <d v="2024-02-09T00:00:00"/>
    <n v="-77.430000000000007"/>
    <x v="21"/>
    <n v="-62.27"/>
    <d v="2024-02-09T00:00:00"/>
    <s v="'019984898330"/>
    <n v="1339334"/>
    <s v="BR55-1893"/>
    <n v="199754"/>
    <d v="2024-02-13T00:00:00"/>
    <s v="Costco01"/>
    <s v="Blanket"/>
    <x v="1"/>
    <n v="-62.27"/>
    <n v="1"/>
  </r>
  <r>
    <s v="001 00042899722024"/>
    <s v="'RV002300391696"/>
    <d v="2024-02-09T00:00:00"/>
    <n v="-95.31"/>
    <x v="6"/>
    <n v="-85.85"/>
    <d v="2024-02-09T00:00:00"/>
    <s v="'002300391696"/>
    <n v="1662421"/>
    <s v="TN55-0481"/>
    <n v="199756"/>
    <d v="2024-02-13T00:00:00"/>
    <s v="Costco01"/>
    <s v="Blanket"/>
    <x v="1"/>
    <n v="-85.85"/>
    <n v="1"/>
  </r>
  <r>
    <s v="001 00042899722024"/>
    <s v="'RV003140184344"/>
    <d v="2024-02-11T00:00:00"/>
    <n v="-95.31"/>
    <x v="6"/>
    <n v="-85.85"/>
    <d v="2024-02-11T00:00:00"/>
    <s v="'003140184344"/>
    <n v="1662421"/>
    <s v="TN55-0481"/>
    <n v="199756"/>
    <d v="2024-02-13T00:00:00"/>
    <s v="Costco01"/>
    <s v="Blanket"/>
    <x v="1"/>
    <n v="-85.85"/>
    <n v="1"/>
  </r>
  <r>
    <s v="001 00042899722024"/>
    <s v="'RV003230476788"/>
    <d v="2024-02-09T00:00:00"/>
    <n v="-39"/>
    <x v="4"/>
    <n v="-39"/>
    <d v="2024-02-09T00:00:00"/>
    <s v="'003230476788"/>
    <n v="1529947"/>
    <s v="CO63PN5563E"/>
    <n v="199756"/>
    <d v="2024-02-13T00:00:00"/>
    <s v="Costco01"/>
    <s v="Pet Bed"/>
    <x v="3"/>
    <n v="-39"/>
    <n v="1"/>
  </r>
  <r>
    <s v="001 00042899722024"/>
    <s v="'RV003620207664"/>
    <d v="2024-02-09T00:00:00"/>
    <n v="-39"/>
    <x v="4"/>
    <n v="-39"/>
    <d v="2024-02-09T00:00:00"/>
    <s v="'003620207664"/>
    <n v="1529946"/>
    <s v="CO63PN5562E"/>
    <n v="199756"/>
    <d v="2024-02-13T00:00:00"/>
    <s v="Costco01"/>
    <s v="Pet Bed"/>
    <x v="3"/>
    <n v="-39"/>
    <n v="1"/>
  </r>
  <r>
    <s v="001 00042899722024"/>
    <s v="'RV004550383259"/>
    <d v="2024-02-10T00:00:00"/>
    <n v="-95.31"/>
    <x v="6"/>
    <n v="-85.85"/>
    <d v="2024-02-10T00:00:00"/>
    <s v="'004550383259"/>
    <n v="1662422"/>
    <s v="TN55-0482"/>
    <n v="199756"/>
    <d v="2024-02-13T00:00:00"/>
    <s v="Costco01"/>
    <s v="Blanket"/>
    <x v="1"/>
    <n v="-85.85"/>
    <n v="1"/>
  </r>
  <r>
    <s v="001 00042899722024"/>
    <s v="'RV007610426914"/>
    <d v="2024-02-10T00:00:00"/>
    <n v="-86.72"/>
    <x v="5"/>
    <n v="-77.349999999999994"/>
    <d v="2024-02-10T00:00:00"/>
    <s v="'007610426914"/>
    <n v="1662420"/>
    <s v="TN55-0480"/>
    <n v="199756"/>
    <d v="2024-02-13T00:00:00"/>
    <s v="Costco01"/>
    <s v="Blanket"/>
    <x v="1"/>
    <n v="-77.349999999999994"/>
    <n v="1"/>
  </r>
  <r>
    <s v="001 00042899722024"/>
    <s v="'RV008476528894"/>
    <d v="2024-02-09T00:00:00"/>
    <n v="-39"/>
    <x v="4"/>
    <n v="-39"/>
    <d v="2024-02-09T00:00:00"/>
    <s v="'008476528894"/>
    <n v="1529947"/>
    <s v="CO63PN5563E"/>
    <n v="199756"/>
    <d v="2024-02-13T00:00:00"/>
    <s v="Costco01"/>
    <s v="Pet Bed"/>
    <x v="3"/>
    <n v="-39"/>
    <n v="1"/>
  </r>
  <r>
    <s v="001 00042899722024"/>
    <s v="'RV008476528895"/>
    <d v="2024-02-09T00:00:00"/>
    <n v="-39"/>
    <x v="4"/>
    <n v="-39"/>
    <d v="2024-02-09T00:00:00"/>
    <s v="'008476528895"/>
    <n v="1529947"/>
    <s v="CO63PN5563E"/>
    <n v="199756"/>
    <d v="2024-02-13T00:00:00"/>
    <s v="Costco01"/>
    <s v="Pet Bed"/>
    <x v="3"/>
    <n v="-39"/>
    <n v="1"/>
  </r>
  <r>
    <s v="001 00042899722024"/>
    <s v="'RV010020398676"/>
    <d v="2024-02-10T00:00:00"/>
    <n v="-86.72"/>
    <x v="5"/>
    <n v="-77.349999999999994"/>
    <d v="2024-02-10T00:00:00"/>
    <s v="'010020398676"/>
    <n v="1662420"/>
    <s v="TN55-0480"/>
    <n v="199756"/>
    <d v="2024-02-13T00:00:00"/>
    <s v="Costco01"/>
    <s v="Blanket"/>
    <x v="1"/>
    <n v="-77.349999999999994"/>
    <n v="1"/>
  </r>
  <r>
    <s v="001 00042899722024"/>
    <s v="'RV013220271287"/>
    <d v="2024-02-11T00:00:00"/>
    <n v="-42.7"/>
    <x v="13"/>
    <n v="-31.6"/>
    <d v="2024-02-11T00:00:00"/>
    <s v="'013220271287"/>
    <n v="1593359"/>
    <s v="BRB40-0011"/>
    <n v="199756"/>
    <d v="2024-02-13T00:00:00"/>
    <s v="Costco01"/>
    <s v="Window"/>
    <x v="4"/>
    <n v="-31.6"/>
    <n v="1"/>
  </r>
  <r>
    <s v="001 00042899722024"/>
    <s v="'RV014500079812"/>
    <d v="2024-02-10T00:00:00"/>
    <n v="-42.7"/>
    <x v="13"/>
    <n v="-31.6"/>
    <d v="2024-02-10T00:00:00"/>
    <s v="'014500079812"/>
    <n v="1540784"/>
    <s v="BR40-2137"/>
    <n v="199756"/>
    <d v="2024-02-13T00:00:00"/>
    <s v="Costco01"/>
    <s v="Window"/>
    <x v="4"/>
    <n v="-31.6"/>
    <n v="1"/>
  </r>
  <r>
    <s v="001 00042899722024"/>
    <s v="'RV019890302558"/>
    <d v="2024-02-09T00:00:00"/>
    <n v="-86.72"/>
    <x v="5"/>
    <n v="-77.349999999999994"/>
    <d v="2024-02-09T00:00:00"/>
    <s v="'019890302558"/>
    <n v="1662420"/>
    <s v="TN55-0480"/>
    <n v="199756"/>
    <d v="2024-02-13T00:00:00"/>
    <s v="Costco01"/>
    <s v="Blanket"/>
    <x v="1"/>
    <n v="-77.349999999999994"/>
    <n v="1"/>
  </r>
  <r>
    <s v="001 00042899722024"/>
    <s v="'RV019890302558"/>
    <d v="2024-02-09T00:00:00"/>
    <n v="-95.31"/>
    <x v="6"/>
    <n v="-85.85"/>
    <d v="2024-02-09T00:00:00"/>
    <s v="'019890302558"/>
    <n v="1662421"/>
    <s v="TN55-0481"/>
    <n v="199756"/>
    <d v="2024-02-13T00:00:00"/>
    <s v="Costco01"/>
    <s v="Blanket"/>
    <x v="1"/>
    <n v="-85.85"/>
    <n v="1"/>
  </r>
  <r>
    <s v="001 00042899722024"/>
    <s v="'RV019941073232"/>
    <d v="2024-02-10T00:00:00"/>
    <n v="-173.44"/>
    <x v="19"/>
    <n v="-154.69999999999999"/>
    <d v="2024-02-10T00:00:00"/>
    <s v="'019941073232"/>
    <n v="1662420"/>
    <s v="TN55-0480"/>
    <n v="199756"/>
    <d v="2024-02-13T00:00:00"/>
    <s v="Costco01"/>
    <s v="Blanket"/>
    <x v="1"/>
    <n v="-77.349999999999994"/>
    <n v="2"/>
  </r>
  <r>
    <s v="001 00042899722024"/>
    <s v="'RV019941073232"/>
    <d v="2024-02-10T00:00:00"/>
    <n v="-95.31"/>
    <x v="6"/>
    <n v="-85.85"/>
    <d v="2024-02-10T00:00:00"/>
    <s v="'019941073232"/>
    <n v="1662421"/>
    <s v="TN55-0481"/>
    <n v="199756"/>
    <d v="2024-02-13T00:00:00"/>
    <s v="Costco01"/>
    <s v="Blanket"/>
    <x v="1"/>
    <n v="-85.85"/>
    <n v="1"/>
  </r>
  <r>
    <s v="001 00042899722024"/>
    <s v="'RV019941073232"/>
    <d v="2024-02-10T00:00:00"/>
    <n v="-95.31"/>
    <x v="6"/>
    <n v="-85.85"/>
    <d v="2024-02-10T00:00:00"/>
    <s v="'019941073232"/>
    <n v="1662422"/>
    <s v="TN55-0482"/>
    <n v="199756"/>
    <d v="2024-02-13T00:00:00"/>
    <s v="Costco01"/>
    <s v="Blanket"/>
    <x v="1"/>
    <n v="-85.85"/>
    <n v="1"/>
  </r>
  <r>
    <s v="001 00042899722024"/>
    <s v="'RV019941073235"/>
    <d v="2024-02-10T00:00:00"/>
    <n v="-117"/>
    <x v="4"/>
    <n v="-117"/>
    <d v="2024-02-10T00:00:00"/>
    <s v="'019941073235"/>
    <n v="1529946"/>
    <s v="CO63PN5562E"/>
    <n v="199756"/>
    <d v="2024-02-13T00:00:00"/>
    <s v="Costco01"/>
    <s v="Pet Bed"/>
    <x v="3"/>
    <n v="-39"/>
    <n v="3"/>
  </r>
  <r>
    <s v="001 00042899722024"/>
    <s v="'RV019951626007"/>
    <d v="2024-02-09T00:00:00"/>
    <n v="-86.72"/>
    <x v="5"/>
    <n v="-77.349999999999994"/>
    <d v="2024-02-09T00:00:00"/>
    <s v="'019951626007"/>
    <n v="1662420"/>
    <s v="TN55-0480"/>
    <n v="199756"/>
    <d v="2024-02-13T00:00:00"/>
    <s v="Costco01"/>
    <s v="Blanket"/>
    <x v="1"/>
    <n v="-77.349999999999994"/>
    <n v="1"/>
  </r>
  <r>
    <s v="001 00042899722024"/>
    <s v="'RV019951626007"/>
    <d v="2024-02-09T00:00:00"/>
    <n v="-95.31"/>
    <x v="6"/>
    <n v="-85.85"/>
    <d v="2024-02-09T00:00:00"/>
    <s v="'019951626007"/>
    <n v="1662422"/>
    <s v="TN55-0482"/>
    <n v="199756"/>
    <d v="2024-02-13T00:00:00"/>
    <s v="Costco01"/>
    <s v="Blanket"/>
    <x v="1"/>
    <n v="-85.85"/>
    <n v="1"/>
  </r>
  <r>
    <s v="001 00042899722024"/>
    <s v="'RV019951626138"/>
    <d v="2024-02-09T00:00:00"/>
    <n v="-95.31"/>
    <x v="6"/>
    <n v="-85.85"/>
    <d v="2024-02-09T00:00:00"/>
    <s v="'019951626138"/>
    <n v="1662422"/>
    <s v="TN55-0482"/>
    <n v="199756"/>
    <d v="2024-02-13T00:00:00"/>
    <s v="Costco01"/>
    <s v="Blanket"/>
    <x v="1"/>
    <n v="-85.85"/>
    <n v="1"/>
  </r>
  <r>
    <s v="001 00042899722024"/>
    <s v="'RV019960454514"/>
    <d v="2024-02-09T00:00:00"/>
    <n v="-25.55"/>
    <x v="4"/>
    <n v="-25.55"/>
    <d v="2024-02-09T00:00:00"/>
    <s v="'019960454514"/>
    <n v="1516596"/>
    <s v="CO63HC5549E"/>
    <n v="199756"/>
    <d v="2024-02-13T00:00:00"/>
    <s v="Costco01"/>
    <s v="Pet Bed"/>
    <x v="3"/>
    <n v="-25.55"/>
    <n v="1"/>
  </r>
  <r>
    <s v="001 00042899722024"/>
    <s v="'RV019960454577"/>
    <d v="2024-02-09T00:00:00"/>
    <n v="-95.31"/>
    <x v="6"/>
    <n v="-85.85"/>
    <d v="2024-02-09T00:00:00"/>
    <s v="'019960454577"/>
    <n v="1662421"/>
    <s v="TN55-0481"/>
    <n v="199756"/>
    <d v="2024-02-13T00:00:00"/>
    <s v="Costco01"/>
    <s v="Blanket"/>
    <x v="1"/>
    <n v="-85.85"/>
    <n v="1"/>
  </r>
  <r>
    <s v="001 00042899722024"/>
    <s v="'RV019980950871"/>
    <d v="2024-02-09T00:00:00"/>
    <n v="-95.31"/>
    <x v="6"/>
    <n v="-85.85"/>
    <d v="2024-02-09T00:00:00"/>
    <s v="'019980950871"/>
    <n v="1662421"/>
    <s v="TN55-0481"/>
    <n v="199756"/>
    <d v="2024-02-13T00:00:00"/>
    <s v="Costco01"/>
    <s v="Blanket"/>
    <x v="1"/>
    <n v="-85.85"/>
    <n v="1"/>
  </r>
  <r>
    <s v="001 00042899722024"/>
    <s v="'RV019980950873"/>
    <d v="2024-02-09T00:00:00"/>
    <n v="-39"/>
    <x v="4"/>
    <n v="-39"/>
    <d v="2024-02-09T00:00:00"/>
    <s v="'019980950873"/>
    <n v="1529947"/>
    <s v="CO63PN5563E"/>
    <n v="199756"/>
    <d v="2024-02-13T00:00:00"/>
    <s v="Costco01"/>
    <s v="Pet Bed"/>
    <x v="3"/>
    <n v="-39"/>
    <n v="1"/>
  </r>
  <r>
    <s v="001 00043079452024"/>
    <s v="1994RGR487141"/>
    <d v="2024-02-12T00:00:00"/>
    <n v="-77.430000000000007"/>
    <x v="21"/>
    <n v="-62.27"/>
    <d v="2024-02-12T00:00:00"/>
    <s v="'019944893605"/>
    <n v="1339334"/>
    <s v="BR55-1893"/>
    <n v="199927"/>
    <d v="2024-02-14T00:00:00"/>
    <s v="Costco01"/>
    <s v="Blanket"/>
    <x v="1"/>
    <n v="-62.27"/>
    <n v="1"/>
  </r>
  <r>
    <s v="001 00043079452024"/>
    <s v="'RV003280285186"/>
    <d v="2024-02-12T00:00:00"/>
    <n v="-86.72"/>
    <x v="5"/>
    <n v="-77.349999999999994"/>
    <d v="2024-02-12T00:00:00"/>
    <s v="'003280285186"/>
    <n v="1662420"/>
    <s v="TN55-0480"/>
    <n v="199929"/>
    <d v="2024-02-14T00:00:00"/>
    <s v="Costco01"/>
    <s v="Blanket"/>
    <x v="1"/>
    <n v="-77.349999999999994"/>
    <n v="1"/>
  </r>
  <r>
    <s v="001 00043079452024"/>
    <s v="'RV003830376809"/>
    <d v="2024-02-12T00:00:00"/>
    <n v="-86.72"/>
    <x v="5"/>
    <n v="-77.349999999999994"/>
    <d v="2024-02-12T00:00:00"/>
    <s v="'003830376809"/>
    <n v="1662420"/>
    <s v="TN55-0480"/>
    <n v="199929"/>
    <d v="2024-02-14T00:00:00"/>
    <s v="Costco01"/>
    <s v="Blanket"/>
    <x v="1"/>
    <n v="-77.349999999999994"/>
    <n v="1"/>
  </r>
  <r>
    <s v="001 00043079452024"/>
    <s v="'RV006340261543"/>
    <d v="2024-02-12T00:00:00"/>
    <n v="-86.72"/>
    <x v="5"/>
    <n v="-77.349999999999994"/>
    <d v="2024-02-12T00:00:00"/>
    <s v="'006340261543"/>
    <n v="1662420"/>
    <s v="TN55-0480"/>
    <n v="199929"/>
    <d v="2024-02-14T00:00:00"/>
    <s v="Costco01"/>
    <s v="Blanket"/>
    <x v="1"/>
    <n v="-77.349999999999994"/>
    <n v="1"/>
  </r>
  <r>
    <s v="001 00043079452024"/>
    <s v="'RV019840143802"/>
    <d v="2024-02-12T00:00:00"/>
    <n v="-25.55"/>
    <x v="4"/>
    <n v="-25.55"/>
    <d v="2024-02-12T00:00:00"/>
    <s v="'019840143802"/>
    <n v="1516594"/>
    <s v="CO63HC5548E"/>
    <n v="199929"/>
    <d v="2024-02-14T00:00:00"/>
    <s v="Costco01"/>
    <s v="Pet Bed"/>
    <x v="3"/>
    <n v="-25.55"/>
    <n v="1"/>
  </r>
  <r>
    <s v="001 00043079452024"/>
    <s v="'RV019840143802"/>
    <d v="2024-02-12T00:00:00"/>
    <n v="-39"/>
    <x v="8"/>
    <n v="-39"/>
    <d v="2024-02-12T00:00:00"/>
    <s v="'019840143802"/>
    <n v="1529947"/>
    <s v="CO63PN5563E"/>
    <n v="199929"/>
    <d v="2024-02-14T00:00:00"/>
    <s v="Costco01"/>
    <s v="Pet Bed"/>
    <x v="3"/>
    <n v="-39"/>
    <n v="1"/>
  </r>
  <r>
    <s v="001 00043079452024"/>
    <s v="'RV019870378681"/>
    <d v="2024-02-12T00:00:00"/>
    <n v="-25.55"/>
    <x v="4"/>
    <n v="-25.55"/>
    <d v="2024-02-12T00:00:00"/>
    <s v="'019870378681"/>
    <n v="1516597"/>
    <s v="CO63HC5550E"/>
    <n v="199929"/>
    <d v="2024-02-14T00:00:00"/>
    <s v="Costco01"/>
    <s v="Pet Bed"/>
    <x v="3"/>
    <n v="-25.55"/>
    <n v="1"/>
  </r>
  <r>
    <s v="001 00043079452024"/>
    <s v="'RV019870378681"/>
    <d v="2024-02-12T00:00:00"/>
    <n v="-45.56"/>
    <x v="8"/>
    <n v="-45.56"/>
    <d v="2024-02-12T00:00:00"/>
    <s v="'019870378681"/>
    <n v="1529939"/>
    <s v="CO63PT5559E"/>
    <n v="199929"/>
    <d v="2024-02-14T00:00:00"/>
    <s v="Costco01"/>
    <s v="Pet Bed"/>
    <x v="3"/>
    <n v="-22.78"/>
    <n v="2"/>
  </r>
  <r>
    <s v="001 00043079452024"/>
    <s v="'RV019870378681"/>
    <d v="2024-02-12T00:00:00"/>
    <n v="-117"/>
    <x v="8"/>
    <n v="-117"/>
    <d v="2024-02-12T00:00:00"/>
    <s v="'019870378681"/>
    <n v="1529946"/>
    <s v="CO63PN5562E"/>
    <n v="199929"/>
    <d v="2024-02-14T00:00:00"/>
    <s v="Costco01"/>
    <s v="Pet Bed"/>
    <x v="3"/>
    <n v="-39"/>
    <n v="3"/>
  </r>
  <r>
    <s v="001 00043079452024"/>
    <s v="'RV019870378685"/>
    <d v="2024-02-12T00:00:00"/>
    <n v="-85.4"/>
    <x v="9"/>
    <n v="-63.2"/>
    <d v="2024-02-12T00:00:00"/>
    <s v="'019870378685"/>
    <n v="1540785"/>
    <s v="BR40-2141"/>
    <n v="199929"/>
    <d v="2024-02-14T00:00:00"/>
    <s v="Costco01"/>
    <s v="Window"/>
    <x v="4"/>
    <n v="-31.6"/>
    <n v="2"/>
  </r>
  <r>
    <s v="001 00043079452024"/>
    <s v="'RV019870378685"/>
    <d v="2024-02-12T00:00:00"/>
    <n v="-95.31"/>
    <x v="6"/>
    <n v="-85.85"/>
    <d v="2024-02-12T00:00:00"/>
    <s v="'019870378685"/>
    <n v="1662421"/>
    <s v="TN55-0481"/>
    <n v="199929"/>
    <d v="2024-02-14T00:00:00"/>
    <s v="Costco01"/>
    <s v="Blanket"/>
    <x v="1"/>
    <n v="-85.85"/>
    <n v="1"/>
  </r>
  <r>
    <s v="001 00043079452024"/>
    <s v="'RV019870378685"/>
    <d v="2024-02-12T00:00:00"/>
    <n v="-95.31"/>
    <x v="6"/>
    <n v="-85.85"/>
    <d v="2024-02-12T00:00:00"/>
    <s v="'019870378685"/>
    <n v="1662422"/>
    <s v="TN55-0482"/>
    <n v="199929"/>
    <d v="2024-02-14T00:00:00"/>
    <s v="Costco01"/>
    <s v="Blanket"/>
    <x v="1"/>
    <n v="-85.85"/>
    <n v="1"/>
  </r>
  <r>
    <s v="001 00043079452024"/>
    <s v="'RV019930414345"/>
    <d v="2024-02-12T00:00:00"/>
    <n v="-38.659999999999997"/>
    <x v="16"/>
    <n v="-28.15"/>
    <d v="2024-02-12T00:00:00"/>
    <s v="'019930414345"/>
    <n v="1540781"/>
    <s v="BR40-2140"/>
    <n v="199929"/>
    <d v="2024-02-14T00:00:00"/>
    <s v="Costco01"/>
    <s v="Window"/>
    <x v="4"/>
    <n v="-28.15"/>
    <n v="1"/>
  </r>
  <r>
    <s v="001 00043079452024"/>
    <s v="'RV019930414345"/>
    <d v="2024-02-12T00:00:00"/>
    <n v="-86.72"/>
    <x v="5"/>
    <n v="-77.349999999999994"/>
    <d v="2024-02-12T00:00:00"/>
    <s v="'019930414345"/>
    <n v="1662420"/>
    <s v="TN55-0480"/>
    <n v="199929"/>
    <d v="2024-02-14T00:00:00"/>
    <s v="Costco01"/>
    <s v="Blanket"/>
    <x v="1"/>
    <n v="-77.349999999999994"/>
    <n v="1"/>
  </r>
  <r>
    <s v="001 00043079452024"/>
    <s v="'RV019930414345"/>
    <d v="2024-02-12T00:00:00"/>
    <n v="-285.93"/>
    <x v="28"/>
    <n v="-257.55"/>
    <d v="2024-02-12T00:00:00"/>
    <s v="'019930414345"/>
    <n v="1662421"/>
    <s v="TN55-0481"/>
    <n v="199929"/>
    <d v="2024-02-14T00:00:00"/>
    <s v="Costco01"/>
    <s v="Blanket"/>
    <x v="1"/>
    <n v="-85.85"/>
    <n v="3.0000000000000004"/>
  </r>
  <r>
    <s v="001 00043079452024"/>
    <s v="'RV019941073730"/>
    <d v="2024-02-12T00:00:00"/>
    <n v="-42.7"/>
    <x v="13"/>
    <n v="-31.6"/>
    <d v="2024-02-12T00:00:00"/>
    <s v="'019941073730"/>
    <n v="1540785"/>
    <s v="BR40-2141"/>
    <n v="199929"/>
    <d v="2024-02-14T00:00:00"/>
    <s v="Costco01"/>
    <s v="Window"/>
    <x v="4"/>
    <n v="-31.6"/>
    <n v="1"/>
  </r>
  <r>
    <s v="001 00043079452024"/>
    <s v="'RV019941073730"/>
    <d v="2024-02-12T00:00:00"/>
    <n v="-260.16000000000003"/>
    <x v="11"/>
    <n v="-232.05"/>
    <d v="2024-02-12T00:00:00"/>
    <s v="'019941073730"/>
    <n v="1662420"/>
    <s v="TN55-0480"/>
    <n v="199929"/>
    <d v="2024-02-14T00:00:00"/>
    <s v="Costco01"/>
    <s v="Blanket"/>
    <x v="1"/>
    <n v="-77.349999999999994"/>
    <n v="3.0000000000000004"/>
  </r>
  <r>
    <s v="001 00043079452024"/>
    <s v="'RV019941073730"/>
    <d v="2024-02-12T00:00:00"/>
    <n v="-95.31"/>
    <x v="6"/>
    <n v="-85.85"/>
    <d v="2024-02-12T00:00:00"/>
    <s v="'019941073730"/>
    <n v="1662421"/>
    <s v="TN55-0481"/>
    <n v="199929"/>
    <d v="2024-02-14T00:00:00"/>
    <s v="Costco01"/>
    <s v="Blanket"/>
    <x v="1"/>
    <n v="-85.85"/>
    <n v="1"/>
  </r>
  <r>
    <s v="001 00043079452024"/>
    <s v="'RV019970814856"/>
    <d v="2024-02-12T00:00:00"/>
    <n v="-77.319999999999993"/>
    <x v="7"/>
    <n v="-56.3"/>
    <d v="2024-02-12T00:00:00"/>
    <s v="'019970814856"/>
    <n v="1540783"/>
    <s v="BR40-2134"/>
    <n v="199929"/>
    <d v="2024-02-14T00:00:00"/>
    <s v="Costco01"/>
    <s v="Window"/>
    <x v="4"/>
    <n v="-28.15"/>
    <n v="2"/>
  </r>
  <r>
    <s v="001 00043079452024"/>
    <s v="'RV019970814910"/>
    <d v="2024-02-12T00:00:00"/>
    <n v="-86.72"/>
    <x v="5"/>
    <n v="-77.349999999999994"/>
    <d v="2024-02-12T00:00:00"/>
    <s v="'019970814910"/>
    <n v="1662420"/>
    <s v="TN55-0480"/>
    <n v="199929"/>
    <d v="2024-02-14T00:00:00"/>
    <s v="Costco01"/>
    <s v="Blanket"/>
    <x v="1"/>
    <n v="-77.349999999999994"/>
    <n v="1"/>
  </r>
  <r>
    <s v="001 00043298052024"/>
    <s v="1988RGR162841"/>
    <d v="2024-02-13T00:00:00"/>
    <n v="-32.380000000000003"/>
    <x v="0"/>
    <n v="-22.5"/>
    <d v="2024-02-13T00:00:00"/>
    <s v="'019884901755"/>
    <n v="1663075"/>
    <s v="MT70-0306"/>
    <n v="199934"/>
    <d v="2024-02-15T00:00:00"/>
    <s v="Costco01"/>
    <s v="Bath Accessories"/>
    <x v="0"/>
    <n v="-22.5"/>
    <n v="1"/>
  </r>
  <r>
    <s v="001 00043298052024"/>
    <s v="'RV008476537806"/>
    <d v="2024-02-13T00:00:00"/>
    <n v="-39"/>
    <x v="4"/>
    <n v="-39"/>
    <d v="2024-02-13T00:00:00"/>
    <s v="'008476537806"/>
    <n v="1529947"/>
    <s v="CO63PN5563E"/>
    <n v="199936"/>
    <d v="2024-02-15T00:00:00"/>
    <s v="Costco01"/>
    <s v="Pet Bed"/>
    <x v="3"/>
    <n v="-39"/>
    <n v="1"/>
  </r>
  <r>
    <s v="001 00043298052024"/>
    <s v="'RV019850123659"/>
    <d v="2024-02-13T00:00:00"/>
    <n v="-38.659999999999997"/>
    <x v="16"/>
    <n v="-28.15"/>
    <d v="2024-02-13T00:00:00"/>
    <s v="'019850123659"/>
    <n v="1593356"/>
    <s v="BRB40-0006"/>
    <n v="199936"/>
    <d v="2024-02-15T00:00:00"/>
    <s v="Costco01"/>
    <s v="Window"/>
    <x v="4"/>
    <n v="-28.15"/>
    <n v="1"/>
  </r>
  <r>
    <s v="001 00043298052024"/>
    <s v="'RV019850123659"/>
    <d v="2024-02-13T00:00:00"/>
    <n v="-260.16000000000003"/>
    <x v="11"/>
    <n v="-232.05"/>
    <d v="2024-02-13T00:00:00"/>
    <s v="'019850123659"/>
    <n v="1662420"/>
    <s v="TN55-0480"/>
    <n v="199936"/>
    <d v="2024-02-15T00:00:00"/>
    <s v="Costco01"/>
    <s v="Blanket"/>
    <x v="1"/>
    <n v="-77.349999999999994"/>
    <n v="3.0000000000000004"/>
  </r>
  <r>
    <s v="001 00043298052024"/>
    <s v="'RV019850123659"/>
    <d v="2024-02-13T00:00:00"/>
    <n v="-95.31"/>
    <x v="6"/>
    <n v="-85.85"/>
    <d v="2024-02-13T00:00:00"/>
    <s v="'019850123659"/>
    <n v="1662421"/>
    <s v="TN55-0481"/>
    <n v="199936"/>
    <d v="2024-02-15T00:00:00"/>
    <s v="Costco01"/>
    <s v="Blanket"/>
    <x v="1"/>
    <n v="-85.85"/>
    <n v="1"/>
  </r>
  <r>
    <s v="001 00043298052024"/>
    <s v="'RV019860268995"/>
    <d v="2024-02-13T00:00:00"/>
    <n v="-86.72"/>
    <x v="5"/>
    <n v="-77.349999999999994"/>
    <d v="2024-02-13T00:00:00"/>
    <s v="'019860268995"/>
    <n v="1662420"/>
    <s v="TN55-0480"/>
    <n v="199936"/>
    <d v="2024-02-15T00:00:00"/>
    <s v="Costco01"/>
    <s v="Blanket"/>
    <x v="1"/>
    <n v="-77.349999999999994"/>
    <n v="1"/>
  </r>
  <r>
    <s v="001 00043298052024"/>
    <s v="'RV019860268995"/>
    <d v="2024-02-13T00:00:00"/>
    <n v="-95.31"/>
    <x v="6"/>
    <n v="-85.85"/>
    <d v="2024-02-13T00:00:00"/>
    <s v="'019860268995"/>
    <n v="1662421"/>
    <s v="TN55-0481"/>
    <n v="199936"/>
    <d v="2024-02-15T00:00:00"/>
    <s v="Costco01"/>
    <s v="Blanket"/>
    <x v="1"/>
    <n v="-85.85"/>
    <n v="1"/>
  </r>
  <r>
    <s v="001 00043298052024"/>
    <s v="'RV019890302649"/>
    <d v="2024-02-13T00:00:00"/>
    <n v="-95.31"/>
    <x v="6"/>
    <n v="-85.85"/>
    <d v="2024-02-13T00:00:00"/>
    <s v="'019890302649"/>
    <n v="1662421"/>
    <s v="TN55-0481"/>
    <n v="199936"/>
    <d v="2024-02-15T00:00:00"/>
    <s v="Costco01"/>
    <s v="Blanket"/>
    <x v="1"/>
    <n v="-85.85"/>
    <n v="1"/>
  </r>
  <r>
    <s v="001 00043298052024"/>
    <s v="'RV019900326906"/>
    <d v="2024-02-13T00:00:00"/>
    <n v="-42.7"/>
    <x v="13"/>
    <n v="-31.6"/>
    <d v="2024-02-13T00:00:00"/>
    <s v="'019900326906"/>
    <n v="1540787"/>
    <s v="BR40-2135"/>
    <n v="199936"/>
    <d v="2024-02-15T00:00:00"/>
    <s v="Costco01"/>
    <s v="Window"/>
    <x v="4"/>
    <n v="-31.6"/>
    <n v="1"/>
  </r>
  <r>
    <s v="001 00043298052024"/>
    <s v="'RV019900326915"/>
    <d v="2024-02-13T00:00:00"/>
    <n v="-51.1"/>
    <x v="4"/>
    <n v="-51.1"/>
    <d v="2024-02-13T00:00:00"/>
    <s v="'019900326915"/>
    <n v="1516597"/>
    <s v="CO63HC5550E"/>
    <n v="199936"/>
    <d v="2024-02-15T00:00:00"/>
    <s v="Costco01"/>
    <s v="Pet Bed"/>
    <x v="3"/>
    <n v="-25.55"/>
    <n v="2"/>
  </r>
  <r>
    <s v="001 00043298052024"/>
    <s v="'RV019900326915"/>
    <d v="2024-02-13T00:00:00"/>
    <n v="-39"/>
    <x v="8"/>
    <n v="-39"/>
    <d v="2024-02-13T00:00:00"/>
    <s v="'019900326915"/>
    <n v="1529947"/>
    <s v="CO63PN5563E"/>
    <n v="199936"/>
    <d v="2024-02-15T00:00:00"/>
    <s v="Costco01"/>
    <s v="Pet Bed"/>
    <x v="3"/>
    <n v="-39"/>
    <n v="1"/>
  </r>
  <r>
    <s v="001 00043298052024"/>
    <s v="'RV019941073838"/>
    <d v="2024-02-13T00:00:00"/>
    <n v="-173.44"/>
    <x v="19"/>
    <n v="-154.69999999999999"/>
    <d v="2024-02-13T00:00:00"/>
    <s v="'019941073838"/>
    <n v="1662420"/>
    <s v="TN55-0480"/>
    <n v="199936"/>
    <d v="2024-02-15T00:00:00"/>
    <s v="Costco01"/>
    <s v="Blanket"/>
    <x v="1"/>
    <n v="-77.349999999999994"/>
    <n v="2"/>
  </r>
  <r>
    <s v="001 00043298052024"/>
    <s v="'RV019941073838"/>
    <d v="2024-02-13T00:00:00"/>
    <n v="-95.31"/>
    <x v="6"/>
    <n v="-85.85"/>
    <d v="2024-02-13T00:00:00"/>
    <s v="'019941073838"/>
    <n v="1662422"/>
    <s v="TN55-0482"/>
    <n v="199936"/>
    <d v="2024-02-15T00:00:00"/>
    <s v="Costco01"/>
    <s v="Blanket"/>
    <x v="1"/>
    <n v="-85.85"/>
    <n v="1"/>
  </r>
  <r>
    <s v="001 00043298052024"/>
    <s v="'RV019941074127"/>
    <d v="2024-02-13T00:00:00"/>
    <n v="-25.55"/>
    <x v="4"/>
    <n v="-25.55"/>
    <d v="2024-02-13T00:00:00"/>
    <s v="'019941074127"/>
    <n v="1516597"/>
    <s v="CO63HC5550E"/>
    <n v="199936"/>
    <d v="2024-02-15T00:00:00"/>
    <s v="Costco01"/>
    <s v="Pet Bed"/>
    <x v="3"/>
    <n v="-25.55"/>
    <n v="1"/>
  </r>
  <r>
    <s v="001 00043298052024"/>
    <s v="'RV019941074181"/>
    <d v="2024-02-13T00:00:00"/>
    <n v="-86.72"/>
    <x v="5"/>
    <n v="-77.349999999999994"/>
    <d v="2024-02-13T00:00:00"/>
    <s v="'019941074181"/>
    <n v="1662420"/>
    <s v="TN55-0480"/>
    <n v="199936"/>
    <d v="2024-02-15T00:00:00"/>
    <s v="Costco01"/>
    <s v="Blanket"/>
    <x v="1"/>
    <n v="-77.349999999999994"/>
    <n v="1"/>
  </r>
  <r>
    <s v="001 00043298052024"/>
    <s v="'RV019951626840"/>
    <d v="2024-02-13T00:00:00"/>
    <n v="-95.31"/>
    <x v="6"/>
    <n v="-85.85"/>
    <d v="2024-02-13T00:00:00"/>
    <s v="'019951626840"/>
    <n v="1662421"/>
    <s v="TN55-0481"/>
    <n v="199936"/>
    <d v="2024-02-15T00:00:00"/>
    <s v="Costco01"/>
    <s v="Blanket"/>
    <x v="1"/>
    <n v="-85.85"/>
    <n v="1"/>
  </r>
  <r>
    <s v="001 00043298052024"/>
    <s v="'RV019951627113"/>
    <d v="2024-02-13T00:00:00"/>
    <n v="-190.62"/>
    <x v="2"/>
    <n v="-171.7"/>
    <d v="2024-02-13T00:00:00"/>
    <s v="'019951627113"/>
    <n v="1662422"/>
    <s v="TN55-0482"/>
    <n v="199936"/>
    <d v="2024-02-15T00:00:00"/>
    <s v="Costco01"/>
    <s v="Blanket"/>
    <x v="1"/>
    <n v="-85.85"/>
    <n v="2"/>
  </r>
  <r>
    <s v="001 00043298052024"/>
    <s v="'RV019951627113"/>
    <d v="2024-02-13T00:00:00"/>
    <n v="-52.5"/>
    <x v="26"/>
    <n v="-35.06"/>
    <d v="2024-02-13T00:00:00"/>
    <s v="'019951627113"/>
    <n v="1793725"/>
    <s v="CO16-371"/>
    <n v="199936"/>
    <d v="2024-02-15T00:00:00"/>
    <s v="Costco01"/>
    <s v="Basic Bedding"/>
    <x v="2"/>
    <n v="-17.53"/>
    <n v="2"/>
  </r>
  <r>
    <s v="001 00043298052024"/>
    <s v="'RV019951627142"/>
    <d v="2024-02-13T00:00:00"/>
    <n v="-39"/>
    <x v="4"/>
    <n v="-39"/>
    <d v="2024-02-13T00:00:00"/>
    <s v="'019951627142"/>
    <n v="1529946"/>
    <s v="CO63PN5562E"/>
    <n v="199936"/>
    <d v="2024-02-15T00:00:00"/>
    <s v="Costco01"/>
    <s v="Pet Bed"/>
    <x v="3"/>
    <n v="-39"/>
    <n v="1"/>
  </r>
  <r>
    <s v="001 00043298052024"/>
    <s v="'RV019980951723"/>
    <d v="2024-02-13T00:00:00"/>
    <n v="-85.4"/>
    <x v="9"/>
    <n v="-63.2"/>
    <d v="2024-02-13T00:00:00"/>
    <s v="'019980951723"/>
    <n v="1540785"/>
    <s v="BR40-2141"/>
    <n v="199936"/>
    <d v="2024-02-15T00:00:00"/>
    <s v="Costco01"/>
    <s v="Window"/>
    <x v="4"/>
    <n v="-31.6"/>
    <n v="2"/>
  </r>
  <r>
    <s v="001 00043298052024"/>
    <s v="'RV019980951723"/>
    <d v="2024-02-13T00:00:00"/>
    <n v="-86.72"/>
    <x v="5"/>
    <n v="-77.349999999999994"/>
    <d v="2024-02-13T00:00:00"/>
    <s v="'019980951723"/>
    <n v="1662420"/>
    <s v="TN55-0480"/>
    <n v="199936"/>
    <d v="2024-02-15T00:00:00"/>
    <s v="Costco01"/>
    <s v="Blanket"/>
    <x v="1"/>
    <n v="-77.349999999999994"/>
    <n v="1"/>
  </r>
  <r>
    <s v="001 00043298052024"/>
    <s v="'RV019980951723"/>
    <d v="2024-02-13T00:00:00"/>
    <n v="-190.62"/>
    <x v="2"/>
    <n v="-171.7"/>
    <d v="2024-02-13T00:00:00"/>
    <s v="'019980951723"/>
    <n v="1662421"/>
    <s v="TN55-0481"/>
    <n v="199936"/>
    <d v="2024-02-15T00:00:00"/>
    <s v="Costco01"/>
    <s v="Blanket"/>
    <x v="1"/>
    <n v="-85.85"/>
    <n v="2"/>
  </r>
  <r>
    <s v="001 00043298052024"/>
    <s v="'RV019980951723"/>
    <d v="2024-02-13T00:00:00"/>
    <n v="-95.31"/>
    <x v="6"/>
    <n v="-85.85"/>
    <d v="2024-02-13T00:00:00"/>
    <s v="'019980951723"/>
    <n v="1662422"/>
    <s v="TN55-0482"/>
    <n v="199936"/>
    <d v="2024-02-15T00:00:00"/>
    <s v="Costco01"/>
    <s v="Blanket"/>
    <x v="1"/>
    <n v="-85.85"/>
    <n v="1"/>
  </r>
  <r>
    <s v="001 00043298052024"/>
    <s v="'RV019980951775"/>
    <d v="2024-02-13T00:00:00"/>
    <n v="-86.72"/>
    <x v="5"/>
    <n v="-77.349999999999994"/>
    <d v="2024-02-13T00:00:00"/>
    <s v="'019980951775"/>
    <n v="1662420"/>
    <s v="TN55-0480"/>
    <n v="199936"/>
    <d v="2024-02-15T00:00:00"/>
    <s v="Costco01"/>
    <s v="Blanket"/>
    <x v="1"/>
    <n v="-77.349999999999994"/>
    <n v="1"/>
  </r>
  <r>
    <s v="001 00043528772024"/>
    <s v="1995RGR555806"/>
    <d v="2024-02-13T00:00:00"/>
    <n v="-32.380000000000003"/>
    <x v="0"/>
    <n v="-22.5"/>
    <d v="2024-02-13T00:00:00"/>
    <s v="'019954904700"/>
    <n v="1663069"/>
    <s v="MT70-0305"/>
    <n v="12224804"/>
    <d v="2024-02-16T00:00:00"/>
    <s v="Costco01"/>
    <s v="Bath Accessories"/>
    <x v="0"/>
    <n v="-22.5"/>
    <n v="1"/>
  </r>
  <r>
    <s v="001 00043528772024"/>
    <s v="'RV003280285919"/>
    <d v="2024-02-14T00:00:00"/>
    <n v="-95.31"/>
    <x v="6"/>
    <n v="-85.85"/>
    <d v="2024-02-14T00:00:00"/>
    <s v="'003280285919"/>
    <n v="1662421"/>
    <s v="TN55-0481"/>
    <n v="200199"/>
    <d v="2024-02-16T00:00:00"/>
    <s v="Costco01"/>
    <s v="Blanket"/>
    <x v="1"/>
    <n v="-85.85"/>
    <n v="1"/>
  </r>
  <r>
    <s v="001 00043528772024"/>
    <s v="'RV019880486335"/>
    <d v="2024-02-14T00:00:00"/>
    <n v="-95.31"/>
    <x v="6"/>
    <n v="-85.85"/>
    <d v="2024-02-14T00:00:00"/>
    <s v="'019880486335"/>
    <n v="1662422"/>
    <s v="TN55-0482"/>
    <n v="200199"/>
    <d v="2024-02-16T00:00:00"/>
    <s v="Costco01"/>
    <s v="Blanket"/>
    <x v="1"/>
    <n v="-85.85"/>
    <n v="1"/>
  </r>
  <r>
    <s v="001 00043528772024"/>
    <s v="'RV019920425495"/>
    <d v="2024-02-14T00:00:00"/>
    <n v="-85.4"/>
    <x v="9"/>
    <n v="-63.2"/>
    <d v="2024-02-14T00:00:00"/>
    <s v="'019920425495"/>
    <n v="1593358"/>
    <s v="BRB40-0007"/>
    <n v="200199"/>
    <d v="2024-02-16T00:00:00"/>
    <s v="Costco01"/>
    <s v="Window"/>
    <x v="4"/>
    <n v="-31.6"/>
    <n v="2"/>
  </r>
  <r>
    <s v="001 00043528772024"/>
    <s v="'RV019941074751"/>
    <d v="2024-02-14T00:00:00"/>
    <n v="-86.72"/>
    <x v="5"/>
    <n v="-77.349999999999994"/>
    <d v="2024-02-14T00:00:00"/>
    <s v="'019941074751"/>
    <n v="1662420"/>
    <s v="TN55-0480"/>
    <n v="200199"/>
    <d v="2024-02-16T00:00:00"/>
    <s v="Costco01"/>
    <s v="Blanket"/>
    <x v="1"/>
    <n v="-77.349999999999994"/>
    <n v="1"/>
  </r>
  <r>
    <s v="001 00043528772024"/>
    <s v="'RV019941074751"/>
    <d v="2024-02-14T00:00:00"/>
    <n v="-35.870000000000005"/>
    <x v="25"/>
    <n v="-26.98"/>
    <d v="2024-02-14T00:00:00"/>
    <s v="'019941074751"/>
    <n v="1793728"/>
    <s v="CO16-373"/>
    <n v="200199"/>
    <d v="2024-02-16T00:00:00"/>
    <s v="Costco01"/>
    <s v="Basic Bedding"/>
    <x v="2"/>
    <n v="-26.98"/>
    <n v="1"/>
  </r>
  <r>
    <s v="001 00043528772024"/>
    <s v="'RV019951627886"/>
    <d v="2024-02-14T00:00:00"/>
    <n v="-86.72"/>
    <x v="5"/>
    <n v="-77.349999999999994"/>
    <d v="2024-02-14T00:00:00"/>
    <s v="'019951627886"/>
    <n v="1662420"/>
    <s v="TN55-0480"/>
    <n v="200199"/>
    <d v="2024-02-16T00:00:00"/>
    <s v="Costco01"/>
    <s v="Blanket"/>
    <x v="1"/>
    <n v="-77.349999999999994"/>
    <n v="1"/>
  </r>
  <r>
    <s v="001 00043528772024"/>
    <s v="'RV019951627886"/>
    <d v="2024-02-14T00:00:00"/>
    <n v="-35.870000000000005"/>
    <x v="25"/>
    <n v="-26.98"/>
    <d v="2024-02-14T00:00:00"/>
    <s v="'019951627886"/>
    <n v="1793728"/>
    <s v="CO16-373"/>
    <n v="200199"/>
    <d v="2024-02-16T00:00:00"/>
    <s v="Costco01"/>
    <s v="Basic Bedding"/>
    <x v="2"/>
    <n v="-26.98"/>
    <n v="1"/>
  </r>
  <r>
    <s v="001 00043528772024"/>
    <s v="'RV019960455325"/>
    <d v="2024-02-14T00:00:00"/>
    <n v="-77.319999999999993"/>
    <x v="7"/>
    <n v="-56.3"/>
    <d v="2024-02-14T00:00:00"/>
    <s v="'019960455325"/>
    <n v="1593356"/>
    <s v="BRB40-0006"/>
    <n v="200199"/>
    <d v="2024-02-16T00:00:00"/>
    <s v="Costco01"/>
    <s v="Window"/>
    <x v="4"/>
    <n v="-28.15"/>
    <n v="2"/>
  </r>
  <r>
    <s v="001 00043528772024"/>
    <s v="'RV019980952339"/>
    <d v="2024-02-14T00:00:00"/>
    <n v="-85.4"/>
    <x v="9"/>
    <n v="-63.2"/>
    <d v="2024-02-14T00:00:00"/>
    <s v="'019980952339"/>
    <n v="1540785"/>
    <s v="BR40-2141"/>
    <n v="200199"/>
    <d v="2024-02-16T00:00:00"/>
    <s v="Costco01"/>
    <s v="Window"/>
    <x v="4"/>
    <n v="-31.6"/>
    <n v="2"/>
  </r>
  <r>
    <s v="001 00043528772024"/>
    <s v="'RV019980952339"/>
    <d v="2024-02-14T00:00:00"/>
    <n v="-95.31"/>
    <x v="6"/>
    <n v="-85.85"/>
    <d v="2024-02-14T00:00:00"/>
    <s v="'019980952339"/>
    <n v="1662421"/>
    <s v="TN55-0481"/>
    <n v="200199"/>
    <d v="2024-02-16T00:00:00"/>
    <s v="Costco01"/>
    <s v="Blanket"/>
    <x v="1"/>
    <n v="-85.85"/>
    <n v="1"/>
  </r>
  <r>
    <s v="001 00043528772024"/>
    <s v="'RV019980952339"/>
    <d v="2024-02-14T00:00:00"/>
    <n v="-95.31"/>
    <x v="6"/>
    <n v="-85.85"/>
    <d v="2024-02-14T00:00:00"/>
    <s v="'019980952339"/>
    <n v="1662422"/>
    <s v="TN55-0482"/>
    <n v="200199"/>
    <d v="2024-02-16T00:00:00"/>
    <s v="Costco01"/>
    <s v="Blanket"/>
    <x v="1"/>
    <n v="-85.85"/>
    <n v="1"/>
  </r>
  <r>
    <s v="001 00043707812024"/>
    <s v="1994RGR488527"/>
    <d v="2024-02-15T00:00:00"/>
    <n v="-32.380000000000003"/>
    <x v="0"/>
    <n v="-22.5"/>
    <d v="2024-02-15T00:00:00"/>
    <s v="'019944907410"/>
    <n v="1663079"/>
    <s v="MT70-0307"/>
    <n v="200205"/>
    <d v="2024-02-20T00:00:00"/>
    <s v="Costco01"/>
    <s v="Bath Accessories"/>
    <x v="0"/>
    <n v="-22.5"/>
    <n v="1"/>
  </r>
  <r>
    <s v="001 00043707812024"/>
    <s v="'RV006440568140"/>
    <d v="2024-02-15T00:00:00"/>
    <n v="-40.36"/>
    <x v="3"/>
    <n v="-31.29"/>
    <d v="2024-02-15T00:00:00"/>
    <s v="'006440568140"/>
    <n v="1793729"/>
    <s v="CO16-374"/>
    <n v="200207"/>
    <d v="2024-02-20T00:00:00"/>
    <s v="Costco01"/>
    <s v="Basic Bedding"/>
    <x v="2"/>
    <n v="-31.29"/>
    <n v="1"/>
  </r>
  <r>
    <s v="001 00043707812024"/>
    <s v="'RV008476548245"/>
    <d v="2024-02-15T00:00:00"/>
    <n v="-39"/>
    <x v="4"/>
    <n v="-39"/>
    <d v="2024-02-15T00:00:00"/>
    <s v="'008476548245"/>
    <n v="1529947"/>
    <s v="CO63PN5563E"/>
    <n v="200207"/>
    <d v="2024-02-20T00:00:00"/>
    <s v="Costco01"/>
    <s v="Pet Bed"/>
    <x v="3"/>
    <n v="-39"/>
    <n v="1"/>
  </r>
  <r>
    <s v="001 00043707812024"/>
    <s v="'RV019860269198"/>
    <d v="2024-02-15T00:00:00"/>
    <n v="-45.56"/>
    <x v="4"/>
    <n v="-45.56"/>
    <d v="2024-02-15T00:00:00"/>
    <s v="'019860269198"/>
    <n v="1529939"/>
    <s v="CO63PT5559E"/>
    <n v="200207"/>
    <d v="2024-02-20T00:00:00"/>
    <s v="Costco01"/>
    <s v="Pet Bed"/>
    <x v="3"/>
    <n v="-22.78"/>
    <n v="2"/>
  </r>
  <r>
    <s v="001 00043707812024"/>
    <s v="'RV019890302727"/>
    <d v="2024-02-15T00:00:00"/>
    <n v="-86.72"/>
    <x v="5"/>
    <n v="-77.349999999999994"/>
    <d v="2024-02-15T00:00:00"/>
    <s v="'019890302727"/>
    <n v="1662420"/>
    <s v="TN55-0480"/>
    <n v="200207"/>
    <d v="2024-02-20T00:00:00"/>
    <s v="Costco01"/>
    <s v="Blanket"/>
    <x v="1"/>
    <n v="-77.349999999999994"/>
    <n v="1"/>
  </r>
  <r>
    <s v="001 00043707812024"/>
    <s v="'RV019890302817"/>
    <d v="2024-02-15T00:00:00"/>
    <n v="-86.72"/>
    <x v="5"/>
    <n v="-77.349999999999994"/>
    <d v="2024-02-15T00:00:00"/>
    <s v="'019890302817"/>
    <n v="1662420"/>
    <s v="TN55-0480"/>
    <n v="200207"/>
    <d v="2024-02-20T00:00:00"/>
    <s v="Costco01"/>
    <s v="Blanket"/>
    <x v="1"/>
    <n v="-77.349999999999994"/>
    <n v="1"/>
  </r>
  <r>
    <s v="001 00043707812024"/>
    <s v="'RV019890302817"/>
    <d v="2024-02-15T00:00:00"/>
    <n v="-381.24"/>
    <x v="15"/>
    <n v="-343.4"/>
    <d v="2024-02-15T00:00:00"/>
    <s v="'019890302817"/>
    <n v="1662421"/>
    <s v="TN55-0481"/>
    <n v="200207"/>
    <d v="2024-02-20T00:00:00"/>
    <s v="Costco01"/>
    <s v="Blanket"/>
    <x v="1"/>
    <n v="-85.85"/>
    <n v="4"/>
  </r>
  <r>
    <s v="001 00043707812024"/>
    <s v="'RV019890302817"/>
    <d v="2024-02-15T00:00:00"/>
    <n v="-80.72"/>
    <x v="29"/>
    <n v="-62.58"/>
    <d v="2024-02-15T00:00:00"/>
    <s v="'019890302817"/>
    <n v="1793729"/>
    <s v="CO16-374"/>
    <n v="200207"/>
    <d v="2024-02-20T00:00:00"/>
    <s v="Costco01"/>
    <s v="Basic Bedding"/>
    <x v="2"/>
    <n v="-31.29"/>
    <n v="2"/>
  </r>
  <r>
    <s v="001 00043707812024"/>
    <s v="'RV019920425750"/>
    <d v="2024-02-15T00:00:00"/>
    <n v="-22.78"/>
    <x v="4"/>
    <n v="-22.78"/>
    <d v="2024-02-15T00:00:00"/>
    <s v="'019920425750"/>
    <n v="1529939"/>
    <s v="CO63PT5559E"/>
    <n v="200207"/>
    <d v="2024-02-20T00:00:00"/>
    <s v="Costco01"/>
    <s v="Pet Bed"/>
    <x v="3"/>
    <n v="-22.78"/>
    <n v="1"/>
  </r>
  <r>
    <s v="001 00043707812024"/>
    <s v="'RV019951628884"/>
    <d v="2024-02-15T00:00:00"/>
    <n v="-52.5"/>
    <x v="26"/>
    <n v="-35.06"/>
    <d v="2024-02-15T00:00:00"/>
    <s v="'019951628884"/>
    <n v="1793725"/>
    <s v="CO16-371"/>
    <n v="200207"/>
    <d v="2024-02-20T00:00:00"/>
    <s v="Costco01"/>
    <s v="Basic Bedding"/>
    <x v="2"/>
    <n v="-17.53"/>
    <n v="2"/>
  </r>
  <r>
    <s v="001 00043707812024"/>
    <s v="'RV019951628948"/>
    <d v="2024-02-15T00:00:00"/>
    <n v="-39"/>
    <x v="4"/>
    <n v="-39"/>
    <d v="2024-02-15T00:00:00"/>
    <s v="'019951628948"/>
    <n v="1529947"/>
    <s v="CO63PN5563E"/>
    <n v="200207"/>
    <d v="2024-02-20T00:00:00"/>
    <s v="Costco01"/>
    <s v="Pet Bed"/>
    <x v="3"/>
    <n v="-39"/>
    <n v="1"/>
  </r>
  <r>
    <s v="001 00043707812024"/>
    <s v="'RV019951629054"/>
    <d v="2024-02-15T00:00:00"/>
    <n v="-39"/>
    <x v="4"/>
    <n v="-39"/>
    <d v="2024-02-15T00:00:00"/>
    <s v="'019951629054"/>
    <n v="1529946"/>
    <s v="CO63PN5562E"/>
    <n v="200207"/>
    <d v="2024-02-20T00:00:00"/>
    <s v="Costco01"/>
    <s v="Pet Bed"/>
    <x v="3"/>
    <n v="-39"/>
    <n v="1"/>
  </r>
  <r>
    <s v="001 00043707812024"/>
    <s v="'RV019970815842"/>
    <d v="2024-02-15T00:00:00"/>
    <n v="-22.78"/>
    <x v="4"/>
    <n v="-22.78"/>
    <d v="2024-02-15T00:00:00"/>
    <s v="'019970815842"/>
    <n v="1529944"/>
    <s v="CO63PT5560E"/>
    <n v="200207"/>
    <d v="2024-02-20T00:00:00"/>
    <s v="Costco01"/>
    <s v="Pet Bed"/>
    <x v="3"/>
    <n v="-22.78"/>
    <n v="1"/>
  </r>
  <r>
    <s v="001 00043707812024"/>
    <s v="'RV019970815875"/>
    <d v="2024-02-15T00:00:00"/>
    <n v="-38.659999999999997"/>
    <x v="10"/>
    <n v="-28.15"/>
    <d v="2024-02-15T00:00:00"/>
    <s v="'019970815875"/>
    <n v="1593357"/>
    <s v="BRB40-0010"/>
    <n v="200207"/>
    <d v="2024-02-20T00:00:00"/>
    <s v="Costco01"/>
    <s v="Window"/>
    <x v="4"/>
    <n v="-28.15"/>
    <n v="1"/>
  </r>
  <r>
    <s v="001 00043707812024"/>
    <s v="'RV019970815875"/>
    <d v="2024-02-15T00:00:00"/>
    <n v="-86.72"/>
    <x v="5"/>
    <n v="-77.349999999999994"/>
    <d v="2024-02-15T00:00:00"/>
    <s v="'019970815875"/>
    <n v="1662420"/>
    <s v="TN55-0480"/>
    <n v="200207"/>
    <d v="2024-02-20T00:00:00"/>
    <s v="Costco01"/>
    <s v="Blanket"/>
    <x v="1"/>
    <n v="-77.349999999999994"/>
    <n v="1"/>
  </r>
  <r>
    <s v="001 00043707812024"/>
    <s v="'RV019970815875"/>
    <d v="2024-02-15T00:00:00"/>
    <n v="-95.31"/>
    <x v="6"/>
    <n v="-85.85"/>
    <d v="2024-02-15T00:00:00"/>
    <s v="'019970815875"/>
    <n v="1662421"/>
    <s v="TN55-0481"/>
    <n v="200207"/>
    <d v="2024-02-20T00:00:00"/>
    <s v="Costco01"/>
    <s v="Blanket"/>
    <x v="1"/>
    <n v="-85.85"/>
    <n v="1"/>
  </r>
  <r>
    <s v="001 00043707812024"/>
    <s v="'RV019980953151"/>
    <d v="2024-02-15T00:00:00"/>
    <n v="-86.72"/>
    <x v="5"/>
    <n v="-77.349999999999994"/>
    <d v="2024-02-15T00:00:00"/>
    <s v="'019980953151"/>
    <n v="1662420"/>
    <s v="TN55-0480"/>
    <n v="200207"/>
    <d v="2024-02-20T00:00:00"/>
    <s v="Costco01"/>
    <s v="Blanket"/>
    <x v="1"/>
    <n v="-77.349999999999994"/>
    <n v="1"/>
  </r>
  <r>
    <s v="001 00043707812024"/>
    <s v="'RV019980953151"/>
    <d v="2024-02-15T00:00:00"/>
    <n v="-95.31"/>
    <x v="6"/>
    <n v="-85.85"/>
    <d v="2024-02-15T00:00:00"/>
    <s v="'019980953151"/>
    <n v="1662422"/>
    <s v="TN55-0482"/>
    <n v="200207"/>
    <d v="2024-02-20T00:00:00"/>
    <s v="Costco01"/>
    <s v="Blanket"/>
    <x v="1"/>
    <n v="-85.85"/>
    <n v="1"/>
  </r>
  <r>
    <s v="001 00044155932024"/>
    <s v="'1986RGR107170"/>
    <d v="2024-02-19T00:00:00"/>
    <n v="-32.380000000000003"/>
    <x v="0"/>
    <n v="-22.5"/>
    <d v="2024-02-19T00:00:00"/>
    <s v="'019864909132"/>
    <n v="1663075"/>
    <s v="MT70-0306"/>
    <n v="200362"/>
    <d v="2024-02-21T00:00:00"/>
    <s v="Costco01"/>
    <s v="Bath Accessories"/>
    <x v="0"/>
    <n v="-22.5"/>
    <n v="1"/>
  </r>
  <r>
    <s v="001 00044155932024"/>
    <s v="'1989RGR141562"/>
    <d v="2024-02-19T00:00:00"/>
    <n v="-86.42"/>
    <x v="30"/>
    <n v="-55.13"/>
    <d v="2024-02-19T00:00:00"/>
    <s v="'019894912571"/>
    <n v="1339333"/>
    <s v="BR55-1892"/>
    <n v="200362"/>
    <d v="2024-02-21T00:00:00"/>
    <s v="Costco01"/>
    <s v="Blanket"/>
    <x v="1"/>
    <n v="-55.13"/>
    <n v="1"/>
  </r>
  <r>
    <s v="001 00044155932024"/>
    <s v="'1990RGR133642"/>
    <d v="2024-02-16T00:00:00"/>
    <n v="-42.34"/>
    <x v="31"/>
    <n v="-22.5"/>
    <d v="2024-02-16T00:00:00"/>
    <s v="'019904905852"/>
    <n v="1663079"/>
    <s v="MT70-0307"/>
    <n v="200362"/>
    <d v="2024-02-21T00:00:00"/>
    <s v="Costco01"/>
    <s v="Bath Accessories"/>
    <x v="0"/>
    <n v="-22.5"/>
    <n v="1"/>
  </r>
  <r>
    <s v="001 00044155932024"/>
    <s v="'RV003130252784"/>
    <d v="2024-02-18T00:00:00"/>
    <n v="-190.62"/>
    <x v="2"/>
    <n v="-171.7"/>
    <d v="2024-02-18T00:00:00"/>
    <s v="'003130252784"/>
    <n v="1662421"/>
    <s v="TN55-0481"/>
    <n v="200364"/>
    <d v="2024-02-21T00:00:00"/>
    <s v="Costco01"/>
    <s v="Blanket"/>
    <x v="1"/>
    <n v="-85.85"/>
    <n v="2"/>
  </r>
  <r>
    <s v="001 00044155932024"/>
    <s v="'RV003180829888"/>
    <d v="2024-02-19T00:00:00"/>
    <n v="-95.31"/>
    <x v="6"/>
    <n v="-85.85"/>
    <d v="2024-02-19T00:00:00"/>
    <s v="'003180829888"/>
    <n v="1662421"/>
    <s v="TN55-0481"/>
    <n v="200364"/>
    <d v="2024-02-21T00:00:00"/>
    <s v="Costco01"/>
    <s v="Blanket"/>
    <x v="1"/>
    <n v="-85.85"/>
    <n v="1"/>
  </r>
  <r>
    <s v="001 00044155932024"/>
    <s v="'RV004180497620"/>
    <d v="2024-02-19T00:00:00"/>
    <n v="-35.869999999999997"/>
    <x v="25"/>
    <n v="-26.98"/>
    <d v="2024-02-19T00:00:00"/>
    <s v="'004180497620"/>
    <n v="1793728"/>
    <s v="CO16-373"/>
    <n v="200364"/>
    <d v="2024-02-21T00:00:00"/>
    <s v="Costco01"/>
    <s v="Basic Bedding"/>
    <x v="2"/>
    <n v="-26.98"/>
    <n v="1"/>
  </r>
  <r>
    <s v="001 00044155932024"/>
    <s v="'RV006630498880"/>
    <d v="2024-02-16T00:00:00"/>
    <n v="-86.72"/>
    <x v="5"/>
    <n v="-77.349999999999994"/>
    <d v="2024-02-16T00:00:00"/>
    <s v="'006630498880"/>
    <n v="1662420"/>
    <s v="TN55-0480"/>
    <n v="200364"/>
    <d v="2024-02-21T00:00:00"/>
    <s v="Costco01"/>
    <s v="Blanket"/>
    <x v="1"/>
    <n v="-77.349999999999994"/>
    <n v="1"/>
  </r>
  <r>
    <s v="001 00044155932024"/>
    <s v="'RV006930298696"/>
    <d v="2024-02-18T00:00:00"/>
    <n v="-25.55"/>
    <x v="4"/>
    <n v="-25.55"/>
    <d v="2024-02-18T00:00:00"/>
    <s v="'006930298696"/>
    <n v="1516597"/>
    <s v="CO63HC5550E"/>
    <n v="200364"/>
    <d v="2024-02-21T00:00:00"/>
    <s v="Costco01"/>
    <s v="Pet Bed"/>
    <x v="3"/>
    <n v="-25.55"/>
    <n v="1"/>
  </r>
  <r>
    <s v="001 00044155932024"/>
    <s v="'RV012020613096"/>
    <d v="2024-02-17T00:00:00"/>
    <n v="-86.72"/>
    <x v="5"/>
    <n v="-77.349999999999994"/>
    <d v="2024-02-17T00:00:00"/>
    <s v="'012020613096"/>
    <n v="1662420"/>
    <s v="TN55-0480"/>
    <n v="200364"/>
    <d v="2024-02-21T00:00:00"/>
    <s v="Costco01"/>
    <s v="Blanket"/>
    <x v="1"/>
    <n v="-77.349999999999994"/>
    <n v="1"/>
  </r>
  <r>
    <s v="001 00044155932024"/>
    <s v="'RV019840144439"/>
    <d v="2024-02-19T00:00:00"/>
    <n v="-85.4"/>
    <x v="9"/>
    <n v="-63.2"/>
    <d v="2024-02-19T00:00:00"/>
    <s v="'019840144439"/>
    <n v="1540785"/>
    <s v="BR40-2141"/>
    <n v="200364"/>
    <d v="2024-02-21T00:00:00"/>
    <s v="Costco01"/>
    <s v="Window"/>
    <x v="4"/>
    <n v="-31.6"/>
    <n v="2"/>
  </r>
  <r>
    <s v="001 00044155932024"/>
    <s v="'RV019840144439"/>
    <d v="2024-02-19T00:00:00"/>
    <n v="-42.7"/>
    <x v="13"/>
    <n v="-31.6"/>
    <d v="2024-02-19T00:00:00"/>
    <s v="'019840144439"/>
    <n v="1540787"/>
    <s v="BR40-2135"/>
    <n v="200364"/>
    <d v="2024-02-21T00:00:00"/>
    <s v="Costco01"/>
    <s v="Window"/>
    <x v="4"/>
    <n v="-31.6"/>
    <n v="1"/>
  </r>
  <r>
    <s v="001 00044155932024"/>
    <s v="'RV019840144439"/>
    <d v="2024-02-19T00:00:00"/>
    <n v="-95.31"/>
    <x v="6"/>
    <n v="-85.85"/>
    <d v="2024-02-19T00:00:00"/>
    <s v="'019840144439"/>
    <n v="1662421"/>
    <s v="TN55-0481"/>
    <n v="200364"/>
    <d v="2024-02-21T00:00:00"/>
    <s v="Costco01"/>
    <s v="Blanket"/>
    <x v="1"/>
    <n v="-85.85"/>
    <n v="1"/>
  </r>
  <r>
    <s v="001 00044155932024"/>
    <s v="'RV019860269563"/>
    <d v="2024-02-19T00:00:00"/>
    <n v="-38.659999999999997"/>
    <x v="10"/>
    <n v="-28.15"/>
    <d v="2024-02-19T00:00:00"/>
    <s v="'019860269563"/>
    <n v="1593357"/>
    <s v="BRB40-0010"/>
    <n v="200364"/>
    <d v="2024-02-21T00:00:00"/>
    <s v="Costco01"/>
    <s v="Window"/>
    <x v="4"/>
    <n v="-28.15"/>
    <n v="1"/>
  </r>
  <r>
    <s v="001 00044155932024"/>
    <s v="'RV019860269563"/>
    <d v="2024-02-19T00:00:00"/>
    <n v="-95.31"/>
    <x v="6"/>
    <n v="-85.85"/>
    <d v="2024-02-19T00:00:00"/>
    <s v="'019860269563"/>
    <n v="1662421"/>
    <s v="TN55-0481"/>
    <n v="200364"/>
    <d v="2024-02-21T00:00:00"/>
    <s v="Costco01"/>
    <s v="Blanket"/>
    <x v="1"/>
    <n v="-85.85"/>
    <n v="1"/>
  </r>
  <r>
    <s v="001 00044155932024"/>
    <s v="'RV019860269817"/>
    <d v="2024-02-19T00:00:00"/>
    <n v="-40.36"/>
    <x v="3"/>
    <n v="-31.29"/>
    <d v="2024-02-19T00:00:00"/>
    <s v="'019860269817"/>
    <n v="1793729"/>
    <s v="CO16-374"/>
    <n v="200364"/>
    <d v="2024-02-21T00:00:00"/>
    <s v="Costco01"/>
    <s v="Basic Bedding"/>
    <x v="2"/>
    <n v="-31.29"/>
    <n v="1"/>
  </r>
  <r>
    <s v="001 00044155932024"/>
    <s v="'RV019860269817"/>
    <d v="2024-02-19T00:00:00"/>
    <n v="-40.36"/>
    <x v="3"/>
    <n v="-31.29"/>
    <d v="2024-02-19T00:00:00"/>
    <s v="'019860269817"/>
    <n v="1793730"/>
    <s v="CO16-375"/>
    <n v="200364"/>
    <d v="2024-02-21T00:00:00"/>
    <s v="Costco01"/>
    <s v="Basic Bedding"/>
    <x v="2"/>
    <n v="-31.29"/>
    <n v="1"/>
  </r>
  <r>
    <s v="001 00044155932024"/>
    <s v="'RV019870379596"/>
    <d v="2024-02-16T00:00:00"/>
    <n v="-39"/>
    <x v="4"/>
    <n v="-39"/>
    <d v="2024-02-16T00:00:00"/>
    <s v="'019870379596"/>
    <n v="1529946"/>
    <s v="CO63PN5562E"/>
    <n v="200364"/>
    <d v="2024-02-21T00:00:00"/>
    <s v="Costco01"/>
    <s v="Pet Bed"/>
    <x v="3"/>
    <n v="-39"/>
    <n v="1"/>
  </r>
  <r>
    <s v="001 00044155932024"/>
    <s v="'RV019910559729"/>
    <d v="2024-02-16T00:00:00"/>
    <n v="-85.4"/>
    <x v="9"/>
    <n v="-63.2"/>
    <d v="2024-02-16T00:00:00"/>
    <s v="'019910559729"/>
    <n v="1540785"/>
    <s v="BR40-2141"/>
    <n v="200364"/>
    <d v="2024-02-21T00:00:00"/>
    <s v="Costco01"/>
    <s v="Window"/>
    <x v="4"/>
    <n v="-31.6"/>
    <n v="2"/>
  </r>
  <r>
    <s v="001 00044155932024"/>
    <s v="'RV019910559729"/>
    <d v="2024-02-16T00:00:00"/>
    <n v="-77.319999999999993"/>
    <x v="7"/>
    <n v="-56.3"/>
    <d v="2024-02-16T00:00:00"/>
    <s v="'019910559729"/>
    <n v="1593357"/>
    <s v="BRB40-0010"/>
    <n v="200364"/>
    <d v="2024-02-21T00:00:00"/>
    <s v="Costco01"/>
    <s v="Window"/>
    <x v="4"/>
    <n v="-28.15"/>
    <n v="2"/>
  </r>
  <r>
    <s v="001 00044155932024"/>
    <s v="'RV019910559729"/>
    <d v="2024-02-16T00:00:00"/>
    <n v="-173.44"/>
    <x v="19"/>
    <n v="-154.69999999999999"/>
    <d v="2024-02-16T00:00:00"/>
    <s v="'019910559729"/>
    <n v="1662420"/>
    <s v="TN55-0480"/>
    <n v="200364"/>
    <d v="2024-02-21T00:00:00"/>
    <s v="Costco01"/>
    <s v="Blanket"/>
    <x v="1"/>
    <n v="-77.349999999999994"/>
    <n v="2"/>
  </r>
  <r>
    <s v="001 00044155932024"/>
    <s v="'RV019910559729"/>
    <d v="2024-02-16T00:00:00"/>
    <n v="-95.31"/>
    <x v="6"/>
    <n v="-85.85"/>
    <d v="2024-02-16T00:00:00"/>
    <s v="'019910559729"/>
    <n v="1662421"/>
    <s v="TN55-0481"/>
    <n v="200364"/>
    <d v="2024-02-21T00:00:00"/>
    <s v="Costco01"/>
    <s v="Blanket"/>
    <x v="1"/>
    <n v="-85.85"/>
    <n v="1"/>
  </r>
  <r>
    <s v="001 00044155932024"/>
    <s v="'RV019920426597"/>
    <d v="2024-02-19T00:00:00"/>
    <n v="-38.659999999999997"/>
    <x v="16"/>
    <n v="-28.15"/>
    <d v="2024-02-19T00:00:00"/>
    <s v="'019920426597"/>
    <n v="1540783"/>
    <s v="BR40-2134"/>
    <n v="200364"/>
    <d v="2024-02-21T00:00:00"/>
    <s v="Costco01"/>
    <s v="Window"/>
    <x v="4"/>
    <n v="-28.15"/>
    <n v="1"/>
  </r>
  <r>
    <s v="001 00044155932024"/>
    <s v="'RV019920426597"/>
    <d v="2024-02-19T00:00:00"/>
    <n v="-285.93"/>
    <x v="28"/>
    <n v="-257.55"/>
    <d v="2024-02-19T00:00:00"/>
    <s v="'019920426597"/>
    <n v="1662421"/>
    <s v="TN55-0481"/>
    <n v="200364"/>
    <d v="2024-02-21T00:00:00"/>
    <s v="Costco01"/>
    <s v="Blanket"/>
    <x v="1"/>
    <n v="-85.85"/>
    <n v="3.0000000000000004"/>
  </r>
  <r>
    <s v="001 00044155932024"/>
    <s v="'RV019920426597"/>
    <d v="2024-02-19T00:00:00"/>
    <n v="-25.880000000000003"/>
    <x v="20"/>
    <n v="-17.16"/>
    <d v="2024-02-19T00:00:00"/>
    <s v="'019920426597"/>
    <n v="1793724"/>
    <s v="CO16-370"/>
    <n v="200364"/>
    <d v="2024-02-21T00:00:00"/>
    <s v="Costco01"/>
    <s v="Basic Bedding"/>
    <x v="2"/>
    <n v="-17.16"/>
    <n v="1"/>
  </r>
  <r>
    <s v="001 00044155932024"/>
    <s v="'RV019930415097"/>
    <d v="2024-02-16T00:00:00"/>
    <n v="-86.72"/>
    <x v="5"/>
    <n v="-77.349999999999994"/>
    <d v="2024-02-16T00:00:00"/>
    <s v="'019930415097"/>
    <n v="1662420"/>
    <s v="TN55-0480"/>
    <n v="200364"/>
    <d v="2024-02-21T00:00:00"/>
    <s v="Costco01"/>
    <s v="Blanket"/>
    <x v="1"/>
    <n v="-77.349999999999994"/>
    <n v="1"/>
  </r>
  <r>
    <s v="001 00044155932024"/>
    <s v="'RV019930415097"/>
    <d v="2024-02-16T00:00:00"/>
    <n v="-95.31"/>
    <x v="6"/>
    <n v="-85.85"/>
    <d v="2024-02-16T00:00:00"/>
    <s v="'019930415097"/>
    <n v="1662421"/>
    <s v="TN55-0481"/>
    <n v="200364"/>
    <d v="2024-02-21T00:00:00"/>
    <s v="Costco01"/>
    <s v="Blanket"/>
    <x v="1"/>
    <n v="-85.85"/>
    <n v="1"/>
  </r>
  <r>
    <s v="001 00044155932024"/>
    <s v="'RV019930415097"/>
    <d v="2024-02-16T00:00:00"/>
    <n v="-40.36"/>
    <x v="3"/>
    <n v="-31.29"/>
    <d v="2024-02-16T00:00:00"/>
    <s v="'019930415097"/>
    <n v="1793729"/>
    <s v="CO16-374"/>
    <n v="200364"/>
    <d v="2024-02-21T00:00:00"/>
    <s v="Costco01"/>
    <s v="Basic Bedding"/>
    <x v="2"/>
    <n v="-31.29"/>
    <n v="1"/>
  </r>
  <r>
    <s v="001 00044155932024"/>
    <s v="'RV019941075975"/>
    <d v="2024-02-16T00:00:00"/>
    <n v="-25.55"/>
    <x v="4"/>
    <n v="-25.55"/>
    <d v="2024-02-16T00:00:00"/>
    <s v="'019941075975"/>
    <n v="1516596"/>
    <s v="CO63HC5549E"/>
    <n v="200364"/>
    <d v="2024-02-21T00:00:00"/>
    <s v="Costco01"/>
    <s v="Pet Bed"/>
    <x v="3"/>
    <n v="-25.55"/>
    <n v="1"/>
  </r>
  <r>
    <s v="001 00044155932024"/>
    <s v="'RV019941076063"/>
    <d v="2024-02-16T00:00:00"/>
    <n v="-95.31"/>
    <x v="6"/>
    <n v="-85.85"/>
    <d v="2024-02-16T00:00:00"/>
    <s v="'019941076063"/>
    <n v="1662422"/>
    <s v="TN55-0482"/>
    <n v="200364"/>
    <d v="2024-02-21T00:00:00"/>
    <s v="Costco01"/>
    <s v="Blanket"/>
    <x v="1"/>
    <n v="-85.85"/>
    <n v="1"/>
  </r>
  <r>
    <s v="001 00044155932024"/>
    <s v="'RV019941077145"/>
    <d v="2024-02-19T00:00:00"/>
    <n v="-39"/>
    <x v="4"/>
    <n v="-39"/>
    <d v="2024-02-19T00:00:00"/>
    <s v="'019941077145"/>
    <n v="1529946"/>
    <s v="CO63PN5562E"/>
    <n v="200364"/>
    <d v="2024-02-21T00:00:00"/>
    <s v="Costco01"/>
    <s v="Pet Bed"/>
    <x v="3"/>
    <n v="-39"/>
    <n v="1"/>
  </r>
  <r>
    <s v="001 00044155932024"/>
    <s v="'RV019941077192"/>
    <d v="2024-02-19T00:00:00"/>
    <n v="-86.72"/>
    <x v="5"/>
    <n v="-77.349999999999994"/>
    <d v="2024-02-19T00:00:00"/>
    <s v="'019941077192"/>
    <n v="1662420"/>
    <s v="TN55-0480"/>
    <n v="200364"/>
    <d v="2024-02-21T00:00:00"/>
    <s v="Costco01"/>
    <s v="Blanket"/>
    <x v="1"/>
    <n v="-77.349999999999994"/>
    <n v="1"/>
  </r>
  <r>
    <s v="001 00044155932024"/>
    <s v="'RV019941077192"/>
    <d v="2024-02-19T00:00:00"/>
    <n v="-95.31"/>
    <x v="6"/>
    <n v="-85.85"/>
    <d v="2024-02-19T00:00:00"/>
    <s v="'019941077192"/>
    <n v="1662422"/>
    <s v="TN55-0482"/>
    <n v="200364"/>
    <d v="2024-02-21T00:00:00"/>
    <s v="Costco01"/>
    <s v="Blanket"/>
    <x v="1"/>
    <n v="-85.85"/>
    <n v="1"/>
  </r>
  <r>
    <s v="001 00044155932024"/>
    <s v="'RV019941077394"/>
    <d v="2024-02-19T00:00:00"/>
    <n v="-38.659999999999997"/>
    <x v="16"/>
    <n v="-28.15"/>
    <d v="2024-02-19T00:00:00"/>
    <s v="'019941077394"/>
    <n v="1540780"/>
    <s v="BR40-2136"/>
    <n v="200364"/>
    <d v="2024-02-21T00:00:00"/>
    <s v="Costco01"/>
    <s v="Window"/>
    <x v="4"/>
    <n v="-28.15"/>
    <n v="1"/>
  </r>
  <r>
    <s v="001 00044155932024"/>
    <s v="'RV019941077394"/>
    <d v="2024-02-19T00:00:00"/>
    <n v="-173.44"/>
    <x v="19"/>
    <n v="-154.69999999999999"/>
    <d v="2024-02-19T00:00:00"/>
    <s v="'019941077394"/>
    <n v="1662420"/>
    <s v="TN55-0480"/>
    <n v="200364"/>
    <d v="2024-02-21T00:00:00"/>
    <s v="Costco01"/>
    <s v="Blanket"/>
    <x v="1"/>
    <n v="-77.349999999999994"/>
    <n v="2"/>
  </r>
  <r>
    <s v="001 00044155932024"/>
    <s v="'RV019941077394"/>
    <d v="2024-02-19T00:00:00"/>
    <n v="-190.62"/>
    <x v="2"/>
    <n v="-171.7"/>
    <d v="2024-02-19T00:00:00"/>
    <s v="'019941077394"/>
    <n v="1662421"/>
    <s v="TN55-0481"/>
    <n v="200364"/>
    <d v="2024-02-21T00:00:00"/>
    <s v="Costco01"/>
    <s v="Blanket"/>
    <x v="1"/>
    <n v="-85.85"/>
    <n v="2"/>
  </r>
  <r>
    <s v="001 00044155932024"/>
    <s v="'RV019941077623"/>
    <d v="2024-02-19T00:00:00"/>
    <n v="-86.72"/>
    <x v="5"/>
    <n v="-77.349999999999994"/>
    <d v="2024-02-19T00:00:00"/>
    <s v="'019941077623"/>
    <n v="1662420"/>
    <s v="TN55-0480"/>
    <n v="200364"/>
    <d v="2024-02-21T00:00:00"/>
    <s v="Costco01"/>
    <s v="Blanket"/>
    <x v="1"/>
    <n v="-77.349999999999994"/>
    <n v="1"/>
  </r>
  <r>
    <s v="001 00044155932024"/>
    <s v="'RV019951629831"/>
    <d v="2024-02-16T00:00:00"/>
    <n v="-213.5"/>
    <x v="32"/>
    <n v="-158"/>
    <d v="2024-02-16T00:00:00"/>
    <s v="'019951629831"/>
    <n v="1540785"/>
    <s v="BR40-2141"/>
    <n v="200364"/>
    <d v="2024-02-21T00:00:00"/>
    <s v="Costco01"/>
    <s v="Window"/>
    <x v="4"/>
    <n v="-31.6"/>
    <n v="5"/>
  </r>
  <r>
    <s v="001 00044155932024"/>
    <s v="'RV019951629831"/>
    <d v="2024-02-16T00:00:00"/>
    <n v="-173.44"/>
    <x v="19"/>
    <n v="-154.69999999999999"/>
    <d v="2024-02-16T00:00:00"/>
    <s v="'019951629831"/>
    <n v="1662420"/>
    <s v="TN55-0480"/>
    <n v="200364"/>
    <d v="2024-02-21T00:00:00"/>
    <s v="Costco01"/>
    <s v="Blanket"/>
    <x v="1"/>
    <n v="-77.349999999999994"/>
    <n v="2"/>
  </r>
  <r>
    <s v="001 00044155932024"/>
    <s v="'RV019951629863"/>
    <d v="2024-02-16T00:00:00"/>
    <n v="-25.55"/>
    <x v="4"/>
    <n v="-25.55"/>
    <d v="2024-02-16T00:00:00"/>
    <s v="'019951629863"/>
    <n v="1516596"/>
    <s v="CO63HC5549E"/>
    <n v="200364"/>
    <d v="2024-02-21T00:00:00"/>
    <s v="Costco01"/>
    <s v="Pet Bed"/>
    <x v="3"/>
    <n v="-25.55"/>
    <n v="1"/>
  </r>
  <r>
    <s v="001 00044155932024"/>
    <s v="'RV019951629863"/>
    <d v="2024-02-16T00:00:00"/>
    <n v="-39"/>
    <x v="8"/>
    <n v="-39"/>
    <d v="2024-02-16T00:00:00"/>
    <s v="'019951629863"/>
    <n v="1529946"/>
    <s v="CO63PN5562E"/>
    <n v="200364"/>
    <d v="2024-02-21T00:00:00"/>
    <s v="Costco01"/>
    <s v="Pet Bed"/>
    <x v="3"/>
    <n v="-39"/>
    <n v="1"/>
  </r>
  <r>
    <s v="001 00044155932024"/>
    <s v="'RV019960455890"/>
    <d v="2024-02-16T00:00:00"/>
    <n v="-42.7"/>
    <x v="13"/>
    <n v="-31.6"/>
    <d v="2024-02-16T00:00:00"/>
    <s v="'019960455890"/>
    <n v="1540785"/>
    <s v="BR40-2141"/>
    <n v="200364"/>
    <d v="2024-02-21T00:00:00"/>
    <s v="Costco01"/>
    <s v="Window"/>
    <x v="4"/>
    <n v="-31.6"/>
    <n v="1"/>
  </r>
  <r>
    <s v="001 00044155932024"/>
    <s v="'RV019960455890"/>
    <d v="2024-02-16T00:00:00"/>
    <n v="-86.72"/>
    <x v="5"/>
    <n v="-77.349999999999994"/>
    <d v="2024-02-16T00:00:00"/>
    <s v="'019960455890"/>
    <n v="1662420"/>
    <s v="TN55-0480"/>
    <n v="200364"/>
    <d v="2024-02-21T00:00:00"/>
    <s v="Costco01"/>
    <s v="Blanket"/>
    <x v="1"/>
    <n v="-77.349999999999994"/>
    <n v="1"/>
  </r>
  <r>
    <s v="001 00044155932024"/>
    <s v="'RV019960455918"/>
    <d v="2024-02-16T00:00:00"/>
    <n v="-25.55"/>
    <x v="4"/>
    <n v="-25.55"/>
    <d v="2024-02-16T00:00:00"/>
    <s v="'019960455918"/>
    <n v="1516597"/>
    <s v="CO63HC5550E"/>
    <n v="200364"/>
    <d v="2024-02-21T00:00:00"/>
    <s v="Costco01"/>
    <s v="Pet Bed"/>
    <x v="3"/>
    <n v="-25.55"/>
    <n v="1"/>
  </r>
  <r>
    <s v="001 00044155932024"/>
    <s v="'RV019980953694"/>
    <d v="2024-02-19T00:00:00"/>
    <n v="-25.55"/>
    <x v="4"/>
    <n v="-25.55"/>
    <d v="2024-02-19T00:00:00"/>
    <s v="'019980953694"/>
    <n v="1516597"/>
    <s v="CO63HC5550E"/>
    <n v="200364"/>
    <d v="2024-02-21T00:00:00"/>
    <s v="Costco01"/>
    <s v="Pet Bed"/>
    <x v="3"/>
    <n v="-25.55"/>
    <n v="1"/>
  </r>
  <r>
    <s v="001 00044155932024"/>
    <s v="'RV019980953837"/>
    <d v="2024-02-19T00:00:00"/>
    <n v="-86.72"/>
    <x v="5"/>
    <n v="-77.349999999999994"/>
    <d v="2024-02-19T00:00:00"/>
    <s v="'019980953837"/>
    <n v="1662420"/>
    <s v="TN55-0480"/>
    <n v="200364"/>
    <d v="2024-02-21T00:00:00"/>
    <s v="Costco01"/>
    <s v="Blanket"/>
    <x v="1"/>
    <n v="-77.349999999999994"/>
    <n v="1"/>
  </r>
  <r>
    <s v="001 00044155932024"/>
    <s v="'RV019980953837"/>
    <d v="2024-02-19T00:00:00"/>
    <n v="-95.31"/>
    <x v="6"/>
    <n v="-85.85"/>
    <d v="2024-02-19T00:00:00"/>
    <s v="'019980953837"/>
    <n v="1662421"/>
    <s v="TN55-0481"/>
    <n v="200364"/>
    <d v="2024-02-21T00:00:00"/>
    <s v="Costco01"/>
    <s v="Blanket"/>
    <x v="1"/>
    <n v="-85.85"/>
    <n v="1"/>
  </r>
  <r>
    <s v="001 00044155932024"/>
    <s v="'RV019980953837"/>
    <d v="2024-02-19T00:00:00"/>
    <n v="-207.04000000000002"/>
    <x v="33"/>
    <n v="-137.28"/>
    <d v="2024-02-19T00:00:00"/>
    <s v="'019980953837"/>
    <n v="1793724"/>
    <s v="CO16-370"/>
    <n v="200364"/>
    <d v="2024-02-21T00:00:00"/>
    <s v="Costco01"/>
    <s v="Basic Bedding"/>
    <x v="2"/>
    <n v="-17.16"/>
    <n v="8"/>
  </r>
  <r>
    <s v="001 00044155932024"/>
    <s v="'RV019980953837"/>
    <d v="2024-02-19T00:00:00"/>
    <n v="-32.4"/>
    <x v="23"/>
    <n v="-23.54"/>
    <d v="2024-02-19T00:00:00"/>
    <s v="'019980953837"/>
    <n v="1793726"/>
    <s v="CO16-372"/>
    <n v="200364"/>
    <d v="2024-02-21T00:00:00"/>
    <s v="Costco01"/>
    <s v="Basic Bedding"/>
    <x v="2"/>
    <n v="-23.54"/>
    <n v="1"/>
  </r>
  <r>
    <s v="001 00044391892024"/>
    <s v="1991RGR221744"/>
    <d v="2024-02-20T00:00:00"/>
    <n v="-32.380000000000003"/>
    <x v="0"/>
    <n v="-22.5"/>
    <d v="2024-02-20T00:00:00"/>
    <s v="'019914914105"/>
    <n v="1663075"/>
    <s v="MT70-0306"/>
    <n v="200369"/>
    <d v="2024-02-22T00:00:00"/>
    <s v="Costco01"/>
    <s v="Bath Accessories"/>
    <x v="0"/>
    <n v="-22.5"/>
    <n v="1"/>
  </r>
  <r>
    <s v="001 00044391892024"/>
    <s v="'RV012260226462"/>
    <d v="2024-02-20T00:00:00"/>
    <n v="-51.76"/>
    <x v="26"/>
    <n v="-34.32"/>
    <d v="2024-02-20T00:00:00"/>
    <s v="'012260226462"/>
    <n v="1793724"/>
    <s v="CO16-370"/>
    <n v="200371"/>
    <d v="2024-02-22T00:00:00"/>
    <s v="Costco01"/>
    <s v="Basic Bedding"/>
    <x v="2"/>
    <n v="-17.16"/>
    <n v="2"/>
  </r>
  <r>
    <s v="001 00044391892024"/>
    <s v="'RV019920426764"/>
    <d v="2024-02-20T00:00:00"/>
    <n v="-40.36"/>
    <x v="3"/>
    <n v="-31.29"/>
    <d v="2024-02-20T00:00:00"/>
    <s v="'019920426764"/>
    <n v="1793729"/>
    <s v="CO16-374"/>
    <n v="200371"/>
    <d v="2024-02-22T00:00:00"/>
    <s v="Costco01"/>
    <s v="Basic Bedding"/>
    <x v="2"/>
    <n v="-31.29"/>
    <n v="1"/>
  </r>
  <r>
    <s v="001 00044391892024"/>
    <s v="'RV019951630769"/>
    <d v="2024-02-20T00:00:00"/>
    <n v="-85.4"/>
    <x v="9"/>
    <n v="-63.2"/>
    <d v="2024-02-20T00:00:00"/>
    <s v="'019951630769"/>
    <n v="1540787"/>
    <s v="BR40-2135"/>
    <n v="200371"/>
    <d v="2024-02-22T00:00:00"/>
    <s v="Costco01"/>
    <s v="Window"/>
    <x v="4"/>
    <n v="-31.6"/>
    <n v="2"/>
  </r>
  <r>
    <s v="001 00044391892024"/>
    <s v="'RV019951630769"/>
    <d v="2024-02-20T00:00:00"/>
    <n v="-95.31"/>
    <x v="6"/>
    <n v="-85.85"/>
    <d v="2024-02-20T00:00:00"/>
    <s v="'019951630769"/>
    <n v="1662421"/>
    <s v="TN55-0481"/>
    <n v="200371"/>
    <d v="2024-02-22T00:00:00"/>
    <s v="Costco01"/>
    <s v="Blanket"/>
    <x v="1"/>
    <n v="-85.85"/>
    <n v="1"/>
  </r>
  <r>
    <s v="001 00044391892024"/>
    <s v="'RV019951630769"/>
    <d v="2024-02-20T00:00:00"/>
    <n v="-25.880000000000003"/>
    <x v="20"/>
    <n v="-17.16"/>
    <d v="2024-02-20T00:00:00"/>
    <s v="'019951630769"/>
    <n v="1793724"/>
    <s v="CO16-370"/>
    <n v="200371"/>
    <d v="2024-02-22T00:00:00"/>
    <s v="Costco01"/>
    <s v="Basic Bedding"/>
    <x v="2"/>
    <n v="-17.16"/>
    <n v="1"/>
  </r>
  <r>
    <s v="001 00044391892024"/>
    <s v="'RV019951630769"/>
    <d v="2024-02-20T00:00:00"/>
    <n v="-40.36"/>
    <x v="3"/>
    <n v="-31.29"/>
    <d v="2024-02-20T00:00:00"/>
    <s v="'019951630769"/>
    <n v="1793730"/>
    <s v="CO16-375"/>
    <n v="200371"/>
    <d v="2024-02-22T00:00:00"/>
    <s v="Costco01"/>
    <s v="Basic Bedding"/>
    <x v="2"/>
    <n v="-31.29"/>
    <n v="1"/>
  </r>
  <r>
    <s v="001 00044391892024"/>
    <s v="'RV019960456245"/>
    <d v="2024-02-20T00:00:00"/>
    <n v="-38.659999999999997"/>
    <x v="16"/>
    <n v="-28.15"/>
    <d v="2024-02-20T00:00:00"/>
    <s v="'019960456245"/>
    <n v="1540780"/>
    <s v="BR40-2136"/>
    <n v="200371"/>
    <d v="2024-02-22T00:00:00"/>
    <s v="Costco01"/>
    <s v="Window"/>
    <x v="4"/>
    <n v="-28.15"/>
    <n v="1"/>
  </r>
  <r>
    <s v="001 00044391892024"/>
    <s v="'RV019960456245"/>
    <d v="2024-02-20T00:00:00"/>
    <n v="-86.72"/>
    <x v="5"/>
    <n v="-77.349999999999994"/>
    <d v="2024-02-20T00:00:00"/>
    <s v="'019960456245"/>
    <n v="1662420"/>
    <s v="TN55-0480"/>
    <n v="200371"/>
    <d v="2024-02-22T00:00:00"/>
    <s v="Costco01"/>
    <s v="Blanket"/>
    <x v="1"/>
    <n v="-77.349999999999994"/>
    <n v="1"/>
  </r>
  <r>
    <s v="001 00044391892024"/>
    <s v="'RV019970816953"/>
    <d v="2024-02-20T00:00:00"/>
    <n v="-115.98"/>
    <x v="34"/>
    <n v="-84.45"/>
    <d v="2024-02-20T00:00:00"/>
    <s v="'019970816953"/>
    <n v="1540783"/>
    <s v="BR40-2134"/>
    <n v="200371"/>
    <d v="2024-02-22T00:00:00"/>
    <s v="Costco01"/>
    <s v="Window"/>
    <x v="4"/>
    <n v="-28.15"/>
    <n v="3.0000000000000004"/>
  </r>
  <r>
    <s v="001 00044391892024"/>
    <s v="'RV019970816953"/>
    <d v="2024-02-20T00:00:00"/>
    <n v="-260.16000000000003"/>
    <x v="11"/>
    <n v="-232.05"/>
    <d v="2024-02-20T00:00:00"/>
    <s v="'019970816953"/>
    <n v="1662420"/>
    <s v="TN55-0480"/>
    <n v="200371"/>
    <d v="2024-02-22T00:00:00"/>
    <s v="Costco01"/>
    <s v="Blanket"/>
    <x v="1"/>
    <n v="-77.349999999999994"/>
    <n v="3.0000000000000004"/>
  </r>
  <r>
    <s v="001 00044391892024"/>
    <s v="'RV019970816953"/>
    <d v="2024-02-20T00:00:00"/>
    <n v="-190.62"/>
    <x v="2"/>
    <n v="-171.7"/>
    <d v="2024-02-20T00:00:00"/>
    <s v="'019970816953"/>
    <n v="1662421"/>
    <s v="TN55-0481"/>
    <n v="200371"/>
    <d v="2024-02-22T00:00:00"/>
    <s v="Costco01"/>
    <s v="Blanket"/>
    <x v="1"/>
    <n v="-85.85"/>
    <n v="2"/>
  </r>
  <r>
    <s v="001 00044391892024"/>
    <s v="'RV019970817107"/>
    <d v="2024-02-20T00:00:00"/>
    <n v="-78"/>
    <x v="4"/>
    <n v="-78"/>
    <d v="2024-02-20T00:00:00"/>
    <s v="'019970817107"/>
    <n v="1529946"/>
    <s v="CO63PN5562E"/>
    <n v="200371"/>
    <d v="2024-02-22T00:00:00"/>
    <s v="Costco01"/>
    <s v="Pet Bed"/>
    <x v="3"/>
    <n v="-39"/>
    <n v="2"/>
  </r>
  <r>
    <s v="001 00044391892024"/>
    <s v="'RV019980954927"/>
    <d v="2024-02-20T00:00:00"/>
    <n v="-40.36"/>
    <x v="3"/>
    <n v="-31.29"/>
    <d v="2024-02-20T00:00:00"/>
    <s v="'019980954927"/>
    <n v="1793729"/>
    <s v="CO16-374"/>
    <n v="200371"/>
    <d v="2024-02-22T00:00:00"/>
    <s v="Costco01"/>
    <s v="Basic Bedding"/>
    <x v="2"/>
    <n v="-31.29"/>
    <n v="1"/>
  </r>
  <r>
    <s v="001 00044622712024"/>
    <s v="'RV003050459007"/>
    <d v="2024-02-21T00:00:00"/>
    <n v="-86.72"/>
    <x v="5"/>
    <n v="-77.349999999999994"/>
    <d v="2024-02-21T00:00:00"/>
    <s v="'003050459007"/>
    <n v="1662420"/>
    <s v="TN55-0480"/>
    <n v="200543"/>
    <d v="2024-02-23T00:00:00"/>
    <s v="Costco01"/>
    <s v="Blanket"/>
    <x v="1"/>
    <n v="-77.349999999999994"/>
    <n v="1"/>
  </r>
  <r>
    <s v="001 00044622712024"/>
    <s v="'RV019970817250"/>
    <d v="2024-02-21T00:00:00"/>
    <n v="-22.78"/>
    <x v="4"/>
    <n v="-22.78"/>
    <d v="2024-02-21T00:00:00"/>
    <s v="'019970817250"/>
    <n v="1529939"/>
    <s v="CO63PT5559E"/>
    <n v="200543"/>
    <d v="2024-02-23T00:00:00"/>
    <s v="Costco01"/>
    <s v="Pet Bed"/>
    <x v="3"/>
    <n v="-22.78"/>
    <n v="1"/>
  </r>
  <r>
    <s v="001 00044622712024"/>
    <s v="'RV019970817250"/>
    <d v="2024-02-21T00:00:00"/>
    <n v="-78"/>
    <x v="8"/>
    <n v="-78"/>
    <d v="2024-02-21T00:00:00"/>
    <s v="'019970817250"/>
    <n v="1529947"/>
    <s v="CO63PN5563E"/>
    <n v="200543"/>
    <d v="2024-02-23T00:00:00"/>
    <s v="Costco01"/>
    <s v="Pet Bed"/>
    <x v="3"/>
    <n v="-39"/>
    <n v="2"/>
  </r>
  <r>
    <s v="001 00044622712024"/>
    <s v="'RV019970817333"/>
    <d v="2024-02-21T00:00:00"/>
    <n v="-154.63999999999999"/>
    <x v="17"/>
    <n v="-112.6"/>
    <d v="2024-02-21T00:00:00"/>
    <s v="'019970817333"/>
    <n v="1540781"/>
    <s v="BR40-2140"/>
    <n v="200543"/>
    <d v="2024-02-23T00:00:00"/>
    <s v="Costco01"/>
    <s v="Window"/>
    <x v="4"/>
    <n v="-28.15"/>
    <n v="4"/>
  </r>
  <r>
    <s v="001 00044622712024"/>
    <s v="'RV019970817333"/>
    <d v="2024-02-21T00:00:00"/>
    <n v="-38.659999999999997"/>
    <x v="10"/>
    <n v="-28.15"/>
    <d v="2024-02-21T00:00:00"/>
    <s v="'019970817333"/>
    <n v="1593357"/>
    <s v="BRB40-0010"/>
    <n v="200543"/>
    <d v="2024-02-23T00:00:00"/>
    <s v="Costco01"/>
    <s v="Window"/>
    <x v="4"/>
    <n v="-28.15"/>
    <n v="1"/>
  </r>
  <r>
    <s v="001 00044622712024"/>
    <s v="'RV019970817333"/>
    <d v="2024-02-21T00:00:00"/>
    <n v="-86.72"/>
    <x v="5"/>
    <n v="-77.349999999999994"/>
    <d v="2024-02-21T00:00:00"/>
    <s v="'019970817333"/>
    <n v="1662420"/>
    <s v="TN55-0480"/>
    <n v="200543"/>
    <d v="2024-02-23T00:00:00"/>
    <s v="Costco01"/>
    <s v="Blanket"/>
    <x v="1"/>
    <n v="-77.349999999999994"/>
    <n v="1"/>
  </r>
  <r>
    <s v="001 00044622712024"/>
    <s v="'RV019970817333"/>
    <d v="2024-02-21T00:00:00"/>
    <n v="-95.31"/>
    <x v="6"/>
    <n v="-85.85"/>
    <d v="2024-02-21T00:00:00"/>
    <s v="'019970817333"/>
    <n v="1662421"/>
    <s v="TN55-0481"/>
    <n v="200543"/>
    <d v="2024-02-23T00:00:00"/>
    <s v="Costco01"/>
    <s v="Blanket"/>
    <x v="1"/>
    <n v="-85.85"/>
    <n v="1"/>
  </r>
  <r>
    <s v="001 00044622712024"/>
    <s v="'RV019970817560"/>
    <d v="2024-02-21T00:00:00"/>
    <n v="-38.659999999999997"/>
    <x v="10"/>
    <n v="-28.15"/>
    <d v="2024-02-21T00:00:00"/>
    <s v="'019970817560"/>
    <n v="1540783"/>
    <s v="BR40-2134"/>
    <n v="200543"/>
    <d v="2024-02-23T00:00:00"/>
    <s v="Costco01"/>
    <s v="Window"/>
    <x v="4"/>
    <n v="-28.15"/>
    <n v="1"/>
  </r>
  <r>
    <s v="001 00044622712024"/>
    <s v="'RV019970817560"/>
    <d v="2024-02-21T00:00:00"/>
    <n v="-173.44"/>
    <x v="19"/>
    <n v="-154.69999999999999"/>
    <d v="2024-02-21T00:00:00"/>
    <s v="'019970817560"/>
    <n v="1662420"/>
    <s v="TN55-0480"/>
    <n v="200543"/>
    <d v="2024-02-23T00:00:00"/>
    <s v="Costco01"/>
    <s v="Blanket"/>
    <x v="1"/>
    <n v="-77.349999999999994"/>
    <n v="2"/>
  </r>
  <r>
    <s v="001 00044622712024"/>
    <s v="'RV019970817560"/>
    <d v="2024-02-21T00:00:00"/>
    <n v="-190.62"/>
    <x v="2"/>
    <n v="-171.7"/>
    <d v="2024-02-21T00:00:00"/>
    <s v="'019970817560"/>
    <n v="1662421"/>
    <s v="TN55-0481"/>
    <n v="200543"/>
    <d v="2024-02-23T00:00:00"/>
    <s v="Costco01"/>
    <s v="Blanket"/>
    <x v="1"/>
    <n v="-85.85"/>
    <n v="2"/>
  </r>
  <r>
    <s v="001 00044622712024"/>
    <s v="'RV019970817560"/>
    <d v="2024-02-21T00:00:00"/>
    <n v="-95.31"/>
    <x v="6"/>
    <n v="-85.85"/>
    <d v="2024-02-21T00:00:00"/>
    <s v="'019970817560"/>
    <n v="1662422"/>
    <s v="TN55-0482"/>
    <n v="200543"/>
    <d v="2024-02-23T00:00:00"/>
    <s v="Costco01"/>
    <s v="Blanket"/>
    <x v="1"/>
    <n v="-85.85"/>
    <n v="1"/>
  </r>
  <r>
    <s v="001 00044622712024"/>
    <s v="'RV019970817616"/>
    <d v="2024-02-21T00:00:00"/>
    <n v="-78"/>
    <x v="4"/>
    <n v="-78"/>
    <d v="2024-02-21T00:00:00"/>
    <s v="'019970817616"/>
    <n v="1529947"/>
    <s v="CO63PN5563E"/>
    <n v="200543"/>
    <d v="2024-02-23T00:00:00"/>
    <s v="Costco01"/>
    <s v="Pet Bed"/>
    <x v="3"/>
    <n v="-39"/>
    <n v="2"/>
  </r>
  <r>
    <s v="001 00044827332024"/>
    <s v="1988RGR163470"/>
    <d v="2024-02-22T00:00:00"/>
    <n v="-77.430000000000007"/>
    <x v="21"/>
    <n v="-62.27"/>
    <d v="2024-02-22T00:00:00"/>
    <s v="'019884919988"/>
    <n v="1339335"/>
    <s v="BR55-1894"/>
    <n v="201013"/>
    <d v="2024-02-26T00:00:00"/>
    <s v="Costco01"/>
    <s v="Blanket"/>
    <x v="1"/>
    <n v="-62.27"/>
    <n v="1"/>
  </r>
  <r>
    <s v="001 00044827332024"/>
    <s v="'RV000210580128"/>
    <d v="2024-02-22T00:00:00"/>
    <n v="-95.31"/>
    <x v="6"/>
    <n v="-85.85"/>
    <d v="2024-02-22T00:00:00"/>
    <s v="'000210580128"/>
    <n v="1662421"/>
    <s v="TN55-0481"/>
    <n v="201015"/>
    <d v="2024-02-26T00:00:00"/>
    <s v="Costco01"/>
    <s v="Blanket"/>
    <x v="1"/>
    <n v="-85.85"/>
    <n v="1"/>
  </r>
  <r>
    <s v="001 00044827332024"/>
    <s v="'RV007430446591"/>
    <d v="2024-02-22T00:00:00"/>
    <n v="-86.72"/>
    <x v="5"/>
    <n v="-77.349999999999994"/>
    <d v="2024-02-22T00:00:00"/>
    <s v="'007430446591"/>
    <n v="1662420"/>
    <s v="TN55-0480"/>
    <n v="201015"/>
    <d v="2024-02-26T00:00:00"/>
    <s v="Costco01"/>
    <s v="Blanket"/>
    <x v="1"/>
    <n v="-77.349999999999994"/>
    <n v="1"/>
  </r>
  <r>
    <s v="001 00044827332024"/>
    <s v="'RV007600305952"/>
    <d v="2024-02-22T00:00:00"/>
    <n v="-25.55"/>
    <x v="4"/>
    <n v="-25.55"/>
    <d v="2024-02-22T00:00:00"/>
    <s v="'007600305952"/>
    <n v="1516594"/>
    <s v="CO63HC5548E"/>
    <n v="201015"/>
    <d v="2024-02-26T00:00:00"/>
    <s v="Costco01"/>
    <s v="Pet Bed"/>
    <x v="3"/>
    <n v="-25.55"/>
    <n v="1"/>
  </r>
  <r>
    <s v="001 00044827332024"/>
    <s v="'RV012770194231"/>
    <d v="2024-02-22T00:00:00"/>
    <n v="-95.31"/>
    <x v="6"/>
    <n v="-85.85"/>
    <d v="2024-02-22T00:00:00"/>
    <s v="'012770194231"/>
    <n v="1662421"/>
    <s v="TN55-0481"/>
    <n v="201015"/>
    <d v="2024-02-26T00:00:00"/>
    <s v="Costco01"/>
    <s v="Blanket"/>
    <x v="1"/>
    <n v="-85.85"/>
    <n v="1"/>
  </r>
  <r>
    <s v="001 00044827332024"/>
    <s v="'RV019941078407"/>
    <d v="2024-02-22T00:00:00"/>
    <n v="-38.659999999999997"/>
    <x v="16"/>
    <n v="-28.15"/>
    <d v="2024-02-22T00:00:00"/>
    <s v="'019941078407"/>
    <n v="1593356"/>
    <s v="BRB40-0006"/>
    <n v="201015"/>
    <d v="2024-02-26T00:00:00"/>
    <s v="Costco01"/>
    <s v="Window"/>
    <x v="4"/>
    <n v="-28.15"/>
    <n v="1"/>
  </r>
  <r>
    <s v="001 00044827332024"/>
    <s v="'RV019941078407"/>
    <d v="2024-02-22T00:00:00"/>
    <n v="-42.7"/>
    <x v="13"/>
    <n v="-31.6"/>
    <d v="2024-02-22T00:00:00"/>
    <s v="'019941078407"/>
    <n v="1593359"/>
    <s v="BRB40-0011"/>
    <n v="201015"/>
    <d v="2024-02-26T00:00:00"/>
    <s v="Costco01"/>
    <s v="Window"/>
    <x v="4"/>
    <n v="-31.6"/>
    <n v="1"/>
  </r>
  <r>
    <s v="001 00044827332024"/>
    <s v="'RV019941078407"/>
    <d v="2024-02-22T00:00:00"/>
    <n v="-173.44"/>
    <x v="19"/>
    <n v="-154.69999999999999"/>
    <d v="2024-02-22T00:00:00"/>
    <s v="'019941078407"/>
    <n v="1662420"/>
    <s v="TN55-0480"/>
    <n v="201015"/>
    <d v="2024-02-26T00:00:00"/>
    <s v="Costco01"/>
    <s v="Blanket"/>
    <x v="1"/>
    <n v="-77.349999999999994"/>
    <n v="2"/>
  </r>
  <r>
    <s v="001 00044827332024"/>
    <s v="'RV019941078407"/>
    <d v="2024-02-22T00:00:00"/>
    <n v="-95.31"/>
    <x v="6"/>
    <n v="-85.85"/>
    <d v="2024-02-22T00:00:00"/>
    <s v="'019941078407"/>
    <n v="1662422"/>
    <s v="TN55-0482"/>
    <n v="201015"/>
    <d v="2024-02-26T00:00:00"/>
    <s v="Costco01"/>
    <s v="Blanket"/>
    <x v="1"/>
    <n v="-85.85"/>
    <n v="1"/>
  </r>
  <r>
    <s v="001 00044827332024"/>
    <s v="'RV019941078464"/>
    <d v="2024-02-22T00:00:00"/>
    <n v="-39"/>
    <x v="4"/>
    <n v="-39"/>
    <d v="2024-02-22T00:00:00"/>
    <s v="'019941078464"/>
    <n v="1529946"/>
    <s v="CO63PN5562E"/>
    <n v="201015"/>
    <d v="2024-02-26T00:00:00"/>
    <s v="Costco01"/>
    <s v="Pet Bed"/>
    <x v="3"/>
    <n v="-39"/>
    <n v="1"/>
  </r>
  <r>
    <s v="001 00044827332024"/>
    <s v="'RV019951633670"/>
    <d v="2024-02-22T00:00:00"/>
    <n v="-95.31"/>
    <x v="6"/>
    <n v="-85.85"/>
    <d v="2024-02-22T00:00:00"/>
    <s v="'019951633670"/>
    <n v="1662421"/>
    <s v="TN55-0481"/>
    <n v="201015"/>
    <d v="2024-02-26T00:00:00"/>
    <s v="Costco01"/>
    <s v="Blanket"/>
    <x v="1"/>
    <n v="-85.85"/>
    <n v="1"/>
  </r>
  <r>
    <s v="001 00044827332024"/>
    <s v="'RV019951633670"/>
    <d v="2024-02-22T00:00:00"/>
    <n v="-190.62"/>
    <x v="2"/>
    <n v="-171.7"/>
    <d v="2024-02-22T00:00:00"/>
    <s v="'019951633670"/>
    <n v="1662422"/>
    <s v="TN55-0482"/>
    <n v="201015"/>
    <d v="2024-02-26T00:00:00"/>
    <s v="Costco01"/>
    <s v="Blanket"/>
    <x v="1"/>
    <n v="-85.85"/>
    <n v="2"/>
  </r>
  <r>
    <s v="001 00044827332024"/>
    <s v="'RV019951634019"/>
    <d v="2024-02-22T00:00:00"/>
    <n v="-95.31"/>
    <x v="6"/>
    <n v="-85.85"/>
    <d v="2024-02-22T00:00:00"/>
    <s v="'019951634019"/>
    <n v="1662421"/>
    <s v="TN55-0481"/>
    <n v="201015"/>
    <d v="2024-02-26T00:00:00"/>
    <s v="Costco01"/>
    <s v="Blanket"/>
    <x v="1"/>
    <n v="-85.85"/>
    <n v="1"/>
  </r>
  <r>
    <s v="001 00044827332024"/>
    <s v="'RV019970817984"/>
    <d v="2024-02-22T00:00:00"/>
    <n v="-85.4"/>
    <x v="9"/>
    <n v="-63.2"/>
    <d v="2024-02-22T00:00:00"/>
    <s v="'019970817984"/>
    <n v="1540785"/>
    <s v="BR40-2141"/>
    <n v="201015"/>
    <d v="2024-02-26T00:00:00"/>
    <s v="Costco01"/>
    <s v="Window"/>
    <x v="4"/>
    <n v="-31.6"/>
    <n v="2"/>
  </r>
  <r>
    <s v="001 00044827332024"/>
    <s v="'RV019970817984"/>
    <d v="2024-02-22T00:00:00"/>
    <n v="-173.44"/>
    <x v="19"/>
    <n v="-154.69999999999999"/>
    <d v="2024-02-22T00:00:00"/>
    <s v="'019970817984"/>
    <n v="1662420"/>
    <s v="TN55-0480"/>
    <n v="201015"/>
    <d v="2024-02-26T00:00:00"/>
    <s v="Costco01"/>
    <s v="Blanket"/>
    <x v="1"/>
    <n v="-77.349999999999994"/>
    <n v="2"/>
  </r>
  <r>
    <s v="001 00044827332024"/>
    <s v="'RV019970817984"/>
    <d v="2024-02-22T00:00:00"/>
    <n v="-190.62"/>
    <x v="2"/>
    <n v="-171.7"/>
    <d v="2024-02-22T00:00:00"/>
    <s v="'019970817984"/>
    <n v="1662421"/>
    <s v="TN55-0481"/>
    <n v="201015"/>
    <d v="2024-02-26T00:00:00"/>
    <s v="Costco01"/>
    <s v="Blanket"/>
    <x v="1"/>
    <n v="-85.85"/>
    <n v="2"/>
  </r>
  <r>
    <s v="001 00044827332024"/>
    <s v="'RV019980955530"/>
    <d v="2024-02-22T00:00:00"/>
    <n v="-42.7"/>
    <x v="13"/>
    <n v="-31.6"/>
    <d v="2024-02-22T00:00:00"/>
    <s v="'019980955530"/>
    <n v="1540785"/>
    <s v="BR40-2141"/>
    <n v="201015"/>
    <d v="2024-02-26T00:00:00"/>
    <s v="Costco01"/>
    <s v="Window"/>
    <x v="4"/>
    <n v="-31.6"/>
    <n v="1"/>
  </r>
  <r>
    <s v="001 00044827332024"/>
    <s v="'RV019980955530"/>
    <d v="2024-02-22T00:00:00"/>
    <n v="-190.62"/>
    <x v="2"/>
    <n v="-171.7"/>
    <d v="2024-02-22T00:00:00"/>
    <s v="'019980955530"/>
    <n v="1662422"/>
    <s v="TN55-0482"/>
    <n v="201015"/>
    <d v="2024-02-26T00:00:00"/>
    <s v="Costco01"/>
    <s v="Blanket"/>
    <x v="1"/>
    <n v="-85.85"/>
    <n v="2"/>
  </r>
  <r>
    <s v="001 00044827332024"/>
    <s v="'RV019980955638"/>
    <d v="2024-02-22T00:00:00"/>
    <n v="-45.56"/>
    <x v="4"/>
    <n v="-45.56"/>
    <d v="2024-02-22T00:00:00"/>
    <s v="'019980955638"/>
    <n v="1529939"/>
    <s v="CO63PT5559E"/>
    <n v="201015"/>
    <d v="2024-02-26T00:00:00"/>
    <s v="Costco01"/>
    <s v="Pet Bed"/>
    <x v="3"/>
    <n v="-22.78"/>
    <n v="2"/>
  </r>
  <r>
    <s v="001 00045131322024"/>
    <s v="'1994RGR490464"/>
    <d v="2024-02-23T00:00:00"/>
    <n v="-70.23"/>
    <x v="35"/>
    <n v="-55.13"/>
    <d v="2024-02-23T00:00:00"/>
    <s v="'019944926113"/>
    <n v="1339333"/>
    <s v="BR55-1892"/>
    <n v="12225092"/>
    <d v="2024-02-27T00:00:00"/>
    <s v="Costco01"/>
    <s v="Blanket"/>
    <x v="1"/>
    <n v="-55.13"/>
    <n v="1"/>
  </r>
  <r>
    <s v="001 00045131322024"/>
    <s v="'1998RGR313126"/>
    <d v="2024-02-23T00:00:00"/>
    <n v="-32.380000000000003"/>
    <x v="0"/>
    <n v="-22.5"/>
    <d v="2024-02-23T00:00:00"/>
    <s v="'019984926500"/>
    <n v="1663079"/>
    <s v="MT70-0307"/>
    <n v="12225092"/>
    <d v="2024-02-27T00:00:00"/>
    <s v="Costco01"/>
    <s v="Bath Accessories"/>
    <x v="0"/>
    <n v="-22.5"/>
    <n v="1"/>
  </r>
  <r>
    <s v="001 00045131322024"/>
    <s v="'RV000960240553"/>
    <d v="2024-02-24T00:00:00"/>
    <n v="-95.31"/>
    <x v="6"/>
    <n v="-85.85"/>
    <d v="2024-02-24T00:00:00"/>
    <s v="'000960240553"/>
    <n v="1662421"/>
    <s v="TN55-0481"/>
    <n v="201021"/>
    <d v="2024-02-27T00:00:00"/>
    <s v="Costco01"/>
    <s v="Blanket"/>
    <x v="1"/>
    <n v="-85.85"/>
    <n v="1"/>
  </r>
  <r>
    <s v="001 00045131322024"/>
    <s v="'RV001060517557"/>
    <d v="2024-02-23T00:00:00"/>
    <n v="-86.72"/>
    <x v="5"/>
    <n v="-77.349999999999994"/>
    <d v="2024-02-23T00:00:00"/>
    <s v="'001060517557"/>
    <n v="1662420"/>
    <s v="TN55-0480"/>
    <n v="201021"/>
    <d v="2024-02-27T00:00:00"/>
    <s v="Costco01"/>
    <s v="Blanket"/>
    <x v="1"/>
    <n v="-77.349999999999994"/>
    <n v="1"/>
  </r>
  <r>
    <s v="001 00045131322024"/>
    <s v="'RV006670259778"/>
    <d v="2024-02-23T00:00:00"/>
    <n v="-39"/>
    <x v="4"/>
    <n v="-39"/>
    <d v="2024-02-23T00:00:00"/>
    <s v="'006670259778"/>
    <n v="1529947"/>
    <s v="CO63PN5563E"/>
    <n v="201021"/>
    <d v="2024-02-27T00:00:00"/>
    <s v="Costco01"/>
    <s v="Pet Bed"/>
    <x v="3"/>
    <n v="-39"/>
    <n v="1"/>
  </r>
  <r>
    <s v="001 00045131322024"/>
    <s v="'RV008476578055"/>
    <d v="2024-02-23T00:00:00"/>
    <n v="-25.55"/>
    <x v="4"/>
    <n v="-25.55"/>
    <d v="2024-02-23T00:00:00"/>
    <s v="'008476578055"/>
    <n v="1516596"/>
    <s v="CO63HC5549E"/>
    <n v="201021"/>
    <d v="2024-02-27T00:00:00"/>
    <s v="Costco01"/>
    <s v="Pet Bed"/>
    <x v="3"/>
    <n v="-25.55"/>
    <n v="1"/>
  </r>
  <r>
    <s v="001 00045131322024"/>
    <s v="'RV012350351243"/>
    <d v="2024-02-25T00:00:00"/>
    <n v="-35.869999999999997"/>
    <x v="25"/>
    <n v="-26.98"/>
    <d v="2024-02-25T00:00:00"/>
    <s v="'012350351243"/>
    <n v="1793728"/>
    <s v="CO16-373"/>
    <n v="201021"/>
    <d v="2024-02-27T00:00:00"/>
    <s v="Costco01"/>
    <s v="Basic Bedding"/>
    <x v="2"/>
    <n v="-26.98"/>
    <n v="1"/>
  </r>
  <r>
    <s v="001 00045131322024"/>
    <s v="'RV019840144533"/>
    <d v="2024-02-23T00:00:00"/>
    <n v="-95.31"/>
    <x v="6"/>
    <n v="-85.85"/>
    <d v="2024-02-23T00:00:00"/>
    <s v="'019840144533"/>
    <n v="1662421"/>
    <s v="TN55-0481"/>
    <n v="201021"/>
    <d v="2024-02-27T00:00:00"/>
    <s v="Costco01"/>
    <s v="Blanket"/>
    <x v="1"/>
    <n v="-85.85"/>
    <n v="1"/>
  </r>
  <r>
    <s v="001 00045131322024"/>
    <s v="'RV019850124298"/>
    <d v="2024-02-23T00:00:00"/>
    <n v="-86.72"/>
    <x v="5"/>
    <n v="-77.349999999999994"/>
    <d v="2024-02-23T00:00:00"/>
    <s v="'019850124298"/>
    <n v="1662420"/>
    <s v="TN55-0480"/>
    <n v="201021"/>
    <d v="2024-02-27T00:00:00"/>
    <s v="Costco01"/>
    <s v="Blanket"/>
    <x v="1"/>
    <n v="-77.349999999999994"/>
    <n v="1"/>
  </r>
  <r>
    <s v="001 00045131322024"/>
    <s v="'RV019850124298"/>
    <d v="2024-02-23T00:00:00"/>
    <n v="-95.31"/>
    <x v="6"/>
    <n v="-85.85"/>
    <d v="2024-02-23T00:00:00"/>
    <s v="'019850124298"/>
    <n v="1662421"/>
    <s v="TN55-0481"/>
    <n v="201021"/>
    <d v="2024-02-27T00:00:00"/>
    <s v="Costco01"/>
    <s v="Blanket"/>
    <x v="1"/>
    <n v="-85.85"/>
    <n v="1"/>
  </r>
  <r>
    <s v="001 00045131322024"/>
    <s v="'RV019860271018"/>
    <d v="2024-02-23T00:00:00"/>
    <n v="-25.55"/>
    <x v="4"/>
    <n v="-25.55"/>
    <d v="2024-02-23T00:00:00"/>
    <s v="'019860271018"/>
    <n v="1516596"/>
    <s v="CO63HC5549E"/>
    <n v="201021"/>
    <d v="2024-02-27T00:00:00"/>
    <s v="Costco01"/>
    <s v="Pet Bed"/>
    <x v="3"/>
    <n v="-25.55"/>
    <n v="1"/>
  </r>
  <r>
    <s v="001 00045131322024"/>
    <s v="'RV019890303651"/>
    <d v="2024-02-23T00:00:00"/>
    <n v="-25.88"/>
    <x v="20"/>
    <n v="-17.16"/>
    <d v="2024-02-23T00:00:00"/>
    <s v="'019890303651"/>
    <n v="1793724"/>
    <s v="CO16-370"/>
    <n v="201021"/>
    <d v="2024-02-27T00:00:00"/>
    <s v="Costco01"/>
    <s v="Basic Bedding"/>
    <x v="2"/>
    <n v="-17.16"/>
    <n v="1"/>
  </r>
  <r>
    <s v="001 00045131322024"/>
    <s v="'RV019900328580"/>
    <d v="2024-02-23T00:00:00"/>
    <n v="-42.7"/>
    <x v="13"/>
    <n v="-31.6"/>
    <d v="2024-02-23T00:00:00"/>
    <s v="'019900328580"/>
    <n v="1540784"/>
    <s v="BR40-2137"/>
    <n v="201021"/>
    <d v="2024-02-27T00:00:00"/>
    <s v="Costco01"/>
    <s v="Window"/>
    <x v="4"/>
    <n v="-31.6"/>
    <n v="1"/>
  </r>
  <r>
    <s v="001 00045131322024"/>
    <s v="'RV019900328580"/>
    <d v="2024-02-23T00:00:00"/>
    <n v="-26.25"/>
    <x v="20"/>
    <n v="-17.53"/>
    <d v="2024-02-23T00:00:00"/>
    <s v="'019900328580"/>
    <n v="1793725"/>
    <s v="CO16-371"/>
    <n v="201021"/>
    <d v="2024-02-27T00:00:00"/>
    <s v="Costco01"/>
    <s v="Basic Bedding"/>
    <x v="2"/>
    <n v="-17.53"/>
    <n v="1"/>
  </r>
  <r>
    <s v="001 00045131322024"/>
    <s v="'RV019900328648"/>
    <d v="2024-02-23T00:00:00"/>
    <n v="-39"/>
    <x v="4"/>
    <n v="-39"/>
    <d v="2024-02-23T00:00:00"/>
    <s v="'019900328648"/>
    <n v="1529946"/>
    <s v="CO63PN5562E"/>
    <n v="201021"/>
    <d v="2024-02-27T00:00:00"/>
    <s v="Costco01"/>
    <s v="Pet Bed"/>
    <x v="3"/>
    <n v="-39"/>
    <n v="1"/>
  </r>
  <r>
    <s v="001 00045131322024"/>
    <s v="'RV019910561480"/>
    <d v="2024-02-23T00:00:00"/>
    <n v="-42.7"/>
    <x v="13"/>
    <n v="-31.6"/>
    <d v="2024-02-23T00:00:00"/>
    <s v="'019910561480"/>
    <n v="1540784"/>
    <s v="BR40-2137"/>
    <n v="201021"/>
    <d v="2024-02-27T00:00:00"/>
    <s v="Costco01"/>
    <s v="Window"/>
    <x v="4"/>
    <n v="-31.6"/>
    <n v="1"/>
  </r>
  <r>
    <s v="001 00045131322024"/>
    <s v="'RV019910561480"/>
    <d v="2024-02-23T00:00:00"/>
    <n v="-95.31"/>
    <x v="6"/>
    <n v="-85.85"/>
    <d v="2024-02-23T00:00:00"/>
    <s v="'019910561480"/>
    <n v="1662421"/>
    <s v="TN55-0481"/>
    <n v="201021"/>
    <d v="2024-02-27T00:00:00"/>
    <s v="Costco01"/>
    <s v="Blanket"/>
    <x v="1"/>
    <n v="-85.85"/>
    <n v="1"/>
  </r>
  <r>
    <s v="001 00045131322024"/>
    <s v="'RV019910561480"/>
    <d v="2024-02-23T00:00:00"/>
    <n v="-95.31"/>
    <x v="6"/>
    <n v="-85.85"/>
    <d v="2024-02-23T00:00:00"/>
    <s v="'019910561480"/>
    <n v="1662422"/>
    <s v="TN55-0482"/>
    <n v="201021"/>
    <d v="2024-02-27T00:00:00"/>
    <s v="Costco01"/>
    <s v="Blanket"/>
    <x v="1"/>
    <n v="-85.85"/>
    <n v="1"/>
  </r>
  <r>
    <s v="001 00045131322024"/>
    <s v="'RV019941078668"/>
    <d v="2024-02-23T00:00:00"/>
    <n v="-128.1"/>
    <x v="18"/>
    <n v="-94.8"/>
    <d v="2024-02-23T00:00:00"/>
    <s v="'019941078668"/>
    <n v="1540785"/>
    <s v="BR40-2141"/>
    <n v="201021"/>
    <d v="2024-02-27T00:00:00"/>
    <s v="Costco01"/>
    <s v="Window"/>
    <x v="4"/>
    <n v="-31.6"/>
    <n v="2.9999999999999996"/>
  </r>
  <r>
    <s v="001 00045131322024"/>
    <s v="'RV019941078668"/>
    <d v="2024-02-23T00:00:00"/>
    <n v="-154.63999999999999"/>
    <x v="17"/>
    <n v="-112.6"/>
    <d v="2024-02-23T00:00:00"/>
    <s v="'019941078668"/>
    <n v="1593356"/>
    <s v="BRB40-0006"/>
    <n v="201021"/>
    <d v="2024-02-27T00:00:00"/>
    <s v="Costco01"/>
    <s v="Window"/>
    <x v="4"/>
    <n v="-28.15"/>
    <n v="4"/>
  </r>
  <r>
    <s v="001 00045131322024"/>
    <s v="'RV019941078668"/>
    <d v="2024-02-23T00:00:00"/>
    <n v="-85.4"/>
    <x v="9"/>
    <n v="-63.2"/>
    <d v="2024-02-23T00:00:00"/>
    <s v="'019941078668"/>
    <n v="1593359"/>
    <s v="BRB40-0011"/>
    <n v="201021"/>
    <d v="2024-02-27T00:00:00"/>
    <s v="Costco01"/>
    <s v="Window"/>
    <x v="4"/>
    <n v="-31.6"/>
    <n v="2"/>
  </r>
  <r>
    <s v="001 00045131322024"/>
    <s v="'RV019941078668"/>
    <d v="2024-02-23T00:00:00"/>
    <n v="-86.72"/>
    <x v="5"/>
    <n v="-77.349999999999994"/>
    <d v="2024-02-23T00:00:00"/>
    <s v="'019941078668"/>
    <n v="1662420"/>
    <s v="TN55-0480"/>
    <n v="201021"/>
    <d v="2024-02-27T00:00:00"/>
    <s v="Costco01"/>
    <s v="Blanket"/>
    <x v="1"/>
    <n v="-77.349999999999994"/>
    <n v="1"/>
  </r>
  <r>
    <s v="001 00045131322024"/>
    <s v="'RV019941078668"/>
    <d v="2024-02-23T00:00:00"/>
    <n v="-95.31"/>
    <x v="6"/>
    <n v="-85.85"/>
    <d v="2024-02-23T00:00:00"/>
    <s v="'019941078668"/>
    <n v="1662422"/>
    <s v="TN55-0482"/>
    <n v="201021"/>
    <d v="2024-02-27T00:00:00"/>
    <s v="Costco01"/>
    <s v="Blanket"/>
    <x v="1"/>
    <n v="-85.85"/>
    <n v="1"/>
  </r>
  <r>
    <s v="001 00045131322024"/>
    <s v="'RV019941078668"/>
    <d v="2024-02-23T00:00:00"/>
    <n v="-25.880000000000003"/>
    <x v="20"/>
    <n v="-17.16"/>
    <d v="2024-02-23T00:00:00"/>
    <s v="'019941078668"/>
    <n v="1793724"/>
    <s v="CO16-370"/>
    <n v="201021"/>
    <d v="2024-02-27T00:00:00"/>
    <s v="Costco01"/>
    <s v="Basic Bedding"/>
    <x v="2"/>
    <n v="-17.16"/>
    <n v="1"/>
  </r>
  <r>
    <s v="001 00045131322024"/>
    <s v="'RV019941078677"/>
    <d v="2024-02-23T00:00:00"/>
    <n v="-25.55"/>
    <x v="4"/>
    <n v="-25.55"/>
    <d v="2024-02-23T00:00:00"/>
    <s v="'019941078677"/>
    <n v="1516597"/>
    <s v="CO63HC5550E"/>
    <n v="201021"/>
    <d v="2024-02-27T00:00:00"/>
    <s v="Costco01"/>
    <s v="Pet Bed"/>
    <x v="3"/>
    <n v="-25.55"/>
    <n v="1"/>
  </r>
  <r>
    <s v="001 00045131322024"/>
    <s v="'RV019941078677"/>
    <d v="2024-02-23T00:00:00"/>
    <n v="-22.78"/>
    <x v="8"/>
    <n v="-22.78"/>
    <d v="2024-02-23T00:00:00"/>
    <s v="'019941078677"/>
    <n v="1529939"/>
    <s v="CO63PT5559E"/>
    <n v="201021"/>
    <d v="2024-02-27T00:00:00"/>
    <s v="Costco01"/>
    <s v="Pet Bed"/>
    <x v="3"/>
    <n v="-22.78"/>
    <n v="1"/>
  </r>
  <r>
    <s v="001 00045131322024"/>
    <s v="'RV019941078677"/>
    <d v="2024-02-23T00:00:00"/>
    <n v="-39"/>
    <x v="8"/>
    <n v="-39"/>
    <d v="2024-02-23T00:00:00"/>
    <s v="'019941078677"/>
    <n v="1529946"/>
    <s v="CO63PN5562E"/>
    <n v="201021"/>
    <d v="2024-02-27T00:00:00"/>
    <s v="Costco01"/>
    <s v="Pet Bed"/>
    <x v="3"/>
    <n v="-39"/>
    <n v="1"/>
  </r>
  <r>
    <s v="001 00045131322024"/>
    <s v="'RV019941078677"/>
    <d v="2024-02-23T00:00:00"/>
    <n v="-39"/>
    <x v="8"/>
    <n v="-39"/>
    <d v="2024-02-23T00:00:00"/>
    <s v="'019941078677"/>
    <n v="1529947"/>
    <s v="CO63PN5563E"/>
    <n v="201021"/>
    <d v="2024-02-27T00:00:00"/>
    <s v="Costco01"/>
    <s v="Pet Bed"/>
    <x v="3"/>
    <n v="-39"/>
    <n v="1"/>
  </r>
  <r>
    <s v="001 00045131322024"/>
    <s v="'RV019951634704"/>
    <d v="2024-02-23T00:00:00"/>
    <n v="-173.44"/>
    <x v="19"/>
    <n v="-154.69999999999999"/>
    <d v="2024-02-23T00:00:00"/>
    <s v="'019951634704"/>
    <n v="1662420"/>
    <s v="TN55-0480"/>
    <n v="201021"/>
    <d v="2024-02-27T00:00:00"/>
    <s v="Costco01"/>
    <s v="Blanket"/>
    <x v="1"/>
    <n v="-77.349999999999994"/>
    <n v="2"/>
  </r>
  <r>
    <s v="001 00045131322024"/>
    <s v="'RV019951634704"/>
    <d v="2024-02-23T00:00:00"/>
    <n v="-35.870000000000005"/>
    <x v="25"/>
    <n v="-26.98"/>
    <d v="2024-02-23T00:00:00"/>
    <s v="'019951634704"/>
    <n v="1793728"/>
    <s v="CO16-373"/>
    <n v="201021"/>
    <d v="2024-02-27T00:00:00"/>
    <s v="Costco01"/>
    <s v="Basic Bedding"/>
    <x v="2"/>
    <n v="-26.98"/>
    <n v="1"/>
  </r>
  <r>
    <s v="001 00045131322024"/>
    <s v="'RV019970818630"/>
    <d v="2024-02-23T00:00:00"/>
    <n v="-95.31"/>
    <x v="6"/>
    <n v="-85.85"/>
    <d v="2024-02-23T00:00:00"/>
    <s v="'019970818630"/>
    <n v="1662421"/>
    <s v="TN55-0481"/>
    <n v="201021"/>
    <d v="2024-02-27T00:00:00"/>
    <s v="Costco01"/>
    <s v="Blanket"/>
    <x v="1"/>
    <n v="-85.85"/>
    <n v="1"/>
  </r>
  <r>
    <s v="001 00045131322024"/>
    <s v="'RV019970818630"/>
    <d v="2024-02-23T00:00:00"/>
    <n v="-35.870000000000005"/>
    <x v="25"/>
    <n v="-26.98"/>
    <d v="2024-02-23T00:00:00"/>
    <s v="'019970818630"/>
    <n v="1793728"/>
    <s v="CO16-373"/>
    <n v="201021"/>
    <d v="2024-02-27T00:00:00"/>
    <s v="Costco01"/>
    <s v="Basic Bedding"/>
    <x v="2"/>
    <n v="-26.98"/>
    <n v="1"/>
  </r>
  <r>
    <s v="001 00045131322024"/>
    <s v="'RV019980956736"/>
    <d v="2024-02-23T00:00:00"/>
    <n v="-95.31"/>
    <x v="6"/>
    <n v="-85.85"/>
    <d v="2024-02-23T00:00:00"/>
    <s v="'019980956736"/>
    <n v="1662421"/>
    <s v="TN55-0481"/>
    <n v="201021"/>
    <d v="2024-02-27T00:00:00"/>
    <s v="Costco01"/>
    <s v="Blanket"/>
    <x v="1"/>
    <n v="-85.85"/>
    <n v="1"/>
  </r>
  <r>
    <s v="001 00045131322024"/>
    <s v="'RV019980956736"/>
    <d v="2024-02-23T00:00:00"/>
    <n v="-40.36"/>
    <x v="3"/>
    <n v="-31.29"/>
    <d v="2024-02-23T00:00:00"/>
    <s v="'019980956736"/>
    <n v="1793729"/>
    <s v="CO16-374"/>
    <n v="201021"/>
    <d v="2024-02-27T00:00:00"/>
    <s v="Costco01"/>
    <s v="Basic Bedding"/>
    <x v="2"/>
    <n v="-31.29"/>
    <n v="1"/>
  </r>
  <r>
    <s v="001 00045334232024"/>
    <s v="'RV008476585700"/>
    <d v="2024-02-26T00:00:00"/>
    <n v="-39"/>
    <x v="4"/>
    <n v="-39"/>
    <d v="2024-02-26T00:00:00"/>
    <s v="'008476585700"/>
    <n v="1529947"/>
    <s v="CO63PN5563E"/>
    <n v="201173"/>
    <d v="2024-02-28T00:00:00"/>
    <s v="Costco01"/>
    <s v="Pet Bed"/>
    <x v="3"/>
    <n v="-39"/>
    <n v="1"/>
  </r>
  <r>
    <s v="001 00045334232024"/>
    <s v="'RV019880488628"/>
    <d v="2024-02-26T00:00:00"/>
    <n v="-38.659999999999997"/>
    <x v="10"/>
    <n v="-28.15"/>
    <d v="2024-02-26T00:00:00"/>
    <s v="'019880488628"/>
    <n v="1540783"/>
    <s v="BR40-2134"/>
    <n v="201173"/>
    <d v="2024-02-28T00:00:00"/>
    <s v="Costco01"/>
    <s v="Window"/>
    <x v="4"/>
    <n v="-28.15"/>
    <n v="1"/>
  </r>
  <r>
    <s v="001 00045334232024"/>
    <s v="'RV019880488628"/>
    <d v="2024-02-26T00:00:00"/>
    <n v="-42.7"/>
    <x v="13"/>
    <n v="-31.6"/>
    <d v="2024-02-26T00:00:00"/>
    <s v="'019880488628"/>
    <n v="1540785"/>
    <s v="BR40-2141"/>
    <n v="201173"/>
    <d v="2024-02-28T00:00:00"/>
    <s v="Costco01"/>
    <s v="Window"/>
    <x v="4"/>
    <n v="-31.6"/>
    <n v="1"/>
  </r>
  <r>
    <s v="001 00045334232024"/>
    <s v="'RV019880488628"/>
    <d v="2024-02-26T00:00:00"/>
    <n v="-86.72"/>
    <x v="5"/>
    <n v="-77.349999999999994"/>
    <d v="2024-02-26T00:00:00"/>
    <s v="'019880488628"/>
    <n v="1662420"/>
    <s v="TN55-0480"/>
    <n v="201173"/>
    <d v="2024-02-28T00:00:00"/>
    <s v="Costco01"/>
    <s v="Blanket"/>
    <x v="1"/>
    <n v="-77.349999999999994"/>
    <n v="1"/>
  </r>
  <r>
    <s v="001 00045334232024"/>
    <s v="'RV019880488628"/>
    <d v="2024-02-26T00:00:00"/>
    <n v="-95.31"/>
    <x v="6"/>
    <n v="-85.85"/>
    <d v="2024-02-26T00:00:00"/>
    <s v="'019880488628"/>
    <n v="1662422"/>
    <s v="TN55-0482"/>
    <n v="201173"/>
    <d v="2024-02-28T00:00:00"/>
    <s v="Costco01"/>
    <s v="Blanket"/>
    <x v="1"/>
    <n v="-85.85"/>
    <n v="1"/>
  </r>
  <r>
    <s v="001 00045334232024"/>
    <s v="'RV019920427801"/>
    <d v="2024-02-26T00:00:00"/>
    <n v="-51.760000000000005"/>
    <x v="26"/>
    <n v="-34.32"/>
    <d v="2024-02-26T00:00:00"/>
    <s v="'019920427801"/>
    <n v="1793724"/>
    <s v="CO16-370"/>
    <n v="201173"/>
    <d v="2024-02-28T00:00:00"/>
    <s v="Costco01"/>
    <s v="Basic Bedding"/>
    <x v="2"/>
    <n v="-17.16"/>
    <n v="2"/>
  </r>
  <r>
    <s v="001 00045334232024"/>
    <s v="'RV019920427801"/>
    <d v="2024-02-26T00:00:00"/>
    <n v="-71.740000000000009"/>
    <x v="36"/>
    <n v="-53.96"/>
    <d v="2024-02-26T00:00:00"/>
    <s v="'019920427801"/>
    <n v="1793728"/>
    <s v="CO16-373"/>
    <n v="201173"/>
    <d v="2024-02-28T00:00:00"/>
    <s v="Costco01"/>
    <s v="Basic Bedding"/>
    <x v="2"/>
    <n v="-26.98"/>
    <n v="2"/>
  </r>
  <r>
    <s v="001 00045334232024"/>
    <s v="'RV019930416351"/>
    <d v="2024-02-26T00:00:00"/>
    <n v="-38.659999999999997"/>
    <x v="16"/>
    <n v="-28.15"/>
    <d v="2024-02-26T00:00:00"/>
    <s v="'019930416351"/>
    <n v="1540780"/>
    <s v="BR40-2136"/>
    <n v="201173"/>
    <d v="2024-02-28T00:00:00"/>
    <s v="Costco01"/>
    <s v="Window"/>
    <x v="4"/>
    <n v="-28.15"/>
    <n v="1"/>
  </r>
  <r>
    <s v="001 00045334232024"/>
    <s v="'RV019941079249"/>
    <d v="2024-02-26T00:00:00"/>
    <n v="-86.72"/>
    <x v="5"/>
    <n v="-77.349999999999994"/>
    <d v="2024-02-26T00:00:00"/>
    <s v="'019941079249"/>
    <n v="1662420"/>
    <s v="TN55-0480"/>
    <n v="201173"/>
    <d v="2024-02-28T00:00:00"/>
    <s v="Costco01"/>
    <s v="Blanket"/>
    <x v="1"/>
    <n v="-77.349999999999994"/>
    <n v="1"/>
  </r>
  <r>
    <s v="001 00045334232024"/>
    <s v="'RV019951635625"/>
    <d v="2024-02-26T00:00:00"/>
    <n v="-780"/>
    <x v="4"/>
    <n v="-780"/>
    <d v="2024-02-26T00:00:00"/>
    <s v="'019951635625"/>
    <n v="1529947"/>
    <s v="CO63PN5563E"/>
    <n v="201173"/>
    <d v="2024-02-28T00:00:00"/>
    <s v="Costco01"/>
    <s v="Pet Bed"/>
    <x v="3"/>
    <n v="-39"/>
    <n v="20"/>
  </r>
  <r>
    <s v="001 00045334232024"/>
    <s v="'RV019960457112"/>
    <d v="2024-02-26T00:00:00"/>
    <n v="-25.55"/>
    <x v="4"/>
    <n v="-25.55"/>
    <d v="2024-02-26T00:00:00"/>
    <s v="'019960457112"/>
    <n v="1516596"/>
    <s v="CO63HC5549E"/>
    <n v="201173"/>
    <d v="2024-02-28T00:00:00"/>
    <s v="Costco01"/>
    <s v="Pet Bed"/>
    <x v="3"/>
    <n v="-25.55"/>
    <n v="1"/>
  </r>
  <r>
    <s v="001 00045334232024"/>
    <s v="'RV019960457125"/>
    <d v="2024-02-26T00:00:00"/>
    <n v="-42.7"/>
    <x v="13"/>
    <n v="-31.6"/>
    <d v="2024-02-26T00:00:00"/>
    <s v="'019960457125"/>
    <n v="1540785"/>
    <s v="BR40-2141"/>
    <n v="201173"/>
    <d v="2024-02-28T00:00:00"/>
    <s v="Costco01"/>
    <s v="Window"/>
    <x v="4"/>
    <n v="-31.6"/>
    <n v="1"/>
  </r>
  <r>
    <s v="001 00045334232024"/>
    <s v="'RV019960457125"/>
    <d v="2024-02-26T00:00:00"/>
    <n v="-128.1"/>
    <x v="18"/>
    <n v="-94.8"/>
    <d v="2024-02-26T00:00:00"/>
    <s v="'019960457125"/>
    <n v="1540787"/>
    <s v="BR40-2135"/>
    <n v="201173"/>
    <d v="2024-02-28T00:00:00"/>
    <s v="Costco01"/>
    <s v="Window"/>
    <x v="4"/>
    <n v="-31.6"/>
    <n v="2.9999999999999996"/>
  </r>
  <r>
    <s v="001 00045334232024"/>
    <s v="'RV019970819270"/>
    <d v="2024-02-26T00:00:00"/>
    <n v="-86.72"/>
    <x v="5"/>
    <n v="-77.349999999999994"/>
    <d v="2024-02-26T00:00:00"/>
    <s v="'019970819270"/>
    <n v="1662420"/>
    <s v="TN55-0480"/>
    <n v="201173"/>
    <d v="2024-02-28T00:00:00"/>
    <s v="Costco01"/>
    <s v="Blanket"/>
    <x v="1"/>
    <n v="-77.349999999999994"/>
    <n v="1"/>
  </r>
  <r>
    <s v="001 00045334232024"/>
    <s v="'RV019970819338"/>
    <d v="2024-02-26T00:00:00"/>
    <n v="-39"/>
    <x v="4"/>
    <n v="-39"/>
    <d v="2024-02-26T00:00:00"/>
    <s v="'019970819338"/>
    <n v="1529946"/>
    <s v="CO63PN5562E"/>
    <n v="201173"/>
    <d v="2024-02-28T00:00:00"/>
    <s v="Costco01"/>
    <s v="Pet Bed"/>
    <x v="3"/>
    <n v="-39"/>
    <n v="1"/>
  </r>
  <r>
    <s v="001 00045568962024"/>
    <s v="1995RGR558583"/>
    <d v="2024-02-27T00:00:00"/>
    <n v="-32.380000000000003"/>
    <x v="0"/>
    <n v="-22.5"/>
    <d v="2024-02-27T00:00:00"/>
    <s v="'019954931430"/>
    <n v="1663082"/>
    <s v="MT70-0308"/>
    <n v="12225134"/>
    <d v="2024-02-29T00:00:00"/>
    <s v="Costco01"/>
    <s v="Bath Accessories"/>
    <x v="0"/>
    <n v="-22.5"/>
    <n v="1"/>
  </r>
  <r>
    <s v="001 00045568962024"/>
    <s v="'RV019840144979"/>
    <d v="2024-02-27T00:00:00"/>
    <n v="-190.62"/>
    <x v="2"/>
    <n v="-171.7"/>
    <d v="2024-02-27T00:00:00"/>
    <s v="'019840144979"/>
    <n v="1662421"/>
    <s v="TN55-0481"/>
    <n v="201179"/>
    <d v="2024-02-29T00:00:00"/>
    <s v="Costco01"/>
    <s v="Blanket"/>
    <x v="1"/>
    <n v="-85.85"/>
    <n v="2"/>
  </r>
  <r>
    <s v="001 00045568962024"/>
    <s v="'RV019840144979"/>
    <d v="2024-02-27T00:00:00"/>
    <n v="-95.31"/>
    <x v="6"/>
    <n v="-85.85"/>
    <d v="2024-02-27T00:00:00"/>
    <s v="'019840144979"/>
    <n v="1662422"/>
    <s v="TN55-0482"/>
    <n v="201179"/>
    <d v="2024-02-29T00:00:00"/>
    <s v="Costco01"/>
    <s v="Blanket"/>
    <x v="1"/>
    <n v="-85.85"/>
    <n v="1"/>
  </r>
  <r>
    <s v="001 00045568962024"/>
    <s v="'RV019840144979"/>
    <d v="2024-02-27T00:00:00"/>
    <n v="-35.870000000000005"/>
    <x v="25"/>
    <n v="-26.98"/>
    <d v="2024-02-27T00:00:00"/>
    <s v="'019840144979"/>
    <n v="1793728"/>
    <s v="CO16-373"/>
    <n v="201179"/>
    <d v="2024-02-29T00:00:00"/>
    <s v="Costco01"/>
    <s v="Basic Bedding"/>
    <x v="2"/>
    <n v="-26.98"/>
    <n v="1"/>
  </r>
  <r>
    <s v="001 00045568962024"/>
    <s v="'RV019840145016"/>
    <d v="2024-02-27T00:00:00"/>
    <n v="-78"/>
    <x v="4"/>
    <n v="-78"/>
    <d v="2024-02-27T00:00:00"/>
    <s v="'019840145016"/>
    <n v="1529946"/>
    <s v="CO63PN5562E"/>
    <n v="201179"/>
    <d v="2024-02-29T00:00:00"/>
    <s v="Costco01"/>
    <s v="Pet Bed"/>
    <x v="3"/>
    <n v="-39"/>
    <n v="2"/>
  </r>
  <r>
    <s v="001 00045568962024"/>
    <s v="'RV019941080046"/>
    <d v="2024-02-27T00:00:00"/>
    <n v="-154.63999999999999"/>
    <x v="17"/>
    <n v="-112.6"/>
    <d v="2024-02-27T00:00:00"/>
    <s v="'019941080046"/>
    <n v="1540780"/>
    <s v="BR40-2136"/>
    <n v="201179"/>
    <d v="2024-02-29T00:00:00"/>
    <s v="Costco01"/>
    <s v="Window"/>
    <x v="4"/>
    <n v="-28.15"/>
    <n v="4"/>
  </r>
  <r>
    <s v="001 00045568962024"/>
    <s v="'RV019941080046"/>
    <d v="2024-02-27T00:00:00"/>
    <n v="-95.31"/>
    <x v="6"/>
    <n v="-85.85"/>
    <d v="2024-02-27T00:00:00"/>
    <s v="'019941080046"/>
    <n v="1662421"/>
    <s v="TN55-0481"/>
    <n v="201179"/>
    <d v="2024-02-29T00:00:00"/>
    <s v="Costco01"/>
    <s v="Blanket"/>
    <x v="1"/>
    <n v="-85.85"/>
    <n v="1"/>
  </r>
  <r>
    <s v="001 00045568962024"/>
    <s v="'RV019941080046"/>
    <d v="2024-02-27T00:00:00"/>
    <n v="-285.93"/>
    <x v="28"/>
    <n v="-257.55"/>
    <d v="2024-02-27T00:00:00"/>
    <s v="'019941080046"/>
    <n v="1662422"/>
    <s v="TN55-0482"/>
    <n v="201179"/>
    <d v="2024-02-29T00:00:00"/>
    <s v="Costco01"/>
    <s v="Blanket"/>
    <x v="1"/>
    <n v="-85.85"/>
    <n v="3.0000000000000004"/>
  </r>
  <r>
    <s v="001 00045568962024"/>
    <s v="'RV019951637607"/>
    <d v="2024-02-27T00:00:00"/>
    <n v="-78"/>
    <x v="4"/>
    <n v="-78"/>
    <d v="2024-02-27T00:00:00"/>
    <s v="'019951637607"/>
    <n v="1529947"/>
    <s v="CO63PN5563E"/>
    <n v="201179"/>
    <d v="2024-02-29T00:00:00"/>
    <s v="Costco01"/>
    <s v="Pet Bed"/>
    <x v="3"/>
    <n v="-39"/>
    <n v="2"/>
  </r>
  <r>
    <s v="001 00045568962024"/>
    <s v="'RV019980957940"/>
    <d v="2024-02-27T00:00:00"/>
    <n v="-22.78"/>
    <x v="4"/>
    <n v="-22.78"/>
    <d v="2024-02-27T00:00:00"/>
    <s v="'019980957940"/>
    <n v="1529939"/>
    <s v="CO63PT5559E"/>
    <n v="201179"/>
    <d v="2024-02-29T00:00:00"/>
    <s v="Costco01"/>
    <s v="Pet Bed"/>
    <x v="3"/>
    <n v="-22.78"/>
    <n v="1"/>
  </r>
  <r>
    <s v="001 00045568962024"/>
    <s v="'RV019980957940"/>
    <d v="2024-02-27T00:00:00"/>
    <n v="-22.78"/>
    <x v="8"/>
    <n v="-22.78"/>
    <d v="2024-02-27T00:00:00"/>
    <s v="'019980957940"/>
    <n v="1529944"/>
    <s v="CO63PT5560E"/>
    <n v="201179"/>
    <d v="2024-02-29T00:00:00"/>
    <s v="Costco01"/>
    <s v="Pet Bed"/>
    <x v="3"/>
    <n v="-22.78"/>
    <n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69">
  <r>
    <s v="001 00045783502024"/>
    <s v="'1996RGR219786"/>
    <d v="2024-02-28T00:00:00"/>
    <n v="-43.39"/>
    <x v="0"/>
    <x v="0"/>
    <d v="2024-02-28T00:00:00"/>
    <s v="'019964921574"/>
    <n v="1663079"/>
    <s v="MT70-0307"/>
    <n v="12225165"/>
    <d v="2024-03-01T00:00:00"/>
    <s v="Costco01"/>
    <s v="Bath Accessories"/>
    <x v="0"/>
    <n v="-22.5"/>
    <n v="1"/>
  </r>
  <r>
    <s v="001 00045783502024"/>
    <s v="'1996RGR220152"/>
    <d v="2024-02-28T00:00:00"/>
    <n v="-44.18"/>
    <x v="1"/>
    <x v="0"/>
    <d v="2024-02-28T00:00:00"/>
    <s v="'019964929913"/>
    <n v="1663079"/>
    <s v="MT70-0307"/>
    <n v="12225165"/>
    <d v="2024-03-01T00:00:00"/>
    <s v="Costco01"/>
    <s v="Bath Accessories"/>
    <x v="0"/>
    <n v="-22.5"/>
    <n v="1"/>
  </r>
  <r>
    <s v="001 00045783502024"/>
    <s v="'RV002300395160"/>
    <d v="2024-02-28T00:00:00"/>
    <n v="-40.36"/>
    <x v="2"/>
    <x v="1"/>
    <d v="2024-02-28T00:00:00"/>
    <s v="'002300395160"/>
    <n v="1793729"/>
    <s v="CO16-374"/>
    <n v="201227"/>
    <d v="2024-03-01T00:00:00"/>
    <s v="Costco01"/>
    <s v="Basic Bedding"/>
    <x v="1"/>
    <n v="-31.29"/>
    <n v="1"/>
  </r>
  <r>
    <s v="001 00045783502024"/>
    <s v="'RV019870381360"/>
    <d v="2024-02-28T00:00:00"/>
    <n v="-86.72"/>
    <x v="3"/>
    <x v="2"/>
    <d v="2024-02-28T00:00:00"/>
    <s v="'019870381360"/>
    <n v="1662420"/>
    <s v="TN55-0480"/>
    <n v="201227"/>
    <d v="2024-03-01T00:00:00"/>
    <s v="Costco01"/>
    <s v="Blanket"/>
    <x v="2"/>
    <n v="-77.349999999999994"/>
    <n v="1"/>
  </r>
  <r>
    <s v="001 00045783502024"/>
    <s v="'RV019920428309"/>
    <d v="2024-02-28T00:00:00"/>
    <n v="-38.659999999999997"/>
    <x v="4"/>
    <x v="3"/>
    <d v="2024-02-28T00:00:00"/>
    <s v="'019920428309"/>
    <n v="1593356"/>
    <s v="BRB40-0006"/>
    <n v="201227"/>
    <d v="2024-03-01T00:00:00"/>
    <s v="Costco01"/>
    <s v="Window"/>
    <x v="3"/>
    <n v="-28.15"/>
    <n v="1"/>
  </r>
  <r>
    <s v="001 00045783502024"/>
    <s v="'RV019920428309"/>
    <d v="2024-02-28T00:00:00"/>
    <n v="-38.659999999999997"/>
    <x v="4"/>
    <x v="3"/>
    <d v="2024-02-28T00:00:00"/>
    <s v="'019920428309"/>
    <n v="1593357"/>
    <s v="BRB40-0010"/>
    <n v="201227"/>
    <d v="2024-03-01T00:00:00"/>
    <s v="Costco01"/>
    <s v="Window"/>
    <x v="3"/>
    <n v="-28.15"/>
    <n v="1"/>
  </r>
  <r>
    <s v="001 00045783502024"/>
    <s v="'RV019930416616"/>
    <d v="2024-02-28T00:00:00"/>
    <n v="-25.55"/>
    <x v="5"/>
    <x v="4"/>
    <d v="2024-02-28T00:00:00"/>
    <s v="'019930416616"/>
    <n v="1516596"/>
    <s v="CO63HC5549E"/>
    <n v="201227"/>
    <d v="2024-03-01T00:00:00"/>
    <s v="Costco01"/>
    <s v="Pet Bed"/>
    <x v="4"/>
    <n v="-25.55"/>
    <n v="1"/>
  </r>
  <r>
    <s v="001 00045783502024"/>
    <s v="'RV019951638685"/>
    <d v="2024-02-28T00:00:00"/>
    <n v="-260.16000000000003"/>
    <x v="6"/>
    <x v="5"/>
    <d v="2024-02-28T00:00:00"/>
    <s v="'019951638685"/>
    <n v="1662420"/>
    <s v="TN55-0480"/>
    <n v="201227"/>
    <d v="2024-03-01T00:00:00"/>
    <s v="Costco01"/>
    <s v="Blanket"/>
    <x v="2"/>
    <n v="-77.349999999999994"/>
    <n v="3"/>
  </r>
  <r>
    <s v="001 00045783502024"/>
    <s v="'RV019951638788"/>
    <d v="2024-02-28T00:00:00"/>
    <n v="-78"/>
    <x v="5"/>
    <x v="6"/>
    <d v="2024-02-28T00:00:00"/>
    <s v="'019951638788"/>
    <n v="1529946"/>
    <s v="CO63PN5562E"/>
    <n v="201227"/>
    <d v="2024-03-01T00:00:00"/>
    <s v="Costco01"/>
    <s v="Pet Bed"/>
    <x v="4"/>
    <n v="-39"/>
    <n v="2"/>
  </r>
  <r>
    <s v="001 00045783502024"/>
    <s v="'RV019951639011"/>
    <d v="2024-02-28T00:00:00"/>
    <n v="-42.7"/>
    <x v="7"/>
    <x v="7"/>
    <d v="2024-02-28T00:00:00"/>
    <s v="'019951639011"/>
    <n v="1540785"/>
    <s v="BR40-2141"/>
    <n v="201227"/>
    <d v="2024-03-01T00:00:00"/>
    <s v="Costco01"/>
    <s v="Window"/>
    <x v="3"/>
    <n v="-31.6"/>
    <n v="1"/>
  </r>
  <r>
    <s v="001 00045783502024"/>
    <s v="'RV019951639011"/>
    <d v="2024-02-28T00:00:00"/>
    <n v="-42.7"/>
    <x v="7"/>
    <x v="7"/>
    <d v="2024-02-28T00:00:00"/>
    <s v="'019951639011"/>
    <n v="1593358"/>
    <s v="BRB40-0007"/>
    <n v="201227"/>
    <d v="2024-03-01T00:00:00"/>
    <s v="Costco01"/>
    <s v="Window"/>
    <x v="3"/>
    <n v="-31.6"/>
    <n v="1"/>
  </r>
  <r>
    <s v="001 00045783502024"/>
    <s v="'RV019951639011"/>
    <d v="2024-02-28T00:00:00"/>
    <n v="-86.72"/>
    <x v="3"/>
    <x v="2"/>
    <d v="2024-02-28T00:00:00"/>
    <s v="'019951639011"/>
    <n v="1662420"/>
    <s v="TN55-0480"/>
    <n v="201227"/>
    <d v="2024-03-01T00:00:00"/>
    <s v="Costco01"/>
    <s v="Blanket"/>
    <x v="2"/>
    <n v="-77.349999999999994"/>
    <n v="1"/>
  </r>
  <r>
    <s v="001 00045783502024"/>
    <s v="'RV019951639011"/>
    <d v="2024-02-28T00:00:00"/>
    <n v="-32.4"/>
    <x v="8"/>
    <x v="8"/>
    <d v="2024-02-28T00:00:00"/>
    <s v="'019951639011"/>
    <n v="1793726"/>
    <s v="CO16-372"/>
    <n v="201227"/>
    <d v="2024-03-01T00:00:00"/>
    <s v="Costco01"/>
    <s v="Basic Bedding"/>
    <x v="1"/>
    <n v="-23.54"/>
    <n v="1"/>
  </r>
  <r>
    <s v="001 00045783502024"/>
    <s v="'RV019960457637"/>
    <d v="2024-02-28T00:00:00"/>
    <n v="-39"/>
    <x v="5"/>
    <x v="9"/>
    <d v="2024-02-28T00:00:00"/>
    <s v="'019960457637"/>
    <n v="1529947"/>
    <s v="CO63PN5563E"/>
    <n v="201227"/>
    <d v="2024-03-01T00:00:00"/>
    <s v="Costco01"/>
    <s v="Pet Bed"/>
    <x v="4"/>
    <n v="-39"/>
    <n v="1"/>
  </r>
  <r>
    <s v="001 00045783502024"/>
    <s v="'RV019970820533"/>
    <d v="2024-02-28T00:00:00"/>
    <n v="-86.72"/>
    <x v="3"/>
    <x v="2"/>
    <d v="2024-02-28T00:00:00"/>
    <s v="'019970820533"/>
    <n v="1662420"/>
    <s v="TN55-0480"/>
    <n v="201227"/>
    <d v="2024-03-01T00:00:00"/>
    <s v="Costco01"/>
    <s v="Blanket"/>
    <x v="2"/>
    <n v="-77.349999999999994"/>
    <n v="1"/>
  </r>
  <r>
    <s v="001 00045783502024"/>
    <s v="'RV019970820533"/>
    <d v="2024-02-28T00:00:00"/>
    <n v="-95.31"/>
    <x v="9"/>
    <x v="10"/>
    <d v="2024-02-28T00:00:00"/>
    <s v="'019970820533"/>
    <n v="1662421"/>
    <s v="TN55-0481"/>
    <n v="201227"/>
    <d v="2024-03-01T00:00:00"/>
    <s v="Costco01"/>
    <s v="Blanket"/>
    <x v="2"/>
    <n v="-85.85"/>
    <n v="1"/>
  </r>
  <r>
    <s v="001 00045783502024"/>
    <s v="'RV019980958375"/>
    <d v="2024-02-28T00:00:00"/>
    <n v="-38.659999999999997"/>
    <x v="4"/>
    <x v="3"/>
    <d v="2024-02-28T00:00:00"/>
    <s v="'019980958375"/>
    <n v="1540783"/>
    <s v="BR40-2134"/>
    <n v="201227"/>
    <d v="2024-03-01T00:00:00"/>
    <s v="Costco01"/>
    <s v="Window"/>
    <x v="3"/>
    <n v="-28.15"/>
    <n v="1"/>
  </r>
  <r>
    <s v="001 00045783502024"/>
    <s v="'RV019980958375"/>
    <d v="2024-02-28T00:00:00"/>
    <n v="-95.31"/>
    <x v="9"/>
    <x v="10"/>
    <d v="2024-02-28T00:00:00"/>
    <s v="'019980958375"/>
    <n v="1662421"/>
    <s v="TN55-0481"/>
    <n v="201227"/>
    <d v="2024-03-01T00:00:00"/>
    <s v="Costco01"/>
    <s v="Blanket"/>
    <x v="2"/>
    <n v="-85.85"/>
    <n v="1"/>
  </r>
  <r>
    <s v="001 00046008982024"/>
    <s v="'RV019860271538"/>
    <d v="2024-02-29T00:00:00"/>
    <n v="-40.36"/>
    <x v="2"/>
    <x v="1"/>
    <d v="2024-02-29T00:00:00"/>
    <s v="'019860271538"/>
    <n v="1793729"/>
    <s v="CO16-374"/>
    <n v="201549"/>
    <d v="2024-03-04T00:00:00"/>
    <s v="Costco01"/>
    <s v="Basic Bedding"/>
    <x v="1"/>
    <n v="-31.29"/>
    <n v="1"/>
  </r>
  <r>
    <s v="001 00046008982024"/>
    <s v="'RV019880489924"/>
    <d v="2024-02-29T00:00:00"/>
    <n v="-25.55"/>
    <x v="5"/>
    <x v="4"/>
    <d v="2024-02-29T00:00:00"/>
    <s v="'019880489924"/>
    <n v="1516596"/>
    <s v="CO63HC5549E"/>
    <n v="201549"/>
    <d v="2024-03-04T00:00:00"/>
    <s v="Costco01"/>
    <s v="Pet Bed"/>
    <x v="4"/>
    <n v="-25.55"/>
    <n v="1"/>
  </r>
  <r>
    <s v="001 00046008982024"/>
    <s v="'RV019880489924"/>
    <d v="2024-02-29T00:00:00"/>
    <n v="-25.55"/>
    <x v="5"/>
    <x v="4"/>
    <d v="2024-02-29T00:00:00"/>
    <s v="'019880489924"/>
    <n v="1516597"/>
    <s v="CO63HC5550E"/>
    <n v="201549"/>
    <d v="2024-03-04T00:00:00"/>
    <s v="Costco01"/>
    <s v="Pet Bed"/>
    <x v="4"/>
    <n v="-25.55"/>
    <n v="1"/>
  </r>
  <r>
    <s v="001 00046008982024"/>
    <s v="'RV019880489993"/>
    <d v="2024-02-29T00:00:00"/>
    <n v="-42.7"/>
    <x v="7"/>
    <x v="7"/>
    <d v="2024-02-29T00:00:00"/>
    <s v="'019880489993"/>
    <n v="1540787"/>
    <s v="BR40-2135"/>
    <n v="201549"/>
    <d v="2024-03-04T00:00:00"/>
    <s v="Costco01"/>
    <s v="Window"/>
    <x v="3"/>
    <n v="-31.6"/>
    <n v="1"/>
  </r>
  <r>
    <s v="001 00046008982024"/>
    <s v="'RV019951639663"/>
    <d v="2024-02-29T00:00:00"/>
    <n v="-22.78"/>
    <x v="5"/>
    <x v="11"/>
    <d v="2024-02-29T00:00:00"/>
    <s v="'019951639663"/>
    <n v="1529939"/>
    <s v="CO63PT5559E"/>
    <n v="201549"/>
    <d v="2024-03-04T00:00:00"/>
    <s v="Costco01"/>
    <s v="Pet Bed"/>
    <x v="4"/>
    <n v="-22.78"/>
    <n v="1"/>
  </r>
  <r>
    <s v="001 00046008982024"/>
    <s v="'RV019951639663"/>
    <d v="2024-02-29T00:00:00"/>
    <n v="-22.78"/>
    <x v="5"/>
    <x v="11"/>
    <d v="2024-02-29T00:00:00"/>
    <s v="'019951639663"/>
    <n v="1529944"/>
    <s v="CO63PT5560E"/>
    <n v="201549"/>
    <d v="2024-03-04T00:00:00"/>
    <s v="Costco01"/>
    <s v="Pet Bed"/>
    <x v="4"/>
    <n v="-22.78"/>
    <n v="1"/>
  </r>
  <r>
    <s v="001 00046008982024"/>
    <s v="'RV019980958688"/>
    <d v="2024-02-29T00:00:00"/>
    <n v="-86.72"/>
    <x v="3"/>
    <x v="2"/>
    <d v="2024-02-29T00:00:00"/>
    <s v="'019980958688"/>
    <n v="1662420"/>
    <s v="TN55-0480"/>
    <n v="201549"/>
    <d v="2024-03-04T00:00:00"/>
    <s v="Costco01"/>
    <s v="Blanket"/>
    <x v="2"/>
    <n v="-77.349999999999994"/>
    <n v="1"/>
  </r>
  <r>
    <s v="001 00046008982024"/>
    <s v="'RV019980958688"/>
    <d v="2024-02-29T00:00:00"/>
    <n v="-95.31"/>
    <x v="9"/>
    <x v="10"/>
    <d v="2024-02-29T00:00:00"/>
    <s v="'019980958688"/>
    <n v="1662421"/>
    <s v="TN55-0481"/>
    <n v="201549"/>
    <d v="2024-03-04T00:00:00"/>
    <s v="Costco01"/>
    <s v="Blanket"/>
    <x v="2"/>
    <n v="-85.85"/>
    <n v="1"/>
  </r>
  <r>
    <s v="001 00046008982024"/>
    <s v="'RV019980958695"/>
    <d v="2024-02-29T00:00:00"/>
    <n v="-22.78"/>
    <x v="5"/>
    <x v="11"/>
    <d v="2024-02-29T00:00:00"/>
    <s v="'019980958695"/>
    <n v="1529944"/>
    <s v="CO63PT5560E"/>
    <n v="201549"/>
    <d v="2024-03-04T00:00:00"/>
    <s v="Costco01"/>
    <s v="Pet Bed"/>
    <x v="4"/>
    <n v="-22.78"/>
    <n v="1"/>
  </r>
  <r>
    <s v="001 00046319122024"/>
    <s v="'RV001260400399"/>
    <d v="2024-03-03T00:00:00"/>
    <n v="-39"/>
    <x v="5"/>
    <x v="9"/>
    <d v="2024-03-03T00:00:00"/>
    <s v="'001260400399"/>
    <n v="1529947"/>
    <s v="CO63PN5563E"/>
    <n v="201573"/>
    <d v="2024-03-05T00:00:00"/>
    <s v="Costco01"/>
    <s v="Pet Bed"/>
    <x v="4"/>
    <n v="-39"/>
    <n v="1"/>
  </r>
  <r>
    <s v="001 00046319122024"/>
    <s v="'RV006750352325"/>
    <d v="2024-03-03T00:00:00"/>
    <n v="-39"/>
    <x v="5"/>
    <x v="9"/>
    <d v="2024-03-03T00:00:00"/>
    <s v="'006750352325"/>
    <n v="1529947"/>
    <s v="CO63PN5563E"/>
    <n v="201573"/>
    <d v="2024-03-05T00:00:00"/>
    <s v="Costco01"/>
    <s v="Pet Bed"/>
    <x v="4"/>
    <n v="-39"/>
    <n v="1"/>
  </r>
  <r>
    <s v="001 00046319122024"/>
    <s v="'RV011890337440"/>
    <d v="2024-03-02T00:00:00"/>
    <n v="-39"/>
    <x v="5"/>
    <x v="9"/>
    <d v="2024-03-02T00:00:00"/>
    <s v="'011890337440"/>
    <n v="1529947"/>
    <s v="CO63PN5563E"/>
    <n v="201573"/>
    <d v="2024-03-05T00:00:00"/>
    <s v="Costco01"/>
    <s v="Pet Bed"/>
    <x v="4"/>
    <n v="-39"/>
    <n v="1"/>
  </r>
  <r>
    <s v="001 00046319122024"/>
    <s v="'RV019870382008"/>
    <d v="2024-03-01T00:00:00"/>
    <n v="-95.31"/>
    <x v="9"/>
    <x v="10"/>
    <d v="2024-03-01T00:00:00"/>
    <s v="'019870382008"/>
    <n v="1662421"/>
    <s v="TN55-0481"/>
    <n v="201573"/>
    <d v="2024-03-05T00:00:00"/>
    <s v="Costco01"/>
    <s v="Blanket"/>
    <x v="2"/>
    <n v="-85.85"/>
    <n v="1"/>
  </r>
  <r>
    <s v="001 00046319122024"/>
    <s v="'RV019870382008"/>
    <d v="2024-03-01T00:00:00"/>
    <n v="-35.869999999999997"/>
    <x v="10"/>
    <x v="12"/>
    <d v="2024-03-01T00:00:00"/>
    <s v="'019870382008"/>
    <n v="1793728"/>
    <s v="CO16-373"/>
    <n v="201573"/>
    <d v="2024-03-05T00:00:00"/>
    <s v="Costco01"/>
    <s v="Basic Bedding"/>
    <x v="1"/>
    <n v="-26.98"/>
    <n v="1"/>
  </r>
  <r>
    <s v="001 00046319122024"/>
    <s v="'RV019890304511"/>
    <d v="2024-03-01T00:00:00"/>
    <n v="-25.55"/>
    <x v="5"/>
    <x v="4"/>
    <d v="2024-03-01T00:00:00"/>
    <s v="'019890304511"/>
    <n v="1516597"/>
    <s v="CO63HC5550E"/>
    <n v="201573"/>
    <d v="2024-03-05T00:00:00"/>
    <s v="Costco01"/>
    <s v="Pet Bed"/>
    <x v="4"/>
    <n v="-25.55"/>
    <n v="1"/>
  </r>
  <r>
    <s v="001 00046319122024"/>
    <s v="'RV019890304562"/>
    <d v="2024-03-01T00:00:00"/>
    <n v="-85.4"/>
    <x v="11"/>
    <x v="13"/>
    <d v="2024-03-01T00:00:00"/>
    <s v="'019890304562"/>
    <n v="1540787"/>
    <s v="BR40-2135"/>
    <n v="201573"/>
    <d v="2024-03-05T00:00:00"/>
    <s v="Costco01"/>
    <s v="Window"/>
    <x v="3"/>
    <n v="-31.6"/>
    <n v="2"/>
  </r>
  <r>
    <s v="001 00046319122024"/>
    <s v="'RV019900330044"/>
    <d v="2024-03-01T00:00:00"/>
    <n v="-78"/>
    <x v="5"/>
    <x v="6"/>
    <d v="2024-03-01T00:00:00"/>
    <s v="'019900330044"/>
    <n v="1529946"/>
    <s v="CO63PN5562E"/>
    <n v="201573"/>
    <d v="2024-03-05T00:00:00"/>
    <s v="Costco01"/>
    <s v="Pet Bed"/>
    <x v="4"/>
    <n v="-39"/>
    <n v="2"/>
  </r>
  <r>
    <s v="001 00046319122024"/>
    <s v="'RV019910562857"/>
    <d v="2024-03-01T00:00:00"/>
    <n v="-95.31"/>
    <x v="9"/>
    <x v="10"/>
    <d v="2024-03-01T00:00:00"/>
    <s v="'019910562857"/>
    <n v="1662421"/>
    <s v="TN55-0481"/>
    <n v="201573"/>
    <d v="2024-03-05T00:00:00"/>
    <s v="Costco01"/>
    <s v="Blanket"/>
    <x v="2"/>
    <n v="-85.85"/>
    <n v="1"/>
  </r>
  <r>
    <s v="001 00046319122024"/>
    <s v="'RV019941085472"/>
    <d v="2024-03-01T00:00:00"/>
    <n v="-95.31"/>
    <x v="9"/>
    <x v="10"/>
    <d v="2024-03-01T00:00:00"/>
    <s v="'019941085472"/>
    <n v="1662421"/>
    <s v="TN55-0481"/>
    <n v="201573"/>
    <d v="2024-03-05T00:00:00"/>
    <s v="Costco01"/>
    <s v="Blanket"/>
    <x v="2"/>
    <n v="-85.85"/>
    <n v="1"/>
  </r>
  <r>
    <s v="001 00046319122024"/>
    <s v="'RV019941085472"/>
    <d v="2024-03-01T00:00:00"/>
    <n v="-95.31"/>
    <x v="9"/>
    <x v="10"/>
    <d v="2024-03-01T00:00:00"/>
    <s v="'019941085472"/>
    <n v="1662422"/>
    <s v="TN55-0482"/>
    <n v="201573"/>
    <d v="2024-03-05T00:00:00"/>
    <s v="Costco01"/>
    <s v="Blanket"/>
    <x v="2"/>
    <n v="-85.85"/>
    <n v="1"/>
  </r>
  <r>
    <s v="001 00046508132024"/>
    <s v="'RV010730140427"/>
    <d v="2024-03-04T00:00:00"/>
    <n v="-95.31"/>
    <x v="9"/>
    <x v="10"/>
    <d v="2024-03-04T00:00:00"/>
    <s v="'010730140427"/>
    <n v="1662421"/>
    <s v="TN55-0481"/>
    <n v="201813"/>
    <d v="2024-03-06T00:00:00"/>
    <s v="Costco01"/>
    <s v="Blanket"/>
    <x v="2"/>
    <n v="-85.85"/>
    <n v="1"/>
  </r>
  <r>
    <s v="001 00046508132024"/>
    <s v="'RV019941085708"/>
    <d v="2024-03-04T00:00:00"/>
    <n v="-260.16000000000003"/>
    <x v="6"/>
    <x v="5"/>
    <d v="2024-03-04T00:00:00"/>
    <s v="'019941085708"/>
    <n v="1662420"/>
    <s v="TN55-0480"/>
    <n v="201813"/>
    <d v="2024-03-06T00:00:00"/>
    <s v="Costco01"/>
    <s v="Blanket"/>
    <x v="2"/>
    <n v="-77.349999999999994"/>
    <n v="3"/>
  </r>
  <r>
    <s v="001 00046508132024"/>
    <s v="'RV019941085708"/>
    <d v="2024-03-04T00:00:00"/>
    <n v="-95.31"/>
    <x v="9"/>
    <x v="10"/>
    <d v="2024-03-04T00:00:00"/>
    <s v="'019941085708"/>
    <n v="1662421"/>
    <s v="TN55-0481"/>
    <n v="201813"/>
    <d v="2024-03-06T00:00:00"/>
    <s v="Costco01"/>
    <s v="Blanket"/>
    <x v="2"/>
    <n v="-85.85"/>
    <n v="1"/>
  </r>
  <r>
    <s v="001 00046508132024"/>
    <s v="'RV019941085708"/>
    <d v="2024-03-04T00:00:00"/>
    <n v="-95.31"/>
    <x v="9"/>
    <x v="10"/>
    <d v="2024-03-04T00:00:00"/>
    <s v="'019941085708"/>
    <n v="1662422"/>
    <s v="TN55-0482"/>
    <n v="201813"/>
    <d v="2024-03-06T00:00:00"/>
    <s v="Costco01"/>
    <s v="Blanket"/>
    <x v="2"/>
    <n v="-85.85"/>
    <n v="1"/>
  </r>
  <r>
    <s v="001 00046508132024"/>
    <s v="'RV019941085708"/>
    <d v="2024-03-04T00:00:00"/>
    <n v="-40.36"/>
    <x v="2"/>
    <x v="1"/>
    <d v="2024-03-04T00:00:00"/>
    <s v="'019941085708"/>
    <n v="1793730"/>
    <s v="CO16-375"/>
    <n v="201813"/>
    <d v="2024-03-06T00:00:00"/>
    <s v="Costco01"/>
    <s v="Basic Bedding"/>
    <x v="1"/>
    <n v="-31.29"/>
    <n v="1"/>
  </r>
  <r>
    <s v="001 00046508132024"/>
    <s v="'RV019941086054"/>
    <d v="2024-03-04T00:00:00"/>
    <n v="-78"/>
    <x v="5"/>
    <x v="6"/>
    <d v="2024-03-04T00:00:00"/>
    <s v="'019941086054"/>
    <n v="1529946"/>
    <s v="CO63PN5562E"/>
    <n v="201813"/>
    <d v="2024-03-06T00:00:00"/>
    <s v="Costco01"/>
    <s v="Pet Bed"/>
    <x v="4"/>
    <n v="-39"/>
    <n v="2"/>
  </r>
  <r>
    <s v="001 00046508132024"/>
    <s v="'RV019941086054"/>
    <d v="2024-03-04T00:00:00"/>
    <n v="-78"/>
    <x v="5"/>
    <x v="6"/>
    <d v="2024-03-04T00:00:00"/>
    <s v="'019941086054"/>
    <n v="1529947"/>
    <s v="CO63PN5563E"/>
    <n v="201813"/>
    <d v="2024-03-06T00:00:00"/>
    <s v="Costco01"/>
    <s v="Pet Bed"/>
    <x v="4"/>
    <n v="-39"/>
    <n v="2"/>
  </r>
  <r>
    <s v="001 00046508132024"/>
    <s v="'RV019941086122"/>
    <d v="2024-03-04T00:00:00"/>
    <n v="-173.44"/>
    <x v="12"/>
    <x v="14"/>
    <d v="2024-03-04T00:00:00"/>
    <s v="'019941086122"/>
    <n v="1662420"/>
    <s v="TN55-0480"/>
    <n v="201813"/>
    <d v="2024-03-06T00:00:00"/>
    <s v="Costco01"/>
    <s v="Blanket"/>
    <x v="2"/>
    <n v="-77.349999999999994"/>
    <n v="2"/>
  </r>
  <r>
    <s v="001 00046508132024"/>
    <s v="'RV019941086122"/>
    <d v="2024-03-04T00:00:00"/>
    <n v="-95.31"/>
    <x v="9"/>
    <x v="10"/>
    <d v="2024-03-04T00:00:00"/>
    <s v="'019941086122"/>
    <n v="1662422"/>
    <s v="TN55-0482"/>
    <n v="201813"/>
    <d v="2024-03-06T00:00:00"/>
    <s v="Costco01"/>
    <s v="Blanket"/>
    <x v="2"/>
    <n v="-85.85"/>
    <n v="1"/>
  </r>
  <r>
    <s v="001 00046508132024"/>
    <s v="'RV019941086122"/>
    <d v="2024-03-04T00:00:00"/>
    <n v="-40.36"/>
    <x v="2"/>
    <x v="1"/>
    <d v="2024-03-04T00:00:00"/>
    <s v="'019941086122"/>
    <n v="1793730"/>
    <s v="CO16-375"/>
    <n v="201813"/>
    <d v="2024-03-06T00:00:00"/>
    <s v="Costco01"/>
    <s v="Basic Bedding"/>
    <x v="1"/>
    <n v="-31.29"/>
    <n v="1"/>
  </r>
  <r>
    <s v="001 00046508132024"/>
    <s v="'RV019980959678"/>
    <d v="2024-03-04T00:00:00"/>
    <n v="-39"/>
    <x v="5"/>
    <x v="9"/>
    <d v="2024-03-04T00:00:00"/>
    <s v="'019980959678"/>
    <n v="1529947"/>
    <s v="CO63PN5563E"/>
    <n v="201813"/>
    <d v="2024-03-06T00:00:00"/>
    <s v="Costco01"/>
    <s v="Pet Bed"/>
    <x v="4"/>
    <n v="-39"/>
    <n v="1"/>
  </r>
  <r>
    <s v="001 00046752052024"/>
    <s v="'1994RGR492138"/>
    <d v="2024-03-05T00:00:00"/>
    <n v="-32.380000000000003"/>
    <x v="13"/>
    <x v="0"/>
    <d v="2024-03-05T00:00:00"/>
    <s v="'019944942687"/>
    <n v="1663079"/>
    <s v="MT70-0307"/>
    <n v="12225331"/>
    <d v="2024-03-07T00:00:00"/>
    <s v="Costco01"/>
    <s v="Bath Accessories"/>
    <x v="0"/>
    <n v="-22.5"/>
    <n v="1"/>
  </r>
  <r>
    <s v="001 00046752052024"/>
    <s v="'1997RGR307356"/>
    <d v="2024-03-05T00:00:00"/>
    <n v="-64.760000000000005"/>
    <x v="14"/>
    <x v="15"/>
    <d v="2024-03-05T00:00:00"/>
    <s v="'019974930054"/>
    <n v="1663075"/>
    <s v="MT70-0306"/>
    <n v="12225331"/>
    <d v="2024-03-07T00:00:00"/>
    <s v="Costco01"/>
    <s v="Bath Accessories"/>
    <x v="0"/>
    <n v="-22.5"/>
    <n v="2"/>
  </r>
  <r>
    <s v="001 00046752052024"/>
    <s v="'1997RGR307356"/>
    <d v="2024-03-05T00:00:00"/>
    <n v="-32.380000000000003"/>
    <x v="13"/>
    <x v="0"/>
    <d v="2024-03-05T00:00:00"/>
    <s v="'019974930054"/>
    <n v="1663079"/>
    <s v="MT70-0307"/>
    <n v="12225331"/>
    <d v="2024-03-07T00:00:00"/>
    <s v="Costco01"/>
    <s v="Bath Accessories"/>
    <x v="0"/>
    <n v="-22.5"/>
    <n v="1"/>
  </r>
  <r>
    <s v="001 00046752052024"/>
    <s v="'RV010790311969"/>
    <d v="2024-03-05T00:00:00"/>
    <n v="-39"/>
    <x v="5"/>
    <x v="9"/>
    <d v="2024-03-05T00:00:00"/>
    <s v="'010790311969"/>
    <n v="1529946"/>
    <s v="CO63PN5562E"/>
    <n v="201818"/>
    <d v="2024-03-07T00:00:00"/>
    <s v="Costco01"/>
    <s v="Pet Bed"/>
    <x v="4"/>
    <n v="-39"/>
    <n v="1"/>
  </r>
  <r>
    <s v="001 00046752052024"/>
    <s v="'RV019860272488"/>
    <d v="2024-03-05T00:00:00"/>
    <n v="-77.319999999999993"/>
    <x v="15"/>
    <x v="16"/>
    <d v="2024-03-05T00:00:00"/>
    <s v="'019860272488"/>
    <n v="1593356"/>
    <s v="BRB40-0006"/>
    <n v="201818"/>
    <d v="2024-03-07T00:00:00"/>
    <s v="Costco01"/>
    <s v="Window"/>
    <x v="3"/>
    <n v="-28.15"/>
    <n v="2"/>
  </r>
  <r>
    <s v="001 00046752052024"/>
    <s v="'RV019920430285"/>
    <d v="2024-03-05T00:00:00"/>
    <n v="-86.72"/>
    <x v="3"/>
    <x v="2"/>
    <d v="2024-03-05T00:00:00"/>
    <s v="'019920430285"/>
    <n v="1662420"/>
    <s v="TN55-0480"/>
    <n v="201818"/>
    <d v="2024-03-07T00:00:00"/>
    <s v="Costco01"/>
    <s v="Blanket"/>
    <x v="2"/>
    <n v="-77.349999999999994"/>
    <n v="1"/>
  </r>
  <r>
    <s v="001 00046752052024"/>
    <s v="'RV019920430285"/>
    <d v="2024-03-05T00:00:00"/>
    <n v="-95.31"/>
    <x v="9"/>
    <x v="10"/>
    <d v="2024-03-05T00:00:00"/>
    <s v="'019920430285"/>
    <n v="1662421"/>
    <s v="TN55-0481"/>
    <n v="201818"/>
    <d v="2024-03-07T00:00:00"/>
    <s v="Costco01"/>
    <s v="Blanket"/>
    <x v="2"/>
    <n v="-85.85"/>
    <n v="1"/>
  </r>
  <r>
    <s v="001 00046752052024"/>
    <s v="'RV019920430285"/>
    <d v="2024-03-05T00:00:00"/>
    <n v="-40.36"/>
    <x v="2"/>
    <x v="1"/>
    <d v="2024-03-05T00:00:00"/>
    <s v="'019920430285"/>
    <n v="1793729"/>
    <s v="CO16-374"/>
    <n v="201818"/>
    <d v="2024-03-07T00:00:00"/>
    <s v="Costco01"/>
    <s v="Basic Bedding"/>
    <x v="1"/>
    <n v="-31.29"/>
    <n v="1"/>
  </r>
  <r>
    <s v="001 00046752052024"/>
    <s v="'RV019970822632"/>
    <d v="2024-03-05T00:00:00"/>
    <n v="-42.7"/>
    <x v="7"/>
    <x v="7"/>
    <d v="2024-03-05T00:00:00"/>
    <s v="'019970822632"/>
    <n v="1540787"/>
    <s v="BR40-2135"/>
    <n v="201818"/>
    <d v="2024-03-07T00:00:00"/>
    <s v="Costco01"/>
    <s v="Window"/>
    <x v="3"/>
    <n v="-31.6"/>
    <n v="1"/>
  </r>
  <r>
    <s v="001 00046752052024"/>
    <s v="'RV019970822632"/>
    <d v="2024-03-05T00:00:00"/>
    <n v="-77.319999999999993"/>
    <x v="15"/>
    <x v="16"/>
    <d v="2024-03-05T00:00:00"/>
    <s v="'019970822632"/>
    <n v="1593357"/>
    <s v="BRB40-0010"/>
    <n v="201818"/>
    <d v="2024-03-07T00:00:00"/>
    <s v="Costco01"/>
    <s v="Window"/>
    <x v="3"/>
    <n v="-28.15"/>
    <n v="2"/>
  </r>
  <r>
    <s v="001 00046752052024"/>
    <s v="'RV019970822632"/>
    <d v="2024-03-05T00:00:00"/>
    <n v="-86.72"/>
    <x v="3"/>
    <x v="2"/>
    <d v="2024-03-05T00:00:00"/>
    <s v="'019970822632"/>
    <n v="1662420"/>
    <s v="TN55-0480"/>
    <n v="201818"/>
    <d v="2024-03-07T00:00:00"/>
    <s v="Costco01"/>
    <s v="Blanket"/>
    <x v="2"/>
    <n v="-77.349999999999994"/>
    <n v="1"/>
  </r>
  <r>
    <s v="001 00046752052024"/>
    <s v="'RV019970822632"/>
    <d v="2024-03-05T00:00:00"/>
    <n v="-35.869999999999997"/>
    <x v="10"/>
    <x v="12"/>
    <d v="2024-03-05T00:00:00"/>
    <s v="'019970822632"/>
    <n v="1793728"/>
    <s v="CO16-373"/>
    <n v="201818"/>
    <d v="2024-03-07T00:00:00"/>
    <s v="Costco01"/>
    <s v="Basic Bedding"/>
    <x v="1"/>
    <n v="-26.98"/>
    <n v="1"/>
  </r>
  <r>
    <s v="001 00046969302024"/>
    <s v="'RV003100712901"/>
    <d v="2024-03-06T00:00:00"/>
    <n v="-193.3"/>
    <x v="16"/>
    <x v="17"/>
    <d v="2024-03-06T00:00:00"/>
    <s v="'003100712901"/>
    <n v="1540780"/>
    <s v="BR40-2136"/>
    <n v="201910"/>
    <d v="2024-03-08T00:00:00"/>
    <s v="Costco01"/>
    <s v="Window"/>
    <x v="3"/>
    <n v="-28.15"/>
    <n v="5"/>
  </r>
  <r>
    <s v="001 00046969302024"/>
    <s v="'RV008930076981"/>
    <d v="2024-03-06T00:00:00"/>
    <n v="-25.88"/>
    <x v="17"/>
    <x v="18"/>
    <d v="2024-03-06T00:00:00"/>
    <s v="'008930076981"/>
    <n v="1793724"/>
    <s v="CO16-370"/>
    <n v="201910"/>
    <d v="2024-03-08T00:00:00"/>
    <s v="Costco01"/>
    <s v="Basic Bedding"/>
    <x v="1"/>
    <n v="-17.16"/>
    <n v="1"/>
  </r>
  <r>
    <s v="001 00046969302024"/>
    <s v="'RV019880490947"/>
    <d v="2024-03-06T00:00:00"/>
    <n v="-95.31"/>
    <x v="9"/>
    <x v="10"/>
    <d v="2024-03-06T00:00:00"/>
    <s v="'019880490947"/>
    <n v="1662421"/>
    <s v="TN55-0481"/>
    <n v="201910"/>
    <d v="2024-03-08T00:00:00"/>
    <s v="Costco01"/>
    <s v="Blanket"/>
    <x v="2"/>
    <n v="-85.85"/>
    <n v="1"/>
  </r>
  <r>
    <s v="001 00046969302024"/>
    <s v="'RV019880490947"/>
    <d v="2024-03-06T00:00:00"/>
    <n v="-95.31"/>
    <x v="9"/>
    <x v="10"/>
    <d v="2024-03-06T00:00:00"/>
    <s v="'019880490947"/>
    <n v="1662422"/>
    <s v="TN55-0482"/>
    <n v="201910"/>
    <d v="2024-03-08T00:00:00"/>
    <s v="Costco01"/>
    <s v="Blanket"/>
    <x v="2"/>
    <n v="-85.85"/>
    <n v="1"/>
  </r>
  <r>
    <s v="001 00046969302024"/>
    <s v="'RV019880491025"/>
    <d v="2024-03-06T00:00:00"/>
    <n v="-22.78"/>
    <x v="5"/>
    <x v="11"/>
    <d v="2024-03-06T00:00:00"/>
    <s v="'019880491025"/>
    <n v="1529939"/>
    <s v="CO63PT5559E"/>
    <n v="201910"/>
    <d v="2024-03-08T00:00:00"/>
    <s v="Costco01"/>
    <s v="Pet Bed"/>
    <x v="4"/>
    <n v="-22.78"/>
    <n v="1"/>
  </r>
  <r>
    <s v="001 00046969302024"/>
    <s v="'RV019930417375"/>
    <d v="2024-03-06T00:00:00"/>
    <n v="-95.31"/>
    <x v="9"/>
    <x v="10"/>
    <d v="2024-03-06T00:00:00"/>
    <s v="'019930417375"/>
    <n v="1662421"/>
    <s v="TN55-0481"/>
    <n v="201910"/>
    <d v="2024-03-08T00:00:00"/>
    <s v="Costco01"/>
    <s v="Blanket"/>
    <x v="2"/>
    <n v="-85.85"/>
    <n v="1"/>
  </r>
  <r>
    <s v="001 00046969302024"/>
    <s v="'RV019930417375"/>
    <d v="2024-03-06T00:00:00"/>
    <n v="-35.869999999999997"/>
    <x v="10"/>
    <x v="12"/>
    <d v="2024-03-06T00:00:00"/>
    <s v="'019930417375"/>
    <n v="1793728"/>
    <s v="CO16-373"/>
    <n v="201910"/>
    <d v="2024-03-08T00:00:00"/>
    <s v="Costco01"/>
    <s v="Basic Bedding"/>
    <x v="1"/>
    <n v="-26.98"/>
    <n v="1"/>
  </r>
  <r>
    <s v="001 00046969302024"/>
    <s v="'RV019941087774"/>
    <d v="2024-03-06T00:00:00"/>
    <n v="-42.07"/>
    <x v="5"/>
    <x v="19"/>
    <d v="2024-03-06T00:00:00"/>
    <s v="'019941087774"/>
    <n v="1514689"/>
    <s v="CO63PC5556E"/>
    <n v="201910"/>
    <d v="2024-03-08T00:00:00"/>
    <s v="Costco01"/>
    <s v="Pet Bed"/>
    <x v="4"/>
    <n v="-42.07"/>
    <n v="1"/>
  </r>
  <r>
    <s v="001 00046969302024"/>
    <s v="'RV019941087774"/>
    <d v="2024-03-06T00:00:00"/>
    <n v="-39"/>
    <x v="5"/>
    <x v="9"/>
    <d v="2024-03-06T00:00:00"/>
    <s v="'019941087774"/>
    <n v="1529947"/>
    <s v="CO63PN5563E"/>
    <n v="201910"/>
    <d v="2024-03-08T00:00:00"/>
    <s v="Costco01"/>
    <s v="Pet Bed"/>
    <x v="4"/>
    <n v="-39"/>
    <n v="1"/>
  </r>
  <r>
    <s v="001 00046969302024"/>
    <s v="'RV019941087788"/>
    <d v="2024-03-06T00:00:00"/>
    <n v="-86.72"/>
    <x v="3"/>
    <x v="2"/>
    <d v="2024-03-06T00:00:00"/>
    <s v="'019941087788"/>
    <n v="1662420"/>
    <s v="TN55-0480"/>
    <n v="201910"/>
    <d v="2024-03-08T00:00:00"/>
    <s v="Costco01"/>
    <s v="Blanket"/>
    <x v="2"/>
    <n v="-77.349999999999994"/>
    <n v="1"/>
  </r>
  <r>
    <s v="001 00046969302024"/>
    <s v="'RV019941087788"/>
    <d v="2024-03-06T00:00:00"/>
    <n v="-190.62"/>
    <x v="18"/>
    <x v="20"/>
    <d v="2024-03-06T00:00:00"/>
    <s v="'019941087788"/>
    <n v="1662421"/>
    <s v="TN55-0481"/>
    <n v="201910"/>
    <d v="2024-03-08T00:00:00"/>
    <s v="Costco01"/>
    <s v="Blanket"/>
    <x v="2"/>
    <n v="-85.85"/>
    <n v="2"/>
  </r>
  <r>
    <s v="001 00046969302024"/>
    <s v="'RV019970822766"/>
    <d v="2024-03-06T00:00:00"/>
    <n v="-51.26"/>
    <x v="19"/>
    <x v="21"/>
    <d v="2024-03-06T00:00:00"/>
    <s v="'019970822766"/>
    <n v="1408973"/>
    <s v="CO73-324"/>
    <n v="201910"/>
    <d v="2024-03-08T00:00:00"/>
    <s v="Costco01"/>
    <s v="Towel"/>
    <x v="5"/>
    <n v="-37.880000000000003"/>
    <n v="1"/>
  </r>
  <r>
    <s v="001 00047188462024"/>
    <s v="1988RGR164274"/>
    <d v="2024-03-07T00:00:00"/>
    <n v="-97.14"/>
    <x v="20"/>
    <x v="22"/>
    <d v="2024-03-07T00:00:00"/>
    <s v="'019884946123"/>
    <n v="1663082"/>
    <s v="MT70-0308"/>
    <n v="12225441"/>
    <d v="2024-03-11T00:00:00"/>
    <s v="Costco01"/>
    <s v="Bath Accessories"/>
    <x v="0"/>
    <n v="-22.5"/>
    <n v="3"/>
  </r>
  <r>
    <s v="001 00047188462024"/>
    <s v="'RV001060520578"/>
    <d v="2024-03-07T00:00:00"/>
    <n v="-95.31"/>
    <x v="9"/>
    <x v="10"/>
    <d v="2024-03-07T00:00:00"/>
    <s v="'001060520578"/>
    <n v="1662421"/>
    <s v="TN55-0481"/>
    <n v="202177"/>
    <d v="2024-03-11T00:00:00"/>
    <s v="Costco01"/>
    <s v="Blanket"/>
    <x v="2"/>
    <n v="-85.85"/>
    <n v="1"/>
  </r>
  <r>
    <s v="001 00047188462024"/>
    <s v="'RV019840146365"/>
    <d v="2024-03-07T00:00:00"/>
    <n v="-260.16000000000003"/>
    <x v="6"/>
    <x v="5"/>
    <d v="2024-03-07T00:00:00"/>
    <s v="'019840146365"/>
    <n v="1662420"/>
    <s v="TN55-0480"/>
    <n v="202177"/>
    <d v="2024-03-11T00:00:00"/>
    <s v="Costco01"/>
    <s v="Blanket"/>
    <x v="2"/>
    <n v="-77.349999999999994"/>
    <n v="3"/>
  </r>
  <r>
    <s v="001 00047188462024"/>
    <s v="'RV019840146426"/>
    <d v="2024-03-07T00:00:00"/>
    <n v="-25.55"/>
    <x v="5"/>
    <x v="4"/>
    <d v="2024-03-07T00:00:00"/>
    <s v="'019840146426"/>
    <n v="1516596"/>
    <s v="CO63HC5549E"/>
    <n v="202177"/>
    <d v="2024-03-11T00:00:00"/>
    <s v="Costco01"/>
    <s v="Pet Bed"/>
    <x v="4"/>
    <n v="-25.55"/>
    <n v="1"/>
  </r>
  <r>
    <s v="001 00047188462024"/>
    <s v="'RV019941088666"/>
    <d v="2024-03-07T00:00:00"/>
    <n v="-190.62"/>
    <x v="18"/>
    <x v="20"/>
    <d v="2024-03-07T00:00:00"/>
    <s v="'019941088666"/>
    <n v="1662421"/>
    <s v="TN55-0481"/>
    <n v="202177"/>
    <d v="2024-03-11T00:00:00"/>
    <s v="Costco01"/>
    <s v="Blanket"/>
    <x v="2"/>
    <n v="-85.85"/>
    <n v="2"/>
  </r>
  <r>
    <s v="001 00047188462024"/>
    <s v="'RV019941088666"/>
    <d v="2024-03-07T00:00:00"/>
    <n v="-190.62"/>
    <x v="18"/>
    <x v="20"/>
    <d v="2024-03-07T00:00:00"/>
    <s v="'019941088666"/>
    <n v="1662422"/>
    <s v="TN55-0482"/>
    <n v="202177"/>
    <d v="2024-03-11T00:00:00"/>
    <s v="Costco01"/>
    <s v="Blanket"/>
    <x v="2"/>
    <n v="-85.85"/>
    <n v="2"/>
  </r>
  <r>
    <s v="001 00047188462024"/>
    <s v="'RV019980960757"/>
    <d v="2024-03-07T00:00:00"/>
    <n v="-86.72"/>
    <x v="3"/>
    <x v="2"/>
    <d v="2024-03-07T00:00:00"/>
    <s v="'019980960757"/>
    <n v="1662420"/>
    <s v="TN55-0480"/>
    <n v="202177"/>
    <d v="2024-03-11T00:00:00"/>
    <s v="Costco01"/>
    <s v="Blanket"/>
    <x v="2"/>
    <n v="-77.349999999999994"/>
    <n v="1"/>
  </r>
  <r>
    <s v="001 00047188462024"/>
    <s v="'RV019980960757"/>
    <d v="2024-03-07T00:00:00"/>
    <n v="-190.62"/>
    <x v="18"/>
    <x v="20"/>
    <d v="2024-03-07T00:00:00"/>
    <s v="'019980960757"/>
    <n v="1662421"/>
    <s v="TN55-0481"/>
    <n v="202177"/>
    <d v="2024-03-11T00:00:00"/>
    <s v="Costco01"/>
    <s v="Blanket"/>
    <x v="2"/>
    <n v="-85.85"/>
    <n v="2"/>
  </r>
  <r>
    <s v="001 00047188462024"/>
    <s v="'RV019980960823"/>
    <d v="2024-03-07T00:00:00"/>
    <n v="-22.78"/>
    <x v="5"/>
    <x v="11"/>
    <d v="2024-03-07T00:00:00"/>
    <s v="'019980960823"/>
    <n v="1529944"/>
    <s v="CO63PT5560E"/>
    <n v="202177"/>
    <d v="2024-03-11T00:00:00"/>
    <s v="Costco01"/>
    <s v="Pet Bed"/>
    <x v="4"/>
    <n v="-22.78"/>
    <n v="1"/>
  </r>
  <r>
    <s v="001 00047188462024"/>
    <s v="'RV019980960823"/>
    <d v="2024-03-07T00:00:00"/>
    <n v="-78"/>
    <x v="5"/>
    <x v="6"/>
    <d v="2024-03-07T00:00:00"/>
    <s v="'019980960823"/>
    <n v="1529946"/>
    <s v="CO63PN5562E"/>
    <n v="202177"/>
    <d v="2024-03-11T00:00:00"/>
    <s v="Costco01"/>
    <s v="Pet Bed"/>
    <x v="4"/>
    <n v="-39"/>
    <n v="2"/>
  </r>
  <r>
    <s v="001 00047495682024"/>
    <s v="'RV003400182853"/>
    <d v="2024-03-08T00:00:00"/>
    <n v="-39"/>
    <x v="5"/>
    <x v="9"/>
    <d v="2024-03-08T00:00:00"/>
    <s v="'003400182853"/>
    <n v="1529946"/>
    <s v="CO63PN5562E"/>
    <n v="202189"/>
    <d v="2024-03-12T00:00:00"/>
    <s v="Costco01"/>
    <s v="Pet Bed"/>
    <x v="4"/>
    <n v="-39"/>
    <n v="1"/>
  </r>
  <r>
    <s v="001 00047495682024"/>
    <s v="'RV004540546868"/>
    <d v="2024-03-10T00:00:00"/>
    <n v="-32.4"/>
    <x v="8"/>
    <x v="8"/>
    <d v="2024-03-10T00:00:00"/>
    <s v="'004540546868"/>
    <n v="1793726"/>
    <s v="CO16-372"/>
    <n v="202189"/>
    <d v="2024-03-12T00:00:00"/>
    <s v="Costco01"/>
    <s v="Basic Bedding"/>
    <x v="1"/>
    <n v="-23.54"/>
    <n v="1"/>
  </r>
  <r>
    <s v="001 00047495682024"/>
    <s v="'RV004830397592"/>
    <d v="2024-03-09T00:00:00"/>
    <n v="-25.88"/>
    <x v="17"/>
    <x v="18"/>
    <d v="2024-03-09T00:00:00"/>
    <s v="'004830397592"/>
    <n v="1793724"/>
    <s v="CO16-370"/>
    <n v="202189"/>
    <d v="2024-03-12T00:00:00"/>
    <s v="Costco01"/>
    <s v="Basic Bedding"/>
    <x v="1"/>
    <n v="-17.16"/>
    <n v="1"/>
  </r>
  <r>
    <s v="001 00047495682024"/>
    <s v="'RV007450262445"/>
    <d v="2024-03-10T00:00:00"/>
    <n v="-95.31"/>
    <x v="9"/>
    <x v="10"/>
    <d v="2024-03-10T00:00:00"/>
    <s v="'007450262445"/>
    <n v="1662421"/>
    <s v="TN55-0481"/>
    <n v="202189"/>
    <d v="2024-03-12T00:00:00"/>
    <s v="Costco01"/>
    <s v="Blanket"/>
    <x v="2"/>
    <n v="-85.85"/>
    <n v="1"/>
  </r>
  <r>
    <s v="001 00047495682024"/>
    <s v="'RV019840146773"/>
    <d v="2024-03-08T00:00:00"/>
    <n v="-95.31"/>
    <x v="9"/>
    <x v="10"/>
    <d v="2024-03-08T00:00:00"/>
    <s v="'019840146773"/>
    <n v="1662421"/>
    <s v="TN55-0481"/>
    <n v="202189"/>
    <d v="2024-03-12T00:00:00"/>
    <s v="Costco01"/>
    <s v="Blanket"/>
    <x v="2"/>
    <n v="-85.85"/>
    <n v="1"/>
  </r>
  <r>
    <s v="001 00047495682024"/>
    <s v="'RV019920430717"/>
    <d v="2024-03-08T00:00:00"/>
    <n v="-42.7"/>
    <x v="7"/>
    <x v="7"/>
    <d v="2024-03-08T00:00:00"/>
    <s v="'019920430717"/>
    <n v="1540785"/>
    <s v="BR40-2141"/>
    <n v="202189"/>
    <d v="2024-03-12T00:00:00"/>
    <s v="Costco01"/>
    <s v="Window"/>
    <x v="3"/>
    <n v="-31.6"/>
    <n v="1"/>
  </r>
  <r>
    <s v="001 00047495682024"/>
    <s v="'RV019941089424"/>
    <d v="2024-03-08T00:00:00"/>
    <n v="-190.62"/>
    <x v="18"/>
    <x v="20"/>
    <d v="2024-03-08T00:00:00"/>
    <s v="'019941089424"/>
    <n v="1662422"/>
    <s v="TN55-0482"/>
    <n v="202189"/>
    <d v="2024-03-12T00:00:00"/>
    <s v="Costco01"/>
    <s v="Blanket"/>
    <x v="2"/>
    <n v="-85.85"/>
    <n v="2"/>
  </r>
  <r>
    <s v="001 00047495682024"/>
    <s v="'RV019951644107"/>
    <d v="2024-03-08T00:00:00"/>
    <n v="-173.44"/>
    <x v="12"/>
    <x v="14"/>
    <d v="2024-03-08T00:00:00"/>
    <s v="'019951644107"/>
    <n v="1662420"/>
    <s v="TN55-0480"/>
    <n v="202189"/>
    <d v="2024-03-12T00:00:00"/>
    <s v="Costco01"/>
    <s v="Blanket"/>
    <x v="2"/>
    <n v="-77.349999999999994"/>
    <n v="2"/>
  </r>
  <r>
    <s v="001 00047495682024"/>
    <s v="'RV019951644132"/>
    <d v="2024-03-08T00:00:00"/>
    <n v="-23.62"/>
    <x v="5"/>
    <x v="23"/>
    <d v="2024-03-08T00:00:00"/>
    <s v="'019951644132"/>
    <n v="1407966"/>
    <s v="CO63RC5397E"/>
    <n v="202189"/>
    <d v="2024-03-12T00:00:00"/>
    <s v="Costco01"/>
    <s v="Pet Bed"/>
    <x v="4"/>
    <n v="-23.62"/>
    <n v="1"/>
  </r>
  <r>
    <s v="001 00047495682024"/>
    <s v="'RV019951644237"/>
    <d v="2024-03-08T00:00:00"/>
    <n v="-95.31"/>
    <x v="9"/>
    <x v="10"/>
    <d v="2024-03-08T00:00:00"/>
    <s v="'019951644237"/>
    <n v="1662421"/>
    <s v="TN55-0481"/>
    <n v="202189"/>
    <d v="2024-03-12T00:00:00"/>
    <s v="Costco01"/>
    <s v="Blanket"/>
    <x v="2"/>
    <n v="-85.85"/>
    <n v="1"/>
  </r>
  <r>
    <s v="001 00047495682024"/>
    <s v="'RV019951644532"/>
    <d v="2024-03-08T00:00:00"/>
    <n v="-173.44"/>
    <x v="12"/>
    <x v="14"/>
    <d v="2024-03-08T00:00:00"/>
    <s v="'019951644532"/>
    <n v="1662420"/>
    <s v="TN55-0480"/>
    <n v="202189"/>
    <d v="2024-03-12T00:00:00"/>
    <s v="Costco01"/>
    <s v="Blanket"/>
    <x v="2"/>
    <n v="-77.349999999999994"/>
    <n v="2"/>
  </r>
  <r>
    <s v="001 00047495682024"/>
    <s v="'RV019951645735"/>
    <d v="2024-03-08T00:00:00"/>
    <n v="-32.4"/>
    <x v="8"/>
    <x v="8"/>
    <d v="2024-03-08T00:00:00"/>
    <s v="'019951645735"/>
    <n v="1793726"/>
    <s v="CO16-372"/>
    <n v="202189"/>
    <d v="2024-03-12T00:00:00"/>
    <s v="Costco01"/>
    <s v="Basic Bedding"/>
    <x v="1"/>
    <n v="-23.54"/>
    <n v="1"/>
  </r>
  <r>
    <s v="001 00047495682024"/>
    <s v="'RV019970824212"/>
    <d v="2024-03-08T00:00:00"/>
    <n v="-38.659999999999997"/>
    <x v="4"/>
    <x v="3"/>
    <d v="2024-03-08T00:00:00"/>
    <s v="'019970824212"/>
    <n v="1593357"/>
    <s v="BRB40-0010"/>
    <n v="202189"/>
    <d v="2024-03-12T00:00:00"/>
    <s v="Costco01"/>
    <s v="Window"/>
    <x v="3"/>
    <n v="-28.15"/>
    <n v="1"/>
  </r>
  <r>
    <s v="001 00047708812024"/>
    <s v="1996RGR221132"/>
    <d v="2024-03-11T00:00:00"/>
    <n v="-32.380000000000003"/>
    <x v="13"/>
    <x v="0"/>
    <d v="2024-03-11T00:00:00"/>
    <s v="'019964951747"/>
    <n v="1663075"/>
    <s v="MT70-0306"/>
    <n v="202495"/>
    <d v="2024-03-13T00:00:00"/>
    <s v="Costco01"/>
    <s v="Bath Accessories"/>
    <x v="0"/>
    <n v="-22.5"/>
    <n v="1"/>
  </r>
  <r>
    <s v="001 00047708812024"/>
    <s v="'RV008476625315"/>
    <d v="2024-03-11T00:00:00"/>
    <n v="-34.869999999999997"/>
    <x v="5"/>
    <x v="24"/>
    <d v="2024-03-11T00:00:00"/>
    <s v="'008476625315"/>
    <n v="1704888"/>
    <s v="CO63BC6110E"/>
    <n v="202497"/>
    <d v="2024-03-13T00:00:00"/>
    <s v="Costco01"/>
    <s v="Pet Bed"/>
    <x v="4"/>
    <n v="-36.71"/>
    <n v="1"/>
  </r>
  <r>
    <s v="001 00047708812024"/>
    <s v="'RV008476625316"/>
    <d v="2024-03-11T00:00:00"/>
    <n v="-42.7"/>
    <x v="7"/>
    <x v="7"/>
    <d v="2024-03-11T00:00:00"/>
    <s v="'008476625316"/>
    <n v="1540784"/>
    <s v="BR40-2137"/>
    <n v="202497"/>
    <d v="2024-03-13T00:00:00"/>
    <s v="Costco01"/>
    <s v="Window"/>
    <x v="3"/>
    <n v="-31.6"/>
    <n v="1"/>
  </r>
  <r>
    <s v="001 00047708812024"/>
    <s v="'RV008476625317"/>
    <d v="2024-03-11T00:00:00"/>
    <n v="-39"/>
    <x v="5"/>
    <x v="9"/>
    <d v="2024-03-11T00:00:00"/>
    <s v="'008476625317"/>
    <n v="1529947"/>
    <s v="CO63PN5563E"/>
    <n v="202497"/>
    <d v="2024-03-13T00:00:00"/>
    <s v="Costco01"/>
    <s v="Pet Bed"/>
    <x v="4"/>
    <n v="-39"/>
    <n v="1"/>
  </r>
  <r>
    <s v="001 00047708812024"/>
    <s v="'RV008476625318"/>
    <d v="2024-03-11T00:00:00"/>
    <n v="-39"/>
    <x v="5"/>
    <x v="9"/>
    <d v="2024-03-11T00:00:00"/>
    <s v="'008476625318"/>
    <n v="1529946"/>
    <s v="CO63PN5562E"/>
    <n v="202497"/>
    <d v="2024-03-13T00:00:00"/>
    <s v="Costco01"/>
    <s v="Pet Bed"/>
    <x v="4"/>
    <n v="-39"/>
    <n v="1"/>
  </r>
  <r>
    <s v="001 00047708812024"/>
    <s v="'RV010500360864"/>
    <d v="2024-03-11T00:00:00"/>
    <n v="-25.55"/>
    <x v="5"/>
    <x v="4"/>
    <d v="2024-03-11T00:00:00"/>
    <s v="'010500360864"/>
    <n v="1516597"/>
    <s v="CO63HC5550E"/>
    <n v="202497"/>
    <d v="2024-03-13T00:00:00"/>
    <s v="Costco01"/>
    <s v="Pet Bed"/>
    <x v="4"/>
    <n v="-25.55"/>
    <n v="1"/>
  </r>
  <r>
    <s v="001 00047708812024"/>
    <s v="'RV019910564121"/>
    <d v="2024-03-11T00:00:00"/>
    <n v="-39"/>
    <x v="5"/>
    <x v="9"/>
    <d v="2024-03-11T00:00:00"/>
    <s v="'019910564121"/>
    <n v="1529946"/>
    <s v="CO63PN5562E"/>
    <n v="202497"/>
    <d v="2024-03-13T00:00:00"/>
    <s v="Costco01"/>
    <s v="Pet Bed"/>
    <x v="4"/>
    <n v="-39"/>
    <n v="1"/>
  </r>
  <r>
    <s v="001 00047708812024"/>
    <s v="'RV019920430878"/>
    <d v="2024-03-11T00:00:00"/>
    <n v="-78"/>
    <x v="5"/>
    <x v="6"/>
    <d v="2024-03-11T00:00:00"/>
    <s v="'019920430878"/>
    <n v="1529947"/>
    <s v="CO63PN5563E"/>
    <n v="202497"/>
    <d v="2024-03-13T00:00:00"/>
    <s v="Costco01"/>
    <s v="Pet Bed"/>
    <x v="4"/>
    <n v="-39"/>
    <n v="2"/>
  </r>
  <r>
    <s v="001 00047708812024"/>
    <s v="'RV019920430947"/>
    <d v="2024-03-11T00:00:00"/>
    <n v="-38.659999999999997"/>
    <x v="4"/>
    <x v="3"/>
    <d v="2024-03-11T00:00:00"/>
    <s v="'019920430947"/>
    <n v="1540780"/>
    <s v="BR40-2136"/>
    <n v="202497"/>
    <d v="2024-03-13T00:00:00"/>
    <s v="Costco01"/>
    <s v="Window"/>
    <x v="3"/>
    <n v="-28.15"/>
    <n v="1"/>
  </r>
  <r>
    <s v="001 00047708812024"/>
    <s v="'RV019920430947"/>
    <d v="2024-03-11T00:00:00"/>
    <n v="-38.659999999999997"/>
    <x v="4"/>
    <x v="3"/>
    <d v="2024-03-11T00:00:00"/>
    <s v="'019920430947"/>
    <n v="1540781"/>
    <s v="BR40-2140"/>
    <n v="202497"/>
    <d v="2024-03-13T00:00:00"/>
    <s v="Costco01"/>
    <s v="Window"/>
    <x v="3"/>
    <n v="-28.15"/>
    <n v="1"/>
  </r>
  <r>
    <s v="001 00047708812024"/>
    <s v="'RV019920430947"/>
    <d v="2024-03-11T00:00:00"/>
    <n v="-86.72"/>
    <x v="3"/>
    <x v="2"/>
    <d v="2024-03-11T00:00:00"/>
    <s v="'019920430947"/>
    <n v="1662420"/>
    <s v="TN55-0480"/>
    <n v="202497"/>
    <d v="2024-03-13T00:00:00"/>
    <s v="Costco01"/>
    <s v="Blanket"/>
    <x v="2"/>
    <n v="-77.349999999999994"/>
    <n v="1"/>
  </r>
  <r>
    <s v="001 00047708812024"/>
    <s v="'RV019920430947"/>
    <d v="2024-03-11T00:00:00"/>
    <n v="-95.31"/>
    <x v="9"/>
    <x v="10"/>
    <d v="2024-03-11T00:00:00"/>
    <s v="'019920430947"/>
    <n v="1662421"/>
    <s v="TN55-0481"/>
    <n v="202497"/>
    <d v="2024-03-13T00:00:00"/>
    <s v="Costco01"/>
    <s v="Blanket"/>
    <x v="2"/>
    <n v="-85.85"/>
    <n v="1"/>
  </r>
  <r>
    <s v="001 00047708812024"/>
    <s v="'RV019941090114"/>
    <d v="2024-03-11T00:00:00"/>
    <n v="-77.319999999999993"/>
    <x v="15"/>
    <x v="16"/>
    <d v="2024-03-11T00:00:00"/>
    <s v="'019941090114"/>
    <n v="1540783"/>
    <s v="BR40-2134"/>
    <n v="202497"/>
    <d v="2024-03-13T00:00:00"/>
    <s v="Costco01"/>
    <s v="Window"/>
    <x v="3"/>
    <n v="-28.15"/>
    <n v="2"/>
  </r>
  <r>
    <s v="001 00047708812024"/>
    <s v="'RV019941090114"/>
    <d v="2024-03-11T00:00:00"/>
    <n v="-77.319999999999993"/>
    <x v="15"/>
    <x v="16"/>
    <d v="2024-03-11T00:00:00"/>
    <s v="'019941090114"/>
    <n v="1593356"/>
    <s v="BRB40-0006"/>
    <n v="202497"/>
    <d v="2024-03-13T00:00:00"/>
    <s v="Costco01"/>
    <s v="Window"/>
    <x v="3"/>
    <n v="-28.15"/>
    <n v="2"/>
  </r>
  <r>
    <s v="001 00047708812024"/>
    <s v="'RV019941090114"/>
    <d v="2024-03-11T00:00:00"/>
    <n v="-173.44"/>
    <x v="12"/>
    <x v="14"/>
    <d v="2024-03-11T00:00:00"/>
    <s v="'019941090114"/>
    <n v="1662420"/>
    <s v="TN55-0480"/>
    <n v="202497"/>
    <d v="2024-03-13T00:00:00"/>
    <s v="Costco01"/>
    <s v="Blanket"/>
    <x v="2"/>
    <n v="-77.349999999999994"/>
    <n v="2"/>
  </r>
  <r>
    <s v="001 00047708812024"/>
    <s v="'RV019941090203"/>
    <d v="2024-03-11T00:00:00"/>
    <n v="-22.78"/>
    <x v="5"/>
    <x v="11"/>
    <d v="2024-03-11T00:00:00"/>
    <s v="'019941090203"/>
    <n v="1529944"/>
    <s v="CO63PT5560E"/>
    <n v="202497"/>
    <d v="2024-03-13T00:00:00"/>
    <s v="Costco01"/>
    <s v="Pet Bed"/>
    <x v="4"/>
    <n v="-22.78"/>
    <n v="1"/>
  </r>
  <r>
    <s v="001 00047708812024"/>
    <s v="'RV019960458858"/>
    <d v="2024-03-11T00:00:00"/>
    <n v="-39"/>
    <x v="5"/>
    <x v="9"/>
    <d v="2024-03-11T00:00:00"/>
    <s v="'019960458858"/>
    <n v="1529946"/>
    <s v="CO63PN5562E"/>
    <n v="202497"/>
    <d v="2024-03-13T00:00:00"/>
    <s v="Costco01"/>
    <s v="Pet Bed"/>
    <x v="4"/>
    <n v="-39"/>
    <n v="1"/>
  </r>
  <r>
    <s v="001 00047708812024"/>
    <s v="'RV019960458935"/>
    <d v="2024-03-11T00:00:00"/>
    <n v="-95.31"/>
    <x v="9"/>
    <x v="10"/>
    <d v="2024-03-11T00:00:00"/>
    <s v="'019960458935"/>
    <n v="1662421"/>
    <s v="TN55-0481"/>
    <n v="202497"/>
    <d v="2024-03-13T00:00:00"/>
    <s v="Costco01"/>
    <s v="Blanket"/>
    <x v="2"/>
    <n v="-85.85"/>
    <n v="1"/>
  </r>
  <r>
    <s v="001 00047708812024"/>
    <s v="'RV019960459037"/>
    <d v="2024-03-11T00:00:00"/>
    <n v="-25.55"/>
    <x v="5"/>
    <x v="4"/>
    <d v="2024-03-11T00:00:00"/>
    <s v="'019960459037"/>
    <n v="1516596"/>
    <s v="CO63HC5549E"/>
    <n v="202497"/>
    <d v="2024-03-13T00:00:00"/>
    <s v="Costco01"/>
    <s v="Pet Bed"/>
    <x v="4"/>
    <n v="-25.55"/>
    <n v="1"/>
  </r>
  <r>
    <s v="001 00047708812024"/>
    <s v="'RV019970824920"/>
    <d v="2024-03-11T00:00:00"/>
    <n v="-38.659999999999997"/>
    <x v="4"/>
    <x v="3"/>
    <d v="2024-03-11T00:00:00"/>
    <s v="'019970824920"/>
    <n v="1540780"/>
    <s v="BR40-2136"/>
    <n v="202497"/>
    <d v="2024-03-13T00:00:00"/>
    <s v="Costco01"/>
    <s v="Window"/>
    <x v="3"/>
    <n v="-28.15"/>
    <n v="1"/>
  </r>
  <r>
    <s v="001 00047708812024"/>
    <s v="'RV019970824920"/>
    <d v="2024-03-11T00:00:00"/>
    <n v="-433.6"/>
    <x v="21"/>
    <x v="25"/>
    <d v="2024-03-11T00:00:00"/>
    <s v="'019970824920"/>
    <n v="1662420"/>
    <s v="TN55-0480"/>
    <n v="202497"/>
    <d v="2024-03-13T00:00:00"/>
    <s v="Costco01"/>
    <s v="Blanket"/>
    <x v="2"/>
    <n v="-77.349999999999994"/>
    <n v="5"/>
  </r>
  <r>
    <s v="001 00047708812024"/>
    <s v="'RV019970824920"/>
    <d v="2024-03-11T00:00:00"/>
    <n v="-35.869999999999997"/>
    <x v="10"/>
    <x v="12"/>
    <d v="2024-03-11T00:00:00"/>
    <s v="'019970824920"/>
    <n v="1793728"/>
    <s v="CO16-373"/>
    <n v="202497"/>
    <d v="2024-03-13T00:00:00"/>
    <s v="Costco01"/>
    <s v="Basic Bedding"/>
    <x v="1"/>
    <n v="-26.98"/>
    <n v="1"/>
  </r>
  <r>
    <s v="001 00047708812024"/>
    <s v="'RV019980961993"/>
    <d v="2024-03-11T00:00:00"/>
    <n v="-38.659999999999997"/>
    <x v="4"/>
    <x v="3"/>
    <d v="2024-03-11T00:00:00"/>
    <s v="'019980961993"/>
    <n v="1540781"/>
    <s v="BR40-2140"/>
    <n v="202497"/>
    <d v="2024-03-13T00:00:00"/>
    <s v="Costco01"/>
    <s v="Window"/>
    <x v="3"/>
    <n v="-28.15"/>
    <n v="1"/>
  </r>
  <r>
    <s v="001 00047708812024"/>
    <s v="'RV019980961993"/>
    <d v="2024-03-11T00:00:00"/>
    <n v="-42.7"/>
    <x v="7"/>
    <x v="7"/>
    <d v="2024-03-11T00:00:00"/>
    <s v="'019980961993"/>
    <n v="1540785"/>
    <s v="BR40-2141"/>
    <n v="202497"/>
    <d v="2024-03-13T00:00:00"/>
    <s v="Costco01"/>
    <s v="Window"/>
    <x v="3"/>
    <n v="-31.6"/>
    <n v="1"/>
  </r>
  <r>
    <s v="001 00047708812024"/>
    <s v="'RV019980961993"/>
    <d v="2024-03-11T00:00:00"/>
    <n v="-86.72"/>
    <x v="3"/>
    <x v="2"/>
    <d v="2024-03-11T00:00:00"/>
    <s v="'019980961993"/>
    <n v="1662420"/>
    <s v="TN55-0480"/>
    <n v="202497"/>
    <d v="2024-03-13T00:00:00"/>
    <s v="Costco01"/>
    <s v="Blanket"/>
    <x v="2"/>
    <n v="-77.349999999999994"/>
    <n v="1"/>
  </r>
  <r>
    <s v="001 00047708812024"/>
    <s v="'RV019980961993"/>
    <d v="2024-03-11T00:00:00"/>
    <n v="-95.31"/>
    <x v="9"/>
    <x v="10"/>
    <d v="2024-03-11T00:00:00"/>
    <s v="'019980961993"/>
    <n v="1662421"/>
    <s v="TN55-0481"/>
    <n v="202497"/>
    <d v="2024-03-13T00:00:00"/>
    <s v="Costco01"/>
    <s v="Blanket"/>
    <x v="2"/>
    <n v="-85.85"/>
    <n v="1"/>
  </r>
  <r>
    <s v="001 00047708812024"/>
    <s v="'RV019980962072"/>
    <d v="2024-03-11T00:00:00"/>
    <n v="-25.55"/>
    <x v="5"/>
    <x v="4"/>
    <d v="2024-03-11T00:00:00"/>
    <s v="'019980962072"/>
    <n v="1516596"/>
    <s v="CO63HC5549E"/>
    <n v="202497"/>
    <d v="2024-03-13T00:00:00"/>
    <s v="Costco01"/>
    <s v="Pet Bed"/>
    <x v="4"/>
    <n v="-25.55"/>
    <n v="1"/>
  </r>
  <r>
    <s v="001 00047920002024"/>
    <s v="'RV006710626842"/>
    <d v="2024-03-12T00:00:00"/>
    <n v="-39"/>
    <x v="5"/>
    <x v="9"/>
    <d v="2024-03-12T00:00:00"/>
    <s v="'006710626842"/>
    <n v="1529947"/>
    <s v="CO63PN5563E"/>
    <n v="202502"/>
    <d v="2024-03-14T00:00:00"/>
    <s v="Costco01"/>
    <s v="Pet Bed"/>
    <x v="4"/>
    <n v="-39"/>
    <n v="1"/>
  </r>
  <r>
    <s v="001 00047920002024"/>
    <s v="'RV019890305594"/>
    <d v="2024-03-12T00:00:00"/>
    <n v="-42.7"/>
    <x v="7"/>
    <x v="7"/>
    <d v="2024-03-12T00:00:00"/>
    <s v="'019890305594"/>
    <n v="1540784"/>
    <s v="BR40-2137"/>
    <n v="202502"/>
    <d v="2024-03-14T00:00:00"/>
    <s v="Costco01"/>
    <s v="Window"/>
    <x v="3"/>
    <n v="-31.6"/>
    <n v="1"/>
  </r>
  <r>
    <s v="001 00047920002024"/>
    <s v="'RV019890305594"/>
    <d v="2024-03-12T00:00:00"/>
    <n v="-86.72"/>
    <x v="3"/>
    <x v="2"/>
    <d v="2024-03-12T00:00:00"/>
    <s v="'019890305594"/>
    <n v="1662420"/>
    <s v="TN55-0480"/>
    <n v="202502"/>
    <d v="2024-03-14T00:00:00"/>
    <s v="Costco01"/>
    <s v="Blanket"/>
    <x v="2"/>
    <n v="-77.349999999999994"/>
    <n v="1"/>
  </r>
  <r>
    <s v="001 00047920002024"/>
    <s v="'RV019890305594"/>
    <d v="2024-03-12T00:00:00"/>
    <n v="-95.31"/>
    <x v="9"/>
    <x v="10"/>
    <d v="2024-03-12T00:00:00"/>
    <s v="'019890305594"/>
    <n v="1662421"/>
    <s v="TN55-0481"/>
    <n v="202502"/>
    <d v="2024-03-14T00:00:00"/>
    <s v="Costco01"/>
    <s v="Blanket"/>
    <x v="2"/>
    <n v="-85.85"/>
    <n v="1"/>
  </r>
  <r>
    <s v="001 00047920002024"/>
    <s v="'RV019890305594"/>
    <d v="2024-03-12T00:00:00"/>
    <n v="-25.88"/>
    <x v="17"/>
    <x v="18"/>
    <d v="2024-03-12T00:00:00"/>
    <s v="'019890305594"/>
    <n v="1793724"/>
    <s v="CO16-370"/>
    <n v="202502"/>
    <d v="2024-03-14T00:00:00"/>
    <s v="Costco01"/>
    <s v="Basic Bedding"/>
    <x v="1"/>
    <n v="-17.16"/>
    <n v="1"/>
  </r>
  <r>
    <s v="001 00047920002024"/>
    <s v="'RV019890305600"/>
    <d v="2024-03-12T00:00:00"/>
    <n v="-39"/>
    <x v="5"/>
    <x v="9"/>
    <d v="2024-03-12T00:00:00"/>
    <s v="'019890305600"/>
    <n v="1529947"/>
    <s v="CO63PN5563E"/>
    <n v="202502"/>
    <d v="2024-03-14T00:00:00"/>
    <s v="Costco01"/>
    <s v="Pet Bed"/>
    <x v="4"/>
    <n v="-39"/>
    <n v="1"/>
  </r>
  <r>
    <s v="001 00047920002024"/>
    <s v="'RV019980962859"/>
    <d v="2024-03-12T00:00:00"/>
    <n v="-86.72"/>
    <x v="3"/>
    <x v="2"/>
    <d v="2024-03-12T00:00:00"/>
    <s v="'019980962859"/>
    <n v="1662420"/>
    <s v="TN55-0480"/>
    <n v="202502"/>
    <d v="2024-03-14T00:00:00"/>
    <s v="Costco01"/>
    <s v="Blanket"/>
    <x v="2"/>
    <n v="-77.349999999999994"/>
    <n v="1"/>
  </r>
  <r>
    <s v="001 00047920002024"/>
    <s v="'RV019980962908"/>
    <d v="2024-03-12T00:00:00"/>
    <n v="-95.31"/>
    <x v="9"/>
    <x v="10"/>
    <d v="2024-03-12T00:00:00"/>
    <s v="'019980962908"/>
    <n v="1662421"/>
    <s v="TN55-0481"/>
    <n v="202502"/>
    <d v="2024-03-14T00:00:00"/>
    <s v="Costco01"/>
    <s v="Blanket"/>
    <x v="2"/>
    <n v="-85.85"/>
    <n v="1"/>
  </r>
  <r>
    <s v="001 00048138602024"/>
    <s v="'RV003050463270"/>
    <d v="2024-03-13T00:00:00"/>
    <n v="-95.31"/>
    <x v="9"/>
    <x v="10"/>
    <d v="2024-03-13T00:00:00"/>
    <s v="'003050463270"/>
    <n v="1662421"/>
    <s v="TN55-0481"/>
    <n v="202571"/>
    <d v="2024-03-15T00:00:00"/>
    <s v="Costco01"/>
    <s v="Blanket"/>
    <x v="2"/>
    <n v="-85.85"/>
    <n v="1"/>
  </r>
  <r>
    <s v="001 00048138602024"/>
    <s v="'RV003900307877"/>
    <d v="2024-03-13T00:00:00"/>
    <n v="-86.72"/>
    <x v="3"/>
    <x v="2"/>
    <d v="2024-03-13T00:00:00"/>
    <s v="'003900307877"/>
    <n v="1662420"/>
    <s v="TN55-0480"/>
    <n v="202571"/>
    <d v="2024-03-15T00:00:00"/>
    <s v="Costco01"/>
    <s v="Blanket"/>
    <x v="2"/>
    <n v="-77.349999999999994"/>
    <n v="1"/>
  </r>
  <r>
    <s v="001 00048138602024"/>
    <s v="'RV008476636226"/>
    <d v="2024-03-13T00:00:00"/>
    <n v="-39"/>
    <x v="5"/>
    <x v="9"/>
    <d v="2024-03-13T00:00:00"/>
    <s v="'008476636226"/>
    <n v="1529946"/>
    <s v="CO63PN5562E"/>
    <n v="202571"/>
    <d v="2024-03-15T00:00:00"/>
    <s v="Costco01"/>
    <s v="Pet Bed"/>
    <x v="4"/>
    <n v="-39"/>
    <n v="1"/>
  </r>
  <r>
    <s v="001 00048138602024"/>
    <s v="'RV019941091446"/>
    <d v="2024-03-13T00:00:00"/>
    <n v="-38.659999999999997"/>
    <x v="4"/>
    <x v="3"/>
    <d v="2024-03-13T00:00:00"/>
    <s v="'019941091446"/>
    <n v="1540780"/>
    <s v="BR40-2136"/>
    <n v="202571"/>
    <d v="2024-03-15T00:00:00"/>
    <s v="Costco01"/>
    <s v="Window"/>
    <x v="3"/>
    <n v="-28.15"/>
    <n v="1"/>
  </r>
  <r>
    <s v="001 00048138602024"/>
    <s v="'RV019941091446"/>
    <d v="2024-03-13T00:00:00"/>
    <n v="-173.44"/>
    <x v="12"/>
    <x v="14"/>
    <d v="2024-03-13T00:00:00"/>
    <s v="'019941091446"/>
    <n v="1662420"/>
    <s v="TN55-0480"/>
    <n v="202571"/>
    <d v="2024-03-15T00:00:00"/>
    <s v="Costco01"/>
    <s v="Blanket"/>
    <x v="2"/>
    <n v="-77.349999999999994"/>
    <n v="2"/>
  </r>
  <r>
    <s v="001 00048138602024"/>
    <s v="'RV019941091446"/>
    <d v="2024-03-13T00:00:00"/>
    <n v="-285.93"/>
    <x v="22"/>
    <x v="26"/>
    <d v="2024-03-13T00:00:00"/>
    <s v="'019941091446"/>
    <n v="1662422"/>
    <s v="TN55-0482"/>
    <n v="202571"/>
    <d v="2024-03-15T00:00:00"/>
    <s v="Costco01"/>
    <s v="Blanket"/>
    <x v="2"/>
    <n v="-85.85"/>
    <n v="3"/>
  </r>
  <r>
    <s v="001 00048138602024"/>
    <s v="'RV019941092227"/>
    <d v="2024-03-13T00:00:00"/>
    <n v="-86.72"/>
    <x v="3"/>
    <x v="2"/>
    <d v="2024-03-13T00:00:00"/>
    <s v="'019941092227"/>
    <n v="1662420"/>
    <s v="TN55-0480"/>
    <n v="202571"/>
    <d v="2024-03-15T00:00:00"/>
    <s v="Costco01"/>
    <s v="Blanket"/>
    <x v="2"/>
    <n v="-77.349999999999994"/>
    <n v="1"/>
  </r>
  <r>
    <s v="001 00048138602024"/>
    <s v="'RV019941092227"/>
    <d v="2024-03-13T00:00:00"/>
    <n v="-285.93"/>
    <x v="22"/>
    <x v="26"/>
    <d v="2024-03-13T00:00:00"/>
    <s v="'019941092227"/>
    <n v="1662421"/>
    <s v="TN55-0481"/>
    <n v="202571"/>
    <d v="2024-03-15T00:00:00"/>
    <s v="Costco01"/>
    <s v="Blanket"/>
    <x v="2"/>
    <n v="-85.85"/>
    <n v="3"/>
  </r>
  <r>
    <s v="001 00048138602024"/>
    <s v="'RV019941092227"/>
    <d v="2024-03-13T00:00:00"/>
    <n v="-40.36"/>
    <x v="2"/>
    <x v="1"/>
    <d v="2024-03-13T00:00:00"/>
    <s v="'019941092227"/>
    <n v="1793729"/>
    <s v="CO16-374"/>
    <n v="202571"/>
    <d v="2024-03-15T00:00:00"/>
    <s v="Costco01"/>
    <s v="Basic Bedding"/>
    <x v="1"/>
    <n v="-31.29"/>
    <n v="1"/>
  </r>
  <r>
    <s v="001 00048138602024"/>
    <s v="'RV019951647996"/>
    <d v="2024-03-13T00:00:00"/>
    <n v="-40.36"/>
    <x v="2"/>
    <x v="1"/>
    <d v="2024-03-13T00:00:00"/>
    <s v="'019951647996"/>
    <n v="1793730"/>
    <s v="CO16-375"/>
    <n v="202571"/>
    <d v="2024-03-15T00:00:00"/>
    <s v="Costco01"/>
    <s v="Basic Bedding"/>
    <x v="1"/>
    <n v="-31.29"/>
    <n v="1"/>
  </r>
  <r>
    <s v="001 00048138602024"/>
    <s v="'RV019970826010"/>
    <d v="2024-03-13T00:00:00"/>
    <n v="-86.72"/>
    <x v="3"/>
    <x v="2"/>
    <d v="2024-03-13T00:00:00"/>
    <s v="'019970826010"/>
    <n v="1662420"/>
    <s v="TN55-0480"/>
    <n v="202571"/>
    <d v="2024-03-15T00:00:00"/>
    <s v="Costco01"/>
    <s v="Blanket"/>
    <x v="2"/>
    <n v="-77.349999999999994"/>
    <n v="1"/>
  </r>
  <r>
    <s v="001 00048138602024"/>
    <s v="'RV019970826010"/>
    <d v="2024-03-13T00:00:00"/>
    <n v="-52.5"/>
    <x v="23"/>
    <x v="27"/>
    <d v="2024-03-13T00:00:00"/>
    <s v="'019970826010"/>
    <n v="1793725"/>
    <s v="CO16-371"/>
    <n v="202571"/>
    <d v="2024-03-15T00:00:00"/>
    <s v="Costco01"/>
    <s v="Basic Bedding"/>
    <x v="1"/>
    <n v="-17.53"/>
    <n v="2"/>
  </r>
  <r>
    <s v="001 00048364122024"/>
    <s v="1994RGR494097"/>
    <d v="2024-03-14T00:00:00"/>
    <n v="-32.380000000000003"/>
    <x v="13"/>
    <x v="0"/>
    <d v="2024-03-14T00:00:00"/>
    <s v="'019944963510"/>
    <n v="1663079"/>
    <s v="MT70-0307"/>
    <n v="202730"/>
    <d v="2024-03-18T00:00:00"/>
    <s v="Costco01"/>
    <s v="Bath Accessories"/>
    <x v="0"/>
    <n v="-22.5"/>
    <n v="1"/>
  </r>
  <r>
    <s v="001 00048364122024"/>
    <s v="'RV007430450350"/>
    <d v="2024-03-14T00:00:00"/>
    <n v="-95.31"/>
    <x v="9"/>
    <x v="10"/>
    <d v="2024-03-14T00:00:00"/>
    <s v="'007430450350"/>
    <n v="1662421"/>
    <s v="TN55-0481"/>
    <n v="202732"/>
    <d v="2024-03-18T00:00:00"/>
    <s v="Costco01"/>
    <s v="Blanket"/>
    <x v="2"/>
    <n v="-85.85"/>
    <n v="1"/>
  </r>
  <r>
    <s v="001 00048364122024"/>
    <s v="'RV008476640389"/>
    <d v="2024-03-14T00:00:00"/>
    <n v="-38.659999999999997"/>
    <x v="4"/>
    <x v="3"/>
    <d v="2024-03-14T00:00:00"/>
    <s v="'008476640389"/>
    <n v="1593356"/>
    <s v="BRB40-0006"/>
    <n v="202732"/>
    <d v="2024-03-18T00:00:00"/>
    <s v="Costco01"/>
    <s v="Window"/>
    <x v="3"/>
    <n v="-28.15"/>
    <n v="1"/>
  </r>
  <r>
    <s v="001 00048364122024"/>
    <s v="'RV008476640390"/>
    <d v="2024-03-14T00:00:00"/>
    <n v="-39"/>
    <x v="5"/>
    <x v="9"/>
    <d v="2024-03-14T00:00:00"/>
    <s v="'008476640390"/>
    <n v="1529946"/>
    <s v="CO63PN5562E"/>
    <n v="202732"/>
    <d v="2024-03-18T00:00:00"/>
    <s v="Costco01"/>
    <s v="Pet Bed"/>
    <x v="4"/>
    <n v="-39"/>
    <n v="1"/>
  </r>
  <r>
    <s v="001 00048364122024"/>
    <s v="'RV019850125895"/>
    <d v="2024-03-14T00:00:00"/>
    <n v="-39"/>
    <x v="5"/>
    <x v="9"/>
    <d v="2024-03-14T00:00:00"/>
    <s v="'019850125895"/>
    <n v="1529946"/>
    <s v="CO63PN5562E"/>
    <n v="202732"/>
    <d v="2024-03-18T00:00:00"/>
    <s v="Costco01"/>
    <s v="Pet Bed"/>
    <x v="4"/>
    <n v="-39"/>
    <n v="1"/>
  </r>
  <r>
    <s v="001 00048364122024"/>
    <s v="'RV019850125980"/>
    <d v="2024-03-14T00:00:00"/>
    <n v="-260.16000000000003"/>
    <x v="6"/>
    <x v="5"/>
    <d v="2024-03-14T00:00:00"/>
    <s v="'019850125980"/>
    <n v="1662420"/>
    <s v="TN55-0480"/>
    <n v="202732"/>
    <d v="2024-03-18T00:00:00"/>
    <s v="Costco01"/>
    <s v="Blanket"/>
    <x v="2"/>
    <n v="-77.349999999999994"/>
    <n v="3"/>
  </r>
  <r>
    <s v="001 00048364122024"/>
    <s v="'RV019850125980"/>
    <d v="2024-03-14T00:00:00"/>
    <n v="-190.62"/>
    <x v="18"/>
    <x v="20"/>
    <d v="2024-03-14T00:00:00"/>
    <s v="'019850125980"/>
    <n v="1662421"/>
    <s v="TN55-0481"/>
    <n v="202732"/>
    <d v="2024-03-18T00:00:00"/>
    <s v="Costco01"/>
    <s v="Blanket"/>
    <x v="2"/>
    <n v="-85.85"/>
    <n v="2"/>
  </r>
  <r>
    <s v="001 00048364122024"/>
    <s v="'RV019850125980"/>
    <d v="2024-03-14T00:00:00"/>
    <n v="-95.31"/>
    <x v="9"/>
    <x v="10"/>
    <d v="2024-03-14T00:00:00"/>
    <s v="'019850125980"/>
    <n v="1662422"/>
    <s v="TN55-0482"/>
    <n v="202732"/>
    <d v="2024-03-18T00:00:00"/>
    <s v="Costco01"/>
    <s v="Blanket"/>
    <x v="2"/>
    <n v="-85.85"/>
    <n v="1"/>
  </r>
  <r>
    <s v="001 00048364122024"/>
    <s v="'RV019850125980"/>
    <d v="2024-03-14T00:00:00"/>
    <n v="-25.88"/>
    <x v="17"/>
    <x v="18"/>
    <d v="2024-03-14T00:00:00"/>
    <s v="'019850125980"/>
    <n v="1793724"/>
    <s v="CO16-370"/>
    <n v="202732"/>
    <d v="2024-03-18T00:00:00"/>
    <s v="Costco01"/>
    <s v="Basic Bedding"/>
    <x v="1"/>
    <n v="-17.16"/>
    <n v="1"/>
  </r>
  <r>
    <s v="001 00048364122024"/>
    <s v="'RV019850125980"/>
    <d v="2024-03-14T00:00:00"/>
    <n v="-26.25"/>
    <x v="17"/>
    <x v="28"/>
    <d v="2024-03-14T00:00:00"/>
    <s v="'019850125980"/>
    <n v="1793725"/>
    <s v="CO16-371"/>
    <n v="202732"/>
    <d v="2024-03-18T00:00:00"/>
    <s v="Costco01"/>
    <s v="Basic Bedding"/>
    <x v="1"/>
    <n v="-17.53"/>
    <n v="1"/>
  </r>
  <r>
    <s v="001 00048364122024"/>
    <s v="'RV019880492849"/>
    <d v="2024-03-14T00:00:00"/>
    <n v="-86.72"/>
    <x v="3"/>
    <x v="2"/>
    <d v="2024-03-14T00:00:00"/>
    <s v="'019880492849"/>
    <n v="1662420"/>
    <s v="TN55-0480"/>
    <n v="202732"/>
    <d v="2024-03-18T00:00:00"/>
    <s v="Costco01"/>
    <s v="Blanket"/>
    <x v="2"/>
    <n v="-77.349999999999994"/>
    <n v="1"/>
  </r>
  <r>
    <s v="001 00048364122024"/>
    <s v="'RV019880492849"/>
    <d v="2024-03-14T00:00:00"/>
    <n v="-190.62"/>
    <x v="18"/>
    <x v="20"/>
    <d v="2024-03-14T00:00:00"/>
    <s v="'019880492849"/>
    <n v="1662421"/>
    <s v="TN55-0481"/>
    <n v="202732"/>
    <d v="2024-03-18T00:00:00"/>
    <s v="Costco01"/>
    <s v="Blanket"/>
    <x v="2"/>
    <n v="-85.85"/>
    <n v="2"/>
  </r>
  <r>
    <s v="001 00048364122024"/>
    <s v="'RV019880492895"/>
    <d v="2024-03-14T00:00:00"/>
    <n v="-25.55"/>
    <x v="5"/>
    <x v="4"/>
    <d v="2024-03-14T00:00:00"/>
    <s v="'019880492895"/>
    <n v="1516596"/>
    <s v="CO63HC5549E"/>
    <n v="202732"/>
    <d v="2024-03-18T00:00:00"/>
    <s v="Costco01"/>
    <s v="Pet Bed"/>
    <x v="4"/>
    <n v="-25.55"/>
    <n v="1"/>
  </r>
  <r>
    <s v="001 00048364122024"/>
    <s v="'RV019920431362"/>
    <d v="2024-03-14T00:00:00"/>
    <n v="-39"/>
    <x v="5"/>
    <x v="9"/>
    <d v="2024-03-14T00:00:00"/>
    <s v="'019920431362"/>
    <n v="1529947"/>
    <s v="CO63PN5563E"/>
    <n v="202732"/>
    <d v="2024-03-18T00:00:00"/>
    <s v="Costco01"/>
    <s v="Pet Bed"/>
    <x v="4"/>
    <n v="-39"/>
    <n v="1"/>
  </r>
  <r>
    <s v="001 00048364122024"/>
    <s v="'RV019980963701"/>
    <d v="2024-03-14T00:00:00"/>
    <n v="-86.72"/>
    <x v="3"/>
    <x v="2"/>
    <d v="2024-03-14T00:00:00"/>
    <s v="'019980963701"/>
    <n v="1662420"/>
    <s v="TN55-0480"/>
    <n v="202732"/>
    <d v="2024-03-18T00:00:00"/>
    <s v="Costco01"/>
    <s v="Blanket"/>
    <x v="2"/>
    <n v="-77.349999999999994"/>
    <n v="1"/>
  </r>
  <r>
    <s v="001 00048681972024"/>
    <s v="'RV002060374765"/>
    <d v="2024-03-16T00:00:00"/>
    <n v="-39"/>
    <x v="5"/>
    <x v="9"/>
    <d v="2024-03-16T00:00:00"/>
    <s v="'002060374765"/>
    <n v="1529947"/>
    <s v="CO63PN5563E"/>
    <n v="202756"/>
    <d v="2024-03-19T00:00:00"/>
    <s v="Costco01"/>
    <s v="Pet Bed"/>
    <x v="4"/>
    <n v="-39"/>
    <n v="1"/>
  </r>
  <r>
    <s v="001 00048681972024"/>
    <s v="'RV003060401070"/>
    <d v="2024-03-15T00:00:00"/>
    <n v="-39"/>
    <x v="5"/>
    <x v="9"/>
    <d v="2024-03-15T00:00:00"/>
    <s v="'003060401070"/>
    <n v="1529947"/>
    <s v="CO63PN5563E"/>
    <n v="202756"/>
    <d v="2024-03-19T00:00:00"/>
    <s v="Costco01"/>
    <s v="Pet Bed"/>
    <x v="4"/>
    <n v="-39"/>
    <n v="1"/>
  </r>
  <r>
    <s v="001 00048681972024"/>
    <s v="'RV012980331885"/>
    <d v="2024-03-16T00:00:00"/>
    <n v="-40.36"/>
    <x v="2"/>
    <x v="1"/>
    <d v="2024-03-16T00:00:00"/>
    <s v="'012980331885"/>
    <n v="1793729"/>
    <s v="CO16-374"/>
    <n v="202756"/>
    <d v="2024-03-19T00:00:00"/>
    <s v="Costco01"/>
    <s v="Basic Bedding"/>
    <x v="1"/>
    <n v="-31.29"/>
    <n v="1"/>
  </r>
  <r>
    <s v="001 00048681972024"/>
    <s v="'RV019840147448"/>
    <d v="2024-03-15T00:00:00"/>
    <n v="-285.93"/>
    <x v="22"/>
    <x v="26"/>
    <d v="2024-03-15T00:00:00"/>
    <s v="'019840147448"/>
    <n v="1662421"/>
    <s v="TN55-0481"/>
    <n v="202756"/>
    <d v="2024-03-19T00:00:00"/>
    <s v="Costco01"/>
    <s v="Blanket"/>
    <x v="2"/>
    <n v="-85.85"/>
    <n v="3"/>
  </r>
  <r>
    <s v="001 00048681972024"/>
    <s v="'RV019840147448"/>
    <d v="2024-03-15T00:00:00"/>
    <n v="-35.869999999999997"/>
    <x v="10"/>
    <x v="12"/>
    <d v="2024-03-15T00:00:00"/>
    <s v="'019840147448"/>
    <n v="1793728"/>
    <s v="CO16-373"/>
    <n v="202756"/>
    <d v="2024-03-19T00:00:00"/>
    <s v="Costco01"/>
    <s v="Basic Bedding"/>
    <x v="1"/>
    <n v="-26.98"/>
    <n v="1"/>
  </r>
  <r>
    <s v="001 00048681972024"/>
    <s v="'RV019840147524"/>
    <d v="2024-03-15T00:00:00"/>
    <n v="-86.72"/>
    <x v="3"/>
    <x v="2"/>
    <d v="2024-03-15T00:00:00"/>
    <s v="'019840147524"/>
    <n v="1662420"/>
    <s v="TN55-0480"/>
    <n v="202756"/>
    <d v="2024-03-19T00:00:00"/>
    <s v="Costco01"/>
    <s v="Blanket"/>
    <x v="2"/>
    <n v="-77.349999999999994"/>
    <n v="1"/>
  </r>
  <r>
    <s v="001 00048681972024"/>
    <s v="'RV019840147524"/>
    <d v="2024-03-15T00:00:00"/>
    <n v="-95.31"/>
    <x v="9"/>
    <x v="10"/>
    <d v="2024-03-15T00:00:00"/>
    <s v="'019840147524"/>
    <n v="1662421"/>
    <s v="TN55-0481"/>
    <n v="202756"/>
    <d v="2024-03-19T00:00:00"/>
    <s v="Costco01"/>
    <s v="Blanket"/>
    <x v="2"/>
    <n v="-85.85"/>
    <n v="1"/>
  </r>
  <r>
    <s v="001 00048681972024"/>
    <s v="'RV019860273746"/>
    <d v="2024-03-15T00:00:00"/>
    <n v="-86.72"/>
    <x v="3"/>
    <x v="2"/>
    <d v="2024-03-15T00:00:00"/>
    <s v="'019860273746"/>
    <n v="1662420"/>
    <s v="TN55-0480"/>
    <n v="202756"/>
    <d v="2024-03-19T00:00:00"/>
    <s v="Costco01"/>
    <s v="Blanket"/>
    <x v="2"/>
    <n v="-77.349999999999994"/>
    <n v="1"/>
  </r>
  <r>
    <s v="001 00048681972024"/>
    <s v="'RV019880493178"/>
    <d v="2024-03-15T00:00:00"/>
    <n v="-40.36"/>
    <x v="2"/>
    <x v="1"/>
    <d v="2024-03-15T00:00:00"/>
    <s v="'019880493178"/>
    <n v="1793729"/>
    <s v="CO16-374"/>
    <n v="202756"/>
    <d v="2024-03-19T00:00:00"/>
    <s v="Costco01"/>
    <s v="Basic Bedding"/>
    <x v="1"/>
    <n v="-31.29"/>
    <n v="1"/>
  </r>
  <r>
    <s v="001 00048681972024"/>
    <s v="'RV019900331943"/>
    <d v="2024-03-15T00:00:00"/>
    <n v="-64.8"/>
    <x v="24"/>
    <x v="29"/>
    <d v="2024-03-15T00:00:00"/>
    <s v="'019900331943"/>
    <n v="1793726"/>
    <s v="CO16-372"/>
    <n v="202756"/>
    <d v="2024-03-19T00:00:00"/>
    <s v="Costco01"/>
    <s v="Basic Bedding"/>
    <x v="1"/>
    <n v="-23.54"/>
    <n v="2"/>
  </r>
  <r>
    <s v="001 00048681972024"/>
    <s v="'RV019941093238"/>
    <d v="2024-03-15T00:00:00"/>
    <n v="-22.78"/>
    <x v="5"/>
    <x v="11"/>
    <d v="2024-03-15T00:00:00"/>
    <s v="'019941093238"/>
    <n v="1529939"/>
    <s v="CO63PT5559E"/>
    <n v="202756"/>
    <d v="2024-03-19T00:00:00"/>
    <s v="Costco01"/>
    <s v="Pet Bed"/>
    <x v="4"/>
    <n v="-22.78"/>
    <n v="1"/>
  </r>
  <r>
    <s v="001 00048681972024"/>
    <s v="'RV019941093264"/>
    <d v="2024-03-15T00:00:00"/>
    <n v="-86.72"/>
    <x v="3"/>
    <x v="2"/>
    <d v="2024-03-15T00:00:00"/>
    <s v="'019941093264"/>
    <n v="1662420"/>
    <s v="TN55-0480"/>
    <n v="202756"/>
    <d v="2024-03-19T00:00:00"/>
    <s v="Costco01"/>
    <s v="Blanket"/>
    <x v="2"/>
    <n v="-77.349999999999994"/>
    <n v="1"/>
  </r>
  <r>
    <s v="001 00048681972024"/>
    <s v="'RV019941093264"/>
    <d v="2024-03-15T00:00:00"/>
    <n v="-95.31"/>
    <x v="9"/>
    <x v="10"/>
    <d v="2024-03-15T00:00:00"/>
    <s v="'019941093264"/>
    <n v="1662421"/>
    <s v="TN55-0481"/>
    <n v="202756"/>
    <d v="2024-03-19T00:00:00"/>
    <s v="Costco01"/>
    <s v="Blanket"/>
    <x v="2"/>
    <n v="-85.85"/>
    <n v="1"/>
  </r>
  <r>
    <s v="001 00048681972024"/>
    <s v="'RV019960460029"/>
    <d v="2024-03-15T00:00:00"/>
    <n v="-260.16000000000003"/>
    <x v="6"/>
    <x v="5"/>
    <d v="2024-03-15T00:00:00"/>
    <s v="'019960460029"/>
    <n v="1662420"/>
    <s v="TN55-0480"/>
    <n v="202756"/>
    <d v="2024-03-19T00:00:00"/>
    <s v="Costco01"/>
    <s v="Blanket"/>
    <x v="2"/>
    <n v="-77.349999999999994"/>
    <n v="3"/>
  </r>
  <r>
    <s v="001 00048681972024"/>
    <s v="'RV019960460029"/>
    <d v="2024-03-15T00:00:00"/>
    <n v="-95.31"/>
    <x v="9"/>
    <x v="10"/>
    <d v="2024-03-15T00:00:00"/>
    <s v="'019960460029"/>
    <n v="1662421"/>
    <s v="TN55-0481"/>
    <n v="202756"/>
    <d v="2024-03-19T00:00:00"/>
    <s v="Costco01"/>
    <s v="Blanket"/>
    <x v="2"/>
    <n v="-85.85"/>
    <n v="1"/>
  </r>
  <r>
    <s v="001 00048681972024"/>
    <s v="'RV019980964612"/>
    <d v="2024-03-15T00:00:00"/>
    <n v="-39"/>
    <x v="5"/>
    <x v="9"/>
    <d v="2024-03-15T00:00:00"/>
    <s v="'019980964612"/>
    <n v="1529947"/>
    <s v="CO63PN5563E"/>
    <n v="202756"/>
    <d v="2024-03-19T00:00:00"/>
    <s v="Costco01"/>
    <s v="Pet Bed"/>
    <x v="4"/>
    <n v="-39"/>
    <n v="1"/>
  </r>
  <r>
    <s v="001 00048875742024"/>
    <s v="'RV003830383295"/>
    <d v="2024-03-18T00:00:00"/>
    <n v="-39"/>
    <x v="5"/>
    <x v="9"/>
    <d v="2024-03-18T00:00:00"/>
    <s v="'003830383295"/>
    <n v="1529947"/>
    <s v="CO63PN5563E"/>
    <n v="203053"/>
    <d v="2024-03-20T00:00:00"/>
    <s v="Costco01"/>
    <s v="Pet Bed"/>
    <x v="4"/>
    <n v="-39"/>
    <n v="1"/>
  </r>
  <r>
    <s v="001 00048875742024"/>
    <s v="'RV006410409401"/>
    <d v="2024-03-18T00:00:00"/>
    <n v="-57"/>
    <x v="5"/>
    <x v="30"/>
    <d v="2024-03-18T00:00:00"/>
    <s v="'006410409401"/>
    <n v="1407972"/>
    <s v="CO63RN5399E"/>
    <n v="203053"/>
    <d v="2024-03-20T00:00:00"/>
    <s v="Costco01"/>
    <s v="Pet Bed"/>
    <x v="4"/>
    <n v="-57"/>
    <n v="1"/>
  </r>
  <r>
    <s v="001 00048875742024"/>
    <s v="'RV019850126567"/>
    <d v="2024-03-18T00:00:00"/>
    <n v="-86.72"/>
    <x v="3"/>
    <x v="2"/>
    <d v="2024-03-18T00:00:00"/>
    <s v="'019850126567"/>
    <n v="1662420"/>
    <s v="TN55-0480"/>
    <n v="203053"/>
    <d v="2024-03-20T00:00:00"/>
    <s v="Costco01"/>
    <s v="Blanket"/>
    <x v="2"/>
    <n v="-77.349999999999994"/>
    <n v="1"/>
  </r>
  <r>
    <s v="001 00049118272024"/>
    <s v="1988RGR165335"/>
    <d v="2024-03-19T00:00:00"/>
    <n v="-64.760000000000005"/>
    <x v="14"/>
    <x v="15"/>
    <d v="2024-03-19T00:00:00"/>
    <s v="'019884970151"/>
    <n v="1663069"/>
    <s v="MT70-0305"/>
    <n v="203058"/>
    <d v="2024-03-21T00:00:00"/>
    <s v="Costco01"/>
    <s v="Bath Accessories"/>
    <x v="0"/>
    <n v="-22.5"/>
    <n v="2"/>
  </r>
  <r>
    <s v="001 00049118272024"/>
    <s v="1988RGR165335"/>
    <d v="2024-03-19T00:00:00"/>
    <n v="-32.380000000000003"/>
    <x v="13"/>
    <x v="0"/>
    <d v="2024-03-19T00:00:00"/>
    <s v="'019884970151"/>
    <n v="1663075"/>
    <s v="MT70-0306"/>
    <n v="203058"/>
    <d v="2024-03-21T00:00:00"/>
    <s v="Costco01"/>
    <s v="Bath Accessories"/>
    <x v="0"/>
    <n v="-22.5"/>
    <n v="1"/>
  </r>
  <r>
    <s v="001 00049118272024"/>
    <s v="1988RGR165335"/>
    <d v="2024-03-19T00:00:00"/>
    <n v="-32.380000000000003"/>
    <x v="13"/>
    <x v="0"/>
    <d v="2024-03-19T00:00:00"/>
    <s v="'019884970151"/>
    <n v="1663079"/>
    <s v="MT70-0307"/>
    <n v="203058"/>
    <d v="2024-03-21T00:00:00"/>
    <s v="Costco01"/>
    <s v="Bath Accessories"/>
    <x v="0"/>
    <n v="-22.5"/>
    <n v="1"/>
  </r>
  <r>
    <s v="001 00049118272024"/>
    <s v="'RV019920432336"/>
    <d v="2024-03-19T00:00:00"/>
    <n v="-39"/>
    <x v="5"/>
    <x v="9"/>
    <d v="2024-03-19T00:00:00"/>
    <s v="'019920432336"/>
    <n v="1529946"/>
    <s v="CO63PN5562E"/>
    <n v="203060"/>
    <d v="2024-03-21T00:00:00"/>
    <s v="Costco01"/>
    <s v="Pet Bed"/>
    <x v="4"/>
    <n v="-39"/>
    <n v="1"/>
  </r>
  <r>
    <s v="001 00049118272024"/>
    <s v="'RV019951650143"/>
    <d v="2024-03-19T00:00:00"/>
    <n v="-95.31"/>
    <x v="9"/>
    <x v="10"/>
    <d v="2024-03-19T00:00:00"/>
    <s v="'019951650143"/>
    <n v="1662421"/>
    <s v="TN55-0481"/>
    <n v="203060"/>
    <d v="2024-03-21T00:00:00"/>
    <s v="Costco01"/>
    <s v="Blanket"/>
    <x v="2"/>
    <n v="-85.85"/>
    <n v="1"/>
  </r>
  <r>
    <s v="001 00049118272024"/>
    <s v="'RV019951650181"/>
    <d v="2024-03-19T00:00:00"/>
    <n v="-39"/>
    <x v="5"/>
    <x v="9"/>
    <d v="2024-03-19T00:00:00"/>
    <s v="'019951650181"/>
    <n v="1529947"/>
    <s v="CO63PN5563E"/>
    <n v="203060"/>
    <d v="2024-03-21T00:00:00"/>
    <s v="Costco01"/>
    <s v="Pet Bed"/>
    <x v="4"/>
    <n v="-39"/>
    <n v="1"/>
  </r>
  <r>
    <s v="001 00049118272024"/>
    <s v="'RV019951650399"/>
    <d v="2024-03-19T00:00:00"/>
    <n v="-25.88"/>
    <x v="17"/>
    <x v="18"/>
    <d v="2024-03-19T00:00:00"/>
    <s v="'019951650399"/>
    <n v="1793724"/>
    <s v="CO16-370"/>
    <n v="203060"/>
    <d v="2024-03-21T00:00:00"/>
    <s v="Costco01"/>
    <s v="Basic Bedding"/>
    <x v="1"/>
    <n v="-17.16"/>
    <n v="1"/>
  </r>
  <r>
    <s v="001 00049118272024"/>
    <s v="'RV019951650399"/>
    <d v="2024-03-19T00:00:00"/>
    <n v="-40.36"/>
    <x v="2"/>
    <x v="1"/>
    <d v="2024-03-19T00:00:00"/>
    <s v="'019951650399"/>
    <n v="1793730"/>
    <s v="CO16-375"/>
    <n v="203060"/>
    <d v="2024-03-21T00:00:00"/>
    <s v="Costco01"/>
    <s v="Basic Bedding"/>
    <x v="1"/>
    <n v="-31.29"/>
    <n v="1"/>
  </r>
  <r>
    <s v="001 00049118272024"/>
    <s v="'RV019951650491"/>
    <d v="2024-03-19T00:00:00"/>
    <n v="-86.72"/>
    <x v="3"/>
    <x v="2"/>
    <d v="2024-03-19T00:00:00"/>
    <s v="'019951650491"/>
    <n v="1662420"/>
    <s v="TN55-0480"/>
    <n v="203060"/>
    <d v="2024-03-21T00:00:00"/>
    <s v="Costco01"/>
    <s v="Blanket"/>
    <x v="2"/>
    <n v="-77.349999999999994"/>
    <n v="1"/>
  </r>
  <r>
    <s v="001 00049118272024"/>
    <s v="'RV019970826794"/>
    <d v="2024-03-19T00:00:00"/>
    <n v="-260.16000000000003"/>
    <x v="6"/>
    <x v="5"/>
    <d v="2024-03-19T00:00:00"/>
    <s v="'019970826794"/>
    <n v="1662420"/>
    <s v="TN55-0480"/>
    <n v="203060"/>
    <d v="2024-03-21T00:00:00"/>
    <s v="Costco01"/>
    <s v="Blanket"/>
    <x v="2"/>
    <n v="-77.349999999999994"/>
    <n v="3"/>
  </r>
  <r>
    <s v="001 00049118272024"/>
    <s v="'RV019970826794"/>
    <d v="2024-03-19T00:00:00"/>
    <n v="-77.319999999999993"/>
    <x v="15"/>
    <x v="16"/>
    <d v="2024-03-19T00:00:00"/>
    <s v="'019980966428"/>
    <n v="1540783"/>
    <s v="BR40-2134"/>
    <n v="203060"/>
    <d v="2024-03-21T00:00:00"/>
    <s v="Costco01"/>
    <s v="Window"/>
    <x v="3"/>
    <n v="-28.15"/>
    <n v="2"/>
  </r>
  <r>
    <s v="001 00049118272024"/>
    <s v="'RV019970826794"/>
    <d v="2024-03-19T00:00:00"/>
    <n v="-86.72"/>
    <x v="3"/>
    <x v="2"/>
    <d v="2024-03-19T00:00:00"/>
    <s v="'019980966428"/>
    <n v="1662420"/>
    <s v="TN55-0480"/>
    <n v="203060"/>
    <d v="2024-03-21T00:00:00"/>
    <s v="Costco01"/>
    <s v="Blanket"/>
    <x v="2"/>
    <n v="-77.349999999999994"/>
    <n v="1"/>
  </r>
  <r>
    <s v="001 00049346912024"/>
    <s v="'1984RGR55608"/>
    <d v="2024-03-20T00:00:00"/>
    <n v="-32.380000000000003"/>
    <x v="13"/>
    <x v="0"/>
    <d v="2024-03-20T00:00:00"/>
    <s v="'019844975322"/>
    <n v="1663075"/>
    <s v="MT70-0306"/>
    <n v="203184"/>
    <d v="2024-03-22T00:00:00"/>
    <s v="Costco01"/>
    <s v="Bath Accessories"/>
    <x v="0"/>
    <n v="-22.5"/>
    <n v="1"/>
  </r>
  <r>
    <s v="001 00049346912024"/>
    <s v="'1995RGR563044"/>
    <d v="2024-03-20T00:00:00"/>
    <n v="-32.380000000000003"/>
    <x v="13"/>
    <x v="0"/>
    <d v="2024-03-20T00:00:00"/>
    <s v="'019954974298"/>
    <n v="1663079"/>
    <s v="MT70-0307"/>
    <n v="203184"/>
    <d v="2024-03-22T00:00:00"/>
    <s v="Costco01"/>
    <s v="Bath Accessories"/>
    <x v="0"/>
    <n v="-22.5"/>
    <n v="1"/>
  </r>
  <r>
    <s v="001 00049346912024"/>
    <s v="'RV001130428030"/>
    <d v="2024-03-20T00:00:00"/>
    <n v="-39"/>
    <x v="5"/>
    <x v="9"/>
    <d v="2024-03-20T00:00:00"/>
    <s v="'001130428030"/>
    <n v="1529947"/>
    <s v="CO63PN5563E"/>
    <n v="203186"/>
    <d v="2024-03-22T00:00:00"/>
    <s v="Costco01"/>
    <s v="Pet Bed"/>
    <x v="4"/>
    <n v="-39"/>
    <n v="1"/>
  </r>
  <r>
    <s v="001 00049346912024"/>
    <s v="'RV004310381791"/>
    <d v="2024-03-20T00:00:00"/>
    <n v="-64.47"/>
    <x v="5"/>
    <x v="31"/>
    <d v="2024-03-20T00:00:00"/>
    <s v="'004310381791"/>
    <n v="1585793"/>
    <s v="CO63PC5745E"/>
    <n v="203186"/>
    <d v="2024-03-22T00:00:00"/>
    <s v="Costco01"/>
    <s v="Pet Bed"/>
    <x v="4"/>
    <n v="-64.47"/>
    <n v="1"/>
  </r>
  <r>
    <s v="001 00049346912024"/>
    <s v="'RV019880494308"/>
    <d v="2024-03-20T00:00:00"/>
    <n v="-77.319999999999993"/>
    <x v="15"/>
    <x v="16"/>
    <d v="2024-03-20T00:00:00"/>
    <s v="'019880494308"/>
    <n v="1540780"/>
    <s v="BR40-2136"/>
    <n v="203186"/>
    <d v="2024-03-22T00:00:00"/>
    <s v="Costco01"/>
    <s v="Window"/>
    <x v="3"/>
    <n v="-28.15"/>
    <n v="2"/>
  </r>
  <r>
    <s v="001 00049346912024"/>
    <s v="'RV019880494308"/>
    <d v="2024-03-20T00:00:00"/>
    <n v="-86.72"/>
    <x v="3"/>
    <x v="2"/>
    <d v="2024-03-20T00:00:00"/>
    <s v="'019880494308"/>
    <n v="1662420"/>
    <s v="TN55-0480"/>
    <n v="203186"/>
    <d v="2024-03-22T00:00:00"/>
    <s v="Costco01"/>
    <s v="Blanket"/>
    <x v="2"/>
    <n v="-77.349999999999994"/>
    <n v="1"/>
  </r>
  <r>
    <s v="001 00049346912024"/>
    <s v="'RV019880494308"/>
    <d v="2024-03-20T00:00:00"/>
    <n v="-95.31"/>
    <x v="9"/>
    <x v="10"/>
    <d v="2024-03-20T00:00:00"/>
    <s v="'019880494308"/>
    <n v="1662421"/>
    <s v="TN55-0481"/>
    <n v="203186"/>
    <d v="2024-03-22T00:00:00"/>
    <s v="Costco01"/>
    <s v="Blanket"/>
    <x v="2"/>
    <n v="-85.85"/>
    <n v="1"/>
  </r>
  <r>
    <s v="001 00049346912024"/>
    <s v="'RV019880494367"/>
    <d v="2024-03-20T00:00:00"/>
    <n v="-25.55"/>
    <x v="5"/>
    <x v="4"/>
    <d v="2024-03-20T00:00:00"/>
    <s v="'019880494367"/>
    <n v="1516596"/>
    <s v="CO63HC5549E"/>
    <n v="203186"/>
    <d v="2024-03-22T00:00:00"/>
    <s v="Costco01"/>
    <s v="Pet Bed"/>
    <x v="4"/>
    <n v="-25.55"/>
    <n v="1"/>
  </r>
  <r>
    <s v="001 00049346912024"/>
    <s v="'RV019880494367"/>
    <d v="2024-03-20T00:00:00"/>
    <n v="-117"/>
    <x v="5"/>
    <x v="32"/>
    <d v="2024-03-20T00:00:00"/>
    <s v="'019880494367"/>
    <n v="1529947"/>
    <s v="CO63PN5563E"/>
    <n v="203186"/>
    <d v="2024-03-22T00:00:00"/>
    <s v="Costco01"/>
    <s v="Pet Bed"/>
    <x v="4"/>
    <n v="-39"/>
    <n v="3"/>
  </r>
  <r>
    <s v="001 00049346912024"/>
    <s v="'RV019910565914"/>
    <d v="2024-03-20T00:00:00"/>
    <n v="-38.659999999999997"/>
    <x v="4"/>
    <x v="3"/>
    <d v="2024-03-20T00:00:00"/>
    <s v="'019910565914"/>
    <n v="1540780"/>
    <s v="BR40-2136"/>
    <n v="203186"/>
    <d v="2024-03-22T00:00:00"/>
    <s v="Costco01"/>
    <s v="Window"/>
    <x v="3"/>
    <n v="-28.15"/>
    <n v="1"/>
  </r>
  <r>
    <s v="001 00049346912024"/>
    <s v="'RV019910565914"/>
    <d v="2024-03-20T00:00:00"/>
    <n v="-86.72"/>
    <x v="3"/>
    <x v="2"/>
    <d v="2024-03-20T00:00:00"/>
    <s v="'019910565914"/>
    <n v="1662420"/>
    <s v="TN55-0480"/>
    <n v="203186"/>
    <d v="2024-03-22T00:00:00"/>
    <s v="Costco01"/>
    <s v="Blanket"/>
    <x v="2"/>
    <n v="-77.349999999999994"/>
    <n v="1"/>
  </r>
  <r>
    <s v="001 00049346912024"/>
    <s v="'RV019910565914"/>
    <d v="2024-03-20T00:00:00"/>
    <n v="-190.62"/>
    <x v="18"/>
    <x v="20"/>
    <d v="2024-03-20T00:00:00"/>
    <s v="'019910565914"/>
    <n v="1662421"/>
    <s v="TN55-0481"/>
    <n v="203186"/>
    <d v="2024-03-22T00:00:00"/>
    <s v="Costco01"/>
    <s v="Blanket"/>
    <x v="2"/>
    <n v="-85.85"/>
    <n v="2"/>
  </r>
  <r>
    <s v="001 00049346912024"/>
    <s v="'RV019910565914"/>
    <d v="2024-03-20T00:00:00"/>
    <n v="-77.64"/>
    <x v="25"/>
    <x v="33"/>
    <d v="2024-03-20T00:00:00"/>
    <s v="'019910565914"/>
    <n v="1793724"/>
    <s v="CO16-370"/>
    <n v="203186"/>
    <d v="2024-03-22T00:00:00"/>
    <s v="Costco01"/>
    <s v="Basic Bedding"/>
    <x v="1"/>
    <n v="-17.16"/>
    <n v="3"/>
  </r>
  <r>
    <s v="001 00049346912024"/>
    <s v="'RV019910565914"/>
    <d v="2024-03-20T00:00:00"/>
    <n v="-40.36"/>
    <x v="2"/>
    <x v="1"/>
    <d v="2024-03-20T00:00:00"/>
    <s v="'019910565914"/>
    <n v="1793729"/>
    <s v="CO16-374"/>
    <n v="203186"/>
    <d v="2024-03-22T00:00:00"/>
    <s v="Costco01"/>
    <s v="Basic Bedding"/>
    <x v="1"/>
    <n v="-31.29"/>
    <n v="1"/>
  </r>
  <r>
    <s v="001 00049346912024"/>
    <s v="'RV019941095081"/>
    <d v="2024-03-20T00:00:00"/>
    <n v="-39"/>
    <x v="5"/>
    <x v="9"/>
    <d v="2024-03-20T00:00:00"/>
    <s v="'019941095081"/>
    <n v="1529947"/>
    <s v="CO63PN5563E"/>
    <n v="203186"/>
    <d v="2024-03-22T00:00:00"/>
    <s v="Costco01"/>
    <s v="Pet Bed"/>
    <x v="4"/>
    <n v="-39"/>
    <n v="1"/>
  </r>
  <r>
    <s v="001 00049346912024"/>
    <s v="'RV019941095114"/>
    <d v="2024-03-20T00:00:00"/>
    <n v="-95.31"/>
    <x v="9"/>
    <x v="10"/>
    <d v="2024-03-20T00:00:00"/>
    <s v="'019941095114"/>
    <n v="1662421"/>
    <s v="TN55-0481"/>
    <n v="203186"/>
    <d v="2024-03-22T00:00:00"/>
    <s v="Costco01"/>
    <s v="Blanket"/>
    <x v="2"/>
    <n v="-85.85"/>
    <n v="1"/>
  </r>
  <r>
    <s v="001 00049346912024"/>
    <s v="'RV019941095114"/>
    <d v="2024-03-20T00:00:00"/>
    <n v="-285.93"/>
    <x v="22"/>
    <x v="26"/>
    <d v="2024-03-20T00:00:00"/>
    <s v="'019941095114"/>
    <n v="1662422"/>
    <s v="TN55-0482"/>
    <n v="203186"/>
    <d v="2024-03-22T00:00:00"/>
    <s v="Costco01"/>
    <s v="Blanket"/>
    <x v="2"/>
    <n v="-85.85"/>
    <n v="3"/>
  </r>
  <r>
    <s v="001 00049346912024"/>
    <s v="'RV019941095639"/>
    <d v="2024-03-20T00:00:00"/>
    <n v="-42.7"/>
    <x v="7"/>
    <x v="7"/>
    <d v="2024-03-20T00:00:00"/>
    <s v="'019941095639"/>
    <n v="1540785"/>
    <s v="BR40-2141"/>
    <n v="203186"/>
    <d v="2024-03-22T00:00:00"/>
    <s v="Costco01"/>
    <s v="Window"/>
    <x v="3"/>
    <n v="-31.6"/>
    <n v="1"/>
  </r>
  <r>
    <s v="001 00049346912024"/>
    <s v="'RV019951651842"/>
    <d v="2024-03-20T00:00:00"/>
    <n v="-95.31"/>
    <x v="9"/>
    <x v="10"/>
    <d v="2024-03-20T00:00:00"/>
    <s v="'019951651842"/>
    <n v="1662422"/>
    <s v="TN55-0482"/>
    <n v="203186"/>
    <d v="2024-03-22T00:00:00"/>
    <s v="Costco01"/>
    <s v="Blanket"/>
    <x v="2"/>
    <n v="-85.85"/>
    <n v="1"/>
  </r>
  <r>
    <s v="001 00049346912024"/>
    <s v="'RV019960460766"/>
    <d v="2024-03-20T00:00:00"/>
    <n v="-95.31"/>
    <x v="9"/>
    <x v="10"/>
    <d v="2024-03-20T00:00:00"/>
    <s v="'019960460766"/>
    <n v="1662421"/>
    <s v="TN55-0481"/>
    <n v="203186"/>
    <d v="2024-03-22T00:00:00"/>
    <s v="Costco01"/>
    <s v="Blanket"/>
    <x v="2"/>
    <n v="-85.85"/>
    <n v="1"/>
  </r>
  <r>
    <s v="001 00049346912024"/>
    <s v="'RV019970827219"/>
    <d v="2024-03-20T00:00:00"/>
    <n v="-77.430000000000007"/>
    <x v="26"/>
    <x v="34"/>
    <d v="2024-03-20T00:00:00"/>
    <s v="'019970827219"/>
    <n v="1339335"/>
    <s v="BR55-1894"/>
    <n v="203186"/>
    <d v="2024-03-22T00:00:00"/>
    <s v="Costco01"/>
    <s v="Blanket"/>
    <x v="2"/>
    <n v="-62.27"/>
    <n v="1"/>
  </r>
  <r>
    <s v="001 00049346912024"/>
    <s v="'RV019980966986"/>
    <d v="2024-03-20T00:00:00"/>
    <n v="-25.55"/>
    <x v="5"/>
    <x v="4"/>
    <d v="2024-03-20T00:00:00"/>
    <s v="'019980966986"/>
    <n v="1516596"/>
    <s v="CO63HC5549E"/>
    <n v="203186"/>
    <d v="2024-03-22T00:00:00"/>
    <s v="Costco01"/>
    <s v="Pet Bed"/>
    <x v="4"/>
    <n v="-25.55"/>
    <n v="1"/>
  </r>
  <r>
    <s v="001 00049563222024"/>
    <s v="'1987RGR175066"/>
    <d v="2024-03-21T00:00:00"/>
    <n v="-32.380000000000003"/>
    <x v="13"/>
    <x v="0"/>
    <d v="2024-03-21T00:00:00"/>
    <s v="'019874970338"/>
    <n v="1663075"/>
    <s v="MT70-0306"/>
    <n v="203316"/>
    <d v="2024-03-25T00:00:00"/>
    <s v="Costco01"/>
    <s v="Bath Accessories"/>
    <x v="0"/>
    <n v="-22.5"/>
    <n v="1"/>
  </r>
  <r>
    <s v="001 00049563222024"/>
    <s v="'1998RGR316379"/>
    <d v="2024-03-21T00:00:00"/>
    <n v="-32.380000000000003"/>
    <x v="13"/>
    <x v="0"/>
    <d v="2024-03-21T00:00:00"/>
    <s v="'019984977014"/>
    <n v="1663079"/>
    <s v="MT70-0307"/>
    <n v="203316"/>
    <d v="2024-03-25T00:00:00"/>
    <s v="Costco01"/>
    <s v="Bath Accessories"/>
    <x v="0"/>
    <n v="-22.5"/>
    <n v="1"/>
  </r>
  <r>
    <s v="001 00049563222024"/>
    <s v="'RV001060524073"/>
    <d v="2024-03-21T00:00:00"/>
    <n v="-39"/>
    <x v="5"/>
    <x v="9"/>
    <d v="2024-03-21T00:00:00"/>
    <s v="'001060524073"/>
    <n v="1529947"/>
    <s v="CO63PN5563E"/>
    <n v="203321"/>
    <d v="2024-03-25T00:00:00"/>
    <s v="Costco01"/>
    <s v="Pet Bed"/>
    <x v="4"/>
    <n v="-39"/>
    <n v="1"/>
  </r>
  <r>
    <s v="001 00049563222024"/>
    <s v="'RV008476661109"/>
    <d v="2024-03-21T00:00:00"/>
    <n v="-34.869999999999997"/>
    <x v="5"/>
    <x v="24"/>
    <d v="2024-03-21T00:00:00"/>
    <s v="'008476661109"/>
    <n v="1704894"/>
    <s v="CO63BC6112E"/>
    <n v="203321"/>
    <d v="2024-03-25T00:00:00"/>
    <s v="Costco01"/>
    <s v="Pet Bed"/>
    <x v="4"/>
    <n v="-36.71"/>
    <n v="1"/>
  </r>
  <r>
    <s v="001 00049563222024"/>
    <s v="'RV008476661110"/>
    <d v="2024-03-21T00:00:00"/>
    <n v="-53.62"/>
    <x v="27"/>
    <x v="0"/>
    <d v="2024-03-21T00:00:00"/>
    <s v="'008476661110"/>
    <n v="1663082"/>
    <s v="MT70-0308"/>
    <n v="203321"/>
    <d v="2024-03-25T00:00:00"/>
    <s v="Costco01"/>
    <s v="Bath Accessories"/>
    <x v="0"/>
    <n v="-22.5"/>
    <n v="1"/>
  </r>
  <r>
    <s v="001 00049563222024"/>
    <s v="'RV008476664711"/>
    <d v="2024-03-21T00:00:00"/>
    <n v="-78"/>
    <x v="5"/>
    <x v="6"/>
    <d v="2024-03-21T00:00:00"/>
    <s v="'008476664711"/>
    <n v="1529947"/>
    <s v="CO63PN5563E"/>
    <n v="203321"/>
    <d v="2024-03-25T00:00:00"/>
    <s v="Costco01"/>
    <s v="Pet Bed"/>
    <x v="4"/>
    <n v="-39"/>
    <n v="2"/>
  </r>
  <r>
    <s v="001 00049563222024"/>
    <s v="'RV010700659724"/>
    <d v="2024-03-21T00:00:00"/>
    <n v="-26.25"/>
    <x v="17"/>
    <x v="28"/>
    <d v="2024-03-21T00:00:00"/>
    <s v="'010700659724"/>
    <n v="1793725"/>
    <s v="CO16-371"/>
    <n v="203321"/>
    <d v="2024-03-25T00:00:00"/>
    <s v="Costco01"/>
    <s v="Basic Bedding"/>
    <x v="1"/>
    <n v="-17.53"/>
    <n v="1"/>
  </r>
  <r>
    <s v="001 00049563222024"/>
    <s v="'RV010790314663"/>
    <d v="2024-03-21T00:00:00"/>
    <n v="-39"/>
    <x v="5"/>
    <x v="9"/>
    <d v="2024-03-21T00:00:00"/>
    <s v="'010790314663"/>
    <n v="1529947"/>
    <s v="CO63PN5563E"/>
    <n v="203321"/>
    <d v="2024-03-25T00:00:00"/>
    <s v="Costco01"/>
    <s v="Pet Bed"/>
    <x v="4"/>
    <n v="-39"/>
    <n v="1"/>
  </r>
  <r>
    <s v="001 00049563222024"/>
    <s v="'RV012770197259"/>
    <d v="2024-03-21T00:00:00"/>
    <n v="-95.31"/>
    <x v="9"/>
    <x v="10"/>
    <d v="2024-03-21T00:00:00"/>
    <s v="'012770197259"/>
    <n v="1662421"/>
    <s v="TN55-0481"/>
    <n v="203321"/>
    <d v="2024-03-25T00:00:00"/>
    <s v="Costco01"/>
    <s v="Blanket"/>
    <x v="2"/>
    <n v="-85.85"/>
    <n v="1"/>
  </r>
  <r>
    <s v="001 00049563222024"/>
    <s v="'RV019900332952"/>
    <d v="2024-03-21T00:00:00"/>
    <n v="-35.869999999999997"/>
    <x v="10"/>
    <x v="12"/>
    <d v="2024-03-21T00:00:00"/>
    <s v="'019900332952"/>
    <n v="1793728"/>
    <s v="CO16-373"/>
    <n v="203321"/>
    <d v="2024-03-25T00:00:00"/>
    <s v="Costco01"/>
    <s v="Basic Bedding"/>
    <x v="1"/>
    <n v="-26.98"/>
    <n v="1"/>
  </r>
  <r>
    <s v="001 00049563222024"/>
    <s v="'RV019970827491"/>
    <d v="2024-03-21T00:00:00"/>
    <n v="-86.72"/>
    <x v="3"/>
    <x v="2"/>
    <d v="2024-03-21T00:00:00"/>
    <s v="'019970827491"/>
    <n v="1662420"/>
    <s v="TN55-0480"/>
    <n v="203321"/>
    <d v="2024-03-25T00:00:00"/>
    <s v="Costco01"/>
    <s v="Blanket"/>
    <x v="2"/>
    <n v="-77.349999999999994"/>
    <n v="1"/>
  </r>
  <r>
    <s v="001 00049563222024"/>
    <s v="'RV019970827491"/>
    <d v="2024-03-21T00:00:00"/>
    <n v="-95.31"/>
    <x v="9"/>
    <x v="10"/>
    <d v="2024-03-21T00:00:00"/>
    <s v="'019970827491"/>
    <n v="1662421"/>
    <s v="TN55-0481"/>
    <n v="203321"/>
    <d v="2024-03-25T00:00:00"/>
    <s v="Costco01"/>
    <s v="Blanket"/>
    <x v="2"/>
    <n v="-85.85"/>
    <n v="1"/>
  </r>
  <r>
    <s v="001 00049563222024"/>
    <s v="'RV019970827505"/>
    <d v="2024-03-21T00:00:00"/>
    <n v="-22.78"/>
    <x v="5"/>
    <x v="11"/>
    <d v="2024-03-21T00:00:00"/>
    <s v="'019970827505"/>
    <n v="1529939"/>
    <s v="CO63PT5559E"/>
    <n v="203321"/>
    <d v="2024-03-25T00:00:00"/>
    <s v="Costco01"/>
    <s v="Pet Bed"/>
    <x v="4"/>
    <n v="-22.78"/>
    <n v="1"/>
  </r>
  <r>
    <s v="001 00049563222024"/>
    <s v="'RV019980967432"/>
    <d v="2024-03-21T00:00:00"/>
    <n v="-173.44"/>
    <x v="12"/>
    <x v="14"/>
    <d v="2024-03-21T00:00:00"/>
    <s v="'019980967432"/>
    <n v="1662420"/>
    <s v="TN55-0480"/>
    <n v="203321"/>
    <d v="2024-03-25T00:00:00"/>
    <s v="Costco01"/>
    <s v="Blanket"/>
    <x v="2"/>
    <n v="-77.349999999999994"/>
    <n v="2"/>
  </r>
  <r>
    <s v="001 00049883832024"/>
    <s v="1997RGR310091"/>
    <d v="2024-03-22T00:00:00"/>
    <n v="-77.430000000000007"/>
    <x v="26"/>
    <x v="34"/>
    <d v="2024-03-22T00:00:00"/>
    <s v="'019974977710"/>
    <n v="1339334"/>
    <s v="BR55-1893"/>
    <n v="203335"/>
    <d v="2024-03-26T00:00:00"/>
    <s v="Costco01"/>
    <s v="Blanket"/>
    <x v="2"/>
    <n v="-62.27"/>
    <n v="1"/>
  </r>
  <r>
    <s v="001 00049883832024"/>
    <s v="'RV003440243443"/>
    <d v="2024-03-23T00:00:00"/>
    <n v="-86.72"/>
    <x v="3"/>
    <x v="2"/>
    <d v="2024-03-23T00:00:00"/>
    <s v="'003440243443"/>
    <n v="1662420"/>
    <s v="TN55-0480"/>
    <n v="203337"/>
    <d v="2024-03-26T00:00:00"/>
    <s v="Costco01"/>
    <s v="Blanket"/>
    <x v="2"/>
    <n v="-77.349999999999994"/>
    <n v="1"/>
  </r>
  <r>
    <s v="001 00049883832024"/>
    <s v="'RV004470380648"/>
    <d v="2024-03-22T00:00:00"/>
    <n v="-22.78"/>
    <x v="5"/>
    <x v="11"/>
    <d v="2024-03-22T00:00:00"/>
    <s v="'004470380648"/>
    <n v="1529939"/>
    <s v="CO63PT5559E"/>
    <n v="203337"/>
    <d v="2024-03-26T00:00:00"/>
    <s v="Costco01"/>
    <s v="Pet Bed"/>
    <x v="4"/>
    <n v="-22.78"/>
    <n v="1"/>
  </r>
  <r>
    <s v="001 00049883832024"/>
    <s v="'RV008476667152"/>
    <d v="2024-03-22T00:00:00"/>
    <n v="-53.62"/>
    <x v="27"/>
    <x v="0"/>
    <d v="2024-03-22T00:00:00"/>
    <s v="'008476667152"/>
    <n v="1663079"/>
    <s v="MT70-0307"/>
    <n v="203337"/>
    <d v="2024-03-26T00:00:00"/>
    <s v="Costco01"/>
    <s v="Bath Accessories"/>
    <x v="0"/>
    <n v="-22.5"/>
    <n v="1"/>
  </r>
  <r>
    <s v="001 00049883832024"/>
    <s v="'RV010810270918"/>
    <d v="2024-03-24T00:00:00"/>
    <n v="-95.31"/>
    <x v="9"/>
    <x v="10"/>
    <d v="2024-03-24T00:00:00"/>
    <s v="'010810270918"/>
    <n v="1662421"/>
    <s v="TN55-0481"/>
    <n v="203337"/>
    <d v="2024-03-26T00:00:00"/>
    <s v="Costco01"/>
    <s v="Blanket"/>
    <x v="2"/>
    <n v="-85.85"/>
    <n v="1"/>
  </r>
  <r>
    <s v="001 00049883832024"/>
    <s v="'RV019860274901"/>
    <d v="2024-03-22T00:00:00"/>
    <n v="-95.31"/>
    <x v="9"/>
    <x v="10"/>
    <d v="2024-03-22T00:00:00"/>
    <s v="'019860274901"/>
    <n v="1662421"/>
    <s v="TN55-0481"/>
    <n v="203337"/>
    <d v="2024-03-26T00:00:00"/>
    <s v="Costco01"/>
    <s v="Blanket"/>
    <x v="2"/>
    <n v="-85.85"/>
    <n v="1"/>
  </r>
  <r>
    <s v="001 00049883832024"/>
    <s v="'RV019890306467"/>
    <d v="2024-03-22T00:00:00"/>
    <n v="-85.4"/>
    <x v="11"/>
    <x v="13"/>
    <d v="2024-03-22T00:00:00"/>
    <s v="'019890306467"/>
    <n v="1540785"/>
    <s v="BR40-2141"/>
    <n v="203337"/>
    <d v="2024-03-26T00:00:00"/>
    <s v="Costco01"/>
    <s v="Window"/>
    <x v="3"/>
    <n v="-31.6"/>
    <n v="2"/>
  </r>
  <r>
    <s v="001 00049883832024"/>
    <s v="'RV019890306467"/>
    <d v="2024-03-22T00:00:00"/>
    <n v="-95.31"/>
    <x v="9"/>
    <x v="10"/>
    <d v="2024-03-22T00:00:00"/>
    <s v="'019890306467"/>
    <n v="1662421"/>
    <s v="TN55-0481"/>
    <n v="203337"/>
    <d v="2024-03-26T00:00:00"/>
    <s v="Costco01"/>
    <s v="Blanket"/>
    <x v="2"/>
    <n v="-85.85"/>
    <n v="1"/>
  </r>
  <r>
    <s v="001 00049883832024"/>
    <s v="'RV019910566316"/>
    <d v="2024-03-22T00:00:00"/>
    <n v="-95.31"/>
    <x v="9"/>
    <x v="10"/>
    <d v="2024-03-22T00:00:00"/>
    <s v="'019910566316"/>
    <n v="1662421"/>
    <s v="TN55-0481"/>
    <n v="203337"/>
    <d v="2024-03-26T00:00:00"/>
    <s v="Costco01"/>
    <s v="Blanket"/>
    <x v="2"/>
    <n v="-85.85"/>
    <n v="1"/>
  </r>
  <r>
    <s v="001 00049883832024"/>
    <s v="'RV019941096797"/>
    <d v="2024-03-23T00:00:00"/>
    <n v="-95.31"/>
    <x v="9"/>
    <x v="10"/>
    <d v="2024-03-23T00:00:00"/>
    <s v="'019941096797"/>
    <n v="1662421"/>
    <s v="TN55-0481"/>
    <n v="203337"/>
    <d v="2024-03-26T00:00:00"/>
    <s v="Costco01"/>
    <s v="Blanket"/>
    <x v="2"/>
    <n v="-85.85"/>
    <n v="1"/>
  </r>
  <r>
    <s v="001 00049883832024"/>
    <s v="'RV019951653651"/>
    <d v="2024-03-22T00:00:00"/>
    <n v="-86.72"/>
    <x v="3"/>
    <x v="2"/>
    <d v="2024-03-22T00:00:00"/>
    <s v="'019951653651"/>
    <n v="1662420"/>
    <s v="TN55-0480"/>
    <n v="203337"/>
    <d v="2024-03-26T00:00:00"/>
    <s v="Costco01"/>
    <s v="Blanket"/>
    <x v="2"/>
    <n v="-77.349999999999994"/>
    <n v="1"/>
  </r>
  <r>
    <s v="001 00050086712024"/>
    <s v="'RV003840305864"/>
    <d v="2024-03-25T00:00:00"/>
    <n v="-86.72"/>
    <x v="3"/>
    <x v="2"/>
    <d v="2024-03-25T00:00:00"/>
    <s v="'003840305864"/>
    <n v="1662420"/>
    <s v="TN55-0480"/>
    <n v="203682"/>
    <d v="2024-03-27T00:00:00"/>
    <s v="Costco01"/>
    <s v="Blanket"/>
    <x v="2"/>
    <n v="-77.349999999999994"/>
    <n v="1"/>
  </r>
  <r>
    <s v="001 00050086712024"/>
    <s v="'RV019870384391"/>
    <d v="2024-03-25T00:00:00"/>
    <n v="-25.55"/>
    <x v="5"/>
    <x v="4"/>
    <d v="2024-03-25T00:00:00"/>
    <s v="'019870384391"/>
    <n v="1516597"/>
    <s v="CO63HC5550E"/>
    <n v="203682"/>
    <d v="2024-03-27T00:00:00"/>
    <s v="Costco01"/>
    <s v="Pet Bed"/>
    <x v="4"/>
    <n v="-25.55"/>
    <n v="1"/>
  </r>
  <r>
    <s v="001 00050086712024"/>
    <s v="'RV019870384391"/>
    <d v="2024-03-25T00:00:00"/>
    <n v="-78"/>
    <x v="5"/>
    <x v="6"/>
    <d v="2024-03-25T00:00:00"/>
    <s v="'019870384391"/>
    <n v="1529947"/>
    <s v="CO63PN5563E"/>
    <n v="203682"/>
    <d v="2024-03-27T00:00:00"/>
    <s v="Costco01"/>
    <s v="Pet Bed"/>
    <x v="4"/>
    <n v="-39"/>
    <n v="2"/>
  </r>
  <r>
    <s v="001 00050086712024"/>
    <s v="'RV019930419492"/>
    <d v="2024-03-25T00:00:00"/>
    <n v="-95.31"/>
    <x v="9"/>
    <x v="10"/>
    <d v="2024-03-25T00:00:00"/>
    <s v="'019930419492"/>
    <n v="1662422"/>
    <s v="TN55-0482"/>
    <n v="203682"/>
    <d v="2024-03-27T00:00:00"/>
    <s v="Costco01"/>
    <s v="Blanket"/>
    <x v="2"/>
    <n v="-85.85"/>
    <n v="1"/>
  </r>
  <r>
    <s v="001 00050086712024"/>
    <s v="'RV019941097257"/>
    <d v="2024-03-25T00:00:00"/>
    <n v="-40.36"/>
    <x v="2"/>
    <x v="1"/>
    <d v="2024-03-25T00:00:00"/>
    <s v="'019941097257"/>
    <n v="1793729"/>
    <s v="CO16-374"/>
    <n v="203682"/>
    <d v="2024-03-27T00:00:00"/>
    <s v="Costco01"/>
    <s v="Basic Bedding"/>
    <x v="1"/>
    <n v="-31.29"/>
    <n v="1"/>
  </r>
  <r>
    <s v="001 00050086712024"/>
    <s v="'RV019951654568"/>
    <d v="2024-03-25T00:00:00"/>
    <n v="-42.7"/>
    <x v="7"/>
    <x v="7"/>
    <d v="2024-03-25T00:00:00"/>
    <s v="'019951654568"/>
    <n v="1593358"/>
    <s v="BRB40-0007"/>
    <n v="203682"/>
    <d v="2024-03-27T00:00:00"/>
    <s v="Costco01"/>
    <s v="Window"/>
    <x v="3"/>
    <n v="-31.6"/>
    <n v="1"/>
  </r>
  <r>
    <s v="001 00050086712024"/>
    <s v="'RV019970828520"/>
    <d v="2024-03-25T00:00:00"/>
    <n v="-95.31"/>
    <x v="9"/>
    <x v="10"/>
    <d v="2024-03-25T00:00:00"/>
    <s v="'019970828520"/>
    <n v="1662421"/>
    <s v="TN55-0481"/>
    <n v="203682"/>
    <d v="2024-03-27T00:00:00"/>
    <s v="Costco01"/>
    <s v="Blanket"/>
    <x v="2"/>
    <n v="-85.85"/>
    <n v="1"/>
  </r>
  <r>
    <s v="001 00050086712024"/>
    <s v="'RV019980968717"/>
    <d v="2024-03-25T00:00:00"/>
    <n v="-42.7"/>
    <x v="7"/>
    <x v="7"/>
    <d v="2024-03-25T00:00:00"/>
    <s v="'019980968717"/>
    <n v="1593358"/>
    <s v="BRB40-0007"/>
    <n v="203682"/>
    <d v="2024-03-27T00:00:00"/>
    <s v="Costco01"/>
    <s v="Window"/>
    <x v="3"/>
    <n v="-31.6"/>
    <n v="1"/>
  </r>
  <r>
    <s v="001 00050317972024"/>
    <s v="1995RGR564189"/>
    <d v="2024-03-26T00:00:00"/>
    <n v="-32.380000000000003"/>
    <x v="13"/>
    <x v="0"/>
    <d v="2024-03-26T00:00:00"/>
    <s v="'019954984465"/>
    <n v="1663075"/>
    <s v="MT70-0306"/>
    <n v="203687"/>
    <d v="2024-03-28T00:00:00"/>
    <s v="Costco01"/>
    <s v="Bath Accessories"/>
    <x v="0"/>
    <n v="-22.5"/>
    <n v="1"/>
  </r>
  <r>
    <s v="001 00050317972024"/>
    <s v="'RV007340301769"/>
    <d v="2024-03-26T00:00:00"/>
    <n v="-95.31"/>
    <x v="9"/>
    <x v="10"/>
    <d v="2024-03-26T00:00:00"/>
    <s v="'007340301769"/>
    <n v="1662422"/>
    <s v="TN55-0482"/>
    <n v="203689"/>
    <d v="2024-03-28T00:00:00"/>
    <s v="Costco01"/>
    <s v="Blanket"/>
    <x v="2"/>
    <n v="-85.85"/>
    <n v="1"/>
  </r>
  <r>
    <s v="001 00050317972024"/>
    <s v="'RV010130276845"/>
    <d v="2024-03-26T00:00:00"/>
    <n v="-95.31"/>
    <x v="9"/>
    <x v="10"/>
    <d v="2024-03-26T00:00:00"/>
    <s v="'010130276845"/>
    <n v="1662421"/>
    <s v="TN55-0481"/>
    <n v="203689"/>
    <d v="2024-03-28T00:00:00"/>
    <s v="Costco01"/>
    <s v="Blanket"/>
    <x v="2"/>
    <n v="-85.85"/>
    <n v="1"/>
  </r>
  <r>
    <s v="001 00050317972024"/>
    <s v="'RV010810271091"/>
    <d v="2024-03-26T00:00:00"/>
    <n v="-95.31"/>
    <x v="9"/>
    <x v="10"/>
    <d v="2024-03-26T00:00:00"/>
    <s v="'010810271091"/>
    <n v="1662422"/>
    <s v="TN55-0482"/>
    <n v="203689"/>
    <d v="2024-03-28T00:00:00"/>
    <s v="Costco01"/>
    <s v="Blanket"/>
    <x v="2"/>
    <n v="-85.85"/>
    <n v="1"/>
  </r>
  <r>
    <s v="001 00050317972024"/>
    <s v="'RV019840148217"/>
    <d v="2024-03-26T00:00:00"/>
    <n v="-190.62"/>
    <x v="18"/>
    <x v="20"/>
    <d v="2024-03-26T00:00:00"/>
    <s v="'019840148217"/>
    <n v="1662421"/>
    <s v="TN55-0481"/>
    <n v="203689"/>
    <d v="2024-03-28T00:00:00"/>
    <s v="Costco01"/>
    <s v="Blanket"/>
    <x v="2"/>
    <n v="-85.85"/>
    <n v="2"/>
  </r>
  <r>
    <s v="001 00050317972024"/>
    <s v="'RV019840148271"/>
    <d v="2024-03-26T00:00:00"/>
    <n v="-25.55"/>
    <x v="5"/>
    <x v="4"/>
    <d v="2024-03-26T00:00:00"/>
    <s v="'019840148271"/>
    <n v="1516597"/>
    <s v="CO63HC5550E"/>
    <n v="203689"/>
    <d v="2024-03-28T00:00:00"/>
    <s v="Costco01"/>
    <s v="Pet Bed"/>
    <x v="4"/>
    <n v="-25.55"/>
    <n v="1"/>
  </r>
  <r>
    <s v="001 00050317972024"/>
    <s v="'RV019920434272"/>
    <d v="2024-03-26T00:00:00"/>
    <n v="-190.62"/>
    <x v="18"/>
    <x v="20"/>
    <d v="2024-03-26T00:00:00"/>
    <s v="'019920434272"/>
    <n v="1662421"/>
    <s v="TN55-0481"/>
    <n v="203689"/>
    <d v="2024-03-28T00:00:00"/>
    <s v="Costco01"/>
    <s v="Blanket"/>
    <x v="2"/>
    <n v="-85.85"/>
    <n v="2"/>
  </r>
  <r>
    <s v="001 00050317972024"/>
    <s v="'RV019951655374"/>
    <d v="2024-03-26T00:00:00"/>
    <n v="-25.55"/>
    <x v="5"/>
    <x v="4"/>
    <d v="2024-03-26T00:00:00"/>
    <s v="'019951655374"/>
    <n v="1516596"/>
    <s v="CO63HC5549E"/>
    <n v="203689"/>
    <d v="2024-03-28T00:00:00"/>
    <s v="Costco01"/>
    <s v="Pet Bed"/>
    <x v="4"/>
    <n v="-25.55"/>
    <n v="1"/>
  </r>
  <r>
    <s v="001 00050317972024"/>
    <s v="'RV019951655388"/>
    <d v="2024-03-26T00:00:00"/>
    <n v="-77.319999999999993"/>
    <x v="15"/>
    <x v="16"/>
    <d v="2024-03-26T00:00:00"/>
    <s v="'019951655388"/>
    <n v="1540783"/>
    <s v="BR40-2134"/>
    <n v="203689"/>
    <d v="2024-03-28T00:00:00"/>
    <s v="Costco01"/>
    <s v="Window"/>
    <x v="3"/>
    <n v="-28.15"/>
    <n v="2"/>
  </r>
  <r>
    <s v="001 00050317972024"/>
    <s v="'RV019960461701"/>
    <d v="2024-03-26T00:00:00"/>
    <n v="-42.7"/>
    <x v="7"/>
    <x v="7"/>
    <d v="2024-03-26T00:00:00"/>
    <s v="'019960461701"/>
    <n v="1540785"/>
    <s v="BR40-2141"/>
    <n v="203689"/>
    <d v="2024-03-28T00:00:00"/>
    <s v="Costco01"/>
    <s v="Window"/>
    <x v="3"/>
    <n v="-31.6"/>
    <n v="1"/>
  </r>
  <r>
    <s v="001 00050317972024"/>
    <s v="'RV019970828924"/>
    <d v="2024-03-26T00:00:00"/>
    <n v="-39"/>
    <x v="5"/>
    <x v="9"/>
    <d v="2024-03-26T00:00:00"/>
    <s v="'019970828924"/>
    <n v="1529947"/>
    <s v="CO63PN5563E"/>
    <n v="203689"/>
    <d v="2024-03-28T00:00:00"/>
    <s v="Costco01"/>
    <s v="Pet Bed"/>
    <x v="4"/>
    <n v="-39"/>
    <n v="1"/>
  </r>
  <r>
    <s v="001 00050317972024"/>
    <s v="'RV019970829020"/>
    <d v="2024-03-26T00:00:00"/>
    <n v="-86.72"/>
    <x v="3"/>
    <x v="2"/>
    <d v="2024-03-26T00:00:00"/>
    <s v="'019970829020"/>
    <n v="1662420"/>
    <s v="TN55-0480"/>
    <n v="203689"/>
    <d v="2024-03-28T00:00:00"/>
    <s v="Costco01"/>
    <s v="Blanket"/>
    <x v="2"/>
    <n v="-77.349999999999994"/>
    <n v="1"/>
  </r>
  <r>
    <s v="001 00050317972024"/>
    <s v="'RV019970829020"/>
    <d v="2024-03-26T00:00:00"/>
    <n v="-190.62"/>
    <x v="18"/>
    <x v="20"/>
    <d v="2024-03-26T00:00:00"/>
    <s v="'019970829020"/>
    <n v="1662421"/>
    <s v="TN55-0481"/>
    <n v="203689"/>
    <d v="2024-03-28T00:00:00"/>
    <s v="Costco01"/>
    <s v="Blanket"/>
    <x v="2"/>
    <n v="-85.85"/>
    <n v="2"/>
  </r>
  <r>
    <s v="001 00050538582024"/>
    <s v="'RV019840148361"/>
    <d v="2024-03-27T00:00:00"/>
    <n v="-86.72"/>
    <x v="3"/>
    <x v="2"/>
    <d v="2024-03-27T00:00:00"/>
    <s v="'019840148361"/>
    <n v="1662420"/>
    <s v="TN55-0480"/>
    <n v="203830"/>
    <d v="2024-03-29T00:00:00"/>
    <s v="Costco01"/>
    <s v="Blanket"/>
    <x v="2"/>
    <n v="-77.349999999999994"/>
    <n v="1"/>
  </r>
  <r>
    <s v="001 00050538582024"/>
    <s v="'RV019880495374"/>
    <d v="2024-03-27T00:00:00"/>
    <n v="-25.55"/>
    <x v="5"/>
    <x v="4"/>
    <d v="2024-03-27T00:00:00"/>
    <s v="'019880495374"/>
    <n v="1516596"/>
    <s v="CO63HC5549E"/>
    <n v="203830"/>
    <d v="2024-03-29T00:00:00"/>
    <s v="Costco01"/>
    <s v="Pet Bed"/>
    <x v="4"/>
    <n v="-25.55"/>
    <n v="1"/>
  </r>
  <r>
    <s v="001 00050538582024"/>
    <s v="'RV019920434519"/>
    <d v="2024-03-27T00:00:00"/>
    <n v="-25.55"/>
    <x v="5"/>
    <x v="4"/>
    <d v="2024-03-27T00:00:00"/>
    <s v="'019920434519"/>
    <n v="1516597"/>
    <s v="CO63HC5550E"/>
    <n v="203830"/>
    <d v="2024-03-29T00:00:00"/>
    <s v="Costco01"/>
    <s v="Pet Bed"/>
    <x v="4"/>
    <n v="-25.55"/>
    <n v="1"/>
  </r>
  <r>
    <s v="001 00050538582024"/>
    <s v="'RV019920434519"/>
    <d v="2024-03-27T00:00:00"/>
    <n v="-78"/>
    <x v="5"/>
    <x v="6"/>
    <d v="2024-03-27T00:00:00"/>
    <s v="'019920434519"/>
    <n v="1529946"/>
    <s v="CO63PN5562E"/>
    <n v="203830"/>
    <d v="2024-03-29T00:00:00"/>
    <s v="Costco01"/>
    <s v="Pet Bed"/>
    <x v="4"/>
    <n v="-39"/>
    <n v="2"/>
  </r>
  <r>
    <s v="001 00050538582024"/>
    <s v="'RV019920434551"/>
    <d v="2024-03-27T00:00:00"/>
    <n v="-260.16000000000003"/>
    <x v="6"/>
    <x v="5"/>
    <d v="2024-03-27T00:00:00"/>
    <s v="'019920434551"/>
    <n v="1662420"/>
    <s v="TN55-0480"/>
    <n v="203830"/>
    <d v="2024-03-29T00:00:00"/>
    <s v="Costco01"/>
    <s v="Blanket"/>
    <x v="2"/>
    <n v="-77.349999999999994"/>
    <n v="3"/>
  </r>
  <r>
    <s v="001 00050538582024"/>
    <s v="'RV019941099016"/>
    <d v="2024-03-27T00:00:00"/>
    <n v="-25.55"/>
    <x v="5"/>
    <x v="4"/>
    <d v="2024-03-27T00:00:00"/>
    <s v="'019941099016"/>
    <n v="1516596"/>
    <s v="CO63HC5549E"/>
    <n v="203830"/>
    <d v="2024-03-29T00:00:00"/>
    <s v="Costco01"/>
    <s v="Pet Bed"/>
    <x v="4"/>
    <n v="-25.55"/>
    <n v="1"/>
  </r>
  <r>
    <s v="001 00050538582024"/>
    <s v="'RV019941099016"/>
    <d v="2024-03-27T00:00:00"/>
    <n v="-25.55"/>
    <x v="5"/>
    <x v="4"/>
    <d v="2024-03-27T00:00:00"/>
    <s v="'019941099016"/>
    <n v="1516597"/>
    <s v="CO63HC5550E"/>
    <n v="203830"/>
    <d v="2024-03-29T00:00:00"/>
    <s v="Costco01"/>
    <s v="Pet Bed"/>
    <x v="4"/>
    <n v="-25.55"/>
    <n v="1"/>
  </r>
  <r>
    <s v="001 00050538582024"/>
    <s v="'RV019941099080"/>
    <d v="2024-03-27T00:00:00"/>
    <n v="-42.7"/>
    <x v="7"/>
    <x v="7"/>
    <d v="2024-03-27T00:00:00"/>
    <s v="'019941099080"/>
    <n v="1540784"/>
    <s v="BR40-2137"/>
    <n v="203830"/>
    <d v="2024-03-29T00:00:00"/>
    <s v="Costco01"/>
    <s v="Window"/>
    <x v="3"/>
    <n v="-31.6"/>
    <n v="1"/>
  </r>
  <r>
    <s v="001 00050538582024"/>
    <s v="'RV019941099080"/>
    <d v="2024-03-27T00:00:00"/>
    <n v="-86.72"/>
    <x v="3"/>
    <x v="2"/>
    <d v="2024-03-27T00:00:00"/>
    <s v="'019941099080"/>
    <n v="1662420"/>
    <s v="TN55-0480"/>
    <n v="203830"/>
    <d v="2024-03-29T00:00:00"/>
    <s v="Costco01"/>
    <s v="Blanket"/>
    <x v="2"/>
    <n v="-77.349999999999994"/>
    <n v="1"/>
  </r>
  <r>
    <s v="001 00050538582024"/>
    <s v="'RV019941099080"/>
    <d v="2024-03-27T00:00:00"/>
    <n v="-95.31"/>
    <x v="9"/>
    <x v="10"/>
    <d v="2024-03-27T00:00:00"/>
    <s v="'019941099080"/>
    <n v="1662422"/>
    <s v="TN55-0482"/>
    <n v="203830"/>
    <d v="2024-03-29T00:00:00"/>
    <s v="Costco01"/>
    <s v="Blanket"/>
    <x v="2"/>
    <n v="-85.85"/>
    <n v="1"/>
  </r>
  <r>
    <s v="001 00050538582024"/>
    <s v="'RV019941099318"/>
    <d v="2024-03-27T00:00:00"/>
    <n v="-38.659999999999997"/>
    <x v="4"/>
    <x v="3"/>
    <d v="2024-03-27T00:00:00"/>
    <s v="'019941099318"/>
    <n v="1540783"/>
    <s v="BR40-2134"/>
    <n v="203830"/>
    <d v="2024-03-29T00:00:00"/>
    <s v="Costco01"/>
    <s v="Window"/>
    <x v="3"/>
    <n v="-28.15"/>
    <n v="1"/>
  </r>
  <r>
    <s v="001 00050538582024"/>
    <s v="'RV019980969729"/>
    <d v="2024-03-27T00:00:00"/>
    <n v="-85.4"/>
    <x v="11"/>
    <x v="13"/>
    <d v="2024-03-27T00:00:00"/>
    <s v="'019980969729"/>
    <n v="1540784"/>
    <s v="BR40-2137"/>
    <n v="203830"/>
    <d v="2024-03-29T00:00:00"/>
    <s v="Costco01"/>
    <s v="Window"/>
    <x v="3"/>
    <n v="-31.6"/>
    <n v="2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49">
  <r>
    <s v="001 00050770112024"/>
    <s v="'RV003860381920"/>
    <d v="2024-03-28T00:00:00"/>
    <n v="-95.31"/>
    <n v="-9.4600000000000009"/>
    <n v="-85.85"/>
    <d v="2024-03-28T00:00:00"/>
    <s v="'003860381920"/>
    <n v="1662421"/>
    <s v="TN55-0481"/>
    <n v="204068"/>
    <d v="2024-04-01T00:00:00"/>
    <s v="Costco01"/>
    <s v="Blanket"/>
    <x v="0"/>
    <n v="-85.85"/>
    <n v="1"/>
    <s v="APPROVED"/>
    <s v="Heather Zhu "/>
  </r>
  <r>
    <s v="001 00050770112024"/>
    <s v="'RV019840148582"/>
    <d v="2024-03-28T00:00:00"/>
    <n v="-86.72"/>
    <n v="-9.3699999999999992"/>
    <n v="-77.349999999999994"/>
    <d v="2024-03-28T00:00:00"/>
    <s v="'019840148582"/>
    <n v="1662420"/>
    <s v="TN55-0480"/>
    <n v="204068"/>
    <d v="2024-04-01T00:00:00"/>
    <s v="Costco01"/>
    <s v="Blanket"/>
    <x v="0"/>
    <n v="-77.349999999999994"/>
    <n v="1"/>
    <s v="APPROVED"/>
    <s v="Heather Zhu "/>
  </r>
  <r>
    <s v="001 00050770112024"/>
    <s v="'RV019840148582"/>
    <d v="2024-03-28T00:00:00"/>
    <n v="-95.31"/>
    <n v="-9.4600000000000009"/>
    <n v="-85.85"/>
    <d v="2024-03-28T00:00:00"/>
    <s v="'019840148582"/>
    <n v="1662421"/>
    <s v="TN55-0481"/>
    <n v="204068"/>
    <d v="2024-04-01T00:00:00"/>
    <s v="Costco01"/>
    <s v="Blanket"/>
    <x v="0"/>
    <n v="-85.85"/>
    <n v="1"/>
    <s v="APPROVED"/>
    <s v="Heather Zhu "/>
  </r>
  <r>
    <s v="001 00050770112024"/>
    <s v="'RV019910567064"/>
    <d v="2024-03-28T00:00:00"/>
    <n v="-38.659999999999997"/>
    <n v="-10.51"/>
    <n v="-28.15"/>
    <d v="2024-03-28T00:00:00"/>
    <s v="'019910567064"/>
    <n v="1540780"/>
    <s v="BR40-2136"/>
    <n v="204068"/>
    <d v="2024-04-01T00:00:00"/>
    <s v="Costco01"/>
    <s v="Window"/>
    <x v="1"/>
    <n v="-28.15"/>
    <n v="1"/>
    <s v="APPROVED"/>
    <s v="Heather Zhu "/>
  </r>
  <r>
    <s v="001 00050770112024"/>
    <s v="'RV019910567064"/>
    <d v="2024-03-28T00:00:00"/>
    <n v="-42.7"/>
    <n v="-11.1"/>
    <n v="-31.6"/>
    <d v="2024-03-28T00:00:00"/>
    <s v="'019910567064"/>
    <n v="1540785"/>
    <s v="BR40-2141"/>
    <n v="204068"/>
    <d v="2024-04-01T00:00:00"/>
    <s v="Costco01"/>
    <s v="Window"/>
    <x v="1"/>
    <n v="-31.6"/>
    <n v="1"/>
    <s v="APPROVED"/>
    <s v="Heather Zhu "/>
  </r>
  <r>
    <s v="001 00050770112024"/>
    <s v="'RV019910567064"/>
    <d v="2024-03-28T00:00:00"/>
    <n v="-86.72"/>
    <n v="-9.3699999999999992"/>
    <n v="-77.349999999999994"/>
    <d v="2024-03-28T00:00:00"/>
    <s v="'019910567064"/>
    <n v="1662420"/>
    <s v="TN55-0480"/>
    <n v="204068"/>
    <d v="2024-04-01T00:00:00"/>
    <s v="Costco01"/>
    <s v="Blanket"/>
    <x v="0"/>
    <n v="-77.349999999999994"/>
    <n v="1"/>
    <s v="APPROVED"/>
    <s v="Heather Zhu "/>
  </r>
  <r>
    <s v="001 00050770112024"/>
    <s v="'RV019910567064"/>
    <d v="2024-03-28T00:00:00"/>
    <n v="-190.62"/>
    <n v="-18.920000000000002"/>
    <n v="-171.7"/>
    <d v="2024-03-28T00:00:00"/>
    <s v="'019910567064"/>
    <n v="1662421"/>
    <s v="TN55-0481"/>
    <n v="204068"/>
    <d v="2024-04-01T00:00:00"/>
    <s v="Costco01"/>
    <s v="Blanket"/>
    <x v="0"/>
    <n v="-85.85"/>
    <n v="2"/>
    <s v="APPROVED"/>
    <s v="Heather Zhu "/>
  </r>
  <r>
    <s v="001 00051047992024"/>
    <s v="'RV000280434574"/>
    <d v="2024-03-29T00:00:00"/>
    <n v="-25.55"/>
    <n v="0"/>
    <n v="-25.55"/>
    <d v="2024-03-29T00:00:00"/>
    <s v="'000280434574"/>
    <n v="1516596"/>
    <s v="CO63HC5549E"/>
    <n v="204073"/>
    <d v="2024-04-02T00:00:00"/>
    <s v="Costco01"/>
    <s v="Pet Bed"/>
    <x v="2"/>
    <n v="-25.55"/>
    <n v="1"/>
    <s v="APPROVED"/>
    <s v="Heather Zhu "/>
  </r>
  <r>
    <s v="001 00051047992024"/>
    <s v="'RV003060402941"/>
    <d v="2024-03-30T00:00:00"/>
    <n v="-25.55"/>
    <n v="0"/>
    <n v="-25.55"/>
    <d v="2024-03-30T00:00:00"/>
    <s v="'003060402941"/>
    <n v="1516597"/>
    <s v="CO63HC5550E"/>
    <n v="204073"/>
    <d v="2024-04-02T00:00:00"/>
    <s v="Costco01"/>
    <s v="Pet Bed"/>
    <x v="2"/>
    <n v="-25.55"/>
    <n v="1"/>
    <s v="APPROVED"/>
    <s v="Heather Zhu "/>
  </r>
  <r>
    <s v="001 00051047992024"/>
    <s v="'RV006860279308"/>
    <d v="2024-03-29T00:00:00"/>
    <n v="-25.55"/>
    <n v="0"/>
    <n v="-25.55"/>
    <d v="2024-03-29T00:00:00"/>
    <s v="'006860279308"/>
    <n v="1516597"/>
    <s v="CO63HC5550E"/>
    <n v="204073"/>
    <d v="2024-04-02T00:00:00"/>
    <s v="Costco01"/>
    <s v="Pet Bed"/>
    <x v="2"/>
    <n v="-25.55"/>
    <n v="1"/>
    <s v="APPROVED"/>
    <s v="Heather Zhu "/>
  </r>
  <r>
    <s v="001 00051047992024"/>
    <s v="'RV019850127120"/>
    <d v="2024-03-29T00:00:00"/>
    <n v="-39"/>
    <n v="0"/>
    <n v="-39"/>
    <d v="2024-03-29T00:00:00"/>
    <s v="'019850127120"/>
    <n v="1529947"/>
    <s v="CO63PN5563E"/>
    <n v="204073"/>
    <d v="2024-04-02T00:00:00"/>
    <s v="Costco01"/>
    <s v="Pet Bed"/>
    <x v="2"/>
    <n v="-39"/>
    <n v="1"/>
    <s v="APPROVED"/>
    <s v="Heather Zhu "/>
  </r>
  <r>
    <s v="001 00051047992024"/>
    <s v="'RV019850127160"/>
    <d v="2024-03-29T00:00:00"/>
    <n v="-173.44"/>
    <n v="-18.739999999999998"/>
    <n v="-154.69999999999999"/>
    <d v="2024-03-29T00:00:00"/>
    <s v="'019850127160"/>
    <n v="1662420"/>
    <s v="TN55-0480"/>
    <n v="204073"/>
    <d v="2024-04-02T00:00:00"/>
    <s v="Costco01"/>
    <s v="Blanket"/>
    <x v="0"/>
    <n v="-77.349999999999994"/>
    <n v="2"/>
    <s v="APPROVED"/>
    <s v="Heather Zhu "/>
  </r>
  <r>
    <s v="001 00051047992024"/>
    <s v="'RV019980970675"/>
    <d v="2024-03-29T00:00:00"/>
    <n v="-86.72"/>
    <n v="-9.3699999999999992"/>
    <n v="-77.349999999999994"/>
    <d v="2024-03-29T00:00:00"/>
    <s v="'019980970675"/>
    <n v="1662420"/>
    <s v="TN55-0480"/>
    <n v="204073"/>
    <d v="2024-04-02T00:00:00"/>
    <s v="Costco01"/>
    <s v="Blanket"/>
    <x v="0"/>
    <n v="-77.349999999999994"/>
    <n v="1"/>
    <s v="APPROVED"/>
    <s v="Heather Zhu "/>
  </r>
  <r>
    <s v="001 00051047992024"/>
    <s v="'RV019980970675"/>
    <d v="2024-03-29T00:00:00"/>
    <n v="-95.31"/>
    <n v="-9.4600000000000009"/>
    <n v="-85.85"/>
    <d v="2024-03-29T00:00:00"/>
    <s v="'019980970675"/>
    <n v="1662421"/>
    <s v="TN55-0481"/>
    <n v="204073"/>
    <d v="2024-04-02T00:00:00"/>
    <s v="Costco01"/>
    <s v="Blanket"/>
    <x v="0"/>
    <n v="-85.85"/>
    <n v="1"/>
    <s v="APPROVED"/>
    <s v="Heather Zhu "/>
  </r>
  <r>
    <s v="001 00051240832024"/>
    <s v="'1984RGR55919"/>
    <d v="2024-04-01T00:00:00"/>
    <n v="-70.23"/>
    <n v="-15.1"/>
    <n v="-55.13"/>
    <d v="2024-04-01T00:00:00"/>
    <s v="'019844999846"/>
    <n v="1339333"/>
    <s v="BR55-1892"/>
    <n v="204241"/>
    <d v="2024-04-03T00:00:00"/>
    <s v="Costco01"/>
    <s v="Blanket"/>
    <x v="0"/>
    <n v="-55.13"/>
    <n v="1"/>
    <s v="APPROVED"/>
    <s v="Heather Zhu "/>
  </r>
  <r>
    <s v="001 00051240832024"/>
    <s v="'1998RGR317380"/>
    <d v="2024-04-01T00:00:00"/>
    <n v="-32.380000000000003"/>
    <n v="-9.8800000000000008"/>
    <n v="-22.5"/>
    <d v="2024-04-01T00:00:00"/>
    <s v="'019985003086"/>
    <n v="1663075"/>
    <s v="MT70-0306"/>
    <n v="204241"/>
    <d v="2024-04-03T00:00:00"/>
    <s v="Costco01"/>
    <s v="Bath Accessories"/>
    <x v="3"/>
    <n v="-22.5"/>
    <n v="1"/>
    <s v="APPROVED"/>
    <s v="Heather Zhu "/>
  </r>
  <r>
    <s v="001 00051240832024"/>
    <s v="'1998RGR317518"/>
    <d v="2024-04-01T00:00:00"/>
    <n v="-77.430000000000007"/>
    <n v="-15.16"/>
    <n v="-62.27"/>
    <d v="2024-04-01T00:00:00"/>
    <s v="'019985003764"/>
    <n v="1339335"/>
    <s v="BR55-1894"/>
    <n v="204241"/>
    <d v="2024-04-03T00:00:00"/>
    <s v="Costco01"/>
    <s v="Blanket"/>
    <x v="0"/>
    <n v="-62.27"/>
    <n v="1"/>
    <s v="APPROVED"/>
    <s v="Heather Zhu "/>
  </r>
  <r>
    <s v="001 00051240832024"/>
    <s v="'RV006580390585"/>
    <d v="2024-04-01T00:00:00"/>
    <n v="-39"/>
    <n v="0"/>
    <n v="-39"/>
    <d v="2024-04-01T00:00:00"/>
    <s v="'006580390585"/>
    <n v="1529947"/>
    <s v="CO63PN5563E"/>
    <n v="204243"/>
    <d v="2024-04-03T00:00:00"/>
    <s v="Costco01"/>
    <s v="Pet Bed"/>
    <x v="2"/>
    <n v="-39"/>
    <n v="1"/>
    <s v="APPROVED"/>
    <s v="Heather Zhu "/>
  </r>
  <r>
    <s v="001 00051240832024"/>
    <s v="'RV006860279536"/>
    <d v="2024-04-01T00:00:00"/>
    <n v="-86.72"/>
    <n v="-9.3699999999999992"/>
    <n v="-77.349999999999994"/>
    <d v="2024-04-01T00:00:00"/>
    <s v="'006860279536"/>
    <n v="1662420"/>
    <s v="TN55-0480"/>
    <n v="204243"/>
    <d v="2024-04-03T00:00:00"/>
    <s v="Costco01"/>
    <s v="Blanket"/>
    <x v="0"/>
    <n v="-77.349999999999994"/>
    <n v="1"/>
    <s v="APPROVED"/>
    <s v="Heather Zhu "/>
  </r>
  <r>
    <s v="001 00051240832024"/>
    <s v="'RV019880496630"/>
    <d v="2024-04-01T00:00:00"/>
    <n v="-64.47"/>
    <n v="0"/>
    <n v="-64.47"/>
    <d v="2024-04-01T00:00:00"/>
    <s v="'019880496630"/>
    <n v="1585793"/>
    <s v="CO63PC5745E"/>
    <n v="204243"/>
    <d v="2024-04-03T00:00:00"/>
    <s v="Costco01"/>
    <s v="Pet Bed"/>
    <x v="2"/>
    <n v="-64.47"/>
    <n v="1"/>
    <s v="APPROVED"/>
    <s v="Heather Zhu "/>
  </r>
  <r>
    <s v="001 00051240832024"/>
    <s v="'RV019941100704"/>
    <d v="2024-04-01T00:00:00"/>
    <n v="-86.72"/>
    <n v="-9.3699999999999992"/>
    <n v="-77.349999999999994"/>
    <d v="2024-04-01T00:00:00"/>
    <s v="'019941100704"/>
    <n v="1662420"/>
    <s v="TN55-0480"/>
    <n v="204243"/>
    <d v="2024-04-03T00:00:00"/>
    <s v="Costco01"/>
    <s v="Blanket"/>
    <x v="0"/>
    <n v="-77.349999999999994"/>
    <n v="1"/>
    <s v="APPROVED"/>
    <s v="Heather Zhu "/>
  </r>
  <r>
    <s v="001 00051240832024"/>
    <s v="'RV019941100744"/>
    <d v="2024-04-01T00:00:00"/>
    <n v="-25.55"/>
    <n v="0"/>
    <n v="-25.55"/>
    <d v="2024-04-01T00:00:00"/>
    <s v="'019941100744"/>
    <n v="1516597"/>
    <s v="CO63HC5550E"/>
    <n v="204243"/>
    <d v="2024-04-03T00:00:00"/>
    <s v="Costco01"/>
    <s v="Pet Bed"/>
    <x v="2"/>
    <n v="-25.55"/>
    <n v="1"/>
    <s v="APPROVED"/>
    <s v="Heather Zhu "/>
  </r>
  <r>
    <s v="001 00051240832024"/>
    <s v="'RV019960462859"/>
    <d v="2024-04-01T00:00:00"/>
    <n v="-39"/>
    <n v="0"/>
    <n v="-39"/>
    <d v="2024-04-01T00:00:00"/>
    <s v="'019960462859"/>
    <n v="1529947"/>
    <s v="CO63PN5563E"/>
    <n v="204243"/>
    <d v="2024-04-03T00:00:00"/>
    <s v="Costco01"/>
    <s v="Pet Bed"/>
    <x v="2"/>
    <n v="-39"/>
    <n v="1"/>
    <s v="APPROVED"/>
    <s v="Heather Zhu "/>
  </r>
  <r>
    <s v="001 00051240832024"/>
    <s v="'RV019980971659"/>
    <d v="2024-04-01T00:00:00"/>
    <n v="-95.31"/>
    <n v="-9.4600000000000009"/>
    <n v="-85.85"/>
    <d v="2024-04-01T00:00:00"/>
    <s v="'019980971659"/>
    <n v="1662422"/>
    <s v="TN55-0482"/>
    <n v="204243"/>
    <d v="2024-04-03T00:00:00"/>
    <s v="Costco01"/>
    <s v="Blanket"/>
    <x v="0"/>
    <n v="-85.85"/>
    <n v="1"/>
    <s v="APPROVED"/>
    <s v="Heather Zhu "/>
  </r>
  <r>
    <s v="001 00051460312024"/>
    <s v="'RV016740001938"/>
    <d v="2024-04-02T00:00:00"/>
    <n v="-64.47"/>
    <n v="0"/>
    <n v="-64.47"/>
    <d v="2024-04-02T00:00:00"/>
    <s v="'016740001938"/>
    <n v="1585794"/>
    <s v="CO63PC5746E"/>
    <n v="204248"/>
    <d v="2024-04-04T00:00:00"/>
    <s v="Costco01"/>
    <s v="Pet Bed"/>
    <x v="2"/>
    <n v="-64.47"/>
    <n v="1"/>
    <s v="APPROVED"/>
    <s v="Heather Zhu "/>
  </r>
  <r>
    <s v="001 00051460312024"/>
    <s v="'RV019941101733"/>
    <d v="2024-04-02T00:00:00"/>
    <n v="-173.44"/>
    <n v="-18.739999999999998"/>
    <n v="-154.69999999999999"/>
    <d v="2024-04-02T00:00:00"/>
    <s v="'019941101733"/>
    <n v="1662420"/>
    <s v="TN55-0480"/>
    <n v="204248"/>
    <d v="2024-04-04T00:00:00"/>
    <s v="Costco01"/>
    <s v="Blanket"/>
    <x v="0"/>
    <n v="-77.349999999999994"/>
    <n v="2"/>
    <s v="APPROVED"/>
    <s v="Heather Zhu "/>
  </r>
  <r>
    <s v="001 00051460312024"/>
    <s v="'RV019951659293"/>
    <d v="2024-04-02T00:00:00"/>
    <n v="-25.88"/>
    <n v="-8.7200000000000006"/>
    <n v="-17.16"/>
    <d v="2024-04-02T00:00:00"/>
    <s v="'019951659293"/>
    <n v="1793724"/>
    <s v="CO16-370"/>
    <n v="204248"/>
    <d v="2024-04-04T00:00:00"/>
    <s v="Costco01"/>
    <s v="Basic Bedding"/>
    <x v="4"/>
    <n v="-17.16"/>
    <n v="1"/>
    <s v="APPROVED"/>
    <s v="Heather Zhu "/>
  </r>
  <r>
    <s v="001 00051460312024"/>
    <s v="'RV019951659537"/>
    <d v="2024-04-02T00:00:00"/>
    <n v="-22.78"/>
    <n v="0"/>
    <n v="-22.78"/>
    <d v="2024-04-02T00:00:00"/>
    <s v="'019951659537"/>
    <n v="1529944"/>
    <s v="CO63PT5560E"/>
    <n v="204248"/>
    <d v="2024-04-04T00:00:00"/>
    <s v="Costco01"/>
    <s v="Pet Bed"/>
    <x v="2"/>
    <n v="-22.78"/>
    <n v="1"/>
    <s v="APPROVED"/>
    <s v="Heather Zhu "/>
  </r>
  <r>
    <s v="001 00051460312024"/>
    <s v="'RV019951659657"/>
    <d v="2024-04-02T00:00:00"/>
    <n v="-35.869999999999997"/>
    <n v="-8.89"/>
    <n v="-26.98"/>
    <d v="2024-04-02T00:00:00"/>
    <s v="'019951659657"/>
    <n v="1793728"/>
    <s v="CO16-373"/>
    <n v="204248"/>
    <d v="2024-04-04T00:00:00"/>
    <s v="Costco01"/>
    <s v="Basic Bedding"/>
    <x v="4"/>
    <n v="-26.98"/>
    <n v="1"/>
    <s v="APPROVED"/>
    <s v="Heather Zhu "/>
  </r>
  <r>
    <s v="001 00051460312024"/>
    <s v="'RV019951659841"/>
    <d v="2024-04-02T00:00:00"/>
    <n v="-86.72"/>
    <n v="-9.3699999999999992"/>
    <n v="-77.349999999999994"/>
    <d v="2024-04-02T00:00:00"/>
    <s v="'019951659841"/>
    <n v="1662420"/>
    <s v="TN55-0480"/>
    <n v="204248"/>
    <d v="2024-04-04T00:00:00"/>
    <s v="Costco01"/>
    <s v="Blanket"/>
    <x v="0"/>
    <n v="-77.349999999999994"/>
    <n v="1"/>
    <s v="APPROVED"/>
    <s v="Heather Zhu "/>
  </r>
  <r>
    <s v="001 00051460312024"/>
    <s v="'RV019951659841"/>
    <d v="2024-04-02T00:00:00"/>
    <n v="-285.93"/>
    <n v="-28.38"/>
    <n v="-257.55"/>
    <d v="2024-04-02T00:00:00"/>
    <s v="'019951659841"/>
    <n v="1662422"/>
    <s v="TN55-0482"/>
    <n v="204248"/>
    <d v="2024-04-04T00:00:00"/>
    <s v="Costco01"/>
    <s v="Blanket"/>
    <x v="0"/>
    <n v="-85.85"/>
    <n v="3.0000000000000004"/>
    <s v="APPROVED"/>
    <s v="Heather Zhu "/>
  </r>
  <r>
    <s v="001 00051460312024"/>
    <s v="'RV019951659841"/>
    <d v="2024-04-02T00:00:00"/>
    <n v="-35.870000000000005"/>
    <n v="-8.89"/>
    <n v="-26.98"/>
    <d v="2024-04-02T00:00:00"/>
    <s v="'019951659841"/>
    <n v="1793728"/>
    <s v="CO16-373"/>
    <n v="204248"/>
    <d v="2024-04-04T00:00:00"/>
    <s v="Costco01"/>
    <s v="Basic Bedding"/>
    <x v="4"/>
    <n v="-26.98"/>
    <n v="1"/>
    <s v="APPROVED"/>
    <s v="Heather Zhu "/>
  </r>
  <r>
    <s v="001 00051460312024"/>
    <s v="'RV019970831723"/>
    <d v="2024-04-02T00:00:00"/>
    <n v="-39"/>
    <n v="0"/>
    <n v="-39"/>
    <d v="2024-04-02T00:00:00"/>
    <s v="'019970831723"/>
    <n v="1529947"/>
    <s v="CO63PN5563E"/>
    <n v="204248"/>
    <d v="2024-04-04T00:00:00"/>
    <s v="Costco01"/>
    <s v="Pet Bed"/>
    <x v="2"/>
    <n v="-39"/>
    <n v="1"/>
    <s v="APPROVED"/>
    <s v="Heather Zhu "/>
  </r>
  <r>
    <s v="001 00051460312024"/>
    <s v="'RV019970831765"/>
    <d v="2024-04-02T00:00:00"/>
    <n v="-86.72"/>
    <n v="-9.3699999999999992"/>
    <n v="-77.349999999999994"/>
    <d v="2024-04-02T00:00:00"/>
    <s v="'019970831765"/>
    <n v="1662420"/>
    <s v="TN55-0480"/>
    <n v="204248"/>
    <d v="2024-04-04T00:00:00"/>
    <s v="Costco01"/>
    <s v="Blanket"/>
    <x v="0"/>
    <n v="-77.349999999999994"/>
    <n v="1"/>
    <s v="APPROVED"/>
    <s v="Heather Zhu "/>
  </r>
  <r>
    <s v="001 00051460312024"/>
    <s v="'RV019970831876"/>
    <d v="2024-04-02T00:00:00"/>
    <n v="-25.55"/>
    <n v="0"/>
    <n v="-25.55"/>
    <d v="2024-04-02T00:00:00"/>
    <s v="'019970831876"/>
    <n v="1516597"/>
    <s v="CO63HC5550E"/>
    <n v="204248"/>
    <d v="2024-04-04T00:00:00"/>
    <s v="Costco01"/>
    <s v="Pet Bed"/>
    <x v="2"/>
    <n v="-25.55"/>
    <n v="1"/>
    <s v="APPROVED"/>
    <s v="Heather Zhu "/>
  </r>
  <r>
    <s v="001 00051460312024"/>
    <s v="'RV019970831876"/>
    <d v="2024-04-02T00:00:00"/>
    <n v="-39"/>
    <n v="0"/>
    <n v="-39"/>
    <d v="2024-04-02T00:00:00"/>
    <s v="'019970831876"/>
    <n v="1529947"/>
    <s v="CO63PN5563E"/>
    <n v="204248"/>
    <d v="2024-04-04T00:00:00"/>
    <s v="Costco01"/>
    <s v="Pet Bed"/>
    <x v="2"/>
    <n v="-39"/>
    <n v="1"/>
    <s v="APPROVED"/>
    <s v="Heather Zhu "/>
  </r>
  <r>
    <s v="001 00051460312024"/>
    <s v="'RV019970831884"/>
    <d v="2024-04-02T00:00:00"/>
    <n v="-86.72"/>
    <n v="-9.3699999999999992"/>
    <n v="-77.349999999999994"/>
    <d v="2024-04-02T00:00:00"/>
    <s v="'019970831884"/>
    <n v="1662420"/>
    <s v="TN55-0480"/>
    <n v="204248"/>
    <d v="2024-04-04T00:00:00"/>
    <s v="Costco01"/>
    <s v="Blanket"/>
    <x v="0"/>
    <n v="-77.349999999999994"/>
    <n v="1"/>
    <s v="APPROVED"/>
    <s v="Heather Zhu "/>
  </r>
  <r>
    <s v="001 00051460312024"/>
    <s v="'RV019970831884"/>
    <d v="2024-04-02T00:00:00"/>
    <n v="-26.25"/>
    <n v="-8.7200000000000006"/>
    <n v="-17.53"/>
    <d v="2024-04-02T00:00:00"/>
    <s v="'019970831884"/>
    <n v="1793725"/>
    <s v="CO16-371"/>
    <n v="204248"/>
    <d v="2024-04-04T00:00:00"/>
    <s v="Costco01"/>
    <s v="Basic Bedding"/>
    <x v="4"/>
    <n v="-17.53"/>
    <n v="1"/>
    <s v="APPROVED"/>
    <s v="Heather Zhu "/>
  </r>
  <r>
    <s v="001 00051667702024"/>
    <s v="'1995RGR566017"/>
    <d v="2024-04-03T00:00:00"/>
    <n v="-77.430000000000007"/>
    <n v="-15.16"/>
    <n v="-62.27"/>
    <d v="2024-04-03T00:00:00"/>
    <s v="'019955010389"/>
    <n v="1339335"/>
    <s v="BR55-1894"/>
    <n v="12226148"/>
    <d v="2024-04-05T00:00:00"/>
    <s v="Costco01"/>
    <s v="Blanket"/>
    <x v="0"/>
    <n v="-62.27"/>
    <n v="1"/>
    <s v="APPROVED"/>
    <s v="Heather Zhu "/>
  </r>
  <r>
    <s v="001 00051667702024"/>
    <s v="'1997RGR311438"/>
    <d v="2024-04-03T00:00:00"/>
    <n v="-77.430000000000007"/>
    <n v="-15.16"/>
    <n v="-62.27"/>
    <d v="2024-04-03T00:00:00"/>
    <s v="'019975010132"/>
    <n v="1339334"/>
    <s v="BR55-1893"/>
    <n v="12226148"/>
    <d v="2024-04-05T00:00:00"/>
    <s v="Costco01"/>
    <s v="Blanket"/>
    <x v="0"/>
    <n v="-62.27"/>
    <n v="1"/>
    <s v="APPROVED"/>
    <s v="Heather Zhu "/>
  </r>
  <r>
    <s v="001 00051667702024"/>
    <s v="'RV019840148892"/>
    <d v="2024-04-03T00:00:00"/>
    <n v="-86.72"/>
    <n v="-9.3699999999999992"/>
    <n v="-77.349999999999994"/>
    <d v="2024-04-03T00:00:00"/>
    <s v="'019840148892"/>
    <n v="1662420"/>
    <s v="TN55-0480"/>
    <n v="204573"/>
    <d v="2024-04-05T00:00:00"/>
    <s v="Costco01"/>
    <s v="Blanket"/>
    <x v="0"/>
    <n v="-77.349999999999994"/>
    <n v="1"/>
    <s v="APPROVED"/>
    <s v="Heather Zhu "/>
  </r>
  <r>
    <s v="001 00051667702024"/>
    <s v="'RV019840148892"/>
    <d v="2024-04-03T00:00:00"/>
    <n v="-95.31"/>
    <n v="-9.4600000000000009"/>
    <n v="-85.85"/>
    <d v="2024-04-03T00:00:00"/>
    <s v="'019840148892"/>
    <n v="1662421"/>
    <s v="TN55-0481"/>
    <n v="204573"/>
    <d v="2024-04-05T00:00:00"/>
    <s v="Costco01"/>
    <s v="Blanket"/>
    <x v="0"/>
    <n v="-85.85"/>
    <n v="1"/>
    <s v="APPROVED"/>
    <s v="Heather Zhu "/>
  </r>
  <r>
    <s v="001 00051667702024"/>
    <s v="'RV019860277138"/>
    <d v="2024-04-03T00:00:00"/>
    <n v="-85.4"/>
    <n v="-22.2"/>
    <n v="-63.2"/>
    <d v="2024-04-03T00:00:00"/>
    <s v="'019860277138"/>
    <n v="1540784"/>
    <s v="BR40-2137"/>
    <n v="204573"/>
    <d v="2024-04-05T00:00:00"/>
    <s v="Costco01"/>
    <s v="Window"/>
    <x v="1"/>
    <n v="-31.6"/>
    <n v="2"/>
    <s v="APPROVED"/>
    <s v="Heather Zhu "/>
  </r>
  <r>
    <s v="001 00051667702024"/>
    <s v="'RV019880496795"/>
    <d v="2024-04-03T00:00:00"/>
    <n v="-25.55"/>
    <n v="0"/>
    <n v="-25.55"/>
    <d v="2024-04-03T00:00:00"/>
    <s v="'019880496795"/>
    <n v="1516597"/>
    <s v="CO63HC5550E"/>
    <n v="204573"/>
    <d v="2024-04-05T00:00:00"/>
    <s v="Costco01"/>
    <s v="Pet Bed"/>
    <x v="2"/>
    <n v="-25.55"/>
    <n v="1"/>
    <s v="APPROVED"/>
    <s v="Heather Zhu "/>
  </r>
  <r>
    <s v="001 00051667702024"/>
    <s v="'RV019880496815"/>
    <d v="2024-04-03T00:00:00"/>
    <n v="-95.31"/>
    <n v="-9.4600000000000009"/>
    <n v="-85.85"/>
    <d v="2024-04-03T00:00:00"/>
    <s v="'019880496815"/>
    <n v="1662421"/>
    <s v="TN55-0481"/>
    <n v="204573"/>
    <d v="2024-04-05T00:00:00"/>
    <s v="Costco01"/>
    <s v="Blanket"/>
    <x v="0"/>
    <n v="-85.85"/>
    <n v="1"/>
    <s v="APPROVED"/>
    <s v="Heather Zhu "/>
  </r>
  <r>
    <s v="001 00051667702024"/>
    <s v="'RV019880496815"/>
    <d v="2024-04-03T00:00:00"/>
    <n v="-95.31"/>
    <n v="-9.4600000000000009"/>
    <n v="-85.85"/>
    <d v="2024-04-03T00:00:00"/>
    <s v="'019880496815"/>
    <n v="1662422"/>
    <s v="TN55-0482"/>
    <n v="204573"/>
    <d v="2024-04-05T00:00:00"/>
    <s v="Costco01"/>
    <s v="Blanket"/>
    <x v="0"/>
    <n v="-85.85"/>
    <n v="1"/>
    <s v="APPROVED"/>
    <s v="Heather Zhu "/>
  </r>
  <r>
    <s v="001 00051667702024"/>
    <s v="'RV019890307576"/>
    <d v="2024-04-03T00:00:00"/>
    <n v="-85.4"/>
    <n v="-22.2"/>
    <n v="-63.2"/>
    <d v="2024-04-03T00:00:00"/>
    <s v="'019890307576"/>
    <n v="1540785"/>
    <s v="BR40-2141"/>
    <n v="204573"/>
    <d v="2024-04-05T00:00:00"/>
    <s v="Costco01"/>
    <s v="Window"/>
    <x v="1"/>
    <n v="-31.6"/>
    <n v="2"/>
    <s v="APPROVED"/>
    <s v="Heather Zhu "/>
  </r>
  <r>
    <s v="001 00051667702024"/>
    <s v="'RV019890307576"/>
    <d v="2024-04-03T00:00:00"/>
    <n v="-85.4"/>
    <n v="-22.2"/>
    <n v="-63.2"/>
    <d v="2024-04-03T00:00:00"/>
    <s v="'019890307576"/>
    <n v="1540787"/>
    <s v="BR40-2135"/>
    <n v="204573"/>
    <d v="2024-04-05T00:00:00"/>
    <s v="Costco01"/>
    <s v="Window"/>
    <x v="1"/>
    <n v="-31.6"/>
    <n v="2"/>
    <s v="APPROVED"/>
    <s v="Heather Zhu "/>
  </r>
  <r>
    <s v="001 00051667702024"/>
    <s v="'RV019890307576"/>
    <d v="2024-04-03T00:00:00"/>
    <n v="-86.72"/>
    <n v="-9.3699999999999992"/>
    <n v="-77.349999999999994"/>
    <d v="2024-04-03T00:00:00"/>
    <s v="'019890307576"/>
    <n v="1662420"/>
    <s v="TN55-0480"/>
    <n v="204573"/>
    <d v="2024-04-05T00:00:00"/>
    <s v="Costco01"/>
    <s v="Blanket"/>
    <x v="0"/>
    <n v="-77.349999999999994"/>
    <n v="1"/>
    <s v="APPROVED"/>
    <s v="Heather Zhu "/>
  </r>
  <r>
    <s v="001 00051667702024"/>
    <s v="'RV019930420723"/>
    <d v="2024-04-03T00:00:00"/>
    <n v="-85.4"/>
    <n v="-22.2"/>
    <n v="-63.2"/>
    <d v="2024-04-03T00:00:00"/>
    <s v="'019930420723"/>
    <n v="1540784"/>
    <s v="BR40-2137"/>
    <n v="204573"/>
    <d v="2024-04-05T00:00:00"/>
    <s v="Costco01"/>
    <s v="Window"/>
    <x v="1"/>
    <n v="-31.6"/>
    <n v="2"/>
    <s v="APPROVED"/>
    <s v="Heather Zhu "/>
  </r>
  <r>
    <s v="001 00051667702024"/>
    <s v="'RV019930420723"/>
    <d v="2024-04-03T00:00:00"/>
    <n v="-42.7"/>
    <n v="-11.1"/>
    <n v="-31.6"/>
    <d v="2024-04-03T00:00:00"/>
    <s v="'019930420723"/>
    <n v="1540785"/>
    <s v="BR40-2141"/>
    <n v="204573"/>
    <d v="2024-04-05T00:00:00"/>
    <s v="Costco01"/>
    <s v="Window"/>
    <x v="1"/>
    <n v="-31.6"/>
    <n v="1"/>
    <s v="APPROVED"/>
    <s v="Heather Zhu "/>
  </r>
  <r>
    <s v="001 00051667702024"/>
    <s v="'RV019930420723"/>
    <d v="2024-04-03T00:00:00"/>
    <n v="-80.72"/>
    <n v="-18.14"/>
    <n v="-62.58"/>
    <d v="2024-04-03T00:00:00"/>
    <s v="'019930420723"/>
    <n v="1793729"/>
    <s v="CO16-374"/>
    <n v="204573"/>
    <d v="2024-04-05T00:00:00"/>
    <s v="Costco01"/>
    <s v="Basic Bedding"/>
    <x v="4"/>
    <n v="-31.29"/>
    <n v="2"/>
    <s v="APPROVED"/>
    <s v="Heather Zhu "/>
  </r>
  <r>
    <s v="001 00051667702024"/>
    <s v="'RV019930420725"/>
    <d v="2024-04-03T00:00:00"/>
    <n v="-25.55"/>
    <n v="0"/>
    <n v="-25.55"/>
    <d v="2024-04-03T00:00:00"/>
    <s v="'019930420725"/>
    <n v="1516596"/>
    <s v="CO63HC5549E"/>
    <n v="204573"/>
    <d v="2024-04-05T00:00:00"/>
    <s v="Costco01"/>
    <s v="Pet Bed"/>
    <x v="2"/>
    <n v="-25.55"/>
    <n v="1"/>
    <s v="APPROVED"/>
    <s v="Heather Zhu "/>
  </r>
  <r>
    <s v="001 00051667702024"/>
    <s v="'RV019980972653"/>
    <d v="2024-04-03T00:00:00"/>
    <n v="-95.31"/>
    <n v="-9.4600000000000009"/>
    <n v="-85.85"/>
    <d v="2024-04-03T00:00:00"/>
    <s v="'019980972653"/>
    <n v="1662421"/>
    <s v="TN55-0481"/>
    <n v="204573"/>
    <d v="2024-04-05T00:00:00"/>
    <s v="Costco01"/>
    <s v="Blanket"/>
    <x v="0"/>
    <n v="-85.85"/>
    <n v="1"/>
    <s v="APPROVED"/>
    <s v="Heather Zhu "/>
  </r>
  <r>
    <s v="001 00051667702024"/>
    <s v="'RV019980972721"/>
    <d v="2024-04-03T00:00:00"/>
    <n v="-39"/>
    <n v="0"/>
    <n v="-39"/>
    <d v="2024-04-03T00:00:00"/>
    <s v="'019980972721"/>
    <n v="1529947"/>
    <s v="CO63PN5563E"/>
    <n v="204573"/>
    <d v="2024-04-05T00:00:00"/>
    <s v="Costco01"/>
    <s v="Pet Bed"/>
    <x v="2"/>
    <n v="-39"/>
    <n v="1"/>
    <s v="APPROVED"/>
    <s v="Heather Zhu "/>
  </r>
  <r>
    <s v="001 00051875962024"/>
    <s v="'RV006760324453"/>
    <d v="2024-04-04T00:00:00"/>
    <n v="-86.72"/>
    <n v="-9.3699999999999992"/>
    <n v="-77.349999999999994"/>
    <d v="2024-04-04T00:00:00"/>
    <s v="'006760324453"/>
    <n v="1662420"/>
    <s v="TN55-0480"/>
    <n v="204649"/>
    <d v="2024-04-08T00:00:00"/>
    <s v="Costco01"/>
    <s v="Blanket"/>
    <x v="0"/>
    <n v="-77.349999999999994"/>
    <n v="1"/>
    <s v="APPROVED"/>
    <s v="Heather Zhu "/>
  </r>
  <r>
    <s v="001 00051875962024"/>
    <s v="'RV019850127531"/>
    <d v="2024-04-04T00:00:00"/>
    <n v="-95.31"/>
    <n v="-9.4600000000000009"/>
    <n v="-85.85"/>
    <d v="2024-04-04T00:00:00"/>
    <s v="'019850127531"/>
    <n v="1662421"/>
    <s v="TN55-0481"/>
    <n v="204649"/>
    <d v="2024-04-08T00:00:00"/>
    <s v="Costco01"/>
    <s v="Blanket"/>
    <x v="0"/>
    <n v="-85.85"/>
    <n v="1"/>
    <s v="APPROVED"/>
    <s v="Heather Zhu "/>
  </r>
  <r>
    <s v="001 00051875962024"/>
    <s v="'RV019941102498"/>
    <d v="2024-04-04T00:00:00"/>
    <n v="-173.44"/>
    <n v="-18.739999999999998"/>
    <n v="-154.69999999999999"/>
    <d v="2024-04-04T00:00:00"/>
    <s v="'019941102498"/>
    <n v="1662420"/>
    <s v="TN55-0480"/>
    <n v="204649"/>
    <d v="2024-04-08T00:00:00"/>
    <s v="Costco01"/>
    <s v="Blanket"/>
    <x v="0"/>
    <n v="-77.349999999999994"/>
    <n v="2"/>
    <s v="APPROVED"/>
    <s v="Heather Zhu "/>
  </r>
  <r>
    <s v="001 00051875962024"/>
    <s v="'RV019941102498"/>
    <d v="2024-04-04T00:00:00"/>
    <n v="-95.31"/>
    <n v="-9.4600000000000009"/>
    <n v="-85.85"/>
    <d v="2024-04-04T00:00:00"/>
    <s v="'019941102498"/>
    <n v="1662421"/>
    <s v="TN55-0481"/>
    <n v="204649"/>
    <d v="2024-04-08T00:00:00"/>
    <s v="Costco01"/>
    <s v="Blanket"/>
    <x v="0"/>
    <n v="-85.85"/>
    <n v="1"/>
    <s v="APPROVED"/>
    <s v="Heather Zhu "/>
  </r>
  <r>
    <s v="001 00051875962024"/>
    <s v="'RV019941103071"/>
    <d v="2024-04-04T00:00:00"/>
    <n v="-39"/>
    <n v="0"/>
    <n v="-39"/>
    <d v="2024-04-04T00:00:00"/>
    <s v="'019941103071"/>
    <n v="1529947"/>
    <s v="CO63PN5563E"/>
    <n v="204649"/>
    <d v="2024-04-08T00:00:00"/>
    <s v="Costco01"/>
    <s v="Pet Bed"/>
    <x v="2"/>
    <n v="-39"/>
    <n v="1"/>
    <s v="APPROVED"/>
    <s v="Heather Zhu "/>
  </r>
  <r>
    <s v="001 00051875962024"/>
    <s v="'RV019951660913"/>
    <d v="2024-04-04T00:00:00"/>
    <n v="-42.7"/>
    <n v="-11.1"/>
    <n v="-31.6"/>
    <d v="2024-04-04T00:00:00"/>
    <s v="'019951660913"/>
    <n v="1593358"/>
    <s v="BRB40-0007"/>
    <n v="204649"/>
    <d v="2024-04-08T00:00:00"/>
    <s v="Costco01"/>
    <s v="Window"/>
    <x v="1"/>
    <n v="-31.6"/>
    <n v="1"/>
    <s v="APPROVED"/>
    <s v="Heather Zhu "/>
  </r>
  <r>
    <s v="001 00051875962024"/>
    <s v="'RV019951660913"/>
    <d v="2024-04-04T00:00:00"/>
    <n v="-86.72"/>
    <n v="-9.3699999999999992"/>
    <n v="-77.349999999999994"/>
    <d v="2024-04-04T00:00:00"/>
    <s v="'019951660913"/>
    <n v="1662420"/>
    <s v="TN55-0480"/>
    <n v="204649"/>
    <d v="2024-04-08T00:00:00"/>
    <s v="Costco01"/>
    <s v="Blanket"/>
    <x v="0"/>
    <n v="-77.349999999999994"/>
    <n v="1"/>
    <s v="APPROVED"/>
    <s v="Heather Zhu "/>
  </r>
  <r>
    <s v="001 00051875962024"/>
    <s v="'RV019951661192"/>
    <d v="2024-04-04T00:00:00"/>
    <n v="-86.72"/>
    <n v="-9.3699999999999992"/>
    <n v="-77.349999999999994"/>
    <d v="2024-04-04T00:00:00"/>
    <s v="'019951661192"/>
    <n v="1662420"/>
    <s v="TN55-0480"/>
    <n v="204649"/>
    <d v="2024-04-08T00:00:00"/>
    <s v="Costco01"/>
    <s v="Blanket"/>
    <x v="0"/>
    <n v="-77.349999999999994"/>
    <n v="1"/>
    <s v="APPROVED"/>
    <s v="Heather Zhu "/>
  </r>
  <r>
    <s v="001 00051875962024"/>
    <s v="'RV019970832455"/>
    <d v="2024-04-04T00:00:00"/>
    <n v="-95.31"/>
    <n v="-9.4600000000000009"/>
    <n v="-85.85"/>
    <d v="2024-04-04T00:00:00"/>
    <s v="'019970832455"/>
    <n v="1662421"/>
    <s v="TN55-0481"/>
    <n v="204649"/>
    <d v="2024-04-08T00:00:00"/>
    <s v="Costco01"/>
    <s v="Blanket"/>
    <x v="0"/>
    <n v="-85.85"/>
    <n v="1"/>
    <s v="APPROVED"/>
    <s v="Heather Zhu "/>
  </r>
  <r>
    <s v="001 00052178182024"/>
    <s v="'RV003260367538"/>
    <d v="2024-04-06T00:00:00"/>
    <n v="-39"/>
    <n v="0"/>
    <n v="-39"/>
    <d v="2024-04-06T00:00:00"/>
    <s v="'003260367538"/>
    <n v="1529946"/>
    <s v="CO63PN5562E"/>
    <n v="204658"/>
    <d v="2024-04-09T00:00:00"/>
    <s v="Costco01"/>
    <s v="Pet Bed"/>
    <x v="2"/>
    <n v="-39"/>
    <n v="1"/>
    <s v="APPROVED"/>
    <s v="Heather Zhu "/>
  </r>
  <r>
    <s v="001 00052178182024"/>
    <s v="'RV004540553263"/>
    <d v="2024-04-05T00:00:00"/>
    <n v="-86.72"/>
    <n v="-9.3699999999999992"/>
    <n v="-77.349999999999994"/>
    <d v="2024-04-05T00:00:00"/>
    <s v="'004540553263"/>
    <n v="1662420"/>
    <s v="TN55-0480"/>
    <n v="204658"/>
    <d v="2024-04-09T00:00:00"/>
    <s v="Costco01"/>
    <s v="Blanket"/>
    <x v="0"/>
    <n v="-77.349999999999994"/>
    <n v="1"/>
    <s v="APPROVED"/>
    <s v="Heather Zhu "/>
  </r>
  <r>
    <s v="001 00052178182024"/>
    <s v="'RV006440577850"/>
    <d v="2024-04-05T00:00:00"/>
    <n v="-25.55"/>
    <n v="0"/>
    <n v="-25.55"/>
    <d v="2024-04-05T00:00:00"/>
    <s v="'006440577850"/>
    <n v="1516596"/>
    <s v="CO63HC5549E"/>
    <n v="204658"/>
    <d v="2024-04-09T00:00:00"/>
    <s v="Costco01"/>
    <s v="Pet Bed"/>
    <x v="2"/>
    <n v="-25.55"/>
    <n v="1"/>
    <s v="APPROVED"/>
    <s v="Heather Zhu "/>
  </r>
  <r>
    <s v="001 00052178182024"/>
    <s v="'RV007640383403"/>
    <d v="2024-04-05T00:00:00"/>
    <n v="-86.72"/>
    <n v="-9.3699999999999992"/>
    <n v="-77.349999999999994"/>
    <d v="2024-04-05T00:00:00"/>
    <s v="'007640383403"/>
    <n v="1662420"/>
    <s v="TN55-0480"/>
    <n v="204658"/>
    <d v="2024-04-09T00:00:00"/>
    <s v="Costco01"/>
    <s v="Blanket"/>
    <x v="0"/>
    <n v="-77.349999999999994"/>
    <n v="1"/>
    <s v="APPROVED"/>
    <s v="Heather Zhu "/>
  </r>
  <r>
    <s v="001 00052178182024"/>
    <s v="'RV008476711559"/>
    <d v="2024-04-05T00:00:00"/>
    <n v="-264.10000000000002"/>
    <n v="-91.6"/>
    <n v="-172.5"/>
    <d v="2024-04-05T00:00:00"/>
    <s v="'008476711559"/>
    <n v="1593361"/>
    <s v="BRB40-0008"/>
    <n v="204658"/>
    <d v="2024-04-09T00:00:00"/>
    <s v="Costco01"/>
    <s v="Window"/>
    <x v="1"/>
    <n v="-34.5"/>
    <n v="5"/>
    <s v="APPROVED"/>
    <s v="Heather Zhu "/>
  </r>
  <r>
    <s v="001 00052178182024"/>
    <s v="'RV008476711562"/>
    <d v="2024-04-05T00:00:00"/>
    <n v="-42.7"/>
    <n v="-11.1"/>
    <n v="-31.6"/>
    <d v="2024-04-05T00:00:00"/>
    <s v="'008476711562"/>
    <n v="1540785"/>
    <s v="BR40-2141"/>
    <n v="204658"/>
    <d v="2024-04-09T00:00:00"/>
    <s v="Costco01"/>
    <s v="Window"/>
    <x v="1"/>
    <n v="-31.6"/>
    <n v="1"/>
    <s v="APPROVED"/>
    <s v="Heather Zhu "/>
  </r>
  <r>
    <s v="001 00052178182024"/>
    <s v="'RV019900335881"/>
    <d v="2024-04-05T00:00:00"/>
    <n v="-25.55"/>
    <n v="0"/>
    <n v="-25.55"/>
    <d v="2024-04-05T00:00:00"/>
    <s v="'019900335881"/>
    <n v="1516597"/>
    <s v="CO63HC5550E"/>
    <n v="204658"/>
    <d v="2024-04-09T00:00:00"/>
    <s v="Costco01"/>
    <s v="Pet Bed"/>
    <x v="2"/>
    <n v="-25.55"/>
    <n v="1"/>
    <s v="APPROVED"/>
    <s v="Heather Zhu "/>
  </r>
  <r>
    <s v="001 00052178182024"/>
    <s v="'RV019900335881"/>
    <d v="2024-04-05T00:00:00"/>
    <n v="-22.78"/>
    <n v="0"/>
    <n v="-22.78"/>
    <d v="2024-04-05T00:00:00"/>
    <s v="'019900335881"/>
    <n v="1529939"/>
    <s v="CO63PT5559E"/>
    <n v="204658"/>
    <d v="2024-04-09T00:00:00"/>
    <s v="Costco01"/>
    <s v="Pet Bed"/>
    <x v="2"/>
    <n v="-22.78"/>
    <n v="1"/>
    <s v="APPROVED"/>
    <s v="Heather Zhu "/>
  </r>
  <r>
    <s v="001 00052178182024"/>
    <s v="'RV019900335939"/>
    <d v="2024-04-05T00:00:00"/>
    <n v="-42.7"/>
    <n v="-11.1"/>
    <n v="-31.6"/>
    <d v="2024-04-05T00:00:00"/>
    <s v="'019900335939"/>
    <n v="1540784"/>
    <s v="BR40-2137"/>
    <n v="204658"/>
    <d v="2024-04-09T00:00:00"/>
    <s v="Costco01"/>
    <s v="Window"/>
    <x v="1"/>
    <n v="-31.6"/>
    <n v="1"/>
    <s v="APPROVED"/>
    <s v="Heather Zhu "/>
  </r>
  <r>
    <s v="001 00052178182024"/>
    <s v="'RV019941104071"/>
    <d v="2024-04-05T00:00:00"/>
    <n v="-42.7"/>
    <n v="-11.1"/>
    <n v="-31.6"/>
    <d v="2024-04-05T00:00:00"/>
    <s v="'019941104071"/>
    <n v="1540784"/>
    <s v="BR40-2137"/>
    <n v="204658"/>
    <d v="2024-04-09T00:00:00"/>
    <s v="Costco01"/>
    <s v="Window"/>
    <x v="1"/>
    <n v="-31.6"/>
    <n v="1"/>
    <s v="APPROVED"/>
    <s v="Heather Zhu "/>
  </r>
  <r>
    <s v="001 00052178182024"/>
    <s v="'RV019941104071"/>
    <d v="2024-04-05T00:00:00"/>
    <n v="-42.7"/>
    <n v="-11.1"/>
    <n v="-31.6"/>
    <d v="2024-04-05T00:00:00"/>
    <s v="'019941104071"/>
    <n v="1540785"/>
    <s v="BR40-2141"/>
    <n v="204658"/>
    <d v="2024-04-09T00:00:00"/>
    <s v="Costco01"/>
    <s v="Window"/>
    <x v="1"/>
    <n v="-31.6"/>
    <n v="1"/>
    <s v="APPROVED"/>
    <s v="Heather Zhu "/>
  </r>
  <r>
    <s v="001 00052178182024"/>
    <s v="'RV019941104107"/>
    <d v="2024-04-05T00:00:00"/>
    <n v="-45.56"/>
    <n v="0"/>
    <n v="-45.56"/>
    <d v="2024-04-05T00:00:00"/>
    <s v="'019941104107"/>
    <n v="1529939"/>
    <s v="CO63PT5559E"/>
    <n v="204658"/>
    <d v="2024-04-09T00:00:00"/>
    <s v="Costco01"/>
    <s v="Pet Bed"/>
    <x v="2"/>
    <n v="-22.78"/>
    <n v="2"/>
    <s v="APPROVED"/>
    <s v="Heather Zhu "/>
  </r>
  <r>
    <s v="001 00052178182024"/>
    <s v="'RV019951662175"/>
    <d v="2024-04-05T00:00:00"/>
    <n v="-86.72"/>
    <n v="-9.3699999999999992"/>
    <n v="-77.349999999999994"/>
    <d v="2024-04-05T00:00:00"/>
    <s v="'019951662175"/>
    <n v="1662420"/>
    <s v="TN55-0480"/>
    <n v="204658"/>
    <d v="2024-04-09T00:00:00"/>
    <s v="Costco01"/>
    <s v="Blanket"/>
    <x v="0"/>
    <n v="-77.349999999999994"/>
    <n v="1"/>
    <s v="APPROVED"/>
    <s v="Heather Zhu "/>
  </r>
  <r>
    <s v="001 00052178182024"/>
    <s v="'RV019951662175"/>
    <d v="2024-04-05T00:00:00"/>
    <n v="-95.31"/>
    <n v="-9.4600000000000009"/>
    <n v="-85.85"/>
    <d v="2024-04-05T00:00:00"/>
    <s v="'019951662175"/>
    <n v="1662421"/>
    <s v="TN55-0481"/>
    <n v="204658"/>
    <d v="2024-04-09T00:00:00"/>
    <s v="Costco01"/>
    <s v="Blanket"/>
    <x v="0"/>
    <n v="-85.85"/>
    <n v="1"/>
    <s v="APPROVED"/>
    <s v="Heather Zhu "/>
  </r>
  <r>
    <s v="001 00052178182024"/>
    <s v="'RV019951662213"/>
    <d v="2024-04-05T00:00:00"/>
    <n v="-45.56"/>
    <n v="0"/>
    <n v="-45.56"/>
    <d v="2024-04-05T00:00:00"/>
    <s v="'019951662213"/>
    <n v="1529939"/>
    <s v="CO63PT5559E"/>
    <n v="204658"/>
    <d v="2024-04-09T00:00:00"/>
    <s v="Costco01"/>
    <s v="Pet Bed"/>
    <x v="2"/>
    <n v="-22.78"/>
    <n v="2"/>
    <s v="APPROVED"/>
    <s v="Heather Zhu "/>
  </r>
  <r>
    <s v="001 00052178182024"/>
    <s v="'RV019980973399"/>
    <d v="2024-04-06T00:00:00"/>
    <n v="-190.62"/>
    <n v="-18.920000000000002"/>
    <n v="-171.7"/>
    <d v="2024-04-06T00:00:00"/>
    <s v="'019980973399"/>
    <n v="1662421"/>
    <s v="TN55-0481"/>
    <n v="204658"/>
    <d v="2024-04-09T00:00:00"/>
    <s v="Costco01"/>
    <s v="Blanket"/>
    <x v="0"/>
    <n v="-85.85"/>
    <n v="2"/>
    <s v="APPROVED"/>
    <s v="Heather Zhu "/>
  </r>
  <r>
    <s v="001 00052178182024"/>
    <s v="'RV019980973466"/>
    <d v="2024-04-06T00:00:00"/>
    <n v="-22.78"/>
    <n v="0"/>
    <n v="-22.78"/>
    <d v="2024-04-06T00:00:00"/>
    <s v="'019980973466"/>
    <n v="1529944"/>
    <s v="CO63PT5560E"/>
    <n v="204658"/>
    <d v="2024-04-09T00:00:00"/>
    <s v="Costco01"/>
    <s v="Pet Bed"/>
    <x v="2"/>
    <n v="-22.78"/>
    <n v="1"/>
    <s v="APPROVED"/>
    <s v="Heather Zhu "/>
  </r>
  <r>
    <s v="001 00052178182024"/>
    <s v="'RV019980973466"/>
    <d v="2024-04-06T00:00:00"/>
    <n v="-39"/>
    <n v="0"/>
    <n v="-39"/>
    <d v="2024-04-06T00:00:00"/>
    <s v="'019980973466"/>
    <n v="1529947"/>
    <s v="CO63PN5563E"/>
    <n v="204658"/>
    <d v="2024-04-09T00:00:00"/>
    <s v="Costco01"/>
    <s v="Pet Bed"/>
    <x v="2"/>
    <n v="-39"/>
    <n v="1"/>
    <s v="APPROVED"/>
    <s v="Heather Zhu "/>
  </r>
  <r>
    <s v="001 00052361282024"/>
    <s v="1994RGR497430"/>
    <d v="2024-04-08T00:00:00"/>
    <n v="-77.430000000000007"/>
    <n v="-15.16"/>
    <n v="-62.27"/>
    <d v="2024-04-08T00:00:00"/>
    <s v="'019945014359"/>
    <n v="1339335"/>
    <s v="BR55-1894"/>
    <n v="12226220"/>
    <d v="2024-04-10T00:00:00"/>
    <s v="Costco01"/>
    <s v="Blanket"/>
    <x v="0"/>
    <n v="-62.27"/>
    <n v="1"/>
    <s v="APPROVED"/>
    <s v="Heather Zhu "/>
  </r>
  <r>
    <s v="001 00052361282024"/>
    <s v="'RV019880498334"/>
    <d v="2024-04-08T00:00:00"/>
    <n v="-78"/>
    <n v="0"/>
    <n v="-78"/>
    <d v="2024-04-08T00:00:00"/>
    <s v="'019880498334"/>
    <n v="1529946"/>
    <s v="CO63PN5562E"/>
    <n v="204868"/>
    <d v="2024-04-10T00:00:00"/>
    <s v="Costco01"/>
    <s v="Pet Bed"/>
    <x v="2"/>
    <n v="-39"/>
    <n v="2"/>
    <s v="APPROVED"/>
    <s v="Heather Zhu "/>
  </r>
  <r>
    <s v="001 00052361282024"/>
    <s v="'RV019880498410"/>
    <d v="2024-04-08T00:00:00"/>
    <n v="-77.319999999999993"/>
    <n v="-21.02"/>
    <n v="-56.3"/>
    <d v="2024-04-08T00:00:00"/>
    <s v="'019880498410"/>
    <n v="1540781"/>
    <s v="BR40-2140"/>
    <n v="204868"/>
    <d v="2024-04-10T00:00:00"/>
    <s v="Costco01"/>
    <s v="Window"/>
    <x v="1"/>
    <n v="-28.15"/>
    <n v="2"/>
    <s v="APPROVED"/>
    <s v="Heather Zhu "/>
  </r>
  <r>
    <s v="001 00052361282024"/>
    <s v="'RV019880498410"/>
    <d v="2024-04-08T00:00:00"/>
    <n v="-85.4"/>
    <n v="-22.2"/>
    <n v="-63.2"/>
    <d v="2024-04-08T00:00:00"/>
    <s v="'019880498410"/>
    <n v="1540785"/>
    <s v="BR40-2141"/>
    <n v="204868"/>
    <d v="2024-04-10T00:00:00"/>
    <s v="Costco01"/>
    <s v="Window"/>
    <x v="1"/>
    <n v="-31.6"/>
    <n v="2"/>
    <s v="APPROVED"/>
    <s v="Heather Zhu "/>
  </r>
  <r>
    <s v="001 00052361282024"/>
    <s v="'RV019941104977"/>
    <d v="2024-04-08T00:00:00"/>
    <n v="-22.78"/>
    <n v="0"/>
    <n v="-22.78"/>
    <d v="2024-04-08T00:00:00"/>
    <s v="'019941104977"/>
    <n v="1529939"/>
    <s v="CO63PT5559E"/>
    <n v="204868"/>
    <d v="2024-04-10T00:00:00"/>
    <s v="Costco01"/>
    <s v="Pet Bed"/>
    <x v="2"/>
    <n v="-22.78"/>
    <n v="1"/>
    <s v="APPROVED"/>
    <s v="Heather Zhu "/>
  </r>
  <r>
    <s v="001 00052361282024"/>
    <s v="'RV019941104978"/>
    <d v="2024-04-08T00:00:00"/>
    <n v="-86.72"/>
    <n v="-9.3699999999999992"/>
    <n v="-77.349999999999994"/>
    <d v="2024-04-08T00:00:00"/>
    <s v="'019941104978"/>
    <n v="1662420"/>
    <s v="TN55-0480"/>
    <n v="204868"/>
    <d v="2024-04-10T00:00:00"/>
    <s v="Costco01"/>
    <s v="Blanket"/>
    <x v="0"/>
    <n v="-77.349999999999994"/>
    <n v="1"/>
    <s v="APPROVED"/>
    <s v="Heather Zhu "/>
  </r>
  <r>
    <s v="001 00052361282024"/>
    <s v="'RV019951662880"/>
    <d v="2024-04-08T00:00:00"/>
    <n v="-154.63999999999999"/>
    <n v="-42.04"/>
    <n v="-112.6"/>
    <d v="2024-04-08T00:00:00"/>
    <s v="'019951662880"/>
    <n v="1540783"/>
    <s v="BR40-2134"/>
    <n v="204868"/>
    <d v="2024-04-10T00:00:00"/>
    <s v="Costco01"/>
    <s v="Window"/>
    <x v="1"/>
    <n v="-28.15"/>
    <n v="4"/>
    <s v="APPROVED"/>
    <s v="Heather Zhu "/>
  </r>
  <r>
    <s v="001 00052361282024"/>
    <s v="'RV019951662880"/>
    <d v="2024-04-08T00:00:00"/>
    <n v="-86.72"/>
    <n v="-9.3699999999999992"/>
    <n v="-77.349999999999994"/>
    <d v="2024-04-08T00:00:00"/>
    <s v="'019951662880"/>
    <n v="1662420"/>
    <s v="TN55-0480"/>
    <n v="204868"/>
    <d v="2024-04-10T00:00:00"/>
    <s v="Costco01"/>
    <s v="Blanket"/>
    <x v="0"/>
    <n v="-77.349999999999994"/>
    <n v="1"/>
    <s v="APPROVED"/>
    <s v="Heather Zhu "/>
  </r>
  <r>
    <s v="001 00052361282024"/>
    <s v="'RV019951662905"/>
    <d v="2024-04-08T00:00:00"/>
    <n v="-39"/>
    <n v="0"/>
    <n v="-39"/>
    <d v="2024-04-08T00:00:00"/>
    <s v="'019951662905"/>
    <n v="1529947"/>
    <s v="CO63PN5563E"/>
    <n v="204868"/>
    <d v="2024-04-10T00:00:00"/>
    <s v="Costco01"/>
    <s v="Pet Bed"/>
    <x v="2"/>
    <n v="-39"/>
    <n v="1"/>
    <s v="APPROVED"/>
    <s v="Heather Zhu "/>
  </r>
  <r>
    <s v="001 00052583732024"/>
    <s v="'RV007430454599"/>
    <d v="2024-04-09T00:00:00"/>
    <n v="-68.34"/>
    <n v="0"/>
    <n v="-68.34"/>
    <d v="2024-04-09T00:00:00"/>
    <s v="'007430454599"/>
    <n v="1529939"/>
    <s v="CO63PT5559E"/>
    <n v="204873"/>
    <d v="2024-04-11T00:00:00"/>
    <s v="Costco01"/>
    <s v="Pet Bed"/>
    <x v="2"/>
    <n v="-22.78"/>
    <n v="3"/>
    <s v="APPROVED"/>
    <s v="Heather Zhu "/>
  </r>
  <r>
    <s v="001 00052583732024"/>
    <s v="'RV019870386375"/>
    <d v="2024-04-09T00:00:00"/>
    <n v="-78"/>
    <n v="0"/>
    <n v="-78"/>
    <d v="2024-04-09T00:00:00"/>
    <s v="'019870386375"/>
    <n v="1529947"/>
    <s v="CO63PN5563E"/>
    <n v="204873"/>
    <d v="2024-04-11T00:00:00"/>
    <s v="Costco01"/>
    <s v="Pet Bed"/>
    <x v="2"/>
    <n v="-39"/>
    <n v="2"/>
    <s v="APPROVED"/>
    <s v="Heather Zhu "/>
  </r>
  <r>
    <s v="001 00052583732024"/>
    <s v="'RV019910568916"/>
    <d v="2024-04-09T00:00:00"/>
    <n v="-260.16000000000003"/>
    <n v="-28.11"/>
    <n v="-232.05"/>
    <d v="2024-04-09T00:00:00"/>
    <s v="'019910568916"/>
    <n v="1662420"/>
    <s v="TN55-0480"/>
    <n v="204873"/>
    <d v="2024-04-11T00:00:00"/>
    <s v="Costco01"/>
    <s v="Blanket"/>
    <x v="0"/>
    <n v="-77.349999999999994"/>
    <n v="3.0000000000000004"/>
    <s v="APPROVED"/>
    <s v="Heather Zhu "/>
  </r>
  <r>
    <s v="001 00052583732024"/>
    <s v="'RV019970833581"/>
    <d v="2024-04-09T00:00:00"/>
    <n v="-40.36"/>
    <n v="-9.07"/>
    <n v="-31.29"/>
    <d v="2024-04-09T00:00:00"/>
    <s v="'019970833581"/>
    <n v="1793729"/>
    <s v="CO16-374"/>
    <n v="204873"/>
    <d v="2024-04-11T00:00:00"/>
    <s v="Costco01"/>
    <s v="Basic Bedding"/>
    <x v="4"/>
    <n v="-31.29"/>
    <n v="1"/>
    <s v="APPROVED"/>
    <s v="Heather Zhu "/>
  </r>
  <r>
    <s v="001 00052583732024"/>
    <s v="'RV019980974200"/>
    <d v="2024-04-09T00:00:00"/>
    <n v="-86.72"/>
    <n v="-9.3699999999999992"/>
    <n v="-77.349999999999994"/>
    <d v="2024-04-09T00:00:00"/>
    <s v="'019980974200"/>
    <n v="1662420"/>
    <s v="TN55-0480"/>
    <n v="204873"/>
    <d v="2024-04-11T00:00:00"/>
    <s v="Costco01"/>
    <s v="Blanket"/>
    <x v="0"/>
    <n v="-77.349999999999994"/>
    <n v="1"/>
    <s v="APPROVED"/>
    <s v="Heather Zhu "/>
  </r>
  <r>
    <s v="001 00052583732024"/>
    <s v="'RV019980974200"/>
    <d v="2024-04-09T00:00:00"/>
    <n v="-35.870000000000005"/>
    <n v="-8.89"/>
    <n v="-26.98"/>
    <d v="2024-04-09T00:00:00"/>
    <s v="'019980974200"/>
    <n v="1793728"/>
    <s v="CO16-373"/>
    <n v="204873"/>
    <d v="2024-04-11T00:00:00"/>
    <s v="Costco01"/>
    <s v="Basic Bedding"/>
    <x v="4"/>
    <n v="-26.98"/>
    <n v="1"/>
    <s v="APPROVED"/>
    <s v="Heather Zhu "/>
  </r>
  <r>
    <s v="001 00052801242024"/>
    <s v="'RV004120516000"/>
    <d v="2024-04-10T00:00:00"/>
    <n v="-25.55"/>
    <n v="0"/>
    <n v="-25.55"/>
    <d v="2024-04-10T00:00:00"/>
    <s v="'004120516000"/>
    <n v="1516597"/>
    <s v="CO63HC5550E"/>
    <n v="205032"/>
    <d v="2024-04-12T00:00:00"/>
    <s v="Costco01"/>
    <s v="Pet Bed"/>
    <x v="2"/>
    <n v="-25.55"/>
    <n v="1"/>
    <s v="APPROVED"/>
    <s v="Heather Zhu "/>
  </r>
  <r>
    <s v="001 00052801242024"/>
    <s v="'RV008476725499"/>
    <d v="2024-04-10T00:00:00"/>
    <n v="-34.869999999999997"/>
    <n v="0"/>
    <n v="-34.869999999999997"/>
    <d v="2024-04-10T00:00:00"/>
    <s v="'008476725499"/>
    <n v="1704894"/>
    <s v="CO63BC6112E"/>
    <n v="205032"/>
    <d v="2024-04-12T00:00:00"/>
    <s v="Costco01"/>
    <s v="Pet Bed"/>
    <x v="2"/>
    <n v="-36.71"/>
    <n v="0.94987741759738487"/>
    <s v="APPROVED"/>
    <s v="Heather Zhu "/>
  </r>
  <r>
    <s v="001 00052801242024"/>
    <s v="'RV012740386568"/>
    <d v="2024-04-10T00:00:00"/>
    <n v="-39"/>
    <n v="0"/>
    <n v="-39"/>
    <d v="2024-04-10T00:00:00"/>
    <s v="'012740386568"/>
    <n v="1529947"/>
    <s v="CO63PN5563E"/>
    <n v="205032"/>
    <d v="2024-04-12T00:00:00"/>
    <s v="Costco01"/>
    <s v="Pet Bed"/>
    <x v="2"/>
    <n v="-39"/>
    <n v="1"/>
    <s v="APPROVED"/>
    <s v="Heather Zhu "/>
  </r>
  <r>
    <s v="001 00052801242024"/>
    <s v="'RV019920437504"/>
    <d v="2024-04-10T00:00:00"/>
    <n v="-86.72"/>
    <n v="-9.3699999999999992"/>
    <n v="-77.349999999999994"/>
    <d v="2024-04-10T00:00:00"/>
    <s v="'019920437504"/>
    <n v="1662420"/>
    <s v="TN55-0480"/>
    <n v="205032"/>
    <d v="2024-04-12T00:00:00"/>
    <s v="Costco01"/>
    <s v="Blanket"/>
    <x v="0"/>
    <n v="-77.349999999999994"/>
    <n v="1"/>
    <s v="APPROVED"/>
    <s v="Heather Zhu "/>
  </r>
  <r>
    <s v="001 00052801242024"/>
    <s v="'RV019951664951"/>
    <d v="2024-04-10T00:00:00"/>
    <n v="-95.31"/>
    <n v="-9.4600000000000009"/>
    <n v="-85.85"/>
    <d v="2024-04-10T00:00:00"/>
    <s v="'019951664951"/>
    <n v="1662422"/>
    <s v="TN55-0482"/>
    <n v="205032"/>
    <d v="2024-04-12T00:00:00"/>
    <s v="Costco01"/>
    <s v="Blanket"/>
    <x v="0"/>
    <n v="-85.85"/>
    <n v="1"/>
    <s v="APPROVED"/>
    <s v="Heather Zhu "/>
  </r>
  <r>
    <s v="001 00052801242024"/>
    <s v="'RV019980974394"/>
    <d v="2024-04-10T00:00:00"/>
    <n v="-86.72"/>
    <n v="-9.3699999999999992"/>
    <n v="-77.349999999999994"/>
    <d v="2024-04-10T00:00:00"/>
    <s v="'019980974394"/>
    <n v="1662420"/>
    <s v="TN55-0480"/>
    <n v="205032"/>
    <d v="2024-04-12T00:00:00"/>
    <s v="Costco01"/>
    <s v="Blanket"/>
    <x v="0"/>
    <n v="-77.349999999999994"/>
    <n v="1"/>
    <s v="APPROVED"/>
    <s v="Heather Zhu "/>
  </r>
  <r>
    <s v="001 00052801242024"/>
    <s v="'RV019980974520"/>
    <d v="2024-04-10T00:00:00"/>
    <n v="-38.659999999999997"/>
    <n v="-10.51"/>
    <n v="-28.15"/>
    <d v="2024-04-10T00:00:00"/>
    <s v="'019980974520"/>
    <n v="1540780"/>
    <s v="BR40-2136"/>
    <n v="205032"/>
    <d v="2024-04-12T00:00:00"/>
    <s v="Costco01"/>
    <s v="Window"/>
    <x v="1"/>
    <n v="-28.15"/>
    <n v="1"/>
    <s v="APPROVED"/>
    <s v="Heather Zhu "/>
  </r>
  <r>
    <s v="001 00052801242024"/>
    <s v="'RV019980974520"/>
    <d v="2024-04-10T00:00:00"/>
    <n v="-42.7"/>
    <n v="-11.1"/>
    <n v="-31.6"/>
    <d v="2024-04-10T00:00:00"/>
    <s v="'019980974520"/>
    <n v="1540784"/>
    <s v="BR40-2137"/>
    <n v="205032"/>
    <d v="2024-04-12T00:00:00"/>
    <s v="Costco01"/>
    <s v="Window"/>
    <x v="1"/>
    <n v="-31.6"/>
    <n v="1"/>
    <s v="APPROVED"/>
    <s v="Heather Zhu "/>
  </r>
  <r>
    <s v="001 00053015932024"/>
    <s v="RV007340304251"/>
    <d v="2024-04-11T00:00:00"/>
    <n v="-86.72"/>
    <n v="-9.3699999999999992"/>
    <n v="-77.349999999999994"/>
    <d v="2024-04-11T00:00:00"/>
    <s v="'007340304251"/>
    <n v="1662420"/>
    <s v="TN55-0480"/>
    <n v="205183"/>
    <d v="2024-04-15T00:00:00"/>
    <s v="Costco01"/>
    <s v="Blanket"/>
    <x v="0"/>
    <n v="-77.349999999999994"/>
    <n v="1"/>
    <s v="APPROVED"/>
    <s v="Heather Zhu "/>
  </r>
  <r>
    <s v="001 00053015932024"/>
    <s v="'RV008476731030"/>
    <d v="2024-04-11T00:00:00"/>
    <n v="-25.55"/>
    <n v="0"/>
    <n v="-25.55"/>
    <d v="2024-04-11T00:00:00"/>
    <s v="'008476731030"/>
    <n v="1516597"/>
    <s v="CO63HC5550E"/>
    <n v="205183"/>
    <d v="2024-04-15T00:00:00"/>
    <s v="Costco01"/>
    <s v="Pet Bed"/>
    <x v="2"/>
    <n v="-25.55"/>
    <n v="1"/>
    <s v="APPROVED"/>
    <s v="Heather Zhu "/>
  </r>
  <r>
    <s v="001 00053015932024"/>
    <s v="'RV012980335969"/>
    <d v="2024-04-11T00:00:00"/>
    <n v="-86.72"/>
    <n v="-9.3699999999999992"/>
    <n v="-77.349999999999994"/>
    <d v="2024-04-11T00:00:00"/>
    <s v="'012980335969"/>
    <n v="1662420"/>
    <s v="TN55-0480"/>
    <n v="205183"/>
    <d v="2024-04-15T00:00:00"/>
    <s v="Costco01"/>
    <s v="Blanket"/>
    <x v="0"/>
    <n v="-77.349999999999994"/>
    <n v="1"/>
    <s v="APPROVED"/>
    <s v="Heather Zhu "/>
  </r>
  <r>
    <s v="001 00053015932024"/>
    <s v="'RV019850128331"/>
    <d v="2024-04-11T00:00:00"/>
    <n v="-64.8"/>
    <n v="-17.72"/>
    <n v="-47.08"/>
    <d v="2024-04-11T00:00:00"/>
    <s v="'019850128331"/>
    <n v="1793726"/>
    <s v="CO16-372"/>
    <n v="205183"/>
    <d v="2024-04-15T00:00:00"/>
    <s v="Costco01"/>
    <s v="Basic Bedding"/>
    <x v="4"/>
    <n v="-23.54"/>
    <n v="2"/>
    <s v="APPROVED"/>
    <s v="Heather Zhu "/>
  </r>
  <r>
    <s v="001 00053015932024"/>
    <s v="'RV019850128331"/>
    <d v="2024-04-11T00:00:00"/>
    <n v="-71.740000000000009"/>
    <n v="-17.78"/>
    <n v="-53.96"/>
    <d v="2024-04-11T00:00:00"/>
    <s v="'019850128331"/>
    <n v="1793728"/>
    <s v="CO16-373"/>
    <n v="205183"/>
    <d v="2024-04-15T00:00:00"/>
    <s v="Costco01"/>
    <s v="Basic Bedding"/>
    <x v="4"/>
    <n v="-26.98"/>
    <n v="2"/>
    <s v="APPROVED"/>
    <s v="Heather Zhu "/>
  </r>
  <r>
    <s v="001 00053015932024"/>
    <s v="'RV019941106365"/>
    <d v="2024-04-11T00:00:00"/>
    <n v="-32.4"/>
    <n v="-8.86"/>
    <n v="-23.54"/>
    <d v="2024-04-11T00:00:00"/>
    <s v="'019941106365"/>
    <n v="1793726"/>
    <s v="CO16-372"/>
    <n v="205183"/>
    <d v="2024-04-15T00:00:00"/>
    <s v="Costco01"/>
    <s v="Basic Bedding"/>
    <x v="4"/>
    <n v="-23.54"/>
    <n v="1"/>
    <s v="APPROVED"/>
    <s v="Heather Zhu "/>
  </r>
  <r>
    <s v="001 00053015932024"/>
    <s v="'RV019941106455"/>
    <d v="2024-04-11T00:00:00"/>
    <n v="-86.72"/>
    <n v="-9.3699999999999992"/>
    <n v="-77.349999999999994"/>
    <d v="2024-04-11T00:00:00"/>
    <s v="'019941106455"/>
    <n v="1662420"/>
    <s v="TN55-0480"/>
    <n v="205183"/>
    <d v="2024-04-15T00:00:00"/>
    <s v="Costco01"/>
    <s v="Blanket"/>
    <x v="0"/>
    <n v="-77.349999999999994"/>
    <n v="1"/>
    <s v="APPROVED"/>
    <s v="Heather Zhu "/>
  </r>
  <r>
    <s v="001 00053015932024"/>
    <s v="'RV019941106455"/>
    <d v="2024-04-11T00:00:00"/>
    <n v="-95.31"/>
    <n v="-9.4600000000000009"/>
    <n v="-85.85"/>
    <d v="2024-04-11T00:00:00"/>
    <s v="'019941106455"/>
    <n v="1662422"/>
    <s v="TN55-0482"/>
    <n v="205183"/>
    <d v="2024-04-15T00:00:00"/>
    <s v="Costco01"/>
    <s v="Blanket"/>
    <x v="0"/>
    <n v="-85.85"/>
    <n v="1"/>
    <s v="APPROVED"/>
    <s v="Heather Zhu "/>
  </r>
  <r>
    <s v="001 00053015932024"/>
    <s v="'RV019980976187"/>
    <d v="2024-04-11T00:00:00"/>
    <n v="-35.870000000000005"/>
    <n v="-8.89"/>
    <n v="-26.98"/>
    <d v="2024-04-11T00:00:00"/>
    <s v="'019980976187"/>
    <n v="1793728"/>
    <s v="CO16-373"/>
    <n v="205183"/>
    <d v="2024-04-15T00:00:00"/>
    <s v="Costco01"/>
    <s v="Basic Bedding"/>
    <x v="4"/>
    <n v="-26.98"/>
    <n v="1"/>
    <s v="APPROVED"/>
    <s v="Heather Zhu "/>
  </r>
  <r>
    <s v="001 00053015932024"/>
    <s v="'RV019980976187"/>
    <d v="2024-04-11T00:00:00"/>
    <n v="-40.36"/>
    <n v="-9.07"/>
    <n v="-31.29"/>
    <d v="2024-04-11T00:00:00"/>
    <s v="'019980976187"/>
    <n v="1793730"/>
    <s v="CO16-375"/>
    <n v="205183"/>
    <d v="2024-04-15T00:00:00"/>
    <s v="Costco01"/>
    <s v="Basic Bedding"/>
    <x v="4"/>
    <n v="-31.29"/>
    <n v="1"/>
    <s v="APPROVED"/>
    <s v="Heather Zhu "/>
  </r>
  <r>
    <s v="001 00053015932024"/>
    <s v="'RV019980976245"/>
    <d v="2024-04-11T00:00:00"/>
    <n v="-51.1"/>
    <n v="0"/>
    <n v="-51.1"/>
    <d v="2024-04-11T00:00:00"/>
    <s v="'019980976245"/>
    <n v="1516596"/>
    <s v="CO63HC5549E"/>
    <n v="205183"/>
    <d v="2024-04-15T00:00:00"/>
    <s v="Costco01"/>
    <s v="Pet Bed"/>
    <x v="2"/>
    <n v="-25.55"/>
    <n v="2"/>
    <s v="APPROVED"/>
    <s v="Heather Zhu "/>
  </r>
  <r>
    <s v="001 00053015932024"/>
    <s v="'RV019980976245"/>
    <d v="2024-04-11T00:00:00"/>
    <n v="-39"/>
    <n v="0"/>
    <n v="-39"/>
    <d v="2024-04-11T00:00:00"/>
    <s v="'019980976245"/>
    <n v="1529947"/>
    <s v="CO63PN5563E"/>
    <n v="205183"/>
    <d v="2024-04-15T00:00:00"/>
    <s v="Costco01"/>
    <s v="Pet Bed"/>
    <x v="2"/>
    <n v="-39"/>
    <n v="1"/>
    <s v="APPROVED"/>
    <s v="Heather Zhu "/>
  </r>
  <r>
    <s v="001 00053339512024"/>
    <s v="'RV004120516488"/>
    <d v="2024-04-13T00:00:00"/>
    <n v="-39"/>
    <n v="0"/>
    <n v="-39"/>
    <d v="2024-04-13T00:00:00"/>
    <s v="'004120516488"/>
    <n v="1529947"/>
    <s v="CO63PN5563E"/>
    <n v="205193"/>
    <d v="2024-04-16T00:00:00"/>
    <s v="Costco01"/>
    <s v="Pet Bed"/>
    <x v="2"/>
    <n v="-39"/>
    <n v="1"/>
    <s v="APPROVED"/>
    <s v="Heather Zhu "/>
  </r>
  <r>
    <s v="001 00053339512024"/>
    <s v="'RV004280510337"/>
    <d v="2024-04-12T00:00:00"/>
    <n v="-86.72"/>
    <n v="-9.3699999999999992"/>
    <n v="-77.349999999999994"/>
    <d v="2024-04-12T00:00:00"/>
    <s v="'004280510337"/>
    <n v="1662420"/>
    <s v="TN55-0480"/>
    <n v="205193"/>
    <d v="2024-04-16T00:00:00"/>
    <s v="Costco01"/>
    <s v="Blanket"/>
    <x v="0"/>
    <n v="-77.349999999999994"/>
    <n v="1"/>
    <s v="APPROVED"/>
    <s v="Heather Zhu "/>
  </r>
  <r>
    <s v="001 00053339512024"/>
    <s v="'RV004730457672"/>
    <d v="2024-04-12T00:00:00"/>
    <n v="-95.31"/>
    <n v="-9.4600000000000009"/>
    <n v="-85.85"/>
    <d v="2024-04-12T00:00:00"/>
    <s v="'004730457672"/>
    <n v="1662421"/>
    <s v="TN55-0481"/>
    <n v="205193"/>
    <d v="2024-04-16T00:00:00"/>
    <s v="Costco01"/>
    <s v="Blanket"/>
    <x v="0"/>
    <n v="-85.85"/>
    <n v="1"/>
    <s v="APPROVED"/>
    <s v="Heather Zhu "/>
  </r>
  <r>
    <s v="001 00053339512024"/>
    <s v="'RV012980336436"/>
    <d v="2024-04-12T00:00:00"/>
    <n v="-35.869999999999997"/>
    <n v="-8.89"/>
    <n v="-26.98"/>
    <d v="2024-04-12T00:00:00"/>
    <s v="'012980336436"/>
    <n v="1793728"/>
    <s v="CO16-373"/>
    <n v="205193"/>
    <d v="2024-04-16T00:00:00"/>
    <s v="Costco01"/>
    <s v="Basic Bedding"/>
    <x v="4"/>
    <n v="-26.98"/>
    <n v="1"/>
    <s v="APPROVED"/>
    <s v="Heather Zhu "/>
  </r>
  <r>
    <s v="001 00053339512024"/>
    <s v="'RV019860278742"/>
    <d v="2024-04-12T00:00:00"/>
    <n v="-86.72"/>
    <n v="-9.3699999999999992"/>
    <n v="-77.349999999999994"/>
    <d v="2024-04-12T00:00:00"/>
    <s v="'019860278742"/>
    <n v="1662420"/>
    <s v="TN55-0480"/>
    <n v="205193"/>
    <d v="2024-04-16T00:00:00"/>
    <s v="Costco01"/>
    <s v="Blanket"/>
    <x v="0"/>
    <n v="-77.349999999999994"/>
    <n v="1"/>
    <s v="APPROVED"/>
    <s v="Heather Zhu "/>
  </r>
  <r>
    <s v="001 00053339512024"/>
    <s v="'RV019860278742"/>
    <d v="2024-04-12T00:00:00"/>
    <n v="-95.31"/>
    <n v="-9.4600000000000009"/>
    <n v="-85.85"/>
    <d v="2024-04-12T00:00:00"/>
    <s v="'019860278742"/>
    <n v="1662421"/>
    <s v="TN55-0481"/>
    <n v="205193"/>
    <d v="2024-04-16T00:00:00"/>
    <s v="Costco01"/>
    <s v="Blanket"/>
    <x v="0"/>
    <n v="-85.85"/>
    <n v="1"/>
    <s v="APPROVED"/>
    <s v="Heather Zhu "/>
  </r>
  <r>
    <s v="001 00053339512024"/>
    <s v="'RV019890308556"/>
    <d v="2024-04-12T00:00:00"/>
    <n v="-86.72"/>
    <n v="-9.3699999999999992"/>
    <n v="-77.349999999999994"/>
    <d v="2024-04-12T00:00:00"/>
    <s v="'019890308556"/>
    <n v="1662420"/>
    <s v="TN55-0480"/>
    <n v="205193"/>
    <d v="2024-04-16T00:00:00"/>
    <s v="Costco01"/>
    <s v="Blanket"/>
    <x v="0"/>
    <n v="-77.349999999999994"/>
    <n v="1"/>
    <s v="APPROVED"/>
    <s v="Heather Zhu "/>
  </r>
  <r>
    <s v="001 00053339512024"/>
    <s v="'RV019890308556"/>
    <d v="2024-04-12T00:00:00"/>
    <n v="-40.36"/>
    <n v="-9.07"/>
    <n v="-31.29"/>
    <d v="2024-04-12T00:00:00"/>
    <s v="'019890308556"/>
    <n v="1793729"/>
    <s v="CO16-374"/>
    <n v="205193"/>
    <d v="2024-04-16T00:00:00"/>
    <s v="Costco01"/>
    <s v="Basic Bedding"/>
    <x v="4"/>
    <n v="-31.29"/>
    <n v="1"/>
    <s v="APPROVED"/>
    <s v="Heather Zhu "/>
  </r>
  <r>
    <s v="001 00053339512024"/>
    <s v="RV019890308655"/>
    <d v="2024-04-12T00:00:00"/>
    <n v="-22.78"/>
    <n v="0"/>
    <n v="-22.78"/>
    <d v="2024-04-12T00:00:00"/>
    <s v="'019890308655"/>
    <n v="1529939"/>
    <s v="CO63PT5559E"/>
    <n v="205193"/>
    <d v="2024-04-16T00:00:00"/>
    <s v="Costco01"/>
    <s v="Pet Bed"/>
    <x v="2"/>
    <n v="-22.78"/>
    <n v="1"/>
    <s v="APPROVED"/>
    <s v="Heather Zhu "/>
  </r>
  <r>
    <s v="001 00053339512024"/>
    <s v="'RV019900337126"/>
    <d v="2024-04-12T00:00:00"/>
    <n v="-25.55"/>
    <n v="0"/>
    <n v="-25.55"/>
    <d v="2024-04-12T00:00:00"/>
    <s v="'019900337126"/>
    <n v="1516597"/>
    <s v="CO63HC5550E"/>
    <n v="205193"/>
    <d v="2024-04-16T00:00:00"/>
    <s v="Costco01"/>
    <s v="Pet Bed"/>
    <x v="2"/>
    <n v="-25.55"/>
    <n v="1"/>
    <s v="APPROVED"/>
    <s v="Heather Zhu "/>
  </r>
  <r>
    <s v="001 00053339512024"/>
    <s v="'RV019941107193"/>
    <d v="2024-04-12T00:00:00"/>
    <n v="-86.72"/>
    <n v="-9.3699999999999992"/>
    <n v="-77.349999999999994"/>
    <d v="2024-04-12T00:00:00"/>
    <s v="'019941107193"/>
    <n v="1662420"/>
    <s v="TN55-0480"/>
    <n v="205193"/>
    <d v="2024-04-16T00:00:00"/>
    <s v="Costco01"/>
    <s v="Blanket"/>
    <x v="0"/>
    <n v="-77.349999999999994"/>
    <n v="1"/>
    <s v="APPROVED"/>
    <s v="Heather Zhu "/>
  </r>
  <r>
    <s v="001 00053339512024"/>
    <s v="'RV019941107193"/>
    <d v="2024-04-12T00:00:00"/>
    <n v="-95.31"/>
    <n v="-9.4600000000000009"/>
    <n v="-85.85"/>
    <d v="2024-04-12T00:00:00"/>
    <s v="'019941107193"/>
    <n v="1662421"/>
    <s v="TN55-0481"/>
    <n v="205193"/>
    <d v="2024-04-16T00:00:00"/>
    <s v="Costco01"/>
    <s v="Blanket"/>
    <x v="0"/>
    <n v="-85.85"/>
    <n v="1"/>
    <s v="APPROVED"/>
    <s v="Heather Zhu "/>
  </r>
  <r>
    <s v="001 00053339512024"/>
    <s v="'RV019941107198"/>
    <d v="2024-04-12T00:00:00"/>
    <n v="-25.55"/>
    <n v="0"/>
    <n v="-25.55"/>
    <d v="2024-04-12T00:00:00"/>
    <s v="'019941107198"/>
    <n v="1516594"/>
    <s v="CO63HC5548E"/>
    <n v="205193"/>
    <d v="2024-04-16T00:00:00"/>
    <s v="Costco01"/>
    <s v="Pet Bed"/>
    <x v="2"/>
    <n v="-25.55"/>
    <n v="1"/>
    <s v="APPROVED"/>
    <s v="Heather Zhu "/>
  </r>
  <r>
    <s v="001 00053339512024"/>
    <s v="'RV019941107198"/>
    <d v="2024-04-12T00:00:00"/>
    <n v="-22.78"/>
    <n v="0"/>
    <n v="-22.78"/>
    <d v="2024-04-12T00:00:00"/>
    <s v="'019941107198"/>
    <n v="1529939"/>
    <s v="CO63PT5559E"/>
    <n v="205193"/>
    <d v="2024-04-16T00:00:00"/>
    <s v="Costco01"/>
    <s v="Pet Bed"/>
    <x v="2"/>
    <n v="-22.78"/>
    <n v="1"/>
    <s v="APPROVED"/>
    <s v="Heather Zhu "/>
  </r>
  <r>
    <s v="001 00053339512024"/>
    <s v="'RV019970835061"/>
    <d v="2024-04-12T00:00:00"/>
    <n v="-117"/>
    <n v="0"/>
    <n v="-117"/>
    <d v="2024-04-12T00:00:00"/>
    <s v="'019970835061"/>
    <n v="1529947"/>
    <s v="CO63PN5563E"/>
    <n v="205193"/>
    <d v="2024-04-16T00:00:00"/>
    <s v="Costco01"/>
    <s v="Pet Bed"/>
    <x v="2"/>
    <n v="-39"/>
    <n v="3"/>
    <s v="APPROVED"/>
    <s v="Heather Zhu "/>
  </r>
  <r>
    <s v="001 00053339512024"/>
    <s v="'RV019980976755"/>
    <d v="2024-04-12T00:00:00"/>
    <n v="-38.659999999999997"/>
    <n v="-10.51"/>
    <n v="-28.15"/>
    <d v="2024-04-12T00:00:00"/>
    <s v="'019980976755"/>
    <n v="1540780"/>
    <s v="BR40-2136"/>
    <n v="205193"/>
    <d v="2024-04-16T00:00:00"/>
    <s v="Costco01"/>
    <s v="Window"/>
    <x v="1"/>
    <n v="-28.15"/>
    <n v="1"/>
    <s v="APPROVED"/>
    <s v="Heather Zhu "/>
  </r>
  <r>
    <s v="001 00053339512024"/>
    <s v="'RV019980976755"/>
    <d v="2024-04-12T00:00:00"/>
    <n v="-95.31"/>
    <n v="-9.4600000000000009"/>
    <n v="-85.85"/>
    <d v="2024-04-12T00:00:00"/>
    <s v="'019980976755"/>
    <n v="1662421"/>
    <s v="TN55-0481"/>
    <n v="205193"/>
    <d v="2024-04-16T00:00:00"/>
    <s v="Costco01"/>
    <s v="Blanket"/>
    <x v="0"/>
    <n v="-85.85"/>
    <n v="1"/>
    <s v="APPROVED"/>
    <s v="Heather Zhu "/>
  </r>
  <r>
    <s v="001 00053542202024"/>
    <s v="'RV004750481580"/>
    <d v="2024-04-15T00:00:00"/>
    <n v="-39"/>
    <n v="0"/>
    <n v="-39"/>
    <d v="2024-04-15T00:00:00"/>
    <s v="'004750481580"/>
    <n v="1529947"/>
    <s v="CO63PN5563E"/>
    <n v="205352"/>
    <d v="2024-04-17T00:00:00"/>
    <s v="Costco01"/>
    <s v="Pet Bed"/>
    <x v="2"/>
    <n v="-39"/>
    <n v="1"/>
    <s v="APPROVED"/>
    <s v="Heather Zhu "/>
  </r>
  <r>
    <s v="001 00053542202024"/>
    <s v="'RV008476740360"/>
    <d v="2024-04-15T00:00:00"/>
    <n v="-35.869999999999997"/>
    <n v="-8.89"/>
    <n v="-26.98"/>
    <d v="2024-04-15T00:00:00"/>
    <s v="'008476740360"/>
    <n v="1793728"/>
    <s v="CO16-373"/>
    <n v="205352"/>
    <d v="2024-04-17T00:00:00"/>
    <s v="Costco01"/>
    <s v="Basic Bedding"/>
    <x v="4"/>
    <n v="-26.98"/>
    <n v="1"/>
    <s v="APPROVED"/>
    <s v="Heather Zhu "/>
  </r>
  <r>
    <s v="001 00053542202024"/>
    <s v="'RV008476740361"/>
    <d v="2024-04-15T00:00:00"/>
    <n v="-95.31"/>
    <n v="-9.4600000000000009"/>
    <n v="-85.85"/>
    <d v="2024-04-15T00:00:00"/>
    <s v="'008476740361"/>
    <n v="1662421"/>
    <s v="TN55-0481"/>
    <n v="205352"/>
    <d v="2024-04-17T00:00:00"/>
    <s v="Costco01"/>
    <s v="Blanket"/>
    <x v="0"/>
    <n v="-85.85"/>
    <n v="1"/>
    <s v="APPROVED"/>
    <s v="Heather Zhu "/>
  </r>
  <r>
    <s v="001 00053542202024"/>
    <s v="'RV008476740363"/>
    <d v="2024-04-15T00:00:00"/>
    <n v="-25.55"/>
    <n v="0"/>
    <n v="-25.55"/>
    <d v="2024-04-15T00:00:00"/>
    <s v="'008476740363"/>
    <n v="1516594"/>
    <s v="CO63HC5548E"/>
    <n v="205352"/>
    <d v="2024-04-17T00:00:00"/>
    <s v="Costco01"/>
    <s v="Pet Bed"/>
    <x v="2"/>
    <n v="-25.55"/>
    <n v="1"/>
    <s v="APPROVED"/>
    <s v="Heather Zhu "/>
  </r>
  <r>
    <s v="001 00053542202024"/>
    <s v="'RV019840150263"/>
    <d v="2024-04-15T00:00:00"/>
    <n v="-86.72"/>
    <n v="-9.3699999999999992"/>
    <n v="-77.349999999999994"/>
    <d v="2024-04-15T00:00:00"/>
    <s v="'019840150263"/>
    <n v="1662420"/>
    <s v="TN55-0480"/>
    <n v="205352"/>
    <d v="2024-04-17T00:00:00"/>
    <s v="Costco01"/>
    <s v="Blanket"/>
    <x v="0"/>
    <n v="-77.349999999999994"/>
    <n v="1"/>
    <s v="APPROVED"/>
    <s v="Heather Zhu "/>
  </r>
  <r>
    <s v="001 00053542202024"/>
    <s v="'RV019840150263"/>
    <d v="2024-04-15T00:00:00"/>
    <n v="-32.4"/>
    <n v="-8.86"/>
    <n v="-23.54"/>
    <d v="2024-04-15T00:00:00"/>
    <s v="'019840150263"/>
    <n v="1793726"/>
    <s v="CO16-372"/>
    <n v="205352"/>
    <d v="2024-04-17T00:00:00"/>
    <s v="Costco01"/>
    <s v="Basic Bedding"/>
    <x v="4"/>
    <n v="-23.54"/>
    <n v="1"/>
    <s v="APPROVED"/>
    <s v="Heather Zhu "/>
  </r>
  <r>
    <s v="001 00053542202024"/>
    <s v="'RV019840150263"/>
    <d v="2024-04-15T00:00:00"/>
    <n v="-35.870000000000005"/>
    <n v="-8.89"/>
    <n v="-26.98"/>
    <d v="2024-04-15T00:00:00"/>
    <s v="'019840150263"/>
    <n v="1793728"/>
    <s v="CO16-373"/>
    <n v="205352"/>
    <d v="2024-04-17T00:00:00"/>
    <s v="Costco01"/>
    <s v="Basic Bedding"/>
    <x v="4"/>
    <n v="-26.98"/>
    <n v="1"/>
    <s v="APPROVED"/>
    <s v="Heather Zhu "/>
  </r>
  <r>
    <s v="001 00053542202024"/>
    <s v="'RV019930421986"/>
    <d v="2024-04-15T00:00:00"/>
    <n v="-22.78"/>
    <n v="0"/>
    <n v="-22.78"/>
    <d v="2024-04-15T00:00:00"/>
    <s v="'019930421986"/>
    <n v="1529944"/>
    <s v="CO63PT5560E"/>
    <n v="205352"/>
    <d v="2024-04-17T00:00:00"/>
    <s v="Costco01"/>
    <s v="Pet Bed"/>
    <x v="2"/>
    <n v="-22.78"/>
    <n v="1"/>
    <s v="APPROVED"/>
    <s v="Heather Zhu "/>
  </r>
  <r>
    <s v="001 00053542202024"/>
    <s v="'RV019930422011"/>
    <d v="2024-04-15T00:00:00"/>
    <n v="-77.319999999999993"/>
    <n v="-21.02"/>
    <n v="-56.3"/>
    <d v="2024-04-15T00:00:00"/>
    <s v="'019930422011"/>
    <n v="1540783"/>
    <s v="BR40-2134"/>
    <n v="205352"/>
    <d v="2024-04-17T00:00:00"/>
    <s v="Costco01"/>
    <s v="Window"/>
    <x v="1"/>
    <n v="-28.15"/>
    <n v="2"/>
    <s v="APPROVED"/>
    <s v="Heather Zhu "/>
  </r>
  <r>
    <s v="001 00053542202024"/>
    <s v="'RV019930422011"/>
    <d v="2024-04-15T00:00:00"/>
    <n v="-86.72"/>
    <n v="-9.3699999999999992"/>
    <n v="-77.349999999999994"/>
    <d v="2024-04-15T00:00:00"/>
    <s v="'019930422011"/>
    <n v="1662420"/>
    <s v="TN55-0480"/>
    <n v="205352"/>
    <d v="2024-04-17T00:00:00"/>
    <s v="Costco01"/>
    <s v="Blanket"/>
    <x v="0"/>
    <n v="-77.349999999999994"/>
    <n v="1"/>
    <s v="APPROVED"/>
    <s v="Heather Zhu "/>
  </r>
  <r>
    <s v="001 00053542202024"/>
    <s v="'RV019941108135"/>
    <d v="2024-04-15T00:00:00"/>
    <n v="-86.72"/>
    <n v="-9.3699999999999992"/>
    <n v="-77.349999999999994"/>
    <d v="2024-04-15T00:00:00"/>
    <s v="'019941108135"/>
    <n v="1662420"/>
    <s v="TN55-0480"/>
    <n v="205352"/>
    <d v="2024-04-17T00:00:00"/>
    <s v="Costco01"/>
    <s v="Blanket"/>
    <x v="0"/>
    <n v="-77.349999999999994"/>
    <n v="1"/>
    <s v="APPROVED"/>
    <s v="Heather Zhu "/>
  </r>
  <r>
    <s v="001 00053788152024"/>
    <s v="'RV008476746400"/>
    <d v="2024-04-16T00:00:00"/>
    <n v="-78"/>
    <n v="0"/>
    <n v="-78"/>
    <d v="2024-04-16T00:00:00"/>
    <s v="'008476746400"/>
    <n v="1529947"/>
    <s v="CO63PN5563E"/>
    <n v="205387"/>
    <d v="2024-04-18T00:00:00"/>
    <s v="Costco01"/>
    <s v="Pet Bed"/>
    <x v="2"/>
    <n v="-39"/>
    <n v="2"/>
    <s v="APPROVED"/>
    <s v="Heather Zhu "/>
  </r>
  <r>
    <s v="001 00053788152024"/>
    <s v="'RV008476747551"/>
    <d v="2024-04-16T00:00:00"/>
    <n v="-39"/>
    <n v="0"/>
    <n v="-39"/>
    <d v="2024-04-16T00:00:00"/>
    <s v="'008476747551"/>
    <n v="1529947"/>
    <s v="CO63PN5563E"/>
    <n v="205387"/>
    <d v="2024-04-18T00:00:00"/>
    <s v="Costco01"/>
    <s v="Pet Bed"/>
    <x v="2"/>
    <n v="-39"/>
    <n v="1"/>
    <s v="APPROVED"/>
    <s v="Heather Zhu "/>
  </r>
  <r>
    <s v="001 00053788152024"/>
    <s v="'RV019910570095"/>
    <d v="2024-04-16T00:00:00"/>
    <n v="-95.31"/>
    <n v="-9.4600000000000009"/>
    <n v="-85.85"/>
    <d v="2024-04-16T00:00:00"/>
    <s v="'019910570095"/>
    <n v="1662422"/>
    <s v="TN55-0482"/>
    <n v="205387"/>
    <d v="2024-04-18T00:00:00"/>
    <s v="Costco01"/>
    <s v="Blanket"/>
    <x v="0"/>
    <n v="-85.85"/>
    <n v="1"/>
    <s v="APPROVED"/>
    <s v="Heather Zhu "/>
  </r>
  <r>
    <s v="001 00053788152024"/>
    <s v="'RV019920438550"/>
    <d v="2024-04-16T00:00:00"/>
    <n v="-51.1"/>
    <n v="0"/>
    <n v="-51.1"/>
    <d v="2024-04-16T00:00:00"/>
    <s v="'019920438550"/>
    <n v="1516596"/>
    <s v="CO63HC5549E"/>
    <n v="205387"/>
    <d v="2024-04-18T00:00:00"/>
    <s v="Costco01"/>
    <s v="Pet Bed"/>
    <x v="2"/>
    <n v="-25.55"/>
    <n v="2"/>
    <s v="APPROVED"/>
    <s v="Heather Zhu "/>
  </r>
  <r>
    <s v="001 00053788152024"/>
    <s v="'RV019920438584"/>
    <d v="2024-04-16T00:00:00"/>
    <n v="-38.659999999999997"/>
    <n v="-10.51"/>
    <n v="-28.15"/>
    <d v="2024-04-16T00:00:00"/>
    <s v="'019920438584"/>
    <n v="1540783"/>
    <s v="BR40-2134"/>
    <n v="205387"/>
    <d v="2024-04-18T00:00:00"/>
    <s v="Costco01"/>
    <s v="Window"/>
    <x v="1"/>
    <n v="-28.15"/>
    <n v="1"/>
    <s v="APPROVED"/>
    <s v="Heather Zhu "/>
  </r>
  <r>
    <s v="001 00053788152024"/>
    <s v="'RV019941108403"/>
    <d v="2024-04-16T00:00:00"/>
    <n v="-95.31"/>
    <n v="-9.4600000000000009"/>
    <n v="-85.85"/>
    <d v="2024-04-16T00:00:00"/>
    <s v="'019941108403"/>
    <n v="1662422"/>
    <s v="TN55-0482"/>
    <n v="205387"/>
    <d v="2024-04-18T00:00:00"/>
    <s v="Costco01"/>
    <s v="Blanket"/>
    <x v="0"/>
    <n v="-85.85"/>
    <n v="1"/>
    <s v="APPROVED"/>
    <s v="Heather Zhu "/>
  </r>
  <r>
    <s v="001 00053788152024"/>
    <s v="'RV019941108826"/>
    <d v="2024-04-16T00:00:00"/>
    <n v="-35.869999999999997"/>
    <n v="-8.89"/>
    <n v="-26.98"/>
    <d v="2024-04-16T00:00:00"/>
    <s v="'019941108826"/>
    <n v="1793728"/>
    <s v="CO16-373"/>
    <n v="205387"/>
    <d v="2024-04-18T00:00:00"/>
    <s v="Costco01"/>
    <s v="Basic Bedding"/>
    <x v="4"/>
    <n v="-26.98"/>
    <n v="1"/>
    <s v="APPROVED"/>
    <s v="Heather Zhu "/>
  </r>
  <r>
    <s v="001 00053788152024"/>
    <s v="'RV019960465327"/>
    <d v="2024-04-16T00:00:00"/>
    <n v="-190.62"/>
    <n v="-18.920000000000002"/>
    <n v="-171.7"/>
    <d v="2024-04-16T00:00:00"/>
    <s v="'019960465327"/>
    <n v="1662421"/>
    <s v="TN55-0481"/>
    <n v="205387"/>
    <d v="2024-04-18T00:00:00"/>
    <s v="Costco01"/>
    <s v="Blanket"/>
    <x v="0"/>
    <n v="-85.85"/>
    <n v="2"/>
    <s v="APPROVED"/>
    <s v="Heather Zhu "/>
  </r>
  <r>
    <s v="001 00053788152024"/>
    <s v="'RV019980977920"/>
    <d v="2024-04-16T00:00:00"/>
    <n v="-35.869999999999997"/>
    <n v="-8.89"/>
    <n v="-26.98"/>
    <d v="2024-04-16T00:00:00"/>
    <s v="'019980977920"/>
    <n v="1793728"/>
    <s v="CO16-373"/>
    <n v="205387"/>
    <d v="2024-04-18T00:00:00"/>
    <s v="Costco01"/>
    <s v="Basic Bedding"/>
    <x v="4"/>
    <n v="-26.98"/>
    <n v="1"/>
    <s v="APPROVED"/>
    <s v="Heather Zhu "/>
  </r>
  <r>
    <s v="001 00054018112024"/>
    <s v="'RV003130258212"/>
    <d v="2024-04-17T00:00:00"/>
    <n v="-86.72"/>
    <n v="-9.3699999999999992"/>
    <n v="-77.349999999999994"/>
    <d v="2024-04-17T00:00:00"/>
    <s v="'003130258212"/>
    <n v="1662420"/>
    <s v="TN55-0480"/>
    <n v="205668"/>
    <d v="2024-04-19T00:00:00"/>
    <s v="Costco01"/>
    <s v="Blanket"/>
    <x v="0"/>
    <n v="-77.349999999999994"/>
    <n v="1"/>
    <s v="APPROVED"/>
    <s v="Heather Zhu "/>
  </r>
  <r>
    <s v="001 00054018112024"/>
    <s v="'RV019840150624"/>
    <d v="2024-04-17T00:00:00"/>
    <n v="-95.31"/>
    <n v="-9.4600000000000009"/>
    <n v="-85.85"/>
    <d v="2024-04-17T00:00:00"/>
    <s v="'019840150624"/>
    <n v="1662421"/>
    <s v="TN55-0481"/>
    <n v="205668"/>
    <d v="2024-04-19T00:00:00"/>
    <s v="Costco01"/>
    <s v="Blanket"/>
    <x v="0"/>
    <n v="-85.85"/>
    <n v="1"/>
    <s v="APPROVED"/>
    <s v="Heather Zhu "/>
  </r>
  <r>
    <s v="001 00054018112024"/>
    <s v="'RV019840150624"/>
    <d v="2024-04-17T00:00:00"/>
    <n v="-95.31"/>
    <n v="-9.4600000000000009"/>
    <n v="-85.85"/>
    <d v="2024-04-17T00:00:00"/>
    <s v="'019840150624"/>
    <n v="1662422"/>
    <s v="TN55-0482"/>
    <n v="205668"/>
    <d v="2024-04-19T00:00:00"/>
    <s v="Costco01"/>
    <s v="Blanket"/>
    <x v="0"/>
    <n v="-85.85"/>
    <n v="1"/>
    <s v="APPROVED"/>
    <s v="Heather Zhu "/>
  </r>
  <r>
    <s v="001 00054018112024"/>
    <s v="'RV019910570257"/>
    <d v="2024-04-17T00:00:00"/>
    <n v="-25.55"/>
    <n v="0"/>
    <n v="-25.55"/>
    <d v="2024-04-17T00:00:00"/>
    <s v="'019910570257"/>
    <n v="1516597"/>
    <s v="CO63HC5550E"/>
    <n v="205668"/>
    <d v="2024-04-19T00:00:00"/>
    <s v="Costco01"/>
    <s v="Pet Bed"/>
    <x v="2"/>
    <n v="-25.55"/>
    <n v="1"/>
    <s v="APPROVED"/>
    <s v="Heather Zhu "/>
  </r>
  <r>
    <s v="001 00054018112024"/>
    <s v="'RV019910570436"/>
    <d v="2024-04-17T00:00:00"/>
    <n v="-38.659999999999997"/>
    <n v="-10.51"/>
    <n v="-28.15"/>
    <d v="2024-04-17T00:00:00"/>
    <s v="'019910570436"/>
    <n v="1540783"/>
    <s v="BR40-2134"/>
    <n v="205668"/>
    <d v="2024-04-19T00:00:00"/>
    <s v="Costco01"/>
    <s v="Window"/>
    <x v="1"/>
    <n v="-28.15"/>
    <n v="1"/>
    <s v="APPROVED"/>
    <s v="Heather Zhu "/>
  </r>
  <r>
    <s v="001 00054018112024"/>
    <s v="'RV019910570436"/>
    <d v="2024-04-17T00:00:00"/>
    <n v="-86.72"/>
    <n v="-9.3699999999999992"/>
    <n v="-77.349999999999994"/>
    <d v="2024-04-17T00:00:00"/>
    <s v="'019910570436"/>
    <n v="1662420"/>
    <s v="TN55-0480"/>
    <n v="205668"/>
    <d v="2024-04-19T00:00:00"/>
    <s v="Costco01"/>
    <s v="Blanket"/>
    <x v="0"/>
    <n v="-77.349999999999994"/>
    <n v="1"/>
    <s v="APPROVED"/>
    <s v="Heather Zhu "/>
  </r>
  <r>
    <s v="001 00054018112024"/>
    <s v="'RV019910570436"/>
    <d v="2024-04-17T00:00:00"/>
    <n v="-35.870000000000005"/>
    <n v="-8.89"/>
    <n v="-26.98"/>
    <d v="2024-04-17T00:00:00"/>
    <s v="'019910570436"/>
    <n v="1793728"/>
    <s v="CO16-373"/>
    <n v="205668"/>
    <d v="2024-04-19T00:00:00"/>
    <s v="Costco01"/>
    <s v="Basic Bedding"/>
    <x v="4"/>
    <n v="-26.98"/>
    <n v="1"/>
    <s v="APPROVED"/>
    <s v="Heather Zhu "/>
  </r>
  <r>
    <s v="001 00054018112024"/>
    <s v="'RV019910570436"/>
    <d v="2024-04-17T00:00:00"/>
    <n v="-40.36"/>
    <n v="-9.07"/>
    <n v="-31.29"/>
    <d v="2024-04-17T00:00:00"/>
    <s v="'019910570436"/>
    <n v="1793729"/>
    <s v="CO16-374"/>
    <n v="205668"/>
    <d v="2024-04-19T00:00:00"/>
    <s v="Costco01"/>
    <s v="Basic Bedding"/>
    <x v="4"/>
    <n v="-31.29"/>
    <n v="1"/>
    <s v="APPROVED"/>
    <s v="Heather Zhu "/>
  </r>
  <r>
    <s v="001 00054018112024"/>
    <s v="'RV019941109824"/>
    <d v="2024-04-17T00:00:00"/>
    <n v="-86.72"/>
    <n v="-9.3699999999999992"/>
    <n v="-77.349999999999994"/>
    <d v="2024-04-17T00:00:00"/>
    <s v="'019941109824"/>
    <n v="1662420"/>
    <s v="TN55-0480"/>
    <n v="205668"/>
    <d v="2024-04-19T00:00:00"/>
    <s v="Costco01"/>
    <s v="Blanket"/>
    <x v="0"/>
    <n v="-77.349999999999994"/>
    <n v="1"/>
    <s v="APPROVED"/>
    <s v="Heather Zhu "/>
  </r>
  <r>
    <s v="001 00054018112024"/>
    <s v="'RV019941109824"/>
    <d v="2024-04-17T00:00:00"/>
    <n v="-40.36"/>
    <n v="-9.07"/>
    <n v="-31.29"/>
    <d v="2024-04-17T00:00:00"/>
    <s v="'019941109824"/>
    <n v="1793730"/>
    <s v="CO16-375"/>
    <n v="205668"/>
    <d v="2024-04-19T00:00:00"/>
    <s v="Costco01"/>
    <s v="Basic Bedding"/>
    <x v="4"/>
    <n v="-31.29"/>
    <n v="1"/>
    <s v="APPROVED"/>
    <s v="Heather Zhu "/>
  </r>
  <r>
    <s v="001 00054018112024"/>
    <s v="'RV019951668381"/>
    <d v="2024-04-17T00:00:00"/>
    <n v="-22.78"/>
    <n v="0"/>
    <n v="-22.78"/>
    <d v="2024-04-17T00:00:00"/>
    <s v="'019951668381"/>
    <n v="1529944"/>
    <s v="CO63PT5560E"/>
    <n v="205668"/>
    <d v="2024-04-19T00:00:00"/>
    <s v="Costco01"/>
    <s v="Pet Bed"/>
    <x v="2"/>
    <n v="-22.78"/>
    <n v="1"/>
    <s v="APPROVED"/>
    <s v="Heather Zhu "/>
  </r>
  <r>
    <s v="001 00054018112024"/>
    <s v="'RV019951668748"/>
    <d v="2024-04-17T00:00:00"/>
    <n v="-45.56"/>
    <n v="0"/>
    <n v="-45.56"/>
    <d v="2024-04-17T00:00:00"/>
    <s v="'019951668748"/>
    <n v="1529939"/>
    <s v="CO63PT5559E"/>
    <n v="205668"/>
    <d v="2024-04-19T00:00:00"/>
    <s v="Costco01"/>
    <s v="Pet Bed"/>
    <x v="2"/>
    <n v="-22.78"/>
    <n v="2"/>
    <s v="APPROVED"/>
    <s v="Heather Zhu "/>
  </r>
  <r>
    <s v="001 00054018112024"/>
    <s v="'RV019951668748"/>
    <d v="2024-04-17T00:00:00"/>
    <n v="-117"/>
    <n v="0"/>
    <n v="-117"/>
    <d v="2024-04-17T00:00:00"/>
    <s v="'019951668748"/>
    <n v="1529947"/>
    <s v="CO63PN5563E"/>
    <n v="205668"/>
    <d v="2024-04-19T00:00:00"/>
    <s v="Costco01"/>
    <s v="Pet Bed"/>
    <x v="2"/>
    <n v="-39"/>
    <n v="3"/>
    <s v="APPROVED"/>
    <s v="Heather Zhu "/>
  </r>
  <r>
    <s v="001 00054018112024"/>
    <s v="'RV019951668748"/>
    <d v="2024-04-17T00:00:00"/>
    <n v="-282.48"/>
    <n v="0"/>
    <n v="-282.48"/>
    <d v="2024-04-17T00:00:00"/>
    <s v="'019951668748"/>
    <n v="1585900"/>
    <s v="CO63RN5754E"/>
    <n v="205668"/>
    <d v="2024-04-19T00:00:00"/>
    <s v="Costco01"/>
    <s v="Pet Bed"/>
    <x v="2"/>
    <n v="-70.62"/>
    <n v="4"/>
    <s v="APPROVED"/>
    <s v="Heather Zhu "/>
  </r>
  <r>
    <s v="001 00054018112024"/>
    <s v="'RV019951668766"/>
    <d v="2024-04-17T00:00:00"/>
    <n v="-85.4"/>
    <n v="-22.2"/>
    <n v="-63.2"/>
    <d v="2024-04-17T00:00:00"/>
    <s v="'019951668766"/>
    <n v="1540784"/>
    <s v="BR40-2137"/>
    <n v="205668"/>
    <d v="2024-04-19T00:00:00"/>
    <s v="Costco01"/>
    <s v="Window"/>
    <x v="1"/>
    <n v="-31.6"/>
    <n v="2"/>
    <s v="APPROVED"/>
    <s v="Heather Zhu "/>
  </r>
  <r>
    <s v="001 00054018112024"/>
    <s v="'RV019980978517"/>
    <d v="2024-04-17T00:00:00"/>
    <n v="-39"/>
    <n v="0"/>
    <n v="-39"/>
    <d v="2024-04-17T00:00:00"/>
    <s v="'019980978517"/>
    <n v="1529947"/>
    <s v="CO63PN5563E"/>
    <n v="205668"/>
    <d v="2024-04-19T00:00:00"/>
    <s v="Costco01"/>
    <s v="Pet Bed"/>
    <x v="2"/>
    <n v="-39"/>
    <n v="1"/>
    <s v="APPROVED"/>
    <s v="Heather Zhu "/>
  </r>
  <r>
    <s v="001 00054018112024"/>
    <s v="'RV019980978534"/>
    <d v="2024-04-17T00:00:00"/>
    <n v="-190.62"/>
    <n v="-18.920000000000002"/>
    <n v="-171.7"/>
    <d v="2024-04-17T00:00:00"/>
    <s v="'019980978534"/>
    <n v="1662421"/>
    <s v="TN55-0481"/>
    <n v="205668"/>
    <d v="2024-04-19T00:00:00"/>
    <s v="Costco01"/>
    <s v="Blanket"/>
    <x v="0"/>
    <n v="-85.85"/>
    <n v="2"/>
    <s v="APPROVED"/>
    <s v="Heather Zhu "/>
  </r>
  <r>
    <s v="001 00054590742024"/>
    <s v="'RV002390206297"/>
    <d v="2024-04-21T00:00:00"/>
    <n v="-39"/>
    <n v="0"/>
    <n v="-39"/>
    <d v="2024-04-21T00:00:00"/>
    <s v="'002390206297"/>
    <n v="1529947"/>
    <s v="CO63PN5563E"/>
    <n v="205679"/>
    <d v="2024-04-23T00:00:00"/>
    <s v="Costco01"/>
    <s v="Pet Bed"/>
    <x v="2"/>
    <n v="-39"/>
    <n v="1"/>
    <s v="APPROVED"/>
    <s v="Heather Zhu "/>
  </r>
  <r>
    <s v="001 00054590742024"/>
    <s v="'RV007390340484"/>
    <d v="2024-04-21T00:00:00"/>
    <n v="-95.31"/>
    <n v="-9.4600000000000009"/>
    <n v="-85.85"/>
    <d v="2024-04-21T00:00:00"/>
    <s v="'007390340484"/>
    <n v="1662421"/>
    <s v="TN55-0481"/>
    <n v="205679"/>
    <d v="2024-04-23T00:00:00"/>
    <s v="Costco01"/>
    <s v="Blanket"/>
    <x v="0"/>
    <n v="-85.85"/>
    <n v="1"/>
    <s v="APPROVED"/>
    <s v="Heather Zhu "/>
  </r>
  <r>
    <s v="001 00054590742024"/>
    <s v="'RV007430456458"/>
    <d v="2024-04-20T00:00:00"/>
    <n v="-42.7"/>
    <n v="-11.1"/>
    <n v="-31.6"/>
    <d v="2024-04-20T00:00:00"/>
    <s v="'007430456458"/>
    <n v="1540785"/>
    <s v="BR40-2141"/>
    <n v="205679"/>
    <d v="2024-04-23T00:00:00"/>
    <s v="Costco01"/>
    <s v="Window"/>
    <x v="1"/>
    <n v="-31.6"/>
    <n v="1"/>
    <s v="APPROVED"/>
    <s v="Heather Zhu "/>
  </r>
  <r>
    <s v="001 00054590742024"/>
    <s v="'RV010620410613"/>
    <d v="2024-04-20T00:00:00"/>
    <n v="-25.88"/>
    <n v="-8.7200000000000006"/>
    <n v="-17.16"/>
    <d v="2024-04-20T00:00:00"/>
    <s v="'010620410613"/>
    <n v="1793724"/>
    <s v="CO16-370"/>
    <n v="205679"/>
    <d v="2024-04-23T00:00:00"/>
    <s v="Costco01"/>
    <s v="Basic Bedding"/>
    <x v="4"/>
    <n v="-17.16"/>
    <n v="1"/>
    <s v="APPROVED"/>
    <s v="Heather Zhu "/>
  </r>
  <r>
    <s v="001 00054590742024"/>
    <s v="'RV012980338095"/>
    <d v="2024-04-21T00:00:00"/>
    <n v="-39"/>
    <n v="0"/>
    <n v="-39"/>
    <d v="2024-04-21T00:00:00"/>
    <s v="'012980338095"/>
    <n v="1529947"/>
    <s v="CO63PN5563E"/>
    <n v="205679"/>
    <d v="2024-04-23T00:00:00"/>
    <s v="Costco01"/>
    <s v="Pet Bed"/>
    <x v="2"/>
    <n v="-39"/>
    <n v="1"/>
    <s v="APPROVED"/>
    <s v="Heather Zhu "/>
  </r>
  <r>
    <s v="001 00054590742024"/>
    <s v="'RV019870387646"/>
    <d v="2024-04-19T00:00:00"/>
    <n v="-95.31"/>
    <n v="-9.4600000000000009"/>
    <n v="-85.85"/>
    <d v="2024-04-19T00:00:00"/>
    <s v="'019870387646"/>
    <n v="1662421"/>
    <s v="TN55-0481"/>
    <n v="205679"/>
    <d v="2024-04-23T00:00:00"/>
    <s v="Costco01"/>
    <s v="Blanket"/>
    <x v="0"/>
    <n v="-85.85"/>
    <n v="1"/>
    <s v="APPROVED"/>
    <s v="Heather Zhu "/>
  </r>
  <r>
    <s v="001 00054590742024"/>
    <s v="'RV019941110076"/>
    <d v="2024-04-19T00:00:00"/>
    <n v="-25.55"/>
    <n v="0"/>
    <n v="-25.55"/>
    <d v="2024-04-19T00:00:00"/>
    <s v="'019941110076"/>
    <n v="1516596"/>
    <s v="CO63HC5549E"/>
    <n v="205679"/>
    <d v="2024-04-23T00:00:00"/>
    <s v="Costco01"/>
    <s v="Pet Bed"/>
    <x v="2"/>
    <n v="-25.55"/>
    <n v="1"/>
    <s v="APPROVED"/>
    <s v="Heather Zhu "/>
  </r>
  <r>
    <s v="001 00054590742024"/>
    <s v="'RV019941110180"/>
    <d v="2024-04-19T00:00:00"/>
    <n v="-86.72"/>
    <n v="-9.3699999999999992"/>
    <n v="-77.349999999999994"/>
    <d v="2024-04-19T00:00:00"/>
    <s v="'019941110180"/>
    <n v="1662420"/>
    <s v="TN55-0480"/>
    <n v="205679"/>
    <d v="2024-04-23T00:00:00"/>
    <s v="Costco01"/>
    <s v="Blanket"/>
    <x v="0"/>
    <n v="-77.349999999999994"/>
    <n v="1"/>
    <s v="APPROVED"/>
    <s v="Heather Zhu "/>
  </r>
  <r>
    <s v="001 00054590742024"/>
    <s v="'RV019960465955"/>
    <d v="2024-04-19T00:00:00"/>
    <n v="-25.55"/>
    <n v="0"/>
    <n v="-25.55"/>
    <d v="2024-04-19T00:00:00"/>
    <s v="'019960465955"/>
    <n v="1516596"/>
    <s v="CO63HC5549E"/>
    <n v="205679"/>
    <d v="2024-04-23T00:00:00"/>
    <s v="Costco01"/>
    <s v="Pet Bed"/>
    <x v="2"/>
    <n v="-25.55"/>
    <n v="1"/>
    <s v="APPROVED"/>
    <s v="Heather Zhu "/>
  </r>
  <r>
    <s v="001 00054590742024"/>
    <s v="'RV019960466058"/>
    <d v="2024-04-19T00:00:00"/>
    <n v="-42.7"/>
    <n v="-11.1"/>
    <n v="-31.6"/>
    <d v="2024-04-19T00:00:00"/>
    <s v="'019960466058"/>
    <n v="1540787"/>
    <s v="BR40-2135"/>
    <n v="205679"/>
    <d v="2024-04-23T00:00:00"/>
    <s v="Costco01"/>
    <s v="Window"/>
    <x v="1"/>
    <n v="-31.6"/>
    <n v="1"/>
    <s v="APPROVED"/>
    <s v="Heather Zhu "/>
  </r>
  <r>
    <s v="001 00054259302024"/>
    <s v="'RV008476755581"/>
    <d v="2024-04-18T00:00:00"/>
    <n v="-51.1"/>
    <n v="0"/>
    <n v="-51.1"/>
    <d v="2024-04-18T00:00:00"/>
    <s v="'008476755581"/>
    <n v="1516597"/>
    <s v="CO63HC5550E"/>
    <n v="205684"/>
    <d v="2024-04-22T00:00:00"/>
    <s v="Costco01"/>
    <s v="Pet Bed"/>
    <x v="2"/>
    <n v="-25.55"/>
    <n v="2"/>
    <s v="APPROVED"/>
    <s v="Heather Zhu "/>
  </r>
  <r>
    <s v="001 00054259302024"/>
    <s v="'RV019860279477"/>
    <d v="2024-04-18T00:00:00"/>
    <n v="-42.7"/>
    <n v="-11.1"/>
    <n v="-31.6"/>
    <d v="2024-04-18T00:00:00"/>
    <s v="'019860279477"/>
    <n v="1540784"/>
    <s v="BR40-2137"/>
    <n v="205684"/>
    <d v="2024-04-22T00:00:00"/>
    <s v="Costco01"/>
    <s v="Window"/>
    <x v="1"/>
    <n v="-31.6"/>
    <n v="1"/>
    <s v="APPROVED"/>
    <s v="Heather Zhu "/>
  </r>
  <r>
    <s v="001 00054259302024"/>
    <s v="'RV019880501018"/>
    <d v="2024-04-18T00:00:00"/>
    <n v="-95.31"/>
    <n v="-9.4600000000000009"/>
    <n v="-85.85"/>
    <d v="2024-04-18T00:00:00"/>
    <s v="'019880501018"/>
    <n v="1662421"/>
    <s v="TN55-0481"/>
    <n v="205684"/>
    <d v="2024-04-22T00:00:00"/>
    <s v="Costco01"/>
    <s v="Blanket"/>
    <x v="0"/>
    <n v="-85.85"/>
    <n v="1"/>
    <s v="APPROVED"/>
    <s v="Heather Zhu "/>
  </r>
  <r>
    <s v="001 00054259302024"/>
    <s v="'RV019880501018"/>
    <d v="2024-04-18T00:00:00"/>
    <n v="-25.880000000000003"/>
    <n v="-8.7200000000000006"/>
    <n v="-17.16"/>
    <d v="2024-04-18T00:00:00"/>
    <s v="'019880501018"/>
    <n v="1793724"/>
    <s v="CO16-370"/>
    <n v="205684"/>
    <d v="2024-04-22T00:00:00"/>
    <s v="Costco01"/>
    <s v="Basic Bedding"/>
    <x v="4"/>
    <n v="-17.16"/>
    <n v="1"/>
    <s v="APPROVED"/>
    <s v="Heather Zhu "/>
  </r>
  <r>
    <s v="001 00054259302024"/>
    <s v="'RV019900337828"/>
    <d v="2024-04-18T00:00:00"/>
    <n v="-40.36"/>
    <n v="-9.07"/>
    <n v="-31.29"/>
    <d v="2024-04-18T00:00:00"/>
    <s v="'019900337828"/>
    <n v="1793729"/>
    <s v="CO16-374"/>
    <n v="205684"/>
    <d v="2024-04-22T00:00:00"/>
    <s v="Costco01"/>
    <s v="Basic Bedding"/>
    <x v="4"/>
    <n v="-31.29"/>
    <n v="1"/>
    <s v="APPROVED"/>
    <s v="Heather Zhu "/>
  </r>
  <r>
    <s v="001 00054259302024"/>
    <s v="'RV019910570596"/>
    <d v="2024-04-18T00:00:00"/>
    <n v="-95.31"/>
    <n v="-9.4600000000000009"/>
    <n v="-85.85"/>
    <d v="2024-04-18T00:00:00"/>
    <s v="'019910570596"/>
    <n v="1662422"/>
    <s v="TN55-0482"/>
    <n v="205684"/>
    <d v="2024-04-22T00:00:00"/>
    <s v="Costco01"/>
    <s v="Blanket"/>
    <x v="0"/>
    <n v="-85.85"/>
    <n v="1"/>
    <s v="APPROVED"/>
    <s v="Heather Zhu "/>
  </r>
  <r>
    <s v="001 00054259302024"/>
    <s v="'RV019951671175"/>
    <d v="2024-04-18T00:00:00"/>
    <n v="-25.55"/>
    <n v="0"/>
    <n v="-25.55"/>
    <d v="2024-04-18T00:00:00"/>
    <s v="'019951671175"/>
    <n v="1516597"/>
    <s v="CO63HC5550E"/>
    <n v="205684"/>
    <d v="2024-04-22T00:00:00"/>
    <s v="Costco01"/>
    <s v="Pet Bed"/>
    <x v="2"/>
    <n v="-25.55"/>
    <n v="1"/>
    <s v="APPROVED"/>
    <s v="Heather Zhu "/>
  </r>
  <r>
    <s v="001 00055051122024"/>
    <s v="'RV008476769645"/>
    <d v="2024-04-23T00:00:00"/>
    <n v="-22.14"/>
    <n v="0"/>
    <n v="-22.14"/>
    <d v="2024-04-23T00:00:00"/>
    <s v="'008476769645"/>
    <n v="1744685"/>
    <s v="CO63BC6222E"/>
    <n v="205891"/>
    <d v="2024-04-25T00:00:00"/>
    <s v="Costco01"/>
    <s v="Pet Bed"/>
    <x v="2"/>
    <n v="-23.31"/>
    <n v="0.94980694980694991"/>
    <s v="APPROVED"/>
    <s v="Heather Zhu "/>
  </r>
  <r>
    <s v="001 00055051122024"/>
    <s v="'RV019890309309"/>
    <d v="2024-04-23T00:00:00"/>
    <n v="-77.319999999999993"/>
    <n v="-21.02"/>
    <n v="-56.3"/>
    <d v="2024-04-23T00:00:00"/>
    <s v="'019890309309"/>
    <n v="1540780"/>
    <s v="BR40-2136"/>
    <n v="205891"/>
    <d v="2024-04-25T00:00:00"/>
    <s v="Costco01"/>
    <s v="Window"/>
    <x v="1"/>
    <n v="-28.15"/>
    <n v="2"/>
    <s v="APPROVED"/>
    <s v="Heather Zhu "/>
  </r>
  <r>
    <s v="001 00055051122024"/>
    <s v="'RV019890309309"/>
    <d v="2024-04-23T00:00:00"/>
    <n v="-77.319999999999993"/>
    <n v="-21.02"/>
    <n v="-56.3"/>
    <d v="2024-04-23T00:00:00"/>
    <s v="'019890309309"/>
    <n v="1540783"/>
    <s v="BR40-2134"/>
    <n v="205891"/>
    <d v="2024-04-25T00:00:00"/>
    <s v="Costco01"/>
    <s v="Window"/>
    <x v="1"/>
    <n v="-28.15"/>
    <n v="2"/>
    <s v="APPROVED"/>
    <s v="Heather Zhu "/>
  </r>
  <r>
    <s v="001 00055051122024"/>
    <s v="'RV019890309309"/>
    <d v="2024-04-23T00:00:00"/>
    <n v="-85.4"/>
    <n v="-22.2"/>
    <n v="-63.2"/>
    <d v="2024-04-23T00:00:00"/>
    <s v="'019890309309"/>
    <n v="1593358"/>
    <s v="BRB40-0007"/>
    <n v="205891"/>
    <d v="2024-04-25T00:00:00"/>
    <s v="Costco01"/>
    <s v="Window"/>
    <x v="1"/>
    <n v="-31.6"/>
    <n v="2"/>
    <s v="APPROVED"/>
    <s v="Heather Zhu "/>
  </r>
  <r>
    <s v="001 00055051122024"/>
    <s v="'RV019890309325"/>
    <d v="2024-04-23T00:00:00"/>
    <n v="-39"/>
    <n v="0"/>
    <n v="-39"/>
    <d v="2024-04-23T00:00:00"/>
    <s v="'019890309325"/>
    <n v="1529947"/>
    <s v="CO63PN5563E"/>
    <n v="205891"/>
    <d v="2024-04-25T00:00:00"/>
    <s v="Costco01"/>
    <s v="Pet Bed"/>
    <x v="2"/>
    <n v="-39"/>
    <n v="1"/>
    <s v="APPROVED"/>
    <s v="Heather Zhu "/>
  </r>
  <r>
    <s v="001 00055051122024"/>
    <s v="'RV019920439567"/>
    <d v="2024-04-23T00:00:00"/>
    <n v="-25.55"/>
    <n v="0"/>
    <n v="-25.55"/>
    <d v="2024-04-23T00:00:00"/>
    <s v="'019920439567"/>
    <n v="1516596"/>
    <s v="CO63HC5549E"/>
    <n v="205891"/>
    <d v="2024-04-25T00:00:00"/>
    <s v="Costco01"/>
    <s v="Pet Bed"/>
    <x v="2"/>
    <n v="-25.55"/>
    <n v="1"/>
    <s v="APPROVED"/>
    <s v="Heather Zhu "/>
  </r>
  <r>
    <s v="001 00055051122024"/>
    <s v="'RV019941110819"/>
    <d v="2024-04-23T00:00:00"/>
    <n v="-25.55"/>
    <n v="0"/>
    <n v="-25.55"/>
    <d v="2024-04-23T00:00:00"/>
    <s v="'019941110819"/>
    <n v="1516597"/>
    <s v="CO63HC5550E"/>
    <n v="205891"/>
    <d v="2024-04-25T00:00:00"/>
    <s v="Costco01"/>
    <s v="Pet Bed"/>
    <x v="2"/>
    <n v="-25.55"/>
    <n v="1"/>
    <s v="APPROVED"/>
    <s v="Heather Zhu "/>
  </r>
  <r>
    <s v="001 00055051122024"/>
    <s v="'RV019941110980"/>
    <d v="2024-04-23T00:00:00"/>
    <n v="-173.44"/>
    <n v="-18.739999999999998"/>
    <n v="-154.69999999999999"/>
    <d v="2024-04-23T00:00:00"/>
    <s v="'019941110980"/>
    <n v="1662420"/>
    <s v="TN55-0480"/>
    <n v="205891"/>
    <d v="2024-04-25T00:00:00"/>
    <s v="Costco01"/>
    <s v="Blanket"/>
    <x v="0"/>
    <n v="-77.349999999999994"/>
    <n v="2"/>
    <s v="APPROVED"/>
    <s v="Heather Zhu "/>
  </r>
  <r>
    <s v="001 00055051122024"/>
    <s v="'RV019941110980"/>
    <d v="2024-04-23T00:00:00"/>
    <n v="-95.31"/>
    <n v="-9.4600000000000009"/>
    <n v="-85.85"/>
    <d v="2024-04-23T00:00:00"/>
    <s v="'019941110980"/>
    <n v="1662422"/>
    <s v="TN55-0482"/>
    <n v="205891"/>
    <d v="2024-04-25T00:00:00"/>
    <s v="Costco01"/>
    <s v="Blanket"/>
    <x v="0"/>
    <n v="-85.85"/>
    <n v="1"/>
    <s v="APPROVED"/>
    <s v="Heather Zhu "/>
  </r>
  <r>
    <s v="001 00055051122024"/>
    <s v="'RV019941112094"/>
    <d v="2024-04-23T00:00:00"/>
    <n v="-38.659999999999997"/>
    <n v="-10.51"/>
    <n v="-28.15"/>
    <d v="2024-04-23T00:00:00"/>
    <s v="'019941112094"/>
    <n v="1540780"/>
    <s v="BR40-2136"/>
    <n v="205891"/>
    <d v="2024-04-25T00:00:00"/>
    <s v="Costco01"/>
    <s v="Window"/>
    <x v="1"/>
    <n v="-28.15"/>
    <n v="1"/>
    <s v="APPROVED"/>
    <s v="Heather Zhu "/>
  </r>
  <r>
    <s v="001 00055051122024"/>
    <s v="'RV019941112094"/>
    <d v="2024-04-23T00:00:00"/>
    <n v="-86.72"/>
    <n v="-9.3699999999999992"/>
    <n v="-77.349999999999994"/>
    <d v="2024-04-23T00:00:00"/>
    <s v="'019941112094"/>
    <n v="1662420"/>
    <s v="TN55-0480"/>
    <n v="205891"/>
    <d v="2024-04-25T00:00:00"/>
    <s v="Costco01"/>
    <s v="Blanket"/>
    <x v="0"/>
    <n v="-77.349999999999994"/>
    <n v="1"/>
    <s v="APPROVED"/>
    <s v="Heather Zhu "/>
  </r>
  <r>
    <s v="001 00055051122024"/>
    <s v="'RV019941112094"/>
    <d v="2024-04-23T00:00:00"/>
    <n v="-95.31"/>
    <n v="-9.4600000000000009"/>
    <n v="-85.85"/>
    <d v="2024-04-23T00:00:00"/>
    <s v="'019941112094"/>
    <n v="1662421"/>
    <s v="TN55-0481"/>
    <n v="205891"/>
    <d v="2024-04-25T00:00:00"/>
    <s v="Costco01"/>
    <s v="Blanket"/>
    <x v="0"/>
    <n v="-85.85"/>
    <n v="1"/>
    <s v="APPROVED"/>
    <s v="Heather Zhu "/>
  </r>
  <r>
    <s v="001 00055051122024"/>
    <s v="'RV019951673072"/>
    <d v="2024-04-23T00:00:00"/>
    <n v="-38.659999999999997"/>
    <n v="-10.51"/>
    <n v="-28.15"/>
    <d v="2024-04-23T00:00:00"/>
    <s v="'019951673072"/>
    <n v="1540780"/>
    <s v="BR40-2136"/>
    <n v="205891"/>
    <d v="2024-04-25T00:00:00"/>
    <s v="Costco01"/>
    <s v="Window"/>
    <x v="1"/>
    <n v="-28.15"/>
    <n v="1"/>
    <s v="APPROVED"/>
    <s v="Heather Zhu "/>
  </r>
  <r>
    <s v="001 00055051122024"/>
    <s v="'RV019951673072"/>
    <d v="2024-04-23T00:00:00"/>
    <n v="-42.7"/>
    <n v="-11.1"/>
    <n v="-31.6"/>
    <d v="2024-04-23T00:00:00"/>
    <s v="'019951673072"/>
    <n v="1540785"/>
    <s v="BR40-2141"/>
    <n v="205891"/>
    <d v="2024-04-25T00:00:00"/>
    <s v="Costco01"/>
    <s v="Window"/>
    <x v="1"/>
    <n v="-31.6"/>
    <n v="1"/>
    <s v="APPROVED"/>
    <s v="Heather Zhu "/>
  </r>
  <r>
    <s v="001 00055051122024"/>
    <s v="'RV019951673072"/>
    <d v="2024-04-23T00:00:00"/>
    <n v="-42.7"/>
    <n v="-11.1"/>
    <n v="-31.6"/>
    <d v="2024-04-23T00:00:00"/>
    <s v="'019951673072"/>
    <n v="1593358"/>
    <s v="BRB40-0007"/>
    <n v="205891"/>
    <d v="2024-04-25T00:00:00"/>
    <s v="Costco01"/>
    <s v="Window"/>
    <x v="1"/>
    <n v="-31.6"/>
    <n v="1"/>
    <s v="APPROVED"/>
    <s v="Heather Zhu "/>
  </r>
  <r>
    <s v="001 00055051122024"/>
    <s v="'RV019951673072"/>
    <d v="2024-04-23T00:00:00"/>
    <n v="-190.62"/>
    <n v="-18.920000000000002"/>
    <n v="-171.7"/>
    <d v="2024-04-23T00:00:00"/>
    <s v="'019951673072"/>
    <n v="1662422"/>
    <s v="TN55-0482"/>
    <n v="205891"/>
    <d v="2024-04-25T00:00:00"/>
    <s v="Costco01"/>
    <s v="Blanket"/>
    <x v="0"/>
    <n v="-85.85"/>
    <n v="2"/>
    <s v="APPROVED"/>
    <s v="Heather Zhu "/>
  </r>
  <r>
    <s v="001 00055051122024"/>
    <s v="'RV019970837503"/>
    <d v="2024-04-23T00:00:00"/>
    <n v="-86.72"/>
    <n v="-9.3699999999999992"/>
    <n v="-77.349999999999994"/>
    <d v="2024-04-23T00:00:00"/>
    <s v="'019970837503"/>
    <n v="1662420"/>
    <s v="TN55-0480"/>
    <n v="205891"/>
    <d v="2024-04-25T00:00:00"/>
    <s v="Costco01"/>
    <s v="Blanket"/>
    <x v="0"/>
    <n v="-77.349999999999994"/>
    <n v="1"/>
    <s v="APPROVED"/>
    <s v="Heather Zhu "/>
  </r>
  <r>
    <s v="001 00055051122024"/>
    <s v="'RV019970837514"/>
    <d v="2024-04-23T00:00:00"/>
    <n v="-22.78"/>
    <n v="0"/>
    <n v="-22.78"/>
    <d v="2024-04-23T00:00:00"/>
    <s v="'019970837514"/>
    <n v="1529944"/>
    <s v="CO63PT5560E"/>
    <n v="205891"/>
    <d v="2024-04-25T00:00:00"/>
    <s v="Costco01"/>
    <s v="Pet Bed"/>
    <x v="2"/>
    <n v="-22.78"/>
    <n v="1"/>
    <s v="APPROVED"/>
    <s v="Heather Zhu "/>
  </r>
  <r>
    <s v="001 00055051122024"/>
    <s v="'RV019970837593"/>
    <d v="2024-04-23T00:00:00"/>
    <n v="-173.44"/>
    <n v="-18.739999999999998"/>
    <n v="-154.69999999999999"/>
    <d v="2024-04-23T00:00:00"/>
    <s v="'019970837593"/>
    <n v="1662420"/>
    <s v="TN55-0480"/>
    <n v="205891"/>
    <d v="2024-04-25T00:00:00"/>
    <s v="Costco01"/>
    <s v="Blanket"/>
    <x v="0"/>
    <n v="-77.349999999999994"/>
    <n v="2"/>
    <s v="APPROVED"/>
    <s v="Heather Zhu "/>
  </r>
  <r>
    <s v="001 00055051122024"/>
    <s v="'RV019970837593"/>
    <d v="2024-04-23T00:00:00"/>
    <n v="-40.36"/>
    <n v="-9.07"/>
    <n v="-31.29"/>
    <d v="2024-04-23T00:00:00"/>
    <s v="'019970837593"/>
    <n v="1793729"/>
    <s v="CO16-374"/>
    <n v="205891"/>
    <d v="2024-04-25T00:00:00"/>
    <s v="Costco01"/>
    <s v="Basic Bedding"/>
    <x v="4"/>
    <n v="-31.29"/>
    <n v="1"/>
    <s v="APPROVED"/>
    <s v="Heather Zhu "/>
  </r>
  <r>
    <s v="001 00055051122024"/>
    <s v="'RV019980981702"/>
    <d v="2024-04-23T00:00:00"/>
    <n v="-95.31"/>
    <n v="-9.4600000000000009"/>
    <n v="-85.85"/>
    <d v="2024-04-23T00:00:00"/>
    <s v="'019980981702"/>
    <n v="1662421"/>
    <s v="TN55-0481"/>
    <n v="205891"/>
    <d v="2024-04-25T00:00:00"/>
    <s v="Costco01"/>
    <s v="Blanket"/>
    <x v="0"/>
    <n v="-85.85"/>
    <n v="1"/>
    <s v="APPROVED"/>
    <s v="Heather Zhu "/>
  </r>
  <r>
    <s v="001 00054804102024"/>
    <s v="'RV003830389735"/>
    <d v="2024-04-22T00:00:00"/>
    <n v="-42.07"/>
    <n v="0"/>
    <n v="-42.07"/>
    <d v="2024-04-22T00:00:00"/>
    <s v="'003830389735"/>
    <n v="1514691"/>
    <s v="CO63PC5557E"/>
    <n v="205915"/>
    <d v="2024-04-24T00:00:00"/>
    <s v="Costco01"/>
    <s v="Pet Bed"/>
    <x v="2"/>
    <n v="-42.07"/>
    <n v="1"/>
    <s v="APPROVED"/>
    <s v="Heather Zhu "/>
  </r>
  <r>
    <s v="001 00054804102024"/>
    <s v="'RV007460343255"/>
    <d v="2024-04-22T00:00:00"/>
    <n v="-25.55"/>
    <n v="0"/>
    <n v="-25.55"/>
    <d v="2024-04-22T00:00:00"/>
    <s v="'007460343255"/>
    <n v="1516597"/>
    <s v="CO63HC5550E"/>
    <n v="205915"/>
    <d v="2024-04-24T00:00:00"/>
    <s v="Costco01"/>
    <s v="Pet Bed"/>
    <x v="2"/>
    <n v="-25.55"/>
    <n v="1"/>
    <s v="APPROVED"/>
    <s v="Heather Zhu "/>
  </r>
  <r>
    <s v="001 00054804102024"/>
    <s v="'RV010620410882"/>
    <d v="2024-04-22T00:00:00"/>
    <n v="-25.55"/>
    <n v="0"/>
    <n v="-25.55"/>
    <d v="2024-04-22T00:00:00"/>
    <s v="'010620410882"/>
    <n v="1516597"/>
    <s v="CO63HC5550E"/>
    <n v="205915"/>
    <d v="2024-04-24T00:00:00"/>
    <s v="Costco01"/>
    <s v="Pet Bed"/>
    <x v="2"/>
    <n v="-25.55"/>
    <n v="1"/>
    <s v="APPROVED"/>
    <s v="Heather Zhu "/>
  </r>
  <r>
    <s v="001 00054804102024"/>
    <s v="'RV011630195612"/>
    <d v="2024-04-22T00:00:00"/>
    <n v="-86.72"/>
    <n v="-9.3699999999999992"/>
    <n v="-77.349999999999994"/>
    <d v="2024-04-22T00:00:00"/>
    <s v="'011630195612"/>
    <n v="1662420"/>
    <s v="TN55-0480"/>
    <n v="205915"/>
    <d v="2024-04-24T00:00:00"/>
    <s v="Costco01"/>
    <s v="Blanket"/>
    <x v="0"/>
    <n v="-77.349999999999994"/>
    <n v="1"/>
    <s v="APPROVED"/>
    <s v="Heather Zhu "/>
  </r>
  <r>
    <s v="001 00054804102024"/>
    <s v="'RV019840150989"/>
    <d v="2024-04-22T00:00:00"/>
    <n v="-22.78"/>
    <n v="0"/>
    <n v="-22.78"/>
    <d v="2024-04-22T00:00:00"/>
    <s v="'019840150989"/>
    <n v="1529939"/>
    <s v="CO63PT5559E"/>
    <n v="205915"/>
    <d v="2024-04-24T00:00:00"/>
    <s v="Costco01"/>
    <s v="Pet Bed"/>
    <x v="2"/>
    <n v="-22.78"/>
    <n v="1"/>
    <s v="APPROVED"/>
    <s v="Heather Zhu "/>
  </r>
  <r>
    <s v="001 00054804102024"/>
    <s v="'RV019890309175"/>
    <d v="2024-04-22T00:00:00"/>
    <n v="-95.31"/>
    <n v="-9.4600000000000009"/>
    <n v="-85.85"/>
    <d v="2024-04-22T00:00:00"/>
    <s v="'019890309175"/>
    <n v="1662422"/>
    <s v="TN55-0482"/>
    <n v="205915"/>
    <d v="2024-04-24T00:00:00"/>
    <s v="Costco01"/>
    <s v="Blanket"/>
    <x v="0"/>
    <n v="-85.85"/>
    <n v="1"/>
    <s v="APPROVED"/>
    <s v="Heather Zhu "/>
  </r>
  <r>
    <s v="001 00054804102024"/>
    <s v="'RV019951672773"/>
    <d v="2024-04-22T00:00:00"/>
    <n v="-25.55"/>
    <n v="0"/>
    <n v="-25.55"/>
    <d v="2024-04-22T00:00:00"/>
    <s v="'019951672773"/>
    <n v="1516596"/>
    <s v="CO63HC5549E"/>
    <n v="205915"/>
    <d v="2024-04-24T00:00:00"/>
    <s v="Costco01"/>
    <s v="Pet Bed"/>
    <x v="2"/>
    <n v="-25.55"/>
    <n v="1"/>
    <s v="APPROVED"/>
    <s v="Heather Zhu "/>
  </r>
  <r>
    <s v="001 00054804102024"/>
    <s v="'RV019951672773"/>
    <d v="2024-04-22T00:00:00"/>
    <n v="-25.55"/>
    <n v="0"/>
    <n v="-25.55"/>
    <d v="2024-04-22T00:00:00"/>
    <s v="'019951672773"/>
    <n v="1516597"/>
    <s v="CO63HC5550E"/>
    <n v="205915"/>
    <d v="2024-04-24T00:00:00"/>
    <s v="Costco01"/>
    <s v="Pet Bed"/>
    <x v="2"/>
    <n v="-25.55"/>
    <n v="1"/>
    <s v="APPROVED"/>
    <s v="Heather Zhu "/>
  </r>
  <r>
    <s v="001 00054804102024"/>
    <s v="'RV019951672825"/>
    <d v="2024-04-22T00:00:00"/>
    <n v="-32.4"/>
    <n v="-8.86"/>
    <n v="-23.54"/>
    <d v="2024-04-22T00:00:00"/>
    <s v="'019951672825"/>
    <n v="1793726"/>
    <s v="CO16-372"/>
    <n v="205915"/>
    <d v="2024-04-24T00:00:00"/>
    <s v="Costco01"/>
    <s v="Basic Bedding"/>
    <x v="4"/>
    <n v="-23.54"/>
    <n v="1"/>
    <s v="APPROVED"/>
    <s v="Heather Zhu "/>
  </r>
  <r>
    <s v="001 00054804102024"/>
    <s v="'RV019951672825"/>
    <d v="2024-04-22T00:00:00"/>
    <n v="-35.870000000000005"/>
    <n v="-8.89"/>
    <n v="-26.98"/>
    <d v="2024-04-22T00:00:00"/>
    <s v="'019951672825"/>
    <n v="1793728"/>
    <s v="CO16-373"/>
    <n v="205915"/>
    <d v="2024-04-24T00:00:00"/>
    <s v="Costco01"/>
    <s v="Basic Bedding"/>
    <x v="4"/>
    <n v="-26.98"/>
    <n v="1"/>
    <s v="APPROVED"/>
    <s v="Heather Zhu "/>
  </r>
  <r>
    <s v="001 00054804102024"/>
    <s v="'RV019980980688"/>
    <d v="2024-04-22T00:00:00"/>
    <n v="-51.1"/>
    <n v="0"/>
    <n v="-51.1"/>
    <d v="2024-04-22T00:00:00"/>
    <s v="'019980980688"/>
    <n v="1516597"/>
    <s v="CO63HC5550E"/>
    <n v="205915"/>
    <d v="2024-04-24T00:00:00"/>
    <s v="Costco01"/>
    <s v="Pet Bed"/>
    <x v="2"/>
    <n v="-25.55"/>
    <n v="2"/>
    <s v="APPROVED"/>
    <s v="Heather Zhu "/>
  </r>
  <r>
    <s v="001 00054804102024"/>
    <s v="'RV019980980804"/>
    <d v="2024-04-22T00:00:00"/>
    <n v="-86.72"/>
    <n v="-9.3699999999999992"/>
    <n v="-77.349999999999994"/>
    <d v="2024-04-22T00:00:00"/>
    <s v="'019980980804"/>
    <n v="1662420"/>
    <s v="TN55-0480"/>
    <n v="205915"/>
    <d v="2024-04-24T00:00:00"/>
    <s v="Costco01"/>
    <s v="Blanket"/>
    <x v="0"/>
    <n v="-77.349999999999994"/>
    <n v="1"/>
    <s v="APPROVED"/>
    <s v="Heather Zhu "/>
  </r>
  <r>
    <s v="001 00055286312024"/>
    <s v="'RV001150167287"/>
    <d v="2024-04-24T00:00:00"/>
    <n v="-86.72"/>
    <n v="-9.3699999999999992"/>
    <n v="-77.349999999999994"/>
    <d v="2024-04-24T00:00:00"/>
    <s v="'001150167287"/>
    <n v="1662420"/>
    <s v="TN55-0480"/>
    <n v="205998"/>
    <d v="2024-04-26T00:00:00"/>
    <s v="Costco01"/>
    <s v="Blanket"/>
    <x v="0"/>
    <n v="-77.349999999999994"/>
    <n v="1"/>
    <s v="APPROVED"/>
    <s v="Heather Zhu "/>
  </r>
  <r>
    <s v="001 00055286312024"/>
    <s v="'RV004640333209"/>
    <d v="2024-04-24T00:00:00"/>
    <n v="-39"/>
    <n v="0"/>
    <n v="-39"/>
    <d v="2024-04-24T00:00:00"/>
    <s v="'004640333209"/>
    <n v="1529947"/>
    <s v="CO63PN5563E"/>
    <n v="205998"/>
    <d v="2024-04-26T00:00:00"/>
    <s v="Costco01"/>
    <s v="Pet Bed"/>
    <x v="2"/>
    <n v="-39"/>
    <n v="1"/>
    <s v="APPROVED"/>
    <s v="Heather Zhu "/>
  </r>
  <r>
    <s v="001 00055286312024"/>
    <s v="'RV019840151330"/>
    <d v="2024-04-24T00:00:00"/>
    <n v="-285.93"/>
    <n v="-28.38"/>
    <n v="-257.55"/>
    <d v="2024-04-24T00:00:00"/>
    <s v="'019840151330"/>
    <n v="1662421"/>
    <s v="TN55-0481"/>
    <n v="205998"/>
    <d v="2024-04-26T00:00:00"/>
    <s v="Costco01"/>
    <s v="Blanket"/>
    <x v="0"/>
    <n v="-85.85"/>
    <n v="3.0000000000000004"/>
    <s v="APPROVED"/>
    <s v="Heather Zhu "/>
  </r>
  <r>
    <s v="001 00055286312024"/>
    <s v="'RV019850129330"/>
    <d v="2024-04-24T00:00:00"/>
    <n v="-39"/>
    <n v="0"/>
    <n v="-39"/>
    <d v="2024-04-24T00:00:00"/>
    <s v="'019850129330"/>
    <n v="1529947"/>
    <s v="CO63PN5563E"/>
    <n v="205998"/>
    <d v="2024-04-26T00:00:00"/>
    <s v="Costco01"/>
    <s v="Pet Bed"/>
    <x v="2"/>
    <n v="-39"/>
    <n v="1"/>
    <s v="APPROVED"/>
    <s v="Heather Zhu "/>
  </r>
  <r>
    <s v="001 00055286312024"/>
    <s v="'RV019880502102"/>
    <d v="2024-04-24T00:00:00"/>
    <n v="-25.55"/>
    <n v="0"/>
    <n v="-25.55"/>
    <d v="2024-04-24T00:00:00"/>
    <s v="'019880502102"/>
    <n v="1516596"/>
    <s v="CO63HC5549E"/>
    <n v="205998"/>
    <d v="2024-04-26T00:00:00"/>
    <s v="Costco01"/>
    <s v="Pet Bed"/>
    <x v="2"/>
    <n v="-25.55"/>
    <n v="1"/>
    <s v="APPROVED"/>
    <s v="Heather Zhu "/>
  </r>
  <r>
    <s v="001 00055286312024"/>
    <s v="'RV019880502102"/>
    <d v="2024-04-24T00:00:00"/>
    <n v="-39"/>
    <n v="0"/>
    <n v="-39"/>
    <d v="2024-04-24T00:00:00"/>
    <s v="'019880502102"/>
    <n v="1529947"/>
    <s v="CO63PN5563E"/>
    <n v="205998"/>
    <d v="2024-04-26T00:00:00"/>
    <s v="Costco01"/>
    <s v="Pet Bed"/>
    <x v="2"/>
    <n v="-39"/>
    <n v="1"/>
    <s v="APPROVED"/>
    <s v="Heather Zhu "/>
  </r>
  <r>
    <s v="001 00055286312024"/>
    <s v="'RV019880502186"/>
    <d v="2024-04-24T00:00:00"/>
    <n v="-128.1"/>
    <n v="-33.299999999999997"/>
    <n v="-94.8"/>
    <d v="2024-04-24T00:00:00"/>
    <s v="'019880502186"/>
    <n v="1540784"/>
    <s v="BR40-2137"/>
    <n v="205998"/>
    <d v="2024-04-26T00:00:00"/>
    <s v="Costco01"/>
    <s v="Window"/>
    <x v="1"/>
    <n v="-31.6"/>
    <n v="2.9999999999999996"/>
    <s v="APPROVED"/>
    <s v="Heather Zhu "/>
  </r>
  <r>
    <s v="001 00055286312024"/>
    <s v="'RV019880502186"/>
    <d v="2024-04-24T00:00:00"/>
    <n v="-86.72"/>
    <n v="-9.3699999999999992"/>
    <n v="-77.349999999999994"/>
    <d v="2024-04-24T00:00:00"/>
    <s v="'019880502186"/>
    <n v="1662420"/>
    <s v="TN55-0480"/>
    <n v="205998"/>
    <d v="2024-04-26T00:00:00"/>
    <s v="Costco01"/>
    <s v="Blanket"/>
    <x v="0"/>
    <n v="-77.349999999999994"/>
    <n v="1"/>
    <s v="APPROVED"/>
    <s v="Heather Zhu "/>
  </r>
  <r>
    <s v="001 00055286312024"/>
    <s v="'RV019951674496"/>
    <d v="2024-04-24T00:00:00"/>
    <n v="-38.659999999999997"/>
    <n v="-10.51"/>
    <n v="-28.15"/>
    <d v="2024-04-24T00:00:00"/>
    <s v="'019951674496"/>
    <n v="1540780"/>
    <s v="BR40-2136"/>
    <n v="205998"/>
    <d v="2024-04-26T00:00:00"/>
    <s v="Costco01"/>
    <s v="Window"/>
    <x v="1"/>
    <n v="-28.15"/>
    <n v="1"/>
    <s v="APPROVED"/>
    <s v="Heather Zhu "/>
  </r>
  <r>
    <s v="001 00055286312024"/>
    <s v="'RV019951674496"/>
    <d v="2024-04-24T00:00:00"/>
    <n v="-95.31"/>
    <n v="-9.4600000000000009"/>
    <n v="-85.85"/>
    <d v="2024-04-24T00:00:00"/>
    <s v="'019951674496"/>
    <n v="1662421"/>
    <s v="TN55-0481"/>
    <n v="205998"/>
    <d v="2024-04-26T00:00:00"/>
    <s v="Costco01"/>
    <s v="Blanket"/>
    <x v="0"/>
    <n v="-85.85"/>
    <n v="1"/>
    <s v="APPROVED"/>
    <s v="Heather Zhu "/>
  </r>
  <r>
    <s v="001 00055517052024"/>
    <s v="'RV003860386836"/>
    <d v="2024-04-25T00:00:00"/>
    <n v="-39"/>
    <n v="0"/>
    <n v="-39"/>
    <d v="2024-04-25T00:00:00"/>
    <s v="'003860386836"/>
    <n v="1529946"/>
    <s v="CO63PN5562E"/>
    <n v="206172"/>
    <d v="2024-04-29T00:00:00"/>
    <s v="Costco01"/>
    <s v="Pet Bed"/>
    <x v="2"/>
    <n v="-39"/>
    <n v="1"/>
    <s v="APPROVED"/>
    <s v="Heather Zhu "/>
  </r>
  <r>
    <s v="001 00055517052024"/>
    <s v="'RV006800423526"/>
    <d v="2024-04-25T00:00:00"/>
    <n v="-35.869999999999997"/>
    <n v="-8.89"/>
    <n v="-26.98"/>
    <d v="2024-04-25T00:00:00"/>
    <s v="'006800423526"/>
    <n v="1793728"/>
    <s v="CO16-373"/>
    <n v="206172"/>
    <d v="2024-04-29T00:00:00"/>
    <s v="Costco01"/>
    <s v="Basic Bedding"/>
    <x v="4"/>
    <n v="-26.98"/>
    <n v="1"/>
    <s v="APPROVED"/>
    <s v="Heather Zhu "/>
  </r>
  <r>
    <s v="001 00055517052024"/>
    <s v="'RV019850129625"/>
    <d v="2024-04-25T00:00:00"/>
    <n v="-95.31"/>
    <n v="-9.4600000000000009"/>
    <n v="-85.85"/>
    <d v="2024-04-25T00:00:00"/>
    <s v="'019850129625"/>
    <n v="1662421"/>
    <s v="TN55-0481"/>
    <n v="206172"/>
    <d v="2024-04-29T00:00:00"/>
    <s v="Costco01"/>
    <s v="Blanket"/>
    <x v="0"/>
    <n v="-85.85"/>
    <n v="1"/>
    <s v="APPROVED"/>
    <s v="Heather Zhu "/>
  </r>
  <r>
    <s v="001 00055517052024"/>
    <s v="'RV019910571986"/>
    <d v="2024-04-25T00:00:00"/>
    <n v="-95.31"/>
    <n v="-9.4600000000000009"/>
    <n v="-85.85"/>
    <d v="2024-04-25T00:00:00"/>
    <s v="'019910571986"/>
    <n v="1662421"/>
    <s v="TN55-0481"/>
    <n v="206172"/>
    <d v="2024-04-29T00:00:00"/>
    <s v="Costco01"/>
    <s v="Blanket"/>
    <x v="0"/>
    <n v="-85.85"/>
    <n v="1"/>
    <s v="APPROVED"/>
    <s v="Heather Zhu "/>
  </r>
  <r>
    <s v="001 00055517052024"/>
    <s v="'RV019910571986"/>
    <d v="2024-04-25T00:00:00"/>
    <n v="-95.31"/>
    <n v="-9.4600000000000009"/>
    <n v="-85.85"/>
    <d v="2024-04-25T00:00:00"/>
    <s v="'019910571986"/>
    <n v="1662422"/>
    <s v="TN55-0482"/>
    <n v="206172"/>
    <d v="2024-04-29T00:00:00"/>
    <s v="Costco01"/>
    <s v="Blanket"/>
    <x v="0"/>
    <n v="-85.85"/>
    <n v="1"/>
    <s v="APPROVED"/>
    <s v="Heather Zhu "/>
  </r>
  <r>
    <s v="001 00055517052024"/>
    <s v="'RV019951674709"/>
    <d v="2024-04-25T00:00:00"/>
    <n v="-70.62"/>
    <n v="0"/>
    <n v="-70.62"/>
    <d v="2024-04-25T00:00:00"/>
    <s v="'019951674709"/>
    <n v="1585902"/>
    <s v="CO63RN5756E"/>
    <n v="206172"/>
    <d v="2024-04-29T00:00:00"/>
    <s v="Costco01"/>
    <s v="Pet Bed"/>
    <x v="2"/>
    <n v="-70.62"/>
    <n v="1"/>
    <s v="APPROVED"/>
    <s v="Heather Zhu "/>
  </r>
  <r>
    <s v="001 00055517052024"/>
    <s v="'RV019951674782"/>
    <d v="2024-04-25T00:00:00"/>
    <n v="-170.8"/>
    <n v="-44.4"/>
    <n v="-126.4"/>
    <d v="2024-04-25T00:00:00"/>
    <s v="'019951674782"/>
    <n v="1540785"/>
    <s v="BR40-2141"/>
    <n v="206172"/>
    <d v="2024-04-29T00:00:00"/>
    <s v="Costco01"/>
    <s v="Window"/>
    <x v="1"/>
    <n v="-31.6"/>
    <n v="4"/>
    <s v="APPROVED"/>
    <s v="Heather Zhu "/>
  </r>
  <r>
    <s v="001 00055517052024"/>
    <s v="'RV019951674782"/>
    <d v="2024-04-25T00:00:00"/>
    <n v="-170.8"/>
    <n v="-44.4"/>
    <n v="-126.4"/>
    <d v="2024-04-25T00:00:00"/>
    <s v="'019951674782"/>
    <n v="1540787"/>
    <s v="BR40-2135"/>
    <n v="206172"/>
    <d v="2024-04-29T00:00:00"/>
    <s v="Costco01"/>
    <s v="Window"/>
    <x v="1"/>
    <n v="-31.6"/>
    <n v="4"/>
    <s v="APPROVED"/>
    <s v="Heather Zhu "/>
  </r>
  <r>
    <s v="001 00055517052024"/>
    <s v="'RV019960466640"/>
    <d v="2024-04-25T00:00:00"/>
    <n v="-86.72"/>
    <n v="-9.3699999999999992"/>
    <n v="-77.349999999999994"/>
    <d v="2024-04-25T00:00:00"/>
    <s v="'019960466640"/>
    <n v="1662420"/>
    <s v="TN55-0480"/>
    <n v="206172"/>
    <d v="2024-04-29T00:00:00"/>
    <s v="Costco01"/>
    <s v="Blanket"/>
    <x v="0"/>
    <n v="-77.349999999999994"/>
    <n v="1"/>
    <s v="APPROVED"/>
    <s v="Heather Zhu "/>
  </r>
  <r>
    <s v="001 00055517052024"/>
    <s v="'RV019960466709"/>
    <d v="2024-04-25T00:00:00"/>
    <n v="-78"/>
    <n v="0"/>
    <n v="-78"/>
    <d v="2024-04-25T00:00:00"/>
    <s v="'019960466709"/>
    <n v="1529947"/>
    <s v="CO63PN5563E"/>
    <n v="206172"/>
    <d v="2024-04-29T00:00:00"/>
    <s v="Costco01"/>
    <s v="Pet Bed"/>
    <x v="2"/>
    <n v="-39"/>
    <n v="2"/>
    <s v="APPROVED"/>
    <s v="Heather Zhu "/>
  </r>
  <r>
    <s v="001 00055517052024"/>
    <s v="'RV019980982614"/>
    <d v="2024-04-25T00:00:00"/>
    <n v="-86.72"/>
    <n v="-9.3699999999999992"/>
    <n v="-77.349999999999994"/>
    <d v="2024-04-25T00:00:00"/>
    <s v="'019980982614"/>
    <n v="1662420"/>
    <s v="TN55-0480"/>
    <n v="206172"/>
    <d v="2024-04-29T00:00:00"/>
    <s v="Costco01"/>
    <s v="Blanket"/>
    <x v="0"/>
    <n v="-77.349999999999994"/>
    <n v="1"/>
    <s v="APPROVED"/>
    <s v="Heather Zhu "/>
  </r>
  <r>
    <s v="001 00053339512024"/>
    <s v="'1995RGR567893"/>
    <d v="2024-04-11T00:00:00"/>
    <n v="-32.380000000000003"/>
    <n v="-9.8800000000000008"/>
    <n v="-22.5"/>
    <d v="2024-04-11T00:00:00"/>
    <s v="'019955027729"/>
    <n v="1663079"/>
    <s v="MT70-0307"/>
    <n v="205191"/>
    <d v="2024-04-16T00:00:00"/>
    <s v="Costco01"/>
    <s v="Bath Accessories"/>
    <x v="3"/>
    <n v="-22.5"/>
    <n v="1"/>
    <s v="APPROVED"/>
    <s v="Heather Zhu "/>
  </r>
  <r>
    <s v="001 00053339512024"/>
    <s v="'1997RGR312450"/>
    <d v="2024-04-12T00:00:00"/>
    <n v="-32.380000000000003"/>
    <n v="-9.8800000000000008"/>
    <n v="-22.5"/>
    <d v="2024-04-12T00:00:00"/>
    <s v="'019975028344"/>
    <n v="1663075"/>
    <s v="MT70-0306"/>
    <n v="205191"/>
    <d v="2024-04-16T00:00:00"/>
    <s v="Costco01"/>
    <s v="Bath Accessories"/>
    <x v="3"/>
    <n v="-22.5"/>
    <n v="1"/>
    <s v="APPROVED"/>
    <s v="Heather Zhu "/>
  </r>
  <r>
    <s v="001 00053788152024"/>
    <s v="1994RGR499078"/>
    <d v="2024-04-16T00:00:00"/>
    <n v="-32.380000000000003"/>
    <n v="-9.8800000000000008"/>
    <n v="-22.5"/>
    <d v="2024-04-16T00:00:00"/>
    <s v="'019945031835"/>
    <n v="1663075"/>
    <s v="MT70-0306"/>
    <n v="205385"/>
    <d v="2024-04-18T00:00:00"/>
    <s v="Costco01"/>
    <s v="Bath Accessories"/>
    <x v="3"/>
    <n v="-22.5"/>
    <n v="1"/>
    <s v="APPROVED"/>
    <s v="Heather Zhu "/>
  </r>
  <r>
    <s v="001 00054018112024"/>
    <s v="'1994RGR499289"/>
    <d v="2024-04-17T00:00:00"/>
    <n v="-32.380000000000003"/>
    <n v="-9.8800000000000008"/>
    <n v="-22.5"/>
    <d v="2024-04-17T00:00:00"/>
    <s v="'019945034571"/>
    <n v="1663082"/>
    <s v="MT70-0308"/>
    <n v="205666"/>
    <d v="2024-04-19T00:00:00"/>
    <s v="Costco01"/>
    <s v="Bath Accessories"/>
    <x v="3"/>
    <n v="-22.5"/>
    <n v="1"/>
    <s v="APPROVED"/>
    <s v="Heather Zhu "/>
  </r>
  <r>
    <s v="001 00054018112024"/>
    <s v="'1995RGR568658"/>
    <d v="2024-04-16T00:00:00"/>
    <n v="-32.380000000000003"/>
    <n v="-9.8800000000000008"/>
    <n v="-22.5"/>
    <d v="2024-04-16T00:00:00"/>
    <s v="'019955034175"/>
    <n v="1663069"/>
    <s v="MT70-0305"/>
    <n v="205666"/>
    <d v="2024-04-19T00:00:00"/>
    <s v="Costco01"/>
    <s v="Bath Accessories"/>
    <x v="3"/>
    <n v="-22.5"/>
    <n v="1"/>
    <s v="APPROVED"/>
    <s v="Heather Zhu "/>
  </r>
  <r>
    <s v="001 00054018112024"/>
    <s v="'1995RGR568658"/>
    <d v="2024-04-16T00:00:00"/>
    <n v="-64.760000000000005"/>
    <n v="-19.760000000000002"/>
    <n v="-45"/>
    <d v="2024-04-16T00:00:00"/>
    <s v="'019955034175"/>
    <n v="1663082"/>
    <s v="MT70-0308"/>
    <n v="205666"/>
    <d v="2024-04-19T00:00:00"/>
    <s v="Costco01"/>
    <s v="Bath Accessories"/>
    <x v="3"/>
    <n v="-22.5"/>
    <n v="2"/>
    <s v="APPROVED"/>
    <s v="Heather Zhu "/>
  </r>
  <r>
    <s v="001 00054018112024"/>
    <s v="'1995RGR568725"/>
    <d v="2024-04-17T00:00:00"/>
    <n v="-64.760000000000005"/>
    <n v="-19.760000000000002"/>
    <n v="-45"/>
    <d v="2024-04-17T00:00:00"/>
    <s v="'019955034983"/>
    <n v="1663079"/>
    <s v="MT70-0307"/>
    <n v="205666"/>
    <d v="2024-04-19T00:00:00"/>
    <s v="Costco01"/>
    <s v="Bath Accessories"/>
    <x v="3"/>
    <n v="-22.5"/>
    <n v="2"/>
    <s v="APPROVED"/>
    <s v="Heather Zhu 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60">
  <r>
    <s v="001 00056296712024"/>
    <s v="'RV019840152138"/>
    <d v="2024-04-30T00:00:00"/>
    <n v="-86.72"/>
    <n v="-9.3699999999999992"/>
    <n v="-77.349999999999994"/>
    <d v="2024-04-30T00:00:00"/>
    <s v="'019840152138"/>
    <n v="1662420"/>
    <s v="TN55-0480"/>
    <n v="206693"/>
    <s v="Costco01"/>
    <s v="BLK"/>
    <x v="0"/>
    <n v="77.349999999999994"/>
    <n v="-1"/>
    <n v="77.349999999999994"/>
    <b v="1"/>
    <s v="Approved"/>
    <s v="Mark Chen"/>
  </r>
  <r>
    <s v="001 00056296712024"/>
    <s v="'RV019880503705"/>
    <d v="2024-04-30T00:00:00"/>
    <n v="-38.659999999999997"/>
    <n v="-10.51"/>
    <n v="-28.15"/>
    <d v="2024-04-30T00:00:00"/>
    <s v="'019880503705"/>
    <n v="1540780"/>
    <s v="BR40-2136"/>
    <n v="206693"/>
    <s v="Costco01"/>
    <s v="WIN"/>
    <x v="1"/>
    <n v="28.15"/>
    <n v="-1"/>
    <n v="28.15"/>
    <b v="1"/>
    <s v="Approved"/>
    <s v="Mark Chen"/>
  </r>
  <r>
    <s v="001 00056296712024"/>
    <s v="'RV019880503705"/>
    <d v="2024-04-30T00:00:00"/>
    <n v="-95.31"/>
    <n v="-9.4600000000000009"/>
    <n v="-85.85"/>
    <d v="2024-04-30T00:00:00"/>
    <s v="'019880503705"/>
    <n v="1662422"/>
    <s v="TN55-0482"/>
    <n v="206693"/>
    <s v="Costco01"/>
    <s v="BLK"/>
    <x v="0"/>
    <n v="85.85"/>
    <n v="-1"/>
    <n v="85.85"/>
    <b v="1"/>
    <s v="Approved"/>
    <s v="Mark Chen"/>
  </r>
  <r>
    <s v="001 00056296712024"/>
    <s v="'RV019890309813"/>
    <d v="2024-04-30T00:00:00"/>
    <n v="-38.659999999999997"/>
    <n v="-10.51"/>
    <n v="-28.15"/>
    <d v="2024-04-30T00:00:00"/>
    <s v="'019890309813"/>
    <n v="1540780"/>
    <s v="BR40-2136"/>
    <n v="206693"/>
    <s v="Costco01"/>
    <s v="WIN"/>
    <x v="1"/>
    <n v="28.15"/>
    <n v="-1"/>
    <n v="28.15"/>
    <b v="1"/>
    <s v="Approved"/>
    <s v="Mark Chen"/>
  </r>
  <r>
    <s v="001 00056296712024"/>
    <s v="'RV019890309813"/>
    <d v="2024-04-30T00:00:00"/>
    <n v="-95.31"/>
    <n v="-9.4600000000000009"/>
    <n v="-85.85"/>
    <d v="2024-04-30T00:00:00"/>
    <s v="'019890309813"/>
    <n v="1662421"/>
    <s v="TN55-0481"/>
    <n v="206693"/>
    <s v="Costco01"/>
    <s v="BLK"/>
    <x v="0"/>
    <n v="85.85"/>
    <n v="-1"/>
    <n v="85.85"/>
    <b v="1"/>
    <s v="Approved"/>
    <s v="Mark Chen"/>
  </r>
  <r>
    <s v="001 00056296712024"/>
    <s v="'RV019890309886"/>
    <d v="2024-04-30T00:00:00"/>
    <n v="-51.1"/>
    <n v="0"/>
    <n v="-51.1"/>
    <d v="2024-04-30T00:00:00"/>
    <s v="'019890309886"/>
    <n v="1516596"/>
    <s v="CO63HC5549E"/>
    <n v="206693"/>
    <s v="Costco01"/>
    <s v="PETB"/>
    <x v="2"/>
    <n v="25.55"/>
    <n v="-2"/>
    <n v="25.55"/>
    <b v="1"/>
    <s v="Approved"/>
    <s v="Mark Chen"/>
  </r>
  <r>
    <s v="001 00056296712024"/>
    <s v="'RV019920441380"/>
    <d v="2024-04-30T00:00:00"/>
    <n v="-190.62"/>
    <n v="-18.920000000000002"/>
    <n v="-171.7"/>
    <d v="2024-04-30T00:00:00"/>
    <s v="'019920441380"/>
    <n v="1662421"/>
    <s v="TN55-0481"/>
    <n v="206693"/>
    <s v="Costco01"/>
    <s v="BLK"/>
    <x v="0"/>
    <n v="85.85"/>
    <n v="-2"/>
    <n v="85.85"/>
    <b v="1"/>
    <s v="Approved"/>
    <s v="Mark Chen"/>
  </r>
  <r>
    <s v="001 00056296712024"/>
    <s v="'RV019930424077"/>
    <d v="2024-04-30T00:00:00"/>
    <n v="-86.72"/>
    <n v="-9.3699999999999992"/>
    <n v="-77.349999999999994"/>
    <d v="2024-04-30T00:00:00"/>
    <s v="'019930424077"/>
    <n v="1662420"/>
    <s v="TN55-0480"/>
    <n v="206693"/>
    <s v="Costco01"/>
    <s v="BLK"/>
    <x v="0"/>
    <n v="77.349999999999994"/>
    <n v="-1"/>
    <n v="77.349999999999994"/>
    <b v="1"/>
    <s v="Approved"/>
    <s v="Mark Chen"/>
  </r>
  <r>
    <s v="001 00056296712024"/>
    <s v="'RV019930424077"/>
    <d v="2024-04-30T00:00:00"/>
    <n v="-95.31"/>
    <n v="-9.4600000000000009"/>
    <n v="-85.85"/>
    <d v="2024-04-30T00:00:00"/>
    <s v="'019930424077"/>
    <n v="1662421"/>
    <s v="TN55-0481"/>
    <n v="206693"/>
    <s v="Costco01"/>
    <s v="BLK"/>
    <x v="0"/>
    <n v="85.85"/>
    <n v="-1"/>
    <n v="85.85"/>
    <b v="1"/>
    <s v="Approved"/>
    <s v="Mark Chen"/>
  </r>
  <r>
    <s v="001 00056296712024"/>
    <s v="'RV019941116328"/>
    <d v="2024-04-30T00:00:00"/>
    <n v="-42.7"/>
    <n v="-11.1"/>
    <n v="-31.6"/>
    <d v="2024-04-30T00:00:00"/>
    <s v="'019941116328"/>
    <n v="1540784"/>
    <s v="BR40-2137"/>
    <n v="206693"/>
    <s v="Costco01"/>
    <s v="WIN"/>
    <x v="1"/>
    <n v="31.6"/>
    <n v="-1"/>
    <n v="31.6"/>
    <b v="1"/>
    <s v="Approved"/>
    <s v="Mark Chen"/>
  </r>
  <r>
    <s v="001 00056296712024"/>
    <s v="'RV019941116328"/>
    <d v="2024-04-30T00:00:00"/>
    <n v="-42.7"/>
    <n v="-11.1"/>
    <n v="-31.6"/>
    <d v="2024-04-30T00:00:00"/>
    <s v="'019941116328"/>
    <n v="1540785"/>
    <s v="BR40-2141"/>
    <n v="206693"/>
    <s v="Costco01"/>
    <s v="WIN"/>
    <x v="1"/>
    <n v="31.6"/>
    <n v="-1"/>
    <n v="31.6"/>
    <b v="1"/>
    <s v="Approved"/>
    <s v="Mark Chen"/>
  </r>
  <r>
    <s v="001 00056296712024"/>
    <s v="'RV019980983864"/>
    <d v="2024-04-30T00:00:00"/>
    <n v="-86.72"/>
    <n v="-9.3699999999999992"/>
    <n v="-77.349999999999994"/>
    <d v="2024-04-30T00:00:00"/>
    <s v="'019980983864"/>
    <n v="1662420"/>
    <s v="TN55-0480"/>
    <n v="206693"/>
    <s v="Costco01"/>
    <s v="BLK"/>
    <x v="0"/>
    <n v="77.349999999999994"/>
    <n v="-1"/>
    <n v="77.349999999999994"/>
    <b v="1"/>
    <s v="Approved"/>
    <s v="Mark Chen"/>
  </r>
  <r>
    <s v="001 00056296712024"/>
    <s v="'1990RGR137987"/>
    <d v="2024-04-30T00:00:00"/>
    <n v="-32.380000000000003"/>
    <n v="-9.8800000000000008"/>
    <n v="-22.5"/>
    <d v="2024-04-30T00:00:00"/>
    <s v="'019905049977"/>
    <n v="1663069"/>
    <s v="MT70-0305"/>
    <n v="12226759"/>
    <s v="Costco01"/>
    <s v="BATH"/>
    <x v="3"/>
    <n v="22.5"/>
    <n v="-1"/>
    <n v="22.5"/>
    <b v="1"/>
    <s v="Approved"/>
    <s v="Mark Chen"/>
  </r>
  <r>
    <s v="001 00056296712024"/>
    <s v="'1995RGR571255"/>
    <d v="2024-04-29T00:00:00"/>
    <n v="-32.380000000000003"/>
    <n v="-9.8800000000000008"/>
    <n v="-22.5"/>
    <d v="2024-04-29T00:00:00"/>
    <s v="'019955057686"/>
    <n v="1663069"/>
    <s v="MT70-0305"/>
    <n v="12226759"/>
    <s v="Costco01"/>
    <s v="BATH"/>
    <x v="3"/>
    <n v="22.5"/>
    <n v="-1"/>
    <n v="22.5"/>
    <b v="1"/>
    <s v="Approved"/>
    <s v="Mark Chen"/>
  </r>
  <r>
    <s v="001 00056296712024"/>
    <s v="'1995RGR571255"/>
    <d v="2024-04-29T00:00:00"/>
    <n v="-32.380000000000003"/>
    <n v="-9.8800000000000008"/>
    <n v="-22.5"/>
    <d v="2024-04-29T00:00:00"/>
    <s v="'019955057686"/>
    <n v="1663075"/>
    <s v="MT70-0306"/>
    <n v="12226759"/>
    <s v="Costco01"/>
    <s v="BATH"/>
    <x v="3"/>
    <n v="22.5"/>
    <n v="-1"/>
    <n v="22.5"/>
    <b v="1"/>
    <s v="Approved"/>
    <s v="Mark Chen"/>
  </r>
  <r>
    <s v="001 00056039372024"/>
    <s v="'RV001220564541"/>
    <d v="2024-04-29T00:00:00"/>
    <n v="-39"/>
    <n v="0"/>
    <n v="-39"/>
    <d v="2024-04-29T00:00:00"/>
    <s v="'001220564541"/>
    <n v="1529947"/>
    <s v="CO63PN5563E"/>
    <n v="206720"/>
    <s v="Costco01"/>
    <s v="PETB"/>
    <x v="2"/>
    <n v="39"/>
    <n v="-1"/>
    <n v="39"/>
    <b v="1"/>
    <s v="Approved"/>
    <s v="Mark Chen"/>
  </r>
  <r>
    <s v="001 00056039372024"/>
    <s v="'RV003940211884"/>
    <d v="2024-04-26T00:00:00"/>
    <n v="-86.72"/>
    <n v="-9.3699999999999992"/>
    <n v="-77.349999999999994"/>
    <d v="2024-04-26T00:00:00"/>
    <s v="'003940211884"/>
    <n v="1662420"/>
    <s v="TN55-0480"/>
    <n v="206720"/>
    <s v="Costco01"/>
    <s v="BLK"/>
    <x v="0"/>
    <n v="77.349999999999994"/>
    <n v="-1"/>
    <n v="77.349999999999994"/>
    <b v="1"/>
    <s v="Approved"/>
    <s v="Mark Chen"/>
  </r>
  <r>
    <s v="001 00056039372024"/>
    <s v="'RV008476785219"/>
    <d v="2024-04-29T00:00:00"/>
    <n v="-86.72"/>
    <n v="-9.3699999999999992"/>
    <n v="-77.349999999999994"/>
    <d v="2024-04-29T00:00:00"/>
    <s v="'008476785219"/>
    <n v="1662420"/>
    <s v="TN55-0480"/>
    <n v="206720"/>
    <s v="Costco01"/>
    <s v="BLK"/>
    <x v="0"/>
    <n v="77.349999999999994"/>
    <n v="-1"/>
    <n v="77.349999999999994"/>
    <b v="1"/>
    <s v="Approved"/>
    <s v="Mark Chen"/>
  </r>
  <r>
    <s v="001 00056039372024"/>
    <s v="'RV008476785221"/>
    <d v="2024-04-29T00:00:00"/>
    <n v="-39"/>
    <n v="0"/>
    <n v="-39"/>
    <d v="2024-04-29T00:00:00"/>
    <s v="'008476785221"/>
    <n v="1529947"/>
    <s v="CO63PN5563E"/>
    <n v="206720"/>
    <s v="Costco01"/>
    <s v="PETB"/>
    <x v="2"/>
    <n v="39"/>
    <n v="-1"/>
    <n v="39"/>
    <b v="1"/>
    <s v="Approved"/>
    <s v="Mark Chen"/>
  </r>
  <r>
    <s v="001 00056039372024"/>
    <s v="'RV019870388839"/>
    <d v="2024-04-26T00:00:00"/>
    <n v="-95.31"/>
    <n v="-9.4600000000000009"/>
    <n v="-85.85"/>
    <d v="2024-04-26T00:00:00"/>
    <s v="'019870388839"/>
    <n v="1662422"/>
    <s v="TN55-0482"/>
    <n v="206720"/>
    <s v="Costco01"/>
    <s v="BLK"/>
    <x v="0"/>
    <n v="85.85"/>
    <n v="-1"/>
    <n v="85.85"/>
    <b v="1"/>
    <s v="Approved"/>
    <s v="Mark Chen"/>
  </r>
  <r>
    <s v="001 00056039372024"/>
    <s v="'RV019870388839"/>
    <d v="2024-04-26T00:00:00"/>
    <n v="-35.870000000000005"/>
    <n v="-8.89"/>
    <n v="-26.98"/>
    <d v="2024-04-26T00:00:00"/>
    <s v="'019870388839"/>
    <n v="1793728"/>
    <s v="CO16-373"/>
    <n v="206720"/>
    <s v="Costco01"/>
    <s v="BASI"/>
    <x v="4"/>
    <n v="26.98"/>
    <n v="-1"/>
    <n v="26.98"/>
    <b v="1"/>
    <s v="Approved"/>
    <s v="Mark Chen"/>
  </r>
  <r>
    <s v="001 00056039372024"/>
    <s v="'RV019870388927"/>
    <d v="2024-04-26T00:00:00"/>
    <n v="-95.31"/>
    <n v="-9.4600000000000009"/>
    <n v="-85.85"/>
    <d v="2024-04-26T00:00:00"/>
    <s v="'019870388927"/>
    <n v="1662421"/>
    <s v="TN55-0481"/>
    <n v="206720"/>
    <s v="Costco01"/>
    <s v="BLK"/>
    <x v="0"/>
    <n v="85.85"/>
    <n v="-1"/>
    <n v="85.85"/>
    <b v="1"/>
    <s v="Approved"/>
    <s v="Mark Chen"/>
  </r>
  <r>
    <s v="001 00056039372024"/>
    <s v="'RV019941115065"/>
    <d v="2024-04-26T00:00:00"/>
    <n v="-25.55"/>
    <n v="0"/>
    <n v="-25.55"/>
    <d v="2024-04-26T00:00:00"/>
    <s v="'019941115065"/>
    <n v="1516596"/>
    <s v="CO63HC5549E"/>
    <n v="206720"/>
    <s v="Costco01"/>
    <s v="PETB"/>
    <x v="2"/>
    <n v="25.55"/>
    <n v="-1"/>
    <n v="25.55"/>
    <b v="1"/>
    <s v="Approved"/>
    <s v="Mark Chen"/>
  </r>
  <r>
    <s v="001 00056039372024"/>
    <s v="'RV019951675433"/>
    <d v="2024-04-26T00:00:00"/>
    <n v="-95.31"/>
    <n v="-9.4600000000000009"/>
    <n v="-85.85"/>
    <d v="2024-04-26T00:00:00"/>
    <s v="'019951675433"/>
    <n v="1662421"/>
    <s v="TN55-0481"/>
    <n v="206720"/>
    <s v="Costco01"/>
    <s v="BLK"/>
    <x v="0"/>
    <n v="85.85"/>
    <n v="-1"/>
    <n v="85.85"/>
    <b v="1"/>
    <s v="Approved"/>
    <s v="Mark Chen"/>
  </r>
  <r>
    <s v="001 00056039372024"/>
    <s v="'RV019951675433"/>
    <d v="2024-04-26T00:00:00"/>
    <n v="-190.62"/>
    <n v="-18.920000000000002"/>
    <n v="-171.7"/>
    <d v="2024-04-26T00:00:00"/>
    <s v="'019951675433"/>
    <n v="1662422"/>
    <s v="TN55-0482"/>
    <n v="206720"/>
    <s v="Costco01"/>
    <s v="BLK"/>
    <x v="0"/>
    <n v="85.85"/>
    <n v="-2"/>
    <n v="85.85"/>
    <b v="1"/>
    <s v="Approved"/>
    <s v="Mark Chen"/>
  </r>
  <r>
    <s v="001 00056039372024"/>
    <s v="'RV019951675433"/>
    <d v="2024-04-26T00:00:00"/>
    <n v="-35.870000000000005"/>
    <n v="-8.89"/>
    <n v="-26.98"/>
    <d v="2024-04-26T00:00:00"/>
    <s v="'019951675433"/>
    <n v="1793728"/>
    <s v="CO16-373"/>
    <n v="206720"/>
    <s v="Costco01"/>
    <s v="BASI"/>
    <x v="4"/>
    <n v="26.98"/>
    <n v="-1"/>
    <n v="26.98"/>
    <b v="1"/>
    <s v="Approved"/>
    <s v="Mark Chen"/>
  </r>
  <r>
    <s v="001 00056039372024"/>
    <s v="'RV019951675433"/>
    <d v="2024-04-26T00:00:00"/>
    <n v="-40.36"/>
    <n v="-9.07"/>
    <n v="-31.29"/>
    <d v="2024-04-26T00:00:00"/>
    <s v="'019951675433"/>
    <n v="1793730"/>
    <s v="CO16-375"/>
    <n v="206720"/>
    <s v="Costco01"/>
    <s v="BASI"/>
    <x v="4"/>
    <n v="31.29"/>
    <n v="-1"/>
    <n v="31.29"/>
    <b v="1"/>
    <s v="Approved"/>
    <s v="Mark Chen"/>
  </r>
  <r>
    <s v="001 00056039372024"/>
    <s v="'RV019951676379"/>
    <d v="2024-04-29T00:00:00"/>
    <n v="-39"/>
    <n v="0"/>
    <n v="-39"/>
    <d v="2024-04-29T00:00:00"/>
    <s v="'019951676379"/>
    <n v="1529947"/>
    <s v="CO63PN5563E"/>
    <n v="206720"/>
    <s v="Costco01"/>
    <s v="PETB"/>
    <x v="2"/>
    <n v="39"/>
    <n v="-1"/>
    <n v="39"/>
    <b v="1"/>
    <s v="Approved"/>
    <s v="Mark Chen"/>
  </r>
  <r>
    <s v="001 00056039372024"/>
    <s v="'RV019960467270"/>
    <d v="2024-04-27T00:00:00"/>
    <n v="-86.72"/>
    <n v="-9.3699999999999992"/>
    <n v="-77.349999999999994"/>
    <d v="2024-04-27T00:00:00"/>
    <s v="'019960467270"/>
    <n v="1662420"/>
    <s v="TN55-0480"/>
    <n v="206720"/>
    <s v="Costco01"/>
    <s v="BLK"/>
    <x v="0"/>
    <n v="77.349999999999994"/>
    <n v="-1"/>
    <n v="77.349999999999994"/>
    <b v="1"/>
    <s v="Approved"/>
    <s v="Mark Chen"/>
  </r>
  <r>
    <s v="001 00056039372024"/>
    <s v="'RV019970838583"/>
    <d v="2024-04-29T00:00:00"/>
    <n v="-86.72"/>
    <n v="-9.3699999999999992"/>
    <n v="-77.349999999999994"/>
    <d v="2024-04-29T00:00:00"/>
    <s v="'019970838583"/>
    <n v="1662420"/>
    <s v="TN55-0480"/>
    <n v="206720"/>
    <s v="Costco01"/>
    <s v="BLK"/>
    <x v="0"/>
    <n v="77.349999999999994"/>
    <n v="-1"/>
    <n v="77.349999999999994"/>
    <b v="1"/>
    <s v="Approved"/>
    <s v="Mark Chen"/>
  </r>
  <r>
    <s v="001 00056039372024"/>
    <s v="'RV019970838583"/>
    <d v="2024-04-29T00:00:00"/>
    <n v="-95.31"/>
    <n v="-9.4600000000000009"/>
    <n v="-85.85"/>
    <d v="2024-04-29T00:00:00"/>
    <s v="'019970838583"/>
    <n v="1662421"/>
    <s v="TN55-0481"/>
    <n v="206720"/>
    <s v="Costco01"/>
    <s v="BLK"/>
    <x v="0"/>
    <n v="85.85"/>
    <n v="-1"/>
    <n v="85.85"/>
    <b v="1"/>
    <s v="Approved"/>
    <s v="Mark Chen"/>
  </r>
  <r>
    <s v="001 00056039372024"/>
    <s v="'RV019970838583"/>
    <d v="2024-04-29T00:00:00"/>
    <n v="-32.4"/>
    <n v="-8.86"/>
    <n v="-23.54"/>
    <d v="2024-04-29T00:00:00"/>
    <s v="'019970838583"/>
    <n v="1793726"/>
    <s v="CO16-372"/>
    <n v="206720"/>
    <s v="Costco01"/>
    <s v="BASI"/>
    <x v="4"/>
    <n v="23.54"/>
    <n v="-1"/>
    <n v="23.54"/>
    <b v="1"/>
    <s v="Approved"/>
    <s v="Mark Chen"/>
  </r>
  <r>
    <s v="001 00056039372024"/>
    <s v="'RV019980983027"/>
    <d v="2024-04-26T00:00:00"/>
    <n v="-86.72"/>
    <n v="-9.3699999999999992"/>
    <n v="-77.349999999999994"/>
    <d v="2024-04-26T00:00:00"/>
    <s v="'019980983027"/>
    <n v="1662420"/>
    <s v="TN55-0480"/>
    <n v="206720"/>
    <s v="Costco01"/>
    <s v="BLK"/>
    <x v="0"/>
    <n v="77.349999999999994"/>
    <n v="-1"/>
    <n v="77.349999999999994"/>
    <b v="1"/>
    <s v="Approved"/>
    <s v="Mark Chen"/>
  </r>
  <r>
    <s v="001 00056039372024"/>
    <s v="'RV019980983650"/>
    <d v="2024-04-29T00:00:00"/>
    <n v="-95.31"/>
    <n v="-9.4600000000000009"/>
    <n v="-85.85"/>
    <d v="2024-04-29T00:00:00"/>
    <s v="'019980983650"/>
    <n v="1662422"/>
    <s v="TN55-0482"/>
    <n v="206720"/>
    <s v="Costco01"/>
    <s v="BLK"/>
    <x v="0"/>
    <n v="85.85"/>
    <n v="-1"/>
    <n v="85.85"/>
    <b v="1"/>
    <s v="Approved"/>
    <s v="Mark Chen"/>
  </r>
  <r>
    <s v="001 00056039372024"/>
    <s v="'1994RGR501087"/>
    <d v="2024-04-29T00:00:00"/>
    <n v="-70.23"/>
    <n v="-15.1"/>
    <n v="-55.13"/>
    <d v="2024-04-29T00:00:00"/>
    <s v="'019945054623"/>
    <n v="1339333"/>
    <s v="BR55-1892"/>
    <n v="12226784"/>
    <s v="Costco01"/>
    <s v="BLK"/>
    <x v="0"/>
    <n v="55.13"/>
    <n v="-1"/>
    <n v="55.13"/>
    <b v="1"/>
    <s v="Approved"/>
    <s v="Mark Chen"/>
  </r>
  <r>
    <s v="001 00057507552024"/>
    <s v="'RV006900517021"/>
    <d v="2024-05-07T00:00:00"/>
    <n v="-170.8"/>
    <n v="-44.4"/>
    <n v="-126.4"/>
    <d v="2024-05-07T00:00:00"/>
    <s v="'006900517021"/>
    <n v="1540785"/>
    <s v="BR40-2141"/>
    <n v="207195"/>
    <s v="Costco01"/>
    <s v="WIN"/>
    <x v="1"/>
    <n v="31.6"/>
    <n v="-4"/>
    <n v="31.6"/>
    <b v="1"/>
    <s v="Approved"/>
    <s v="Mark Chen"/>
  </r>
  <r>
    <s v="001 00057507552024"/>
    <s v="'RV010070212647"/>
    <d v="2024-05-07T00:00:00"/>
    <n v="-95.31"/>
    <n v="-9.4600000000000009"/>
    <n v="-85.85"/>
    <d v="2024-05-07T00:00:00"/>
    <s v="'010070212647"/>
    <n v="1662421"/>
    <s v="TN55-0481"/>
    <n v="207195"/>
    <s v="Costco01"/>
    <s v="BLK"/>
    <x v="0"/>
    <n v="85.85"/>
    <n v="-1"/>
    <n v="85.85"/>
    <b v="1"/>
    <s v="Approved"/>
    <s v="Mark Chen"/>
  </r>
  <r>
    <s v="001 00057507552024"/>
    <s v="'RV019941119932"/>
    <d v="2024-05-07T00:00:00"/>
    <n v="-45.56"/>
    <n v="0"/>
    <n v="-45.56"/>
    <d v="2024-05-07T00:00:00"/>
    <s v="'019941119932"/>
    <n v="1529944"/>
    <s v="CO63PT5560E"/>
    <n v="207195"/>
    <s v="Costco01"/>
    <s v="PETB"/>
    <x v="2"/>
    <n v="22.78"/>
    <n v="-2"/>
    <n v="22.78"/>
    <b v="1"/>
    <s v="Approved"/>
    <s v="Mark Chen"/>
  </r>
  <r>
    <s v="001 00057507552024"/>
    <s v="'RV019980986859"/>
    <d v="2024-05-07T00:00:00"/>
    <n v="-24.51"/>
    <n v="0"/>
    <n v="-24.51"/>
    <d v="2024-05-07T00:00:00"/>
    <s v="'019980986859"/>
    <n v="1775622"/>
    <s v="CO63HN6260E"/>
    <n v="207195"/>
    <s v="Costco01"/>
    <s v="PETB"/>
    <x v="2"/>
    <n v="25.8"/>
    <n v="-0.95000000000000007"/>
    <n v="25.8"/>
    <b v="1"/>
    <s v="Approved"/>
    <s v="Mark Chen"/>
  </r>
  <r>
    <s v="001 00057507552024"/>
    <s v="'RV019980987055"/>
    <d v="2024-05-07T00:00:00"/>
    <n v="-86.72"/>
    <n v="-9.3699999999999992"/>
    <n v="-77.349999999999994"/>
    <d v="2024-05-07T00:00:00"/>
    <s v="'019980987055"/>
    <n v="1662420"/>
    <s v="TN55-0480"/>
    <n v="207195"/>
    <s v="Costco01"/>
    <s v="BLK"/>
    <x v="0"/>
    <n v="77.349999999999994"/>
    <n v="-1"/>
    <n v="77.349999999999994"/>
    <b v="1"/>
    <s v="Approved"/>
    <s v="Mark Chen"/>
  </r>
  <r>
    <s v="001 00057267772024"/>
    <s v="'RV008476808078"/>
    <d v="2024-05-06T00:00:00"/>
    <n v="-24.51"/>
    <n v="0"/>
    <n v="-24.51"/>
    <d v="2024-05-06T00:00:00"/>
    <s v="'008476808078"/>
    <n v="1775620"/>
    <s v="CO63HN6258E"/>
    <n v="207211"/>
    <s v="Costco01"/>
    <s v="PETB"/>
    <x v="2"/>
    <n v="25.8"/>
    <n v="-0.95000000000000007"/>
    <n v="25.8"/>
    <b v="1"/>
    <s v="Approved"/>
    <s v="Mark Chen"/>
  </r>
  <r>
    <s v="001 00057267772024"/>
    <s v="'RV019880504613"/>
    <d v="2024-05-06T00:00:00"/>
    <n v="-95.31"/>
    <n v="-9.4600000000000009"/>
    <n v="-85.85"/>
    <d v="2024-05-06T00:00:00"/>
    <s v="'019880504613"/>
    <n v="1662422"/>
    <s v="TN55-0482"/>
    <n v="207211"/>
    <s v="Costco01"/>
    <s v="BLK"/>
    <x v="0"/>
    <n v="85.85"/>
    <n v="-1"/>
    <n v="85.85"/>
    <b v="1"/>
    <s v="Approved"/>
    <s v="Mark Chen"/>
  </r>
  <r>
    <s v="001 00057267772024"/>
    <s v="'RV019880504694"/>
    <d v="2024-05-06T00:00:00"/>
    <n v="-78"/>
    <n v="0"/>
    <n v="-78"/>
    <d v="2024-05-06T00:00:00"/>
    <s v="'019880504694"/>
    <n v="1529947"/>
    <s v="CO63PN5563E"/>
    <n v="207211"/>
    <s v="Costco01"/>
    <s v="PETB"/>
    <x v="2"/>
    <n v="39"/>
    <n v="-2"/>
    <n v="39"/>
    <b v="1"/>
    <s v="Approved"/>
    <s v="Mark Chen"/>
  </r>
  <r>
    <s v="001 00057267772024"/>
    <s v="'RV019900340855"/>
    <d v="2024-05-06T00:00:00"/>
    <n v="-38.659999999999997"/>
    <n v="-10.51"/>
    <n v="-28.15"/>
    <d v="2024-05-06T00:00:00"/>
    <s v="'019900340855"/>
    <n v="1540780"/>
    <s v="BR40-2136"/>
    <n v="207211"/>
    <s v="Costco01"/>
    <s v="WIN"/>
    <x v="1"/>
    <n v="28.15"/>
    <n v="-1"/>
    <n v="28.15"/>
    <b v="1"/>
    <s v="Approved"/>
    <s v="Mark Chen"/>
  </r>
  <r>
    <s v="001 00057267772024"/>
    <s v="'RV019900340855"/>
    <d v="2024-05-06T00:00:00"/>
    <n v="-52.5"/>
    <n v="-17.440000000000001"/>
    <n v="-35.06"/>
    <d v="2024-05-06T00:00:00"/>
    <s v="'019900340855"/>
    <n v="1793725"/>
    <s v="CO16-371"/>
    <n v="207211"/>
    <s v="Costco01"/>
    <s v="BASI"/>
    <x v="4"/>
    <n v="17.53"/>
    <n v="-2"/>
    <n v="17.53"/>
    <b v="1"/>
    <s v="Approved"/>
    <s v="Mark Chen"/>
  </r>
  <r>
    <s v="001 00057267772024"/>
    <s v="'RV019930424900"/>
    <d v="2024-05-06T00:00:00"/>
    <n v="-95.31"/>
    <n v="-9.4600000000000009"/>
    <n v="-85.85"/>
    <d v="2024-05-06T00:00:00"/>
    <s v="'019930424900"/>
    <n v="1662422"/>
    <s v="TN55-0482"/>
    <n v="207211"/>
    <s v="Costco01"/>
    <s v="BLK"/>
    <x v="0"/>
    <n v="85.85"/>
    <n v="-1"/>
    <n v="85.85"/>
    <b v="1"/>
    <s v="Approved"/>
    <s v="Mark Chen"/>
  </r>
  <r>
    <s v="001 00057267772024"/>
    <s v="'RV019941118799"/>
    <d v="2024-05-06T00:00:00"/>
    <n v="-22.78"/>
    <n v="0"/>
    <n v="-22.78"/>
    <d v="2024-05-06T00:00:00"/>
    <s v="'019941118799"/>
    <n v="1529939"/>
    <s v="CO63PT5559E"/>
    <n v="207211"/>
    <s v="Costco01"/>
    <s v="PETB"/>
    <x v="2"/>
    <n v="22.78"/>
    <n v="-1"/>
    <n v="22.78"/>
    <b v="1"/>
    <s v="Approved"/>
    <s v="Mark Chen"/>
  </r>
  <r>
    <s v="001 00057267772024"/>
    <s v="'RV019941118799"/>
    <d v="2024-05-06T00:00:00"/>
    <n v="-22.78"/>
    <n v="0"/>
    <n v="-22.78"/>
    <d v="2024-05-06T00:00:00"/>
    <s v="'019941118799"/>
    <n v="1529944"/>
    <s v="CO63PT5560E"/>
    <n v="207211"/>
    <s v="Costco01"/>
    <s v="PETB"/>
    <x v="2"/>
    <n v="22.78"/>
    <n v="-1"/>
    <n v="22.78"/>
    <b v="1"/>
    <s v="Approved"/>
    <s v="Mark Chen"/>
  </r>
  <r>
    <s v="001 00057267772024"/>
    <s v="'RV019941118849"/>
    <d v="2024-05-06T00:00:00"/>
    <n v="-86.72"/>
    <n v="-9.3699999999999992"/>
    <n v="-77.349999999999994"/>
    <d v="2024-05-06T00:00:00"/>
    <s v="'019941118849"/>
    <n v="1662420"/>
    <s v="TN55-0480"/>
    <n v="207211"/>
    <s v="Costco01"/>
    <s v="BLK"/>
    <x v="0"/>
    <n v="77.349999999999994"/>
    <n v="-1"/>
    <n v="77.349999999999994"/>
    <b v="1"/>
    <s v="Approved"/>
    <s v="Mark Chen"/>
  </r>
  <r>
    <s v="001 00057267772024"/>
    <s v="'RV019951680648"/>
    <d v="2024-05-06T00:00:00"/>
    <n v="-40.36"/>
    <n v="-9.07"/>
    <n v="-31.29"/>
    <d v="2024-05-06T00:00:00"/>
    <s v="'019951680648"/>
    <n v="1793730"/>
    <s v="CO16-375"/>
    <n v="207211"/>
    <s v="Costco01"/>
    <s v="BASI"/>
    <x v="4"/>
    <n v="31.29"/>
    <n v="-1"/>
    <n v="31.29"/>
    <b v="1"/>
    <s v="Approved"/>
    <s v="Mark Chen"/>
  </r>
  <r>
    <s v="001 00057267772024"/>
    <s v="'RV019951681051"/>
    <d v="2024-05-06T00:00:00"/>
    <n v="-39"/>
    <n v="0"/>
    <n v="-39"/>
    <d v="2024-05-06T00:00:00"/>
    <s v="'019951681051"/>
    <n v="1529946"/>
    <s v="CO63PN5562E"/>
    <n v="207211"/>
    <s v="Costco01"/>
    <s v="PETB"/>
    <x v="2"/>
    <n v="39"/>
    <n v="-1"/>
    <n v="39"/>
    <b v="1"/>
    <s v="Approved"/>
    <s v="Mark Chen"/>
  </r>
  <r>
    <s v="001 00057267772024"/>
    <s v="'RV019951681355"/>
    <d v="2024-05-06T00:00:00"/>
    <n v="-95.31"/>
    <n v="-9.4600000000000009"/>
    <n v="-85.85"/>
    <d v="2024-05-06T00:00:00"/>
    <s v="'019951681355"/>
    <n v="1662422"/>
    <s v="TN55-0482"/>
    <n v="207211"/>
    <s v="Costco01"/>
    <s v="BLK"/>
    <x v="0"/>
    <n v="85.85"/>
    <n v="-1"/>
    <n v="85.85"/>
    <b v="1"/>
    <s v="Approved"/>
    <s v="Mark Chen"/>
  </r>
  <r>
    <s v="001 00057267772024"/>
    <s v="'RV019980986574"/>
    <d v="2024-05-06T00:00:00"/>
    <n v="-95.31"/>
    <n v="-9.4600000000000009"/>
    <n v="-85.85"/>
    <d v="2024-05-06T00:00:00"/>
    <s v="'019980986574"/>
    <n v="1662421"/>
    <s v="TN55-0481"/>
    <n v="207211"/>
    <s v="Costco01"/>
    <s v="BLK"/>
    <x v="0"/>
    <n v="85.85"/>
    <n v="-1"/>
    <n v="85.85"/>
    <b v="1"/>
    <s v="Approved"/>
    <s v="Mark Chen"/>
  </r>
  <r>
    <s v="001 00056741372024"/>
    <s v="'1992RGR198115"/>
    <d v="2024-05-02T00:00:00"/>
    <n v="-32.380000000000003"/>
    <n v="-9.8800000000000008"/>
    <n v="-22.5"/>
    <d v="2024-05-02T00:00:00"/>
    <s v="'019925051937"/>
    <n v="1663079"/>
    <s v="MT70-0307"/>
    <n v="12226958"/>
    <s v="Costco01"/>
    <s v="BATH"/>
    <x v="3"/>
    <n v="22.5"/>
    <n v="-1"/>
    <n v="22.5"/>
    <b v="1"/>
    <s v="Approved"/>
    <s v="Mark Chen"/>
  </r>
  <r>
    <s v="001 00056741372024"/>
    <s v="'RV001060533646"/>
    <d v="2024-05-02T00:00:00"/>
    <n v="-25.55"/>
    <n v="0"/>
    <n v="-25.55"/>
    <d v="2024-05-02T00:00:00"/>
    <s v="'001060533646"/>
    <n v="1516596"/>
    <s v="CO63HC5549E"/>
    <n v="207292"/>
    <s v="Costco01"/>
    <s v="PETB"/>
    <x v="2"/>
    <n v="25.55"/>
    <n v="-1"/>
    <n v="25.55"/>
    <b v="1"/>
    <s v="Approved"/>
    <s v="Mark Chen"/>
  </r>
  <r>
    <s v="001 00056741372024"/>
    <s v="'RV008476801786"/>
    <d v="2024-05-02T00:00:00"/>
    <n v="-39"/>
    <n v="0"/>
    <n v="-39"/>
    <d v="2024-05-02T00:00:00"/>
    <s v="'008476801786"/>
    <n v="1529947"/>
    <s v="CO63PN5563E"/>
    <n v="207292"/>
    <s v="Costco01"/>
    <s v="PETB"/>
    <x v="2"/>
    <n v="39"/>
    <n v="-1"/>
    <n v="39"/>
    <b v="1"/>
    <s v="Approved"/>
    <s v="Mark Chen"/>
  </r>
  <r>
    <s v="001 00056741372024"/>
    <s v="'RV019850129973"/>
    <d v="2024-05-02T00:00:00"/>
    <n v="-95.31"/>
    <n v="-9.4600000000000009"/>
    <n v="-85.85"/>
    <d v="2024-05-02T00:00:00"/>
    <s v="'019850129973"/>
    <n v="1662421"/>
    <s v="TN55-0481"/>
    <n v="207292"/>
    <s v="Costco01"/>
    <s v="BLK"/>
    <x v="0"/>
    <n v="85.85"/>
    <n v="-1"/>
    <n v="85.85"/>
    <b v="1"/>
    <s v="Approved"/>
    <s v="Mark Chen"/>
  </r>
  <r>
    <s v="001 00056741372024"/>
    <s v="'RV019910573079"/>
    <d v="2024-05-02T00:00:00"/>
    <n v="-86.72"/>
    <n v="-9.3699999999999992"/>
    <n v="-77.349999999999994"/>
    <d v="2024-05-02T00:00:00"/>
    <s v="'019910573079"/>
    <n v="1662420"/>
    <s v="TN55-0480"/>
    <n v="207292"/>
    <s v="Costco01"/>
    <s v="BLK"/>
    <x v="0"/>
    <n v="77.349999999999994"/>
    <n v="-1"/>
    <n v="77.349999999999994"/>
    <b v="1"/>
    <s v="Approved"/>
    <s v="Mark Chen"/>
  </r>
  <r>
    <s v="001 00056741372024"/>
    <s v="'RV019910573146"/>
    <d v="2024-05-02T00:00:00"/>
    <n v="-38.659999999999997"/>
    <n v="-10.51"/>
    <n v="-28.15"/>
    <d v="2024-05-02T00:00:00"/>
    <s v="'019910573146"/>
    <n v="1540783"/>
    <s v="BR40-2134"/>
    <n v="207292"/>
    <s v="Costco01"/>
    <s v="WIN"/>
    <x v="1"/>
    <n v="28.15"/>
    <n v="-1"/>
    <n v="28.15"/>
    <b v="1"/>
    <s v="Approved"/>
    <s v="Mark Chen"/>
  </r>
  <r>
    <s v="001 00056741372024"/>
    <s v="'RV019910573146"/>
    <d v="2024-05-02T00:00:00"/>
    <n v="-38.659999999999997"/>
    <n v="-10.51"/>
    <n v="-28.15"/>
    <d v="2024-05-02T00:00:00"/>
    <s v="'019910573146"/>
    <n v="1593356"/>
    <s v="BRB40-0006"/>
    <n v="207292"/>
    <s v="Costco01"/>
    <s v="WIN"/>
    <x v="1"/>
    <n v="28.15"/>
    <n v="-1"/>
    <n v="28.15"/>
    <b v="1"/>
    <s v="Approved"/>
    <s v="Mark Chen"/>
  </r>
  <r>
    <s v="001 00056741372024"/>
    <s v="'RV019910573146"/>
    <d v="2024-05-02T00:00:00"/>
    <n v="-85.4"/>
    <n v="-22.2"/>
    <n v="-63.2"/>
    <d v="2024-05-02T00:00:00"/>
    <s v="'019910573146"/>
    <n v="1593358"/>
    <s v="BRB40-0007"/>
    <n v="207292"/>
    <s v="Costco01"/>
    <s v="WIN"/>
    <x v="1"/>
    <n v="31.6"/>
    <n v="-2"/>
    <n v="31.6"/>
    <b v="1"/>
    <s v="Approved"/>
    <s v="Mark Chen"/>
  </r>
  <r>
    <s v="001 00056741372024"/>
    <s v="'RV019941117898"/>
    <d v="2024-05-02T00:00:00"/>
    <n v="-45.56"/>
    <n v="0"/>
    <n v="-45.56"/>
    <d v="2024-05-02T00:00:00"/>
    <s v="'019941117898"/>
    <n v="1529939"/>
    <s v="CO63PT5559E"/>
    <n v="207292"/>
    <s v="Costco01"/>
    <s v="PETB"/>
    <x v="2"/>
    <n v="22.78"/>
    <n v="-2"/>
    <n v="22.78"/>
    <b v="1"/>
    <s v="Approved"/>
    <s v="Mark Chen"/>
  </r>
  <r>
    <s v="001 00056741372024"/>
    <s v="'RV019941117939"/>
    <d v="2024-05-02T00:00:00"/>
    <n v="-95.31"/>
    <n v="-9.4600000000000009"/>
    <n v="-85.85"/>
    <d v="2024-05-02T00:00:00"/>
    <s v="'019941117939"/>
    <n v="1662422"/>
    <s v="TN55-0482"/>
    <n v="207292"/>
    <s v="Costco01"/>
    <s v="BLK"/>
    <x v="0"/>
    <n v="85.85"/>
    <n v="-1"/>
    <n v="85.85"/>
    <b v="1"/>
    <s v="Approved"/>
    <s v="Mark Chen"/>
  </r>
  <r>
    <s v="001 00056741372024"/>
    <s v="'RV019980985124"/>
    <d v="2024-05-02T00:00:00"/>
    <n v="-95.31"/>
    <n v="-9.4600000000000009"/>
    <n v="-85.85"/>
    <d v="2024-05-02T00:00:00"/>
    <s v="'019980985124"/>
    <n v="1662421"/>
    <s v="TN55-0481"/>
    <n v="207292"/>
    <s v="Costco01"/>
    <s v="BLK"/>
    <x v="0"/>
    <n v="85.85"/>
    <n v="-1"/>
    <n v="85.85"/>
    <b v="1"/>
    <s v="Approved"/>
    <s v="Mark Chen"/>
  </r>
  <r>
    <s v="001 00056741372024"/>
    <s v="'RV019980985563"/>
    <d v="2024-05-02T00:00:00"/>
    <n v="-86.72"/>
    <n v="-9.3699999999999992"/>
    <n v="-77.349999999999994"/>
    <d v="2024-05-02T00:00:00"/>
    <s v="'019980985563"/>
    <n v="1662420"/>
    <s v="TN55-0480"/>
    <n v="207292"/>
    <s v="Costco01"/>
    <s v="BLK"/>
    <x v="0"/>
    <n v="77.349999999999994"/>
    <n v="-1"/>
    <n v="77.349999999999994"/>
    <b v="1"/>
    <s v="Approved"/>
    <s v="Mark Chen"/>
  </r>
  <r>
    <s v="001 00057058262024"/>
    <s v="'RV004470387301"/>
    <d v="2024-05-03T00:00:00"/>
    <n v="-86.72"/>
    <n v="-9.3699999999999992"/>
    <n v="-77.349999999999994"/>
    <d v="2024-05-03T00:00:00"/>
    <s v="'004470387301"/>
    <n v="1662420"/>
    <s v="TN55-0480"/>
    <n v="207299"/>
    <s v="Costco01"/>
    <s v="BLK"/>
    <x v="0"/>
    <n v="77.349999999999994"/>
    <n v="-1"/>
    <n v="77.349999999999994"/>
    <b v="1"/>
    <s v="Approved"/>
    <s v="Mark Chen"/>
  </r>
  <r>
    <s v="001 00057058262024"/>
    <s v="'RV007340307573"/>
    <d v="2024-05-05T00:00:00"/>
    <n v="-51.1"/>
    <n v="0"/>
    <n v="-51.1"/>
    <d v="2024-05-05T00:00:00"/>
    <s v="'007340307573"/>
    <n v="1516596"/>
    <s v="CO63HC5549E"/>
    <n v="207299"/>
    <s v="Costco01"/>
    <s v="PETB"/>
    <x v="2"/>
    <n v="25.55"/>
    <n v="-2"/>
    <n v="25.55"/>
    <b v="1"/>
    <s v="Approved"/>
    <s v="Mark Chen"/>
  </r>
  <r>
    <s v="001 00057058262024"/>
    <s v="'RV019870389883"/>
    <d v="2024-05-03T00:00:00"/>
    <n v="-85.4"/>
    <n v="-22.2"/>
    <n v="-63.2"/>
    <d v="2024-05-03T00:00:00"/>
    <s v="'019870389883"/>
    <n v="1540787"/>
    <s v="BR40-2135"/>
    <n v="207299"/>
    <s v="Costco01"/>
    <s v="WIN"/>
    <x v="1"/>
    <n v="31.6"/>
    <n v="-2"/>
    <n v="31.6"/>
    <b v="1"/>
    <s v="Approved"/>
    <s v="Mark Chen"/>
  </r>
  <r>
    <s v="001 00057058262024"/>
    <s v="'RV019870389883"/>
    <d v="2024-05-03T00:00:00"/>
    <n v="-95.31"/>
    <n v="-9.4600000000000009"/>
    <n v="-85.85"/>
    <d v="2024-05-03T00:00:00"/>
    <s v="'019870389883"/>
    <n v="1662421"/>
    <s v="TN55-0481"/>
    <n v="207299"/>
    <s v="Costco01"/>
    <s v="BLK"/>
    <x v="0"/>
    <n v="85.85"/>
    <n v="-1"/>
    <n v="85.85"/>
    <b v="1"/>
    <s v="Approved"/>
    <s v="Mark Chen"/>
  </r>
  <r>
    <s v="001 00057058262024"/>
    <s v="'RV019920442100"/>
    <d v="2024-05-03T00:00:00"/>
    <n v="-39"/>
    <n v="0"/>
    <n v="-39"/>
    <d v="2024-05-03T00:00:00"/>
    <s v="'019920442100"/>
    <n v="1529947"/>
    <s v="CO63PN5563E"/>
    <n v="207299"/>
    <s v="Costco01"/>
    <s v="PETB"/>
    <x v="2"/>
    <n v="39"/>
    <n v="-1"/>
    <n v="39"/>
    <b v="1"/>
    <s v="Approved"/>
    <s v="Mark Chen"/>
  </r>
  <r>
    <s v="001 00057058262024"/>
    <s v="'RV019920442135"/>
    <d v="2024-05-03T00:00:00"/>
    <n v="-42.7"/>
    <n v="-11.1"/>
    <n v="-31.6"/>
    <d v="2024-05-03T00:00:00"/>
    <s v="'019920442135"/>
    <n v="1593359"/>
    <s v="BRB40-0011"/>
    <n v="207299"/>
    <s v="Costco01"/>
    <s v="WIN"/>
    <x v="1"/>
    <n v="31.6"/>
    <n v="-1"/>
    <n v="31.6"/>
    <b v="1"/>
    <s v="Approved"/>
    <s v="Mark Chen"/>
  </r>
  <r>
    <s v="001 00057058262024"/>
    <s v="'RV019920442135"/>
    <d v="2024-05-03T00:00:00"/>
    <n v="-95.31"/>
    <n v="-9.4600000000000009"/>
    <n v="-85.85"/>
    <d v="2024-05-03T00:00:00"/>
    <s v="'019920442135"/>
    <n v="1662421"/>
    <s v="TN55-0481"/>
    <n v="207299"/>
    <s v="Costco01"/>
    <s v="BLK"/>
    <x v="0"/>
    <n v="85.85"/>
    <n v="-1"/>
    <n v="85.85"/>
    <b v="1"/>
    <s v="Approved"/>
    <s v="Mark Chen"/>
  </r>
  <r>
    <s v="001 00057058262024"/>
    <s v="'RV019951680081"/>
    <d v="2024-05-03T00:00:00"/>
    <n v="-95.31"/>
    <n v="-9.4600000000000009"/>
    <n v="-85.85"/>
    <d v="2024-05-03T00:00:00"/>
    <s v="'019951680081"/>
    <n v="1662421"/>
    <s v="TN55-0481"/>
    <n v="207299"/>
    <s v="Costco01"/>
    <s v="BLK"/>
    <x v="0"/>
    <n v="85.85"/>
    <n v="-1"/>
    <n v="85.85"/>
    <b v="1"/>
    <s v="Approved"/>
    <s v="Mark Chen"/>
  </r>
  <r>
    <s v="001 00057058262024"/>
    <s v="'RV019951680087"/>
    <d v="2024-05-03T00:00:00"/>
    <n v="-25.55"/>
    <n v="0"/>
    <n v="-25.55"/>
    <d v="2024-05-03T00:00:00"/>
    <s v="'019951680087"/>
    <n v="1516597"/>
    <s v="CO63HC5550E"/>
    <n v="207299"/>
    <s v="Costco01"/>
    <s v="PETB"/>
    <x v="2"/>
    <n v="25.55"/>
    <n v="-1"/>
    <n v="25.55"/>
    <b v="1"/>
    <s v="Approved"/>
    <s v="Mark Chen"/>
  </r>
  <r>
    <s v="001 00057058262024"/>
    <s v="'RV019951680304"/>
    <d v="2024-05-03T00:00:00"/>
    <n v="-86.72"/>
    <n v="-9.3699999999999992"/>
    <n v="-77.349999999999994"/>
    <d v="2024-05-03T00:00:00"/>
    <s v="'019951680304"/>
    <n v="1662420"/>
    <s v="TN55-0480"/>
    <n v="207299"/>
    <s v="Costco01"/>
    <s v="BLK"/>
    <x v="0"/>
    <n v="77.349999999999994"/>
    <n v="-1"/>
    <n v="77.349999999999994"/>
    <b v="1"/>
    <s v="Approved"/>
    <s v="Mark Chen"/>
  </r>
  <r>
    <s v="001 00057738962024"/>
    <s v="'RV001010337467"/>
    <d v="2024-05-08T00:00:00"/>
    <n v="-86.72"/>
    <n v="-9.3699999999999992"/>
    <n v="-77.349999999999994"/>
    <d v="2024-05-08T00:00:00"/>
    <s v="'001010337467"/>
    <n v="1662420"/>
    <s v="TN55-0480"/>
    <n v="207305"/>
    <s v="Costco01"/>
    <s v="BLK"/>
    <x v="0"/>
    <n v="77.349999999999994"/>
    <n v="-1"/>
    <n v="77.349999999999994"/>
    <b v="1"/>
    <s v="Approved"/>
    <s v="Mark Chen"/>
  </r>
  <r>
    <s v="001 00057738962024"/>
    <s v="'RV006340271442"/>
    <d v="2024-05-08T00:00:00"/>
    <n v="-39"/>
    <n v="0"/>
    <n v="-39"/>
    <d v="2024-05-08T00:00:00"/>
    <s v="'006340271442"/>
    <n v="1529947"/>
    <s v="CO63PN5563E"/>
    <n v="207305"/>
    <s v="Costco01"/>
    <s v="PETB"/>
    <x v="2"/>
    <n v="39"/>
    <n v="-1"/>
    <n v="39"/>
    <b v="1"/>
    <s v="Approved"/>
    <s v="Mark Chen"/>
  </r>
  <r>
    <s v="001 00057738962024"/>
    <s v="'RV019850130676"/>
    <d v="2024-05-08T00:00:00"/>
    <n v="-38.659999999999997"/>
    <n v="-10.51"/>
    <n v="-28.15"/>
    <d v="2024-05-08T00:00:00"/>
    <s v="'019850130676"/>
    <n v="1593357"/>
    <s v="BRB40-0010"/>
    <n v="207305"/>
    <s v="Costco01"/>
    <s v="WIN"/>
    <x v="1"/>
    <n v="28.15"/>
    <n v="-1"/>
    <n v="28.15"/>
    <b v="1"/>
    <s v="Approved"/>
    <s v="Mark Chen"/>
  </r>
  <r>
    <s v="001 00057738962024"/>
    <s v="'RV019850130676"/>
    <d v="2024-05-08T00:00:00"/>
    <n v="-42.7"/>
    <n v="-11.1"/>
    <n v="-31.6"/>
    <d v="2024-05-08T00:00:00"/>
    <s v="'019850130676"/>
    <n v="1593358"/>
    <s v="BRB40-0007"/>
    <n v="207305"/>
    <s v="Costco01"/>
    <s v="WIN"/>
    <x v="1"/>
    <n v="31.6"/>
    <n v="-1"/>
    <n v="31.6"/>
    <b v="1"/>
    <s v="Approved"/>
    <s v="Mark Chen"/>
  </r>
  <r>
    <s v="001 00057738962024"/>
    <s v="'RV019920443134"/>
    <d v="2024-05-08T00:00:00"/>
    <n v="-173.44"/>
    <n v="-18.739999999999998"/>
    <n v="-154.69999999999999"/>
    <d v="2024-05-08T00:00:00"/>
    <s v="'019920443134"/>
    <n v="1662420"/>
    <s v="TN55-0480"/>
    <n v="207305"/>
    <s v="Costco01"/>
    <s v="BLK"/>
    <x v="0"/>
    <n v="77.349999999999994"/>
    <n v="-2"/>
    <n v="77.349999999999994"/>
    <b v="1"/>
    <s v="Approved"/>
    <s v="Mark Chen"/>
  </r>
  <r>
    <s v="001 00057738962024"/>
    <s v="'RV019920443134"/>
    <d v="2024-05-08T00:00:00"/>
    <n v="-71.740000000000009"/>
    <n v="-17.78"/>
    <n v="-53.96"/>
    <d v="2024-05-08T00:00:00"/>
    <s v="'019920443134"/>
    <n v="1793728"/>
    <s v="CO16-373"/>
    <n v="207305"/>
    <s v="Costco01"/>
    <s v="BASI"/>
    <x v="4"/>
    <n v="26.98"/>
    <n v="-2"/>
    <n v="26.98"/>
    <b v="1"/>
    <s v="Approved"/>
    <s v="Mark Chen"/>
  </r>
  <r>
    <s v="001 00057738962024"/>
    <s v="'RV019941121511"/>
    <d v="2024-05-08T00:00:00"/>
    <n v="-25.55"/>
    <n v="0"/>
    <n v="-25.55"/>
    <d v="2024-05-08T00:00:00"/>
    <s v="'019941121511"/>
    <n v="1516597"/>
    <s v="CO63HC5550E"/>
    <n v="207305"/>
    <s v="Costco01"/>
    <s v="PETB"/>
    <x v="2"/>
    <n v="25.55"/>
    <n v="-1"/>
    <n v="25.55"/>
    <b v="1"/>
    <s v="Approved"/>
    <s v="Mark Chen"/>
  </r>
  <r>
    <s v="001 00057738962024"/>
    <s v="'RV019941121578"/>
    <d v="2024-05-08T00:00:00"/>
    <n v="-51.260000000000005"/>
    <n v="-13.38"/>
    <n v="-37.880000000000003"/>
    <d v="2024-05-08T00:00:00"/>
    <s v="'019941121578"/>
    <n v="1408973"/>
    <s v="CO73-324"/>
    <n v="207305"/>
    <s v="Costco01"/>
    <s v="TOWL"/>
    <x v="5"/>
    <n v="38.65"/>
    <n v="-0.98007761966364826"/>
    <n v="38.65"/>
    <b v="1"/>
    <s v="Approved"/>
    <s v="Mark Chen"/>
  </r>
  <r>
    <s v="001 00057738962024"/>
    <s v="'RV019941121578"/>
    <d v="2024-05-08T00:00:00"/>
    <n v="-86.72"/>
    <n v="-9.3699999999999992"/>
    <n v="-77.349999999999994"/>
    <d v="2024-05-08T00:00:00"/>
    <s v="'019941121578"/>
    <n v="1662420"/>
    <s v="TN55-0480"/>
    <n v="207305"/>
    <s v="Costco01"/>
    <s v="BLK"/>
    <x v="0"/>
    <n v="77.349999999999994"/>
    <n v="-1"/>
    <n v="77.349999999999994"/>
    <b v="1"/>
    <s v="Approved"/>
    <s v="Mark Chen"/>
  </r>
  <r>
    <s v="001 00057738962024"/>
    <s v="'RV019980987828"/>
    <d v="2024-05-08T00:00:00"/>
    <n v="-39"/>
    <n v="0"/>
    <n v="-39"/>
    <d v="2024-05-08T00:00:00"/>
    <s v="'019980987828"/>
    <n v="1529947"/>
    <s v="CO63PN5563E"/>
    <n v="207305"/>
    <s v="Costco01"/>
    <s v="PETB"/>
    <x v="2"/>
    <n v="39"/>
    <n v="-1"/>
    <n v="39"/>
    <b v="1"/>
    <s v="Approved"/>
    <s v="Mark Chen"/>
  </r>
  <r>
    <s v="001 00056520372024"/>
    <s v="'RV019941116730"/>
    <d v="2024-05-01T00:00:00"/>
    <n v="-22.78"/>
    <n v="0"/>
    <n v="-22.78"/>
    <d v="2024-05-01T00:00:00"/>
    <s v="'019941116730"/>
    <n v="1529944"/>
    <s v="CO63PT5560E"/>
    <n v="207498"/>
    <s v="Costco01"/>
    <s v="PETB"/>
    <x v="2"/>
    <n v="22.78"/>
    <n v="-1"/>
    <n v="22.78"/>
    <b v="1"/>
    <s v="Approved"/>
    <s v="Mark Chen"/>
  </r>
  <r>
    <s v="001 00056520372024"/>
    <s v="'RV019941116737"/>
    <d v="2024-05-01T00:00:00"/>
    <n v="-95.31"/>
    <n v="-9.4600000000000009"/>
    <n v="-85.85"/>
    <d v="2024-05-01T00:00:00"/>
    <s v="'019941116737"/>
    <n v="1662421"/>
    <s v="TN55-0481"/>
    <n v="207498"/>
    <s v="Costco01"/>
    <s v="BLK"/>
    <x v="0"/>
    <n v="85.85"/>
    <n v="-1"/>
    <n v="85.85"/>
    <b v="1"/>
    <s v="Approved"/>
    <s v="Mark Chen"/>
  </r>
  <r>
    <s v="001 00056520372024"/>
    <s v="'RV019951678264"/>
    <d v="2024-05-01T00:00:00"/>
    <n v="-95.31"/>
    <n v="-9.4600000000000009"/>
    <n v="-85.85"/>
    <d v="2024-05-01T00:00:00"/>
    <s v="'019951678264"/>
    <n v="1662422"/>
    <s v="TN55-0482"/>
    <n v="207498"/>
    <s v="Costco01"/>
    <s v="BLK"/>
    <x v="0"/>
    <n v="85.85"/>
    <n v="-1"/>
    <n v="85.85"/>
    <b v="1"/>
    <s v="Approved"/>
    <s v="Mark Chen"/>
  </r>
  <r>
    <s v="001 00056520372024"/>
    <s v="'RV019951678264"/>
    <d v="2024-05-01T00:00:00"/>
    <n v="-26.25"/>
    <n v="-8.7200000000000006"/>
    <n v="-17.53"/>
    <d v="2024-05-01T00:00:00"/>
    <s v="'019951678264"/>
    <n v="1793725"/>
    <s v="CO16-371"/>
    <n v="207498"/>
    <s v="Costco01"/>
    <s v="BASI"/>
    <x v="4"/>
    <n v="17.53"/>
    <n v="-1"/>
    <n v="17.53"/>
    <b v="1"/>
    <s v="Approved"/>
    <s v="Mark Chen"/>
  </r>
  <r>
    <s v="001 00056520372024"/>
    <s v="'RV019980985002"/>
    <d v="2024-05-01T00:00:00"/>
    <n v="-78"/>
    <n v="0"/>
    <n v="-78"/>
    <d v="2024-05-01T00:00:00"/>
    <s v="'019980985002"/>
    <n v="1529947"/>
    <s v="CO63PN5563E"/>
    <n v="207498"/>
    <s v="Costco01"/>
    <s v="PETB"/>
    <x v="2"/>
    <n v="39"/>
    <n v="-2"/>
    <n v="39"/>
    <b v="1"/>
    <s v="Approved"/>
    <s v="Mark Chen"/>
  </r>
  <r>
    <s v="001 00057955422024"/>
    <s v="'1997RGR315175"/>
    <d v="2024-05-09T00:00:00"/>
    <n v="-70.23"/>
    <n v="-15.1"/>
    <n v="-55.13"/>
    <d v="2024-05-09T00:00:00"/>
    <s v="'019975077522"/>
    <n v="1339333"/>
    <s v="BR55-1892"/>
    <n v="12227037"/>
    <s v="Costco01"/>
    <s v="BLK"/>
    <x v="0"/>
    <n v="55.13"/>
    <n v="-1"/>
    <n v="55.13"/>
    <b v="1"/>
    <s v="Approved"/>
    <s v="Mark Chen"/>
  </r>
  <r>
    <s v="001 00057955422024"/>
    <s v="'RV007450268199"/>
    <d v="2024-05-09T00:00:00"/>
    <n v="-86.72"/>
    <n v="-9.3699999999999992"/>
    <n v="-77.349999999999994"/>
    <d v="2024-05-09T00:00:00"/>
    <s v="'007450268199"/>
    <n v="1662420"/>
    <s v="TN55-0480"/>
    <n v="207524"/>
    <s v="Costco01"/>
    <s v="BLK"/>
    <x v="0"/>
    <n v="77.349999999999994"/>
    <n v="-1"/>
    <n v="77.349999999999994"/>
    <b v="1"/>
    <s v="Approved"/>
    <s v="Mark Chen"/>
  </r>
  <r>
    <s v="001 00057955422024"/>
    <s v="'RV013750233228"/>
    <d v="2024-05-09T00:00:00"/>
    <n v="-70.62"/>
    <n v="0"/>
    <n v="-70.62"/>
    <d v="2024-05-09T00:00:00"/>
    <s v="'013750233228"/>
    <n v="1585672"/>
    <s v="CO63RN5751E"/>
    <n v="207524"/>
    <s v="Costco01"/>
    <s v="PETB"/>
    <x v="2"/>
    <n v="70.62"/>
    <n v="-1"/>
    <n v="70.62"/>
    <b v="1"/>
    <s v="Approved"/>
    <s v="Mark Chen"/>
  </r>
  <r>
    <s v="001 00057955422024"/>
    <s v="'RV019880506064"/>
    <d v="2024-05-09T00:00:00"/>
    <n v="-86.72"/>
    <n v="-9.3699999999999992"/>
    <n v="-77.349999999999994"/>
    <d v="2024-05-09T00:00:00"/>
    <s v="'019880506064"/>
    <n v="1662420"/>
    <s v="TN55-0480"/>
    <n v="207524"/>
    <s v="Costco01"/>
    <s v="BLK"/>
    <x v="0"/>
    <n v="77.349999999999994"/>
    <n v="-1"/>
    <n v="77.349999999999994"/>
    <b v="1"/>
    <s v="Approved"/>
    <s v="Mark Chen"/>
  </r>
  <r>
    <s v="001 00057955422024"/>
    <s v="'RV019890310673"/>
    <d v="2024-05-09T00:00:00"/>
    <n v="-78"/>
    <n v="0"/>
    <n v="-78"/>
    <d v="2024-05-09T00:00:00"/>
    <s v="'019890310673"/>
    <n v="1529947"/>
    <s v="CO63PN5563E"/>
    <n v="207524"/>
    <s v="Costco01"/>
    <s v="PETB"/>
    <x v="2"/>
    <n v="39"/>
    <n v="-2"/>
    <n v="39"/>
    <b v="1"/>
    <s v="Approved"/>
    <s v="Mark Chen"/>
  </r>
  <r>
    <s v="001 00057955422024"/>
    <s v="'RV019890310776"/>
    <d v="2024-05-09T00:00:00"/>
    <n v="-38.659999999999997"/>
    <n v="-10.51"/>
    <n v="-28.15"/>
    <d v="2024-05-09T00:00:00"/>
    <s v="'019890310776"/>
    <n v="1540781"/>
    <s v="BR40-2140"/>
    <n v="207524"/>
    <s v="Costco01"/>
    <s v="WIN"/>
    <x v="1"/>
    <n v="28.15"/>
    <n v="-1"/>
    <n v="28.15"/>
    <b v="1"/>
    <s v="Approved"/>
    <s v="Mark Chen"/>
  </r>
  <r>
    <s v="001 00057955422024"/>
    <s v="'RV019890310776"/>
    <d v="2024-05-09T00:00:00"/>
    <n v="-86.72"/>
    <n v="-9.3699999999999992"/>
    <n v="-77.349999999999994"/>
    <d v="2024-05-09T00:00:00"/>
    <s v="'019890310776"/>
    <n v="1662420"/>
    <s v="TN55-0480"/>
    <n v="207524"/>
    <s v="Costco01"/>
    <s v="BLK"/>
    <x v="0"/>
    <n v="77.349999999999994"/>
    <n v="-1"/>
    <n v="77.349999999999994"/>
    <b v="1"/>
    <s v="Approved"/>
    <s v="Mark Chen"/>
  </r>
  <r>
    <s v="001 00057955422024"/>
    <s v="'RV019890310776"/>
    <d v="2024-05-09T00:00:00"/>
    <n v="-190.62"/>
    <n v="-18.920000000000002"/>
    <n v="-171.7"/>
    <d v="2024-05-09T00:00:00"/>
    <s v="'019890310776"/>
    <n v="1662421"/>
    <s v="TN55-0481"/>
    <n v="207524"/>
    <s v="Costco01"/>
    <s v="BLK"/>
    <x v="0"/>
    <n v="85.85"/>
    <n v="-2"/>
    <n v="85.85"/>
    <b v="1"/>
    <s v="Approved"/>
    <s v="Mark Chen"/>
  </r>
  <r>
    <s v="001 00057955422024"/>
    <s v="'RV019890310776"/>
    <d v="2024-05-09T00:00:00"/>
    <n v="-26.25"/>
    <n v="-8.7200000000000006"/>
    <n v="-17.53"/>
    <d v="2024-05-09T00:00:00"/>
    <s v="'019890310776"/>
    <n v="1793725"/>
    <s v="CO16-371"/>
    <n v="207524"/>
    <s v="Costco01"/>
    <s v="BASI"/>
    <x v="4"/>
    <n v="17.53"/>
    <n v="-1"/>
    <n v="17.53"/>
    <b v="1"/>
    <s v="Approved"/>
    <s v="Mark Chen"/>
  </r>
  <r>
    <s v="001 00057955422024"/>
    <s v="'RV019951684185"/>
    <d v="2024-05-09T00:00:00"/>
    <n v="-38.659999999999997"/>
    <n v="-10.51"/>
    <n v="-28.15"/>
    <d v="2024-05-09T00:00:00"/>
    <s v="'019951684185"/>
    <n v="1540780"/>
    <s v="BR40-2136"/>
    <n v="207524"/>
    <s v="Costco01"/>
    <s v="WIN"/>
    <x v="1"/>
    <n v="28.15"/>
    <n v="-1"/>
    <n v="28.15"/>
    <b v="1"/>
    <s v="Approved"/>
    <s v="Mark Chen"/>
  </r>
  <r>
    <s v="001 00057955422024"/>
    <s v="'RV019951684185"/>
    <d v="2024-05-09T00:00:00"/>
    <n v="-95.31"/>
    <n v="-9.4600000000000009"/>
    <n v="-85.85"/>
    <d v="2024-05-09T00:00:00"/>
    <s v="'019951684185"/>
    <n v="1662422"/>
    <s v="TN55-0482"/>
    <n v="207524"/>
    <s v="Costco01"/>
    <s v="BLK"/>
    <x v="0"/>
    <n v="85.85"/>
    <n v="-1"/>
    <n v="85.85"/>
    <b v="1"/>
    <s v="Approved"/>
    <s v="Mark Chen"/>
  </r>
  <r>
    <s v="001 00057955422024"/>
    <s v="'RV019951684602"/>
    <d v="2024-05-09T00:00:00"/>
    <n v="-86.72"/>
    <n v="-9.3699999999999992"/>
    <n v="-77.349999999999994"/>
    <d v="2024-05-09T00:00:00"/>
    <s v="'019951684602"/>
    <n v="1662420"/>
    <s v="TN55-0480"/>
    <n v="207524"/>
    <s v="Costco01"/>
    <s v="BLK"/>
    <x v="0"/>
    <n v="77.349999999999994"/>
    <n v="-1"/>
    <n v="77.349999999999994"/>
    <b v="1"/>
    <s v="Approved"/>
    <s v="Mark Chen"/>
  </r>
  <r>
    <s v="001 00058281892024"/>
    <s v="'1995RGR573970"/>
    <d v="2024-05-10T00:00:00"/>
    <n v="-32.380000000000003"/>
    <n v="-9.8800000000000008"/>
    <n v="-22.5"/>
    <d v="2024-05-10T00:00:00"/>
    <s v="'019955082826"/>
    <n v="1663082"/>
    <s v="MT70-0308"/>
    <n v="12227039"/>
    <s v="Costco01"/>
    <s v="BATH"/>
    <x v="3"/>
    <n v="22.5"/>
    <n v="-1"/>
    <n v="22.5"/>
    <b v="1"/>
    <s v="Approved"/>
    <s v="Mark Chen"/>
  </r>
  <r>
    <s v="001 00058281892024"/>
    <s v="'RV000280441471"/>
    <d v="2024-05-10T00:00:00"/>
    <n v="-24.51"/>
    <n v="0"/>
    <n v="-24.51"/>
    <d v="2024-05-10T00:00:00"/>
    <s v="'000280441471"/>
    <n v="1775620"/>
    <s v="CO63HN6258E"/>
    <n v="207562"/>
    <s v="Costco01"/>
    <s v="PETB"/>
    <x v="2"/>
    <n v="25.8"/>
    <n v="-0.95000000000000007"/>
    <n v="25.8"/>
    <b v="1"/>
    <s v="Approved"/>
    <s v="Mark Chen"/>
  </r>
  <r>
    <s v="001 00058281892024"/>
    <s v="'RV003440249500"/>
    <d v="2024-05-11T00:00:00"/>
    <n v="-39"/>
    <n v="0"/>
    <n v="-39"/>
    <d v="2024-05-11T00:00:00"/>
    <s v="'003440249500"/>
    <n v="1529947"/>
    <s v="CO63PN5563E"/>
    <n v="207562"/>
    <s v="Costco01"/>
    <s v="PETB"/>
    <x v="2"/>
    <n v="39"/>
    <n v="-1"/>
    <n v="39"/>
    <b v="1"/>
    <s v="Approved"/>
    <s v="Mark Chen"/>
  </r>
  <r>
    <s v="001 00058281892024"/>
    <s v="'RV003490203817"/>
    <d v="2024-05-10T00:00:00"/>
    <n v="-39"/>
    <n v="0"/>
    <n v="-39"/>
    <d v="2024-05-10T00:00:00"/>
    <s v="'003490203817"/>
    <n v="1529947"/>
    <s v="CO63PN5563E"/>
    <n v="207562"/>
    <s v="Costco01"/>
    <s v="PETB"/>
    <x v="2"/>
    <n v="39"/>
    <n v="-1"/>
    <n v="39"/>
    <b v="1"/>
    <s v="Approved"/>
    <s v="Mark Chen"/>
  </r>
  <r>
    <s v="001 00058281892024"/>
    <s v="'RV007610444672"/>
    <d v="2024-05-11T00:00:00"/>
    <n v="-111.03"/>
    <n v="-25.18"/>
    <n v="-85.85"/>
    <d v="2024-05-11T00:00:00"/>
    <s v="'007610444672"/>
    <n v="1662421"/>
    <s v="TN55-0481"/>
    <n v="207562"/>
    <s v="Costco01"/>
    <s v="BLK"/>
    <x v="0"/>
    <n v="85.85"/>
    <n v="-1"/>
    <n v="85.85"/>
    <b v="1"/>
    <s v="Approved"/>
    <s v="Mark Chen"/>
  </r>
  <r>
    <s v="001 00058281892024"/>
    <s v="'RV016210031558"/>
    <d v="2024-05-11T00:00:00"/>
    <n v="-39"/>
    <n v="0"/>
    <n v="-39"/>
    <d v="2024-05-11T00:00:00"/>
    <s v="'016210031558"/>
    <n v="1529947"/>
    <s v="CO63PN5563E"/>
    <n v="207562"/>
    <s v="Costco01"/>
    <s v="PETB"/>
    <x v="2"/>
    <n v="39"/>
    <n v="-1"/>
    <n v="39"/>
    <b v="1"/>
    <s v="Approved"/>
    <s v="Mark Chen"/>
  </r>
  <r>
    <s v="001 00058281892024"/>
    <s v="'RV019870390907"/>
    <d v="2024-05-10T00:00:00"/>
    <n v="-190.62"/>
    <n v="-18.920000000000002"/>
    <n v="-171.7"/>
    <d v="2024-05-10T00:00:00"/>
    <s v="'019870390907"/>
    <n v="1662421"/>
    <s v="TN55-0481"/>
    <n v="207562"/>
    <s v="Costco01"/>
    <s v="BLK"/>
    <x v="0"/>
    <n v="85.85"/>
    <n v="-2"/>
    <n v="85.85"/>
    <b v="1"/>
    <s v="Approved"/>
    <s v="Mark Chen"/>
  </r>
  <r>
    <s v="001 00058281892024"/>
    <s v="'RV019970843288"/>
    <d v="2024-05-10T00:00:00"/>
    <n v="-39"/>
    <n v="0"/>
    <n v="-39"/>
    <d v="2024-05-10T00:00:00"/>
    <s v="'019970843288"/>
    <n v="1529947"/>
    <s v="CO63PN5563E"/>
    <n v="207562"/>
    <s v="Costco01"/>
    <s v="PETB"/>
    <x v="2"/>
    <n v="39"/>
    <n v="-1"/>
    <n v="39"/>
    <b v="1"/>
    <s v="Approved"/>
    <s v="Mark Chen"/>
  </r>
  <r>
    <s v="001 00058281892024"/>
    <s v="'RV019970843303"/>
    <d v="2024-05-10T00:00:00"/>
    <n v="-38.659999999999997"/>
    <n v="-10.51"/>
    <n v="-28.15"/>
    <d v="2024-05-10T00:00:00"/>
    <s v="'019970843303"/>
    <n v="1540780"/>
    <s v="BR40-2136"/>
    <n v="207562"/>
    <s v="Costco01"/>
    <s v="WIN"/>
    <x v="1"/>
    <n v="28.15"/>
    <n v="-1"/>
    <n v="28.15"/>
    <b v="1"/>
    <s v="Approved"/>
    <s v="Mark Chen"/>
  </r>
  <r>
    <s v="001 00058281892024"/>
    <s v="'RV019970843303"/>
    <d v="2024-05-10T00:00:00"/>
    <n v="-42.7"/>
    <n v="-11.1"/>
    <n v="-31.6"/>
    <d v="2024-05-10T00:00:00"/>
    <s v="'019970843303"/>
    <n v="1540784"/>
    <s v="BR40-2137"/>
    <n v="207562"/>
    <s v="Costco01"/>
    <s v="WIN"/>
    <x v="1"/>
    <n v="31.6"/>
    <n v="-1"/>
    <n v="31.6"/>
    <b v="1"/>
    <s v="Approved"/>
    <s v="Mark Chen"/>
  </r>
  <r>
    <s v="001 00058281892024"/>
    <s v="'RV019970843303"/>
    <d v="2024-05-10T00:00:00"/>
    <n v="-260.16000000000003"/>
    <n v="-28.11"/>
    <n v="-232.05"/>
    <d v="2024-05-10T00:00:00"/>
    <s v="'019970843303"/>
    <n v="1662420"/>
    <s v="TN55-0480"/>
    <n v="207562"/>
    <s v="Costco01"/>
    <s v="BLK"/>
    <x v="0"/>
    <n v="77.349999999999994"/>
    <n v="-3.0000000000000004"/>
    <n v="77.349999999999994"/>
    <b v="1"/>
    <s v="Approved"/>
    <s v="Mark Chen"/>
  </r>
  <r>
    <s v="001 00058743602024"/>
    <s v="'1989RGR146255"/>
    <d v="2024-05-14T00:00:00"/>
    <n v="-77.430000000000007"/>
    <n v="-15.16"/>
    <n v="-62.27"/>
    <d v="2024-05-14T00:00:00"/>
    <s v="'019895085573"/>
    <n v="1339334"/>
    <s v="BR55-1893"/>
    <n v="12227095"/>
    <s v="Costco01"/>
    <s v="BLK"/>
    <x v="0"/>
    <n v="62.27"/>
    <n v="-1"/>
    <n v="62.27"/>
    <b v="1"/>
    <s v="Approved"/>
    <s v="Mark Chen"/>
  </r>
  <r>
    <s v="001 00058743602024"/>
    <s v="'1990RGR139134"/>
    <d v="2024-05-14T00:00:00"/>
    <n v="-32.380000000000003"/>
    <n v="-9.8800000000000008"/>
    <n v="-22.5"/>
    <d v="2024-05-14T00:00:00"/>
    <s v="'019905085147"/>
    <n v="1663079"/>
    <s v="MT70-0307"/>
    <n v="12227095"/>
    <s v="Costco01"/>
    <s v="BATH"/>
    <x v="3"/>
    <n v="22.5"/>
    <n v="-1"/>
    <n v="22.5"/>
    <b v="1"/>
    <s v="Approved"/>
    <s v="Mark Chen"/>
  </r>
  <r>
    <s v="001 00058743602024"/>
    <s v="'1991RGR227892"/>
    <d v="2024-05-14T00:00:00"/>
    <n v="-32.380000000000003"/>
    <n v="-9.8800000000000008"/>
    <n v="-22.5"/>
    <d v="2024-05-14T00:00:00"/>
    <s v="'019915086868"/>
    <n v="1663082"/>
    <s v="MT70-0308"/>
    <n v="12227095"/>
    <s v="Costco01"/>
    <s v="BATH"/>
    <x v="3"/>
    <n v="22.5"/>
    <n v="-1"/>
    <n v="22.5"/>
    <b v="1"/>
    <s v="Approved"/>
    <s v="Mark Chen"/>
  </r>
  <r>
    <s v="001 00058743602024"/>
    <s v="'RV003570369526"/>
    <d v="2024-05-14T00:00:00"/>
    <n v="-24.51"/>
    <n v="0"/>
    <n v="-24.51"/>
    <d v="2024-05-14T00:00:00"/>
    <s v="'003570369526"/>
    <n v="1775618"/>
    <s v="CO63HN6256E"/>
    <n v="207739"/>
    <s v="Costco01"/>
    <s v="PETB"/>
    <x v="2"/>
    <n v="25.8"/>
    <n v="-0.95000000000000007"/>
    <n v="25.8"/>
    <b v="1"/>
    <s v="Approved"/>
    <s v="Mark Chen"/>
  </r>
  <r>
    <s v="001 00058743602024"/>
    <s v="'RV019840153521"/>
    <d v="2024-05-14T00:00:00"/>
    <n v="-22.78"/>
    <n v="0"/>
    <n v="-22.78"/>
    <d v="2024-05-14T00:00:00"/>
    <s v="'019840153521"/>
    <n v="1529939"/>
    <s v="CO63PT5559E"/>
    <n v="207739"/>
    <s v="Costco01"/>
    <s v="PETB"/>
    <x v="2"/>
    <n v="22.78"/>
    <n v="-1"/>
    <n v="22.78"/>
    <b v="1"/>
    <s v="Approved"/>
    <s v="Mark Chen"/>
  </r>
  <r>
    <s v="001 00058743602024"/>
    <s v="'RV019840153521"/>
    <d v="2024-05-14T00:00:00"/>
    <n v="-22.78"/>
    <n v="0"/>
    <n v="-22.78"/>
    <d v="2024-05-14T00:00:00"/>
    <s v="'019840153521"/>
    <n v="1529944"/>
    <s v="CO63PT5560E"/>
    <n v="207739"/>
    <s v="Costco01"/>
    <s v="PETB"/>
    <x v="2"/>
    <n v="22.78"/>
    <n v="-1"/>
    <n v="22.78"/>
    <b v="1"/>
    <s v="Approved"/>
    <s v="Mark Chen"/>
  </r>
  <r>
    <s v="001 00058743602024"/>
    <s v="'RV019840153624"/>
    <d v="2024-05-14T00:00:00"/>
    <n v="-95.31"/>
    <n v="-9.4600000000000009"/>
    <n v="-85.85"/>
    <d v="2024-05-14T00:00:00"/>
    <s v="'019840153624"/>
    <n v="1662421"/>
    <s v="TN55-0481"/>
    <n v="207739"/>
    <s v="Costco01"/>
    <s v="BLK"/>
    <x v="0"/>
    <n v="85.85"/>
    <n v="-1"/>
    <n v="85.85"/>
    <b v="1"/>
    <s v="Approved"/>
    <s v="Mark Chen"/>
  </r>
  <r>
    <s v="001 00058743602024"/>
    <s v="'RV019880506858"/>
    <d v="2024-05-14T00:00:00"/>
    <n v="-39"/>
    <n v="0"/>
    <n v="-39"/>
    <d v="2024-05-14T00:00:00"/>
    <s v="'019880506858"/>
    <n v="1529947"/>
    <s v="CO63PN5563E"/>
    <n v="207739"/>
    <s v="Costco01"/>
    <s v="PETB"/>
    <x v="2"/>
    <n v="39"/>
    <n v="-1"/>
    <n v="39"/>
    <b v="1"/>
    <s v="Approved"/>
    <s v="Mark Chen"/>
  </r>
  <r>
    <s v="001 00058743602024"/>
    <s v="'RV019880506858"/>
    <d v="2024-05-14T00:00:00"/>
    <n v="-24.51"/>
    <n v="0"/>
    <n v="-24.51"/>
    <d v="2024-05-14T00:00:00"/>
    <s v="'019880506858"/>
    <n v="1775620"/>
    <s v="CO63HN6258E"/>
    <n v="207739"/>
    <s v="Costco01"/>
    <s v="PETB"/>
    <x v="2"/>
    <n v="25.8"/>
    <n v="-0.95000000000000007"/>
    <n v="25.8"/>
    <b v="1"/>
    <s v="Approved"/>
    <s v="Mark Chen"/>
  </r>
  <r>
    <s v="001 00058743602024"/>
    <s v="'RV019880506859"/>
    <d v="2024-05-14T00:00:00"/>
    <n v="-86.72"/>
    <n v="-9.3699999999999992"/>
    <n v="-77.349999999999994"/>
    <d v="2024-05-14T00:00:00"/>
    <s v="'019880506859"/>
    <n v="1662420"/>
    <s v="TN55-0480"/>
    <n v="207739"/>
    <s v="Costco01"/>
    <s v="BLK"/>
    <x v="0"/>
    <n v="77.349999999999994"/>
    <n v="-1"/>
    <n v="77.349999999999994"/>
    <b v="1"/>
    <s v="Approved"/>
    <s v="Mark Chen"/>
  </r>
  <r>
    <s v="001 00058743602024"/>
    <s v="'RV019941124292"/>
    <d v="2024-05-14T00:00:00"/>
    <n v="-95.31"/>
    <n v="-9.4600000000000009"/>
    <n v="-85.85"/>
    <d v="2024-05-14T00:00:00"/>
    <s v="'019941124292"/>
    <n v="1540787"/>
    <s v="BR40-2135"/>
    <n v="207739"/>
    <s v="Costco01"/>
    <s v="WIN"/>
    <x v="1"/>
    <n v="31.6"/>
    <n v="-2.7167721518987338"/>
    <n v="31.6"/>
    <b v="1"/>
    <s v="Approved"/>
    <s v="Mark Chen"/>
  </r>
  <r>
    <s v="001 00058743602024"/>
    <s v="'RV019941124292"/>
    <d v="2024-05-14T00:00:00"/>
    <n v="-85.4"/>
    <n v="-22.2"/>
    <n v="-63.2"/>
    <d v="2024-05-14T00:00:00"/>
    <s v="'019941124292"/>
    <n v="1662422"/>
    <s v="TN55-0482"/>
    <n v="207739"/>
    <s v="Costco01"/>
    <s v="BLK"/>
    <x v="0"/>
    <n v="85.85"/>
    <n v="-0.73616773442050099"/>
    <n v="85.85"/>
    <b v="1"/>
    <s v="Approved"/>
    <s v="Mark Chen"/>
  </r>
  <r>
    <s v="001 00058743602024"/>
    <s v="'RV019941124573"/>
    <d v="2024-05-14T00:00:00"/>
    <n v="-25.55"/>
    <n v="0"/>
    <n v="-25.55"/>
    <d v="2024-05-14T00:00:00"/>
    <s v="'019941124573"/>
    <n v="1516597"/>
    <s v="CO63HC5550E"/>
    <n v="207739"/>
    <s v="Costco01"/>
    <s v="PETB"/>
    <x v="2"/>
    <n v="25.55"/>
    <n v="-1"/>
    <n v="25.55"/>
    <b v="1"/>
    <s v="Approved"/>
    <s v="Mark Chen"/>
  </r>
  <r>
    <s v="001 00058743602024"/>
    <s v="'RV019941124713"/>
    <d v="2024-05-14T00:00:00"/>
    <n v="-42.7"/>
    <n v="-11.1"/>
    <n v="-31.6"/>
    <d v="2024-05-14T00:00:00"/>
    <s v="'019941124713"/>
    <n v="1540785"/>
    <s v="BR40-2141"/>
    <n v="207739"/>
    <s v="Costco01"/>
    <s v="WIN"/>
    <x v="1"/>
    <n v="31.6"/>
    <n v="-1"/>
    <n v="31.6"/>
    <b v="1"/>
    <s v="Approved"/>
    <s v="Mark Chen"/>
  </r>
  <r>
    <s v="001 00058743602024"/>
    <s v="'RV019941124713"/>
    <d v="2024-05-14T00:00:00"/>
    <n v="-260.16000000000003"/>
    <n v="-28.11"/>
    <n v="-232.05"/>
    <d v="2024-05-14T00:00:00"/>
    <s v="'019941124713"/>
    <n v="1662420"/>
    <s v="TN55-0480"/>
    <n v="207739"/>
    <s v="Costco01"/>
    <s v="BLK"/>
    <x v="0"/>
    <n v="77.349999999999994"/>
    <n v="-3.0000000000000004"/>
    <n v="77.349999999999994"/>
    <b v="1"/>
    <s v="Approved"/>
    <s v="Mark Chen"/>
  </r>
  <r>
    <s v="001 00058743602024"/>
    <s v="'RV019951686670"/>
    <d v="2024-05-14T00:00:00"/>
    <n v="-25.55"/>
    <n v="0"/>
    <n v="-25.55"/>
    <d v="2024-05-14T00:00:00"/>
    <s v="'019951686670"/>
    <n v="1516596"/>
    <s v="CO63HC5549E"/>
    <n v="207739"/>
    <s v="Costco01"/>
    <s v="PETB"/>
    <x v="2"/>
    <n v="25.55"/>
    <n v="-1"/>
    <n v="25.55"/>
    <b v="1"/>
    <s v="Approved"/>
    <s v="Mark Chen"/>
  </r>
  <r>
    <s v="001 00058743602024"/>
    <s v="'RV019951686670"/>
    <d v="2024-05-14T00:00:00"/>
    <n v="-39"/>
    <n v="0"/>
    <n v="-39"/>
    <d v="2024-05-14T00:00:00"/>
    <s v="'019951686670"/>
    <n v="1529947"/>
    <s v="CO63PN5563E"/>
    <n v="207739"/>
    <s v="Costco01"/>
    <s v="PETB"/>
    <x v="2"/>
    <n v="39"/>
    <n v="-1"/>
    <n v="39"/>
    <b v="1"/>
    <s v="Approved"/>
    <s v="Mark Chen"/>
  </r>
  <r>
    <s v="001 00058743602024"/>
    <s v="'RV019951686752"/>
    <d v="2024-05-14T00:00:00"/>
    <n v="-173.44"/>
    <n v="-18.739999999999998"/>
    <n v="-154.69999999999999"/>
    <d v="2024-05-14T00:00:00"/>
    <s v="'019951686752"/>
    <n v="1662420"/>
    <s v="TN55-0480"/>
    <n v="207739"/>
    <s v="Costco01"/>
    <s v="BLK"/>
    <x v="0"/>
    <n v="77.349999999999994"/>
    <n v="-2"/>
    <n v="77.349999999999994"/>
    <b v="1"/>
    <s v="Approved"/>
    <s v="Mark Chen"/>
  </r>
  <r>
    <s v="001 00058743602024"/>
    <s v="'RV019951686752"/>
    <d v="2024-05-14T00:00:00"/>
    <n v="-95.31"/>
    <n v="-9.4600000000000009"/>
    <n v="-85.85"/>
    <d v="2024-05-14T00:00:00"/>
    <s v="'019951686752"/>
    <n v="1662421"/>
    <s v="TN55-0481"/>
    <n v="207739"/>
    <s v="Costco01"/>
    <s v="BLK"/>
    <x v="0"/>
    <n v="85.85"/>
    <n v="-1"/>
    <n v="85.85"/>
    <b v="1"/>
    <s v="Approved"/>
    <s v="Mark Chen"/>
  </r>
  <r>
    <s v="001 00058743602024"/>
    <s v="'RV019960470236"/>
    <d v="2024-05-14T00:00:00"/>
    <n v="-77.319999999999993"/>
    <n v="-21.02"/>
    <n v="-56.3"/>
    <d v="2024-05-14T00:00:00"/>
    <s v="'019960470236"/>
    <n v="1540783"/>
    <s v="BR40-2134"/>
    <n v="207739"/>
    <s v="Costco01"/>
    <s v="WIN"/>
    <x v="1"/>
    <n v="28.15"/>
    <n v="-2"/>
    <n v="28.15"/>
    <b v="1"/>
    <s v="Approved"/>
    <s v="Mark Chen"/>
  </r>
  <r>
    <s v="001 00058743602024"/>
    <s v="'RV019960470236"/>
    <d v="2024-05-14T00:00:00"/>
    <n v="-35.870000000000005"/>
    <n v="-8.89"/>
    <n v="-26.98"/>
    <d v="2024-05-14T00:00:00"/>
    <s v="'019960470236"/>
    <n v="1793728"/>
    <s v="CO16-373"/>
    <n v="207739"/>
    <s v="Costco01"/>
    <s v="BASI"/>
    <x v="4"/>
    <n v="26.98"/>
    <n v="-1"/>
    <n v="26.98"/>
    <b v="1"/>
    <s v="Approved"/>
    <s v="Mark Chen"/>
  </r>
  <r>
    <s v="001 00058492552024"/>
    <s v="'1994RGR503511"/>
    <d v="2024-05-13T00:00:00"/>
    <n v="-32.380000000000003"/>
    <n v="-9.8800000000000008"/>
    <n v="-22.5"/>
    <d v="2024-05-13T00:00:00"/>
    <s v="'019945083656"/>
    <n v="1663079"/>
    <s v="MT70-0307"/>
    <n v="12227097"/>
    <s v="Costco01"/>
    <s v="BATH"/>
    <x v="3"/>
    <n v="22.5"/>
    <n v="-1"/>
    <n v="22.5"/>
    <b v="1"/>
    <s v="Approved"/>
    <s v="Mark Chen"/>
  </r>
  <r>
    <s v="001 00058492552024"/>
    <s v="'1998RGR322875"/>
    <d v="2024-05-13T00:00:00"/>
    <n v="-32.380000000000003"/>
    <n v="-9.8800000000000008"/>
    <n v="-22.5"/>
    <d v="2024-05-13T00:00:00"/>
    <s v="'019985084811"/>
    <n v="1663079"/>
    <s v="MT70-0307"/>
    <n v="12227097"/>
    <s v="Costco01"/>
    <s v="BATH"/>
    <x v="3"/>
    <n v="22.5"/>
    <n v="-1"/>
    <n v="22.5"/>
    <b v="1"/>
    <s v="Approved"/>
    <s v="Mark Chen"/>
  </r>
  <r>
    <s v="001 00058492552024"/>
    <s v="'RV004870437780"/>
    <d v="2024-05-13T00:00:00"/>
    <n v="-24.51"/>
    <n v="0"/>
    <n v="-24.51"/>
    <d v="2024-05-13T00:00:00"/>
    <s v="'004870437780"/>
    <n v="1775620"/>
    <s v="CO63HN6258E"/>
    <n v="207744"/>
    <s v="Costco01"/>
    <s v="PETB"/>
    <x v="2"/>
    <n v="25.8"/>
    <n v="-0.95000000000000007"/>
    <n v="25.8"/>
    <b v="1"/>
    <s v="Approved"/>
    <s v="Mark Chen"/>
  </r>
  <r>
    <s v="001 00058492552024"/>
    <s v="'RV019910575194"/>
    <d v="2024-05-13T00:00:00"/>
    <n v="-42.7"/>
    <n v="-11.1"/>
    <n v="-31.6"/>
    <d v="2024-05-13T00:00:00"/>
    <s v="'019910575194"/>
    <n v="1593358"/>
    <s v="BRB40-0007"/>
    <n v="207744"/>
    <s v="Costco01"/>
    <s v="WIN"/>
    <x v="1"/>
    <n v="31.6"/>
    <n v="-1"/>
    <n v="31.6"/>
    <b v="1"/>
    <s v="Approved"/>
    <s v="Mark Chen"/>
  </r>
  <r>
    <s v="001 00058492552024"/>
    <s v="'RV019980989143"/>
    <d v="2024-05-13T00:00:00"/>
    <n v="-95.31"/>
    <n v="-9.4600000000000009"/>
    <n v="-85.85"/>
    <d v="2024-05-13T00:00:00"/>
    <s v="'019980989143"/>
    <n v="1662421"/>
    <s v="TN55-0481"/>
    <n v="207744"/>
    <s v="Costco01"/>
    <s v="BLK"/>
    <x v="0"/>
    <n v="85.85"/>
    <n v="-1"/>
    <n v="85.85"/>
    <b v="1"/>
    <s v="Approved"/>
    <s v="Mark Chen"/>
  </r>
  <r>
    <s v="001 00058963732024"/>
    <s v="'RV003740386084"/>
    <d v="2024-05-15T00:00:00"/>
    <n v="-24.51"/>
    <n v="0"/>
    <n v="-24.51"/>
    <d v="2024-05-15T00:00:00"/>
    <s v="'003740386084"/>
    <n v="1775619"/>
    <s v="CO63HN6257E"/>
    <n v="207835"/>
    <s v="Costco01"/>
    <s v="PETB"/>
    <x v="2"/>
    <n v="25.8"/>
    <n v="-0.95000000000000007"/>
    <n v="25.8"/>
    <b v="1"/>
    <s v="Approved"/>
    <s v="Mark Chen"/>
  </r>
  <r>
    <s v="001 00058963732024"/>
    <s v="'RV019860283979"/>
    <d v="2024-05-15T00:00:00"/>
    <n v="-24.51"/>
    <n v="0"/>
    <n v="-24.51"/>
    <d v="2024-05-15T00:00:00"/>
    <s v="'019860283979"/>
    <n v="1775622"/>
    <s v="CO63HN6260E"/>
    <n v="207835"/>
    <s v="Costco01"/>
    <s v="PETB"/>
    <x v="2"/>
    <n v="25.8"/>
    <n v="-0.95000000000000007"/>
    <n v="25.8"/>
    <b v="1"/>
    <s v="Approved"/>
    <s v="Mark Chen"/>
  </r>
  <r>
    <s v="001 00058963732024"/>
    <s v="'RV019930426304"/>
    <d v="2024-05-15T00:00:00"/>
    <n v="-86.72"/>
    <n v="-9.3699999999999992"/>
    <n v="-77.349999999999994"/>
    <d v="2024-05-15T00:00:00"/>
    <s v="'019930426304"/>
    <n v="1662420"/>
    <s v="TN55-0480"/>
    <n v="207835"/>
    <s v="Costco01"/>
    <s v="BLK"/>
    <x v="0"/>
    <n v="77.349999999999994"/>
    <n v="-1"/>
    <n v="77.349999999999994"/>
    <b v="1"/>
    <s v="Approved"/>
    <s v="Mark Chen"/>
  </r>
  <r>
    <s v="001 00058963732024"/>
    <s v="'RV019980990863"/>
    <d v="2024-05-15T00:00:00"/>
    <n v="-86.72"/>
    <n v="-9.3699999999999992"/>
    <n v="-77.349999999999994"/>
    <d v="2024-05-15T00:00:00"/>
    <s v="'019980990863"/>
    <n v="1662420"/>
    <s v="TN55-0480"/>
    <n v="207835"/>
    <s v="Costco01"/>
    <s v="BLK"/>
    <x v="0"/>
    <n v="77.349999999999994"/>
    <n v="-1"/>
    <n v="77.349999999999994"/>
    <b v="1"/>
    <s v="Approved"/>
    <s v="Mark Chen"/>
  </r>
  <r>
    <s v="001 00059192942024"/>
    <s v="'RV003360354110"/>
    <d v="2024-05-16T00:00:00"/>
    <n v="-24.51"/>
    <n v="0"/>
    <n v="-24.51"/>
    <d v="2024-05-16T00:00:00"/>
    <s v="'003360354110"/>
    <n v="1775620"/>
    <s v="CO63HN6258E"/>
    <n v="208024"/>
    <s v="Costco01"/>
    <s v="PETB"/>
    <x v="2"/>
    <n v="25.8"/>
    <n v="-0.95000000000000007"/>
    <n v="25.8"/>
    <b v="1"/>
    <s v="Approved"/>
    <s v="Mark Chen"/>
  </r>
  <r>
    <s v="001 00059192942024"/>
    <s v="'RV004280518755"/>
    <d v="2024-05-16T00:00:00"/>
    <n v="-39"/>
    <n v="0"/>
    <n v="-39"/>
    <d v="2024-05-16T00:00:00"/>
    <s v="'004280518755"/>
    <n v="1529947"/>
    <s v="CO63PN5563E"/>
    <n v="208024"/>
    <s v="Costco01"/>
    <s v="PETB"/>
    <x v="2"/>
    <n v="39"/>
    <n v="-1"/>
    <n v="39"/>
    <b v="1"/>
    <s v="Approved"/>
    <s v="Mark Chen"/>
  </r>
  <r>
    <s v="001 00059192942024"/>
    <s v="'RV008476849480"/>
    <d v="2024-05-16T00:00:00"/>
    <n v="-49.02"/>
    <n v="0"/>
    <n v="-49.02"/>
    <d v="2024-05-16T00:00:00"/>
    <s v="'008476849480"/>
    <n v="1775621"/>
    <s v="CO63HN6259E"/>
    <n v="208024"/>
    <s v="Costco01"/>
    <s v="PETB"/>
    <x v="2"/>
    <n v="25.8"/>
    <n v="-1.9000000000000001"/>
    <n v="25.8"/>
    <b v="1"/>
    <s v="Approved"/>
    <s v="Mark Chen"/>
  </r>
  <r>
    <s v="001 00059192942024"/>
    <s v="'RV016140030070"/>
    <d v="2024-05-16T00:00:00"/>
    <n v="-24.51"/>
    <n v="0"/>
    <n v="-24.51"/>
    <d v="2024-05-16T00:00:00"/>
    <s v="'016140030070"/>
    <n v="1775619"/>
    <s v="CO63HN6257E"/>
    <n v="208024"/>
    <s v="Costco01"/>
    <s v="PETB"/>
    <x v="2"/>
    <n v="25.8"/>
    <n v="-0.95000000000000007"/>
    <n v="25.8"/>
    <b v="1"/>
    <s v="Approved"/>
    <s v="Mark Chen"/>
  </r>
  <r>
    <s v="001 00059192942024"/>
    <s v="'RV019890311430"/>
    <d v="2024-05-16T00:00:00"/>
    <n v="-24.51"/>
    <n v="0"/>
    <n v="-24.51"/>
    <d v="2024-05-16T00:00:00"/>
    <s v="'019890311430"/>
    <n v="1775623"/>
    <s v="CO63HN6261E"/>
    <n v="208024"/>
    <s v="Costco01"/>
    <s v="PETB"/>
    <x v="2"/>
    <n v="25.8"/>
    <n v="-0.95000000000000007"/>
    <n v="25.8"/>
    <b v="1"/>
    <s v="Approved"/>
    <s v="Mark Chen"/>
  </r>
  <r>
    <s v="001 00059192942024"/>
    <s v="'RV019890311494"/>
    <d v="2024-05-16T00:00:00"/>
    <n v="-85.4"/>
    <n v="-22.2"/>
    <n v="-63.2"/>
    <d v="2024-05-16T00:00:00"/>
    <s v="'019890311494"/>
    <n v="1540784"/>
    <s v="BR40-2137"/>
    <n v="208024"/>
    <s v="Costco01"/>
    <s v="WIN"/>
    <x v="1"/>
    <n v="31.6"/>
    <n v="-2"/>
    <n v="31.6"/>
    <b v="1"/>
    <s v="Approved"/>
    <s v="Mark Chen"/>
  </r>
  <r>
    <s v="001 00059192942024"/>
    <s v="'RV019941125177"/>
    <d v="2024-05-16T00:00:00"/>
    <n v="-86.72"/>
    <n v="-9.3699999999999992"/>
    <n v="-77.349999999999994"/>
    <d v="2024-05-16T00:00:00"/>
    <s v="'019941125177"/>
    <n v="1662420"/>
    <s v="TN55-0480"/>
    <n v="208024"/>
    <s v="Costco01"/>
    <s v="BLK"/>
    <x v="0"/>
    <n v="77.349999999999994"/>
    <n v="-1"/>
    <n v="77.349999999999994"/>
    <b v="1"/>
    <s v="Approved"/>
    <s v="Mark Chen"/>
  </r>
  <r>
    <s v="001 00059192942024"/>
    <s v="'RV019941125177"/>
    <d v="2024-05-16T00:00:00"/>
    <n v="-40.36"/>
    <n v="-9.07"/>
    <n v="-31.29"/>
    <d v="2024-05-16T00:00:00"/>
    <s v="'019941125177"/>
    <n v="1793730"/>
    <s v="CO16-375"/>
    <n v="208024"/>
    <s v="Costco01"/>
    <s v="BASI"/>
    <x v="4"/>
    <n v="31.29"/>
    <n v="-1"/>
    <n v="31.29"/>
    <b v="1"/>
    <s v="Approved"/>
    <s v="Mark Chen"/>
  </r>
  <r>
    <s v="001 00059192942024"/>
    <s v="'RV019941125206"/>
    <d v="2024-05-16T00:00:00"/>
    <n v="-68.34"/>
    <n v="0"/>
    <n v="-68.34"/>
    <d v="2024-05-16T00:00:00"/>
    <s v="'019941125206"/>
    <n v="1529944"/>
    <s v="CO63PT5560E"/>
    <n v="208024"/>
    <s v="Costco01"/>
    <s v="PETB"/>
    <x v="2"/>
    <n v="22.78"/>
    <n v="-3"/>
    <n v="22.78"/>
    <b v="1"/>
    <s v="Approved"/>
    <s v="Mark Chen"/>
  </r>
  <r>
    <s v="001 00059192942024"/>
    <s v="'RV019951688586"/>
    <d v="2024-05-16T00:00:00"/>
    <n v="-39"/>
    <n v="0"/>
    <n v="-39"/>
    <d v="2024-05-16T00:00:00"/>
    <s v="'019951688586"/>
    <n v="1529947"/>
    <s v="CO63PN5563E"/>
    <n v="208024"/>
    <s v="Costco01"/>
    <s v="PETB"/>
    <x v="2"/>
    <n v="39"/>
    <n v="-1"/>
    <n v="39"/>
    <b v="1"/>
    <s v="Approved"/>
    <s v="Mark Chen"/>
  </r>
  <r>
    <s v="001 00059192942024"/>
    <s v="'RV019951688681"/>
    <d v="2024-05-16T00:00:00"/>
    <n v="-25.55"/>
    <n v="0"/>
    <n v="-25.55"/>
    <d v="2024-05-16T00:00:00"/>
    <s v="'019951688681"/>
    <n v="1516596"/>
    <s v="CO63HC5549E"/>
    <n v="208024"/>
    <s v="Costco01"/>
    <s v="PETB"/>
    <x v="2"/>
    <n v="25.55"/>
    <n v="-1"/>
    <n v="25.55"/>
    <b v="1"/>
    <s v="Approved"/>
    <s v="Mark Chen"/>
  </r>
  <r>
    <s v="001 00059192942024"/>
    <s v="'RV019970845468"/>
    <d v="2024-05-16T00:00:00"/>
    <n v="-38.659999999999997"/>
    <n v="-10.51"/>
    <n v="-28.15"/>
    <d v="2024-05-16T00:00:00"/>
    <s v="'019970845468"/>
    <n v="1540783"/>
    <s v="BR40-2134"/>
    <n v="208024"/>
    <s v="Costco01"/>
    <s v="WIN"/>
    <x v="1"/>
    <n v="28.15"/>
    <n v="-1"/>
    <n v="28.15"/>
    <b v="1"/>
    <s v="Approved"/>
    <s v="Mark Chen"/>
  </r>
  <r>
    <s v="001 00059192942024"/>
    <s v="'RV019980991258"/>
    <d v="2024-05-16T00:00:00"/>
    <n v="-25.88"/>
    <n v="-8.7200000000000006"/>
    <n v="-17.16"/>
    <d v="2024-05-16T00:00:00"/>
    <s v="'019980991258"/>
    <n v="1793724"/>
    <s v="CO16-370"/>
    <n v="208024"/>
    <s v="Costco01"/>
    <s v="BASI"/>
    <x v="4"/>
    <n v="17.16"/>
    <n v="-1"/>
    <n v="17.16"/>
    <b v="1"/>
    <s v="Approved"/>
    <s v="Mark Chen"/>
  </r>
  <r>
    <s v="001 00059192942024"/>
    <s v="'RV019980991365"/>
    <d v="2024-05-16T00:00:00"/>
    <n v="-25.55"/>
    <n v="0"/>
    <n v="-25.55"/>
    <d v="2024-05-16T00:00:00"/>
    <s v="'019980991365"/>
    <n v="1516597"/>
    <s v="CO63HC5550E"/>
    <n v="208024"/>
    <s v="Costco01"/>
    <s v="PETB"/>
    <x v="2"/>
    <n v="25.55"/>
    <n v="-1"/>
    <n v="25.55"/>
    <b v="1"/>
    <s v="Approved"/>
    <s v="Mark Chen"/>
  </r>
  <r>
    <s v="001 00059525462024"/>
    <s v="'1994RGR504645"/>
    <d v="2024-05-17T00:00:00"/>
    <n v="-77.430000000000007"/>
    <n v="-15.16"/>
    <n v="-62.27"/>
    <d v="2024-05-17T00:00:00"/>
    <s v="'019945096318"/>
    <n v="1339335"/>
    <s v="BR55-1894"/>
    <n v="12227209"/>
    <s v="Costco01"/>
    <s v="BLK"/>
    <x v="0"/>
    <n v="62.27"/>
    <n v="-1"/>
    <n v="62.27"/>
    <b v="1"/>
    <s v="Approved"/>
    <s v="Mark Chen"/>
  </r>
  <r>
    <s v="001 00059525462024"/>
    <s v="'RV000060513563"/>
    <d v="2024-05-17T00:00:00"/>
    <n v="-24.51"/>
    <n v="0"/>
    <n v="-24.51"/>
    <d v="2024-05-17T00:00:00"/>
    <s v="'000060513563"/>
    <n v="1775619"/>
    <s v="CO63HN6257E"/>
    <n v="208035"/>
    <s v="Costco01"/>
    <s v="PETB"/>
    <x v="2"/>
    <n v="25.8"/>
    <n v="-0.95000000000000007"/>
    <n v="25.8"/>
    <b v="1"/>
    <s v="Approved"/>
    <s v="Mark Chen"/>
  </r>
  <r>
    <s v="001 00059525462024"/>
    <s v="'RV000210603029"/>
    <d v="2024-05-18T00:00:00"/>
    <n v="-32.380000000000003"/>
    <n v="-9.8800000000000008"/>
    <n v="-22.5"/>
    <d v="2024-05-18T00:00:00"/>
    <s v="'000210603029"/>
    <n v="1663075"/>
    <s v="MT70-0306"/>
    <n v="208035"/>
    <s v="Costco01"/>
    <s v="BATH"/>
    <x v="3"/>
    <n v="22.5"/>
    <n v="-1"/>
    <n v="22.5"/>
    <b v="1"/>
    <s v="Approved"/>
    <s v="Mark Chen"/>
  </r>
  <r>
    <s v="001 00059525462024"/>
    <s v="'RV003330299469"/>
    <d v="2024-05-19T00:00:00"/>
    <n v="-86.72"/>
    <n v="-9.3699999999999992"/>
    <n v="-77.349999999999994"/>
    <d v="2024-05-19T00:00:00"/>
    <s v="'003330299469"/>
    <n v="1662420"/>
    <s v="TN55-0480"/>
    <n v="208035"/>
    <s v="Costco01"/>
    <s v="BLK"/>
    <x v="0"/>
    <n v="77.349999999999994"/>
    <n v="-1"/>
    <n v="77.349999999999994"/>
    <b v="1"/>
    <s v="Approved"/>
    <s v="Mark Chen"/>
  </r>
  <r>
    <s v="001 00059525462024"/>
    <s v="'RV006300321273"/>
    <d v="2024-05-19T00:00:00"/>
    <n v="-70.62"/>
    <n v="0"/>
    <n v="-70.62"/>
    <d v="2024-05-19T00:00:00"/>
    <s v="'006300321273"/>
    <n v="1585901"/>
    <s v="CO63RN5755E"/>
    <n v="208035"/>
    <s v="Costco01"/>
    <s v="PETB"/>
    <x v="2"/>
    <n v="70.62"/>
    <n v="-1"/>
    <n v="70.62"/>
    <b v="1"/>
    <s v="Approved"/>
    <s v="Mark Chen"/>
  </r>
  <r>
    <s v="001 00059525462024"/>
    <s v="'RV011780273265"/>
    <d v="2024-05-17T00:00:00"/>
    <n v="-95.31"/>
    <n v="-9.4600000000000009"/>
    <n v="-85.85"/>
    <d v="2024-05-17T00:00:00"/>
    <s v="'011780273265"/>
    <n v="1662421"/>
    <s v="TN55-0481"/>
    <n v="208035"/>
    <s v="Costco01"/>
    <s v="BLK"/>
    <x v="0"/>
    <n v="85.85"/>
    <n v="-1"/>
    <n v="85.85"/>
    <b v="1"/>
    <s v="Approved"/>
    <s v="Mark Chen"/>
  </r>
  <r>
    <s v="001 00059525462024"/>
    <s v="'RV019910576699"/>
    <d v="2024-05-17T00:00:00"/>
    <n v="-131.25"/>
    <n v="-43.6"/>
    <n v="-87.65"/>
    <d v="2024-05-17T00:00:00"/>
    <s v="'019910576699"/>
    <n v="1793725"/>
    <s v="CO16-371"/>
    <n v="208035"/>
    <s v="Costco01"/>
    <s v="BASI"/>
    <x v="4"/>
    <n v="17.53"/>
    <n v="-5"/>
    <n v="17.53"/>
    <b v="1"/>
    <s v="Approved"/>
    <s v="Mark Chen"/>
  </r>
  <r>
    <s v="001 00059525462024"/>
    <s v="'RV019910576699"/>
    <d v="2024-05-17T00:00:00"/>
    <n v="-71.740000000000009"/>
    <n v="-17.78"/>
    <n v="-53.96"/>
    <d v="2024-05-17T00:00:00"/>
    <s v="'019910576699"/>
    <n v="1793728"/>
    <s v="CO16-373"/>
    <n v="208035"/>
    <s v="Costco01"/>
    <s v="BASI"/>
    <x v="4"/>
    <n v="26.98"/>
    <n v="-2"/>
    <n v="26.98"/>
    <b v="1"/>
    <s v="Approved"/>
    <s v="Mark Chen"/>
  </r>
  <r>
    <s v="001 00059525462024"/>
    <s v="'RV019910576699"/>
    <d v="2024-05-17T00:00:00"/>
    <n v="-40.36"/>
    <n v="-9.07"/>
    <n v="-31.29"/>
    <d v="2024-05-17T00:00:00"/>
    <s v="'019910576699"/>
    <n v="1793730"/>
    <s v="CO16-375"/>
    <n v="208035"/>
    <s v="Costco01"/>
    <s v="BASI"/>
    <x v="4"/>
    <n v="31.29"/>
    <n v="-1"/>
    <n v="31.29"/>
    <b v="1"/>
    <s v="Approved"/>
    <s v="Mark Chen"/>
  </r>
  <r>
    <s v="001 00059525462024"/>
    <s v="'RV019920445313"/>
    <d v="2024-05-17T00:00:00"/>
    <n v="-85.4"/>
    <n v="-22.2"/>
    <n v="-63.2"/>
    <d v="2024-05-17T00:00:00"/>
    <s v="'019920445313"/>
    <n v="1593358"/>
    <s v="BRB40-0007"/>
    <n v="208035"/>
    <s v="Costco01"/>
    <s v="WIN"/>
    <x v="1"/>
    <n v="31.6"/>
    <n v="-2"/>
    <n v="31.6"/>
    <b v="1"/>
    <s v="Approved"/>
    <s v="Mark Chen"/>
  </r>
  <r>
    <s v="001 00059525462024"/>
    <s v="'RV019920445363"/>
    <d v="2024-05-17T00:00:00"/>
    <n v="-22.78"/>
    <n v="0"/>
    <n v="-22.78"/>
    <d v="2024-05-17T00:00:00"/>
    <s v="'019920445363"/>
    <n v="1529939"/>
    <s v="CO63PT5559E"/>
    <n v="208035"/>
    <s v="Costco01"/>
    <s v="PETB"/>
    <x v="2"/>
    <n v="22.78"/>
    <n v="-1"/>
    <n v="22.78"/>
    <b v="1"/>
    <s v="Approved"/>
    <s v="Mark Chen"/>
  </r>
  <r>
    <s v="001 00059525462024"/>
    <s v="'RV019941125968"/>
    <d v="2024-05-17T00:00:00"/>
    <n v="-86.72"/>
    <n v="-9.3699999999999992"/>
    <n v="-77.349999999999994"/>
    <d v="2024-05-17T00:00:00"/>
    <s v="'019941125968"/>
    <n v="1662420"/>
    <s v="TN55-0480"/>
    <n v="208035"/>
    <s v="Costco01"/>
    <s v="BLK"/>
    <x v="0"/>
    <n v="77.349999999999994"/>
    <n v="-1"/>
    <n v="77.349999999999994"/>
    <b v="1"/>
    <s v="Approved"/>
    <s v="Mark Chen"/>
  </r>
  <r>
    <s v="001 00060195352024"/>
    <s v="'1991RGR228429"/>
    <d v="2024-05-22T00:00:00"/>
    <n v="-77.430000000000007"/>
    <n v="-15.16"/>
    <n v="-62.27"/>
    <d v="2024-05-22T00:00:00"/>
    <s v="'019915100946"/>
    <n v="1339334"/>
    <s v="BR55-1893"/>
    <n v="12227294"/>
    <s v="Costco01"/>
    <s v="BLK"/>
    <x v="0"/>
    <n v="62.27"/>
    <n v="-1"/>
    <n v="62.27"/>
    <b v="1"/>
    <s v="Approved"/>
    <s v="Mark Chen"/>
  </r>
  <r>
    <s v="001 00060195352024"/>
    <s v="'1994RGR505560"/>
    <d v="2024-05-22T00:00:00"/>
    <n v="-77.430000000000007"/>
    <n v="-15.16"/>
    <n v="-62.27"/>
    <d v="2024-05-22T00:00:00"/>
    <s v="'019945105890"/>
    <n v="1339335"/>
    <s v="BR55-1894"/>
    <n v="12227294"/>
    <s v="Costco01"/>
    <s v="BLK"/>
    <x v="0"/>
    <n v="62.27"/>
    <n v="-1"/>
    <n v="62.27"/>
    <b v="1"/>
    <s v="Approved"/>
    <s v="Mark Chen"/>
  </r>
  <r>
    <s v="001 00060195352024"/>
    <s v="'1995RGR576270"/>
    <d v="2024-05-22T00:00:00"/>
    <n v="-32.380000000000003"/>
    <n v="-9.8800000000000008"/>
    <n v="-22.5"/>
    <d v="2024-05-22T00:00:00"/>
    <s v="'019955105037"/>
    <n v="1663079"/>
    <s v="MT70-0307"/>
    <n v="12227294"/>
    <s v="Costco01"/>
    <s v="BATH"/>
    <x v="3"/>
    <n v="22.5"/>
    <n v="-1"/>
    <n v="22.5"/>
    <b v="1"/>
    <s v="Approved"/>
    <s v="Mark Chen"/>
  </r>
  <r>
    <s v="001 00060195352024"/>
    <s v="'RV000010459719"/>
    <d v="2024-05-22T00:00:00"/>
    <n v="-86.72"/>
    <n v="-9.3699999999999992"/>
    <n v="-77.349999999999994"/>
    <d v="2024-05-22T00:00:00"/>
    <s v="'000010459719"/>
    <n v="1662420"/>
    <s v="TN55-0480"/>
    <n v="208313"/>
    <s v="Costco01"/>
    <s v="BLK"/>
    <x v="0"/>
    <n v="77.349999999999994"/>
    <n v="-1"/>
    <n v="77.349999999999994"/>
    <b v="1"/>
    <s v="Approved"/>
    <s v="Mark Chen"/>
  </r>
  <r>
    <s v="001 00060195352024"/>
    <s v="'RV001320273351"/>
    <d v="2024-05-22T00:00:00"/>
    <n v="-95.31"/>
    <n v="-9.4600000000000009"/>
    <n v="-85.85"/>
    <d v="2024-05-22T00:00:00"/>
    <s v="'001320273351"/>
    <n v="1662422"/>
    <s v="TN55-0482"/>
    <n v="208313"/>
    <s v="Costco01"/>
    <s v="BLK"/>
    <x v="0"/>
    <n v="85.85"/>
    <n v="-1"/>
    <n v="85.85"/>
    <b v="1"/>
    <s v="Approved"/>
    <s v="Mark Chen"/>
  </r>
  <r>
    <s v="001 00060195352024"/>
    <s v="'RV019910577215"/>
    <d v="2024-05-22T00:00:00"/>
    <n v="-25.55"/>
    <n v="0"/>
    <n v="-25.55"/>
    <d v="2024-05-22T00:00:00"/>
    <s v="'019910577215"/>
    <n v="1516597"/>
    <s v="CO63HC5550E"/>
    <n v="208313"/>
    <s v="Costco01"/>
    <s v="PETB"/>
    <x v="2"/>
    <n v="25.55"/>
    <n v="-1"/>
    <n v="25.55"/>
    <b v="1"/>
    <s v="Approved"/>
    <s v="Mark Chen"/>
  </r>
  <r>
    <s v="001 00060195352024"/>
    <s v="'RV019910577258"/>
    <d v="2024-05-22T00:00:00"/>
    <n v="-38.659999999999997"/>
    <n v="-10.51"/>
    <n v="-28.15"/>
    <d v="2024-05-22T00:00:00"/>
    <s v="'019910577258"/>
    <n v="1540780"/>
    <s v="BR40-2136"/>
    <n v="208313"/>
    <s v="Costco01"/>
    <s v="WIN"/>
    <x v="1"/>
    <n v="28.15"/>
    <n v="-1"/>
    <n v="28.15"/>
    <b v="1"/>
    <s v="Approved"/>
    <s v="Mark Chen"/>
  </r>
  <r>
    <s v="001 00060195352024"/>
    <s v="'RV019910577258"/>
    <d v="2024-05-22T00:00:00"/>
    <n v="-42.7"/>
    <n v="-11.1"/>
    <n v="-31.6"/>
    <d v="2024-05-22T00:00:00"/>
    <s v="'019910577258"/>
    <n v="1540784"/>
    <s v="BR40-2137"/>
    <n v="208313"/>
    <s v="Costco01"/>
    <s v="WIN"/>
    <x v="1"/>
    <n v="31.6"/>
    <n v="-1"/>
    <n v="31.6"/>
    <b v="1"/>
    <s v="Approved"/>
    <s v="Mark Chen"/>
  </r>
  <r>
    <s v="001 00060416022024"/>
    <s v="'1988RGR170061"/>
    <d v="2024-05-23T00:00:00"/>
    <n v="-32.380000000000003"/>
    <n v="-9.8800000000000008"/>
    <n v="-22.5"/>
    <d v="2024-05-23T00:00:00"/>
    <s v="'019885108913"/>
    <n v="1663069"/>
    <s v="MT70-0305"/>
    <n v="12227351"/>
    <s v="Costco01"/>
    <s v="BATH"/>
    <x v="3"/>
    <n v="22.5"/>
    <n v="-1"/>
    <n v="22.5"/>
    <b v="1"/>
    <s v="Approved"/>
    <s v="Mark Chen"/>
  </r>
  <r>
    <s v="001 00060416022024"/>
    <s v="'RV000090426125"/>
    <d v="2024-05-23T00:00:00"/>
    <n v="-24.51"/>
    <n v="0"/>
    <n v="-24.51"/>
    <d v="2024-05-23T00:00:00"/>
    <s v="'000090426125"/>
    <n v="1775622"/>
    <s v="CO63HN6260E"/>
    <n v="208469"/>
    <s v="Costco01"/>
    <s v="PETB"/>
    <x v="2"/>
    <n v="25.8"/>
    <n v="-0.95000000000000007"/>
    <n v="25.8"/>
    <b v="1"/>
    <s v="Approved"/>
    <s v="Mark Chen"/>
  </r>
  <r>
    <s v="001 00060416022024"/>
    <s v="'RV008476869267"/>
    <d v="2024-05-23T00:00:00"/>
    <n v="-24.51"/>
    <n v="0"/>
    <n v="-24.51"/>
    <d v="2024-05-23T00:00:00"/>
    <s v="'008476869267"/>
    <n v="1775623"/>
    <s v="CO63HN6261E"/>
    <n v="208469"/>
    <s v="Costco01"/>
    <s v="PETB"/>
    <x v="2"/>
    <n v="25.8"/>
    <n v="-0.95000000000000007"/>
    <n v="25.8"/>
    <b v="1"/>
    <s v="Approved"/>
    <s v="Mark Chen"/>
  </r>
  <r>
    <s v="001 00060416022024"/>
    <s v="'RV008476869268"/>
    <d v="2024-05-23T00:00:00"/>
    <n v="-24.51"/>
    <n v="0"/>
    <n v="-24.51"/>
    <d v="2024-05-23T00:00:00"/>
    <s v="'008476869268"/>
    <n v="1775619"/>
    <s v="CO63HN6257E"/>
    <n v="208469"/>
    <s v="Costco01"/>
    <s v="PETB"/>
    <x v="2"/>
    <n v="25.8"/>
    <n v="-0.95000000000000007"/>
    <n v="25.8"/>
    <b v="1"/>
    <s v="Approved"/>
    <s v="Mark Chen"/>
  </r>
  <r>
    <s v="001 00060416022024"/>
    <s v="'RV008476869269"/>
    <d v="2024-05-23T00:00:00"/>
    <n v="-64.47"/>
    <n v="0"/>
    <n v="-64.47"/>
    <d v="2024-05-23T00:00:00"/>
    <s v="'008476869269"/>
    <n v="1585797"/>
    <s v="CO63PC5749E"/>
    <n v="208469"/>
    <s v="Costco01"/>
    <s v="PETB"/>
    <x v="2"/>
    <n v="64.47"/>
    <n v="-1"/>
    <n v="64.47"/>
    <b v="1"/>
    <s v="Approved"/>
    <s v="Mark Chen"/>
  </r>
  <r>
    <s v="001 00060416022024"/>
    <s v="'RV010830194341"/>
    <d v="2024-05-23T00:00:00"/>
    <n v="-95.31"/>
    <n v="-9.4600000000000009"/>
    <n v="-85.85"/>
    <d v="2024-05-23T00:00:00"/>
    <s v="'010830194341"/>
    <n v="1662421"/>
    <s v="TN55-0481"/>
    <n v="208469"/>
    <s v="Costco01"/>
    <s v="BLK"/>
    <x v="0"/>
    <n v="85.85"/>
    <n v="-1"/>
    <n v="85.85"/>
    <b v="1"/>
    <s v="Approved"/>
    <s v="Mark Chen"/>
  </r>
  <r>
    <s v="001 00060416022024"/>
    <s v="'RV019920446308"/>
    <d v="2024-05-23T00:00:00"/>
    <n v="-38.659999999999997"/>
    <n v="-10.51"/>
    <n v="-28.15"/>
    <d v="2024-05-23T00:00:00"/>
    <s v="'019920446308"/>
    <n v="1593357"/>
    <s v="BRB40-0010"/>
    <n v="208469"/>
    <s v="Costco01"/>
    <s v="WIN"/>
    <x v="1"/>
    <n v="28.15"/>
    <n v="-1"/>
    <n v="28.15"/>
    <b v="1"/>
    <s v="Approved"/>
    <s v="Mark Chen"/>
  </r>
  <r>
    <s v="001 00060416022024"/>
    <s v="'RV019951693628"/>
    <d v="2024-05-23T00:00:00"/>
    <n v="-25.55"/>
    <n v="0"/>
    <n v="-25.55"/>
    <d v="2024-05-23T00:00:00"/>
    <s v="'019951693628"/>
    <n v="1516597"/>
    <s v="CO63HC5550E"/>
    <n v="208469"/>
    <s v="Costco01"/>
    <s v="PETB"/>
    <x v="2"/>
    <n v="25.55"/>
    <n v="-1"/>
    <n v="25.55"/>
    <b v="1"/>
    <s v="Approved"/>
    <s v="Mark Chen"/>
  </r>
  <r>
    <s v="001 00060416022024"/>
    <s v="'RV019951693741"/>
    <d v="2024-05-23T00:00:00"/>
    <n v="-95.31"/>
    <n v="-9.4600000000000009"/>
    <n v="-85.85"/>
    <d v="2024-05-23T00:00:00"/>
    <s v="'019951693741"/>
    <n v="1662421"/>
    <s v="TN55-0481"/>
    <n v="208469"/>
    <s v="Costco01"/>
    <s v="BLK"/>
    <x v="0"/>
    <n v="85.85"/>
    <n v="-1"/>
    <n v="85.85"/>
    <b v="1"/>
    <s v="Approved"/>
    <s v="Mark Chen"/>
  </r>
  <r>
    <s v="001 00060416022024"/>
    <s v="'RV019951693741"/>
    <d v="2024-05-23T00:00:00"/>
    <n v="-35.870000000000005"/>
    <n v="-8.89"/>
    <n v="-26.98"/>
    <d v="2024-05-23T00:00:00"/>
    <s v="'019951693741"/>
    <n v="1793728"/>
    <s v="CO16-373"/>
    <n v="208469"/>
    <s v="Costco01"/>
    <s v="BASI"/>
    <x v="4"/>
    <n v="26.98"/>
    <n v="-1"/>
    <n v="26.98"/>
    <b v="1"/>
    <s v="Approved"/>
    <s v="Mark Chen"/>
  </r>
  <r>
    <s v="001 00060416022024"/>
    <s v="'RV019951693934"/>
    <d v="2024-05-23T00:00:00"/>
    <n v="-95.31"/>
    <n v="-9.4600000000000009"/>
    <n v="-85.85"/>
    <d v="2024-05-23T00:00:00"/>
    <s v="'019951693934"/>
    <n v="1662421"/>
    <s v="TN55-0481"/>
    <n v="208469"/>
    <s v="Costco01"/>
    <s v="BLK"/>
    <x v="0"/>
    <n v="85.85"/>
    <n v="-1"/>
    <n v="85.85"/>
    <b v="1"/>
    <s v="Approved"/>
    <s v="Mark Chen"/>
  </r>
  <r>
    <s v="001 00060416022024"/>
    <s v="'RV019970847527"/>
    <d v="2024-05-23T00:00:00"/>
    <n v="-38.659999999999997"/>
    <n v="-10.51"/>
    <n v="-28.15"/>
    <d v="2024-05-23T00:00:00"/>
    <s v="'019970847527"/>
    <n v="1593357"/>
    <s v="BRB40-0010"/>
    <n v="208469"/>
    <s v="Costco01"/>
    <s v="WIN"/>
    <x v="1"/>
    <n v="28.15"/>
    <n v="-1"/>
    <n v="28.15"/>
    <b v="1"/>
    <s v="Approved"/>
    <s v="Mark Chen"/>
  </r>
  <r>
    <s v="001 00060416022024"/>
    <s v="'RV019970847527"/>
    <d v="2024-05-23T00:00:00"/>
    <n v="-35.870000000000005"/>
    <n v="-8.89"/>
    <n v="-26.98"/>
    <d v="2024-05-23T00:00:00"/>
    <s v="'019970847527"/>
    <n v="1793728"/>
    <s v="CO16-373"/>
    <n v="208469"/>
    <s v="Costco01"/>
    <s v="BASI"/>
    <x v="4"/>
    <n v="26.98"/>
    <n v="-1"/>
    <n v="26.98"/>
    <b v="1"/>
    <s v="Approved"/>
    <s v="Mark Chen"/>
  </r>
  <r>
    <s v="001 00060416022024"/>
    <s v="'RV019970847551"/>
    <d v="2024-05-23T00:00:00"/>
    <n v="-49.02"/>
    <n v="0"/>
    <n v="-49.02"/>
    <d v="2024-05-23T00:00:00"/>
    <s v="'019970847551"/>
    <n v="1775622"/>
    <s v="CO63HN6260E"/>
    <n v="208469"/>
    <s v="Costco01"/>
    <s v="PETB"/>
    <x v="2"/>
    <n v="25.8"/>
    <n v="-1.9000000000000001"/>
    <n v="25.8"/>
    <b v="1"/>
    <s v="Approved"/>
    <s v="Mark Chen"/>
  </r>
  <r>
    <s v="001 00060416022024"/>
    <s v="'RV019980994748"/>
    <d v="2024-05-23T00:00:00"/>
    <n v="-35.870000000000005"/>
    <n v="-8.89"/>
    <n v="-26.98"/>
    <d v="2024-05-23T00:00:00"/>
    <s v="'019980994748"/>
    <n v="1793728"/>
    <s v="CO16-373"/>
    <n v="208469"/>
    <s v="Costco01"/>
    <s v="BASI"/>
    <x v="4"/>
    <n v="26.98"/>
    <n v="-1"/>
    <n v="26.98"/>
    <b v="1"/>
    <s v="Approved"/>
    <s v="Mark Chen"/>
  </r>
  <r>
    <s v="001 00060416022024"/>
    <s v="'RV019980994748"/>
    <d v="2024-05-23T00:00:00"/>
    <n v="-40.36"/>
    <n v="-9.07"/>
    <n v="-31.29"/>
    <d v="2024-05-23T00:00:00"/>
    <s v="'019980994748"/>
    <n v="1793729"/>
    <s v="CO16-374"/>
    <n v="208469"/>
    <s v="Costco01"/>
    <s v="BASI"/>
    <x v="4"/>
    <n v="31.29"/>
    <n v="-1"/>
    <n v="31.29"/>
    <b v="1"/>
    <s v="Approved"/>
    <s v="Mark Chen"/>
  </r>
  <r>
    <s v="001 00059720142024"/>
    <s v="'1991RGR228322"/>
    <d v="2024-05-20T00:00:00"/>
    <n v="-32.380000000000003"/>
    <n v="-9.8800000000000008"/>
    <n v="-22.5"/>
    <d v="2024-05-20T00:00:00"/>
    <s v="'019915098446"/>
    <n v="1663075"/>
    <s v="MT70-0306"/>
    <n v="12227436"/>
    <s v="Costco01"/>
    <s v="BATH"/>
    <x v="3"/>
    <n v="22.5"/>
    <n v="-1"/>
    <n v="22.5"/>
    <b v="1"/>
    <s v="Approved"/>
    <s v="Mark Chen"/>
  </r>
  <r>
    <s v="001 00059720142024"/>
    <s v="'RV007430461775"/>
    <d v="2024-05-20T00:00:00"/>
    <n v="-24.51"/>
    <n v="0"/>
    <n v="-24.51"/>
    <d v="2024-05-20T00:00:00"/>
    <s v="'007430461775"/>
    <n v="1775618"/>
    <s v="CO63HN6256E"/>
    <n v="208704"/>
    <s v="Costco01"/>
    <s v="PETB"/>
    <x v="2"/>
    <n v="25.8"/>
    <n v="-0.95000000000000007"/>
    <n v="25.8"/>
    <b v="1"/>
    <s v="Approved"/>
    <s v="Mark Chen"/>
  </r>
  <r>
    <s v="001 00059720142024"/>
    <s v="'RV014920181695"/>
    <d v="2024-05-20T00:00:00"/>
    <n v="-24.51"/>
    <n v="0"/>
    <n v="-24.51"/>
    <d v="2024-05-20T00:00:00"/>
    <s v="'014920181695"/>
    <n v="1775618"/>
    <s v="CO63HN6256E"/>
    <n v="208704"/>
    <s v="Costco01"/>
    <s v="PETB"/>
    <x v="2"/>
    <n v="25.8"/>
    <n v="-0.95000000000000007"/>
    <n v="25.8"/>
    <b v="1"/>
    <s v="Approved"/>
    <s v="Mark Chen"/>
  </r>
  <r>
    <s v="001 00059720142024"/>
    <s v="'RV014920181695"/>
    <d v="2024-05-20T00:00:00"/>
    <n v="-24.51"/>
    <n v="0"/>
    <n v="-24.51"/>
    <d v="2024-05-20T00:00:00"/>
    <s v="'014920181695"/>
    <n v="1775622"/>
    <s v="CO63HN6260E"/>
    <n v="208704"/>
    <s v="Costco01"/>
    <s v="PETB"/>
    <x v="2"/>
    <n v="25.8"/>
    <n v="-0.95000000000000007"/>
    <n v="25.8"/>
    <b v="1"/>
    <s v="Approved"/>
    <s v="Mark Chen"/>
  </r>
  <r>
    <s v="001 00059720142024"/>
    <s v="'RV019840154333"/>
    <d v="2024-05-20T00:00:00"/>
    <n v="-95.31"/>
    <n v="-9.4600000000000009"/>
    <n v="-85.85"/>
    <d v="2024-05-20T00:00:00"/>
    <s v="'019840154333"/>
    <n v="1662421"/>
    <s v="TN55-0481"/>
    <n v="208704"/>
    <s v="Costco01"/>
    <s v="BLK"/>
    <x v="0"/>
    <n v="85.85"/>
    <n v="-1"/>
    <n v="85.85"/>
    <b v="1"/>
    <s v="Approved"/>
    <s v="Mark Chen"/>
  </r>
  <r>
    <s v="001 00059720142024"/>
    <s v="'RV019840154333"/>
    <d v="2024-05-20T00:00:00"/>
    <n v="-95.31"/>
    <n v="-9.4600000000000009"/>
    <n v="-85.85"/>
    <d v="2024-05-20T00:00:00"/>
    <s v="'019840154333"/>
    <n v="1662422"/>
    <s v="TN55-0482"/>
    <n v="208704"/>
    <s v="Costco01"/>
    <s v="BLK"/>
    <x v="0"/>
    <n v="85.85"/>
    <n v="-1"/>
    <n v="85.85"/>
    <b v="1"/>
    <s v="Approved"/>
    <s v="Mark Chen"/>
  </r>
  <r>
    <s v="001 00059720142024"/>
    <s v="'RV019880508688"/>
    <d v="2024-05-20T00:00:00"/>
    <n v="-39"/>
    <n v="0"/>
    <n v="-39"/>
    <d v="2024-05-20T00:00:00"/>
    <s v="'019880508688"/>
    <n v="1529947"/>
    <s v="CO63PN5563E"/>
    <n v="208704"/>
    <s v="Costco01"/>
    <s v="PETB"/>
    <x v="2"/>
    <n v="39"/>
    <n v="-1"/>
    <n v="39"/>
    <b v="1"/>
    <s v="Approved"/>
    <s v="Mark Chen"/>
  </r>
  <r>
    <s v="001 00059720142024"/>
    <s v="'RV019900343390"/>
    <d v="2024-05-20T00:00:00"/>
    <n v="-38.659999999999997"/>
    <n v="-10.51"/>
    <n v="-28.15"/>
    <d v="2024-05-20T00:00:00"/>
    <s v="'019900343390"/>
    <n v="1540780"/>
    <s v="BR40-2136"/>
    <n v="208704"/>
    <s v="Costco01"/>
    <s v="WIN"/>
    <x v="1"/>
    <n v="28.15"/>
    <n v="-1"/>
    <n v="28.15"/>
    <b v="1"/>
    <s v="Approved"/>
    <s v="Mark Chen"/>
  </r>
  <r>
    <s v="001 00059720142024"/>
    <s v="'RV019951690854"/>
    <d v="2024-05-20T00:00:00"/>
    <n v="-95.31"/>
    <n v="-9.4600000000000009"/>
    <n v="-85.85"/>
    <d v="2024-05-20T00:00:00"/>
    <s v="'019951690854"/>
    <n v="1662421"/>
    <s v="TN55-0481"/>
    <n v="208704"/>
    <s v="Costco01"/>
    <s v="BLK"/>
    <x v="0"/>
    <n v="85.85"/>
    <n v="-1"/>
    <n v="85.85"/>
    <b v="1"/>
    <s v="Approved"/>
    <s v="Mark Chen"/>
  </r>
  <r>
    <s v="001 00059720142024"/>
    <s v="'RV019960471259"/>
    <d v="2024-05-20T00:00:00"/>
    <n v="-38.659999999999997"/>
    <n v="-10.51"/>
    <n v="-28.15"/>
    <d v="2024-05-20T00:00:00"/>
    <s v="'019960471259"/>
    <n v="1540780"/>
    <s v="BR40-2136"/>
    <n v="208704"/>
    <s v="Costco01"/>
    <s v="WIN"/>
    <x v="1"/>
    <n v="28.15"/>
    <n v="-1"/>
    <n v="28.15"/>
    <b v="1"/>
    <s v="Approved"/>
    <s v="Mark Chen"/>
  </r>
  <r>
    <s v="001 00059720142024"/>
    <s v="'RV019960471259"/>
    <d v="2024-05-20T00:00:00"/>
    <n v="-35.870000000000005"/>
    <n v="-8.89"/>
    <n v="-26.98"/>
    <d v="2024-05-20T00:00:00"/>
    <s v="'019960471259"/>
    <n v="1793728"/>
    <s v="CO16-373"/>
    <n v="208704"/>
    <s v="Costco01"/>
    <s v="BASI"/>
    <x v="4"/>
    <n v="26.98"/>
    <n v="-1"/>
    <n v="26.98"/>
    <b v="1"/>
    <s v="Approved"/>
    <s v="Mark Chen"/>
  </r>
  <r>
    <s v="001 00059720142024"/>
    <s v="'RV019980992394"/>
    <d v="2024-05-20T00:00:00"/>
    <n v="-86.72"/>
    <n v="-9.3699999999999992"/>
    <n v="-77.349999999999994"/>
    <d v="2024-05-20T00:00:00"/>
    <s v="'019980992394"/>
    <n v="1662420"/>
    <s v="TN55-0480"/>
    <n v="208704"/>
    <s v="Costco01"/>
    <s v="BLK"/>
    <x v="0"/>
    <n v="77.349999999999994"/>
    <n v="-1"/>
    <n v="77.349999999999994"/>
    <b v="1"/>
    <s v="Approved"/>
    <s v="Mark Chen"/>
  </r>
  <r>
    <s v="001 00059962212024"/>
    <s v="'1986RGR113106"/>
    <d v="2024-05-21T00:00:00"/>
    <n v="-64.760000000000005"/>
    <n v="-19.760000000000002"/>
    <n v="-45"/>
    <d v="2024-05-21T00:00:00"/>
    <s v="'019865100135"/>
    <n v="1663069"/>
    <s v="MT70-0305"/>
    <n v="12227440"/>
    <s v="Costco01"/>
    <s v="BATH"/>
    <x v="3"/>
    <n v="22.5"/>
    <n v="-2"/>
    <n v="22.5"/>
    <b v="1"/>
    <s v="Approved"/>
    <s v="Mark Chen"/>
  </r>
  <r>
    <s v="001 00059962212024"/>
    <s v="'1994RGR505255"/>
    <d v="2024-05-21T00:00:00"/>
    <n v="-32.380000000000003"/>
    <n v="-9.8800000000000008"/>
    <n v="-22.5"/>
    <d v="2024-05-21T00:00:00"/>
    <s v="'019945102571"/>
    <n v="1663075"/>
    <s v="MT70-0306"/>
    <n v="12227440"/>
    <s v="Costco01"/>
    <s v="BATH"/>
    <x v="3"/>
    <n v="22.5"/>
    <n v="-1"/>
    <n v="22.5"/>
    <b v="1"/>
    <s v="Approved"/>
    <s v="Mark Chen"/>
  </r>
  <r>
    <s v="001 00059962212024"/>
    <s v="'RV001060538247"/>
    <d v="2024-05-21T00:00:00"/>
    <n v="-25.55"/>
    <n v="0"/>
    <n v="-25.55"/>
    <d v="2024-05-21T00:00:00"/>
    <s v="'001060538247"/>
    <n v="1516596"/>
    <s v="CO63HC5549E"/>
    <n v="208709"/>
    <s v="Costco01"/>
    <s v="PETB"/>
    <x v="2"/>
    <n v="25.55"/>
    <n v="-1"/>
    <n v="25.55"/>
    <b v="1"/>
    <s v="Approved"/>
    <s v="Mark Chen"/>
  </r>
  <r>
    <s v="001 00059962212024"/>
    <s v="'RV002410489702"/>
    <d v="2024-05-21T00:00:00"/>
    <n v="-25.55"/>
    <n v="0"/>
    <n v="-25.55"/>
    <d v="2024-05-21T00:00:00"/>
    <s v="'002410489702"/>
    <n v="1516594"/>
    <s v="CO63HC5548E"/>
    <n v="208709"/>
    <s v="Costco01"/>
    <s v="PETB"/>
    <x v="2"/>
    <n v="25.55"/>
    <n v="-1"/>
    <n v="25.55"/>
    <b v="1"/>
    <s v="Approved"/>
    <s v="Mark Chen"/>
  </r>
  <r>
    <s v="001 00059962212024"/>
    <s v="'RV010150474081"/>
    <d v="2024-05-21T00:00:00"/>
    <n v="-95.31"/>
    <n v="-9.4600000000000009"/>
    <n v="-85.85"/>
    <d v="2024-05-21T00:00:00"/>
    <s v="'010150474081"/>
    <n v="1662422"/>
    <s v="TN55-0482"/>
    <n v="208709"/>
    <s v="Costco01"/>
    <s v="BLK"/>
    <x v="0"/>
    <n v="85.85"/>
    <n v="-1"/>
    <n v="85.85"/>
    <b v="1"/>
    <s v="Approved"/>
    <s v="Mark Chen"/>
  </r>
  <r>
    <s v="001 00059962212024"/>
    <s v="'RV019840154406"/>
    <d v="2024-05-21T00:00:00"/>
    <n v="-38.659999999999997"/>
    <n v="-10.51"/>
    <n v="-28.15"/>
    <d v="2024-05-21T00:00:00"/>
    <s v="'019840154406"/>
    <n v="1593357"/>
    <s v="BRB40-0010"/>
    <n v="208709"/>
    <s v="Costco01"/>
    <s v="WIN"/>
    <x v="1"/>
    <n v="28.15"/>
    <n v="-1"/>
    <n v="28.15"/>
    <b v="1"/>
    <s v="Approved"/>
    <s v="Mark Chen"/>
  </r>
  <r>
    <s v="001 00059962212024"/>
    <s v="'RV019840154406"/>
    <d v="2024-05-21T00:00:00"/>
    <n v="-40.36"/>
    <n v="-9.07"/>
    <n v="-31.29"/>
    <d v="2024-05-21T00:00:00"/>
    <s v="'019840154406"/>
    <n v="1793730"/>
    <s v="CO16-375"/>
    <n v="208709"/>
    <s v="Costco01"/>
    <s v="BASI"/>
    <x v="4"/>
    <n v="31.29"/>
    <n v="-1"/>
    <n v="31.29"/>
    <b v="1"/>
    <s v="Approved"/>
    <s v="Mark Chen"/>
  </r>
  <r>
    <s v="001 00059962212024"/>
    <s v="'RV019860285035"/>
    <d v="2024-05-21T00:00:00"/>
    <n v="-42.7"/>
    <n v="-11.1"/>
    <n v="-31.6"/>
    <d v="2024-05-21T00:00:00"/>
    <s v="'019860285035"/>
    <n v="1593359"/>
    <s v="BRB40-0011"/>
    <n v="208709"/>
    <s v="Costco01"/>
    <s v="WIN"/>
    <x v="1"/>
    <n v="31.6"/>
    <n v="-1"/>
    <n v="31.6"/>
    <b v="1"/>
    <s v="Approved"/>
    <s v="Mark Chen"/>
  </r>
  <r>
    <s v="001 00059962212024"/>
    <s v="'RV019980993458"/>
    <d v="2024-05-21T00:00:00"/>
    <n v="-128.1"/>
    <n v="-33.299999999999997"/>
    <n v="-94.8"/>
    <d v="2024-05-21T00:00:00"/>
    <s v="'019980993458"/>
    <n v="1540785"/>
    <s v="BR40-2141"/>
    <n v="208709"/>
    <s v="Costco01"/>
    <s v="WIN"/>
    <x v="1"/>
    <n v="31.6"/>
    <n v="-2.9999999999999996"/>
    <n v="31.6"/>
    <b v="1"/>
    <s v="Approved"/>
    <s v="Mark Chen"/>
  </r>
  <r>
    <s v="001 00059962212024"/>
    <s v="'RV019980993486"/>
    <d v="2024-05-21T00:00:00"/>
    <n v="-24.51"/>
    <n v="0"/>
    <n v="-24.51"/>
    <d v="2024-05-21T00:00:00"/>
    <s v="'019980993486"/>
    <n v="1775619"/>
    <s v="CO63HN6257E"/>
    <n v="208709"/>
    <s v="Costco01"/>
    <s v="PETB"/>
    <x v="2"/>
    <n v="25.8"/>
    <n v="-0.95000000000000007"/>
    <n v="25.8"/>
    <b v="1"/>
    <s v="Approved"/>
    <s v="Mark Chen"/>
  </r>
  <r>
    <s v="001 00061036242024"/>
    <s v="'1986RGR113365"/>
    <d v="2024-05-28T00:00:00"/>
    <n v="-32.380000000000003"/>
    <n v="-9.8800000000000008"/>
    <n v="-22.5"/>
    <d v="2024-05-28T00:00:00"/>
    <s v="'019865107304"/>
    <n v="1663079"/>
    <s v="MT70-0307"/>
    <n v="12227476"/>
    <s v="Costco01"/>
    <s v="BATH"/>
    <x v="3"/>
    <n v="22.5"/>
    <n v="-1"/>
    <n v="22.5"/>
    <b v="1"/>
    <s v="Approved"/>
    <s v="Mark Chen"/>
  </r>
  <r>
    <s v="001 00061036242024"/>
    <s v="'RV019870392687"/>
    <d v="2024-05-28T00:00:00"/>
    <n v="-24.51"/>
    <n v="0"/>
    <n v="-24.51"/>
    <d v="2024-05-28T00:00:00"/>
    <s v="'019870392687"/>
    <n v="1775622"/>
    <s v="CO63HN6260E"/>
    <n v="208852"/>
    <s v="Costco01"/>
    <s v="PETB"/>
    <x v="2"/>
    <n v="25.8"/>
    <n v="-0.95000000000000007"/>
    <n v="25.8"/>
    <b v="1"/>
    <s v="Approved"/>
    <s v="Mark Chen"/>
  </r>
  <r>
    <s v="001 00061036242024"/>
    <s v="'RV019900345063"/>
    <d v="2024-05-28T00:00:00"/>
    <n v="-42.7"/>
    <n v="-11.1"/>
    <n v="-31.6"/>
    <d v="2024-05-28T00:00:00"/>
    <s v="'019900345063"/>
    <n v="1540784"/>
    <s v="BR40-2137"/>
    <n v="208852"/>
    <s v="Costco01"/>
    <s v="WIN"/>
    <x v="1"/>
    <n v="31.6"/>
    <n v="-1"/>
    <n v="31.6"/>
    <b v="1"/>
    <s v="Approved"/>
    <s v="Mark Chen"/>
  </r>
  <r>
    <s v="001 00061036242024"/>
    <s v="'RV019900345063"/>
    <d v="2024-05-28T00:00:00"/>
    <n v="-95.31"/>
    <n v="-9.4600000000000009"/>
    <n v="-85.85"/>
    <d v="2024-05-28T00:00:00"/>
    <s v="'019900345063"/>
    <n v="1662421"/>
    <s v="TN55-0481"/>
    <n v="208852"/>
    <s v="Costco01"/>
    <s v="BLK"/>
    <x v="0"/>
    <n v="85.85"/>
    <n v="-1"/>
    <n v="85.85"/>
    <b v="1"/>
    <s v="Approved"/>
    <s v="Mark Chen"/>
  </r>
  <r>
    <s v="001 00061036242024"/>
    <s v="'RV019920446971"/>
    <d v="2024-05-28T00:00:00"/>
    <n v="-85.4"/>
    <n v="-22.2"/>
    <n v="-63.2"/>
    <d v="2024-05-28T00:00:00"/>
    <s v="'019920446971"/>
    <n v="1540784"/>
    <s v="BR40-2137"/>
    <n v="208852"/>
    <s v="Costco01"/>
    <s v="WIN"/>
    <x v="1"/>
    <n v="31.6"/>
    <n v="-2"/>
    <n v="31.6"/>
    <b v="1"/>
    <s v="Approved"/>
    <s v="Mark Chen"/>
  </r>
  <r>
    <s v="001 00061036242024"/>
    <s v="'RV019920446971"/>
    <d v="2024-05-28T00:00:00"/>
    <n v="-256.2"/>
    <n v="-66.599999999999994"/>
    <n v="-189.6"/>
    <d v="2024-05-28T00:00:00"/>
    <s v="'019920446971"/>
    <n v="1593358"/>
    <s v="BRB40-0007"/>
    <n v="208852"/>
    <s v="Costco01"/>
    <s v="WIN"/>
    <x v="1"/>
    <n v="31.6"/>
    <n v="-5.9999999999999991"/>
    <n v="31.6"/>
    <b v="1"/>
    <s v="Approved"/>
    <s v="Mark Chen"/>
  </r>
  <r>
    <s v="001 00061036242024"/>
    <s v="'RV019920446971"/>
    <d v="2024-05-28T00:00:00"/>
    <n v="-95.31"/>
    <n v="-9.4600000000000009"/>
    <n v="-85.85"/>
    <d v="2024-05-28T00:00:00"/>
    <s v="'019920446971"/>
    <n v="1662421"/>
    <s v="TN55-0481"/>
    <n v="208852"/>
    <s v="Costco01"/>
    <s v="BLK"/>
    <x v="0"/>
    <n v="85.85"/>
    <n v="-1"/>
    <n v="85.85"/>
    <b v="1"/>
    <s v="Approved"/>
    <s v="Mark Chen"/>
  </r>
  <r>
    <s v="001 00061036242024"/>
    <s v="'RV019951697170"/>
    <d v="2024-05-28T00:00:00"/>
    <n v="-52.5"/>
    <n v="-17.440000000000001"/>
    <n v="-35.06"/>
    <d v="2024-05-28T00:00:00"/>
    <s v="'019951697170"/>
    <n v="1793725"/>
    <s v="CO16-371"/>
    <n v="208852"/>
    <s v="Costco01"/>
    <s v="BASI"/>
    <x v="4"/>
    <n v="17.53"/>
    <n v="-2"/>
    <n v="17.53"/>
    <b v="1"/>
    <s v="Approved"/>
    <s v="Mark Chen"/>
  </r>
  <r>
    <s v="001 00061036242024"/>
    <s v="'RV019951697241"/>
    <d v="2024-05-28T00:00:00"/>
    <n v="-49.02"/>
    <n v="0"/>
    <n v="-49.02"/>
    <d v="2024-05-28T00:00:00"/>
    <s v="'019951697241"/>
    <n v="1775621"/>
    <s v="CO63HN6259E"/>
    <n v="208852"/>
    <s v="Costco01"/>
    <s v="PETB"/>
    <x v="2"/>
    <n v="25.8"/>
    <n v="-1.9000000000000001"/>
    <n v="25.8"/>
    <b v="1"/>
    <s v="Approved"/>
    <s v="Mark Chen"/>
  </r>
  <r>
    <s v="001 00061036242024"/>
    <s v="'RV019970848824"/>
    <d v="2024-05-28T00:00:00"/>
    <n v="-38.659999999999997"/>
    <n v="-10.51"/>
    <n v="-28.15"/>
    <d v="2024-05-28T00:00:00"/>
    <s v="'019970848824"/>
    <n v="1540780"/>
    <s v="BR40-2136"/>
    <n v="208852"/>
    <s v="Costco01"/>
    <s v="WIN"/>
    <x v="1"/>
    <n v="28.15"/>
    <n v="-1"/>
    <n v="28.15"/>
    <b v="1"/>
    <s v="Approved"/>
    <s v="Mark Chen"/>
  </r>
  <r>
    <s v="001 00061036242024"/>
    <s v="'RV019970848824"/>
    <d v="2024-05-28T00:00:00"/>
    <n v="-95.31"/>
    <n v="-9.4600000000000009"/>
    <n v="-85.85"/>
    <d v="2024-05-28T00:00:00"/>
    <s v="'019970848824"/>
    <n v="1662422"/>
    <s v="TN55-0482"/>
    <n v="208852"/>
    <s v="Costco01"/>
    <s v="BLK"/>
    <x v="0"/>
    <n v="85.85"/>
    <n v="-1"/>
    <n v="85.85"/>
    <b v="1"/>
    <s v="Approved"/>
    <s v="Mark Chen"/>
  </r>
  <r>
    <s v="001 00060799372024"/>
    <s v="'1989RGR147042"/>
    <d v="2024-05-24T00:00:00"/>
    <n v="-32.380000000000003"/>
    <n v="-9.8800000000000008"/>
    <n v="-22.5"/>
    <d v="2024-05-24T00:00:00"/>
    <s v="'019895110262"/>
    <n v="1663079"/>
    <s v="MT70-0307"/>
    <n v="12227482"/>
    <s v="Costco01"/>
    <s v="BATH"/>
    <x v="3"/>
    <n v="22.5"/>
    <n v="-1"/>
    <n v="22.5"/>
    <b v="1"/>
    <s v="Approved"/>
    <s v="Mark Chen"/>
  </r>
  <r>
    <s v="001 00060799372024"/>
    <s v="'RV003050477851"/>
    <d v="2024-05-25T00:00:00"/>
    <n v="-52.5"/>
    <n v="-17.440000000000001"/>
    <n v="-35.06"/>
    <d v="2024-05-25T00:00:00"/>
    <s v="'003050477851"/>
    <n v="1793725"/>
    <s v="CO16-371"/>
    <n v="208868"/>
    <s v="Costco01"/>
    <s v="BASI"/>
    <x v="4"/>
    <n v="17.53"/>
    <n v="-2"/>
    <n v="17.53"/>
    <b v="1"/>
    <s v="Approved"/>
    <s v="Mark Chen"/>
  </r>
  <r>
    <s v="001 00060799372024"/>
    <s v="'RV003050477851"/>
    <d v="2024-05-25T00:00:00"/>
    <n v="-32.4"/>
    <n v="-8.86"/>
    <n v="-23.54"/>
    <d v="2024-05-25T00:00:00"/>
    <s v="'003050477851"/>
    <n v="1793726"/>
    <s v="CO16-372"/>
    <n v="208868"/>
    <s v="Costco01"/>
    <s v="BASI"/>
    <x v="4"/>
    <n v="23.54"/>
    <n v="-1"/>
    <n v="23.54"/>
    <b v="1"/>
    <s v="Approved"/>
    <s v="Mark Chen"/>
  </r>
  <r>
    <s v="001 00060799372024"/>
    <s v="'RV003100735050"/>
    <d v="2024-05-24T00:00:00"/>
    <n v="-51.76"/>
    <n v="-17.440000000000001"/>
    <n v="-34.32"/>
    <d v="2024-05-24T00:00:00"/>
    <s v="'003100735050"/>
    <n v="1793724"/>
    <s v="CO16-370"/>
    <n v="208868"/>
    <s v="Costco01"/>
    <s v="BASI"/>
    <x v="4"/>
    <n v="17.16"/>
    <n v="-2"/>
    <n v="17.16"/>
    <b v="1"/>
    <s v="Approved"/>
    <s v="Mark Chen"/>
  </r>
  <r>
    <s v="001 00060799372024"/>
    <s v="'RV008476875272"/>
    <d v="2024-05-24T00:00:00"/>
    <n v="-84.14"/>
    <n v="0"/>
    <n v="-84.14"/>
    <d v="2024-05-24T00:00:00"/>
    <s v="'008476875272"/>
    <n v="1514683"/>
    <s v="CO63PC5552E"/>
    <n v="208868"/>
    <s v="Costco01"/>
    <s v="PETB"/>
    <x v="2"/>
    <n v="42.07"/>
    <n v="-2"/>
    <n v="42.07"/>
    <b v="1"/>
    <s v="Approved"/>
    <s v="Mark Chen"/>
  </r>
  <r>
    <s v="001 00060799372024"/>
    <s v="'RV008476875277"/>
    <d v="2024-05-24T00:00:00"/>
    <n v="-49.02"/>
    <n v="0"/>
    <n v="-49.02"/>
    <d v="2024-05-24T00:00:00"/>
    <s v="'008476875277"/>
    <n v="1775619"/>
    <s v="CO63HN6257E"/>
    <n v="208868"/>
    <s v="Costco01"/>
    <s v="PETB"/>
    <x v="2"/>
    <n v="25.8"/>
    <n v="-1.9000000000000001"/>
    <n v="25.8"/>
    <b v="1"/>
    <s v="Approved"/>
    <s v="Mark Chen"/>
  </r>
  <r>
    <s v="001 00060799372024"/>
    <s v="'RV008476875278"/>
    <d v="2024-05-24T00:00:00"/>
    <n v="-49.02"/>
    <n v="0"/>
    <n v="-49.02"/>
    <d v="2024-05-24T00:00:00"/>
    <s v="'008476875278"/>
    <n v="1775618"/>
    <s v="CO63HN6256E"/>
    <n v="208868"/>
    <s v="Costco01"/>
    <s v="PETB"/>
    <x v="2"/>
    <n v="25.8"/>
    <n v="-1.9000000000000001"/>
    <n v="25.8"/>
    <b v="1"/>
    <s v="Approved"/>
    <s v="Mark Chen"/>
  </r>
  <r>
    <s v="001 00060799372024"/>
    <s v="'RV008476875867"/>
    <d v="2024-05-24T00:00:00"/>
    <n v="-25.55"/>
    <n v="0"/>
    <n v="-25.55"/>
    <d v="2024-05-24T00:00:00"/>
    <s v="'008476875867"/>
    <n v="1516597"/>
    <s v="CO63HC5550E"/>
    <n v="208868"/>
    <s v="Costco01"/>
    <s v="PETB"/>
    <x v="2"/>
    <n v="25.55"/>
    <n v="-1"/>
    <n v="25.55"/>
    <b v="1"/>
    <s v="Approved"/>
    <s v="Mark Chen"/>
  </r>
  <r>
    <s v="001 00060799372024"/>
    <s v="'RV012050628884"/>
    <d v="2024-05-24T00:00:00"/>
    <n v="-24.51"/>
    <n v="0"/>
    <n v="-24.51"/>
    <d v="2024-05-24T00:00:00"/>
    <s v="'012050628884"/>
    <n v="1775618"/>
    <s v="CO63HN6256E"/>
    <n v="208868"/>
    <s v="Costco01"/>
    <s v="PETB"/>
    <x v="2"/>
    <n v="25.8"/>
    <n v="-0.95000000000000007"/>
    <n v="25.8"/>
    <b v="1"/>
    <s v="Approved"/>
    <s v="Mark Chen"/>
  </r>
  <r>
    <s v="001 00060799372024"/>
    <s v="'RV019941130497"/>
    <d v="2024-05-25T00:00:00"/>
    <n v="-95.31"/>
    <n v="-9.4600000000000009"/>
    <n v="-85.85"/>
    <d v="2024-05-25T00:00:00"/>
    <s v="'019941130497"/>
    <n v="1662421"/>
    <s v="TN55-0481"/>
    <n v="208868"/>
    <s v="Costco01"/>
    <s v="BLK"/>
    <x v="0"/>
    <n v="85.85"/>
    <n v="-1"/>
    <n v="85.85"/>
    <b v="1"/>
    <s v="Approved"/>
    <s v="Mark Chen"/>
  </r>
  <r>
    <s v="001 00060799372024"/>
    <s v="'RV019941130729"/>
    <d v="2024-05-25T00:00:00"/>
    <n v="-102.51"/>
    <n v="-26.76"/>
    <n v="-75.75"/>
    <d v="2024-05-25T00:00:00"/>
    <s v="'019941130729"/>
    <n v="1408971"/>
    <s v="CO73-328"/>
    <n v="208868"/>
    <s v="Costco01"/>
    <s v="TOWL"/>
    <x v="5"/>
    <n v="38.65"/>
    <n v="-1.959896507115136"/>
    <n v="38.65"/>
    <b v="1"/>
    <s v="Approved"/>
    <s v="Mark Chen"/>
  </r>
  <r>
    <s v="001 00060799372024"/>
    <s v="'RV019941130729"/>
    <d v="2024-05-25T00:00:00"/>
    <n v="-26.47"/>
    <n v="-9.32"/>
    <n v="-17.149999999999999"/>
    <d v="2024-05-25T00:00:00"/>
    <s v="'019941130729"/>
    <n v="1408975"/>
    <s v="CO71-329"/>
    <n v="208868"/>
    <s v="Costco01"/>
    <s v="BATH"/>
    <x v="3"/>
    <n v="17.5"/>
    <n v="-0.97999999999999987"/>
    <n v="17.5"/>
    <b v="1"/>
    <s v="Approved"/>
    <s v="Mark Chen"/>
  </r>
  <r>
    <s v="001 00060799372024"/>
    <s v="'RV019941130729"/>
    <d v="2024-05-25T00:00:00"/>
    <n v="-190.62"/>
    <n v="-18.920000000000002"/>
    <n v="-171.7"/>
    <d v="2024-05-25T00:00:00"/>
    <s v="'019941130729"/>
    <n v="1662422"/>
    <s v="TN55-0482"/>
    <n v="208868"/>
    <s v="Costco01"/>
    <s v="BLK"/>
    <x v="0"/>
    <n v="85.85"/>
    <n v="-2"/>
    <n v="85.85"/>
    <b v="1"/>
    <s v="Approved"/>
    <s v="Mark Chen"/>
  </r>
  <r>
    <s v="001 00060799372024"/>
    <s v="'RV019941130871"/>
    <d v="2024-05-25T00:00:00"/>
    <n v="-26.47"/>
    <n v="-9.32"/>
    <n v="-17.149999999999999"/>
    <d v="2024-05-25T00:00:00"/>
    <s v="'019941130871"/>
    <n v="1408975"/>
    <s v="CO71-329"/>
    <n v="208868"/>
    <s v="Costco01"/>
    <s v="BATH"/>
    <x v="3"/>
    <n v="17.5"/>
    <n v="-0.97999999999999987"/>
    <n v="17.5"/>
    <b v="1"/>
    <s v="Approved"/>
    <s v="Mark Chen"/>
  </r>
  <r>
    <s v="001 00060799372024"/>
    <s v="'RV019941130871"/>
    <d v="2024-05-25T00:00:00"/>
    <n v="-86.72"/>
    <n v="-9.3699999999999992"/>
    <n v="-77.349999999999994"/>
    <d v="2024-05-25T00:00:00"/>
    <s v="'019941130871"/>
    <n v="1662420"/>
    <s v="TN55-0480"/>
    <n v="208868"/>
    <s v="Costco01"/>
    <s v="BLK"/>
    <x v="0"/>
    <n v="77.349999999999994"/>
    <n v="-1"/>
    <n v="77.349999999999994"/>
    <b v="1"/>
    <s v="Approved"/>
    <s v="Mark Chen"/>
  </r>
  <r>
    <s v="001 00060799372024"/>
    <s v="'RV019941130871"/>
    <d v="2024-05-25T00:00:00"/>
    <n v="-26.25"/>
    <n v="-8.7200000000000006"/>
    <n v="-17.53"/>
    <d v="2024-05-25T00:00:00"/>
    <s v="'019941130871"/>
    <n v="1793725"/>
    <s v="CO16-371"/>
    <n v="208868"/>
    <s v="Costco01"/>
    <s v="BASI"/>
    <x v="4"/>
    <n v="17.53"/>
    <n v="-1"/>
    <n v="17.53"/>
    <b v="1"/>
    <s v="Approved"/>
    <s v="Mark Chen"/>
  </r>
  <r>
    <s v="001 00060799372024"/>
    <s v="'RV019941130915"/>
    <d v="2024-05-25T00:00:00"/>
    <n v="-39"/>
    <n v="0"/>
    <n v="-39"/>
    <d v="2024-05-25T00:00:00"/>
    <s v="'019941130915"/>
    <n v="1529947"/>
    <s v="CO63PN5563E"/>
    <n v="208868"/>
    <s v="Costco01"/>
    <s v="PETB"/>
    <x v="2"/>
    <n v="39"/>
    <n v="-1"/>
    <n v="39"/>
    <b v="1"/>
    <s v="Approved"/>
    <s v="Mark Chen"/>
  </r>
  <r>
    <s v="001 00060799372024"/>
    <s v="'RV019951695306"/>
    <d v="2024-05-24T00:00:00"/>
    <n v="-86.72"/>
    <n v="-9.3699999999999992"/>
    <n v="-77.349999999999994"/>
    <d v="2024-05-24T00:00:00"/>
    <s v="'019951695306"/>
    <n v="1662420"/>
    <s v="TN55-0480"/>
    <n v="208868"/>
    <s v="Costco01"/>
    <s v="BLK"/>
    <x v="0"/>
    <n v="77.349999999999994"/>
    <n v="-1"/>
    <n v="77.349999999999994"/>
    <b v="1"/>
    <s v="Approved"/>
    <s v="Mark Chen"/>
  </r>
  <r>
    <s v="001 00060799372024"/>
    <s v="'RV019980995536"/>
    <d v="2024-05-24T00:00:00"/>
    <n v="-49.02"/>
    <n v="0"/>
    <n v="-49.02"/>
    <d v="2024-05-24T00:00:00"/>
    <s v="'019980995536"/>
    <n v="1775619"/>
    <s v="CO63HN6257E"/>
    <n v="208868"/>
    <s v="Costco01"/>
    <s v="PETB"/>
    <x v="2"/>
    <n v="25.8"/>
    <n v="-1.9000000000000001"/>
    <n v="25.8"/>
    <b v="1"/>
    <s v="Approved"/>
    <s v="Mark Chen"/>
  </r>
  <r>
    <s v="001 00060799372024"/>
    <s v="'RV019980995599"/>
    <d v="2024-05-24T00:00:00"/>
    <n v="-190.62"/>
    <n v="-18.920000000000002"/>
    <n v="-171.7"/>
    <d v="2024-05-24T00:00:00"/>
    <s v="'019980995599"/>
    <n v="1662421"/>
    <s v="TN55-0481"/>
    <n v="208868"/>
    <s v="Costco01"/>
    <s v="BLK"/>
    <x v="0"/>
    <n v="85.85"/>
    <n v="-2"/>
    <n v="85.85"/>
    <b v="1"/>
    <s v="Approved"/>
    <s v="Mark Chen"/>
  </r>
  <r>
    <s v="001 00060799372024"/>
    <s v="'RV019980995599"/>
    <d v="2024-05-24T00:00:00"/>
    <n v="-35.870000000000005"/>
    <n v="-8.89"/>
    <n v="-26.98"/>
    <d v="2024-05-24T00:00:00"/>
    <s v="'019980995599"/>
    <n v="1793728"/>
    <s v="CO16-373"/>
    <n v="208868"/>
    <s v="Costco01"/>
    <s v="BASI"/>
    <x v="4"/>
    <n v="26.98"/>
    <n v="-1"/>
    <n v="26.98"/>
    <b v="1"/>
    <s v="Approved"/>
    <s v="Mark Chen"/>
  </r>
  <r>
    <s v="001 00061272462024"/>
    <s v="'1994RGR506542"/>
    <d v="2024-05-29T00:00:00"/>
    <n v="-32.380000000000003"/>
    <n v="-9.8800000000000008"/>
    <n v="-22.5"/>
    <d v="2024-05-29T00:00:00"/>
    <s v="'019945117007"/>
    <n v="1663075"/>
    <s v="MT70-0306"/>
    <n v="208892"/>
    <s v="Costco01"/>
    <s v="BATH"/>
    <x v="3"/>
    <n v="22.5"/>
    <n v="-1"/>
    <n v="22.5"/>
    <b v="1"/>
    <s v="Approved"/>
    <s v="Mark Chen"/>
  </r>
  <r>
    <s v="001 00061272462024"/>
    <s v="'RV007420262865"/>
    <d v="2024-05-29T00:00:00"/>
    <n v="-24.51"/>
    <n v="0"/>
    <n v="-24.51"/>
    <d v="2024-05-29T00:00:00"/>
    <s v="'007420262865"/>
    <n v="1775620"/>
    <s v="CO63HN6258E"/>
    <n v="208894"/>
    <s v="Costco01"/>
    <s v="PETB"/>
    <x v="2"/>
    <n v="25.8"/>
    <n v="-0.95000000000000007"/>
    <n v="25.8"/>
    <b v="1"/>
    <s v="Approved"/>
    <s v="Mark Chen"/>
  </r>
  <r>
    <s v="001 00061272462024"/>
    <s v="'RV008476884812"/>
    <d v="2024-05-29T00:00:00"/>
    <n v="-24.51"/>
    <n v="0"/>
    <n v="-24.51"/>
    <d v="2024-05-29T00:00:00"/>
    <s v="'008476884812"/>
    <n v="1775618"/>
    <s v="CO63HN6256E"/>
    <n v="208894"/>
    <s v="Costco01"/>
    <s v="PETB"/>
    <x v="2"/>
    <n v="25.8"/>
    <n v="-0.95000000000000007"/>
    <n v="25.8"/>
    <b v="1"/>
    <s v="Approved"/>
    <s v="Mark Chen"/>
  </r>
  <r>
    <s v="001 00061272462024"/>
    <s v="'RV008476888791"/>
    <d v="2024-05-29T00:00:00"/>
    <n v="-78"/>
    <n v="0"/>
    <n v="-78"/>
    <d v="2024-05-29T00:00:00"/>
    <s v="'008476888791"/>
    <n v="1529947"/>
    <s v="CO63PN5563E"/>
    <n v="208894"/>
    <s v="Costco01"/>
    <s v="PETB"/>
    <x v="2"/>
    <n v="39"/>
    <n v="-2"/>
    <n v="39"/>
    <b v="1"/>
    <s v="Approved"/>
    <s v="Mark Chen"/>
  </r>
  <r>
    <s v="001 00061272462024"/>
    <s v="'RV019840155442"/>
    <d v="2024-05-29T00:00:00"/>
    <n v="-52.5"/>
    <n v="-17.440000000000001"/>
    <n v="-35.06"/>
    <d v="2024-05-29T00:00:00"/>
    <s v="'019840155442"/>
    <n v="1793725"/>
    <s v="CO16-371"/>
    <n v="208894"/>
    <s v="Costco01"/>
    <s v="BASI"/>
    <x v="4"/>
    <n v="17.53"/>
    <n v="-2"/>
    <n v="17.53"/>
    <b v="1"/>
    <s v="Approved"/>
    <s v="Mark Chen"/>
  </r>
  <r>
    <s v="001 00061272462024"/>
    <s v="'RV019840155442"/>
    <d v="2024-05-29T00:00:00"/>
    <n v="-35.870000000000005"/>
    <n v="-8.89"/>
    <n v="-26.98"/>
    <d v="2024-05-29T00:00:00"/>
    <s v="'019840155442"/>
    <n v="1793728"/>
    <s v="CO16-373"/>
    <n v="208894"/>
    <s v="Costco01"/>
    <s v="BASI"/>
    <x v="4"/>
    <n v="26.98"/>
    <n v="-1"/>
    <n v="26.98"/>
    <b v="1"/>
    <s v="Approved"/>
    <s v="Mark Chen"/>
  </r>
  <r>
    <s v="001 00061272462024"/>
    <s v="'RV019941132076"/>
    <d v="2024-05-29T00:00:00"/>
    <n v="-86.72"/>
    <n v="-9.3699999999999992"/>
    <n v="-77.349999999999994"/>
    <d v="2024-05-29T00:00:00"/>
    <s v="'019941132076"/>
    <n v="1662420"/>
    <s v="TN55-0480"/>
    <n v="208894"/>
    <s v="Costco01"/>
    <s v="BLK"/>
    <x v="0"/>
    <n v="77.349999999999994"/>
    <n v="-1"/>
    <n v="77.349999999999994"/>
    <b v="1"/>
    <s v="Approved"/>
    <s v="Mark Chen"/>
  </r>
  <r>
    <s v="001 00061272462024"/>
    <s v="'RV019951698476"/>
    <d v="2024-05-29T00:00:00"/>
    <n v="-42.7"/>
    <n v="-11.1"/>
    <n v="-31.6"/>
    <d v="2024-05-29T00:00:00"/>
    <s v="'019951698476"/>
    <n v="1540785"/>
    <s v="BR40-2141"/>
    <n v="208894"/>
    <s v="Costco01"/>
    <s v="WIN"/>
    <x v="1"/>
    <n v="31.6"/>
    <n v="-1"/>
    <n v="31.6"/>
    <b v="1"/>
    <s v="Approved"/>
    <s v="Mark Chen"/>
  </r>
  <r>
    <s v="001 00061272462024"/>
    <s v="'RV019960473061"/>
    <d v="2024-05-29T00:00:00"/>
    <n v="-77.319999999999993"/>
    <n v="-21.02"/>
    <n v="-56.3"/>
    <d v="2024-05-29T00:00:00"/>
    <s v="'019960473061"/>
    <n v="1540780"/>
    <s v="BR40-2136"/>
    <n v="208894"/>
    <s v="Costco01"/>
    <s v="WIN"/>
    <x v="1"/>
    <n v="28.15"/>
    <n v="-2"/>
    <n v="28.15"/>
    <b v="1"/>
    <s v="Approved"/>
    <s v="Mark Chen"/>
  </r>
  <r>
    <s v="001 00061272462024"/>
    <s v="'RV019960473061"/>
    <d v="2024-05-29T00:00:00"/>
    <n v="-85.4"/>
    <n v="-22.2"/>
    <n v="-63.2"/>
    <d v="2024-05-29T00:00:00"/>
    <s v="'019960473061"/>
    <n v="1540784"/>
    <s v="BR40-2137"/>
    <n v="208894"/>
    <s v="Costco01"/>
    <s v="WIN"/>
    <x v="1"/>
    <n v="31.6"/>
    <n v="-2"/>
    <n v="31.6"/>
    <b v="1"/>
    <s v="Approved"/>
    <s v="Mark Chen"/>
  </r>
  <r>
    <s v="001 00061272462024"/>
    <s v="'RV019960473061"/>
    <d v="2024-05-29T00:00:00"/>
    <n v="-86.72"/>
    <n v="-9.3699999999999992"/>
    <n v="-77.349999999999994"/>
    <d v="2024-05-29T00:00:00"/>
    <s v="'019960473061"/>
    <n v="1662420"/>
    <s v="TN55-0480"/>
    <n v="208894"/>
    <s v="Costco01"/>
    <s v="BLK"/>
    <x v="0"/>
    <n v="77.349999999999994"/>
    <n v="-1"/>
    <n v="77.349999999999994"/>
    <b v="1"/>
    <s v="Approved"/>
    <s v="Mark Chen"/>
  </r>
  <r>
    <s v="001 00061272462024"/>
    <s v="'RV019960473061"/>
    <d v="2024-05-29T00:00:00"/>
    <n v="-95.31"/>
    <n v="-9.4600000000000009"/>
    <n v="-85.85"/>
    <d v="2024-05-29T00:00:00"/>
    <s v="'019960473061"/>
    <n v="1662421"/>
    <s v="TN55-0481"/>
    <n v="208894"/>
    <s v="Costco01"/>
    <s v="BLK"/>
    <x v="0"/>
    <n v="85.85"/>
    <n v="-1"/>
    <n v="85.85"/>
    <b v="1"/>
    <s v="Approved"/>
    <s v="Mark Chen"/>
  </r>
  <r>
    <s v="001 00061272462024"/>
    <s v="'RV019960473064"/>
    <d v="2024-05-29T00:00:00"/>
    <n v="-24.51"/>
    <n v="0"/>
    <n v="-24.51"/>
    <d v="2024-05-29T00:00:00"/>
    <s v="'019960473064"/>
    <n v="1775618"/>
    <s v="CO63HN6256E"/>
    <n v="208894"/>
    <s v="Costco01"/>
    <s v="PETB"/>
    <x v="2"/>
    <n v="25.8"/>
    <n v="-0.95000000000000007"/>
    <n v="25.8"/>
    <b v="1"/>
    <s v="Approved"/>
    <s v="Mark Che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0000000}" name="PivotTable2" cacheId="5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T1:V6" firstHeaderRow="0" firstDataRow="1" firstDataCol="1"/>
  <pivotFields count="18">
    <pivotField showAll="0"/>
    <pivotField showAll="0"/>
    <pivotField numFmtId="14" showAll="0"/>
    <pivotField showAll="0"/>
    <pivotField dataField="1" showAll="0"/>
    <pivotField dataField="1" numFmtId="43" showAll="0"/>
    <pivotField numFmtId="14" showAll="0"/>
    <pivotField showAll="0"/>
    <pivotField showAll="0"/>
    <pivotField showAll="0"/>
    <pivotField showAll="0"/>
    <pivotField numFmtId="14" showAll="0"/>
    <pivotField showAll="0"/>
    <pivotField showAll="0"/>
    <pivotField axis="axisRow" showAll="0">
      <items count="6">
        <item x="0"/>
        <item x="1"/>
        <item x="2"/>
        <item x="4"/>
        <item h="1" x="3"/>
        <item t="default"/>
      </items>
    </pivotField>
    <pivotField numFmtId="43" showAll="0"/>
    <pivotField numFmtId="1" showAll="0"/>
    <pivotField showAll="0"/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FREIGHT/ DISCOUNT" fld="4" baseField="14" baseItem="0"/>
    <dataField name="Sum of Net Amount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1000000}" name="PivotTable2" cacheId="5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B202:D207" firstHeaderRow="0" firstDataRow="1" firstDataCol="1"/>
  <pivotFields count="17">
    <pivotField showAll="0"/>
    <pivotField showAll="0"/>
    <pivotField numFmtId="14" showAll="0"/>
    <pivotField showAll="0"/>
    <pivotField dataField="1" showAll="0">
      <items count="45">
        <item x="37"/>
        <item x="36"/>
        <item x="38"/>
        <item x="35"/>
        <item x="39"/>
        <item x="29"/>
        <item x="1"/>
        <item x="24"/>
        <item x="17"/>
        <item x="41"/>
        <item x="10"/>
        <item x="16"/>
        <item x="4"/>
        <item x="27"/>
        <item x="40"/>
        <item x="14"/>
        <item x="19"/>
        <item x="26"/>
        <item x="23"/>
        <item x="30"/>
        <item x="5"/>
        <item x="22"/>
        <item x="8"/>
        <item x="21"/>
        <item x="15"/>
        <item x="42"/>
        <item x="43"/>
        <item x="32"/>
        <item x="20"/>
        <item x="31"/>
        <item x="13"/>
        <item x="9"/>
        <item x="28"/>
        <item x="33"/>
        <item x="18"/>
        <item x="34"/>
        <item x="3"/>
        <item x="7"/>
        <item x="11"/>
        <item x="6"/>
        <item x="2"/>
        <item x="25"/>
        <item x="0"/>
        <item x="12"/>
        <item t="default"/>
      </items>
    </pivotField>
    <pivotField dataField="1" numFmtId="43" showAll="0"/>
    <pivotField numFmtId="14" showAll="0"/>
    <pivotField showAll="0"/>
    <pivotField showAll="0"/>
    <pivotField showAll="0"/>
    <pivotField showAll="0"/>
    <pivotField numFmtId="14" showAll="0"/>
    <pivotField showAll="0"/>
    <pivotField showAll="0">
      <items count="5">
        <item x="3"/>
        <item x="1"/>
        <item x="0"/>
        <item x="2"/>
        <item t="default"/>
      </items>
    </pivotField>
    <pivotField axis="axisRow" showAll="0">
      <items count="5">
        <item x="1"/>
        <item x="0"/>
        <item x="3"/>
        <item x="2"/>
        <item t="default"/>
      </items>
    </pivotField>
    <pivotField numFmtId="43" showAll="0"/>
    <pivotField numFmtId="1" showAll="0"/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FREIGHT/ DISCOUNT" fld="4" baseField="14" baseItem="0"/>
    <dataField name="Sum of Net Amount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2000000}" name="PivotTable1" cacheId="5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T4:V10" firstHeaderRow="0" firstDataRow="1" firstDataCol="1"/>
  <pivotFields count="17">
    <pivotField showAll="0"/>
    <pivotField showAll="0"/>
    <pivotField numFmtId="14" showAll="0"/>
    <pivotField showAll="0"/>
    <pivotField dataField="1" showAll="0"/>
    <pivotField dataField="1" numFmtId="43" showAll="0"/>
    <pivotField numFmtId="14" showAll="0"/>
    <pivotField showAll="0"/>
    <pivotField showAll="0"/>
    <pivotField showAll="0"/>
    <pivotField showAll="0"/>
    <pivotField numFmtId="14" showAll="0"/>
    <pivotField showAll="0"/>
    <pivotField showAll="0"/>
    <pivotField axis="axisRow" showAll="0">
      <items count="6">
        <item x="1"/>
        <item x="3"/>
        <item x="0"/>
        <item x="4"/>
        <item x="2"/>
        <item t="default"/>
      </items>
    </pivotField>
    <pivotField numFmtId="43" showAll="0"/>
    <pivotField showAl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FREIGHT/ DISCOUNT" fld="4" baseField="14" baseItem="1"/>
    <dataField name="Sum of Net Amount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3000000}" name="PivotTable1" cacheId="5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D372:F378" firstHeaderRow="0" firstDataRow="1" firstDataCol="1"/>
  <pivotFields count="17">
    <pivotField showAll="0"/>
    <pivotField showAll="0"/>
    <pivotField numFmtId="14" showAll="0"/>
    <pivotField numFmtId="43" showAll="0"/>
    <pivotField dataField="1" showAll="0">
      <items count="38">
        <item x="24"/>
        <item x="33"/>
        <item x="14"/>
        <item x="32"/>
        <item x="17"/>
        <item x="15"/>
        <item x="18"/>
        <item x="27"/>
        <item x="34"/>
        <item x="30"/>
        <item x="28"/>
        <item x="11"/>
        <item x="22"/>
        <item x="12"/>
        <item x="9"/>
        <item x="7"/>
        <item x="31"/>
        <item x="2"/>
        <item x="19"/>
        <item x="1"/>
        <item x="29"/>
        <item x="36"/>
        <item x="26"/>
        <item x="21"/>
        <item x="35"/>
        <item x="13"/>
        <item x="16"/>
        <item x="10"/>
        <item x="0"/>
        <item x="6"/>
        <item x="5"/>
        <item x="3"/>
        <item x="25"/>
        <item x="23"/>
        <item x="20"/>
        <item x="4"/>
        <item x="8"/>
        <item t="default"/>
      </items>
    </pivotField>
    <pivotField dataField="1" numFmtId="43" showAll="0"/>
    <pivotField numFmtId="14" showAll="0"/>
    <pivotField showAll="0"/>
    <pivotField showAll="0"/>
    <pivotField showAll="0"/>
    <pivotField showAll="0"/>
    <pivotField numFmtId="14" showAll="0"/>
    <pivotField showAll="0"/>
    <pivotField showAll="0"/>
    <pivotField axis="axisRow" showAll="0">
      <items count="6">
        <item x="2"/>
        <item x="1"/>
        <item x="3"/>
        <item x="0"/>
        <item x="4"/>
        <item t="default"/>
      </items>
    </pivotField>
    <pivotField numFmtId="43" showAll="0"/>
    <pivotField numFmtId="1" showAl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FREIGHT/ DISCOUNT" fld="4" baseField="14" baseItem="1"/>
    <dataField name="Sum of Net Amount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4000000}" name="PivotTable1" cacheId="5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D275:F282" firstHeaderRow="0" firstDataRow="1" firstDataCol="1"/>
  <pivotFields count="17">
    <pivotField showAll="0"/>
    <pivotField showAll="0"/>
    <pivotField numFmtId="14" showAll="0"/>
    <pivotField numFmtId="43" showAll="0"/>
    <pivotField dataField="1" showAll="0">
      <items count="29">
        <item x="16"/>
        <item x="21"/>
        <item x="27"/>
        <item x="20"/>
        <item x="22"/>
        <item x="6"/>
        <item x="25"/>
        <item x="11"/>
        <item x="1"/>
        <item x="15"/>
        <item x="0"/>
        <item x="14"/>
        <item x="18"/>
        <item x="12"/>
        <item x="24"/>
        <item x="23"/>
        <item x="26"/>
        <item x="19"/>
        <item x="7"/>
        <item x="4"/>
        <item x="13"/>
        <item x="9"/>
        <item x="3"/>
        <item x="2"/>
        <item x="10"/>
        <item x="8"/>
        <item x="17"/>
        <item x="5"/>
        <item t="default"/>
      </items>
    </pivotField>
    <pivotField dataField="1" numFmtId="43" showAll="0">
      <items count="36">
        <item x="25"/>
        <item x="26"/>
        <item x="5"/>
        <item x="20"/>
        <item x="14"/>
        <item x="17"/>
        <item x="32"/>
        <item x="10"/>
        <item x="6"/>
        <item x="2"/>
        <item x="22"/>
        <item x="31"/>
        <item x="13"/>
        <item x="34"/>
        <item x="30"/>
        <item x="16"/>
        <item x="33"/>
        <item x="29"/>
        <item x="15"/>
        <item x="19"/>
        <item x="9"/>
        <item x="21"/>
        <item x="27"/>
        <item x="24"/>
        <item x="7"/>
        <item x="1"/>
        <item x="3"/>
        <item x="12"/>
        <item x="4"/>
        <item x="23"/>
        <item x="8"/>
        <item x="11"/>
        <item x="0"/>
        <item x="28"/>
        <item x="18"/>
        <item t="default"/>
      </items>
    </pivotField>
    <pivotField numFmtId="14" showAll="0"/>
    <pivotField showAll="0"/>
    <pivotField showAll="0"/>
    <pivotField showAll="0"/>
    <pivotField showAll="0"/>
    <pivotField numFmtId="14" showAll="0"/>
    <pivotField showAll="0"/>
    <pivotField showAll="0"/>
    <pivotField axis="axisRow" showAll="0">
      <items count="7">
        <item x="1"/>
        <item x="2"/>
        <item x="4"/>
        <item x="0"/>
        <item x="5"/>
        <item x="3"/>
        <item t="default"/>
      </items>
    </pivotField>
    <pivotField numFmtId="43" showAll="0"/>
    <pivotField numFmtId="1" showAll="0"/>
  </pivotFields>
  <rowFields count="1">
    <field x="1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Net Amount" fld="5" baseField="0" baseItem="0"/>
    <dataField name="Sum of FREIGHT/ DISCOUNT" fld="4" baseField="14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5000000}" name="PivotTable1" cacheId="5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C260:E266" firstHeaderRow="0" firstDataRow="1" firstDataCol="1"/>
  <pivotFields count="19">
    <pivotField showAll="0"/>
    <pivotField showAll="0"/>
    <pivotField numFmtId="14" showAll="0"/>
    <pivotField numFmtId="43" showAll="0"/>
    <pivotField dataField="1" numFmtId="43" showAll="0"/>
    <pivotField dataField="1" numFmtId="43" showAll="0"/>
    <pivotField numFmtId="14" showAll="0"/>
    <pivotField showAll="0"/>
    <pivotField showAll="0"/>
    <pivotField showAll="0"/>
    <pivotField showAll="0"/>
    <pivotField numFmtId="14" showAll="0"/>
    <pivotField showAll="0"/>
    <pivotField showAll="0"/>
    <pivotField axis="axisRow" showAll="0">
      <items count="6">
        <item x="4"/>
        <item x="0"/>
        <item x="2"/>
        <item x="3"/>
        <item x="1"/>
        <item t="default"/>
      </items>
    </pivotField>
    <pivotField numFmtId="43" showAll="0"/>
    <pivotField numFmtId="1" showAll="0"/>
    <pivotField showAll="0"/>
    <pivotField showAl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FREIGHT/ DISCOUNT" fld="4" baseField="0" baseItem="0"/>
    <dataField name="Sum of Net Amount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6000000}" name="PivotTable1" cacheId="56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W1:Y8" firstHeaderRow="0" firstDataRow="1" firstDataCol="1"/>
  <pivotFields count="20">
    <pivotField showAll="0"/>
    <pivotField showAll="0"/>
    <pivotField numFmtId="14" showAll="0"/>
    <pivotField numFmtId="43" showAll="0"/>
    <pivotField dataField="1" numFmtId="43" showAll="0"/>
    <pivotField dataField="1" numFmtId="43" showAll="0"/>
    <pivotField numFmtId="14" showAll="0"/>
    <pivotField showAll="0"/>
    <pivotField showAll="0"/>
    <pivotField showAll="0"/>
    <pivotField showAll="0"/>
    <pivotField showAll="0"/>
    <pivotField showAll="0"/>
    <pivotField axis="axisRow" showAll="0">
      <items count="7">
        <item x="4"/>
        <item x="0"/>
        <item x="2"/>
        <item x="3"/>
        <item x="5"/>
        <item x="1"/>
        <item t="default"/>
      </items>
    </pivotField>
    <pivotField numFmtId="43" showAll="0"/>
    <pivotField numFmtId="1" showAll="0"/>
    <pivotField numFmtId="2" showAll="0"/>
    <pivotField showAll="0"/>
    <pivotField showAll="0"/>
    <pivotField showAll="0"/>
  </pivotFields>
  <rowFields count="1">
    <field x="1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FREIGHT/ DISCOUNT" fld="4" baseField="0" baseItem="0"/>
    <dataField name="Sum of Net Amount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3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4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ivotTable" Target="../pivotTables/pivotTable5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ivotTable" Target="../pivotTables/pivotTable6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pivotTable" Target="../pivotTables/pivotTable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9"/>
  <sheetViews>
    <sheetView zoomScaleNormal="100" workbookViewId="0">
      <pane ySplit="1" topLeftCell="A2" activePane="bottomLeft" state="frozen"/>
      <selection activeCell="C48" sqref="C48"/>
      <selection pane="bottomLeft" activeCell="Q2" sqref="Q2"/>
    </sheetView>
  </sheetViews>
  <sheetFormatPr defaultColWidth="9.140625" defaultRowHeight="12.75" x14ac:dyDescent="0.2"/>
  <cols>
    <col min="1" max="1" width="18.7109375" style="1" bestFit="1" customWidth="1"/>
    <col min="2" max="2" width="15.140625" style="1" bestFit="1" customWidth="1"/>
    <col min="3" max="3" width="10.5703125" style="1" bestFit="1" customWidth="1"/>
    <col min="4" max="4" width="12.85546875" style="8" bestFit="1" customWidth="1"/>
    <col min="5" max="5" width="18" style="8" bestFit="1" customWidth="1"/>
    <col min="6" max="6" width="12" style="8" bestFit="1" customWidth="1"/>
    <col min="7" max="7" width="10.42578125" style="1" bestFit="1" customWidth="1"/>
    <col min="8" max="8" width="13.5703125" style="1" bestFit="1" customWidth="1"/>
    <col min="9" max="9" width="8.140625" style="1" bestFit="1" customWidth="1"/>
    <col min="10" max="10" width="12.28515625" style="1" bestFit="1" customWidth="1"/>
    <col min="11" max="11" width="8.7109375" style="1" bestFit="1" customWidth="1"/>
    <col min="12" max="12" width="14.42578125" style="1" bestFit="1" customWidth="1"/>
    <col min="13" max="13" width="3.140625" style="1" bestFit="1" customWidth="1"/>
    <col min="14" max="14" width="9.42578125" style="8" bestFit="1" customWidth="1"/>
    <col min="15" max="15" width="12" style="1" bestFit="1" customWidth="1"/>
    <col min="16" max="16" width="8.140625" style="1" bestFit="1" customWidth="1"/>
    <col min="17" max="17" width="8.7109375" style="1" bestFit="1" customWidth="1"/>
    <col min="18" max="18" width="8.140625" style="1" bestFit="1" customWidth="1"/>
    <col min="19" max="19" width="9.140625" style="1"/>
    <col min="20" max="20" width="15.140625" style="1" bestFit="1" customWidth="1"/>
    <col min="21" max="16384" width="9.140625" style="1"/>
  </cols>
  <sheetData>
    <row r="1" spans="1:20" x14ac:dyDescent="0.2">
      <c r="A1" s="24" t="s">
        <v>0</v>
      </c>
      <c r="B1" s="24" t="s">
        <v>1</v>
      </c>
      <c r="C1" s="25" t="s">
        <v>2</v>
      </c>
      <c r="D1" s="16" t="s">
        <v>3</v>
      </c>
      <c r="E1" s="16" t="s">
        <v>4</v>
      </c>
      <c r="F1" s="16" t="s">
        <v>5</v>
      </c>
      <c r="G1" s="25" t="s">
        <v>6</v>
      </c>
      <c r="H1" s="24" t="s">
        <v>7</v>
      </c>
      <c r="I1" s="24" t="s">
        <v>190</v>
      </c>
      <c r="J1" s="34" t="s">
        <v>1288</v>
      </c>
      <c r="K1" s="24" t="s">
        <v>10</v>
      </c>
      <c r="L1" s="24" t="s">
        <v>11</v>
      </c>
      <c r="M1" s="24" t="s">
        <v>12</v>
      </c>
      <c r="N1" s="26" t="s">
        <v>13</v>
      </c>
      <c r="O1" s="17" t="s">
        <v>15</v>
      </c>
      <c r="P1" s="17" t="s">
        <v>16</v>
      </c>
      <c r="Q1" s="17" t="s">
        <v>1289</v>
      </c>
      <c r="R1" s="7" t="s">
        <v>16</v>
      </c>
      <c r="T1" s="2" t="s">
        <v>80</v>
      </c>
    </row>
    <row r="2" spans="1:20" x14ac:dyDescent="0.2">
      <c r="A2" s="1" t="s">
        <v>204</v>
      </c>
      <c r="B2" s="1" t="s">
        <v>230</v>
      </c>
      <c r="C2" s="18">
        <v>44873</v>
      </c>
      <c r="D2" s="27">
        <v>-25.55</v>
      </c>
      <c r="E2" s="27">
        <f>VLOOKUP(I2,'[1]ITEM#'!A:C,3,0)</f>
        <v>0</v>
      </c>
      <c r="F2" s="27">
        <f t="shared" ref="F2:F8" si="0">D2-E2</f>
        <v>-25.55</v>
      </c>
      <c r="G2" s="18">
        <v>44873</v>
      </c>
      <c r="H2" s="1" t="s">
        <v>205</v>
      </c>
      <c r="I2" s="1">
        <v>1516597</v>
      </c>
      <c r="J2" s="1" t="s">
        <v>1303</v>
      </c>
      <c r="K2" s="1" t="s">
        <v>186</v>
      </c>
      <c r="L2" s="1" t="s">
        <v>1291</v>
      </c>
      <c r="N2" s="8">
        <f>VLOOKUP(I2,'[1]ITEM#'!A:D,4,0)</f>
        <v>-25.55</v>
      </c>
      <c r="O2" s="1">
        <f t="shared" ref="O2:O65" si="1">F2/N2</f>
        <v>1</v>
      </c>
      <c r="Q2" s="11" t="s">
        <v>1289</v>
      </c>
    </row>
    <row r="3" spans="1:20" x14ac:dyDescent="0.2">
      <c r="A3" s="1" t="s">
        <v>204</v>
      </c>
      <c r="B3" s="1" t="s">
        <v>231</v>
      </c>
      <c r="C3" s="18">
        <v>44873</v>
      </c>
      <c r="D3" s="27">
        <v>-42.04</v>
      </c>
      <c r="E3" s="27">
        <f>VLOOKUP(I3,'[1]ITEM#'!A:C,3,0)</f>
        <v>-10.44</v>
      </c>
      <c r="F3" s="27">
        <f t="shared" si="0"/>
        <v>-31.6</v>
      </c>
      <c r="G3" s="18">
        <v>44873</v>
      </c>
      <c r="H3" s="1" t="s">
        <v>206</v>
      </c>
      <c r="I3" s="1">
        <v>1540787</v>
      </c>
      <c r="J3" s="1" t="s">
        <v>1341</v>
      </c>
      <c r="K3" s="1" t="s">
        <v>186</v>
      </c>
      <c r="L3" s="1" t="s">
        <v>1298</v>
      </c>
      <c r="N3" s="8">
        <f>VLOOKUP(I3,'[1]ITEM#'!A:D,4,0)</f>
        <v>-31.6</v>
      </c>
      <c r="O3" s="1">
        <f t="shared" si="1"/>
        <v>1</v>
      </c>
      <c r="Q3" s="11" t="s">
        <v>1289</v>
      </c>
    </row>
    <row r="4" spans="1:20" x14ac:dyDescent="0.2">
      <c r="A4" s="1" t="s">
        <v>204</v>
      </c>
      <c r="B4" s="1" t="s">
        <v>232</v>
      </c>
      <c r="C4" s="18">
        <v>44873</v>
      </c>
      <c r="D4" s="27">
        <v>-42.07</v>
      </c>
      <c r="E4" s="27">
        <v>0</v>
      </c>
      <c r="F4" s="27">
        <f t="shared" si="0"/>
        <v>-42.07</v>
      </c>
      <c r="G4" s="18">
        <v>44873</v>
      </c>
      <c r="H4" s="1" t="s">
        <v>207</v>
      </c>
      <c r="I4" s="1">
        <v>1514688</v>
      </c>
      <c r="J4" s="1" t="s">
        <v>1304</v>
      </c>
      <c r="K4" s="1" t="s">
        <v>186</v>
      </c>
      <c r="L4" s="1" t="s">
        <v>1291</v>
      </c>
      <c r="N4" s="8">
        <f>VLOOKUP(I4,'[1]ITEM#'!A:D,4,0)</f>
        <v>-42.07</v>
      </c>
      <c r="O4" s="1">
        <f t="shared" si="1"/>
        <v>1</v>
      </c>
      <c r="Q4" s="11" t="s">
        <v>1289</v>
      </c>
    </row>
    <row r="5" spans="1:20" x14ac:dyDescent="0.2">
      <c r="A5" s="1" t="s">
        <v>204</v>
      </c>
      <c r="B5" s="1" t="s">
        <v>233</v>
      </c>
      <c r="C5" s="18">
        <v>44873</v>
      </c>
      <c r="D5" s="27">
        <v>-38.08</v>
      </c>
      <c r="E5" s="27">
        <f>VLOOKUP(I5,'[1]ITEM#'!A:C,3,0)</f>
        <v>-9.93</v>
      </c>
      <c r="F5" s="27">
        <f t="shared" si="0"/>
        <v>-28.15</v>
      </c>
      <c r="G5" s="18">
        <v>44873</v>
      </c>
      <c r="H5" s="1" t="s">
        <v>208</v>
      </c>
      <c r="I5" s="1">
        <v>1593357</v>
      </c>
      <c r="J5" s="1" t="s">
        <v>1302</v>
      </c>
      <c r="K5" s="1" t="s">
        <v>186</v>
      </c>
      <c r="L5" s="1" t="s">
        <v>1298</v>
      </c>
      <c r="N5" s="8">
        <f>VLOOKUP(I5,'[1]ITEM#'!A:D,4,0)</f>
        <v>-28.15</v>
      </c>
      <c r="O5" s="1">
        <f t="shared" si="1"/>
        <v>1</v>
      </c>
      <c r="Q5" s="11" t="s">
        <v>1289</v>
      </c>
    </row>
    <row r="6" spans="1:20" x14ac:dyDescent="0.2">
      <c r="A6" s="1" t="s">
        <v>204</v>
      </c>
      <c r="B6" s="1" t="s">
        <v>234</v>
      </c>
      <c r="C6" s="18">
        <v>44873</v>
      </c>
      <c r="D6" s="27">
        <v>-64.47</v>
      </c>
      <c r="E6" s="27">
        <f>VLOOKUP(I6,'[1]ITEM#'!A:C,3,0)</f>
        <v>0</v>
      </c>
      <c r="F6" s="27">
        <f t="shared" si="0"/>
        <v>-64.47</v>
      </c>
      <c r="G6" s="18">
        <v>44873</v>
      </c>
      <c r="H6" s="1" t="s">
        <v>209</v>
      </c>
      <c r="I6" s="1">
        <v>1585794</v>
      </c>
      <c r="J6" s="1" t="s">
        <v>1338</v>
      </c>
      <c r="K6" s="1" t="s">
        <v>186</v>
      </c>
      <c r="L6" s="1" t="s">
        <v>1291</v>
      </c>
      <c r="N6" s="8">
        <f>VLOOKUP(I6,'[1]ITEM#'!A:D,4,0)</f>
        <v>-64.47</v>
      </c>
      <c r="O6" s="1">
        <f t="shared" si="1"/>
        <v>1</v>
      </c>
      <c r="Q6" s="11" t="s">
        <v>1289</v>
      </c>
    </row>
    <row r="7" spans="1:20" x14ac:dyDescent="0.2">
      <c r="A7" s="1" t="s">
        <v>204</v>
      </c>
      <c r="B7" s="1" t="s">
        <v>235</v>
      </c>
      <c r="C7" s="18">
        <v>44873</v>
      </c>
      <c r="D7" s="27">
        <v>-68.63</v>
      </c>
      <c r="E7" s="27">
        <v>0</v>
      </c>
      <c r="F7" s="27">
        <f t="shared" si="0"/>
        <v>-68.63</v>
      </c>
      <c r="G7" s="18">
        <v>44873</v>
      </c>
      <c r="H7" s="1" t="s">
        <v>210</v>
      </c>
      <c r="I7" s="1">
        <v>1529951</v>
      </c>
      <c r="J7" s="1" t="s">
        <v>1326</v>
      </c>
      <c r="K7" s="1" t="s">
        <v>186</v>
      </c>
      <c r="L7" s="1" t="s">
        <v>1291</v>
      </c>
      <c r="N7" s="8">
        <f>VLOOKUP(I7,'[1]ITEM#'!A:D,4,0)</f>
        <v>-68.63</v>
      </c>
      <c r="O7" s="1">
        <f t="shared" si="1"/>
        <v>1</v>
      </c>
      <c r="Q7" s="11" t="s">
        <v>1289</v>
      </c>
    </row>
    <row r="8" spans="1:20" x14ac:dyDescent="0.2">
      <c r="A8" s="1" t="s">
        <v>204</v>
      </c>
      <c r="B8" s="1" t="s">
        <v>236</v>
      </c>
      <c r="C8" s="18">
        <v>44873</v>
      </c>
      <c r="D8" s="27">
        <v>-70.62</v>
      </c>
      <c r="E8" s="27">
        <f>VLOOKUP(I8,'[1]ITEM#'!A:C,3,0)</f>
        <v>0</v>
      </c>
      <c r="F8" s="27">
        <f t="shared" si="0"/>
        <v>-70.62</v>
      </c>
      <c r="G8" s="18">
        <v>44873</v>
      </c>
      <c r="H8" s="1" t="s">
        <v>211</v>
      </c>
      <c r="I8" s="1">
        <v>1585798</v>
      </c>
      <c r="J8" s="1" t="s">
        <v>1319</v>
      </c>
      <c r="K8" s="1" t="s">
        <v>186</v>
      </c>
      <c r="L8" s="1" t="s">
        <v>1291</v>
      </c>
      <c r="N8" s="8">
        <f>VLOOKUP(I8,'[1]ITEM#'!A:D,4,0)</f>
        <v>-70.62</v>
      </c>
      <c r="O8" s="1">
        <f t="shared" si="1"/>
        <v>1</v>
      </c>
      <c r="Q8" s="11" t="s">
        <v>1289</v>
      </c>
    </row>
    <row r="9" spans="1:20" x14ac:dyDescent="0.2">
      <c r="A9" s="1" t="s">
        <v>204</v>
      </c>
      <c r="B9" s="1" t="s">
        <v>237</v>
      </c>
      <c r="C9" s="18">
        <v>44873</v>
      </c>
      <c r="D9" s="27">
        <v>-188.37</v>
      </c>
      <c r="E9" s="27">
        <f>VLOOKUP(I9,'[1]ITEM#'!A:C,3,0)*3</f>
        <v>-36.660000000000004</v>
      </c>
      <c r="F9" s="27">
        <v>-113.63</v>
      </c>
      <c r="G9" s="18">
        <v>44873</v>
      </c>
      <c r="H9" s="1" t="s">
        <v>212</v>
      </c>
      <c r="I9" s="1">
        <v>1408972</v>
      </c>
      <c r="J9" s="1" t="s">
        <v>1342</v>
      </c>
      <c r="K9" s="1" t="s">
        <v>186</v>
      </c>
      <c r="L9" s="1" t="s">
        <v>1311</v>
      </c>
      <c r="N9" s="8">
        <f>VLOOKUP(I9,'[1]ITEM#'!A:D,4,0)</f>
        <v>-37.880000000000003</v>
      </c>
      <c r="O9" s="1">
        <f t="shared" si="1"/>
        <v>2.9997360084477291</v>
      </c>
      <c r="Q9" s="11" t="s">
        <v>1289</v>
      </c>
    </row>
    <row r="10" spans="1:20" x14ac:dyDescent="0.2">
      <c r="C10" s="18"/>
      <c r="D10" s="27"/>
      <c r="E10" s="27">
        <f>VLOOKUP(I10,'[1]ITEM#'!A:C,3,0)</f>
        <v>-9.93</v>
      </c>
      <c r="F10" s="27">
        <v>-28.15</v>
      </c>
      <c r="G10" s="18">
        <v>44873</v>
      </c>
      <c r="H10" s="1" t="s">
        <v>212</v>
      </c>
      <c r="I10" s="1">
        <v>1540781</v>
      </c>
      <c r="J10" s="1" t="s">
        <v>1308</v>
      </c>
      <c r="K10" s="1" t="s">
        <v>186</v>
      </c>
      <c r="L10" s="1" t="s">
        <v>1298</v>
      </c>
      <c r="N10" s="8">
        <f>VLOOKUP(I10,'[1]ITEM#'!A:D,4,0)</f>
        <v>-28.15</v>
      </c>
      <c r="O10" s="1">
        <f t="shared" si="1"/>
        <v>1</v>
      </c>
      <c r="Q10" s="11" t="s">
        <v>1289</v>
      </c>
    </row>
    <row r="11" spans="1:20" x14ac:dyDescent="0.2">
      <c r="A11" s="1" t="s">
        <v>204</v>
      </c>
      <c r="B11" s="1" t="s">
        <v>238</v>
      </c>
      <c r="C11" s="18">
        <v>44873</v>
      </c>
      <c r="D11" s="27">
        <v>-42.04</v>
      </c>
      <c r="E11" s="27">
        <f>VLOOKUP(I11,'[1]ITEM#'!A:C,3,0)</f>
        <v>-10.44</v>
      </c>
      <c r="F11" s="27">
        <f>D11-E11</f>
        <v>-31.6</v>
      </c>
      <c r="G11" s="18">
        <v>44873</v>
      </c>
      <c r="H11" s="1" t="s">
        <v>213</v>
      </c>
      <c r="I11" s="1">
        <v>1540785</v>
      </c>
      <c r="J11" s="1" t="s">
        <v>1328</v>
      </c>
      <c r="K11" s="1" t="s">
        <v>186</v>
      </c>
      <c r="L11" s="1" t="s">
        <v>1298</v>
      </c>
      <c r="N11" s="8">
        <f>VLOOKUP(I11,'[1]ITEM#'!A:D,4,0)</f>
        <v>-31.6</v>
      </c>
      <c r="O11" s="1">
        <f t="shared" si="1"/>
        <v>1</v>
      </c>
      <c r="Q11" s="11" t="s">
        <v>1289</v>
      </c>
    </row>
    <row r="12" spans="1:20" x14ac:dyDescent="0.2">
      <c r="A12" s="1" t="s">
        <v>204</v>
      </c>
      <c r="B12" s="1" t="s">
        <v>239</v>
      </c>
      <c r="C12" s="18">
        <v>44873</v>
      </c>
      <c r="D12" s="27">
        <v>-25.55</v>
      </c>
      <c r="E12" s="27">
        <v>0</v>
      </c>
      <c r="F12" s="27">
        <f>D12-E12</f>
        <v>-25.55</v>
      </c>
      <c r="G12" s="18">
        <v>44873</v>
      </c>
      <c r="H12" s="1" t="s">
        <v>214</v>
      </c>
      <c r="I12" s="1">
        <v>1516594</v>
      </c>
      <c r="J12" s="1" t="s">
        <v>1313</v>
      </c>
      <c r="K12" s="1" t="s">
        <v>186</v>
      </c>
      <c r="L12" s="1" t="s">
        <v>1291</v>
      </c>
      <c r="N12" s="8">
        <f>VLOOKUP(I12,'[1]ITEM#'!A:D,4,0)</f>
        <v>-25.55</v>
      </c>
      <c r="O12" s="1">
        <f t="shared" si="1"/>
        <v>1</v>
      </c>
      <c r="Q12" s="11" t="s">
        <v>1289</v>
      </c>
    </row>
    <row r="13" spans="1:20" x14ac:dyDescent="0.2">
      <c r="A13" s="1" t="s">
        <v>204</v>
      </c>
      <c r="B13" s="1" t="s">
        <v>240</v>
      </c>
      <c r="C13" s="18">
        <v>44873</v>
      </c>
      <c r="D13" s="27">
        <v>-39</v>
      </c>
      <c r="E13" s="27">
        <v>0</v>
      </c>
      <c r="F13" s="27">
        <f>D13-E13</f>
        <v>-39</v>
      </c>
      <c r="G13" s="18">
        <v>44873</v>
      </c>
      <c r="H13" s="1" t="s">
        <v>215</v>
      </c>
      <c r="I13" s="1">
        <v>1529947</v>
      </c>
      <c r="J13" s="1" t="s">
        <v>1294</v>
      </c>
      <c r="K13" s="1" t="s">
        <v>186</v>
      </c>
      <c r="L13" s="1" t="s">
        <v>1291</v>
      </c>
      <c r="N13" s="8">
        <f>VLOOKUP(I13,'[1]ITEM#'!A:D,4,0)</f>
        <v>-39</v>
      </c>
      <c r="O13" s="1">
        <f t="shared" si="1"/>
        <v>1</v>
      </c>
      <c r="Q13" s="11" t="s">
        <v>1289</v>
      </c>
    </row>
    <row r="14" spans="1:20" x14ac:dyDescent="0.2">
      <c r="A14" s="1" t="s">
        <v>204</v>
      </c>
      <c r="B14" s="1" t="s">
        <v>241</v>
      </c>
      <c r="C14" s="18">
        <v>44873</v>
      </c>
      <c r="D14" s="27">
        <v>-42.04</v>
      </c>
      <c r="E14" s="27">
        <f>VLOOKUP(I14,'[1]ITEM#'!A:C,3,0)</f>
        <v>-10.44</v>
      </c>
      <c r="F14" s="27">
        <f>D14-E14</f>
        <v>-31.6</v>
      </c>
      <c r="G14" s="18">
        <v>44873</v>
      </c>
      <c r="H14" s="1" t="s">
        <v>216</v>
      </c>
      <c r="I14" s="1">
        <v>1540785</v>
      </c>
      <c r="J14" s="1" t="s">
        <v>1328</v>
      </c>
      <c r="K14" s="1" t="s">
        <v>186</v>
      </c>
      <c r="L14" s="1" t="s">
        <v>1298</v>
      </c>
      <c r="N14" s="8">
        <f>VLOOKUP(I14,'[1]ITEM#'!A:D,4,0)</f>
        <v>-31.6</v>
      </c>
      <c r="O14" s="1">
        <f t="shared" si="1"/>
        <v>1</v>
      </c>
      <c r="Q14" s="11" t="s">
        <v>1289</v>
      </c>
    </row>
    <row r="15" spans="1:20" x14ac:dyDescent="0.2">
      <c r="A15" s="1" t="s">
        <v>204</v>
      </c>
      <c r="B15" s="1" t="s">
        <v>242</v>
      </c>
      <c r="C15" s="18">
        <v>44873</v>
      </c>
      <c r="D15" s="27">
        <v>-118.2</v>
      </c>
      <c r="E15" s="27">
        <f>VLOOKUP(I15,'[1]ITEM#'!A:C,3,0)*2</f>
        <v>-19.86</v>
      </c>
      <c r="F15" s="27">
        <v>-56.3</v>
      </c>
      <c r="G15" s="18">
        <v>44873</v>
      </c>
      <c r="H15" s="1" t="s">
        <v>217</v>
      </c>
      <c r="I15" s="1">
        <v>1540781</v>
      </c>
      <c r="J15" s="1" t="s">
        <v>1308</v>
      </c>
      <c r="K15" s="1" t="s">
        <v>186</v>
      </c>
      <c r="L15" s="1" t="s">
        <v>1298</v>
      </c>
      <c r="N15" s="8">
        <f>VLOOKUP(I15,'[1]ITEM#'!A:D,4,0)</f>
        <v>-28.15</v>
      </c>
      <c r="O15" s="1">
        <f t="shared" si="1"/>
        <v>2</v>
      </c>
      <c r="Q15" s="11" t="s">
        <v>1289</v>
      </c>
    </row>
    <row r="16" spans="1:20" x14ac:dyDescent="0.2">
      <c r="C16" s="18"/>
      <c r="D16" s="27"/>
      <c r="E16" s="27">
        <f>VLOOKUP(I16,'[1]ITEM#'!A:C,3,0)</f>
        <v>-10.44</v>
      </c>
      <c r="F16" s="27">
        <v>-31.6</v>
      </c>
      <c r="G16" s="18">
        <v>44873</v>
      </c>
      <c r="H16" s="1" t="s">
        <v>217</v>
      </c>
      <c r="I16" s="1">
        <v>1540784</v>
      </c>
      <c r="J16" s="1" t="s">
        <v>1297</v>
      </c>
      <c r="K16" s="1" t="s">
        <v>186</v>
      </c>
      <c r="L16" s="1" t="s">
        <v>1298</v>
      </c>
      <c r="N16" s="8">
        <f>VLOOKUP(I16,'[1]ITEM#'!A:D,4,0)</f>
        <v>-31.6</v>
      </c>
      <c r="O16" s="1">
        <f t="shared" si="1"/>
        <v>1</v>
      </c>
      <c r="Q16" s="11" t="s">
        <v>1289</v>
      </c>
    </row>
    <row r="17" spans="1:17" x14ac:dyDescent="0.2">
      <c r="A17" s="1" t="s">
        <v>204</v>
      </c>
      <c r="B17" s="1" t="s">
        <v>243</v>
      </c>
      <c r="C17" s="18">
        <v>44873</v>
      </c>
      <c r="D17" s="27">
        <v>-126.12</v>
      </c>
      <c r="E17" s="27">
        <f>VLOOKUP(I17,'[1]ITEM#'!A:C,3,0)*3</f>
        <v>-31.32</v>
      </c>
      <c r="F17" s="27">
        <f t="shared" ref="F17:F36" si="2">D17-E17</f>
        <v>-94.800000000000011</v>
      </c>
      <c r="G17" s="18">
        <v>44873</v>
      </c>
      <c r="H17" s="1" t="s">
        <v>218</v>
      </c>
      <c r="I17" s="1">
        <v>1540784</v>
      </c>
      <c r="J17" s="1" t="s">
        <v>1297</v>
      </c>
      <c r="K17" s="1" t="s">
        <v>186</v>
      </c>
      <c r="L17" s="1" t="s">
        <v>1298</v>
      </c>
      <c r="N17" s="8">
        <f>VLOOKUP(I17,'[1]ITEM#'!A:D,4,0)</f>
        <v>-31.6</v>
      </c>
      <c r="O17" s="1">
        <f t="shared" si="1"/>
        <v>3.0000000000000004</v>
      </c>
      <c r="Q17" s="11" t="s">
        <v>1289</v>
      </c>
    </row>
    <row r="18" spans="1:17" x14ac:dyDescent="0.2">
      <c r="A18" s="1" t="s">
        <v>204</v>
      </c>
      <c r="B18" s="1" t="s">
        <v>1354</v>
      </c>
      <c r="C18" s="18">
        <v>44873</v>
      </c>
      <c r="D18" s="27">
        <v>-85.42</v>
      </c>
      <c r="E18" s="27">
        <f>-(15.1+15.19)</f>
        <v>-30.29</v>
      </c>
      <c r="F18" s="27">
        <f t="shared" si="2"/>
        <v>-55.13</v>
      </c>
      <c r="G18" s="18">
        <v>44873</v>
      </c>
      <c r="H18" s="1" t="s">
        <v>365</v>
      </c>
      <c r="I18" s="1">
        <v>1339333</v>
      </c>
      <c r="J18" s="1" t="s">
        <v>1337</v>
      </c>
      <c r="K18" s="1" t="s">
        <v>186</v>
      </c>
      <c r="L18" s="1" t="s">
        <v>1301</v>
      </c>
      <c r="N18" s="8">
        <f>VLOOKUP(I18,'[1]ITEM#'!A:D,4,0)</f>
        <v>-55.13</v>
      </c>
      <c r="O18" s="1">
        <f t="shared" si="1"/>
        <v>1</v>
      </c>
      <c r="Q18" s="11" t="s">
        <v>1289</v>
      </c>
    </row>
    <row r="19" spans="1:17" x14ac:dyDescent="0.2">
      <c r="A19" s="1" t="s">
        <v>194</v>
      </c>
      <c r="B19" s="1" t="s">
        <v>221</v>
      </c>
      <c r="C19" s="18">
        <v>44872</v>
      </c>
      <c r="D19" s="27">
        <v>-42.07</v>
      </c>
      <c r="E19" s="27">
        <v>0</v>
      </c>
      <c r="F19" s="27">
        <f t="shared" si="2"/>
        <v>-42.07</v>
      </c>
      <c r="G19" s="18">
        <v>44872</v>
      </c>
      <c r="H19" s="1" t="s">
        <v>195</v>
      </c>
      <c r="I19" s="1">
        <v>1514685</v>
      </c>
      <c r="J19" s="1" t="s">
        <v>1353</v>
      </c>
      <c r="K19" s="1" t="s">
        <v>186</v>
      </c>
      <c r="L19" s="1" t="s">
        <v>1291</v>
      </c>
      <c r="N19" s="8">
        <f>VLOOKUP(I19,'[1]ITEM#'!A:D,4,0)</f>
        <v>-42.07</v>
      </c>
      <c r="O19" s="1">
        <f t="shared" si="1"/>
        <v>1</v>
      </c>
      <c r="Q19" s="11" t="s">
        <v>1289</v>
      </c>
    </row>
    <row r="20" spans="1:17" x14ac:dyDescent="0.2">
      <c r="A20" s="1" t="s">
        <v>194</v>
      </c>
      <c r="B20" s="1" t="s">
        <v>222</v>
      </c>
      <c r="C20" s="18">
        <v>44872</v>
      </c>
      <c r="D20" s="27">
        <v>-25.55</v>
      </c>
      <c r="E20" s="27">
        <v>0</v>
      </c>
      <c r="F20" s="27">
        <f t="shared" si="2"/>
        <v>-25.55</v>
      </c>
      <c r="G20" s="18">
        <v>44872</v>
      </c>
      <c r="H20" s="1" t="s">
        <v>196</v>
      </c>
      <c r="I20" s="1">
        <v>1516592</v>
      </c>
      <c r="J20" s="1" t="s">
        <v>1299</v>
      </c>
      <c r="K20" s="1" t="s">
        <v>186</v>
      </c>
      <c r="L20" s="1" t="s">
        <v>1291</v>
      </c>
      <c r="N20" s="8">
        <f>VLOOKUP(I20,'[1]ITEM#'!A:D,4,0)</f>
        <v>-25.55</v>
      </c>
      <c r="O20" s="1">
        <f t="shared" si="1"/>
        <v>1</v>
      </c>
      <c r="Q20" s="11" t="s">
        <v>1289</v>
      </c>
    </row>
    <row r="21" spans="1:17" x14ac:dyDescent="0.2">
      <c r="A21" s="1" t="s">
        <v>194</v>
      </c>
      <c r="B21" s="1" t="s">
        <v>223</v>
      </c>
      <c r="C21" s="18">
        <v>44872</v>
      </c>
      <c r="D21" s="27">
        <v>-25.55</v>
      </c>
      <c r="E21" s="27">
        <v>0</v>
      </c>
      <c r="F21" s="27">
        <f t="shared" si="2"/>
        <v>-25.55</v>
      </c>
      <c r="G21" s="18">
        <v>44872</v>
      </c>
      <c r="H21" s="1" t="s">
        <v>197</v>
      </c>
      <c r="I21" s="1">
        <v>1516594</v>
      </c>
      <c r="J21" s="1" t="s">
        <v>1313</v>
      </c>
      <c r="K21" s="1" t="s">
        <v>186</v>
      </c>
      <c r="L21" s="1" t="s">
        <v>1291</v>
      </c>
      <c r="N21" s="8">
        <f>VLOOKUP(I21,'[1]ITEM#'!A:D,4,0)</f>
        <v>-25.55</v>
      </c>
      <c r="O21" s="1">
        <f t="shared" si="1"/>
        <v>1</v>
      </c>
      <c r="Q21" s="11" t="s">
        <v>1289</v>
      </c>
    </row>
    <row r="22" spans="1:17" x14ac:dyDescent="0.2">
      <c r="A22" s="1" t="s">
        <v>194</v>
      </c>
      <c r="B22" s="1" t="s">
        <v>224</v>
      </c>
      <c r="C22" s="18">
        <v>44872</v>
      </c>
      <c r="D22" s="27">
        <v>-25.55</v>
      </c>
      <c r="E22" s="27">
        <f>VLOOKUP(I22,'[1]ITEM#'!A:C,3,0)</f>
        <v>0</v>
      </c>
      <c r="F22" s="27">
        <f t="shared" si="2"/>
        <v>-25.55</v>
      </c>
      <c r="G22" s="18">
        <v>44872</v>
      </c>
      <c r="H22" s="1" t="s">
        <v>198</v>
      </c>
      <c r="I22" s="1">
        <v>1516597</v>
      </c>
      <c r="J22" s="1" t="s">
        <v>1303</v>
      </c>
      <c r="K22" s="1" t="s">
        <v>186</v>
      </c>
      <c r="L22" s="1" t="s">
        <v>1291</v>
      </c>
      <c r="N22" s="8">
        <f>VLOOKUP(I22,'[1]ITEM#'!A:D,4,0)</f>
        <v>-25.55</v>
      </c>
      <c r="O22" s="1">
        <f t="shared" si="1"/>
        <v>1</v>
      </c>
      <c r="Q22" s="11" t="s">
        <v>1289</v>
      </c>
    </row>
    <row r="23" spans="1:17" x14ac:dyDescent="0.2">
      <c r="A23" s="1" t="s">
        <v>194</v>
      </c>
      <c r="B23" s="1" t="s">
        <v>225</v>
      </c>
      <c r="C23" s="18">
        <v>44872</v>
      </c>
      <c r="D23" s="27">
        <v>-70.62</v>
      </c>
      <c r="E23" s="27">
        <f>VLOOKUP(I23,'[1]ITEM#'!A:C,3,0)</f>
        <v>0</v>
      </c>
      <c r="F23" s="27">
        <f t="shared" si="2"/>
        <v>-70.62</v>
      </c>
      <c r="G23" s="18">
        <v>44872</v>
      </c>
      <c r="H23" s="1" t="s">
        <v>199</v>
      </c>
      <c r="I23" s="1">
        <v>1585799</v>
      </c>
      <c r="J23" s="1" t="s">
        <v>1292</v>
      </c>
      <c r="K23" s="1" t="s">
        <v>186</v>
      </c>
      <c r="L23" s="1" t="s">
        <v>1291</v>
      </c>
      <c r="N23" s="8">
        <f>VLOOKUP(I23,'[1]ITEM#'!A:D,4,0)</f>
        <v>-70.62</v>
      </c>
      <c r="O23" s="1">
        <f t="shared" si="1"/>
        <v>1</v>
      </c>
      <c r="Q23" s="11" t="s">
        <v>1289</v>
      </c>
    </row>
    <row r="24" spans="1:17" x14ac:dyDescent="0.2">
      <c r="A24" s="1" t="s">
        <v>194</v>
      </c>
      <c r="B24" s="1" t="s">
        <v>226</v>
      </c>
      <c r="C24" s="18">
        <v>44872</v>
      </c>
      <c r="D24" s="27">
        <v>-70.62</v>
      </c>
      <c r="E24" s="27">
        <f>VLOOKUP(I24,'[1]ITEM#'!A:C,3,0)</f>
        <v>0</v>
      </c>
      <c r="F24" s="27">
        <f t="shared" si="2"/>
        <v>-70.62</v>
      </c>
      <c r="G24" s="18">
        <v>44872</v>
      </c>
      <c r="H24" s="1" t="s">
        <v>200</v>
      </c>
      <c r="I24" s="1">
        <v>1585799</v>
      </c>
      <c r="J24" s="1" t="s">
        <v>1292</v>
      </c>
      <c r="K24" s="1" t="s">
        <v>186</v>
      </c>
      <c r="L24" s="1" t="s">
        <v>1291</v>
      </c>
      <c r="N24" s="8">
        <f>VLOOKUP(I24,'[1]ITEM#'!A:D,4,0)</f>
        <v>-70.62</v>
      </c>
      <c r="O24" s="1">
        <f t="shared" si="1"/>
        <v>1</v>
      </c>
      <c r="Q24" s="11" t="s">
        <v>1289</v>
      </c>
    </row>
    <row r="25" spans="1:17" x14ac:dyDescent="0.2">
      <c r="A25" s="1" t="s">
        <v>194</v>
      </c>
      <c r="B25" s="1" t="s">
        <v>227</v>
      </c>
      <c r="C25" s="18">
        <v>44872</v>
      </c>
      <c r="D25" s="27">
        <v>-70.62</v>
      </c>
      <c r="E25" s="27">
        <f>VLOOKUP(I25,'[1]ITEM#'!A:C,3,0)</f>
        <v>0</v>
      </c>
      <c r="F25" s="27">
        <f t="shared" si="2"/>
        <v>-70.62</v>
      </c>
      <c r="G25" s="18">
        <v>44872</v>
      </c>
      <c r="H25" s="1" t="s">
        <v>201</v>
      </c>
      <c r="I25" s="1">
        <v>1585900</v>
      </c>
      <c r="J25" s="1" t="s">
        <v>1320</v>
      </c>
      <c r="K25" s="1" t="s">
        <v>186</v>
      </c>
      <c r="L25" s="1" t="s">
        <v>1291</v>
      </c>
      <c r="N25" s="8">
        <f>VLOOKUP(I25,'[1]ITEM#'!A:D,4,0)</f>
        <v>-70.62</v>
      </c>
      <c r="O25" s="1">
        <f t="shared" si="1"/>
        <v>1</v>
      </c>
      <c r="Q25" s="11" t="s">
        <v>1289</v>
      </c>
    </row>
    <row r="26" spans="1:17" x14ac:dyDescent="0.2">
      <c r="A26" s="1" t="s">
        <v>194</v>
      </c>
      <c r="B26" s="1" t="s">
        <v>228</v>
      </c>
      <c r="C26" s="18">
        <v>44872</v>
      </c>
      <c r="D26" s="27">
        <v>-39</v>
      </c>
      <c r="E26" s="27">
        <v>0</v>
      </c>
      <c r="F26" s="27">
        <f t="shared" si="2"/>
        <v>-39</v>
      </c>
      <c r="G26" s="18">
        <v>44872</v>
      </c>
      <c r="H26" s="1" t="s">
        <v>202</v>
      </c>
      <c r="I26" s="1">
        <v>1529947</v>
      </c>
      <c r="J26" s="1" t="s">
        <v>1294</v>
      </c>
      <c r="K26" s="1" t="s">
        <v>186</v>
      </c>
      <c r="L26" s="1" t="s">
        <v>1291</v>
      </c>
      <c r="N26" s="8">
        <f>VLOOKUP(I26,'[1]ITEM#'!A:D,4,0)</f>
        <v>-39</v>
      </c>
      <c r="O26" s="1">
        <f t="shared" si="1"/>
        <v>1</v>
      </c>
      <c r="Q26" s="11" t="s">
        <v>1289</v>
      </c>
    </row>
    <row r="27" spans="1:17" x14ac:dyDescent="0.2">
      <c r="A27" s="1" t="s">
        <v>194</v>
      </c>
      <c r="B27" s="1" t="s">
        <v>229</v>
      </c>
      <c r="C27" s="18">
        <v>44872</v>
      </c>
      <c r="D27" s="27">
        <v>-39</v>
      </c>
      <c r="E27" s="27">
        <v>0</v>
      </c>
      <c r="F27" s="27">
        <f t="shared" si="2"/>
        <v>-39</v>
      </c>
      <c r="G27" s="18">
        <v>44872</v>
      </c>
      <c r="H27" s="1" t="s">
        <v>203</v>
      </c>
      <c r="I27" s="1">
        <v>1529947</v>
      </c>
      <c r="J27" s="1" t="s">
        <v>1294</v>
      </c>
      <c r="K27" s="1" t="s">
        <v>186</v>
      </c>
      <c r="L27" s="1" t="s">
        <v>1291</v>
      </c>
      <c r="N27" s="8">
        <f>VLOOKUP(I27,'[1]ITEM#'!A:D,4,0)</f>
        <v>-39</v>
      </c>
      <c r="O27" s="1">
        <f t="shared" si="1"/>
        <v>1</v>
      </c>
      <c r="Q27" s="11" t="s">
        <v>1289</v>
      </c>
    </row>
    <row r="28" spans="1:17" x14ac:dyDescent="0.2">
      <c r="A28" s="1" t="s">
        <v>17</v>
      </c>
      <c r="B28" s="2" t="s">
        <v>18</v>
      </c>
      <c r="C28" s="18">
        <v>44871</v>
      </c>
      <c r="D28" s="27">
        <v>-42.04</v>
      </c>
      <c r="E28" s="27">
        <f>VLOOKUP(I28,'[1]ITEM#'!A:C,3,0)</f>
        <v>-10.44</v>
      </c>
      <c r="F28" s="27">
        <f t="shared" si="2"/>
        <v>-31.6</v>
      </c>
      <c r="G28" s="18">
        <v>44871</v>
      </c>
      <c r="H28" s="1" t="s">
        <v>19</v>
      </c>
      <c r="I28" s="1">
        <v>1540785</v>
      </c>
      <c r="J28" s="1" t="s">
        <v>1328</v>
      </c>
      <c r="K28" s="1" t="s">
        <v>186</v>
      </c>
      <c r="L28" s="1" t="s">
        <v>1298</v>
      </c>
      <c r="N28" s="8">
        <f>VLOOKUP(I28,'[1]ITEM#'!A:D,4,0)</f>
        <v>-31.6</v>
      </c>
      <c r="O28" s="1">
        <f t="shared" si="1"/>
        <v>1</v>
      </c>
      <c r="Q28" s="11" t="s">
        <v>1289</v>
      </c>
    </row>
    <row r="29" spans="1:17" x14ac:dyDescent="0.2">
      <c r="A29" s="1" t="s">
        <v>17</v>
      </c>
      <c r="B29" s="2" t="s">
        <v>20</v>
      </c>
      <c r="C29" s="18">
        <v>44870</v>
      </c>
      <c r="D29" s="27">
        <v>-64.47</v>
      </c>
      <c r="E29" s="27">
        <f>VLOOKUP(I29,'[1]ITEM#'!A:C,3,0)</f>
        <v>0</v>
      </c>
      <c r="F29" s="27">
        <f t="shared" si="2"/>
        <v>-64.47</v>
      </c>
      <c r="G29" s="18">
        <v>44870</v>
      </c>
      <c r="H29" s="1" t="s">
        <v>21</v>
      </c>
      <c r="I29" s="1">
        <v>1585673</v>
      </c>
      <c r="J29" s="1" t="s">
        <v>1349</v>
      </c>
      <c r="K29" s="1" t="s">
        <v>186</v>
      </c>
      <c r="L29" s="1" t="s">
        <v>1291</v>
      </c>
      <c r="N29" s="8">
        <f>VLOOKUP(I29,'[1]ITEM#'!A:D,4,0)</f>
        <v>-64.47</v>
      </c>
      <c r="O29" s="1">
        <f t="shared" si="1"/>
        <v>1</v>
      </c>
      <c r="Q29" s="11" t="s">
        <v>1289</v>
      </c>
    </row>
    <row r="30" spans="1:17" x14ac:dyDescent="0.2">
      <c r="A30" s="1" t="s">
        <v>17</v>
      </c>
      <c r="B30" s="2" t="s">
        <v>22</v>
      </c>
      <c r="C30" s="18">
        <v>44869</v>
      </c>
      <c r="D30" s="27">
        <v>-42.07</v>
      </c>
      <c r="E30" s="27">
        <v>0</v>
      </c>
      <c r="F30" s="27">
        <f t="shared" si="2"/>
        <v>-42.07</v>
      </c>
      <c r="G30" s="18">
        <v>44869</v>
      </c>
      <c r="H30" s="1" t="s">
        <v>23</v>
      </c>
      <c r="I30" s="1">
        <v>1514685</v>
      </c>
      <c r="J30" s="1" t="s">
        <v>1353</v>
      </c>
      <c r="K30" s="1" t="s">
        <v>186</v>
      </c>
      <c r="L30" s="1" t="s">
        <v>1291</v>
      </c>
      <c r="N30" s="8">
        <f>VLOOKUP(I30,'[1]ITEM#'!A:D,4,0)</f>
        <v>-42.07</v>
      </c>
      <c r="O30" s="1">
        <f t="shared" si="1"/>
        <v>1</v>
      </c>
      <c r="Q30" s="11" t="s">
        <v>1289</v>
      </c>
    </row>
    <row r="31" spans="1:17" x14ac:dyDescent="0.2">
      <c r="A31" s="1" t="s">
        <v>17</v>
      </c>
      <c r="B31" s="2" t="s">
        <v>24</v>
      </c>
      <c r="C31" s="18">
        <v>44869</v>
      </c>
      <c r="D31" s="27">
        <v>-70.62</v>
      </c>
      <c r="E31" s="27">
        <f>VLOOKUP(I31,'[1]ITEM#'!A:C,3,0)</f>
        <v>0</v>
      </c>
      <c r="F31" s="27">
        <f t="shared" si="2"/>
        <v>-70.62</v>
      </c>
      <c r="G31" s="18">
        <v>44869</v>
      </c>
      <c r="H31" s="1" t="s">
        <v>25</v>
      </c>
      <c r="I31" s="1">
        <v>1585798</v>
      </c>
      <c r="J31" s="1" t="s">
        <v>1319</v>
      </c>
      <c r="K31" s="1" t="s">
        <v>186</v>
      </c>
      <c r="L31" s="1" t="s">
        <v>1291</v>
      </c>
      <c r="N31" s="8">
        <f>VLOOKUP(I31,'[1]ITEM#'!A:D,4,0)</f>
        <v>-70.62</v>
      </c>
      <c r="O31" s="1">
        <f t="shared" si="1"/>
        <v>1</v>
      </c>
      <c r="Q31" s="11" t="s">
        <v>1289</v>
      </c>
    </row>
    <row r="32" spans="1:17" x14ac:dyDescent="0.2">
      <c r="A32" s="1" t="s">
        <v>17</v>
      </c>
      <c r="B32" s="2" t="s">
        <v>26</v>
      </c>
      <c r="C32" s="18">
        <v>44869</v>
      </c>
      <c r="D32" s="27">
        <v>-39</v>
      </c>
      <c r="E32" s="27">
        <v>0</v>
      </c>
      <c r="F32" s="27">
        <f t="shared" si="2"/>
        <v>-39</v>
      </c>
      <c r="G32" s="18">
        <v>44869</v>
      </c>
      <c r="H32" s="1" t="s">
        <v>27</v>
      </c>
      <c r="I32" s="1">
        <v>1529947</v>
      </c>
      <c r="J32" s="1" t="s">
        <v>1294</v>
      </c>
      <c r="K32" s="1" t="s">
        <v>186</v>
      </c>
      <c r="L32" s="1" t="s">
        <v>1291</v>
      </c>
      <c r="N32" s="8">
        <f>VLOOKUP(I32,'[1]ITEM#'!A:D,4,0)</f>
        <v>-39</v>
      </c>
      <c r="O32" s="1">
        <f t="shared" si="1"/>
        <v>1</v>
      </c>
      <c r="Q32" s="11" t="s">
        <v>1289</v>
      </c>
    </row>
    <row r="33" spans="1:19" x14ac:dyDescent="0.2">
      <c r="A33" s="1" t="s">
        <v>17</v>
      </c>
      <c r="B33" s="2" t="s">
        <v>28</v>
      </c>
      <c r="C33" s="18">
        <v>44869</v>
      </c>
      <c r="D33" s="27">
        <v>-114.24</v>
      </c>
      <c r="E33" s="27">
        <f>VLOOKUP(I33,'[1]ITEM#'!A:C,3,0)*3</f>
        <v>-29.79</v>
      </c>
      <c r="F33" s="27">
        <f t="shared" si="2"/>
        <v>-84.449999999999989</v>
      </c>
      <c r="G33" s="18">
        <v>44869</v>
      </c>
      <c r="H33" s="1" t="s">
        <v>29</v>
      </c>
      <c r="I33" s="1">
        <v>1540781</v>
      </c>
      <c r="J33" s="1" t="s">
        <v>1308</v>
      </c>
      <c r="K33" s="1" t="s">
        <v>186</v>
      </c>
      <c r="L33" s="1" t="s">
        <v>1298</v>
      </c>
      <c r="N33" s="8">
        <f>VLOOKUP(I33,'[1]ITEM#'!A:D,4,0)</f>
        <v>-28.15</v>
      </c>
      <c r="O33" s="1">
        <f t="shared" si="1"/>
        <v>2.9999999999999996</v>
      </c>
      <c r="Q33" s="11" t="s">
        <v>1289</v>
      </c>
    </row>
    <row r="34" spans="1:19" x14ac:dyDescent="0.2">
      <c r="A34" s="1" t="s">
        <v>17</v>
      </c>
      <c r="B34" s="2" t="s">
        <v>30</v>
      </c>
      <c r="C34" s="18">
        <v>44869</v>
      </c>
      <c r="D34" s="27">
        <v>-64.47</v>
      </c>
      <c r="E34" s="27">
        <f>VLOOKUP(I34,'[1]ITEM#'!A:C,3,0)</f>
        <v>0</v>
      </c>
      <c r="F34" s="27">
        <f t="shared" si="2"/>
        <v>-64.47</v>
      </c>
      <c r="G34" s="18">
        <v>44869</v>
      </c>
      <c r="H34" s="1" t="s">
        <v>31</v>
      </c>
      <c r="I34" s="1">
        <v>1585795</v>
      </c>
      <c r="J34" s="1" t="s">
        <v>1290</v>
      </c>
      <c r="K34" s="1" t="s">
        <v>186</v>
      </c>
      <c r="L34" s="1" t="s">
        <v>1291</v>
      </c>
      <c r="N34" s="8">
        <f>VLOOKUP(I34,'[1]ITEM#'!A:D,4,0)</f>
        <v>-64.47</v>
      </c>
      <c r="O34" s="1">
        <f t="shared" si="1"/>
        <v>1</v>
      </c>
      <c r="Q34" s="11" t="s">
        <v>1289</v>
      </c>
    </row>
    <row r="35" spans="1:19" x14ac:dyDescent="0.2">
      <c r="A35" s="1" t="s">
        <v>17</v>
      </c>
      <c r="B35" s="2" t="s">
        <v>32</v>
      </c>
      <c r="C35" s="18">
        <v>44869</v>
      </c>
      <c r="D35" s="27">
        <v>-126.12</v>
      </c>
      <c r="E35" s="27">
        <f>VLOOKUP(I35,'[1]ITEM#'!A:C,3,0)*3</f>
        <v>-31.32</v>
      </c>
      <c r="F35" s="27">
        <f t="shared" si="2"/>
        <v>-94.800000000000011</v>
      </c>
      <c r="G35" s="18">
        <v>44869</v>
      </c>
      <c r="H35" s="1" t="s">
        <v>33</v>
      </c>
      <c r="I35" s="1">
        <v>1540785</v>
      </c>
      <c r="J35" s="1" t="s">
        <v>1328</v>
      </c>
      <c r="K35" s="1" t="s">
        <v>186</v>
      </c>
      <c r="L35" s="1" t="s">
        <v>1298</v>
      </c>
      <c r="N35" s="8">
        <f>VLOOKUP(I35,'[1]ITEM#'!A:D,4,0)</f>
        <v>-31.6</v>
      </c>
      <c r="O35" s="1">
        <f t="shared" si="1"/>
        <v>3.0000000000000004</v>
      </c>
      <c r="Q35" s="11" t="s">
        <v>1289</v>
      </c>
    </row>
    <row r="36" spans="1:19" x14ac:dyDescent="0.2">
      <c r="A36" s="1" t="s">
        <v>17</v>
      </c>
      <c r="B36" s="2" t="s">
        <v>34</v>
      </c>
      <c r="C36" s="18">
        <v>44869</v>
      </c>
      <c r="D36" s="27">
        <v>-25.55</v>
      </c>
      <c r="E36" s="27">
        <v>0</v>
      </c>
      <c r="F36" s="27">
        <f t="shared" si="2"/>
        <v>-25.55</v>
      </c>
      <c r="G36" s="18">
        <v>44869</v>
      </c>
      <c r="H36" s="1" t="s">
        <v>35</v>
      </c>
      <c r="I36" s="1">
        <v>1516592</v>
      </c>
      <c r="J36" s="1" t="s">
        <v>1299</v>
      </c>
      <c r="K36" s="1" t="s">
        <v>186</v>
      </c>
      <c r="L36" s="1" t="s">
        <v>1291</v>
      </c>
      <c r="N36" s="8">
        <f>VLOOKUP(I36,'[1]ITEM#'!A:D,4,0)</f>
        <v>-25.55</v>
      </c>
      <c r="O36" s="1">
        <f t="shared" si="1"/>
        <v>1</v>
      </c>
      <c r="Q36" s="11" t="s">
        <v>1289</v>
      </c>
    </row>
    <row r="37" spans="1:19" x14ac:dyDescent="0.2">
      <c r="A37" s="1" t="s">
        <v>17</v>
      </c>
      <c r="B37" s="2" t="s">
        <v>36</v>
      </c>
      <c r="C37" s="18">
        <v>44869</v>
      </c>
      <c r="D37" s="27">
        <v>-84.08</v>
      </c>
      <c r="E37" s="27">
        <f>VLOOKUP(I37,'[1]ITEM#'!A:C,3,0)</f>
        <v>-10.44</v>
      </c>
      <c r="F37" s="27">
        <v>-31.6</v>
      </c>
      <c r="G37" s="18">
        <v>44869</v>
      </c>
      <c r="H37" s="1" t="s">
        <v>37</v>
      </c>
      <c r="I37" s="1">
        <v>1540784</v>
      </c>
      <c r="J37" s="1" t="s">
        <v>1297</v>
      </c>
      <c r="K37" s="1" t="s">
        <v>186</v>
      </c>
      <c r="L37" s="1" t="s">
        <v>1298</v>
      </c>
      <c r="N37" s="8">
        <f>VLOOKUP(I37,'[1]ITEM#'!A:D,4,0)</f>
        <v>-31.6</v>
      </c>
      <c r="O37" s="1">
        <f t="shared" si="1"/>
        <v>1</v>
      </c>
      <c r="Q37" s="11" t="s">
        <v>1289</v>
      </c>
    </row>
    <row r="38" spans="1:19" x14ac:dyDescent="0.2">
      <c r="B38" s="2"/>
      <c r="C38" s="18"/>
      <c r="D38" s="27"/>
      <c r="E38" s="27">
        <f>VLOOKUP(I38,'[1]ITEM#'!A:C,3,0)</f>
        <v>-10.44</v>
      </c>
      <c r="F38" s="27">
        <v>-31.6</v>
      </c>
      <c r="G38" s="18">
        <v>44869</v>
      </c>
      <c r="H38" s="1" t="s">
        <v>37</v>
      </c>
      <c r="I38" s="1">
        <v>1540785</v>
      </c>
      <c r="J38" s="1" t="s">
        <v>1328</v>
      </c>
      <c r="K38" s="1" t="s">
        <v>186</v>
      </c>
      <c r="L38" s="1" t="s">
        <v>1298</v>
      </c>
      <c r="N38" s="8">
        <f>VLOOKUP(I38,'[1]ITEM#'!A:D,4,0)</f>
        <v>-31.6</v>
      </c>
      <c r="O38" s="1">
        <f t="shared" si="1"/>
        <v>1</v>
      </c>
      <c r="Q38" s="11" t="s">
        <v>1289</v>
      </c>
    </row>
    <row r="39" spans="1:19" x14ac:dyDescent="0.2">
      <c r="A39" s="1" t="s">
        <v>38</v>
      </c>
      <c r="B39" s="2" t="s">
        <v>39</v>
      </c>
      <c r="C39" s="18">
        <v>44868</v>
      </c>
      <c r="D39" s="27">
        <v>-39</v>
      </c>
      <c r="E39" s="27">
        <v>0</v>
      </c>
      <c r="F39" s="27">
        <f>D39-E39</f>
        <v>-39</v>
      </c>
      <c r="G39" s="18">
        <v>44868</v>
      </c>
      <c r="H39" s="1" t="s">
        <v>40</v>
      </c>
      <c r="I39" s="1">
        <v>1529947</v>
      </c>
      <c r="J39" s="1" t="s">
        <v>1294</v>
      </c>
      <c r="K39" s="1" t="s">
        <v>186</v>
      </c>
      <c r="L39" s="1" t="s">
        <v>1291</v>
      </c>
      <c r="N39" s="8">
        <f>VLOOKUP(I39,'[1]ITEM#'!A:D,4,0)</f>
        <v>-39</v>
      </c>
      <c r="O39" s="1">
        <f t="shared" si="1"/>
        <v>1</v>
      </c>
      <c r="Q39" s="11" t="s">
        <v>1289</v>
      </c>
      <c r="S39" s="9"/>
    </row>
    <row r="40" spans="1:19" x14ac:dyDescent="0.2">
      <c r="A40" s="1" t="s">
        <v>38</v>
      </c>
      <c r="B40" s="2" t="s">
        <v>41</v>
      </c>
      <c r="C40" s="18">
        <v>44868</v>
      </c>
      <c r="D40" s="27">
        <v>-64.47</v>
      </c>
      <c r="E40" s="27">
        <f>VLOOKUP(I40,'[1]ITEM#'!A:C,3,0)</f>
        <v>0</v>
      </c>
      <c r="F40" s="27">
        <f>D40-E40</f>
        <v>-64.47</v>
      </c>
      <c r="G40" s="18">
        <v>44868</v>
      </c>
      <c r="H40" s="1" t="s">
        <v>42</v>
      </c>
      <c r="I40" s="1">
        <v>1585795</v>
      </c>
      <c r="J40" s="1" t="s">
        <v>1290</v>
      </c>
      <c r="K40" s="1" t="s">
        <v>186</v>
      </c>
      <c r="L40" s="1" t="s">
        <v>1291</v>
      </c>
      <c r="N40" s="8">
        <f>VLOOKUP(I40,'[1]ITEM#'!A:D,4,0)</f>
        <v>-64.47</v>
      </c>
      <c r="O40" s="1">
        <f t="shared" si="1"/>
        <v>1</v>
      </c>
      <c r="Q40" s="11" t="s">
        <v>1289</v>
      </c>
    </row>
    <row r="41" spans="1:19" x14ac:dyDescent="0.2">
      <c r="A41" s="1" t="s">
        <v>38</v>
      </c>
      <c r="B41" s="2" t="s">
        <v>43</v>
      </c>
      <c r="C41" s="18">
        <v>44868</v>
      </c>
      <c r="D41" s="27">
        <v>-42.07</v>
      </c>
      <c r="E41" s="27">
        <v>0</v>
      </c>
      <c r="F41" s="27">
        <f>D41-E41</f>
        <v>-42.07</v>
      </c>
      <c r="G41" s="18">
        <v>44868</v>
      </c>
      <c r="H41" s="1" t="s">
        <v>44</v>
      </c>
      <c r="I41" s="1">
        <v>1514688</v>
      </c>
      <c r="J41" s="1" t="s">
        <v>1304</v>
      </c>
      <c r="K41" s="1" t="s">
        <v>186</v>
      </c>
      <c r="L41" s="1" t="s">
        <v>1291</v>
      </c>
      <c r="N41" s="8">
        <f>VLOOKUP(I41,'[1]ITEM#'!A:D,4,0)</f>
        <v>-42.07</v>
      </c>
      <c r="O41" s="1">
        <f t="shared" si="1"/>
        <v>1</v>
      </c>
      <c r="Q41" s="11" t="s">
        <v>1289</v>
      </c>
    </row>
    <row r="42" spans="1:19" x14ac:dyDescent="0.2">
      <c r="A42" s="1" t="s">
        <v>38</v>
      </c>
      <c r="B42" s="2" t="s">
        <v>45</v>
      </c>
      <c r="C42" s="18">
        <v>44868</v>
      </c>
      <c r="D42" s="27">
        <v>-164.2</v>
      </c>
      <c r="E42" s="27">
        <f>VLOOKUP(I42,'[1]ITEM#'!A:C,3,0)</f>
        <v>-10.44</v>
      </c>
      <c r="F42" s="27">
        <v>-31.6</v>
      </c>
      <c r="G42" s="18">
        <v>44868</v>
      </c>
      <c r="H42" s="1" t="s">
        <v>46</v>
      </c>
      <c r="I42" s="1">
        <v>1540787</v>
      </c>
      <c r="J42" s="1" t="s">
        <v>1341</v>
      </c>
      <c r="K42" s="1" t="s">
        <v>186</v>
      </c>
      <c r="L42" s="1" t="s">
        <v>1298</v>
      </c>
      <c r="N42" s="8">
        <f>VLOOKUP(I42,'[1]ITEM#'!A:D,4,0)</f>
        <v>-31.6</v>
      </c>
      <c r="O42" s="1">
        <f t="shared" si="1"/>
        <v>1</v>
      </c>
      <c r="Q42" s="11" t="s">
        <v>1289</v>
      </c>
    </row>
    <row r="43" spans="1:19" x14ac:dyDescent="0.2">
      <c r="B43" s="2"/>
      <c r="C43" s="18"/>
      <c r="D43" s="27"/>
      <c r="E43" s="27">
        <f>VLOOKUP(I43,'[1]ITEM#'!A:C,3,0)</f>
        <v>-9.93</v>
      </c>
      <c r="F43" s="27">
        <v>-28.15</v>
      </c>
      <c r="G43" s="18">
        <v>44868</v>
      </c>
      <c r="H43" s="1" t="s">
        <v>46</v>
      </c>
      <c r="I43" s="1">
        <v>1593357</v>
      </c>
      <c r="J43" s="1" t="s">
        <v>1302</v>
      </c>
      <c r="K43" s="1" t="s">
        <v>186</v>
      </c>
      <c r="L43" s="1" t="s">
        <v>1298</v>
      </c>
      <c r="N43" s="8">
        <f>VLOOKUP(I43,'[1]ITEM#'!A:D,4,0)</f>
        <v>-28.15</v>
      </c>
      <c r="O43" s="1">
        <f t="shared" si="1"/>
        <v>1</v>
      </c>
      <c r="Q43" s="11" t="s">
        <v>1289</v>
      </c>
    </row>
    <row r="44" spans="1:19" x14ac:dyDescent="0.2">
      <c r="B44" s="2"/>
      <c r="C44" s="18"/>
      <c r="D44" s="27"/>
      <c r="E44" s="27">
        <f>VLOOKUP(I44,'[1]ITEM#'!A:C,3,0)</f>
        <v>-10.44</v>
      </c>
      <c r="F44" s="27">
        <v>-31.6</v>
      </c>
      <c r="G44" s="18">
        <v>44868</v>
      </c>
      <c r="H44" s="1" t="s">
        <v>46</v>
      </c>
      <c r="I44" s="1">
        <v>1593358</v>
      </c>
      <c r="J44" s="1" t="s">
        <v>1322</v>
      </c>
      <c r="K44" s="1" t="s">
        <v>186</v>
      </c>
      <c r="L44" s="1" t="s">
        <v>1298</v>
      </c>
      <c r="N44" s="8">
        <f>VLOOKUP(I44,'[1]ITEM#'!A:D,4,0)</f>
        <v>-31.6</v>
      </c>
      <c r="O44" s="1">
        <f t="shared" si="1"/>
        <v>1</v>
      </c>
      <c r="Q44" s="11" t="s">
        <v>1289</v>
      </c>
    </row>
    <row r="45" spans="1:19" x14ac:dyDescent="0.2">
      <c r="B45" s="2"/>
      <c r="C45" s="18"/>
      <c r="D45" s="27"/>
      <c r="E45" s="27">
        <f>VLOOKUP(I45,'[1]ITEM#'!A:C,3,0)</f>
        <v>-10.44</v>
      </c>
      <c r="F45" s="27">
        <v>-31.6</v>
      </c>
      <c r="G45" s="18">
        <v>44868</v>
      </c>
      <c r="H45" s="1" t="s">
        <v>46</v>
      </c>
      <c r="I45" s="1">
        <v>1593359</v>
      </c>
      <c r="J45" s="1" t="s">
        <v>1316</v>
      </c>
      <c r="K45" s="1" t="s">
        <v>186</v>
      </c>
      <c r="L45" s="1" t="s">
        <v>1298</v>
      </c>
      <c r="N45" s="8">
        <f>VLOOKUP(I45,'[1]ITEM#'!A:D,4,0)</f>
        <v>-31.6</v>
      </c>
      <c r="O45" s="1">
        <f t="shared" si="1"/>
        <v>1</v>
      </c>
      <c r="Q45" s="11" t="s">
        <v>1289</v>
      </c>
    </row>
    <row r="46" spans="1:19" x14ac:dyDescent="0.2">
      <c r="A46" s="1" t="s">
        <v>38</v>
      </c>
      <c r="B46" s="2" t="s">
        <v>47</v>
      </c>
      <c r="C46" s="18">
        <v>44868</v>
      </c>
      <c r="D46" s="27">
        <v>-103.47</v>
      </c>
      <c r="E46" s="27">
        <v>0</v>
      </c>
      <c r="F46" s="27">
        <v>-39</v>
      </c>
      <c r="G46" s="18">
        <v>44868</v>
      </c>
      <c r="H46" s="1" t="s">
        <v>48</v>
      </c>
      <c r="I46" s="1">
        <v>1529946</v>
      </c>
      <c r="J46" s="1" t="s">
        <v>1306</v>
      </c>
      <c r="K46" s="1" t="s">
        <v>186</v>
      </c>
      <c r="L46" s="1" t="s">
        <v>1291</v>
      </c>
      <c r="N46" s="8">
        <f>VLOOKUP(I46,'[1]ITEM#'!A:D,4,0)</f>
        <v>-39</v>
      </c>
      <c r="O46" s="1">
        <f t="shared" si="1"/>
        <v>1</v>
      </c>
      <c r="Q46" s="11" t="s">
        <v>1289</v>
      </c>
    </row>
    <row r="47" spans="1:19" x14ac:dyDescent="0.2">
      <c r="B47" s="2"/>
      <c r="C47" s="18"/>
      <c r="D47" s="27"/>
      <c r="E47" s="27">
        <v>0</v>
      </c>
      <c r="F47" s="27">
        <v>-64.47</v>
      </c>
      <c r="G47" s="18">
        <v>44868</v>
      </c>
      <c r="H47" s="1" t="s">
        <v>48</v>
      </c>
      <c r="I47" s="1">
        <v>1585797</v>
      </c>
      <c r="J47" s="1" t="s">
        <v>1305</v>
      </c>
      <c r="K47" s="1" t="s">
        <v>186</v>
      </c>
      <c r="L47" s="1" t="s">
        <v>1291</v>
      </c>
      <c r="N47" s="8">
        <f>VLOOKUP(I47,'[1]ITEM#'!A:D,4,0)</f>
        <v>-64.47</v>
      </c>
      <c r="O47" s="1">
        <f t="shared" si="1"/>
        <v>1</v>
      </c>
      <c r="Q47" s="11" t="s">
        <v>1289</v>
      </c>
    </row>
    <row r="48" spans="1:19" x14ac:dyDescent="0.2">
      <c r="A48" s="1" t="s">
        <v>38</v>
      </c>
      <c r="B48" s="2" t="s">
        <v>49</v>
      </c>
      <c r="C48" s="18">
        <v>44868</v>
      </c>
      <c r="D48" s="27">
        <v>-42.04</v>
      </c>
      <c r="E48" s="27">
        <f>VLOOKUP(I48,'[1]ITEM#'!A:C,3,0)</f>
        <v>-10.44</v>
      </c>
      <c r="F48" s="27">
        <f>D48-E48</f>
        <v>-31.6</v>
      </c>
      <c r="G48" s="18">
        <v>44868</v>
      </c>
      <c r="H48" s="1" t="s">
        <v>50</v>
      </c>
      <c r="I48" s="1">
        <v>1540787</v>
      </c>
      <c r="J48" s="1" t="s">
        <v>1341</v>
      </c>
      <c r="K48" s="1" t="s">
        <v>186</v>
      </c>
      <c r="L48" s="1" t="s">
        <v>1298</v>
      </c>
      <c r="N48" s="8">
        <f>VLOOKUP(I48,'[1]ITEM#'!A:D,4,0)</f>
        <v>-31.6</v>
      </c>
      <c r="O48" s="1">
        <f t="shared" si="1"/>
        <v>1</v>
      </c>
      <c r="Q48" s="11" t="s">
        <v>1289</v>
      </c>
    </row>
    <row r="49" spans="1:17" x14ac:dyDescent="0.2">
      <c r="A49" s="1" t="s">
        <v>38</v>
      </c>
      <c r="B49" s="2" t="s">
        <v>51</v>
      </c>
      <c r="C49" s="18">
        <v>44868</v>
      </c>
      <c r="D49" s="27">
        <v>-39</v>
      </c>
      <c r="E49" s="27">
        <v>0</v>
      </c>
      <c r="F49" s="27">
        <f>D49-E49</f>
        <v>-39</v>
      </c>
      <c r="G49" s="18">
        <v>44868</v>
      </c>
      <c r="H49" s="1" t="s">
        <v>52</v>
      </c>
      <c r="I49" s="1">
        <v>1529947</v>
      </c>
      <c r="J49" s="1" t="s">
        <v>1294</v>
      </c>
      <c r="K49" s="1" t="s">
        <v>186</v>
      </c>
      <c r="L49" s="1" t="s">
        <v>1291</v>
      </c>
      <c r="N49" s="8">
        <f>VLOOKUP(I49,'[1]ITEM#'!A:D,4,0)</f>
        <v>-39</v>
      </c>
      <c r="O49" s="1">
        <f t="shared" si="1"/>
        <v>1</v>
      </c>
      <c r="Q49" s="11" t="s">
        <v>1289</v>
      </c>
    </row>
    <row r="50" spans="1:17" x14ac:dyDescent="0.2">
      <c r="A50" s="1" t="s">
        <v>38</v>
      </c>
      <c r="B50" s="2" t="s">
        <v>53</v>
      </c>
      <c r="C50" s="18">
        <v>44868</v>
      </c>
      <c r="D50" s="27">
        <v>-90.02</v>
      </c>
      <c r="E50" s="27">
        <f>VLOOKUP(I50,'[1]ITEM#'!A:C,3,0)</f>
        <v>0</v>
      </c>
      <c r="F50" s="27">
        <v>-25.55</v>
      </c>
      <c r="G50" s="18">
        <v>44868</v>
      </c>
      <c r="H50" s="1" t="s">
        <v>54</v>
      </c>
      <c r="I50" s="1">
        <v>1516597</v>
      </c>
      <c r="J50" s="1" t="s">
        <v>1303</v>
      </c>
      <c r="K50" s="1" t="s">
        <v>186</v>
      </c>
      <c r="L50" s="1" t="s">
        <v>1291</v>
      </c>
      <c r="N50" s="8">
        <f>VLOOKUP(I50,'[1]ITEM#'!A:D,4,0)</f>
        <v>-25.55</v>
      </c>
      <c r="O50" s="1">
        <f t="shared" si="1"/>
        <v>1</v>
      </c>
      <c r="Q50" s="11" t="s">
        <v>1289</v>
      </c>
    </row>
    <row r="51" spans="1:17" x14ac:dyDescent="0.2">
      <c r="B51" s="2"/>
      <c r="C51" s="18"/>
      <c r="D51" s="27"/>
      <c r="E51" s="27">
        <f>VLOOKUP(I51,'[1]ITEM#'!A:C,3,0)</f>
        <v>0</v>
      </c>
      <c r="F51" s="27">
        <v>-64.47</v>
      </c>
      <c r="G51" s="18">
        <v>44868</v>
      </c>
      <c r="H51" s="1" t="s">
        <v>54</v>
      </c>
      <c r="I51" s="1">
        <v>1585795</v>
      </c>
      <c r="J51" s="1" t="s">
        <v>1290</v>
      </c>
      <c r="K51" s="1" t="s">
        <v>186</v>
      </c>
      <c r="L51" s="1" t="s">
        <v>1291</v>
      </c>
      <c r="N51" s="8">
        <f>VLOOKUP(I51,'[1]ITEM#'!A:D,4,0)</f>
        <v>-64.47</v>
      </c>
      <c r="O51" s="1">
        <f t="shared" si="1"/>
        <v>1</v>
      </c>
      <c r="Q51" s="11" t="s">
        <v>1289</v>
      </c>
    </row>
    <row r="52" spans="1:17" x14ac:dyDescent="0.2">
      <c r="A52" s="1" t="s">
        <v>38</v>
      </c>
      <c r="B52" s="2" t="s">
        <v>55</v>
      </c>
      <c r="C52" s="18">
        <v>44868</v>
      </c>
      <c r="D52" s="27">
        <v>-90.02</v>
      </c>
      <c r="E52" s="27">
        <v>0</v>
      </c>
      <c r="F52" s="27">
        <v>-25.55</v>
      </c>
      <c r="G52" s="18">
        <v>44868</v>
      </c>
      <c r="H52" s="1" t="s">
        <v>56</v>
      </c>
      <c r="I52" s="1">
        <v>1516592</v>
      </c>
      <c r="J52" s="1" t="s">
        <v>1299</v>
      </c>
      <c r="K52" s="1" t="s">
        <v>186</v>
      </c>
      <c r="L52" s="1" t="s">
        <v>1291</v>
      </c>
      <c r="N52" s="8">
        <f>VLOOKUP(I52,'[1]ITEM#'!A:D,4,0)</f>
        <v>-25.55</v>
      </c>
      <c r="O52" s="1">
        <f t="shared" si="1"/>
        <v>1</v>
      </c>
      <c r="Q52" s="11" t="s">
        <v>1289</v>
      </c>
    </row>
    <row r="53" spans="1:17" x14ac:dyDescent="0.2">
      <c r="B53" s="2"/>
      <c r="C53" s="18"/>
      <c r="D53" s="27"/>
      <c r="E53" s="27">
        <f>VLOOKUP(I53,'[1]ITEM#'!A:C,3,0)</f>
        <v>0</v>
      </c>
      <c r="F53" s="27">
        <v>-64.47</v>
      </c>
      <c r="G53" s="18">
        <v>44868</v>
      </c>
      <c r="H53" s="1" t="s">
        <v>56</v>
      </c>
      <c r="I53" s="1">
        <v>1585797</v>
      </c>
      <c r="J53" s="1" t="s">
        <v>1305</v>
      </c>
      <c r="K53" s="1" t="s">
        <v>186</v>
      </c>
      <c r="L53" s="1" t="s">
        <v>1291</v>
      </c>
      <c r="N53" s="8">
        <f>VLOOKUP(I53,'[1]ITEM#'!A:D,4,0)</f>
        <v>-64.47</v>
      </c>
      <c r="O53" s="1">
        <f t="shared" si="1"/>
        <v>1</v>
      </c>
      <c r="Q53" s="11" t="s">
        <v>1289</v>
      </c>
    </row>
    <row r="54" spans="1:17" x14ac:dyDescent="0.2">
      <c r="A54" s="1" t="s">
        <v>38</v>
      </c>
      <c r="B54" s="2" t="s">
        <v>57</v>
      </c>
      <c r="C54" s="18">
        <v>44868</v>
      </c>
      <c r="D54" s="27">
        <v>-64.47</v>
      </c>
      <c r="E54" s="27">
        <f>VLOOKUP(I54,'[1]ITEM#'!A:C,3,0)</f>
        <v>0</v>
      </c>
      <c r="F54" s="27">
        <f t="shared" ref="F54:F72" si="3">D54-E54</f>
        <v>-64.47</v>
      </c>
      <c r="G54" s="18">
        <v>44868</v>
      </c>
      <c r="H54" s="1" t="s">
        <v>58</v>
      </c>
      <c r="I54" s="1">
        <v>1585797</v>
      </c>
      <c r="J54" s="1" t="s">
        <v>1305</v>
      </c>
      <c r="K54" s="1" t="s">
        <v>186</v>
      </c>
      <c r="L54" s="1" t="s">
        <v>1291</v>
      </c>
      <c r="N54" s="8">
        <f>VLOOKUP(I54,'[1]ITEM#'!A:D,4,0)</f>
        <v>-64.47</v>
      </c>
      <c r="O54" s="1">
        <f t="shared" si="1"/>
        <v>1</v>
      </c>
      <c r="Q54" s="11" t="s">
        <v>1289</v>
      </c>
    </row>
    <row r="55" spans="1:17" x14ac:dyDescent="0.2">
      <c r="A55" s="1" t="s">
        <v>38</v>
      </c>
      <c r="B55" s="2" t="s">
        <v>59</v>
      </c>
      <c r="C55" s="18">
        <v>44868</v>
      </c>
      <c r="D55" s="27">
        <v>-50.1</v>
      </c>
      <c r="E55" s="27">
        <f>VLOOKUP(I55,'[1]ITEM#'!A:C,3,0)</f>
        <v>-12.22</v>
      </c>
      <c r="F55" s="27">
        <f t="shared" si="3"/>
        <v>-37.880000000000003</v>
      </c>
      <c r="G55" s="18">
        <v>44868</v>
      </c>
      <c r="H55" s="1" t="s">
        <v>60</v>
      </c>
      <c r="I55" s="1">
        <v>1408971</v>
      </c>
      <c r="J55" s="1" t="s">
        <v>1315</v>
      </c>
      <c r="K55" s="1" t="s">
        <v>186</v>
      </c>
      <c r="L55" s="1" t="s">
        <v>1311</v>
      </c>
      <c r="N55" s="8">
        <f>VLOOKUP(I55,'[1]ITEM#'!A:D,4,0)</f>
        <v>-37.880000000000003</v>
      </c>
      <c r="O55" s="1">
        <f t="shared" si="1"/>
        <v>1</v>
      </c>
      <c r="Q55" s="11" t="s">
        <v>1289</v>
      </c>
    </row>
    <row r="56" spans="1:17" x14ac:dyDescent="0.2">
      <c r="A56" s="1" t="s">
        <v>38</v>
      </c>
      <c r="B56" s="1" t="s">
        <v>1355</v>
      </c>
      <c r="C56" s="18">
        <v>44868</v>
      </c>
      <c r="D56" s="27">
        <v>-93.62</v>
      </c>
      <c r="E56" s="27">
        <f>VLOOKUP(I56,'[1]ITEM#'!A:C,3,0)-16.19</f>
        <v>-31.35</v>
      </c>
      <c r="F56" s="27">
        <f t="shared" si="3"/>
        <v>-62.27</v>
      </c>
      <c r="G56" s="18">
        <v>44868</v>
      </c>
      <c r="H56" s="1" t="s">
        <v>368</v>
      </c>
      <c r="I56" s="1">
        <v>1339334</v>
      </c>
      <c r="J56" s="1" t="s">
        <v>1331</v>
      </c>
      <c r="K56" s="1" t="s">
        <v>186</v>
      </c>
      <c r="L56" s="1" t="s">
        <v>1301</v>
      </c>
      <c r="N56" s="8">
        <f>VLOOKUP(I56,'[1]ITEM#'!A:D,4,0)</f>
        <v>-62.27</v>
      </c>
      <c r="O56" s="1">
        <f t="shared" si="1"/>
        <v>1</v>
      </c>
      <c r="Q56" s="11" t="s">
        <v>1289</v>
      </c>
    </row>
    <row r="57" spans="1:17" x14ac:dyDescent="0.2">
      <c r="A57" s="1" t="s">
        <v>38</v>
      </c>
      <c r="B57" s="1" t="s">
        <v>1356</v>
      </c>
      <c r="C57" s="18">
        <v>44868</v>
      </c>
      <c r="D57" s="27">
        <v>-85.42</v>
      </c>
      <c r="E57" s="27">
        <f>VLOOKUP(I57,'[1]ITEM#'!A:C,3,0)-15.19</f>
        <v>-30.29</v>
      </c>
      <c r="F57" s="27">
        <f t="shared" si="3"/>
        <v>-55.13</v>
      </c>
      <c r="G57" s="18">
        <v>44868</v>
      </c>
      <c r="H57" s="1" t="s">
        <v>369</v>
      </c>
      <c r="I57" s="1">
        <v>1339333</v>
      </c>
      <c r="J57" s="1" t="s">
        <v>1337</v>
      </c>
      <c r="K57" s="1" t="s">
        <v>186</v>
      </c>
      <c r="L57" s="1" t="s">
        <v>1301</v>
      </c>
      <c r="N57" s="8">
        <f>VLOOKUP(I57,'[1]ITEM#'!A:D,4,0)</f>
        <v>-55.13</v>
      </c>
      <c r="O57" s="1">
        <f t="shared" si="1"/>
        <v>1</v>
      </c>
      <c r="Q57" s="11" t="s">
        <v>1289</v>
      </c>
    </row>
    <row r="58" spans="1:17" x14ac:dyDescent="0.2">
      <c r="A58" s="1" t="s">
        <v>38</v>
      </c>
      <c r="B58" s="1" t="s">
        <v>1357</v>
      </c>
      <c r="C58" s="18">
        <v>44868</v>
      </c>
      <c r="D58" s="27">
        <v>-88.38</v>
      </c>
      <c r="E58" s="27">
        <f>VLOOKUP(I58,'[1]ITEM#'!A:C,3,0)-10.95</f>
        <v>-26.11</v>
      </c>
      <c r="F58" s="27">
        <f t="shared" si="3"/>
        <v>-62.269999999999996</v>
      </c>
      <c r="G58" s="18">
        <v>44868</v>
      </c>
      <c r="H58" s="1" t="s">
        <v>370</v>
      </c>
      <c r="I58" s="1">
        <v>1339335</v>
      </c>
      <c r="J58" s="1" t="s">
        <v>1314</v>
      </c>
      <c r="K58" s="1" t="s">
        <v>186</v>
      </c>
      <c r="L58" s="1" t="s">
        <v>1301</v>
      </c>
      <c r="N58" s="8">
        <f>VLOOKUP(I58,'[1]ITEM#'!A:D,4,0)</f>
        <v>-62.27</v>
      </c>
      <c r="O58" s="1">
        <f t="shared" si="1"/>
        <v>0.99999999999999989</v>
      </c>
      <c r="Q58" s="11" t="s">
        <v>1289</v>
      </c>
    </row>
    <row r="59" spans="1:17" x14ac:dyDescent="0.2">
      <c r="A59" s="1" t="s">
        <v>61</v>
      </c>
      <c r="B59" s="2" t="s">
        <v>62</v>
      </c>
      <c r="C59" s="18">
        <v>44867</v>
      </c>
      <c r="D59" s="27">
        <v>-141.24</v>
      </c>
      <c r="E59" s="27">
        <f>VLOOKUP(I59,'[1]ITEM#'!A:C,3,0)</f>
        <v>0</v>
      </c>
      <c r="F59" s="27">
        <f t="shared" si="3"/>
        <v>-141.24</v>
      </c>
      <c r="G59" s="18">
        <v>44867</v>
      </c>
      <c r="H59" s="1" t="s">
        <v>63</v>
      </c>
      <c r="I59" s="1">
        <v>1585799</v>
      </c>
      <c r="J59" s="1" t="s">
        <v>1292</v>
      </c>
      <c r="K59" s="1" t="s">
        <v>186</v>
      </c>
      <c r="L59" s="1" t="s">
        <v>1291</v>
      </c>
      <c r="N59" s="8">
        <f>VLOOKUP(I59,'[1]ITEM#'!A:D,4,0)</f>
        <v>-70.62</v>
      </c>
      <c r="O59" s="1">
        <f t="shared" si="1"/>
        <v>2</v>
      </c>
      <c r="Q59" s="11" t="s">
        <v>1289</v>
      </c>
    </row>
    <row r="60" spans="1:17" x14ac:dyDescent="0.2">
      <c r="A60" s="1" t="s">
        <v>61</v>
      </c>
      <c r="B60" s="2" t="s">
        <v>64</v>
      </c>
      <c r="C60" s="18">
        <v>44867</v>
      </c>
      <c r="D60" s="27">
        <v>-42.07</v>
      </c>
      <c r="E60" s="27">
        <v>0</v>
      </c>
      <c r="F60" s="27">
        <f t="shared" si="3"/>
        <v>-42.07</v>
      </c>
      <c r="G60" s="18">
        <v>44867</v>
      </c>
      <c r="H60" s="1" t="s">
        <v>65</v>
      </c>
      <c r="I60" s="1">
        <v>1514691</v>
      </c>
      <c r="J60" s="1" t="s">
        <v>1293</v>
      </c>
      <c r="K60" s="1" t="s">
        <v>186</v>
      </c>
      <c r="L60" s="1" t="s">
        <v>1291</v>
      </c>
      <c r="N60" s="8">
        <f>VLOOKUP(I60,'[1]ITEM#'!A:D,4,0)</f>
        <v>-42.07</v>
      </c>
      <c r="O60" s="1">
        <f t="shared" si="1"/>
        <v>1</v>
      </c>
      <c r="Q60" s="11" t="s">
        <v>1289</v>
      </c>
    </row>
    <row r="61" spans="1:17" x14ac:dyDescent="0.2">
      <c r="A61" s="1" t="s">
        <v>61</v>
      </c>
      <c r="B61" s="2" t="s">
        <v>66</v>
      </c>
      <c r="C61" s="18">
        <v>44867</v>
      </c>
      <c r="D61" s="27">
        <v>-64.47</v>
      </c>
      <c r="E61" s="27">
        <f>VLOOKUP(I61,'[1]ITEM#'!A:C,3,0)</f>
        <v>0</v>
      </c>
      <c r="F61" s="27">
        <f t="shared" si="3"/>
        <v>-64.47</v>
      </c>
      <c r="G61" s="18">
        <v>44867</v>
      </c>
      <c r="H61" s="1" t="s">
        <v>67</v>
      </c>
      <c r="I61" s="1">
        <v>1585795</v>
      </c>
      <c r="J61" s="1" t="s">
        <v>1290</v>
      </c>
      <c r="K61" s="1" t="s">
        <v>186</v>
      </c>
      <c r="L61" s="1" t="s">
        <v>1291</v>
      </c>
      <c r="N61" s="8">
        <f>VLOOKUP(I61,'[1]ITEM#'!A:D,4,0)</f>
        <v>-64.47</v>
      </c>
      <c r="O61" s="1">
        <f t="shared" si="1"/>
        <v>1</v>
      </c>
      <c r="Q61" s="11" t="s">
        <v>1289</v>
      </c>
    </row>
    <row r="62" spans="1:17" x14ac:dyDescent="0.2">
      <c r="A62" s="1" t="s">
        <v>61</v>
      </c>
      <c r="B62" s="2" t="s">
        <v>68</v>
      </c>
      <c r="C62" s="18">
        <v>44867</v>
      </c>
      <c r="D62" s="27">
        <v>-142.63</v>
      </c>
      <c r="E62" s="27">
        <f>-15.16+-65.2</f>
        <v>-80.36</v>
      </c>
      <c r="F62" s="27">
        <f t="shared" si="3"/>
        <v>-62.269999999999996</v>
      </c>
      <c r="G62" s="18">
        <v>44867</v>
      </c>
      <c r="H62" s="1" t="s">
        <v>69</v>
      </c>
      <c r="I62" s="1">
        <v>1339334</v>
      </c>
      <c r="J62" s="1" t="s">
        <v>1331</v>
      </c>
      <c r="K62" s="1" t="s">
        <v>186</v>
      </c>
      <c r="L62" s="1" t="s">
        <v>1301</v>
      </c>
      <c r="N62" s="8">
        <f>VLOOKUP(I62,'[1]ITEM#'!A:D,4,0)</f>
        <v>-62.27</v>
      </c>
      <c r="O62" s="1">
        <f t="shared" si="1"/>
        <v>0.99999999999999989</v>
      </c>
      <c r="Q62" s="11" t="s">
        <v>1289</v>
      </c>
    </row>
    <row r="63" spans="1:17" x14ac:dyDescent="0.2">
      <c r="A63" s="1" t="s">
        <v>61</v>
      </c>
      <c r="B63" s="2" t="s">
        <v>70</v>
      </c>
      <c r="C63" s="18">
        <v>44867</v>
      </c>
      <c r="D63" s="27">
        <v>-25.55</v>
      </c>
      <c r="E63" s="27">
        <v>0</v>
      </c>
      <c r="F63" s="27">
        <f t="shared" si="3"/>
        <v>-25.55</v>
      </c>
      <c r="G63" s="18">
        <v>44867</v>
      </c>
      <c r="H63" s="1" t="s">
        <v>71</v>
      </c>
      <c r="I63" s="1">
        <v>1516592</v>
      </c>
      <c r="J63" s="1" t="s">
        <v>1299</v>
      </c>
      <c r="K63" s="1" t="s">
        <v>186</v>
      </c>
      <c r="L63" s="1" t="s">
        <v>1291</v>
      </c>
      <c r="N63" s="8">
        <f>VLOOKUP(I63,'[1]ITEM#'!A:D,4,0)</f>
        <v>-25.55</v>
      </c>
      <c r="O63" s="1">
        <f t="shared" si="1"/>
        <v>1</v>
      </c>
      <c r="Q63" s="11" t="s">
        <v>1289</v>
      </c>
    </row>
    <row r="64" spans="1:17" x14ac:dyDescent="0.2">
      <c r="A64" s="1" t="s">
        <v>61</v>
      </c>
      <c r="B64" s="2" t="s">
        <v>72</v>
      </c>
      <c r="C64" s="18">
        <v>44867</v>
      </c>
      <c r="D64" s="27">
        <v>-64.47</v>
      </c>
      <c r="E64" s="27">
        <f>VLOOKUP(I64,'[1]ITEM#'!A:C,3,0)</f>
        <v>0</v>
      </c>
      <c r="F64" s="27">
        <f t="shared" si="3"/>
        <v>-64.47</v>
      </c>
      <c r="G64" s="18">
        <v>44867</v>
      </c>
      <c r="H64" s="1" t="s">
        <v>73</v>
      </c>
      <c r="I64" s="1">
        <v>1585794</v>
      </c>
      <c r="J64" s="1" t="s">
        <v>1338</v>
      </c>
      <c r="K64" s="1" t="s">
        <v>186</v>
      </c>
      <c r="L64" s="1" t="s">
        <v>1291</v>
      </c>
      <c r="N64" s="8">
        <f>VLOOKUP(I64,'[1]ITEM#'!A:D,4,0)</f>
        <v>-64.47</v>
      </c>
      <c r="O64" s="1">
        <f t="shared" si="1"/>
        <v>1</v>
      </c>
      <c r="Q64" s="11" t="s">
        <v>1289</v>
      </c>
    </row>
    <row r="65" spans="1:17" x14ac:dyDescent="0.2">
      <c r="A65" s="1" t="s">
        <v>61</v>
      </c>
      <c r="B65" s="2" t="s">
        <v>76</v>
      </c>
      <c r="C65" s="18">
        <v>44867</v>
      </c>
      <c r="D65" s="27">
        <v>-70.62</v>
      </c>
      <c r="E65" s="27">
        <f>VLOOKUP(I65,'[1]ITEM#'!A:C,3,0)</f>
        <v>0</v>
      </c>
      <c r="F65" s="27">
        <f t="shared" si="3"/>
        <v>-70.62</v>
      </c>
      <c r="G65" s="18">
        <v>44867</v>
      </c>
      <c r="H65" s="1" t="s">
        <v>77</v>
      </c>
      <c r="I65" s="1">
        <v>1585798</v>
      </c>
      <c r="J65" s="1" t="s">
        <v>1319</v>
      </c>
      <c r="K65" s="1" t="s">
        <v>186</v>
      </c>
      <c r="L65" s="1" t="s">
        <v>1291</v>
      </c>
      <c r="N65" s="8">
        <f>VLOOKUP(I65,'[1]ITEM#'!A:D,4,0)</f>
        <v>-70.62</v>
      </c>
      <c r="O65" s="1">
        <f t="shared" si="1"/>
        <v>1</v>
      </c>
      <c r="Q65" s="11" t="s">
        <v>1289</v>
      </c>
    </row>
    <row r="66" spans="1:17" x14ac:dyDescent="0.2">
      <c r="A66" s="1" t="s">
        <v>61</v>
      </c>
      <c r="B66" s="2" t="s">
        <v>84</v>
      </c>
      <c r="C66" s="18">
        <v>44867</v>
      </c>
      <c r="D66" s="27">
        <v>-64.47</v>
      </c>
      <c r="E66" s="27">
        <f>VLOOKUP(I66,'[1]ITEM#'!A:C,3,0)</f>
        <v>0</v>
      </c>
      <c r="F66" s="27">
        <f t="shared" si="3"/>
        <v>-64.47</v>
      </c>
      <c r="G66" s="18">
        <v>44867</v>
      </c>
      <c r="H66" s="1" t="s">
        <v>85</v>
      </c>
      <c r="I66" s="1">
        <v>1585795</v>
      </c>
      <c r="J66" s="1" t="s">
        <v>1290</v>
      </c>
      <c r="K66" s="1" t="s">
        <v>186</v>
      </c>
      <c r="L66" s="1" t="s">
        <v>1291</v>
      </c>
      <c r="N66" s="8">
        <f>VLOOKUP(I66,'[1]ITEM#'!A:D,4,0)</f>
        <v>-64.47</v>
      </c>
      <c r="O66" s="1">
        <f t="shared" ref="O66:O129" si="4">F66/N66</f>
        <v>1</v>
      </c>
      <c r="Q66" s="11" t="s">
        <v>1289</v>
      </c>
    </row>
    <row r="67" spans="1:17" x14ac:dyDescent="0.2">
      <c r="A67" s="1" t="s">
        <v>90</v>
      </c>
      <c r="B67" s="2" t="s">
        <v>93</v>
      </c>
      <c r="C67" s="18">
        <v>44863</v>
      </c>
      <c r="D67" s="27">
        <v>-50.1</v>
      </c>
      <c r="E67" s="27">
        <f>VLOOKUP(I67,'[1]ITEM#'!A:C,3,0)</f>
        <v>-12.22</v>
      </c>
      <c r="F67" s="27">
        <f t="shared" si="3"/>
        <v>-37.880000000000003</v>
      </c>
      <c r="G67" s="18">
        <v>44863</v>
      </c>
      <c r="H67" s="1" t="s">
        <v>94</v>
      </c>
      <c r="I67" s="1">
        <v>1408970</v>
      </c>
      <c r="J67" s="1" t="s">
        <v>1332</v>
      </c>
      <c r="K67" s="1" t="s">
        <v>186</v>
      </c>
      <c r="L67" s="1" t="s">
        <v>1311</v>
      </c>
      <c r="N67" s="8">
        <f>VLOOKUP(I67,'[1]ITEM#'!A:D,4,0)</f>
        <v>-37.880000000000003</v>
      </c>
      <c r="O67" s="1">
        <f t="shared" si="4"/>
        <v>1</v>
      </c>
      <c r="Q67" s="11" t="s">
        <v>1289</v>
      </c>
    </row>
    <row r="68" spans="1:17" x14ac:dyDescent="0.2">
      <c r="A68" s="1" t="s">
        <v>90</v>
      </c>
      <c r="B68" s="2" t="s">
        <v>95</v>
      </c>
      <c r="C68" s="18">
        <v>44866</v>
      </c>
      <c r="D68" s="27">
        <v>-70.62</v>
      </c>
      <c r="E68" s="27">
        <f>VLOOKUP(I68,'[1]ITEM#'!A:C,3,0)</f>
        <v>0</v>
      </c>
      <c r="F68" s="27">
        <f t="shared" si="3"/>
        <v>-70.62</v>
      </c>
      <c r="G68" s="18">
        <v>44866</v>
      </c>
      <c r="H68" s="1" t="s">
        <v>96</v>
      </c>
      <c r="I68" s="1">
        <v>1585798</v>
      </c>
      <c r="J68" s="1" t="s">
        <v>1319</v>
      </c>
      <c r="K68" s="1" t="s">
        <v>186</v>
      </c>
      <c r="L68" s="1" t="s">
        <v>1291</v>
      </c>
      <c r="N68" s="8">
        <f>VLOOKUP(I68,'[1]ITEM#'!A:D,4,0)</f>
        <v>-70.62</v>
      </c>
      <c r="O68" s="1">
        <f t="shared" si="4"/>
        <v>1</v>
      </c>
      <c r="Q68" s="11" t="s">
        <v>1289</v>
      </c>
    </row>
    <row r="69" spans="1:17" x14ac:dyDescent="0.2">
      <c r="A69" s="1" t="s">
        <v>90</v>
      </c>
      <c r="B69" s="2" t="s">
        <v>99</v>
      </c>
      <c r="C69" s="18">
        <v>44866</v>
      </c>
      <c r="D69" s="27">
        <v>-70.62</v>
      </c>
      <c r="E69" s="27">
        <f>VLOOKUP(I69,'[1]ITEM#'!A:C,3,0)</f>
        <v>0</v>
      </c>
      <c r="F69" s="27">
        <f t="shared" si="3"/>
        <v>-70.62</v>
      </c>
      <c r="G69" s="18">
        <v>44866</v>
      </c>
      <c r="H69" s="1" t="s">
        <v>100</v>
      </c>
      <c r="I69" s="1">
        <v>1585798</v>
      </c>
      <c r="J69" s="1" t="s">
        <v>1319</v>
      </c>
      <c r="K69" s="1" t="s">
        <v>186</v>
      </c>
      <c r="L69" s="1" t="s">
        <v>1291</v>
      </c>
      <c r="N69" s="8">
        <f>VLOOKUP(I69,'[1]ITEM#'!A:D,4,0)</f>
        <v>-70.62</v>
      </c>
      <c r="O69" s="1">
        <f t="shared" si="4"/>
        <v>1</v>
      </c>
      <c r="Q69" s="11" t="s">
        <v>1289</v>
      </c>
    </row>
    <row r="70" spans="1:17" x14ac:dyDescent="0.2">
      <c r="A70" s="1" t="s">
        <v>90</v>
      </c>
      <c r="B70" s="2" t="s">
        <v>101</v>
      </c>
      <c r="C70" s="18">
        <v>44866</v>
      </c>
      <c r="D70" s="27">
        <v>-64.47</v>
      </c>
      <c r="E70" s="27">
        <f>VLOOKUP(I70,'[1]ITEM#'!A:C,3,0)</f>
        <v>0</v>
      </c>
      <c r="F70" s="27">
        <f t="shared" si="3"/>
        <v>-64.47</v>
      </c>
      <c r="G70" s="18">
        <v>44866</v>
      </c>
      <c r="H70" s="1" t="s">
        <v>102</v>
      </c>
      <c r="I70" s="1">
        <v>1585795</v>
      </c>
      <c r="J70" s="1" t="s">
        <v>1290</v>
      </c>
      <c r="K70" s="1" t="s">
        <v>186</v>
      </c>
      <c r="L70" s="1" t="s">
        <v>1291</v>
      </c>
      <c r="N70" s="8">
        <f>VLOOKUP(I70,'[1]ITEM#'!A:D,4,0)</f>
        <v>-64.47</v>
      </c>
      <c r="O70" s="1">
        <f t="shared" si="4"/>
        <v>1</v>
      </c>
      <c r="Q70" s="11" t="s">
        <v>1289</v>
      </c>
    </row>
    <row r="71" spans="1:17" x14ac:dyDescent="0.2">
      <c r="A71" s="1" t="s">
        <v>90</v>
      </c>
      <c r="B71" s="2" t="s">
        <v>105</v>
      </c>
      <c r="C71" s="18">
        <v>44866</v>
      </c>
      <c r="D71" s="27">
        <v>-38.08</v>
      </c>
      <c r="E71" s="27">
        <f>VLOOKUP(I71,'[1]ITEM#'!A:C,3,0)</f>
        <v>-9.93</v>
      </c>
      <c r="F71" s="27">
        <f t="shared" si="3"/>
        <v>-28.15</v>
      </c>
      <c r="G71" s="18">
        <v>44866</v>
      </c>
      <c r="H71" s="1" t="s">
        <v>106</v>
      </c>
      <c r="I71" s="1">
        <v>1540780</v>
      </c>
      <c r="J71" s="1" t="s">
        <v>1334</v>
      </c>
      <c r="K71" s="1" t="s">
        <v>186</v>
      </c>
      <c r="L71" s="1" t="s">
        <v>1298</v>
      </c>
      <c r="N71" s="8">
        <f>VLOOKUP(I71,'[1]ITEM#'!A:D,4,0)</f>
        <v>-28.15</v>
      </c>
      <c r="O71" s="1">
        <f t="shared" si="4"/>
        <v>1</v>
      </c>
      <c r="Q71" s="11" t="s">
        <v>1289</v>
      </c>
    </row>
    <row r="72" spans="1:17" x14ac:dyDescent="0.2">
      <c r="A72" s="1" t="s">
        <v>90</v>
      </c>
      <c r="B72" s="2" t="s">
        <v>107</v>
      </c>
      <c r="C72" s="18">
        <v>44866</v>
      </c>
      <c r="D72" s="27">
        <v>-25.55</v>
      </c>
      <c r="E72" s="27">
        <f>VLOOKUP(I72,'[1]ITEM#'!A:C,3,0)</f>
        <v>0</v>
      </c>
      <c r="F72" s="27">
        <f t="shared" si="3"/>
        <v>-25.55</v>
      </c>
      <c r="G72" s="18">
        <v>44866</v>
      </c>
      <c r="H72" s="1" t="s">
        <v>108</v>
      </c>
      <c r="I72" s="1">
        <v>1516597</v>
      </c>
      <c r="J72" s="1" t="s">
        <v>1303</v>
      </c>
      <c r="K72" s="1" t="s">
        <v>186</v>
      </c>
      <c r="L72" s="1" t="s">
        <v>1291</v>
      </c>
      <c r="N72" s="8">
        <f>VLOOKUP(I72,'[1]ITEM#'!A:D,4,0)</f>
        <v>-25.55</v>
      </c>
      <c r="O72" s="1">
        <f t="shared" si="4"/>
        <v>1</v>
      </c>
      <c r="Q72" s="11" t="s">
        <v>1289</v>
      </c>
    </row>
    <row r="73" spans="1:17" x14ac:dyDescent="0.2">
      <c r="A73" s="1" t="s">
        <v>61</v>
      </c>
      <c r="B73" s="2" t="s">
        <v>74</v>
      </c>
      <c r="C73" s="18">
        <v>44867</v>
      </c>
      <c r="D73" s="27">
        <v>-84.14</v>
      </c>
      <c r="E73" s="27">
        <v>0</v>
      </c>
      <c r="F73" s="27">
        <v>-42.07</v>
      </c>
      <c r="G73" s="18">
        <v>44867</v>
      </c>
      <c r="H73" s="1" t="s">
        <v>75</v>
      </c>
      <c r="I73" s="1">
        <v>1514684</v>
      </c>
      <c r="J73" s="1" t="s">
        <v>1324</v>
      </c>
      <c r="K73" s="1" t="s">
        <v>186</v>
      </c>
      <c r="L73" s="1" t="s">
        <v>1291</v>
      </c>
      <c r="N73" s="8">
        <f>VLOOKUP(I73,'[1]ITEM#'!A:D,4,0)</f>
        <v>-42.07</v>
      </c>
      <c r="O73" s="1">
        <f t="shared" si="4"/>
        <v>1</v>
      </c>
      <c r="Q73" s="11" t="s">
        <v>1289</v>
      </c>
    </row>
    <row r="74" spans="1:17" x14ac:dyDescent="0.2">
      <c r="B74" s="2"/>
      <c r="C74" s="18"/>
      <c r="D74" s="27"/>
      <c r="E74" s="27">
        <v>0</v>
      </c>
      <c r="F74" s="27">
        <v>-42.07</v>
      </c>
      <c r="G74" s="18">
        <v>44867</v>
      </c>
      <c r="H74" s="1" t="s">
        <v>75</v>
      </c>
      <c r="I74" s="1">
        <v>1514691</v>
      </c>
      <c r="J74" s="1" t="s">
        <v>1293</v>
      </c>
      <c r="K74" s="1" t="s">
        <v>186</v>
      </c>
      <c r="L74" s="1" t="s">
        <v>1291</v>
      </c>
      <c r="N74" s="8">
        <f>VLOOKUP(I74,'[1]ITEM#'!A:D,4,0)</f>
        <v>-42.07</v>
      </c>
      <c r="O74" s="1">
        <f t="shared" si="4"/>
        <v>1</v>
      </c>
      <c r="Q74" s="11" t="s">
        <v>1289</v>
      </c>
    </row>
    <row r="75" spans="1:17" x14ac:dyDescent="0.2">
      <c r="A75" s="1" t="s">
        <v>61</v>
      </c>
      <c r="B75" s="2" t="s">
        <v>78</v>
      </c>
      <c r="C75" s="18">
        <v>44867</v>
      </c>
      <c r="D75" s="27">
        <v>-103.55</v>
      </c>
      <c r="E75" s="27">
        <v>0</v>
      </c>
      <c r="F75" s="27">
        <v>-25.55</v>
      </c>
      <c r="G75" s="18">
        <v>44867</v>
      </c>
      <c r="H75" s="1" t="s">
        <v>79</v>
      </c>
      <c r="I75" s="1">
        <v>1516592</v>
      </c>
      <c r="J75" s="1" t="s">
        <v>1299</v>
      </c>
      <c r="K75" s="1" t="s">
        <v>186</v>
      </c>
      <c r="L75" s="1" t="s">
        <v>1291</v>
      </c>
      <c r="N75" s="8">
        <f>VLOOKUP(I75,'[1]ITEM#'!A:D,4,0)</f>
        <v>-25.55</v>
      </c>
      <c r="O75" s="1">
        <f t="shared" si="4"/>
        <v>1</v>
      </c>
      <c r="Q75" s="11" t="s">
        <v>1289</v>
      </c>
    </row>
    <row r="76" spans="1:17" x14ac:dyDescent="0.2">
      <c r="B76" s="2"/>
      <c r="C76" s="18"/>
      <c r="D76" s="27"/>
      <c r="E76" s="27">
        <v>0</v>
      </c>
      <c r="F76" s="27">
        <v>-78</v>
      </c>
      <c r="G76" s="18">
        <v>44867</v>
      </c>
      <c r="H76" s="1" t="s">
        <v>79</v>
      </c>
      <c r="I76" s="1">
        <v>1529947</v>
      </c>
      <c r="J76" s="1" t="s">
        <v>1294</v>
      </c>
      <c r="K76" s="1" t="s">
        <v>186</v>
      </c>
      <c r="L76" s="1" t="s">
        <v>1291</v>
      </c>
      <c r="N76" s="8">
        <f>VLOOKUP(I76,'[1]ITEM#'!A:D,4,0)</f>
        <v>-39</v>
      </c>
      <c r="O76" s="1">
        <f t="shared" si="4"/>
        <v>2</v>
      </c>
      <c r="Q76" s="11" t="s">
        <v>1289</v>
      </c>
    </row>
    <row r="77" spans="1:17" x14ac:dyDescent="0.2">
      <c r="A77" s="1" t="s">
        <v>61</v>
      </c>
      <c r="B77" s="2" t="s">
        <v>80</v>
      </c>
      <c r="C77" s="18">
        <v>44867</v>
      </c>
      <c r="D77" s="27">
        <v>-84.08</v>
      </c>
      <c r="E77" s="27">
        <f>VLOOKUP(I77,'[1]ITEM#'!A:C,3,0)*2</f>
        <v>-20.88</v>
      </c>
      <c r="F77" s="27">
        <f>D77-E77</f>
        <v>-63.2</v>
      </c>
      <c r="G77" s="18">
        <v>44867</v>
      </c>
      <c r="H77" s="1" t="s">
        <v>81</v>
      </c>
      <c r="I77" s="1">
        <v>1593358</v>
      </c>
      <c r="J77" s="1" t="s">
        <v>1322</v>
      </c>
      <c r="K77" s="1" t="s">
        <v>186</v>
      </c>
      <c r="L77" s="1" t="s">
        <v>1298</v>
      </c>
      <c r="N77" s="8">
        <f>VLOOKUP(I77,'[1]ITEM#'!A:D,4,0)</f>
        <v>-31.6</v>
      </c>
      <c r="O77" s="1">
        <f t="shared" si="4"/>
        <v>2</v>
      </c>
      <c r="Q77" s="11" t="s">
        <v>1289</v>
      </c>
    </row>
    <row r="78" spans="1:17" x14ac:dyDescent="0.2">
      <c r="A78" s="1" t="s">
        <v>61</v>
      </c>
      <c r="B78" s="2" t="s">
        <v>82</v>
      </c>
      <c r="C78" s="18">
        <v>44867</v>
      </c>
      <c r="D78" s="27">
        <v>-126.12</v>
      </c>
      <c r="E78" s="27">
        <f>VLOOKUP(I78,'[1]ITEM#'!A:C,3,0)*3</f>
        <v>-31.32</v>
      </c>
      <c r="F78" s="27">
        <v>-63.2</v>
      </c>
      <c r="G78" s="18">
        <v>44867</v>
      </c>
      <c r="H78" s="1" t="s">
        <v>83</v>
      </c>
      <c r="I78" s="1">
        <v>1540784</v>
      </c>
      <c r="J78" s="1" t="s">
        <v>1297</v>
      </c>
      <c r="K78" s="1" t="s">
        <v>186</v>
      </c>
      <c r="L78" s="1" t="s">
        <v>1298</v>
      </c>
      <c r="N78" s="8">
        <f>VLOOKUP(I78,'[1]ITEM#'!A:D,4,0)</f>
        <v>-31.6</v>
      </c>
      <c r="O78" s="1">
        <f t="shared" si="4"/>
        <v>2</v>
      </c>
      <c r="Q78" s="11" t="s">
        <v>1289</v>
      </c>
    </row>
    <row r="79" spans="1:17" x14ac:dyDescent="0.2">
      <c r="B79" s="2"/>
      <c r="C79" s="18"/>
      <c r="D79" s="27"/>
      <c r="E79" s="27">
        <v>0</v>
      </c>
      <c r="F79" s="27">
        <v>-31.6</v>
      </c>
      <c r="G79" s="18">
        <v>44867</v>
      </c>
      <c r="H79" s="1" t="s">
        <v>83</v>
      </c>
      <c r="I79" s="1">
        <v>1540787</v>
      </c>
      <c r="J79" s="1" t="s">
        <v>1341</v>
      </c>
      <c r="K79" s="1" t="s">
        <v>186</v>
      </c>
      <c r="L79" s="1" t="s">
        <v>1298</v>
      </c>
      <c r="N79" s="8">
        <f>VLOOKUP(I79,'[1]ITEM#'!A:D,4,0)</f>
        <v>-31.6</v>
      </c>
      <c r="O79" s="1">
        <f t="shared" si="4"/>
        <v>1</v>
      </c>
      <c r="Q79" s="11" t="s">
        <v>1289</v>
      </c>
    </row>
    <row r="80" spans="1:17" x14ac:dyDescent="0.2">
      <c r="A80" s="1" t="s">
        <v>61</v>
      </c>
      <c r="B80" s="2" t="s">
        <v>86</v>
      </c>
      <c r="C80" s="18">
        <v>44867</v>
      </c>
      <c r="D80" s="27">
        <v>-76.16</v>
      </c>
      <c r="E80" s="27">
        <f>VLOOKUP(I80,'[1]ITEM#'!A:C,3,0)*2</f>
        <v>-19.86</v>
      </c>
      <c r="F80" s="27">
        <f>D80-E80</f>
        <v>-56.3</v>
      </c>
      <c r="G80" s="18">
        <v>44867</v>
      </c>
      <c r="H80" s="1" t="s">
        <v>87</v>
      </c>
      <c r="I80" s="1">
        <v>1540781</v>
      </c>
      <c r="J80" s="1" t="s">
        <v>1308</v>
      </c>
      <c r="K80" s="1" t="s">
        <v>186</v>
      </c>
      <c r="L80" s="1" t="s">
        <v>1298</v>
      </c>
      <c r="N80" s="8">
        <f>VLOOKUP(I80,'[1]ITEM#'!A:D,4,0)</f>
        <v>-28.15</v>
      </c>
      <c r="O80" s="1">
        <f t="shared" si="4"/>
        <v>2</v>
      </c>
      <c r="Q80" s="11" t="s">
        <v>1289</v>
      </c>
    </row>
    <row r="81" spans="1:17" x14ac:dyDescent="0.2">
      <c r="A81" s="1" t="s">
        <v>61</v>
      </c>
      <c r="B81" s="1" t="s">
        <v>192</v>
      </c>
      <c r="C81" s="18">
        <v>44867</v>
      </c>
      <c r="D81" s="27">
        <v>-81.66</v>
      </c>
      <c r="E81" s="27">
        <f>-15.1-11.43</f>
        <v>-26.53</v>
      </c>
      <c r="F81" s="27">
        <f>D81-E81</f>
        <v>-55.129999999999995</v>
      </c>
      <c r="G81" s="18">
        <v>44867</v>
      </c>
      <c r="H81" s="1" t="s">
        <v>88</v>
      </c>
      <c r="I81" s="1">
        <v>1339333</v>
      </c>
      <c r="J81" s="1" t="s">
        <v>1337</v>
      </c>
      <c r="K81" s="1" t="s">
        <v>186</v>
      </c>
      <c r="L81" s="1" t="s">
        <v>1301</v>
      </c>
      <c r="N81" s="8">
        <f>VLOOKUP(I81,'[1]ITEM#'!A:D,4,0)</f>
        <v>-55.13</v>
      </c>
      <c r="O81" s="1">
        <f t="shared" si="4"/>
        <v>0.99999999999999989</v>
      </c>
      <c r="Q81" s="11" t="s">
        <v>1289</v>
      </c>
    </row>
    <row r="82" spans="1:17" x14ac:dyDescent="0.2">
      <c r="A82" s="1" t="s">
        <v>61</v>
      </c>
      <c r="B82" s="1" t="s">
        <v>191</v>
      </c>
      <c r="C82" s="18">
        <v>44867</v>
      </c>
      <c r="D82" s="27">
        <v>-92.93</v>
      </c>
      <c r="E82" s="27">
        <f>VLOOKUP(I82,'[1]ITEM#'!A:C,3,0)-15.5</f>
        <v>-30.66</v>
      </c>
      <c r="F82" s="27">
        <f>D82-E82</f>
        <v>-62.27000000000001</v>
      </c>
      <c r="G82" s="18">
        <v>44867</v>
      </c>
      <c r="H82" s="1" t="s">
        <v>89</v>
      </c>
      <c r="I82" s="1">
        <v>1339334</v>
      </c>
      <c r="J82" s="1" t="s">
        <v>1331</v>
      </c>
      <c r="K82" s="1" t="s">
        <v>186</v>
      </c>
      <c r="L82" s="1" t="s">
        <v>1301</v>
      </c>
      <c r="N82" s="8">
        <f>VLOOKUP(I82,'[1]ITEM#'!A:D,4,0)</f>
        <v>-62.27</v>
      </c>
      <c r="O82" s="1">
        <f t="shared" si="4"/>
        <v>1.0000000000000002</v>
      </c>
      <c r="Q82" s="11" t="s">
        <v>1289</v>
      </c>
    </row>
    <row r="83" spans="1:17" x14ac:dyDescent="0.2">
      <c r="A83" s="1" t="s">
        <v>90</v>
      </c>
      <c r="B83" s="2" t="s">
        <v>91</v>
      </c>
      <c r="C83" s="18">
        <v>44863</v>
      </c>
      <c r="D83" s="27">
        <v>-51.1</v>
      </c>
      <c r="E83" s="27">
        <f>VLOOKUP(I83,'[1]ITEM#'!A:C,3,0)</f>
        <v>0</v>
      </c>
      <c r="F83" s="27">
        <f>D83-E83</f>
        <v>-51.1</v>
      </c>
      <c r="G83" s="18">
        <v>44863</v>
      </c>
      <c r="H83" s="1" t="s">
        <v>92</v>
      </c>
      <c r="I83" s="1">
        <v>1516597</v>
      </c>
      <c r="J83" s="1" t="s">
        <v>1303</v>
      </c>
      <c r="K83" s="1" t="s">
        <v>186</v>
      </c>
      <c r="L83" s="1" t="s">
        <v>1291</v>
      </c>
      <c r="N83" s="8">
        <f>VLOOKUP(I83,'[1]ITEM#'!A:D,4,0)</f>
        <v>-25.55</v>
      </c>
      <c r="O83" s="1">
        <f t="shared" si="4"/>
        <v>2</v>
      </c>
      <c r="Q83" s="11" t="s">
        <v>1289</v>
      </c>
    </row>
    <row r="84" spans="1:17" x14ac:dyDescent="0.2">
      <c r="A84" s="1" t="s">
        <v>90</v>
      </c>
      <c r="B84" s="2" t="s">
        <v>97</v>
      </c>
      <c r="C84" s="18">
        <v>44866</v>
      </c>
      <c r="D84" s="27">
        <v>-126.12</v>
      </c>
      <c r="E84" s="27">
        <f>VLOOKUP(I84,'[1]ITEM#'!A:C,3,0)*3</f>
        <v>-31.32</v>
      </c>
      <c r="F84" s="27">
        <f>D84-E84</f>
        <v>-94.800000000000011</v>
      </c>
      <c r="G84" s="18">
        <v>44866</v>
      </c>
      <c r="H84" s="1" t="s">
        <v>98</v>
      </c>
      <c r="I84" s="1">
        <v>1593359</v>
      </c>
      <c r="J84" s="1" t="s">
        <v>1316</v>
      </c>
      <c r="K84" s="1" t="s">
        <v>186</v>
      </c>
      <c r="L84" s="1" t="s">
        <v>1298</v>
      </c>
      <c r="N84" s="8">
        <f>VLOOKUP(I84,'[1]ITEM#'!A:D,4,0)</f>
        <v>-31.6</v>
      </c>
      <c r="O84" s="1">
        <f t="shared" si="4"/>
        <v>3.0000000000000004</v>
      </c>
      <c r="Q84" s="11" t="s">
        <v>1289</v>
      </c>
    </row>
    <row r="85" spans="1:17" x14ac:dyDescent="0.2">
      <c r="A85" s="1" t="s">
        <v>90</v>
      </c>
      <c r="B85" s="2" t="s">
        <v>103</v>
      </c>
      <c r="C85" s="18">
        <v>44866</v>
      </c>
      <c r="D85" s="27">
        <v>-67.62</v>
      </c>
      <c r="E85" s="27">
        <v>0</v>
      </c>
      <c r="F85" s="27">
        <v>-42.07</v>
      </c>
      <c r="G85" s="18">
        <v>44866</v>
      </c>
      <c r="H85" s="1" t="s">
        <v>104</v>
      </c>
      <c r="I85" s="1">
        <v>1514688</v>
      </c>
      <c r="J85" s="1" t="s">
        <v>1304</v>
      </c>
      <c r="K85" s="1" t="s">
        <v>186</v>
      </c>
      <c r="L85" s="1" t="s">
        <v>1291</v>
      </c>
      <c r="N85" s="8">
        <f>VLOOKUP(I85,'[1]ITEM#'!A:D,4,0)</f>
        <v>-42.07</v>
      </c>
      <c r="O85" s="1">
        <f t="shared" si="4"/>
        <v>1</v>
      </c>
      <c r="Q85" s="11" t="s">
        <v>1289</v>
      </c>
    </row>
    <row r="86" spans="1:17" x14ac:dyDescent="0.2">
      <c r="B86" s="2"/>
      <c r="C86" s="18"/>
      <c r="D86" s="27"/>
      <c r="E86" s="27">
        <v>0</v>
      </c>
      <c r="F86" s="27">
        <v>-25.55</v>
      </c>
      <c r="G86" s="18">
        <v>44866</v>
      </c>
      <c r="H86" s="1" t="s">
        <v>104</v>
      </c>
      <c r="I86" s="1">
        <v>1516594</v>
      </c>
      <c r="J86" s="1" t="s">
        <v>1313</v>
      </c>
      <c r="K86" s="1" t="s">
        <v>186</v>
      </c>
      <c r="L86" s="1" t="s">
        <v>1291</v>
      </c>
      <c r="N86" s="8">
        <f>VLOOKUP(I86,'[1]ITEM#'!A:D,4,0)</f>
        <v>-25.55</v>
      </c>
      <c r="O86" s="1">
        <f t="shared" si="4"/>
        <v>1</v>
      </c>
      <c r="Q86" s="11" t="s">
        <v>1289</v>
      </c>
    </row>
    <row r="87" spans="1:17" x14ac:dyDescent="0.2">
      <c r="A87" s="1" t="s">
        <v>90</v>
      </c>
      <c r="B87" s="2" t="s">
        <v>109</v>
      </c>
      <c r="C87" s="18">
        <v>44866</v>
      </c>
      <c r="D87" s="27">
        <v>-216.23</v>
      </c>
      <c r="E87" s="27">
        <v>0</v>
      </c>
      <c r="F87" s="27">
        <v>-42.07</v>
      </c>
      <c r="G87" s="18">
        <v>44866</v>
      </c>
      <c r="H87" s="1" t="s">
        <v>110</v>
      </c>
      <c r="I87" s="1">
        <v>1514683</v>
      </c>
      <c r="J87" s="1" t="s">
        <v>1346</v>
      </c>
      <c r="K87" s="1" t="s">
        <v>186</v>
      </c>
      <c r="L87" s="1" t="s">
        <v>1291</v>
      </c>
      <c r="N87" s="8">
        <f>VLOOKUP(I87,'[1]ITEM#'!A:D,4,0)</f>
        <v>-42.07</v>
      </c>
      <c r="O87" s="1">
        <f t="shared" si="4"/>
        <v>1</v>
      </c>
      <c r="Q87" s="11" t="s">
        <v>1289</v>
      </c>
    </row>
    <row r="88" spans="1:17" x14ac:dyDescent="0.2">
      <c r="B88" s="2"/>
      <c r="C88" s="18"/>
      <c r="D88" s="27"/>
      <c r="E88" s="27">
        <v>0</v>
      </c>
      <c r="F88" s="27">
        <v>-42.07</v>
      </c>
      <c r="G88" s="18">
        <v>44866</v>
      </c>
      <c r="H88" s="1" t="s">
        <v>110</v>
      </c>
      <c r="I88" s="1">
        <v>1514688</v>
      </c>
      <c r="J88" s="1" t="s">
        <v>1304</v>
      </c>
      <c r="K88" s="1" t="s">
        <v>186</v>
      </c>
      <c r="L88" s="1" t="s">
        <v>1291</v>
      </c>
      <c r="N88" s="8">
        <f>VLOOKUP(I88,'[1]ITEM#'!A:D,4,0)</f>
        <v>-42.07</v>
      </c>
      <c r="O88" s="1">
        <f t="shared" si="4"/>
        <v>1</v>
      </c>
      <c r="Q88" s="11" t="s">
        <v>1289</v>
      </c>
    </row>
    <row r="89" spans="1:17" x14ac:dyDescent="0.2">
      <c r="B89" s="2"/>
      <c r="C89" s="18"/>
      <c r="D89" s="27"/>
      <c r="E89" s="27">
        <v>0</v>
      </c>
      <c r="F89" s="27">
        <v>-42.07</v>
      </c>
      <c r="G89" s="18">
        <v>44866</v>
      </c>
      <c r="H89" s="1" t="s">
        <v>110</v>
      </c>
      <c r="I89" s="1">
        <v>1514691</v>
      </c>
      <c r="J89" s="1" t="s">
        <v>1293</v>
      </c>
      <c r="K89" s="1" t="s">
        <v>186</v>
      </c>
      <c r="L89" s="1" t="s">
        <v>1291</v>
      </c>
      <c r="N89" s="8">
        <f>VLOOKUP(I89,'[1]ITEM#'!A:D,4,0)</f>
        <v>-42.07</v>
      </c>
      <c r="O89" s="1">
        <f t="shared" si="4"/>
        <v>1</v>
      </c>
      <c r="Q89" s="11" t="s">
        <v>1289</v>
      </c>
    </row>
    <row r="90" spans="1:17" x14ac:dyDescent="0.2">
      <c r="B90" s="2"/>
      <c r="C90" s="18"/>
      <c r="D90" s="27"/>
      <c r="E90" s="27">
        <v>0</v>
      </c>
      <c r="F90" s="27">
        <v>-25.55</v>
      </c>
      <c r="G90" s="18">
        <v>44866</v>
      </c>
      <c r="H90" s="1" t="s">
        <v>110</v>
      </c>
      <c r="I90" s="1">
        <v>1516596</v>
      </c>
      <c r="J90" s="1" t="s">
        <v>1344</v>
      </c>
      <c r="K90" s="1" t="s">
        <v>186</v>
      </c>
      <c r="L90" s="1" t="s">
        <v>1291</v>
      </c>
      <c r="N90" s="8">
        <f>VLOOKUP(I90,'[1]ITEM#'!A:D,4,0)</f>
        <v>-25.55</v>
      </c>
      <c r="O90" s="1">
        <f t="shared" si="4"/>
        <v>1</v>
      </c>
      <c r="Q90" s="11" t="s">
        <v>1289</v>
      </c>
    </row>
    <row r="91" spans="1:17" x14ac:dyDescent="0.2">
      <c r="B91" s="2"/>
      <c r="C91" s="18"/>
      <c r="D91" s="27"/>
      <c r="E91" s="27">
        <v>0</v>
      </c>
      <c r="F91" s="27">
        <v>-64.47</v>
      </c>
      <c r="G91" s="18">
        <v>44866</v>
      </c>
      <c r="H91" s="1" t="s">
        <v>110</v>
      </c>
      <c r="I91" s="1">
        <v>1585794</v>
      </c>
      <c r="J91" s="1" t="s">
        <v>1338</v>
      </c>
      <c r="K91" s="1" t="s">
        <v>186</v>
      </c>
      <c r="L91" s="1" t="s">
        <v>1291</v>
      </c>
      <c r="N91" s="8">
        <f>VLOOKUP(I91,'[1]ITEM#'!A:D,4,0)</f>
        <v>-64.47</v>
      </c>
      <c r="O91" s="1">
        <f t="shared" si="4"/>
        <v>1</v>
      </c>
      <c r="Q91" s="11" t="s">
        <v>1289</v>
      </c>
    </row>
    <row r="92" spans="1:17" x14ac:dyDescent="0.2">
      <c r="A92" s="1" t="s">
        <v>90</v>
      </c>
      <c r="B92" s="2" t="s">
        <v>111</v>
      </c>
      <c r="C92" s="18">
        <v>44866</v>
      </c>
      <c r="D92" s="27">
        <v>-42.07</v>
      </c>
      <c r="E92" s="27">
        <v>0</v>
      </c>
      <c r="F92" s="27">
        <f t="shared" ref="F92:F107" si="5">D92-E92</f>
        <v>-42.07</v>
      </c>
      <c r="G92" s="18">
        <v>44866</v>
      </c>
      <c r="H92" s="1" t="s">
        <v>112</v>
      </c>
      <c r="I92" s="1">
        <v>1514688</v>
      </c>
      <c r="J92" s="1" t="s">
        <v>1304</v>
      </c>
      <c r="K92" s="1" t="s">
        <v>186</v>
      </c>
      <c r="L92" s="1" t="s">
        <v>1291</v>
      </c>
      <c r="N92" s="8">
        <f>VLOOKUP(I92,'[1]ITEM#'!A:D,4,0)</f>
        <v>-42.07</v>
      </c>
      <c r="O92" s="1">
        <f t="shared" si="4"/>
        <v>1</v>
      </c>
      <c r="Q92" s="11" t="s">
        <v>1289</v>
      </c>
    </row>
    <row r="93" spans="1:17" x14ac:dyDescent="0.2">
      <c r="A93" s="1" t="s">
        <v>90</v>
      </c>
      <c r="B93" s="2" t="s">
        <v>113</v>
      </c>
      <c r="C93" s="18">
        <v>44866</v>
      </c>
      <c r="D93" s="27">
        <v>-42.04</v>
      </c>
      <c r="E93" s="27">
        <f>VLOOKUP(I93,'[1]ITEM#'!A:C,3,0)</f>
        <v>-10.44</v>
      </c>
      <c r="F93" s="27">
        <f t="shared" si="5"/>
        <v>-31.6</v>
      </c>
      <c r="G93" s="18">
        <v>44866</v>
      </c>
      <c r="H93" s="1" t="s">
        <v>114</v>
      </c>
      <c r="I93" s="1">
        <v>1593359</v>
      </c>
      <c r="J93" s="1" t="s">
        <v>1316</v>
      </c>
      <c r="K93" s="1" t="s">
        <v>186</v>
      </c>
      <c r="L93" s="1" t="s">
        <v>1298</v>
      </c>
      <c r="N93" s="8">
        <f>VLOOKUP(I93,'[1]ITEM#'!A:D,4,0)</f>
        <v>-31.6</v>
      </c>
      <c r="O93" s="1">
        <f t="shared" si="4"/>
        <v>1</v>
      </c>
      <c r="Q93" s="11" t="s">
        <v>1289</v>
      </c>
    </row>
    <row r="94" spans="1:17" x14ac:dyDescent="0.2">
      <c r="A94" s="1" t="s">
        <v>90</v>
      </c>
      <c r="B94" s="2" t="s">
        <v>115</v>
      </c>
      <c r="C94" s="18">
        <v>44866</v>
      </c>
      <c r="D94" s="27">
        <v>-38.08</v>
      </c>
      <c r="E94" s="27">
        <f>VLOOKUP(I94,'[1]ITEM#'!A:C,3,0)</f>
        <v>-9.93</v>
      </c>
      <c r="F94" s="27">
        <f t="shared" si="5"/>
        <v>-28.15</v>
      </c>
      <c r="G94" s="18">
        <v>44866</v>
      </c>
      <c r="H94" s="1" t="s">
        <v>116</v>
      </c>
      <c r="I94" s="1">
        <v>1540783</v>
      </c>
      <c r="J94" s="1" t="s">
        <v>1317</v>
      </c>
      <c r="K94" s="1" t="s">
        <v>186</v>
      </c>
      <c r="L94" s="1" t="s">
        <v>1298</v>
      </c>
      <c r="N94" s="8">
        <f>VLOOKUP(I94,'[1]ITEM#'!A:D,4,0)</f>
        <v>-28.15</v>
      </c>
      <c r="O94" s="1">
        <f t="shared" si="4"/>
        <v>1</v>
      </c>
      <c r="Q94" s="11" t="s">
        <v>1289</v>
      </c>
    </row>
    <row r="95" spans="1:17" x14ac:dyDescent="0.2">
      <c r="A95" s="1" t="s">
        <v>90</v>
      </c>
      <c r="B95" s="2" t="s">
        <v>117</v>
      </c>
      <c r="C95" s="18">
        <v>44866</v>
      </c>
      <c r="D95" s="27">
        <v>-42.07</v>
      </c>
      <c r="E95" s="27">
        <v>0</v>
      </c>
      <c r="F95" s="27">
        <f t="shared" si="5"/>
        <v>-42.07</v>
      </c>
      <c r="G95" s="18">
        <v>44866</v>
      </c>
      <c r="H95" s="1" t="s">
        <v>118</v>
      </c>
      <c r="I95" s="1">
        <v>1514689</v>
      </c>
      <c r="J95" s="1" t="s">
        <v>1358</v>
      </c>
      <c r="K95" s="1" t="s">
        <v>186</v>
      </c>
      <c r="L95" s="1" t="s">
        <v>1291</v>
      </c>
      <c r="N95" s="8">
        <f>VLOOKUP(I95,'[1]ITEM#'!A:D,4,0)</f>
        <v>-42.07</v>
      </c>
      <c r="O95" s="1">
        <f t="shared" si="4"/>
        <v>1</v>
      </c>
      <c r="Q95" s="11" t="s">
        <v>1289</v>
      </c>
    </row>
    <row r="96" spans="1:17" x14ac:dyDescent="0.2">
      <c r="A96" s="1" t="s">
        <v>119</v>
      </c>
      <c r="B96" s="2" t="s">
        <v>120</v>
      </c>
      <c r="C96" s="18">
        <v>44860</v>
      </c>
      <c r="D96" s="27">
        <v>-39</v>
      </c>
      <c r="E96" s="27">
        <v>0</v>
      </c>
      <c r="F96" s="27">
        <f t="shared" si="5"/>
        <v>-39</v>
      </c>
      <c r="G96" s="18">
        <v>44860</v>
      </c>
      <c r="H96" s="1" t="s">
        <v>121</v>
      </c>
      <c r="I96" s="1">
        <v>1529947</v>
      </c>
      <c r="J96" s="1" t="s">
        <v>1294</v>
      </c>
      <c r="K96" s="1" t="s">
        <v>186</v>
      </c>
      <c r="L96" s="1" t="s">
        <v>1291</v>
      </c>
      <c r="N96" s="8">
        <f>VLOOKUP(I96,'[1]ITEM#'!A:D,4,0)</f>
        <v>-39</v>
      </c>
      <c r="O96" s="1">
        <f t="shared" si="4"/>
        <v>1</v>
      </c>
      <c r="Q96" s="11" t="s">
        <v>1289</v>
      </c>
    </row>
    <row r="97" spans="1:19" x14ac:dyDescent="0.2">
      <c r="A97" s="1" t="s">
        <v>119</v>
      </c>
      <c r="B97" s="2" t="s">
        <v>122</v>
      </c>
      <c r="C97" s="18">
        <v>44865</v>
      </c>
      <c r="D97" s="27">
        <v>-50.1</v>
      </c>
      <c r="E97" s="27">
        <f>VLOOKUP(I97,'[1]ITEM#'!A:C,3,0)</f>
        <v>-12.22</v>
      </c>
      <c r="F97" s="27">
        <f t="shared" si="5"/>
        <v>-37.880000000000003</v>
      </c>
      <c r="G97" s="18">
        <v>44865</v>
      </c>
      <c r="H97" s="1" t="s">
        <v>123</v>
      </c>
      <c r="I97" s="1">
        <v>1408973</v>
      </c>
      <c r="J97" s="1" t="s">
        <v>1310</v>
      </c>
      <c r="K97" s="1" t="s">
        <v>186</v>
      </c>
      <c r="L97" s="1" t="s">
        <v>1311</v>
      </c>
      <c r="N97" s="8">
        <f>VLOOKUP(I97,'[1]ITEM#'!A:D,4,0)</f>
        <v>-37.880000000000003</v>
      </c>
      <c r="O97" s="1">
        <f t="shared" si="4"/>
        <v>1</v>
      </c>
      <c r="Q97" s="11" t="s">
        <v>1289</v>
      </c>
    </row>
    <row r="98" spans="1:19" x14ac:dyDescent="0.2">
      <c r="A98" s="1" t="s">
        <v>119</v>
      </c>
      <c r="B98" s="2" t="s">
        <v>124</v>
      </c>
      <c r="C98" s="18">
        <v>44865</v>
      </c>
      <c r="D98" s="27">
        <v>-70.62</v>
      </c>
      <c r="E98" s="27">
        <f>VLOOKUP(I98,'[1]ITEM#'!A:C,3,0)</f>
        <v>0</v>
      </c>
      <c r="F98" s="27">
        <f t="shared" si="5"/>
        <v>-70.62</v>
      </c>
      <c r="G98" s="18">
        <v>44865</v>
      </c>
      <c r="H98" s="1" t="s">
        <v>125</v>
      </c>
      <c r="I98" s="1">
        <v>1585798</v>
      </c>
      <c r="J98" s="1" t="s">
        <v>1319</v>
      </c>
      <c r="K98" s="1" t="s">
        <v>186</v>
      </c>
      <c r="L98" s="1" t="s">
        <v>1291</v>
      </c>
      <c r="N98" s="8">
        <f>VLOOKUP(I98,'[1]ITEM#'!A:D,4,0)</f>
        <v>-70.62</v>
      </c>
      <c r="O98" s="1">
        <f t="shared" si="4"/>
        <v>1</v>
      </c>
      <c r="Q98" s="11" t="s">
        <v>1289</v>
      </c>
    </row>
    <row r="99" spans="1:19" x14ac:dyDescent="0.2">
      <c r="A99" s="1" t="s">
        <v>119</v>
      </c>
      <c r="B99" s="2" t="s">
        <v>126</v>
      </c>
      <c r="C99" s="18">
        <v>44865</v>
      </c>
      <c r="D99" s="27">
        <v>-70.62</v>
      </c>
      <c r="E99" s="27">
        <f>VLOOKUP(I99,'[1]ITEM#'!A:C,3,0)</f>
        <v>0</v>
      </c>
      <c r="F99" s="27">
        <f t="shared" si="5"/>
        <v>-70.62</v>
      </c>
      <c r="G99" s="18">
        <v>44865</v>
      </c>
      <c r="H99" s="1" t="s">
        <v>127</v>
      </c>
      <c r="I99" s="1">
        <v>1585672</v>
      </c>
      <c r="J99" s="1" t="s">
        <v>1321</v>
      </c>
      <c r="K99" s="1" t="s">
        <v>186</v>
      </c>
      <c r="L99" s="1" t="s">
        <v>1291</v>
      </c>
      <c r="N99" s="8">
        <f>VLOOKUP(I99,'[1]ITEM#'!A:D,4,0)</f>
        <v>-70.62</v>
      </c>
      <c r="O99" s="1">
        <f t="shared" si="4"/>
        <v>1</v>
      </c>
      <c r="Q99" s="11" t="s">
        <v>1289</v>
      </c>
    </row>
    <row r="100" spans="1:19" x14ac:dyDescent="0.2">
      <c r="A100" s="1" t="s">
        <v>119</v>
      </c>
      <c r="B100" s="2" t="s">
        <v>128</v>
      </c>
      <c r="C100" s="18">
        <v>44865</v>
      </c>
      <c r="D100" s="27">
        <v>-25.55</v>
      </c>
      <c r="E100" s="27">
        <f>VLOOKUP(I100,'[1]ITEM#'!A:C,3,0)</f>
        <v>0</v>
      </c>
      <c r="F100" s="27">
        <f t="shared" si="5"/>
        <v>-25.55</v>
      </c>
      <c r="G100" s="18">
        <v>44865</v>
      </c>
      <c r="H100" s="1" t="s">
        <v>129</v>
      </c>
      <c r="I100" s="1">
        <v>1516597</v>
      </c>
      <c r="J100" s="1" t="s">
        <v>1303</v>
      </c>
      <c r="K100" s="1" t="s">
        <v>186</v>
      </c>
      <c r="L100" s="1" t="s">
        <v>1291</v>
      </c>
      <c r="N100" s="8">
        <f>VLOOKUP(I100,'[1]ITEM#'!A:D,4,0)</f>
        <v>-25.55</v>
      </c>
      <c r="O100" s="1">
        <f t="shared" si="4"/>
        <v>1</v>
      </c>
      <c r="Q100" s="11" t="s">
        <v>1289</v>
      </c>
    </row>
    <row r="101" spans="1:19" x14ac:dyDescent="0.2">
      <c r="A101" s="1" t="s">
        <v>119</v>
      </c>
      <c r="B101" s="2" t="s">
        <v>130</v>
      </c>
      <c r="C101" s="18">
        <v>44865</v>
      </c>
      <c r="D101" s="27">
        <v>-36.590000000000003</v>
      </c>
      <c r="E101" s="27">
        <v>0</v>
      </c>
      <c r="F101" s="27">
        <f t="shared" si="5"/>
        <v>-36.590000000000003</v>
      </c>
      <c r="G101" s="18">
        <v>44865</v>
      </c>
      <c r="H101" s="1" t="s">
        <v>131</v>
      </c>
      <c r="I101" s="1">
        <v>1459093</v>
      </c>
      <c r="J101" s="1" t="s">
        <v>1351</v>
      </c>
      <c r="K101" s="1" t="s">
        <v>186</v>
      </c>
      <c r="L101" s="1" t="s">
        <v>1291</v>
      </c>
      <c r="N101" s="8">
        <f>VLOOKUP(I101,'[1]ITEM#'!A:D,4,0)</f>
        <v>-36.590000000000003</v>
      </c>
      <c r="O101" s="1">
        <f t="shared" si="4"/>
        <v>1</v>
      </c>
      <c r="Q101" s="11" t="s">
        <v>1289</v>
      </c>
    </row>
    <row r="102" spans="1:19" x14ac:dyDescent="0.2">
      <c r="A102" s="1" t="s">
        <v>119</v>
      </c>
      <c r="B102" s="2" t="s">
        <v>132</v>
      </c>
      <c r="C102" s="18">
        <v>44865</v>
      </c>
      <c r="D102" s="27">
        <v>-70.62</v>
      </c>
      <c r="E102" s="27">
        <f>VLOOKUP(I102,'[1]ITEM#'!A:C,3,0)</f>
        <v>0</v>
      </c>
      <c r="F102" s="27">
        <f t="shared" si="5"/>
        <v>-70.62</v>
      </c>
      <c r="G102" s="18">
        <v>44865</v>
      </c>
      <c r="H102" s="1" t="s">
        <v>133</v>
      </c>
      <c r="I102" s="1">
        <v>1585798</v>
      </c>
      <c r="J102" s="1" t="s">
        <v>1319</v>
      </c>
      <c r="K102" s="1" t="s">
        <v>186</v>
      </c>
      <c r="L102" s="1" t="s">
        <v>1291</v>
      </c>
      <c r="N102" s="8">
        <f>VLOOKUP(I102,'[1]ITEM#'!A:D,4,0)</f>
        <v>-70.62</v>
      </c>
      <c r="O102" s="1">
        <f t="shared" si="4"/>
        <v>1</v>
      </c>
      <c r="Q102" s="11" t="s">
        <v>1289</v>
      </c>
    </row>
    <row r="103" spans="1:19" x14ac:dyDescent="0.2">
      <c r="A103" s="1" t="s">
        <v>119</v>
      </c>
      <c r="B103" s="2" t="s">
        <v>134</v>
      </c>
      <c r="C103" s="18">
        <v>44865</v>
      </c>
      <c r="D103" s="27">
        <v>-70.62</v>
      </c>
      <c r="E103" s="27">
        <f>VLOOKUP(I103,'[1]ITEM#'!A:C,3,0)</f>
        <v>0</v>
      </c>
      <c r="F103" s="27">
        <f t="shared" si="5"/>
        <v>-70.62</v>
      </c>
      <c r="G103" s="18">
        <v>44865</v>
      </c>
      <c r="H103" s="1" t="s">
        <v>135</v>
      </c>
      <c r="I103" s="1">
        <v>1585900</v>
      </c>
      <c r="J103" s="1" t="s">
        <v>1320</v>
      </c>
      <c r="K103" s="1" t="s">
        <v>186</v>
      </c>
      <c r="L103" s="1" t="s">
        <v>1291</v>
      </c>
      <c r="N103" s="8">
        <f>VLOOKUP(I103,'[1]ITEM#'!A:D,4,0)</f>
        <v>-70.62</v>
      </c>
      <c r="O103" s="1">
        <f t="shared" si="4"/>
        <v>1</v>
      </c>
      <c r="Q103" s="11" t="s">
        <v>1289</v>
      </c>
    </row>
    <row r="104" spans="1:19" x14ac:dyDescent="0.2">
      <c r="A104" s="1" t="s">
        <v>119</v>
      </c>
      <c r="B104" s="2" t="s">
        <v>136</v>
      </c>
      <c r="C104" s="18">
        <v>44865</v>
      </c>
      <c r="D104" s="27">
        <v>-70.62</v>
      </c>
      <c r="E104" s="27">
        <f>VLOOKUP(I104,'[1]ITEM#'!A:C,3,0)</f>
        <v>0</v>
      </c>
      <c r="F104" s="27">
        <f t="shared" si="5"/>
        <v>-70.62</v>
      </c>
      <c r="G104" s="18">
        <v>44865</v>
      </c>
      <c r="H104" s="1" t="s">
        <v>137</v>
      </c>
      <c r="I104" s="1">
        <v>1585901</v>
      </c>
      <c r="J104" s="1" t="s">
        <v>1347</v>
      </c>
      <c r="K104" s="1" t="s">
        <v>186</v>
      </c>
      <c r="L104" s="1" t="s">
        <v>1291</v>
      </c>
      <c r="N104" s="8">
        <f>VLOOKUP(I104,'[1]ITEM#'!A:D,4,0)</f>
        <v>-70.62</v>
      </c>
      <c r="O104" s="1">
        <f t="shared" si="4"/>
        <v>1</v>
      </c>
      <c r="Q104" s="11" t="s">
        <v>1289</v>
      </c>
    </row>
    <row r="105" spans="1:19" x14ac:dyDescent="0.2">
      <c r="A105" s="1" t="s">
        <v>119</v>
      </c>
      <c r="B105" s="2" t="s">
        <v>138</v>
      </c>
      <c r="C105" s="18">
        <v>44865</v>
      </c>
      <c r="D105" s="27">
        <v>-39</v>
      </c>
      <c r="E105" s="27">
        <v>0</v>
      </c>
      <c r="F105" s="27">
        <f t="shared" si="5"/>
        <v>-39</v>
      </c>
      <c r="G105" s="18">
        <v>44865</v>
      </c>
      <c r="H105" s="1" t="s">
        <v>139</v>
      </c>
      <c r="I105" s="1">
        <v>1529946</v>
      </c>
      <c r="J105" s="1" t="s">
        <v>1306</v>
      </c>
      <c r="K105" s="1" t="s">
        <v>186</v>
      </c>
      <c r="L105" s="1" t="s">
        <v>1291</v>
      </c>
      <c r="N105" s="8">
        <f>VLOOKUP(I105,'[1]ITEM#'!A:D,4,0)</f>
        <v>-39</v>
      </c>
      <c r="O105" s="1">
        <f t="shared" si="4"/>
        <v>1</v>
      </c>
      <c r="Q105" s="11" t="s">
        <v>1289</v>
      </c>
    </row>
    <row r="106" spans="1:19" x14ac:dyDescent="0.2">
      <c r="A106" s="1" t="s">
        <v>119</v>
      </c>
      <c r="B106" s="2" t="s">
        <v>140</v>
      </c>
      <c r="C106" s="18">
        <v>44865</v>
      </c>
      <c r="D106" s="27">
        <v>-39</v>
      </c>
      <c r="E106" s="27">
        <v>0</v>
      </c>
      <c r="F106" s="27">
        <f t="shared" si="5"/>
        <v>-39</v>
      </c>
      <c r="G106" s="18">
        <v>44865</v>
      </c>
      <c r="H106" s="1" t="s">
        <v>141</v>
      </c>
      <c r="I106" s="1">
        <v>1529947</v>
      </c>
      <c r="J106" s="1" t="s">
        <v>1294</v>
      </c>
      <c r="K106" s="1" t="s">
        <v>186</v>
      </c>
      <c r="L106" s="1" t="s">
        <v>1291</v>
      </c>
      <c r="N106" s="8">
        <f>VLOOKUP(I106,'[1]ITEM#'!A:D,4,0)</f>
        <v>-39</v>
      </c>
      <c r="O106" s="1">
        <f t="shared" si="4"/>
        <v>1</v>
      </c>
      <c r="Q106" s="11" t="s">
        <v>1289</v>
      </c>
    </row>
    <row r="107" spans="1:19" x14ac:dyDescent="0.2">
      <c r="A107" s="1" t="s">
        <v>119</v>
      </c>
      <c r="B107" s="2" t="s">
        <v>142</v>
      </c>
      <c r="C107" s="18">
        <v>44865</v>
      </c>
      <c r="D107" s="27">
        <v>-25.74</v>
      </c>
      <c r="E107" s="27">
        <f>VLOOKUP(I107,'[1]ITEM#'!A:C,3,0)</f>
        <v>-8.59</v>
      </c>
      <c r="F107" s="27">
        <f t="shared" si="5"/>
        <v>-17.149999999999999</v>
      </c>
      <c r="G107" s="18">
        <v>44865</v>
      </c>
      <c r="H107" s="1" t="s">
        <v>143</v>
      </c>
      <c r="I107" s="1">
        <v>1408977</v>
      </c>
      <c r="J107" s="1" t="s">
        <v>1312</v>
      </c>
      <c r="K107" s="1" t="s">
        <v>186</v>
      </c>
      <c r="L107" s="1" t="s">
        <v>1311</v>
      </c>
      <c r="N107" s="8">
        <f>VLOOKUP(I107,'[1]ITEM#'!A:D,4,0)</f>
        <v>-17.149999999999999</v>
      </c>
      <c r="O107" s="1">
        <f t="shared" si="4"/>
        <v>1</v>
      </c>
      <c r="Q107" s="11" t="s">
        <v>1289</v>
      </c>
      <c r="S107" s="9"/>
    </row>
    <row r="108" spans="1:19" x14ac:dyDescent="0.2">
      <c r="A108" s="1" t="s">
        <v>119</v>
      </c>
      <c r="B108" s="2" t="s">
        <v>144</v>
      </c>
      <c r="C108" s="18">
        <v>44865</v>
      </c>
      <c r="D108" s="27">
        <v>-84.14</v>
      </c>
      <c r="E108" s="27">
        <v>0</v>
      </c>
      <c r="F108" s="27">
        <v>-42.07</v>
      </c>
      <c r="G108" s="18">
        <v>44865</v>
      </c>
      <c r="H108" s="1" t="s">
        <v>145</v>
      </c>
      <c r="I108" s="1">
        <v>1514684</v>
      </c>
      <c r="J108" s="1" t="s">
        <v>1324</v>
      </c>
      <c r="K108" s="1" t="s">
        <v>186</v>
      </c>
      <c r="L108" s="1" t="s">
        <v>1291</v>
      </c>
      <c r="N108" s="8">
        <f>VLOOKUP(I108,'[1]ITEM#'!A:D,4,0)</f>
        <v>-42.07</v>
      </c>
      <c r="O108" s="1">
        <f t="shared" si="4"/>
        <v>1</v>
      </c>
      <c r="Q108" s="11" t="s">
        <v>1289</v>
      </c>
    </row>
    <row r="109" spans="1:19" x14ac:dyDescent="0.2">
      <c r="B109" s="2"/>
      <c r="C109" s="18"/>
      <c r="D109" s="27"/>
      <c r="E109" s="27">
        <v>0</v>
      </c>
      <c r="F109" s="27">
        <v>-42.07</v>
      </c>
      <c r="G109" s="18">
        <v>44865</v>
      </c>
      <c r="H109" s="1" t="s">
        <v>145</v>
      </c>
      <c r="I109" s="1">
        <v>1514688</v>
      </c>
      <c r="J109" s="1" t="s">
        <v>1304</v>
      </c>
      <c r="K109" s="1" t="s">
        <v>186</v>
      </c>
      <c r="L109" s="1" t="s">
        <v>1291</v>
      </c>
      <c r="N109" s="8">
        <f>VLOOKUP(I109,'[1]ITEM#'!A:D,4,0)</f>
        <v>-42.07</v>
      </c>
      <c r="O109" s="1">
        <f t="shared" si="4"/>
        <v>1</v>
      </c>
      <c r="Q109" s="11" t="s">
        <v>1289</v>
      </c>
    </row>
    <row r="110" spans="1:19" x14ac:dyDescent="0.2">
      <c r="A110" s="1" t="s">
        <v>119</v>
      </c>
      <c r="B110" s="2" t="s">
        <v>146</v>
      </c>
      <c r="C110" s="18">
        <v>44865</v>
      </c>
      <c r="D110" s="27">
        <v>-141.24</v>
      </c>
      <c r="E110" s="27">
        <f>VLOOKUP(I110,'[1]ITEM#'!A:C,3,0)</f>
        <v>0</v>
      </c>
      <c r="F110" s="27">
        <f>D110-E110</f>
        <v>-141.24</v>
      </c>
      <c r="G110" s="18">
        <v>44865</v>
      </c>
      <c r="H110" s="1" t="s">
        <v>147</v>
      </c>
      <c r="I110" s="1">
        <v>1585798</v>
      </c>
      <c r="J110" s="1" t="s">
        <v>1319</v>
      </c>
      <c r="K110" s="1" t="s">
        <v>186</v>
      </c>
      <c r="L110" s="1" t="s">
        <v>1291</v>
      </c>
      <c r="N110" s="8">
        <f>VLOOKUP(I110,'[1]ITEM#'!A:D,4,0)</f>
        <v>-70.62</v>
      </c>
      <c r="O110" s="1">
        <f t="shared" si="4"/>
        <v>2</v>
      </c>
      <c r="Q110" s="11" t="s">
        <v>1289</v>
      </c>
    </row>
    <row r="111" spans="1:19" x14ac:dyDescent="0.2">
      <c r="A111" s="1" t="s">
        <v>119</v>
      </c>
      <c r="B111" s="2" t="s">
        <v>148</v>
      </c>
      <c r="C111" s="18">
        <v>44865</v>
      </c>
      <c r="D111" s="27">
        <v>-42.04</v>
      </c>
      <c r="E111" s="27">
        <f>VLOOKUP(I111,'[1]ITEM#'!A:C,3,0)</f>
        <v>-10.44</v>
      </c>
      <c r="F111" s="27">
        <f>D111-E111</f>
        <v>-31.6</v>
      </c>
      <c r="G111" s="18">
        <v>44865</v>
      </c>
      <c r="H111" s="1" t="s">
        <v>149</v>
      </c>
      <c r="I111" s="1">
        <v>1540785</v>
      </c>
      <c r="J111" s="1" t="s">
        <v>1328</v>
      </c>
      <c r="K111" s="1" t="s">
        <v>186</v>
      </c>
      <c r="L111" s="1" t="s">
        <v>1298</v>
      </c>
      <c r="N111" s="8">
        <f>VLOOKUP(I111,'[1]ITEM#'!A:D,4,0)</f>
        <v>-31.6</v>
      </c>
      <c r="O111" s="1">
        <f t="shared" si="4"/>
        <v>1</v>
      </c>
      <c r="Q111" s="11" t="s">
        <v>1289</v>
      </c>
    </row>
    <row r="112" spans="1:19" x14ac:dyDescent="0.2">
      <c r="A112" s="1" t="s">
        <v>119</v>
      </c>
      <c r="B112" s="2" t="s">
        <v>150</v>
      </c>
      <c r="C112" s="18">
        <v>44865</v>
      </c>
      <c r="D112" s="27">
        <v>-328.4</v>
      </c>
      <c r="E112" s="27">
        <f>VLOOKUP(I112,'[1]ITEM#'!A:C,3,0)</f>
        <v>-9.93</v>
      </c>
      <c r="F112" s="27">
        <v>-28.15</v>
      </c>
      <c r="G112" s="18">
        <v>44865</v>
      </c>
      <c r="H112" s="1" t="s">
        <v>151</v>
      </c>
      <c r="I112" s="1">
        <v>1540780</v>
      </c>
      <c r="J112" s="1" t="s">
        <v>1334</v>
      </c>
      <c r="K112" s="1" t="s">
        <v>186</v>
      </c>
      <c r="L112" s="1" t="s">
        <v>1298</v>
      </c>
      <c r="N112" s="8">
        <f>VLOOKUP(I112,'[1]ITEM#'!A:D,4,0)</f>
        <v>-28.15</v>
      </c>
      <c r="O112" s="1">
        <f t="shared" si="4"/>
        <v>1</v>
      </c>
      <c r="Q112" s="11" t="s">
        <v>1289</v>
      </c>
    </row>
    <row r="113" spans="1:17" x14ac:dyDescent="0.2">
      <c r="B113" s="2"/>
      <c r="C113" s="18"/>
      <c r="D113" s="27"/>
      <c r="E113" s="27">
        <f>VLOOKUP(I113,'[1]ITEM#'!A:C,3,0)</f>
        <v>-9.93</v>
      </c>
      <c r="F113" s="27">
        <v>-28.15</v>
      </c>
      <c r="G113" s="18">
        <v>44865</v>
      </c>
      <c r="H113" s="1" t="s">
        <v>151</v>
      </c>
      <c r="I113" s="1">
        <v>1540781</v>
      </c>
      <c r="J113" s="1" t="s">
        <v>1308</v>
      </c>
      <c r="K113" s="1" t="s">
        <v>186</v>
      </c>
      <c r="L113" s="1" t="s">
        <v>1298</v>
      </c>
      <c r="N113" s="8">
        <f>VLOOKUP(I113,'[1]ITEM#'!A:D,4,0)</f>
        <v>-28.15</v>
      </c>
      <c r="O113" s="1">
        <f t="shared" si="4"/>
        <v>1</v>
      </c>
      <c r="Q113" s="11" t="s">
        <v>1289</v>
      </c>
    </row>
    <row r="114" spans="1:17" x14ac:dyDescent="0.2">
      <c r="B114" s="2"/>
      <c r="C114" s="18"/>
      <c r="D114" s="27"/>
      <c r="E114" s="27">
        <f>VLOOKUP(I114,'[1]ITEM#'!A:C,3,0)*6</f>
        <v>-62.64</v>
      </c>
      <c r="F114" s="27">
        <v>-189.6</v>
      </c>
      <c r="G114" s="18">
        <v>44865</v>
      </c>
      <c r="H114" s="1" t="s">
        <v>151</v>
      </c>
      <c r="I114" s="1">
        <v>1593359</v>
      </c>
      <c r="J114" s="1" t="s">
        <v>1316</v>
      </c>
      <c r="K114" s="1" t="s">
        <v>186</v>
      </c>
      <c r="L114" s="1" t="s">
        <v>1298</v>
      </c>
      <c r="N114" s="8">
        <f>VLOOKUP(I114,'[1]ITEM#'!A:D,4,0)</f>
        <v>-31.6</v>
      </c>
      <c r="O114" s="1">
        <f t="shared" si="4"/>
        <v>5.9999999999999991</v>
      </c>
      <c r="Q114" s="11" t="s">
        <v>1289</v>
      </c>
    </row>
    <row r="115" spans="1:17" x14ac:dyDescent="0.2">
      <c r="A115" s="1" t="s">
        <v>119</v>
      </c>
      <c r="B115" s="2" t="s">
        <v>152</v>
      </c>
      <c r="C115" s="18">
        <v>44865</v>
      </c>
      <c r="D115" s="27">
        <v>-78</v>
      </c>
      <c r="E115" s="27">
        <v>0</v>
      </c>
      <c r="F115" s="27">
        <f>D115-E115</f>
        <v>-78</v>
      </c>
      <c r="G115" s="18">
        <v>44865</v>
      </c>
      <c r="H115" s="1" t="s">
        <v>153</v>
      </c>
      <c r="I115" s="1">
        <v>1529946</v>
      </c>
      <c r="J115" s="1" t="s">
        <v>1306</v>
      </c>
      <c r="K115" s="1" t="s">
        <v>186</v>
      </c>
      <c r="L115" s="1" t="s">
        <v>1291</v>
      </c>
      <c r="N115" s="8">
        <f>VLOOKUP(I115,'[1]ITEM#'!A:D,4,0)</f>
        <v>-39</v>
      </c>
      <c r="O115" s="1">
        <f t="shared" si="4"/>
        <v>2</v>
      </c>
      <c r="Q115" s="11" t="s">
        <v>1289</v>
      </c>
    </row>
    <row r="116" spans="1:17" x14ac:dyDescent="0.2">
      <c r="A116" s="1" t="s">
        <v>119</v>
      </c>
      <c r="B116" s="2" t="s">
        <v>154</v>
      </c>
      <c r="C116" s="18">
        <v>44865</v>
      </c>
      <c r="D116" s="27">
        <v>-39</v>
      </c>
      <c r="E116" s="27">
        <v>0</v>
      </c>
      <c r="F116" s="27">
        <f>D116-E116</f>
        <v>-39</v>
      </c>
      <c r="G116" s="18">
        <v>44865</v>
      </c>
      <c r="H116" s="1" t="s">
        <v>155</v>
      </c>
      <c r="I116" s="1">
        <v>1529947</v>
      </c>
      <c r="J116" s="1" t="s">
        <v>1294</v>
      </c>
      <c r="K116" s="1" t="s">
        <v>186</v>
      </c>
      <c r="L116" s="1" t="s">
        <v>1291</v>
      </c>
      <c r="N116" s="8">
        <f>VLOOKUP(I116,'[1]ITEM#'!A:D,4,0)</f>
        <v>-39</v>
      </c>
      <c r="O116" s="1">
        <f t="shared" si="4"/>
        <v>1</v>
      </c>
      <c r="Q116" s="11" t="s">
        <v>1289</v>
      </c>
    </row>
    <row r="117" spans="1:17" x14ac:dyDescent="0.2">
      <c r="A117" s="1" t="s">
        <v>119</v>
      </c>
      <c r="B117" s="2" t="s">
        <v>156</v>
      </c>
      <c r="C117" s="18">
        <v>44865</v>
      </c>
      <c r="D117" s="27">
        <v>-39</v>
      </c>
      <c r="E117" s="27">
        <v>0</v>
      </c>
      <c r="F117" s="27">
        <f>D117-E117</f>
        <v>-39</v>
      </c>
      <c r="G117" s="18">
        <v>44865</v>
      </c>
      <c r="H117" s="1" t="s">
        <v>157</v>
      </c>
      <c r="I117" s="1">
        <v>1529947</v>
      </c>
      <c r="J117" s="1" t="s">
        <v>1294</v>
      </c>
      <c r="K117" s="1" t="s">
        <v>186</v>
      </c>
      <c r="L117" s="1" t="s">
        <v>1291</v>
      </c>
      <c r="N117" s="8">
        <f>VLOOKUP(I117,'[1]ITEM#'!A:D,4,0)</f>
        <v>-39</v>
      </c>
      <c r="O117" s="1">
        <f t="shared" si="4"/>
        <v>1</v>
      </c>
      <c r="Q117" s="11" t="s">
        <v>1289</v>
      </c>
    </row>
    <row r="118" spans="1:17" x14ac:dyDescent="0.2">
      <c r="A118" s="1" t="s">
        <v>119</v>
      </c>
      <c r="B118" s="2" t="s">
        <v>158</v>
      </c>
      <c r="C118" s="18">
        <v>44865</v>
      </c>
      <c r="D118" s="27">
        <v>-80.12</v>
      </c>
      <c r="E118" s="27">
        <f>VLOOKUP(I118,'[1]ITEM#'!A:C,3,0)</f>
        <v>-9.93</v>
      </c>
      <c r="F118" s="27">
        <v>-28.15</v>
      </c>
      <c r="G118" s="18">
        <v>44865</v>
      </c>
      <c r="H118" s="1" t="s">
        <v>159</v>
      </c>
      <c r="I118" s="1">
        <v>1540783</v>
      </c>
      <c r="J118" s="1" t="s">
        <v>1317</v>
      </c>
      <c r="K118" s="1" t="s">
        <v>186</v>
      </c>
      <c r="L118" s="1" t="s">
        <v>1298</v>
      </c>
      <c r="N118" s="8">
        <f>VLOOKUP(I118,'[1]ITEM#'!A:D,4,0)</f>
        <v>-28.15</v>
      </c>
      <c r="O118" s="1">
        <f t="shared" si="4"/>
        <v>1</v>
      </c>
      <c r="Q118" s="11" t="s">
        <v>1289</v>
      </c>
    </row>
    <row r="119" spans="1:17" x14ac:dyDescent="0.2">
      <c r="B119" s="2"/>
      <c r="C119" s="18"/>
      <c r="D119" s="27"/>
      <c r="E119" s="27">
        <f>VLOOKUP(I119,'[1]ITEM#'!A:C,3,0)</f>
        <v>-10.44</v>
      </c>
      <c r="F119" s="27">
        <v>-31.6</v>
      </c>
      <c r="G119" s="18">
        <v>44865</v>
      </c>
      <c r="H119" s="1" t="s">
        <v>159</v>
      </c>
      <c r="I119" s="1">
        <v>1540784</v>
      </c>
      <c r="J119" s="1" t="s">
        <v>1297</v>
      </c>
      <c r="K119" s="1" t="s">
        <v>186</v>
      </c>
      <c r="L119" s="1" t="s">
        <v>1298</v>
      </c>
      <c r="N119" s="8">
        <f>VLOOKUP(I119,'[1]ITEM#'!A:D,4,0)</f>
        <v>-31.6</v>
      </c>
      <c r="O119" s="1">
        <f t="shared" si="4"/>
        <v>1</v>
      </c>
      <c r="Q119" s="11" t="s">
        <v>1289</v>
      </c>
    </row>
    <row r="120" spans="1:17" x14ac:dyDescent="0.2">
      <c r="A120" s="1" t="s">
        <v>119</v>
      </c>
      <c r="B120" s="2" t="s">
        <v>160</v>
      </c>
      <c r="C120" s="18">
        <v>44865</v>
      </c>
      <c r="D120" s="27">
        <v>-70.62</v>
      </c>
      <c r="E120" s="27">
        <f>VLOOKUP(I120,'[1]ITEM#'!A:C,3,0)</f>
        <v>0</v>
      </c>
      <c r="F120" s="27">
        <f>D120-E120</f>
        <v>-70.62</v>
      </c>
      <c r="G120" s="18">
        <v>44865</v>
      </c>
      <c r="H120" s="1" t="s">
        <v>161</v>
      </c>
      <c r="I120" s="1">
        <v>1585798</v>
      </c>
      <c r="J120" s="1" t="s">
        <v>1319</v>
      </c>
      <c r="K120" s="1" t="s">
        <v>186</v>
      </c>
      <c r="L120" s="1" t="s">
        <v>1291</v>
      </c>
      <c r="N120" s="8">
        <f>VLOOKUP(I120,'[1]ITEM#'!A:D,4,0)</f>
        <v>-70.62</v>
      </c>
      <c r="O120" s="1">
        <f t="shared" si="4"/>
        <v>1</v>
      </c>
      <c r="Q120" s="11" t="s">
        <v>1289</v>
      </c>
    </row>
    <row r="121" spans="1:17" x14ac:dyDescent="0.2">
      <c r="A121" s="1" t="s">
        <v>119</v>
      </c>
      <c r="B121" s="2" t="s">
        <v>162</v>
      </c>
      <c r="C121" s="18">
        <v>44865</v>
      </c>
      <c r="D121" s="27">
        <v>-336.32</v>
      </c>
      <c r="E121" s="27">
        <f>VLOOKUP(I121,'[1]ITEM#'!A:C,3,0)*4</f>
        <v>-41.76</v>
      </c>
      <c r="F121" s="27">
        <v>-126.4</v>
      </c>
      <c r="G121" s="18">
        <v>44865</v>
      </c>
      <c r="H121" s="1" t="s">
        <v>163</v>
      </c>
      <c r="I121" s="1">
        <v>1540785</v>
      </c>
      <c r="J121" s="1" t="s">
        <v>1328</v>
      </c>
      <c r="K121" s="1" t="s">
        <v>186</v>
      </c>
      <c r="L121" s="1" t="s">
        <v>1298</v>
      </c>
      <c r="N121" s="8">
        <f>VLOOKUP(I121,'[1]ITEM#'!A:D,4,0)</f>
        <v>-31.6</v>
      </c>
      <c r="O121" s="1">
        <f t="shared" si="4"/>
        <v>4</v>
      </c>
      <c r="Q121" s="11" t="s">
        <v>1289</v>
      </c>
    </row>
    <row r="122" spans="1:17" x14ac:dyDescent="0.2">
      <c r="B122" s="2"/>
      <c r="C122" s="18"/>
      <c r="D122" s="27"/>
      <c r="E122" s="27">
        <f>VLOOKUP(I122,'[1]ITEM#'!A:C,3,0)*4</f>
        <v>-41.76</v>
      </c>
      <c r="F122" s="27">
        <v>-126.4</v>
      </c>
      <c r="G122" s="18">
        <v>44865</v>
      </c>
      <c r="H122" s="1" t="s">
        <v>163</v>
      </c>
      <c r="I122" s="1">
        <v>1593359</v>
      </c>
      <c r="J122" s="1" t="s">
        <v>1316</v>
      </c>
      <c r="K122" s="1" t="s">
        <v>186</v>
      </c>
      <c r="L122" s="1" t="s">
        <v>1298</v>
      </c>
      <c r="N122" s="8">
        <f>VLOOKUP(I122,'[1]ITEM#'!A:D,4,0)</f>
        <v>-31.6</v>
      </c>
      <c r="O122" s="1">
        <f t="shared" si="4"/>
        <v>4</v>
      </c>
      <c r="Q122" s="11" t="s">
        <v>1289</v>
      </c>
    </row>
    <row r="123" spans="1:17" x14ac:dyDescent="0.2">
      <c r="A123" s="1" t="s">
        <v>119</v>
      </c>
      <c r="B123" s="2" t="s">
        <v>164</v>
      </c>
      <c r="C123" s="18">
        <v>44865</v>
      </c>
      <c r="D123" s="27">
        <v>-25.55</v>
      </c>
      <c r="E123" s="27">
        <f>VLOOKUP(I123,'[1]ITEM#'!A:C,3,0)</f>
        <v>0</v>
      </c>
      <c r="F123" s="27">
        <f>D123-E123</f>
        <v>-25.55</v>
      </c>
      <c r="G123" s="18">
        <v>44865</v>
      </c>
      <c r="H123" s="1" t="s">
        <v>165</v>
      </c>
      <c r="I123" s="1">
        <v>1516597</v>
      </c>
      <c r="J123" s="1" t="s">
        <v>1303</v>
      </c>
      <c r="K123" s="1" t="s">
        <v>186</v>
      </c>
      <c r="L123" s="1" t="s">
        <v>1291</v>
      </c>
      <c r="N123" s="8">
        <f>VLOOKUP(I123,'[1]ITEM#'!A:D,4,0)</f>
        <v>-25.55</v>
      </c>
      <c r="O123" s="1">
        <f t="shared" si="4"/>
        <v>1</v>
      </c>
      <c r="Q123" s="11" t="s">
        <v>1289</v>
      </c>
    </row>
    <row r="124" spans="1:17" x14ac:dyDescent="0.2">
      <c r="A124" s="1" t="s">
        <v>119</v>
      </c>
      <c r="B124" s="2" t="s">
        <v>166</v>
      </c>
      <c r="C124" s="18">
        <v>44865</v>
      </c>
      <c r="D124" s="27">
        <v>-63.82</v>
      </c>
      <c r="E124" s="27">
        <f>VLOOKUP(I124,'[1]ITEM#'!A:C,3,0)</f>
        <v>-8.59</v>
      </c>
      <c r="F124" s="27">
        <v>-17.149999999999999</v>
      </c>
      <c r="G124" s="18">
        <v>44865</v>
      </c>
      <c r="H124" s="1" t="s">
        <v>167</v>
      </c>
      <c r="I124" s="1">
        <v>1408974</v>
      </c>
      <c r="J124" s="1" t="s">
        <v>1333</v>
      </c>
      <c r="K124" s="1" t="s">
        <v>186</v>
      </c>
      <c r="L124" s="1" t="s">
        <v>1311</v>
      </c>
      <c r="N124" s="8">
        <f>VLOOKUP(I124,'[1]ITEM#'!A:D,4,0)</f>
        <v>-17.149999999999999</v>
      </c>
      <c r="O124" s="1">
        <f t="shared" si="4"/>
        <v>1</v>
      </c>
      <c r="Q124" s="11" t="s">
        <v>1289</v>
      </c>
    </row>
    <row r="125" spans="1:17" x14ac:dyDescent="0.2">
      <c r="B125" s="2"/>
      <c r="C125" s="18"/>
      <c r="D125" s="27"/>
      <c r="E125" s="27">
        <f>VLOOKUP(I125,'[1]ITEM#'!A:C,3,0)</f>
        <v>-9.93</v>
      </c>
      <c r="F125" s="27">
        <v>-28.15</v>
      </c>
      <c r="G125" s="18">
        <v>44865</v>
      </c>
      <c r="H125" s="1" t="s">
        <v>167</v>
      </c>
      <c r="I125" s="1">
        <v>1540781</v>
      </c>
      <c r="J125" s="1" t="s">
        <v>1308</v>
      </c>
      <c r="K125" s="1" t="s">
        <v>186</v>
      </c>
      <c r="L125" s="1" t="s">
        <v>1298</v>
      </c>
      <c r="N125" s="8">
        <f>VLOOKUP(I125,'[1]ITEM#'!A:D,4,0)</f>
        <v>-28.15</v>
      </c>
      <c r="O125" s="1">
        <f t="shared" si="4"/>
        <v>1</v>
      </c>
      <c r="Q125" s="11" t="s">
        <v>1289</v>
      </c>
    </row>
    <row r="126" spans="1:17" x14ac:dyDescent="0.2">
      <c r="A126" s="1" t="s">
        <v>119</v>
      </c>
      <c r="B126" s="1" t="s">
        <v>193</v>
      </c>
      <c r="C126" s="18">
        <v>44865</v>
      </c>
      <c r="D126" s="27">
        <v>-85.42</v>
      </c>
      <c r="E126" s="27">
        <f>VLOOKUP(I126,'[1]ITEM#'!A:C,3,0)-15.19</f>
        <v>-30.29</v>
      </c>
      <c r="F126" s="27">
        <f t="shared" ref="F126:F143" si="6">D126-E126</f>
        <v>-55.13</v>
      </c>
      <c r="G126" s="18">
        <v>44865</v>
      </c>
      <c r="H126" s="1" t="s">
        <v>168</v>
      </c>
      <c r="I126" s="1">
        <v>1339333</v>
      </c>
      <c r="J126" s="1" t="s">
        <v>1337</v>
      </c>
      <c r="K126" s="1" t="s">
        <v>186</v>
      </c>
      <c r="L126" s="1" t="s">
        <v>1301</v>
      </c>
      <c r="N126" s="8">
        <f>VLOOKUP(I126,'[1]ITEM#'!A:D,4,0)</f>
        <v>-55.13</v>
      </c>
      <c r="O126" s="1">
        <f t="shared" si="4"/>
        <v>1</v>
      </c>
      <c r="Q126" s="11" t="s">
        <v>1289</v>
      </c>
    </row>
    <row r="127" spans="1:17" x14ac:dyDescent="0.2">
      <c r="A127" s="1" t="s">
        <v>169</v>
      </c>
      <c r="B127" s="2" t="s">
        <v>170</v>
      </c>
      <c r="C127" s="18">
        <v>44862</v>
      </c>
      <c r="D127" s="27">
        <v>-70.62</v>
      </c>
      <c r="E127" s="27">
        <f>VLOOKUP(I127,'[1]ITEM#'!A:C,3,0)</f>
        <v>0</v>
      </c>
      <c r="F127" s="27">
        <f t="shared" si="6"/>
        <v>-70.62</v>
      </c>
      <c r="G127" s="18">
        <v>44862</v>
      </c>
      <c r="H127" s="1" t="s">
        <v>171</v>
      </c>
      <c r="I127" s="1">
        <v>1585900</v>
      </c>
      <c r="J127" s="1" t="s">
        <v>1320</v>
      </c>
      <c r="K127" s="1" t="s">
        <v>186</v>
      </c>
      <c r="L127" s="1" t="s">
        <v>1291</v>
      </c>
      <c r="N127" s="8">
        <f>VLOOKUP(I127,'[1]ITEM#'!A:D,4,0)</f>
        <v>-70.62</v>
      </c>
      <c r="O127" s="1">
        <f t="shared" si="4"/>
        <v>1</v>
      </c>
      <c r="Q127" s="11" t="s">
        <v>1289</v>
      </c>
    </row>
    <row r="128" spans="1:17" x14ac:dyDescent="0.2">
      <c r="A128" s="1" t="s">
        <v>169</v>
      </c>
      <c r="B128" s="2" t="s">
        <v>172</v>
      </c>
      <c r="C128" s="18">
        <v>44863</v>
      </c>
      <c r="D128" s="27">
        <v>-42.07</v>
      </c>
      <c r="E128" s="27">
        <v>0</v>
      </c>
      <c r="F128" s="27">
        <f t="shared" si="6"/>
        <v>-42.07</v>
      </c>
      <c r="G128" s="18">
        <v>44863</v>
      </c>
      <c r="H128" s="1" t="s">
        <v>173</v>
      </c>
      <c r="I128" s="1">
        <v>1514688</v>
      </c>
      <c r="J128" s="1" t="s">
        <v>1304</v>
      </c>
      <c r="K128" s="1" t="s">
        <v>186</v>
      </c>
      <c r="L128" s="1" t="s">
        <v>1291</v>
      </c>
      <c r="N128" s="8">
        <f>VLOOKUP(I128,'[1]ITEM#'!A:D,4,0)</f>
        <v>-42.07</v>
      </c>
      <c r="O128" s="1">
        <f t="shared" si="4"/>
        <v>1</v>
      </c>
      <c r="Q128" s="11" t="s">
        <v>1289</v>
      </c>
    </row>
    <row r="129" spans="1:17" x14ac:dyDescent="0.2">
      <c r="A129" s="1" t="s">
        <v>169</v>
      </c>
      <c r="B129" s="2" t="s">
        <v>174</v>
      </c>
      <c r="C129" s="18">
        <v>44862</v>
      </c>
      <c r="D129" s="27">
        <v>-25.55</v>
      </c>
      <c r="E129" s="27">
        <f>VLOOKUP(I129,'[1]ITEM#'!A:C,3,0)</f>
        <v>0</v>
      </c>
      <c r="F129" s="27">
        <f t="shared" si="6"/>
        <v>-25.55</v>
      </c>
      <c r="G129" s="18">
        <v>44862</v>
      </c>
      <c r="H129" s="1" t="s">
        <v>175</v>
      </c>
      <c r="I129" s="1">
        <v>1516597</v>
      </c>
      <c r="J129" s="1" t="s">
        <v>1303</v>
      </c>
      <c r="K129" s="1" t="s">
        <v>186</v>
      </c>
      <c r="L129" s="1" t="s">
        <v>1291</v>
      </c>
      <c r="N129" s="8">
        <f>VLOOKUP(I129,'[1]ITEM#'!A:D,4,0)</f>
        <v>-25.55</v>
      </c>
      <c r="O129" s="1">
        <f t="shared" si="4"/>
        <v>1</v>
      </c>
      <c r="Q129" s="11" t="s">
        <v>1289</v>
      </c>
    </row>
    <row r="130" spans="1:17" x14ac:dyDescent="0.2">
      <c r="A130" s="1" t="s">
        <v>169</v>
      </c>
      <c r="B130" s="2" t="s">
        <v>176</v>
      </c>
      <c r="C130" s="18">
        <v>44862</v>
      </c>
      <c r="D130" s="27">
        <v>-70.62</v>
      </c>
      <c r="E130" s="27">
        <f>VLOOKUP(I130,'[1]ITEM#'!A:C,3,0)</f>
        <v>0</v>
      </c>
      <c r="F130" s="27">
        <f t="shared" si="6"/>
        <v>-70.62</v>
      </c>
      <c r="G130" s="18">
        <v>44862</v>
      </c>
      <c r="H130" s="1" t="s">
        <v>177</v>
      </c>
      <c r="I130" s="1">
        <v>1585900</v>
      </c>
      <c r="J130" s="1" t="s">
        <v>1320</v>
      </c>
      <c r="K130" s="1" t="s">
        <v>186</v>
      </c>
      <c r="L130" s="1" t="s">
        <v>1291</v>
      </c>
      <c r="N130" s="8">
        <f>VLOOKUP(I130,'[1]ITEM#'!A:D,4,0)</f>
        <v>-70.62</v>
      </c>
      <c r="O130" s="1">
        <f t="shared" ref="O130:O193" si="7">F130/N130</f>
        <v>1</v>
      </c>
      <c r="Q130" s="11" t="s">
        <v>1289</v>
      </c>
    </row>
    <row r="131" spans="1:17" x14ac:dyDescent="0.2">
      <c r="A131" s="1" t="s">
        <v>169</v>
      </c>
      <c r="B131" s="2" t="s">
        <v>178</v>
      </c>
      <c r="C131" s="18">
        <v>44863</v>
      </c>
      <c r="D131" s="27">
        <v>-25.55</v>
      </c>
      <c r="E131" s="27">
        <v>0</v>
      </c>
      <c r="F131" s="27">
        <f t="shared" si="6"/>
        <v>-25.55</v>
      </c>
      <c r="G131" s="18">
        <v>44863</v>
      </c>
      <c r="H131" s="1" t="s">
        <v>179</v>
      </c>
      <c r="I131" s="1">
        <v>1516592</v>
      </c>
      <c r="J131" s="1" t="s">
        <v>1299</v>
      </c>
      <c r="K131" s="1" t="s">
        <v>186</v>
      </c>
      <c r="L131" s="1" t="s">
        <v>1291</v>
      </c>
      <c r="N131" s="8">
        <f>VLOOKUP(I131,'[1]ITEM#'!A:D,4,0)</f>
        <v>-25.55</v>
      </c>
      <c r="O131" s="1">
        <f t="shared" si="7"/>
        <v>1</v>
      </c>
      <c r="Q131" s="11" t="s">
        <v>1289</v>
      </c>
    </row>
    <row r="132" spans="1:17" x14ac:dyDescent="0.2">
      <c r="A132" s="1" t="s">
        <v>169</v>
      </c>
      <c r="B132" s="2" t="s">
        <v>180</v>
      </c>
      <c r="C132" s="18">
        <v>44862</v>
      </c>
      <c r="D132" s="27">
        <v>-42.04</v>
      </c>
      <c r="E132" s="27">
        <f>VLOOKUP(I132,'[1]ITEM#'!A:C,3,0)</f>
        <v>-10.44</v>
      </c>
      <c r="F132" s="27">
        <f t="shared" si="6"/>
        <v>-31.6</v>
      </c>
      <c r="G132" s="18">
        <v>44862</v>
      </c>
      <c r="H132" s="1" t="s">
        <v>181</v>
      </c>
      <c r="I132" s="1">
        <v>1540787</v>
      </c>
      <c r="J132" s="1" t="s">
        <v>1341</v>
      </c>
      <c r="K132" s="1" t="s">
        <v>186</v>
      </c>
      <c r="L132" s="1" t="s">
        <v>1298</v>
      </c>
      <c r="N132" s="8">
        <f>VLOOKUP(I132,'[1]ITEM#'!A:D,4,0)</f>
        <v>-31.6</v>
      </c>
      <c r="O132" s="1">
        <f t="shared" si="7"/>
        <v>1</v>
      </c>
      <c r="Q132" s="11" t="s">
        <v>1289</v>
      </c>
    </row>
    <row r="133" spans="1:17" x14ac:dyDescent="0.2">
      <c r="A133" s="1" t="s">
        <v>169</v>
      </c>
      <c r="B133" s="2" t="s">
        <v>182</v>
      </c>
      <c r="C133" s="18">
        <v>44862</v>
      </c>
      <c r="D133" s="27">
        <v>-25.55</v>
      </c>
      <c r="E133" s="27">
        <v>0</v>
      </c>
      <c r="F133" s="27">
        <f t="shared" si="6"/>
        <v>-25.55</v>
      </c>
      <c r="G133" s="18">
        <v>44862</v>
      </c>
      <c r="H133" s="1" t="s">
        <v>183</v>
      </c>
      <c r="I133" s="1">
        <v>1516592</v>
      </c>
      <c r="J133" s="1" t="s">
        <v>1299</v>
      </c>
      <c r="K133" s="1" t="s">
        <v>186</v>
      </c>
      <c r="L133" s="1" t="s">
        <v>1291</v>
      </c>
      <c r="N133" s="8">
        <f>VLOOKUP(I133,'[1]ITEM#'!A:D,4,0)</f>
        <v>-25.55</v>
      </c>
      <c r="O133" s="1">
        <f t="shared" si="7"/>
        <v>1</v>
      </c>
      <c r="Q133" s="11" t="s">
        <v>1289</v>
      </c>
    </row>
    <row r="134" spans="1:17" x14ac:dyDescent="0.2">
      <c r="A134" s="1" t="s">
        <v>169</v>
      </c>
      <c r="B134" s="2" t="s">
        <v>184</v>
      </c>
      <c r="C134" s="18">
        <v>44862</v>
      </c>
      <c r="D134" s="27">
        <v>-42.04</v>
      </c>
      <c r="E134" s="27">
        <f>VLOOKUP(I134,'[1]ITEM#'!A:C,3,0)</f>
        <v>-10.44</v>
      </c>
      <c r="F134" s="27">
        <f t="shared" si="6"/>
        <v>-31.6</v>
      </c>
      <c r="G134" s="18">
        <v>44862</v>
      </c>
      <c r="H134" s="1" t="s">
        <v>185</v>
      </c>
      <c r="I134" s="1">
        <v>1540785</v>
      </c>
      <c r="J134" s="1" t="s">
        <v>1328</v>
      </c>
      <c r="K134" s="1" t="s">
        <v>186</v>
      </c>
      <c r="L134" s="1" t="s">
        <v>1298</v>
      </c>
      <c r="N134" s="8">
        <f>VLOOKUP(I134,'[1]ITEM#'!A:D,4,0)</f>
        <v>-31.6</v>
      </c>
      <c r="O134" s="1">
        <f t="shared" si="7"/>
        <v>1</v>
      </c>
      <c r="Q134" s="11" t="s">
        <v>1289</v>
      </c>
    </row>
    <row r="135" spans="1:17" x14ac:dyDescent="0.2">
      <c r="A135" s="1" t="s">
        <v>169</v>
      </c>
      <c r="B135" s="1" t="s">
        <v>1359</v>
      </c>
      <c r="C135" s="18">
        <v>44862</v>
      </c>
      <c r="D135" s="27">
        <v>-86.42</v>
      </c>
      <c r="E135" s="27">
        <f>VLOOKUP(I135,'[1]ITEM#'!A:C,3,0)-16.19</f>
        <v>-31.29</v>
      </c>
      <c r="F135" s="27">
        <f t="shared" si="6"/>
        <v>-55.13</v>
      </c>
      <c r="G135" s="18">
        <v>44862</v>
      </c>
      <c r="H135" s="1" t="s">
        <v>364</v>
      </c>
      <c r="I135" s="1">
        <v>1339333</v>
      </c>
      <c r="J135" s="1" t="s">
        <v>1337</v>
      </c>
      <c r="K135" s="1" t="s">
        <v>186</v>
      </c>
      <c r="L135" s="1" t="s">
        <v>1301</v>
      </c>
      <c r="N135" s="8">
        <f>VLOOKUP(I135,'[1]ITEM#'!A:D,4,0)</f>
        <v>-55.13</v>
      </c>
      <c r="O135" s="1">
        <f t="shared" si="7"/>
        <v>1</v>
      </c>
      <c r="Q135" s="11" t="s">
        <v>1289</v>
      </c>
    </row>
    <row r="136" spans="1:17" x14ac:dyDescent="0.2">
      <c r="A136" s="1" t="s">
        <v>219</v>
      </c>
      <c r="B136" s="1" t="s">
        <v>244</v>
      </c>
      <c r="C136" s="18">
        <v>44874</v>
      </c>
      <c r="D136" s="27">
        <v>-42.07</v>
      </c>
      <c r="E136" s="27">
        <v>0</v>
      </c>
      <c r="F136" s="27">
        <f t="shared" si="6"/>
        <v>-42.07</v>
      </c>
      <c r="G136" s="18">
        <v>44874</v>
      </c>
      <c r="H136" s="1" t="s">
        <v>220</v>
      </c>
      <c r="I136" s="1">
        <v>1514689</v>
      </c>
      <c r="J136" s="1" t="s">
        <v>1358</v>
      </c>
      <c r="K136" s="1" t="s">
        <v>186</v>
      </c>
      <c r="L136" s="1" t="s">
        <v>1291</v>
      </c>
      <c r="N136" s="8">
        <f>VLOOKUP(I136,'[1]ITEM#'!A:D,4,0)</f>
        <v>-42.07</v>
      </c>
      <c r="O136" s="1">
        <f t="shared" si="7"/>
        <v>1</v>
      </c>
      <c r="Q136" s="11" t="s">
        <v>1289</v>
      </c>
    </row>
    <row r="137" spans="1:17" x14ac:dyDescent="0.2">
      <c r="A137" s="1" t="s">
        <v>219</v>
      </c>
      <c r="B137" s="1" t="s">
        <v>1360</v>
      </c>
      <c r="C137" s="18">
        <v>44874</v>
      </c>
      <c r="D137" s="27">
        <v>-87.68</v>
      </c>
      <c r="E137" s="27">
        <f>VLOOKUP(I137,'[1]ITEM#'!A:C,3,0)-10.25</f>
        <v>-25.41</v>
      </c>
      <c r="F137" s="27">
        <f t="shared" si="6"/>
        <v>-62.27000000000001</v>
      </c>
      <c r="G137" s="18">
        <v>44874</v>
      </c>
      <c r="H137" s="1" t="s">
        <v>366</v>
      </c>
      <c r="I137" s="1">
        <v>1339335</v>
      </c>
      <c r="J137" s="1" t="s">
        <v>1314</v>
      </c>
      <c r="K137" s="1" t="s">
        <v>186</v>
      </c>
      <c r="L137" s="1" t="s">
        <v>1301</v>
      </c>
      <c r="N137" s="8">
        <f>VLOOKUP(I137,'[1]ITEM#'!A:D,4,0)</f>
        <v>-62.27</v>
      </c>
      <c r="O137" s="1">
        <f t="shared" si="7"/>
        <v>1.0000000000000002</v>
      </c>
      <c r="Q137" s="11" t="s">
        <v>1289</v>
      </c>
    </row>
    <row r="138" spans="1:17" x14ac:dyDescent="0.2">
      <c r="A138" s="1" t="s">
        <v>219</v>
      </c>
      <c r="B138" s="1" t="s">
        <v>1361</v>
      </c>
      <c r="C138" s="18">
        <v>44874</v>
      </c>
      <c r="D138" s="27">
        <v>-97.68</v>
      </c>
      <c r="E138" s="27">
        <f>VLOOKUP(I138,'[1]ITEM#'!A:C,3,0)-20.25</f>
        <v>-35.409999999999997</v>
      </c>
      <c r="F138" s="27">
        <f t="shared" si="6"/>
        <v>-62.27000000000001</v>
      </c>
      <c r="G138" s="18">
        <v>44874</v>
      </c>
      <c r="H138" s="1" t="s">
        <v>367</v>
      </c>
      <c r="I138" s="1">
        <v>1339335</v>
      </c>
      <c r="J138" s="1" t="s">
        <v>1314</v>
      </c>
      <c r="K138" s="1" t="s">
        <v>186</v>
      </c>
      <c r="L138" s="1" t="s">
        <v>1301</v>
      </c>
      <c r="N138" s="8">
        <f>VLOOKUP(I138,'[1]ITEM#'!A:D,4,0)</f>
        <v>-62.27</v>
      </c>
      <c r="O138" s="1">
        <f t="shared" si="7"/>
        <v>1.0000000000000002</v>
      </c>
      <c r="Q138" s="11" t="s">
        <v>1289</v>
      </c>
    </row>
    <row r="139" spans="1:17" x14ac:dyDescent="0.2">
      <c r="A139" s="1" t="s">
        <v>516</v>
      </c>
      <c r="B139" s="1" t="s">
        <v>559</v>
      </c>
      <c r="C139" s="18">
        <v>44891</v>
      </c>
      <c r="D139" s="27">
        <v>-64.47</v>
      </c>
      <c r="E139" s="27">
        <f>VLOOKUP(I139,'[1]ITEM#'!A:C,3,0)</f>
        <v>0</v>
      </c>
      <c r="F139" s="27">
        <f t="shared" si="6"/>
        <v>-64.47</v>
      </c>
      <c r="G139" s="18">
        <v>44891</v>
      </c>
      <c r="H139" s="1" t="s">
        <v>517</v>
      </c>
      <c r="I139" s="1">
        <v>1585794</v>
      </c>
      <c r="J139" s="1" t="s">
        <v>1338</v>
      </c>
      <c r="K139" s="1" t="s">
        <v>186</v>
      </c>
      <c r="L139" s="1" t="s">
        <v>1291</v>
      </c>
      <c r="N139" s="8">
        <f>VLOOKUP(I139,'[1]ITEM#'!A:D,4,0)</f>
        <v>-64.47</v>
      </c>
      <c r="O139" s="1">
        <f t="shared" si="7"/>
        <v>1</v>
      </c>
      <c r="Q139" s="11" t="s">
        <v>1289</v>
      </c>
    </row>
    <row r="140" spans="1:17" x14ac:dyDescent="0.2">
      <c r="A140" s="1" t="s">
        <v>516</v>
      </c>
      <c r="B140" s="1" t="s">
        <v>560</v>
      </c>
      <c r="C140" s="18">
        <v>44890</v>
      </c>
      <c r="D140" s="27">
        <v>-42.07</v>
      </c>
      <c r="E140" s="27">
        <v>0</v>
      </c>
      <c r="F140" s="27">
        <f t="shared" si="6"/>
        <v>-42.07</v>
      </c>
      <c r="G140" s="18">
        <v>44890</v>
      </c>
      <c r="H140" s="1" t="s">
        <v>518</v>
      </c>
      <c r="I140" s="1">
        <v>1514689</v>
      </c>
      <c r="J140" s="1" t="s">
        <v>1358</v>
      </c>
      <c r="K140" s="1" t="s">
        <v>186</v>
      </c>
      <c r="L140" s="1" t="s">
        <v>1291</v>
      </c>
      <c r="N140" s="8">
        <f>VLOOKUP(I140,'[1]ITEM#'!A:D,4,0)</f>
        <v>-42.07</v>
      </c>
      <c r="O140" s="1">
        <f t="shared" si="7"/>
        <v>1</v>
      </c>
      <c r="Q140" s="11" t="s">
        <v>1289</v>
      </c>
    </row>
    <row r="141" spans="1:17" x14ac:dyDescent="0.2">
      <c r="A141" s="1" t="s">
        <v>516</v>
      </c>
      <c r="B141" s="1" t="s">
        <v>561</v>
      </c>
      <c r="C141" s="18">
        <v>44890</v>
      </c>
      <c r="D141" s="27">
        <v>-42.07</v>
      </c>
      <c r="E141" s="27">
        <v>0</v>
      </c>
      <c r="F141" s="27">
        <f t="shared" si="6"/>
        <v>-42.07</v>
      </c>
      <c r="G141" s="18">
        <v>44890</v>
      </c>
      <c r="H141" s="1" t="s">
        <v>519</v>
      </c>
      <c r="I141" s="1">
        <v>1514689</v>
      </c>
      <c r="J141" s="1" t="s">
        <v>1358</v>
      </c>
      <c r="K141" s="1" t="s">
        <v>186</v>
      </c>
      <c r="L141" s="1" t="s">
        <v>1291</v>
      </c>
      <c r="N141" s="8">
        <f>VLOOKUP(I141,'[1]ITEM#'!A:D,4,0)</f>
        <v>-42.07</v>
      </c>
      <c r="O141" s="1">
        <f t="shared" si="7"/>
        <v>1</v>
      </c>
      <c r="Q141" s="11" t="s">
        <v>1289</v>
      </c>
    </row>
    <row r="142" spans="1:17" x14ac:dyDescent="0.2">
      <c r="A142" s="1" t="s">
        <v>516</v>
      </c>
      <c r="B142" s="1" t="s">
        <v>562</v>
      </c>
      <c r="C142" s="18">
        <v>44890</v>
      </c>
      <c r="D142" s="27">
        <v>-104.68</v>
      </c>
      <c r="E142" s="27">
        <f>VLOOKUP(I142,'[1]ITEM#'!A:C,3,0)-34.45</f>
        <v>-49.550000000000004</v>
      </c>
      <c r="F142" s="27">
        <f t="shared" si="6"/>
        <v>-55.13</v>
      </c>
      <c r="G142" s="18">
        <v>44890</v>
      </c>
      <c r="H142" s="1" t="s">
        <v>520</v>
      </c>
      <c r="I142" s="1">
        <v>1339333</v>
      </c>
      <c r="J142" s="1" t="s">
        <v>1337</v>
      </c>
      <c r="K142" s="1" t="s">
        <v>186</v>
      </c>
      <c r="L142" s="1" t="s">
        <v>1301</v>
      </c>
      <c r="N142" s="8">
        <f>VLOOKUP(I142,'[1]ITEM#'!A:D,4,0)</f>
        <v>-55.13</v>
      </c>
      <c r="O142" s="1">
        <f t="shared" si="7"/>
        <v>1</v>
      </c>
      <c r="Q142" s="11" t="s">
        <v>1289</v>
      </c>
    </row>
    <row r="143" spans="1:17" x14ac:dyDescent="0.2">
      <c r="A143" s="1" t="s">
        <v>516</v>
      </c>
      <c r="B143" s="1" t="s">
        <v>563</v>
      </c>
      <c r="C143" s="18">
        <v>44890</v>
      </c>
      <c r="D143" s="27">
        <v>-141.24</v>
      </c>
      <c r="E143" s="27">
        <f>VLOOKUP(I143,'[1]ITEM#'!A:C,3,0)</f>
        <v>0</v>
      </c>
      <c r="F143" s="27">
        <f t="shared" si="6"/>
        <v>-141.24</v>
      </c>
      <c r="G143" s="18">
        <v>44890</v>
      </c>
      <c r="H143" s="1" t="s">
        <v>521</v>
      </c>
      <c r="I143" s="1">
        <v>1585799</v>
      </c>
      <c r="J143" s="1" t="s">
        <v>1292</v>
      </c>
      <c r="K143" s="1" t="s">
        <v>186</v>
      </c>
      <c r="L143" s="1" t="s">
        <v>1291</v>
      </c>
      <c r="N143" s="8">
        <f>VLOOKUP(I143,'[1]ITEM#'!A:D,4,0)</f>
        <v>-70.62</v>
      </c>
      <c r="O143" s="1">
        <f t="shared" si="7"/>
        <v>2</v>
      </c>
      <c r="Q143" s="11" t="s">
        <v>1289</v>
      </c>
    </row>
    <row r="144" spans="1:17" x14ac:dyDescent="0.2">
      <c r="A144" s="1" t="s">
        <v>516</v>
      </c>
      <c r="B144" s="1" t="s">
        <v>564</v>
      </c>
      <c r="C144" s="18">
        <v>44890</v>
      </c>
      <c r="D144" s="27">
        <v>-136.25</v>
      </c>
      <c r="E144" s="27">
        <v>0</v>
      </c>
      <c r="F144" s="27">
        <v>-42.07</v>
      </c>
      <c r="G144" s="18">
        <v>44890</v>
      </c>
      <c r="H144" s="1" t="s">
        <v>522</v>
      </c>
      <c r="I144" s="1">
        <v>1514691</v>
      </c>
      <c r="J144" s="1" t="s">
        <v>1293</v>
      </c>
      <c r="K144" s="1" t="s">
        <v>186</v>
      </c>
      <c r="L144" s="1" t="s">
        <v>1291</v>
      </c>
      <c r="N144" s="8">
        <f>VLOOKUP(I144,'[1]ITEM#'!A:D,4,0)</f>
        <v>-42.07</v>
      </c>
      <c r="O144" s="1">
        <f t="shared" si="7"/>
        <v>1</v>
      </c>
      <c r="Q144" s="11" t="s">
        <v>1289</v>
      </c>
    </row>
    <row r="145" spans="1:17" x14ac:dyDescent="0.2">
      <c r="C145" s="18"/>
      <c r="D145" s="27"/>
      <c r="E145" s="27">
        <v>0</v>
      </c>
      <c r="F145" s="27">
        <v>-25.55</v>
      </c>
      <c r="G145" s="18">
        <v>44890</v>
      </c>
      <c r="H145" s="1" t="s">
        <v>522</v>
      </c>
      <c r="I145" s="1">
        <v>1516592</v>
      </c>
      <c r="J145" s="1" t="s">
        <v>1299</v>
      </c>
      <c r="K145" s="1" t="s">
        <v>186</v>
      </c>
      <c r="L145" s="1" t="s">
        <v>1291</v>
      </c>
      <c r="N145" s="8">
        <f>VLOOKUP(I145,'[1]ITEM#'!A:D,4,0)</f>
        <v>-25.55</v>
      </c>
      <c r="O145" s="1">
        <f t="shared" si="7"/>
        <v>1</v>
      </c>
      <c r="Q145" s="11" t="s">
        <v>1289</v>
      </c>
    </row>
    <row r="146" spans="1:17" x14ac:dyDescent="0.2">
      <c r="C146" s="18"/>
      <c r="D146" s="27"/>
      <c r="E146" s="27">
        <v>0</v>
      </c>
      <c r="F146" s="27">
        <v>-68.63</v>
      </c>
      <c r="G146" s="18">
        <v>44890</v>
      </c>
      <c r="H146" s="1" t="s">
        <v>522</v>
      </c>
      <c r="I146" s="1">
        <v>1529950</v>
      </c>
      <c r="J146" s="1" t="s">
        <v>1348</v>
      </c>
      <c r="K146" s="1" t="s">
        <v>186</v>
      </c>
      <c r="L146" s="1" t="s">
        <v>1291</v>
      </c>
      <c r="N146" s="8">
        <f>VLOOKUP(I146,'[1]ITEM#'!A:D,4,0)</f>
        <v>-68.63</v>
      </c>
      <c r="O146" s="1">
        <f t="shared" si="7"/>
        <v>1</v>
      </c>
      <c r="Q146" s="11" t="s">
        <v>1289</v>
      </c>
    </row>
    <row r="147" spans="1:17" x14ac:dyDescent="0.2">
      <c r="A147" s="1" t="s">
        <v>516</v>
      </c>
      <c r="B147" s="1" t="s">
        <v>565</v>
      </c>
      <c r="C147" s="18">
        <v>44890</v>
      </c>
      <c r="D147" s="27">
        <v>-25.55</v>
      </c>
      <c r="E147" s="27">
        <f>VLOOKUP(I147,'[1]ITEM#'!A:C,3,0)</f>
        <v>0</v>
      </c>
      <c r="F147" s="27">
        <f>D147-E147</f>
        <v>-25.55</v>
      </c>
      <c r="G147" s="18">
        <v>44890</v>
      </c>
      <c r="H147" s="1" t="s">
        <v>523</v>
      </c>
      <c r="I147" s="1">
        <v>1516597</v>
      </c>
      <c r="J147" s="1" t="s">
        <v>1303</v>
      </c>
      <c r="K147" s="1" t="s">
        <v>186</v>
      </c>
      <c r="L147" s="1" t="s">
        <v>1291</v>
      </c>
      <c r="N147" s="8">
        <f>VLOOKUP(I147,'[1]ITEM#'!A:D,4,0)</f>
        <v>-25.55</v>
      </c>
      <c r="O147" s="1">
        <f t="shared" si="7"/>
        <v>1</v>
      </c>
      <c r="Q147" s="11" t="s">
        <v>1289</v>
      </c>
    </row>
    <row r="148" spans="1:17" x14ac:dyDescent="0.2">
      <c r="A148" s="1" t="s">
        <v>516</v>
      </c>
      <c r="B148" s="1" t="s">
        <v>566</v>
      </c>
      <c r="C148" s="18">
        <v>44890</v>
      </c>
      <c r="D148" s="27">
        <v>-84.08</v>
      </c>
      <c r="E148" s="27">
        <f>VLOOKUP(I148,'[1]ITEM#'!A:C,3,0)*2</f>
        <v>-20.88</v>
      </c>
      <c r="F148" s="27">
        <f>D148-E148</f>
        <v>-63.2</v>
      </c>
      <c r="G148" s="18">
        <v>44890</v>
      </c>
      <c r="H148" s="1" t="s">
        <v>524</v>
      </c>
      <c r="I148" s="1">
        <v>1540787</v>
      </c>
      <c r="J148" s="1" t="s">
        <v>1341</v>
      </c>
      <c r="K148" s="1" t="s">
        <v>186</v>
      </c>
      <c r="L148" s="1" t="s">
        <v>1298</v>
      </c>
      <c r="N148" s="8">
        <f>VLOOKUP(I148,'[1]ITEM#'!A:D,4,0)</f>
        <v>-31.6</v>
      </c>
      <c r="O148" s="1">
        <f t="shared" si="7"/>
        <v>2</v>
      </c>
      <c r="Q148" s="11" t="s">
        <v>1289</v>
      </c>
    </row>
    <row r="149" spans="1:17" x14ac:dyDescent="0.2">
      <c r="A149" s="1" t="s">
        <v>516</v>
      </c>
      <c r="B149" s="1" t="s">
        <v>567</v>
      </c>
      <c r="C149" s="18">
        <v>44890</v>
      </c>
      <c r="D149" s="27">
        <v>-42.07</v>
      </c>
      <c r="E149" s="27">
        <v>0</v>
      </c>
      <c r="F149" s="27">
        <f>D149-E149</f>
        <v>-42.07</v>
      </c>
      <c r="G149" s="18">
        <v>44890</v>
      </c>
      <c r="H149" s="1" t="s">
        <v>525</v>
      </c>
      <c r="I149" s="1">
        <v>1514691</v>
      </c>
      <c r="J149" s="1" t="s">
        <v>1293</v>
      </c>
      <c r="K149" s="1" t="s">
        <v>186</v>
      </c>
      <c r="L149" s="1" t="s">
        <v>1291</v>
      </c>
      <c r="N149" s="8">
        <f>VLOOKUP(I149,'[1]ITEM#'!A:D,4,0)</f>
        <v>-42.07</v>
      </c>
      <c r="O149" s="1">
        <f t="shared" si="7"/>
        <v>1</v>
      </c>
      <c r="Q149" s="11" t="s">
        <v>1289</v>
      </c>
    </row>
    <row r="150" spans="1:17" x14ac:dyDescent="0.2">
      <c r="A150" s="1" t="s">
        <v>516</v>
      </c>
      <c r="B150" s="1" t="s">
        <v>568</v>
      </c>
      <c r="C150" s="18">
        <v>44890</v>
      </c>
      <c r="D150" s="27">
        <v>-38.08</v>
      </c>
      <c r="E150" s="27">
        <f>VLOOKUP(I150,'[1]ITEM#'!A:C,3,0)</f>
        <v>-9.93</v>
      </c>
      <c r="F150" s="27">
        <f>D150-E150</f>
        <v>-28.15</v>
      </c>
      <c r="G150" s="18">
        <v>44890</v>
      </c>
      <c r="H150" s="1" t="s">
        <v>526</v>
      </c>
      <c r="I150" s="1">
        <v>1540783</v>
      </c>
      <c r="J150" s="1" t="s">
        <v>1317</v>
      </c>
      <c r="K150" s="1" t="s">
        <v>186</v>
      </c>
      <c r="L150" s="1" t="s">
        <v>1298</v>
      </c>
      <c r="N150" s="8">
        <f>VLOOKUP(I150,'[1]ITEM#'!A:D,4,0)</f>
        <v>-28.15</v>
      </c>
      <c r="O150" s="1">
        <f t="shared" si="7"/>
        <v>1</v>
      </c>
      <c r="Q150" s="11" t="s">
        <v>1289</v>
      </c>
    </row>
    <row r="151" spans="1:17" x14ac:dyDescent="0.2">
      <c r="A151" s="1" t="s">
        <v>516</v>
      </c>
      <c r="B151" s="1" t="s">
        <v>569</v>
      </c>
      <c r="C151" s="18">
        <v>44890</v>
      </c>
      <c r="D151" s="27">
        <v>-25.55</v>
      </c>
      <c r="E151" s="27">
        <f>VLOOKUP(I151,'[1]ITEM#'!A:C,3,0)</f>
        <v>0</v>
      </c>
      <c r="F151" s="27">
        <f>D151-E151</f>
        <v>-25.55</v>
      </c>
      <c r="G151" s="18">
        <v>44890</v>
      </c>
      <c r="H151" s="1" t="s">
        <v>527</v>
      </c>
      <c r="I151" s="1">
        <v>1516596</v>
      </c>
      <c r="J151" s="1" t="s">
        <v>1344</v>
      </c>
      <c r="K151" s="1" t="s">
        <v>186</v>
      </c>
      <c r="L151" s="1" t="s">
        <v>1291</v>
      </c>
      <c r="N151" s="8">
        <f>VLOOKUP(I151,'[1]ITEM#'!A:D,4,0)</f>
        <v>-25.55</v>
      </c>
      <c r="O151" s="1">
        <f t="shared" si="7"/>
        <v>1</v>
      </c>
      <c r="Q151" s="11" t="s">
        <v>1289</v>
      </c>
    </row>
    <row r="152" spans="1:17" x14ac:dyDescent="0.2">
      <c r="A152" s="1" t="s">
        <v>516</v>
      </c>
      <c r="B152" s="1" t="s">
        <v>570</v>
      </c>
      <c r="C152" s="18">
        <v>44890</v>
      </c>
      <c r="D152" s="27">
        <v>-187.8</v>
      </c>
      <c r="E152" s="27">
        <v>-34.69</v>
      </c>
      <c r="F152" s="27">
        <v>-37.880000000000003</v>
      </c>
      <c r="G152" s="18">
        <v>44890</v>
      </c>
      <c r="H152" s="1" t="s">
        <v>528</v>
      </c>
      <c r="I152" s="1">
        <v>1408970</v>
      </c>
      <c r="J152" s="1" t="s">
        <v>1332</v>
      </c>
      <c r="K152" s="1" t="s">
        <v>186</v>
      </c>
      <c r="L152" s="1" t="s">
        <v>1311</v>
      </c>
      <c r="N152" s="8">
        <f>VLOOKUP(I152,'[1]ITEM#'!A:D,4,0)</f>
        <v>-37.880000000000003</v>
      </c>
      <c r="O152" s="1">
        <f t="shared" si="7"/>
        <v>1</v>
      </c>
      <c r="Q152" s="11" t="s">
        <v>1289</v>
      </c>
    </row>
    <row r="153" spans="1:17" x14ac:dyDescent="0.2">
      <c r="C153" s="18"/>
      <c r="D153" s="27"/>
      <c r="E153" s="27"/>
      <c r="F153" s="27">
        <v>-37.880000000000003</v>
      </c>
      <c r="G153" s="18">
        <v>44890</v>
      </c>
      <c r="H153" s="1" t="s">
        <v>528</v>
      </c>
      <c r="I153" s="1">
        <v>1408973</v>
      </c>
      <c r="J153" s="1" t="s">
        <v>1310</v>
      </c>
      <c r="K153" s="1" t="s">
        <v>186</v>
      </c>
      <c r="L153" s="1" t="s">
        <v>1311</v>
      </c>
      <c r="N153" s="8">
        <f>VLOOKUP(I153,'[1]ITEM#'!A:D,4,0)</f>
        <v>-37.880000000000003</v>
      </c>
      <c r="O153" s="1">
        <f t="shared" si="7"/>
        <v>1</v>
      </c>
      <c r="Q153" s="11" t="s">
        <v>1289</v>
      </c>
    </row>
    <row r="154" spans="1:17" x14ac:dyDescent="0.2">
      <c r="C154" s="18"/>
      <c r="D154" s="27"/>
      <c r="E154" s="27"/>
      <c r="F154" s="27">
        <v>-77.349999999999994</v>
      </c>
      <c r="G154" s="18">
        <v>44890</v>
      </c>
      <c r="H154" s="1" t="s">
        <v>528</v>
      </c>
      <c r="I154" s="1">
        <v>1662420</v>
      </c>
      <c r="J154" s="1" t="s">
        <v>1318</v>
      </c>
      <c r="K154" s="1" t="s">
        <v>186</v>
      </c>
      <c r="L154" s="1" t="s">
        <v>1301</v>
      </c>
      <c r="N154" s="8">
        <f>VLOOKUP(I154,'[1]ITEM#'!A:D,4,0)</f>
        <v>-77.349999999999994</v>
      </c>
      <c r="O154" s="1">
        <f t="shared" si="7"/>
        <v>1</v>
      </c>
      <c r="Q154" s="11" t="s">
        <v>1289</v>
      </c>
    </row>
    <row r="155" spans="1:17" x14ac:dyDescent="0.2">
      <c r="A155" s="1" t="s">
        <v>516</v>
      </c>
      <c r="B155" s="1" t="s">
        <v>571</v>
      </c>
      <c r="C155" s="18">
        <v>44890</v>
      </c>
      <c r="D155" s="27">
        <v>-213.09</v>
      </c>
      <c r="E155" s="27">
        <v>0</v>
      </c>
      <c r="F155" s="27">
        <v>-78</v>
      </c>
      <c r="G155" s="18">
        <v>44890</v>
      </c>
      <c r="H155" s="1" t="s">
        <v>529</v>
      </c>
      <c r="I155" s="1">
        <v>1529946</v>
      </c>
      <c r="J155" s="1" t="s">
        <v>1306</v>
      </c>
      <c r="K155" s="1" t="s">
        <v>186</v>
      </c>
      <c r="L155" s="1" t="s">
        <v>1291</v>
      </c>
      <c r="N155" s="8">
        <f>VLOOKUP(I155,'[1]ITEM#'!A:D,4,0)</f>
        <v>-39</v>
      </c>
      <c r="O155" s="1">
        <f t="shared" si="7"/>
        <v>2</v>
      </c>
      <c r="Q155" s="11" t="s">
        <v>1289</v>
      </c>
    </row>
    <row r="156" spans="1:17" x14ac:dyDescent="0.2">
      <c r="C156" s="18"/>
      <c r="D156" s="27"/>
      <c r="E156" s="27">
        <v>0</v>
      </c>
      <c r="F156" s="27">
        <v>-64.47</v>
      </c>
      <c r="G156" s="18">
        <v>44890</v>
      </c>
      <c r="H156" s="1" t="s">
        <v>529</v>
      </c>
      <c r="I156" s="1">
        <v>1585795</v>
      </c>
      <c r="J156" s="1" t="s">
        <v>1290</v>
      </c>
      <c r="K156" s="1" t="s">
        <v>186</v>
      </c>
      <c r="L156" s="1" t="s">
        <v>1291</v>
      </c>
      <c r="N156" s="8">
        <f>VLOOKUP(I156,'[1]ITEM#'!A:D,4,0)</f>
        <v>-64.47</v>
      </c>
      <c r="O156" s="1">
        <f t="shared" si="7"/>
        <v>1</v>
      </c>
      <c r="Q156" s="11" t="s">
        <v>1289</v>
      </c>
    </row>
    <row r="157" spans="1:17" x14ac:dyDescent="0.2">
      <c r="C157" s="18"/>
      <c r="D157" s="27"/>
      <c r="E157" s="27">
        <v>0</v>
      </c>
      <c r="F157" s="27">
        <v>-70.62</v>
      </c>
      <c r="G157" s="18">
        <v>44890</v>
      </c>
      <c r="H157" s="1" t="s">
        <v>529</v>
      </c>
      <c r="I157" s="1">
        <v>1585900</v>
      </c>
      <c r="J157" s="1" t="s">
        <v>1320</v>
      </c>
      <c r="K157" s="1" t="s">
        <v>186</v>
      </c>
      <c r="L157" s="1" t="s">
        <v>1291</v>
      </c>
      <c r="N157" s="8">
        <f>VLOOKUP(I157,'[1]ITEM#'!A:D,4,0)</f>
        <v>-70.62</v>
      </c>
      <c r="O157" s="1">
        <f t="shared" si="7"/>
        <v>1</v>
      </c>
      <c r="Q157" s="11" t="s">
        <v>1289</v>
      </c>
    </row>
    <row r="158" spans="1:17" x14ac:dyDescent="0.2">
      <c r="A158" s="1" t="s">
        <v>516</v>
      </c>
      <c r="B158" s="1" t="s">
        <v>1362</v>
      </c>
      <c r="C158" s="18">
        <v>44890</v>
      </c>
      <c r="D158" s="27">
        <v>-94.54</v>
      </c>
      <c r="E158" s="27">
        <f>VLOOKUP(I158,'[1]ITEM#'!A:C,3,0)-17.11</f>
        <v>-32.269999999999996</v>
      </c>
      <c r="F158" s="27">
        <f t="shared" ref="F158:F182" si="8">D158-E158</f>
        <v>-62.27000000000001</v>
      </c>
      <c r="G158" s="18">
        <v>44890</v>
      </c>
      <c r="H158" s="1" t="s">
        <v>1363</v>
      </c>
      <c r="I158" s="1">
        <v>1339335</v>
      </c>
      <c r="J158" s="1" t="s">
        <v>1314</v>
      </c>
      <c r="K158" s="1" t="s">
        <v>186</v>
      </c>
      <c r="L158" s="1" t="s">
        <v>1301</v>
      </c>
      <c r="N158" s="8">
        <f>VLOOKUP(I158,'[1]ITEM#'!A:D,4,0)</f>
        <v>-62.27</v>
      </c>
      <c r="O158" s="1">
        <f t="shared" si="7"/>
        <v>1.0000000000000002</v>
      </c>
      <c r="Q158" s="11" t="s">
        <v>1289</v>
      </c>
    </row>
    <row r="159" spans="1:17" x14ac:dyDescent="0.2">
      <c r="A159" s="1" t="s">
        <v>516</v>
      </c>
      <c r="B159" s="1" t="s">
        <v>1364</v>
      </c>
      <c r="C159" s="18">
        <v>44891</v>
      </c>
      <c r="D159" s="27">
        <v>-79.67</v>
      </c>
      <c r="E159" s="27">
        <f>VLOOKUP(I159,'[1]ITEM#'!A:C,3,0)-9.44</f>
        <v>-24.54</v>
      </c>
      <c r="F159" s="27">
        <f t="shared" si="8"/>
        <v>-55.13</v>
      </c>
      <c r="G159" s="18">
        <v>44891</v>
      </c>
      <c r="H159" s="1" t="s">
        <v>1365</v>
      </c>
      <c r="I159" s="1">
        <v>1339333</v>
      </c>
      <c r="J159" s="1" t="s">
        <v>1337</v>
      </c>
      <c r="K159" s="1" t="s">
        <v>186</v>
      </c>
      <c r="L159" s="1" t="s">
        <v>1301</v>
      </c>
      <c r="N159" s="8">
        <f>VLOOKUP(I159,'[1]ITEM#'!A:D,4,0)</f>
        <v>-55.13</v>
      </c>
      <c r="O159" s="1">
        <f t="shared" si="7"/>
        <v>1</v>
      </c>
      <c r="Q159" s="11" t="s">
        <v>1289</v>
      </c>
    </row>
    <row r="160" spans="1:17" x14ac:dyDescent="0.2">
      <c r="A160" s="1" t="s">
        <v>516</v>
      </c>
      <c r="B160" s="1" t="s">
        <v>1366</v>
      </c>
      <c r="C160" s="18">
        <v>44890</v>
      </c>
      <c r="D160" s="27">
        <v>-88.54</v>
      </c>
      <c r="E160" s="27">
        <f>VLOOKUP(I160,'[1]ITEM#'!A:C,3,0)-11.11</f>
        <v>-26.27</v>
      </c>
      <c r="F160" s="27">
        <f t="shared" si="8"/>
        <v>-62.27000000000001</v>
      </c>
      <c r="G160" s="18">
        <v>44890</v>
      </c>
      <c r="H160" s="1" t="s">
        <v>1367</v>
      </c>
      <c r="I160" s="1">
        <v>1339335</v>
      </c>
      <c r="J160" s="1" t="s">
        <v>1314</v>
      </c>
      <c r="K160" s="1" t="s">
        <v>186</v>
      </c>
      <c r="L160" s="1" t="s">
        <v>1301</v>
      </c>
      <c r="N160" s="8">
        <f>VLOOKUP(I160,'[1]ITEM#'!A:D,4,0)</f>
        <v>-62.27</v>
      </c>
      <c r="O160" s="1">
        <f t="shared" si="7"/>
        <v>1.0000000000000002</v>
      </c>
      <c r="Q160" s="11" t="s">
        <v>1289</v>
      </c>
    </row>
    <row r="161" spans="1:17" x14ac:dyDescent="0.2">
      <c r="A161" s="1" t="s">
        <v>516</v>
      </c>
      <c r="B161" s="1" t="s">
        <v>1368</v>
      </c>
      <c r="C161" s="18">
        <v>44890</v>
      </c>
      <c r="D161" s="27">
        <v>-89.77</v>
      </c>
      <c r="E161" s="27">
        <f>VLOOKUP(I161,'[1]ITEM#'!A:C,3,0)-12.34</f>
        <v>-27.5</v>
      </c>
      <c r="F161" s="27">
        <f t="shared" si="8"/>
        <v>-62.269999999999996</v>
      </c>
      <c r="G161" s="18">
        <v>44890</v>
      </c>
      <c r="H161" s="1" t="s">
        <v>1369</v>
      </c>
      <c r="I161" s="1">
        <v>1339334</v>
      </c>
      <c r="J161" s="1" t="s">
        <v>1331</v>
      </c>
      <c r="K161" s="1" t="s">
        <v>186</v>
      </c>
      <c r="L161" s="1" t="s">
        <v>1301</v>
      </c>
      <c r="N161" s="8">
        <f>VLOOKUP(I161,'[1]ITEM#'!A:D,4,0)</f>
        <v>-62.27</v>
      </c>
      <c r="O161" s="1">
        <f t="shared" si="7"/>
        <v>0.99999999999999989</v>
      </c>
      <c r="Q161" s="11" t="s">
        <v>1289</v>
      </c>
    </row>
    <row r="162" spans="1:17" x14ac:dyDescent="0.2">
      <c r="A162" s="1" t="s">
        <v>486</v>
      </c>
      <c r="B162" s="1" t="s">
        <v>530</v>
      </c>
      <c r="C162" s="18">
        <v>44888</v>
      </c>
      <c r="D162" s="27">
        <v>-96.4</v>
      </c>
      <c r="E162" s="27">
        <f>VLOOKUP(I162,'[1]ITEM#'!A:C,3,0)</f>
        <v>-10.55</v>
      </c>
      <c r="F162" s="27">
        <f t="shared" si="8"/>
        <v>-85.850000000000009</v>
      </c>
      <c r="G162" s="18">
        <v>44888</v>
      </c>
      <c r="H162" s="1" t="s">
        <v>487</v>
      </c>
      <c r="I162" s="1">
        <v>1662421</v>
      </c>
      <c r="J162" s="1" t="s">
        <v>1300</v>
      </c>
      <c r="K162" s="1" t="s">
        <v>186</v>
      </c>
      <c r="L162" s="1" t="s">
        <v>1301</v>
      </c>
      <c r="N162" s="8">
        <f>VLOOKUP(I162,'[1]ITEM#'!A:D,4,0)</f>
        <v>-85.85</v>
      </c>
      <c r="O162" s="1">
        <f t="shared" si="7"/>
        <v>1.0000000000000002</v>
      </c>
      <c r="Q162" s="11" t="s">
        <v>1289</v>
      </c>
    </row>
    <row r="163" spans="1:17" x14ac:dyDescent="0.2">
      <c r="A163" s="1" t="s">
        <v>486</v>
      </c>
      <c r="B163" s="1" t="s">
        <v>531</v>
      </c>
      <c r="C163" s="18">
        <v>44888</v>
      </c>
      <c r="D163" s="27">
        <v>-39</v>
      </c>
      <c r="E163" s="27">
        <v>0</v>
      </c>
      <c r="F163" s="27">
        <f t="shared" si="8"/>
        <v>-39</v>
      </c>
      <c r="G163" s="18">
        <v>44888</v>
      </c>
      <c r="H163" s="1" t="s">
        <v>488</v>
      </c>
      <c r="I163" s="1">
        <v>1529947</v>
      </c>
      <c r="J163" s="1" t="s">
        <v>1294</v>
      </c>
      <c r="K163" s="1" t="s">
        <v>186</v>
      </c>
      <c r="L163" s="1" t="s">
        <v>1291</v>
      </c>
      <c r="N163" s="8">
        <f>VLOOKUP(I163,'[1]ITEM#'!A:D,4,0)</f>
        <v>-39</v>
      </c>
      <c r="O163" s="1">
        <f t="shared" si="7"/>
        <v>1</v>
      </c>
      <c r="Q163" s="11" t="s">
        <v>1289</v>
      </c>
    </row>
    <row r="164" spans="1:17" x14ac:dyDescent="0.2">
      <c r="A164" s="1" t="s">
        <v>486</v>
      </c>
      <c r="B164" s="1" t="s">
        <v>532</v>
      </c>
      <c r="C164" s="18">
        <v>44888</v>
      </c>
      <c r="D164" s="27">
        <v>-70.62</v>
      </c>
      <c r="E164" s="27">
        <f>VLOOKUP(I164,'[1]ITEM#'!A:C,3,0)</f>
        <v>0</v>
      </c>
      <c r="F164" s="27">
        <f t="shared" si="8"/>
        <v>-70.62</v>
      </c>
      <c r="G164" s="18">
        <v>44888</v>
      </c>
      <c r="H164" s="1" t="s">
        <v>489</v>
      </c>
      <c r="I164" s="1">
        <v>1585799</v>
      </c>
      <c r="J164" s="1" t="s">
        <v>1292</v>
      </c>
      <c r="K164" s="1" t="s">
        <v>186</v>
      </c>
      <c r="L164" s="1" t="s">
        <v>1291</v>
      </c>
      <c r="N164" s="8">
        <f>VLOOKUP(I164,'[1]ITEM#'!A:D,4,0)</f>
        <v>-70.62</v>
      </c>
      <c r="O164" s="1">
        <f t="shared" si="7"/>
        <v>1</v>
      </c>
      <c r="Q164" s="11" t="s">
        <v>1289</v>
      </c>
    </row>
    <row r="165" spans="1:17" x14ac:dyDescent="0.2">
      <c r="A165" s="1" t="s">
        <v>486</v>
      </c>
      <c r="B165" s="1" t="s">
        <v>533</v>
      </c>
      <c r="C165" s="18">
        <v>44888</v>
      </c>
      <c r="D165" s="27">
        <v>-70.62</v>
      </c>
      <c r="E165" s="27">
        <f>VLOOKUP(I165,'[1]ITEM#'!A:C,3,0)</f>
        <v>0</v>
      </c>
      <c r="F165" s="27">
        <f t="shared" si="8"/>
        <v>-70.62</v>
      </c>
      <c r="G165" s="18">
        <v>44888</v>
      </c>
      <c r="H165" s="1" t="s">
        <v>490</v>
      </c>
      <c r="I165" s="1">
        <v>1585900</v>
      </c>
      <c r="J165" s="1" t="s">
        <v>1320</v>
      </c>
      <c r="K165" s="1" t="s">
        <v>186</v>
      </c>
      <c r="L165" s="1" t="s">
        <v>1291</v>
      </c>
      <c r="N165" s="8">
        <f>VLOOKUP(I165,'[1]ITEM#'!A:D,4,0)</f>
        <v>-70.62</v>
      </c>
      <c r="O165" s="1">
        <f t="shared" si="7"/>
        <v>1</v>
      </c>
      <c r="Q165" s="11" t="s">
        <v>1289</v>
      </c>
    </row>
    <row r="166" spans="1:17" x14ac:dyDescent="0.2">
      <c r="A166" s="1" t="s">
        <v>486</v>
      </c>
      <c r="B166" s="1" t="s">
        <v>534</v>
      </c>
      <c r="C166" s="18">
        <v>44888</v>
      </c>
      <c r="D166" s="27">
        <v>-70.62</v>
      </c>
      <c r="E166" s="27">
        <f>VLOOKUP(I166,'[1]ITEM#'!A:C,3,0)</f>
        <v>0</v>
      </c>
      <c r="F166" s="27">
        <f t="shared" si="8"/>
        <v>-70.62</v>
      </c>
      <c r="G166" s="18">
        <v>44888</v>
      </c>
      <c r="H166" s="1" t="s">
        <v>491</v>
      </c>
      <c r="I166" s="1">
        <v>1585900</v>
      </c>
      <c r="J166" s="1" t="s">
        <v>1320</v>
      </c>
      <c r="K166" s="1" t="s">
        <v>186</v>
      </c>
      <c r="L166" s="1" t="s">
        <v>1291</v>
      </c>
      <c r="N166" s="8">
        <f>VLOOKUP(I166,'[1]ITEM#'!A:D,4,0)</f>
        <v>-70.62</v>
      </c>
      <c r="O166" s="1">
        <f t="shared" si="7"/>
        <v>1</v>
      </c>
      <c r="Q166" s="11" t="s">
        <v>1289</v>
      </c>
    </row>
    <row r="167" spans="1:17" x14ac:dyDescent="0.2">
      <c r="A167" s="1" t="s">
        <v>486</v>
      </c>
      <c r="B167" s="1" t="s">
        <v>535</v>
      </c>
      <c r="C167" s="18">
        <v>44888</v>
      </c>
      <c r="D167" s="27">
        <v>-70.62</v>
      </c>
      <c r="E167" s="27">
        <f>VLOOKUP(I167,'[1]ITEM#'!A:C,3,0)</f>
        <v>0</v>
      </c>
      <c r="F167" s="27">
        <f t="shared" si="8"/>
        <v>-70.62</v>
      </c>
      <c r="G167" s="18">
        <v>44888</v>
      </c>
      <c r="H167" s="1" t="s">
        <v>492</v>
      </c>
      <c r="I167" s="1">
        <v>1585900</v>
      </c>
      <c r="J167" s="1" t="s">
        <v>1320</v>
      </c>
      <c r="K167" s="1" t="s">
        <v>186</v>
      </c>
      <c r="L167" s="1" t="s">
        <v>1291</v>
      </c>
      <c r="N167" s="8">
        <f>VLOOKUP(I167,'[1]ITEM#'!A:D,4,0)</f>
        <v>-70.62</v>
      </c>
      <c r="O167" s="1">
        <f t="shared" si="7"/>
        <v>1</v>
      </c>
      <c r="Q167" s="11" t="s">
        <v>1289</v>
      </c>
    </row>
    <row r="168" spans="1:17" x14ac:dyDescent="0.2">
      <c r="A168" s="1" t="s">
        <v>486</v>
      </c>
      <c r="B168" s="1" t="s">
        <v>536</v>
      </c>
      <c r="C168" s="18">
        <v>44888</v>
      </c>
      <c r="D168" s="27">
        <v>-70.62</v>
      </c>
      <c r="E168" s="27">
        <f>VLOOKUP(I168,'[1]ITEM#'!A:C,3,0)</f>
        <v>0</v>
      </c>
      <c r="F168" s="27">
        <f t="shared" si="8"/>
        <v>-70.62</v>
      </c>
      <c r="G168" s="18">
        <v>44888</v>
      </c>
      <c r="H168" s="1" t="s">
        <v>493</v>
      </c>
      <c r="I168" s="1">
        <v>1585900</v>
      </c>
      <c r="J168" s="1" t="s">
        <v>1320</v>
      </c>
      <c r="K168" s="1" t="s">
        <v>186</v>
      </c>
      <c r="L168" s="1" t="s">
        <v>1291</v>
      </c>
      <c r="N168" s="8">
        <f>VLOOKUP(I168,'[1]ITEM#'!A:D,4,0)</f>
        <v>-70.62</v>
      </c>
      <c r="O168" s="1">
        <f t="shared" si="7"/>
        <v>1</v>
      </c>
      <c r="Q168" s="11" t="s">
        <v>1289</v>
      </c>
    </row>
    <row r="169" spans="1:17" x14ac:dyDescent="0.2">
      <c r="A169" s="1" t="s">
        <v>486</v>
      </c>
      <c r="B169" s="1" t="s">
        <v>537</v>
      </c>
      <c r="C169" s="18">
        <v>44888</v>
      </c>
      <c r="D169" s="27">
        <v>-70.62</v>
      </c>
      <c r="E169" s="27">
        <f>VLOOKUP(I169,'[1]ITEM#'!A:C,3,0)</f>
        <v>0</v>
      </c>
      <c r="F169" s="27">
        <f t="shared" si="8"/>
        <v>-70.62</v>
      </c>
      <c r="G169" s="18">
        <v>44888</v>
      </c>
      <c r="H169" s="1" t="s">
        <v>494</v>
      </c>
      <c r="I169" s="1">
        <v>1585900</v>
      </c>
      <c r="J169" s="1" t="s">
        <v>1320</v>
      </c>
      <c r="K169" s="1" t="s">
        <v>186</v>
      </c>
      <c r="L169" s="1" t="s">
        <v>1291</v>
      </c>
      <c r="N169" s="8">
        <f>VLOOKUP(I169,'[1]ITEM#'!A:D,4,0)</f>
        <v>-70.62</v>
      </c>
      <c r="O169" s="1">
        <f t="shared" si="7"/>
        <v>1</v>
      </c>
      <c r="Q169" s="11" t="s">
        <v>1289</v>
      </c>
    </row>
    <row r="170" spans="1:17" x14ac:dyDescent="0.2">
      <c r="A170" s="1" t="s">
        <v>486</v>
      </c>
      <c r="B170" s="1" t="s">
        <v>538</v>
      </c>
      <c r="C170" s="18">
        <v>44888</v>
      </c>
      <c r="D170" s="27">
        <v>-70.62</v>
      </c>
      <c r="E170" s="27">
        <f>VLOOKUP(I170,'[1]ITEM#'!A:C,3,0)</f>
        <v>0</v>
      </c>
      <c r="F170" s="27">
        <f t="shared" si="8"/>
        <v>-70.62</v>
      </c>
      <c r="G170" s="18">
        <v>44888</v>
      </c>
      <c r="H170" s="1" t="s">
        <v>495</v>
      </c>
      <c r="I170" s="1">
        <v>1585900</v>
      </c>
      <c r="J170" s="1" t="s">
        <v>1320</v>
      </c>
      <c r="K170" s="1" t="s">
        <v>186</v>
      </c>
      <c r="L170" s="1" t="s">
        <v>1291</v>
      </c>
      <c r="N170" s="8">
        <f>VLOOKUP(I170,'[1]ITEM#'!A:D,4,0)</f>
        <v>-70.62</v>
      </c>
      <c r="O170" s="1">
        <f t="shared" si="7"/>
        <v>1</v>
      </c>
      <c r="Q170" s="11" t="s">
        <v>1289</v>
      </c>
    </row>
    <row r="171" spans="1:17" x14ac:dyDescent="0.2">
      <c r="A171" s="1" t="s">
        <v>486</v>
      </c>
      <c r="B171" s="1" t="s">
        <v>539</v>
      </c>
      <c r="C171" s="18">
        <v>44888</v>
      </c>
      <c r="D171" s="27">
        <v>-70.62</v>
      </c>
      <c r="E171" s="27">
        <f>VLOOKUP(I171,'[1]ITEM#'!A:C,3,0)</f>
        <v>0</v>
      </c>
      <c r="F171" s="27">
        <f t="shared" si="8"/>
        <v>-70.62</v>
      </c>
      <c r="G171" s="18">
        <v>44888</v>
      </c>
      <c r="H171" s="1" t="s">
        <v>496</v>
      </c>
      <c r="I171" s="1">
        <v>1585900</v>
      </c>
      <c r="J171" s="1" t="s">
        <v>1320</v>
      </c>
      <c r="K171" s="1" t="s">
        <v>186</v>
      </c>
      <c r="L171" s="1" t="s">
        <v>1291</v>
      </c>
      <c r="N171" s="8">
        <f>VLOOKUP(I171,'[1]ITEM#'!A:D,4,0)</f>
        <v>-70.62</v>
      </c>
      <c r="O171" s="1">
        <f t="shared" si="7"/>
        <v>1</v>
      </c>
      <c r="Q171" s="11" t="s">
        <v>1289</v>
      </c>
    </row>
    <row r="172" spans="1:17" x14ac:dyDescent="0.2">
      <c r="A172" s="1" t="s">
        <v>486</v>
      </c>
      <c r="B172" s="1" t="s">
        <v>540</v>
      </c>
      <c r="C172" s="18">
        <v>44888</v>
      </c>
      <c r="D172" s="27">
        <v>-70.62</v>
      </c>
      <c r="E172" s="27">
        <f>VLOOKUP(I172,'[1]ITEM#'!A:C,3,0)</f>
        <v>0</v>
      </c>
      <c r="F172" s="27">
        <f t="shared" si="8"/>
        <v>-70.62</v>
      </c>
      <c r="G172" s="18">
        <v>44888</v>
      </c>
      <c r="H172" s="1" t="s">
        <v>497</v>
      </c>
      <c r="I172" s="1">
        <v>1585900</v>
      </c>
      <c r="J172" s="1" t="s">
        <v>1320</v>
      </c>
      <c r="K172" s="1" t="s">
        <v>186</v>
      </c>
      <c r="L172" s="1" t="s">
        <v>1291</v>
      </c>
      <c r="N172" s="8">
        <f>VLOOKUP(I172,'[1]ITEM#'!A:D,4,0)</f>
        <v>-70.62</v>
      </c>
      <c r="O172" s="1">
        <f t="shared" si="7"/>
        <v>1</v>
      </c>
      <c r="Q172" s="11" t="s">
        <v>1289</v>
      </c>
    </row>
    <row r="173" spans="1:17" x14ac:dyDescent="0.2">
      <c r="A173" s="1" t="s">
        <v>486</v>
      </c>
      <c r="B173" s="1" t="s">
        <v>541</v>
      </c>
      <c r="C173" s="18">
        <v>44888</v>
      </c>
      <c r="D173" s="27">
        <v>-70.62</v>
      </c>
      <c r="E173" s="27">
        <f>VLOOKUP(I173,'[1]ITEM#'!A:C,3,0)</f>
        <v>0</v>
      </c>
      <c r="F173" s="27">
        <f t="shared" si="8"/>
        <v>-70.62</v>
      </c>
      <c r="G173" s="18">
        <v>44888</v>
      </c>
      <c r="H173" s="1" t="s">
        <v>498</v>
      </c>
      <c r="I173" s="1">
        <v>1585902</v>
      </c>
      <c r="J173" s="1" t="s">
        <v>1343</v>
      </c>
      <c r="K173" s="1" t="s">
        <v>186</v>
      </c>
      <c r="L173" s="1" t="s">
        <v>1291</v>
      </c>
      <c r="N173" s="8">
        <f>VLOOKUP(I173,'[1]ITEM#'!A:D,4,0)</f>
        <v>-70.62</v>
      </c>
      <c r="O173" s="1">
        <f t="shared" si="7"/>
        <v>1</v>
      </c>
      <c r="Q173" s="11" t="s">
        <v>1289</v>
      </c>
    </row>
    <row r="174" spans="1:17" x14ac:dyDescent="0.2">
      <c r="A174" s="1" t="s">
        <v>486</v>
      </c>
      <c r="B174" s="1" t="s">
        <v>542</v>
      </c>
      <c r="C174" s="18">
        <v>44888</v>
      </c>
      <c r="D174" s="27">
        <v>-64.47</v>
      </c>
      <c r="E174" s="27">
        <f>VLOOKUP(I174,'[1]ITEM#'!A:C,3,0)</f>
        <v>0</v>
      </c>
      <c r="F174" s="27">
        <f t="shared" si="8"/>
        <v>-64.47</v>
      </c>
      <c r="G174" s="18">
        <v>44888</v>
      </c>
      <c r="H174" s="1" t="s">
        <v>499</v>
      </c>
      <c r="I174" s="1">
        <v>1585673</v>
      </c>
      <c r="J174" s="1" t="s">
        <v>1349</v>
      </c>
      <c r="K174" s="1" t="s">
        <v>186</v>
      </c>
      <c r="L174" s="1" t="s">
        <v>1291</v>
      </c>
      <c r="N174" s="8">
        <f>VLOOKUP(I174,'[1]ITEM#'!A:D,4,0)</f>
        <v>-64.47</v>
      </c>
      <c r="O174" s="1">
        <f t="shared" si="7"/>
        <v>1</v>
      </c>
      <c r="Q174" s="11" t="s">
        <v>1289</v>
      </c>
    </row>
    <row r="175" spans="1:17" x14ac:dyDescent="0.2">
      <c r="A175" s="1" t="s">
        <v>486</v>
      </c>
      <c r="B175" s="1" t="s">
        <v>543</v>
      </c>
      <c r="C175" s="18">
        <v>44888</v>
      </c>
      <c r="D175" s="27">
        <v>-64.47</v>
      </c>
      <c r="E175" s="27">
        <f>VLOOKUP(I175,'[1]ITEM#'!A:C,3,0)</f>
        <v>0</v>
      </c>
      <c r="F175" s="27">
        <f t="shared" si="8"/>
        <v>-64.47</v>
      </c>
      <c r="G175" s="18">
        <v>44888</v>
      </c>
      <c r="H175" s="1" t="s">
        <v>500</v>
      </c>
      <c r="I175" s="1">
        <v>1585794</v>
      </c>
      <c r="J175" s="1" t="s">
        <v>1338</v>
      </c>
      <c r="K175" s="1" t="s">
        <v>186</v>
      </c>
      <c r="L175" s="1" t="s">
        <v>1291</v>
      </c>
      <c r="N175" s="8">
        <f>VLOOKUP(I175,'[1]ITEM#'!A:D,4,0)</f>
        <v>-64.47</v>
      </c>
      <c r="O175" s="1">
        <f t="shared" si="7"/>
        <v>1</v>
      </c>
      <c r="Q175" s="11" t="s">
        <v>1289</v>
      </c>
    </row>
    <row r="176" spans="1:17" x14ac:dyDescent="0.2">
      <c r="A176" s="1" t="s">
        <v>486</v>
      </c>
      <c r="B176" s="1" t="s">
        <v>544</v>
      </c>
      <c r="C176" s="18">
        <v>44888</v>
      </c>
      <c r="D176" s="27">
        <v>-64.47</v>
      </c>
      <c r="E176" s="27">
        <f>VLOOKUP(I176,'[1]ITEM#'!A:C,3,0)</f>
        <v>0</v>
      </c>
      <c r="F176" s="27">
        <f t="shared" si="8"/>
        <v>-64.47</v>
      </c>
      <c r="G176" s="18">
        <v>44888</v>
      </c>
      <c r="H176" s="1" t="s">
        <v>501</v>
      </c>
      <c r="I176" s="1">
        <v>1585794</v>
      </c>
      <c r="J176" s="1" t="s">
        <v>1338</v>
      </c>
      <c r="K176" s="1" t="s">
        <v>186</v>
      </c>
      <c r="L176" s="1" t="s">
        <v>1291</v>
      </c>
      <c r="N176" s="8">
        <f>VLOOKUP(I176,'[1]ITEM#'!A:D,4,0)</f>
        <v>-64.47</v>
      </c>
      <c r="O176" s="1">
        <f t="shared" si="7"/>
        <v>1</v>
      </c>
      <c r="Q176" s="11" t="s">
        <v>1289</v>
      </c>
    </row>
    <row r="177" spans="1:17" x14ac:dyDescent="0.2">
      <c r="A177" s="1" t="s">
        <v>486</v>
      </c>
      <c r="B177" s="1" t="s">
        <v>545</v>
      </c>
      <c r="C177" s="18">
        <v>44888</v>
      </c>
      <c r="D177" s="27">
        <v>-64.47</v>
      </c>
      <c r="E177" s="27">
        <f>VLOOKUP(I177,'[1]ITEM#'!A:C,3,0)</f>
        <v>0</v>
      </c>
      <c r="F177" s="27">
        <f t="shared" si="8"/>
        <v>-64.47</v>
      </c>
      <c r="G177" s="18">
        <v>44888</v>
      </c>
      <c r="H177" s="1" t="s">
        <v>502</v>
      </c>
      <c r="I177" s="1">
        <v>1585794</v>
      </c>
      <c r="J177" s="1" t="s">
        <v>1338</v>
      </c>
      <c r="K177" s="1" t="s">
        <v>186</v>
      </c>
      <c r="L177" s="1" t="s">
        <v>1291</v>
      </c>
      <c r="N177" s="8">
        <f>VLOOKUP(I177,'[1]ITEM#'!A:D,4,0)</f>
        <v>-64.47</v>
      </c>
      <c r="O177" s="1">
        <f t="shared" si="7"/>
        <v>1</v>
      </c>
      <c r="Q177" s="11" t="s">
        <v>1289</v>
      </c>
    </row>
    <row r="178" spans="1:17" x14ac:dyDescent="0.2">
      <c r="A178" s="1" t="s">
        <v>486</v>
      </c>
      <c r="B178" s="1" t="s">
        <v>546</v>
      </c>
      <c r="C178" s="18">
        <v>44888</v>
      </c>
      <c r="D178" s="27">
        <v>-64.47</v>
      </c>
      <c r="E178" s="27">
        <f>VLOOKUP(I178,'[1]ITEM#'!A:C,3,0)</f>
        <v>0</v>
      </c>
      <c r="F178" s="27">
        <f t="shared" si="8"/>
        <v>-64.47</v>
      </c>
      <c r="G178" s="18">
        <v>44888</v>
      </c>
      <c r="H178" s="1" t="s">
        <v>503</v>
      </c>
      <c r="I178" s="1">
        <v>1585794</v>
      </c>
      <c r="J178" s="1" t="s">
        <v>1338</v>
      </c>
      <c r="K178" s="1" t="s">
        <v>186</v>
      </c>
      <c r="L178" s="1" t="s">
        <v>1291</v>
      </c>
      <c r="N178" s="8">
        <f>VLOOKUP(I178,'[1]ITEM#'!A:D,4,0)</f>
        <v>-64.47</v>
      </c>
      <c r="O178" s="1">
        <f t="shared" si="7"/>
        <v>1</v>
      </c>
      <c r="Q178" s="11" t="s">
        <v>1289</v>
      </c>
    </row>
    <row r="179" spans="1:17" x14ac:dyDescent="0.2">
      <c r="A179" s="1" t="s">
        <v>486</v>
      </c>
      <c r="B179" s="1" t="s">
        <v>547</v>
      </c>
      <c r="C179" s="18">
        <v>44888</v>
      </c>
      <c r="D179" s="27">
        <v>-64.47</v>
      </c>
      <c r="E179" s="27">
        <f>VLOOKUP(I179,'[1]ITEM#'!A:C,3,0)</f>
        <v>0</v>
      </c>
      <c r="F179" s="27">
        <f t="shared" si="8"/>
        <v>-64.47</v>
      </c>
      <c r="G179" s="18">
        <v>44888</v>
      </c>
      <c r="H179" s="1" t="s">
        <v>504</v>
      </c>
      <c r="I179" s="1">
        <v>1585796</v>
      </c>
      <c r="J179" s="1" t="s">
        <v>1309</v>
      </c>
      <c r="K179" s="1" t="s">
        <v>186</v>
      </c>
      <c r="L179" s="1" t="s">
        <v>1291</v>
      </c>
      <c r="N179" s="8">
        <f>VLOOKUP(I179,'[1]ITEM#'!A:D,4,0)</f>
        <v>-64.47</v>
      </c>
      <c r="O179" s="1">
        <f t="shared" si="7"/>
        <v>1</v>
      </c>
      <c r="Q179" s="11" t="s">
        <v>1289</v>
      </c>
    </row>
    <row r="180" spans="1:17" x14ac:dyDescent="0.2">
      <c r="A180" s="1" t="s">
        <v>486</v>
      </c>
      <c r="B180" s="1" t="s">
        <v>548</v>
      </c>
      <c r="C180" s="18">
        <v>44888</v>
      </c>
      <c r="D180" s="27">
        <v>-42.07</v>
      </c>
      <c r="E180" s="27">
        <v>0</v>
      </c>
      <c r="F180" s="27">
        <f t="shared" si="8"/>
        <v>-42.07</v>
      </c>
      <c r="G180" s="18">
        <v>44888</v>
      </c>
      <c r="H180" s="1" t="s">
        <v>505</v>
      </c>
      <c r="I180" s="1">
        <v>1514691</v>
      </c>
      <c r="J180" s="1" t="s">
        <v>1293</v>
      </c>
      <c r="K180" s="1" t="s">
        <v>186</v>
      </c>
      <c r="L180" s="1" t="s">
        <v>1291</v>
      </c>
      <c r="N180" s="8">
        <f>VLOOKUP(I180,'[1]ITEM#'!A:D,4,0)</f>
        <v>-42.07</v>
      </c>
      <c r="O180" s="1">
        <f t="shared" si="7"/>
        <v>1</v>
      </c>
      <c r="Q180" s="11" t="s">
        <v>1289</v>
      </c>
    </row>
    <row r="181" spans="1:17" x14ac:dyDescent="0.2">
      <c r="A181" s="1" t="s">
        <v>486</v>
      </c>
      <c r="B181" s="1" t="s">
        <v>549</v>
      </c>
      <c r="C181" s="18">
        <v>44888</v>
      </c>
      <c r="D181" s="27">
        <v>-22.78</v>
      </c>
      <c r="E181" s="27">
        <f>VLOOKUP(I181,'[1]ITEM#'!A:C,3,0)</f>
        <v>0</v>
      </c>
      <c r="F181" s="27">
        <f t="shared" si="8"/>
        <v>-22.78</v>
      </c>
      <c r="G181" s="18">
        <v>44888</v>
      </c>
      <c r="H181" s="1" t="s">
        <v>506</v>
      </c>
      <c r="I181" s="1">
        <v>1529939</v>
      </c>
      <c r="J181" s="1" t="s">
        <v>1339</v>
      </c>
      <c r="K181" s="1" t="s">
        <v>186</v>
      </c>
      <c r="L181" s="1" t="s">
        <v>1291</v>
      </c>
      <c r="N181" s="8">
        <f>VLOOKUP(I181,'[1]ITEM#'!A:D,4,0)</f>
        <v>-22.78</v>
      </c>
      <c r="O181" s="1">
        <f t="shared" si="7"/>
        <v>1</v>
      </c>
      <c r="Q181" s="11" t="s">
        <v>1289</v>
      </c>
    </row>
    <row r="182" spans="1:17" x14ac:dyDescent="0.2">
      <c r="A182" s="1" t="s">
        <v>486</v>
      </c>
      <c r="B182" s="1" t="s">
        <v>550</v>
      </c>
      <c r="C182" s="18">
        <v>44888</v>
      </c>
      <c r="D182" s="27">
        <v>-42.07</v>
      </c>
      <c r="E182" s="27">
        <v>0</v>
      </c>
      <c r="F182" s="27">
        <f t="shared" si="8"/>
        <v>-42.07</v>
      </c>
      <c r="G182" s="18">
        <v>44888</v>
      </c>
      <c r="H182" s="1" t="s">
        <v>507</v>
      </c>
      <c r="I182" s="1">
        <v>1514688</v>
      </c>
      <c r="J182" s="1" t="s">
        <v>1304</v>
      </c>
      <c r="K182" s="1" t="s">
        <v>186</v>
      </c>
      <c r="L182" s="1" t="s">
        <v>1291</v>
      </c>
      <c r="N182" s="8">
        <f>VLOOKUP(I182,'[1]ITEM#'!A:D,4,0)</f>
        <v>-42.07</v>
      </c>
      <c r="O182" s="1">
        <f t="shared" si="7"/>
        <v>1</v>
      </c>
      <c r="Q182" s="11" t="s">
        <v>1289</v>
      </c>
    </row>
    <row r="183" spans="1:17" x14ac:dyDescent="0.2">
      <c r="A183" s="1" t="s">
        <v>486</v>
      </c>
      <c r="B183" s="1" t="s">
        <v>551</v>
      </c>
      <c r="C183" s="18">
        <v>44888</v>
      </c>
      <c r="D183" s="27">
        <v>-180.04</v>
      </c>
      <c r="E183" s="27">
        <f>VLOOKUP(I183,'[1]ITEM#'!A:C,3,0)</f>
        <v>0</v>
      </c>
      <c r="F183" s="27">
        <v>-25.55</v>
      </c>
      <c r="G183" s="18">
        <v>44888</v>
      </c>
      <c r="H183" s="1" t="s">
        <v>508</v>
      </c>
      <c r="I183" s="1">
        <v>1516596</v>
      </c>
      <c r="J183" s="1" t="s">
        <v>1344</v>
      </c>
      <c r="K183" s="1" t="s">
        <v>186</v>
      </c>
      <c r="L183" s="1" t="s">
        <v>1291</v>
      </c>
      <c r="N183" s="8">
        <f>VLOOKUP(I183,'[1]ITEM#'!A:D,4,0)</f>
        <v>-25.55</v>
      </c>
      <c r="O183" s="1">
        <f t="shared" si="7"/>
        <v>1</v>
      </c>
      <c r="Q183" s="11" t="s">
        <v>1289</v>
      </c>
    </row>
    <row r="184" spans="1:17" x14ac:dyDescent="0.2">
      <c r="C184" s="18"/>
      <c r="D184" s="27"/>
      <c r="E184" s="27">
        <f>VLOOKUP(I184,'[1]ITEM#'!A:C,3,0)</f>
        <v>0</v>
      </c>
      <c r="F184" s="27">
        <v>-25.55</v>
      </c>
      <c r="G184" s="18">
        <v>44888</v>
      </c>
      <c r="H184" s="1" t="s">
        <v>508</v>
      </c>
      <c r="I184" s="1">
        <v>1516597</v>
      </c>
      <c r="J184" s="1" t="s">
        <v>1303</v>
      </c>
      <c r="K184" s="1" t="s">
        <v>186</v>
      </c>
      <c r="L184" s="1" t="s">
        <v>1291</v>
      </c>
      <c r="N184" s="8">
        <f>VLOOKUP(I184,'[1]ITEM#'!A:D,4,0)</f>
        <v>-25.55</v>
      </c>
      <c r="O184" s="1">
        <f t="shared" si="7"/>
        <v>1</v>
      </c>
      <c r="Q184" s="11" t="s">
        <v>1289</v>
      </c>
    </row>
    <row r="185" spans="1:17" x14ac:dyDescent="0.2">
      <c r="C185" s="18"/>
      <c r="D185" s="27"/>
      <c r="E185" s="27">
        <f>VLOOKUP(I185,'[1]ITEM#'!A:C,3,0)</f>
        <v>0</v>
      </c>
      <c r="F185" s="27">
        <v>-128.94</v>
      </c>
      <c r="G185" s="18">
        <v>44888</v>
      </c>
      <c r="H185" s="1" t="s">
        <v>508</v>
      </c>
      <c r="I185" s="1">
        <v>1585673</v>
      </c>
      <c r="J185" s="1" t="s">
        <v>1349</v>
      </c>
      <c r="K185" s="1" t="s">
        <v>186</v>
      </c>
      <c r="L185" s="1" t="s">
        <v>1291</v>
      </c>
      <c r="N185" s="8">
        <f>VLOOKUP(I185,'[1]ITEM#'!A:D,4,0)</f>
        <v>-64.47</v>
      </c>
      <c r="O185" s="1">
        <f t="shared" si="7"/>
        <v>2</v>
      </c>
      <c r="Q185" s="11" t="s">
        <v>1289</v>
      </c>
    </row>
    <row r="186" spans="1:17" x14ac:dyDescent="0.2">
      <c r="A186" s="1" t="s">
        <v>486</v>
      </c>
      <c r="B186" s="1" t="s">
        <v>552</v>
      </c>
      <c r="C186" s="18">
        <v>44888</v>
      </c>
      <c r="D186" s="27">
        <v>-87.6</v>
      </c>
      <c r="E186" s="27">
        <f>VLOOKUP(I186,'[1]ITEM#'!A:C,3,0)</f>
        <v>-10.25</v>
      </c>
      <c r="F186" s="27">
        <f>D186-E186</f>
        <v>-77.349999999999994</v>
      </c>
      <c r="G186" s="18">
        <v>44888</v>
      </c>
      <c r="H186" s="1" t="s">
        <v>509</v>
      </c>
      <c r="I186" s="1">
        <v>1662420</v>
      </c>
      <c r="J186" s="1" t="s">
        <v>1318</v>
      </c>
      <c r="K186" s="1" t="s">
        <v>186</v>
      </c>
      <c r="L186" s="1" t="s">
        <v>1301</v>
      </c>
      <c r="N186" s="8">
        <f>VLOOKUP(I186,'[1]ITEM#'!A:D,4,0)</f>
        <v>-77.349999999999994</v>
      </c>
      <c r="O186" s="1">
        <f t="shared" si="7"/>
        <v>1</v>
      </c>
      <c r="Q186" s="11" t="s">
        <v>1289</v>
      </c>
    </row>
    <row r="187" spans="1:17" x14ac:dyDescent="0.2">
      <c r="A187" s="1" t="s">
        <v>486</v>
      </c>
      <c r="B187" s="1" t="s">
        <v>553</v>
      </c>
      <c r="C187" s="18">
        <v>44888</v>
      </c>
      <c r="D187" s="27">
        <v>-39</v>
      </c>
      <c r="E187" s="27">
        <v>0</v>
      </c>
      <c r="F187" s="27">
        <f>D187-E187</f>
        <v>-39</v>
      </c>
      <c r="G187" s="18">
        <v>44888</v>
      </c>
      <c r="H187" s="1" t="s">
        <v>510</v>
      </c>
      <c r="I187" s="1">
        <v>1529946</v>
      </c>
      <c r="J187" s="1" t="s">
        <v>1306</v>
      </c>
      <c r="K187" s="1" t="s">
        <v>186</v>
      </c>
      <c r="L187" s="1" t="s">
        <v>1291</v>
      </c>
      <c r="N187" s="8">
        <f>VLOOKUP(I187,'[1]ITEM#'!A:D,4,0)</f>
        <v>-39</v>
      </c>
      <c r="O187" s="1">
        <f t="shared" si="7"/>
        <v>1</v>
      </c>
      <c r="Q187" s="11" t="s">
        <v>1289</v>
      </c>
    </row>
    <row r="188" spans="1:17" x14ac:dyDescent="0.2">
      <c r="A188" s="1" t="s">
        <v>486</v>
      </c>
      <c r="B188" s="1" t="s">
        <v>554</v>
      </c>
      <c r="C188" s="18">
        <v>44888</v>
      </c>
      <c r="D188" s="27">
        <v>-45.56</v>
      </c>
      <c r="E188" s="27">
        <f>VLOOKUP(I188,'[1]ITEM#'!A:C,3,0)</f>
        <v>0</v>
      </c>
      <c r="F188" s="27">
        <v>-22.78</v>
      </c>
      <c r="G188" s="18">
        <v>44888</v>
      </c>
      <c r="H188" s="1" t="s">
        <v>511</v>
      </c>
      <c r="I188" s="1">
        <v>1529939</v>
      </c>
      <c r="J188" s="1" t="s">
        <v>1339</v>
      </c>
      <c r="K188" s="1" t="s">
        <v>186</v>
      </c>
      <c r="L188" s="1" t="s">
        <v>1291</v>
      </c>
      <c r="N188" s="8">
        <f>VLOOKUP(I188,'[1]ITEM#'!A:D,4,0)</f>
        <v>-22.78</v>
      </c>
      <c r="O188" s="1">
        <f t="shared" si="7"/>
        <v>1</v>
      </c>
      <c r="Q188" s="11" t="s">
        <v>1289</v>
      </c>
    </row>
    <row r="189" spans="1:17" x14ac:dyDescent="0.2">
      <c r="C189" s="18"/>
      <c r="D189" s="27"/>
      <c r="E189" s="27">
        <f>VLOOKUP(I189,'[1]ITEM#'!A:C,3,0)</f>
        <v>0</v>
      </c>
      <c r="F189" s="27">
        <v>-22.78</v>
      </c>
      <c r="G189" s="18">
        <v>44888</v>
      </c>
      <c r="H189" s="1" t="s">
        <v>511</v>
      </c>
      <c r="I189" s="1">
        <v>1529944</v>
      </c>
      <c r="J189" s="1" t="s">
        <v>1330</v>
      </c>
      <c r="K189" s="1" t="s">
        <v>186</v>
      </c>
      <c r="L189" s="1" t="s">
        <v>1291</v>
      </c>
      <c r="N189" s="8">
        <f>VLOOKUP(I189,'[1]ITEM#'!A:D,4,0)</f>
        <v>-22.78</v>
      </c>
      <c r="O189" s="1">
        <f t="shared" si="7"/>
        <v>1</v>
      </c>
      <c r="Q189" s="11" t="s">
        <v>1289</v>
      </c>
    </row>
    <row r="190" spans="1:17" x14ac:dyDescent="0.2">
      <c r="A190" s="1" t="s">
        <v>486</v>
      </c>
      <c r="B190" s="1" t="s">
        <v>555</v>
      </c>
      <c r="C190" s="18">
        <v>44888</v>
      </c>
      <c r="D190" s="27">
        <v>-228.48</v>
      </c>
      <c r="E190" s="27">
        <f>VLOOKUP(I190,'[1]ITEM#'!A:C,3,0)*4</f>
        <v>-39.72</v>
      </c>
      <c r="F190" s="27">
        <v>-112.6</v>
      </c>
      <c r="G190" s="18">
        <v>44888</v>
      </c>
      <c r="H190" s="1" t="s">
        <v>512</v>
      </c>
      <c r="I190" s="1">
        <v>1540780</v>
      </c>
      <c r="J190" s="1" t="s">
        <v>1334</v>
      </c>
      <c r="K190" s="1" t="s">
        <v>186</v>
      </c>
      <c r="L190" s="1" t="s">
        <v>1298</v>
      </c>
      <c r="N190" s="8">
        <f>VLOOKUP(I190,'[1]ITEM#'!A:D,4,0)</f>
        <v>-28.15</v>
      </c>
      <c r="O190" s="1">
        <f t="shared" si="7"/>
        <v>4</v>
      </c>
      <c r="Q190" s="11" t="s">
        <v>1289</v>
      </c>
    </row>
    <row r="191" spans="1:17" x14ac:dyDescent="0.2">
      <c r="C191" s="18"/>
      <c r="D191" s="27"/>
      <c r="E191" s="27">
        <f>VLOOKUP(I191,'[1]ITEM#'!A:C,3,0)*2</f>
        <v>-19.86</v>
      </c>
      <c r="F191" s="27">
        <v>-56.3</v>
      </c>
      <c r="G191" s="18">
        <v>44888</v>
      </c>
      <c r="H191" s="1" t="s">
        <v>512</v>
      </c>
      <c r="I191" s="1">
        <v>1540781</v>
      </c>
      <c r="J191" s="1" t="s">
        <v>1308</v>
      </c>
      <c r="K191" s="1" t="s">
        <v>186</v>
      </c>
      <c r="L191" s="1" t="s">
        <v>1298</v>
      </c>
      <c r="N191" s="8">
        <f>VLOOKUP(I191,'[1]ITEM#'!A:D,4,0)</f>
        <v>-28.15</v>
      </c>
      <c r="O191" s="1">
        <f t="shared" si="7"/>
        <v>2</v>
      </c>
      <c r="Q191" s="11" t="s">
        <v>1289</v>
      </c>
    </row>
    <row r="192" spans="1:17" x14ac:dyDescent="0.2">
      <c r="A192" s="1" t="s">
        <v>486</v>
      </c>
      <c r="B192" s="1" t="s">
        <v>556</v>
      </c>
      <c r="C192" s="18">
        <v>44888</v>
      </c>
      <c r="D192" s="27">
        <v>-122.16</v>
      </c>
      <c r="E192" s="27">
        <f>VLOOKUP(I192,'[1]ITEM#'!A:C,3,0)</f>
        <v>-9.93</v>
      </c>
      <c r="F192" s="27">
        <v>-28.15</v>
      </c>
      <c r="G192" s="18">
        <v>44888</v>
      </c>
      <c r="H192" s="1" t="s">
        <v>513</v>
      </c>
      <c r="I192" s="1">
        <v>1540781</v>
      </c>
      <c r="J192" s="1" t="s">
        <v>1308</v>
      </c>
      <c r="K192" s="1" t="s">
        <v>186</v>
      </c>
      <c r="L192" s="1" t="s">
        <v>1298</v>
      </c>
      <c r="N192" s="8">
        <f>VLOOKUP(I192,'[1]ITEM#'!A:D,4,0)</f>
        <v>-28.15</v>
      </c>
      <c r="O192" s="1">
        <f t="shared" si="7"/>
        <v>1</v>
      </c>
      <c r="Q192" s="11" t="s">
        <v>1289</v>
      </c>
    </row>
    <row r="193" spans="1:17" x14ac:dyDescent="0.2">
      <c r="C193" s="18"/>
      <c r="D193" s="27"/>
      <c r="E193" s="27">
        <f>VLOOKUP(I193,'[1]ITEM#'!A:C,3,0)*2</f>
        <v>-20.88</v>
      </c>
      <c r="F193" s="27">
        <v>-63.2</v>
      </c>
      <c r="G193" s="18">
        <v>44888</v>
      </c>
      <c r="H193" s="1" t="s">
        <v>513</v>
      </c>
      <c r="I193" s="1">
        <v>1593358</v>
      </c>
      <c r="J193" s="1" t="s">
        <v>1322</v>
      </c>
      <c r="K193" s="1" t="s">
        <v>186</v>
      </c>
      <c r="L193" s="1" t="s">
        <v>1298</v>
      </c>
      <c r="N193" s="8">
        <f>VLOOKUP(I193,'[1]ITEM#'!A:D,4,0)</f>
        <v>-31.6</v>
      </c>
      <c r="O193" s="1">
        <f t="shared" si="7"/>
        <v>2</v>
      </c>
      <c r="Q193" s="11" t="s">
        <v>1289</v>
      </c>
    </row>
    <row r="194" spans="1:17" x14ac:dyDescent="0.2">
      <c r="A194" s="1" t="s">
        <v>486</v>
      </c>
      <c r="B194" s="1" t="s">
        <v>557</v>
      </c>
      <c r="C194" s="18">
        <v>44888</v>
      </c>
      <c r="D194" s="27">
        <v>-183.31</v>
      </c>
      <c r="E194" s="27">
        <v>0</v>
      </c>
      <c r="F194" s="27">
        <v>-42.07</v>
      </c>
      <c r="G194" s="18">
        <v>44888</v>
      </c>
      <c r="H194" s="1" t="s">
        <v>514</v>
      </c>
      <c r="I194" s="1">
        <v>1514684</v>
      </c>
      <c r="J194" s="1" t="s">
        <v>1324</v>
      </c>
      <c r="K194" s="1" t="s">
        <v>186</v>
      </c>
      <c r="L194" s="1" t="s">
        <v>1291</v>
      </c>
      <c r="N194" s="8">
        <f>VLOOKUP(I194,'[1]ITEM#'!A:D,4,0)</f>
        <v>-42.07</v>
      </c>
      <c r="O194" s="1">
        <f t="shared" ref="O194:O257" si="9">F194/N194</f>
        <v>1</v>
      </c>
      <c r="Q194" s="11" t="s">
        <v>1289</v>
      </c>
    </row>
    <row r="195" spans="1:17" x14ac:dyDescent="0.2">
      <c r="C195" s="18"/>
      <c r="D195" s="27"/>
      <c r="E195" s="27">
        <v>0</v>
      </c>
      <c r="F195" s="27">
        <v>-141.24</v>
      </c>
      <c r="G195" s="18">
        <v>44888</v>
      </c>
      <c r="H195" s="1" t="s">
        <v>514</v>
      </c>
      <c r="I195" s="1">
        <v>1585799</v>
      </c>
      <c r="J195" s="1" t="s">
        <v>1292</v>
      </c>
      <c r="K195" s="1" t="s">
        <v>186</v>
      </c>
      <c r="L195" s="1" t="s">
        <v>1291</v>
      </c>
      <c r="N195" s="8">
        <f>VLOOKUP(I195,'[1]ITEM#'!A:D,4,0)</f>
        <v>-70.62</v>
      </c>
      <c r="O195" s="1">
        <f t="shared" si="9"/>
        <v>2</v>
      </c>
      <c r="Q195" s="11" t="s">
        <v>1289</v>
      </c>
    </row>
    <row r="196" spans="1:17" x14ac:dyDescent="0.2">
      <c r="A196" s="1" t="s">
        <v>486</v>
      </c>
      <c r="B196" s="1" t="s">
        <v>558</v>
      </c>
      <c r="C196" s="18">
        <v>44888</v>
      </c>
      <c r="D196" s="27">
        <v>-142.22999999999999</v>
      </c>
      <c r="E196" s="27">
        <f>VLOOKUP(I196,'[1]ITEM#'!A:C,3,0)*2</f>
        <v>-24.44</v>
      </c>
      <c r="F196" s="27">
        <v>-75.75</v>
      </c>
      <c r="G196" s="18">
        <v>44888</v>
      </c>
      <c r="H196" s="1" t="s">
        <v>515</v>
      </c>
      <c r="I196" s="1">
        <v>1408972</v>
      </c>
      <c r="J196" s="1" t="s">
        <v>1342</v>
      </c>
      <c r="K196" s="1" t="s">
        <v>186</v>
      </c>
      <c r="L196" s="1" t="s">
        <v>1311</v>
      </c>
      <c r="N196" s="8">
        <f>VLOOKUP(I196,'[1]ITEM#'!A:D,4,0)</f>
        <v>-37.880000000000003</v>
      </c>
      <c r="O196" s="1">
        <f t="shared" si="9"/>
        <v>1.9997360084477296</v>
      </c>
      <c r="Q196" s="11" t="s">
        <v>1289</v>
      </c>
    </row>
    <row r="197" spans="1:17" x14ac:dyDescent="0.2">
      <c r="C197" s="18"/>
      <c r="D197" s="27"/>
      <c r="E197" s="27">
        <f>VLOOKUP(I197,'[1]ITEM#'!A:C,3,0)</f>
        <v>-10.44</v>
      </c>
      <c r="F197" s="27">
        <v>-31.6</v>
      </c>
      <c r="G197" s="18">
        <v>44888</v>
      </c>
      <c r="H197" s="1" t="s">
        <v>515</v>
      </c>
      <c r="I197" s="1">
        <v>1540787</v>
      </c>
      <c r="J197" s="1" t="s">
        <v>1341</v>
      </c>
      <c r="K197" s="1" t="s">
        <v>186</v>
      </c>
      <c r="L197" s="1" t="s">
        <v>1298</v>
      </c>
      <c r="N197" s="8">
        <f>VLOOKUP(I197,'[1]ITEM#'!A:D,4,0)</f>
        <v>-31.6</v>
      </c>
      <c r="O197" s="1">
        <f t="shared" si="9"/>
        <v>1</v>
      </c>
      <c r="Q197" s="11" t="s">
        <v>1289</v>
      </c>
    </row>
    <row r="198" spans="1:17" x14ac:dyDescent="0.2">
      <c r="A198" s="1" t="s">
        <v>486</v>
      </c>
      <c r="B198" s="1" t="s">
        <v>1370</v>
      </c>
      <c r="C198" s="18">
        <v>44888</v>
      </c>
      <c r="D198" s="27">
        <v>-92.34</v>
      </c>
      <c r="E198" s="27">
        <f>VLOOKUP(I198,'[1]ITEM#'!A:C,3,0)-14.91</f>
        <v>-30.07</v>
      </c>
      <c r="F198" s="27">
        <f t="shared" ref="F198:F205" si="10">D198-E198</f>
        <v>-62.27</v>
      </c>
      <c r="G198" s="18">
        <v>44888</v>
      </c>
      <c r="H198" s="1" t="s">
        <v>1371</v>
      </c>
      <c r="I198" s="1">
        <v>1339334</v>
      </c>
      <c r="J198" s="1" t="s">
        <v>1331</v>
      </c>
      <c r="K198" s="1" t="s">
        <v>186</v>
      </c>
      <c r="L198" s="1" t="s">
        <v>1301</v>
      </c>
      <c r="N198" s="8">
        <f>VLOOKUP(I198,'[1]ITEM#'!A:D,4,0)</f>
        <v>-62.27</v>
      </c>
      <c r="O198" s="1">
        <f t="shared" si="9"/>
        <v>1</v>
      </c>
      <c r="Q198" s="11" t="s">
        <v>1289</v>
      </c>
    </row>
    <row r="199" spans="1:17" x14ac:dyDescent="0.2">
      <c r="A199" s="1" t="s">
        <v>486</v>
      </c>
      <c r="B199" s="1" t="s">
        <v>1372</v>
      </c>
      <c r="C199" s="18">
        <v>44888</v>
      </c>
      <c r="D199" s="27">
        <v>-88.45</v>
      </c>
      <c r="E199" s="27">
        <f>VLOOKUP(I199,'[1]ITEM#'!A:C,3,0)-18.22</f>
        <v>-33.32</v>
      </c>
      <c r="F199" s="27">
        <f t="shared" si="10"/>
        <v>-55.13</v>
      </c>
      <c r="G199" s="18">
        <v>44888</v>
      </c>
      <c r="H199" s="1" t="s">
        <v>1373</v>
      </c>
      <c r="I199" s="1">
        <v>1339333</v>
      </c>
      <c r="J199" s="1" t="s">
        <v>1337</v>
      </c>
      <c r="K199" s="1" t="s">
        <v>186</v>
      </c>
      <c r="L199" s="1" t="s">
        <v>1301</v>
      </c>
      <c r="N199" s="8">
        <f>VLOOKUP(I199,'[1]ITEM#'!A:D,4,0)</f>
        <v>-55.13</v>
      </c>
      <c r="O199" s="1">
        <f t="shared" si="9"/>
        <v>1</v>
      </c>
      <c r="Q199" s="11" t="s">
        <v>1289</v>
      </c>
    </row>
    <row r="200" spans="1:17" x14ac:dyDescent="0.2">
      <c r="A200" s="1" t="s">
        <v>429</v>
      </c>
      <c r="B200" s="1" t="s">
        <v>462</v>
      </c>
      <c r="C200" s="18">
        <v>44887</v>
      </c>
      <c r="D200" s="27">
        <v>-150.29</v>
      </c>
      <c r="E200" s="27">
        <f>VLOOKUP(I200,'[1]ITEM#'!A:C,3,0)*3</f>
        <v>-36.660000000000004</v>
      </c>
      <c r="F200" s="27">
        <f t="shared" si="10"/>
        <v>-113.63</v>
      </c>
      <c r="G200" s="18">
        <v>44887</v>
      </c>
      <c r="H200" s="1" t="s">
        <v>430</v>
      </c>
      <c r="I200" s="1">
        <v>1408973</v>
      </c>
      <c r="J200" s="1" t="s">
        <v>1310</v>
      </c>
      <c r="K200" s="1" t="s">
        <v>186</v>
      </c>
      <c r="L200" s="1" t="s">
        <v>1311</v>
      </c>
      <c r="N200" s="8">
        <f>VLOOKUP(I200,'[1]ITEM#'!A:D,4,0)</f>
        <v>-37.880000000000003</v>
      </c>
      <c r="O200" s="1">
        <f t="shared" si="9"/>
        <v>2.9997360084477291</v>
      </c>
      <c r="Q200" s="11" t="s">
        <v>1289</v>
      </c>
    </row>
    <row r="201" spans="1:17" x14ac:dyDescent="0.2">
      <c r="A201" s="1" t="s">
        <v>429</v>
      </c>
      <c r="B201" s="1" t="s">
        <v>463</v>
      </c>
      <c r="C201" s="18">
        <v>44887</v>
      </c>
      <c r="D201" s="27">
        <v>-42.07</v>
      </c>
      <c r="E201" s="27">
        <v>0</v>
      </c>
      <c r="F201" s="27">
        <f t="shared" si="10"/>
        <v>-42.07</v>
      </c>
      <c r="G201" s="18">
        <v>44887</v>
      </c>
      <c r="H201" s="1" t="s">
        <v>431</v>
      </c>
      <c r="I201" s="1">
        <v>1514689</v>
      </c>
      <c r="J201" s="1" t="s">
        <v>1358</v>
      </c>
      <c r="K201" s="1" t="s">
        <v>186</v>
      </c>
      <c r="L201" s="1" t="s">
        <v>1291</v>
      </c>
      <c r="N201" s="8">
        <f>VLOOKUP(I201,'[1]ITEM#'!A:D,4,0)</f>
        <v>-42.07</v>
      </c>
      <c r="O201" s="1">
        <f t="shared" si="9"/>
        <v>1</v>
      </c>
      <c r="Q201" s="11" t="s">
        <v>1289</v>
      </c>
    </row>
    <row r="202" spans="1:17" x14ac:dyDescent="0.2">
      <c r="A202" s="1" t="s">
        <v>429</v>
      </c>
      <c r="B202" s="1" t="s">
        <v>464</v>
      </c>
      <c r="C202" s="18">
        <v>44887</v>
      </c>
      <c r="D202" s="27">
        <v>-70.62</v>
      </c>
      <c r="E202" s="27">
        <f>VLOOKUP(I202,'[1]ITEM#'!A:C,3,0)</f>
        <v>0</v>
      </c>
      <c r="F202" s="27">
        <f t="shared" si="10"/>
        <v>-70.62</v>
      </c>
      <c r="G202" s="18">
        <v>44887</v>
      </c>
      <c r="H202" s="1" t="s">
        <v>432</v>
      </c>
      <c r="I202" s="1">
        <v>1585672</v>
      </c>
      <c r="J202" s="1" t="s">
        <v>1321</v>
      </c>
      <c r="K202" s="1" t="s">
        <v>186</v>
      </c>
      <c r="L202" s="1" t="s">
        <v>1291</v>
      </c>
      <c r="N202" s="8">
        <f>VLOOKUP(I202,'[1]ITEM#'!A:D,4,0)</f>
        <v>-70.62</v>
      </c>
      <c r="O202" s="1">
        <f t="shared" si="9"/>
        <v>1</v>
      </c>
      <c r="Q202" s="11" t="s">
        <v>1289</v>
      </c>
    </row>
    <row r="203" spans="1:17" x14ac:dyDescent="0.2">
      <c r="A203" s="1" t="s">
        <v>429</v>
      </c>
      <c r="B203" s="1" t="s">
        <v>465</v>
      </c>
      <c r="C203" s="18">
        <v>44887</v>
      </c>
      <c r="D203" s="27">
        <v>-25.55</v>
      </c>
      <c r="E203" s="27">
        <f>VLOOKUP(I203,'[1]ITEM#'!A:C,3,0)</f>
        <v>0</v>
      </c>
      <c r="F203" s="27">
        <f t="shared" si="10"/>
        <v>-25.55</v>
      </c>
      <c r="G203" s="18">
        <v>44887</v>
      </c>
      <c r="H203" s="1" t="s">
        <v>433</v>
      </c>
      <c r="I203" s="1">
        <v>1516597</v>
      </c>
      <c r="J203" s="1" t="s">
        <v>1303</v>
      </c>
      <c r="K203" s="1" t="s">
        <v>186</v>
      </c>
      <c r="L203" s="1" t="s">
        <v>1291</v>
      </c>
      <c r="N203" s="8">
        <f>VLOOKUP(I203,'[1]ITEM#'!A:D,4,0)</f>
        <v>-25.55</v>
      </c>
      <c r="O203" s="1">
        <f t="shared" si="9"/>
        <v>1</v>
      </c>
      <c r="Q203" s="11" t="s">
        <v>1289</v>
      </c>
    </row>
    <row r="204" spans="1:17" x14ac:dyDescent="0.2">
      <c r="A204" s="1" t="s">
        <v>429</v>
      </c>
      <c r="B204" s="1" t="s">
        <v>466</v>
      </c>
      <c r="C204" s="18">
        <v>44887</v>
      </c>
      <c r="D204" s="27">
        <v>-39</v>
      </c>
      <c r="E204" s="27">
        <v>0</v>
      </c>
      <c r="F204" s="27">
        <f t="shared" si="10"/>
        <v>-39</v>
      </c>
      <c r="G204" s="18">
        <v>44887</v>
      </c>
      <c r="H204" s="1" t="s">
        <v>434</v>
      </c>
      <c r="I204" s="1">
        <v>1529946</v>
      </c>
      <c r="J204" s="1" t="s">
        <v>1306</v>
      </c>
      <c r="K204" s="1" t="s">
        <v>186</v>
      </c>
      <c r="L204" s="1" t="s">
        <v>1291</v>
      </c>
      <c r="N204" s="8">
        <f>VLOOKUP(I204,'[1]ITEM#'!A:D,4,0)</f>
        <v>-39</v>
      </c>
      <c r="O204" s="1">
        <f t="shared" si="9"/>
        <v>1</v>
      </c>
      <c r="Q204" s="11" t="s">
        <v>1289</v>
      </c>
    </row>
    <row r="205" spans="1:17" x14ac:dyDescent="0.2">
      <c r="A205" s="1" t="s">
        <v>429</v>
      </c>
      <c r="B205" s="1" t="s">
        <v>467</v>
      </c>
      <c r="C205" s="18">
        <v>44887</v>
      </c>
      <c r="D205" s="27">
        <v>-64.47</v>
      </c>
      <c r="E205" s="27">
        <f>VLOOKUP(I205,'[1]ITEM#'!A:C,3,0)</f>
        <v>0</v>
      </c>
      <c r="F205" s="27">
        <f t="shared" si="10"/>
        <v>-64.47</v>
      </c>
      <c r="G205" s="18">
        <v>44887</v>
      </c>
      <c r="H205" s="1" t="s">
        <v>435</v>
      </c>
      <c r="I205" s="1">
        <v>1585795</v>
      </c>
      <c r="J205" s="1" t="s">
        <v>1290</v>
      </c>
      <c r="K205" s="1" t="s">
        <v>186</v>
      </c>
      <c r="L205" s="1" t="s">
        <v>1291</v>
      </c>
      <c r="N205" s="8">
        <f>VLOOKUP(I205,'[1]ITEM#'!A:D,4,0)</f>
        <v>-64.47</v>
      </c>
      <c r="O205" s="1">
        <f t="shared" si="9"/>
        <v>1</v>
      </c>
      <c r="Q205" s="11" t="s">
        <v>1289</v>
      </c>
    </row>
    <row r="206" spans="1:17" x14ac:dyDescent="0.2">
      <c r="A206" s="1" t="s">
        <v>429</v>
      </c>
      <c r="B206" s="1" t="s">
        <v>468</v>
      </c>
      <c r="C206" s="18">
        <v>44887</v>
      </c>
      <c r="D206" s="27">
        <v>-128.94</v>
      </c>
      <c r="E206" s="27">
        <f>VLOOKUP(I206,'[1]ITEM#'!A:C,3,0)</f>
        <v>0</v>
      </c>
      <c r="F206" s="27">
        <v>-64.47</v>
      </c>
      <c r="G206" s="18">
        <v>44887</v>
      </c>
      <c r="H206" s="1" t="s">
        <v>436</v>
      </c>
      <c r="I206" s="1">
        <v>1585794</v>
      </c>
      <c r="J206" s="1" t="s">
        <v>1338</v>
      </c>
      <c r="K206" s="1" t="s">
        <v>186</v>
      </c>
      <c r="L206" s="1" t="s">
        <v>1291</v>
      </c>
      <c r="N206" s="8">
        <f>VLOOKUP(I206,'[1]ITEM#'!A:D,4,0)</f>
        <v>-64.47</v>
      </c>
      <c r="O206" s="1">
        <f t="shared" si="9"/>
        <v>1</v>
      </c>
      <c r="Q206" s="11" t="s">
        <v>1289</v>
      </c>
    </row>
    <row r="207" spans="1:17" x14ac:dyDescent="0.2">
      <c r="C207" s="18"/>
      <c r="D207" s="27"/>
      <c r="E207" s="27">
        <f>VLOOKUP(I207,'[1]ITEM#'!A:C,3,0)</f>
        <v>0</v>
      </c>
      <c r="F207" s="27">
        <v>-64.47</v>
      </c>
      <c r="G207" s="18">
        <v>44887</v>
      </c>
      <c r="H207" s="1" t="s">
        <v>436</v>
      </c>
      <c r="I207" s="1">
        <v>1585795</v>
      </c>
      <c r="J207" s="1" t="s">
        <v>1290</v>
      </c>
      <c r="K207" s="1" t="s">
        <v>186</v>
      </c>
      <c r="L207" s="1" t="s">
        <v>1291</v>
      </c>
      <c r="N207" s="8">
        <f>VLOOKUP(I207,'[1]ITEM#'!A:D,4,0)</f>
        <v>-64.47</v>
      </c>
      <c r="O207" s="1">
        <f t="shared" si="9"/>
        <v>1</v>
      </c>
      <c r="Q207" s="11" t="s">
        <v>1289</v>
      </c>
    </row>
    <row r="208" spans="1:17" x14ac:dyDescent="0.2">
      <c r="A208" s="1" t="s">
        <v>429</v>
      </c>
      <c r="B208" s="1" t="s">
        <v>469</v>
      </c>
      <c r="C208" s="18">
        <v>44887</v>
      </c>
      <c r="D208" s="27">
        <v>-70.62</v>
      </c>
      <c r="E208" s="27">
        <f>VLOOKUP(I208,'[1]ITEM#'!A:C,3,0)</f>
        <v>0</v>
      </c>
      <c r="F208" s="27">
        <f>D208-E208</f>
        <v>-70.62</v>
      </c>
      <c r="G208" s="18">
        <v>44887</v>
      </c>
      <c r="H208" s="1" t="s">
        <v>437</v>
      </c>
      <c r="I208" s="1">
        <v>1585900</v>
      </c>
      <c r="J208" s="1" t="s">
        <v>1320</v>
      </c>
      <c r="K208" s="1" t="s">
        <v>186</v>
      </c>
      <c r="L208" s="1" t="s">
        <v>1291</v>
      </c>
      <c r="N208" s="8">
        <f>VLOOKUP(I208,'[1]ITEM#'!A:D,4,0)</f>
        <v>-70.62</v>
      </c>
      <c r="O208" s="1">
        <f t="shared" si="9"/>
        <v>1</v>
      </c>
      <c r="Q208" s="11" t="s">
        <v>1289</v>
      </c>
    </row>
    <row r="209" spans="1:17" x14ac:dyDescent="0.2">
      <c r="A209" s="1" t="s">
        <v>429</v>
      </c>
      <c r="B209" s="1" t="s">
        <v>470</v>
      </c>
      <c r="C209" s="18">
        <v>44887</v>
      </c>
      <c r="D209" s="27">
        <v>-100.19</v>
      </c>
      <c r="E209" s="27">
        <f>VLOOKUP(I209,'[1]ITEM#'!A:C,3,0)*2</f>
        <v>-24.44</v>
      </c>
      <c r="F209" s="27">
        <f>D209-E209</f>
        <v>-75.75</v>
      </c>
      <c r="G209" s="18">
        <v>44887</v>
      </c>
      <c r="H209" s="1" t="s">
        <v>438</v>
      </c>
      <c r="I209" s="1">
        <v>1408971</v>
      </c>
      <c r="J209" s="1" t="s">
        <v>1315</v>
      </c>
      <c r="K209" s="1" t="s">
        <v>186</v>
      </c>
      <c r="L209" s="1" t="s">
        <v>1311</v>
      </c>
      <c r="N209" s="8">
        <f>VLOOKUP(I209,'[1]ITEM#'!A:D,4,0)</f>
        <v>-37.880000000000003</v>
      </c>
      <c r="O209" s="1">
        <f t="shared" si="9"/>
        <v>1.9997360084477296</v>
      </c>
      <c r="Q209" s="11" t="s">
        <v>1289</v>
      </c>
    </row>
    <row r="210" spans="1:17" x14ac:dyDescent="0.2">
      <c r="A210" s="1" t="s">
        <v>429</v>
      </c>
      <c r="B210" s="1" t="s">
        <v>471</v>
      </c>
      <c r="C210" s="18">
        <v>44887</v>
      </c>
      <c r="D210" s="27">
        <v>-64.47</v>
      </c>
      <c r="E210" s="27">
        <f>VLOOKUP(I210,'[1]ITEM#'!A:C,3,0)</f>
        <v>0</v>
      </c>
      <c r="F210" s="27">
        <f>D210-E210</f>
        <v>-64.47</v>
      </c>
      <c r="G210" s="18">
        <v>44887</v>
      </c>
      <c r="H210" s="1" t="s">
        <v>439</v>
      </c>
      <c r="I210" s="1">
        <v>1585795</v>
      </c>
      <c r="J210" s="1" t="s">
        <v>1290</v>
      </c>
      <c r="K210" s="1" t="s">
        <v>186</v>
      </c>
      <c r="L210" s="1" t="s">
        <v>1291</v>
      </c>
      <c r="N210" s="8">
        <f>VLOOKUP(I210,'[1]ITEM#'!A:D,4,0)</f>
        <v>-64.47</v>
      </c>
      <c r="O210" s="1">
        <f t="shared" si="9"/>
        <v>1</v>
      </c>
      <c r="Q210" s="11" t="s">
        <v>1289</v>
      </c>
    </row>
    <row r="211" spans="1:17" x14ac:dyDescent="0.2">
      <c r="A211" s="1" t="s">
        <v>429</v>
      </c>
      <c r="B211" s="1" t="s">
        <v>472</v>
      </c>
      <c r="C211" s="18">
        <v>44887</v>
      </c>
      <c r="D211" s="27">
        <v>-51.48</v>
      </c>
      <c r="E211" s="27">
        <f>VLOOKUP(I211,'[1]ITEM#'!A:C,3,0)</f>
        <v>-8.59</v>
      </c>
      <c r="F211" s="27">
        <v>-17.149999999999999</v>
      </c>
      <c r="G211" s="18">
        <v>44887</v>
      </c>
      <c r="H211" s="1" t="s">
        <v>440</v>
      </c>
      <c r="I211" s="1">
        <v>1408975</v>
      </c>
      <c r="J211" s="1" t="s">
        <v>1335</v>
      </c>
      <c r="K211" s="1" t="s">
        <v>186</v>
      </c>
      <c r="L211" s="1" t="s">
        <v>1311</v>
      </c>
      <c r="N211" s="8">
        <f>VLOOKUP(I211,'[1]ITEM#'!A:D,4,0)</f>
        <v>-17.149999999999999</v>
      </c>
      <c r="O211" s="1">
        <f t="shared" si="9"/>
        <v>1</v>
      </c>
      <c r="Q211" s="11" t="s">
        <v>1289</v>
      </c>
    </row>
    <row r="212" spans="1:17" x14ac:dyDescent="0.2">
      <c r="C212" s="18"/>
      <c r="D212" s="27"/>
      <c r="E212" s="27">
        <f>VLOOKUP(I212,'[1]ITEM#'!A:C,3,0)</f>
        <v>-8.59</v>
      </c>
      <c r="F212" s="27">
        <v>-17.149999999999999</v>
      </c>
      <c r="G212" s="18">
        <v>44887</v>
      </c>
      <c r="H212" s="1" t="s">
        <v>440</v>
      </c>
      <c r="I212" s="1">
        <v>1408977</v>
      </c>
      <c r="J212" s="1" t="s">
        <v>1312</v>
      </c>
      <c r="K212" s="1" t="s">
        <v>186</v>
      </c>
      <c r="L212" s="1" t="s">
        <v>1311</v>
      </c>
      <c r="N212" s="8">
        <f>VLOOKUP(I212,'[1]ITEM#'!A:D,4,0)</f>
        <v>-17.149999999999999</v>
      </c>
      <c r="O212" s="1">
        <f t="shared" si="9"/>
        <v>1</v>
      </c>
      <c r="Q212" s="11" t="s">
        <v>1289</v>
      </c>
    </row>
    <row r="213" spans="1:17" x14ac:dyDescent="0.2">
      <c r="A213" s="1" t="s">
        <v>429</v>
      </c>
      <c r="B213" s="1" t="s">
        <v>473</v>
      </c>
      <c r="C213" s="18">
        <v>44887</v>
      </c>
      <c r="D213" s="27">
        <v>-138.44</v>
      </c>
      <c r="E213" s="27">
        <f>VLOOKUP(I213,'[1]ITEM#'!A:C,3,0)</f>
        <v>-10.44</v>
      </c>
      <c r="F213" s="27">
        <v>-31.6</v>
      </c>
      <c r="G213" s="18">
        <v>44887</v>
      </c>
      <c r="H213" s="1" t="s">
        <v>441</v>
      </c>
      <c r="I213" s="1">
        <v>1540784</v>
      </c>
      <c r="J213" s="1" t="s">
        <v>1297</v>
      </c>
      <c r="K213" s="1" t="s">
        <v>186</v>
      </c>
      <c r="L213" s="1" t="s">
        <v>1298</v>
      </c>
      <c r="N213" s="8">
        <f>VLOOKUP(I213,'[1]ITEM#'!A:D,4,0)</f>
        <v>-31.6</v>
      </c>
      <c r="O213" s="1">
        <f t="shared" si="9"/>
        <v>1</v>
      </c>
      <c r="Q213" s="11" t="s">
        <v>1289</v>
      </c>
    </row>
    <row r="214" spans="1:17" x14ac:dyDescent="0.2">
      <c r="C214" s="18"/>
      <c r="D214" s="27"/>
      <c r="E214" s="27">
        <f>VLOOKUP(I214,'[1]ITEM#'!A:C,3,0)</f>
        <v>-10.55</v>
      </c>
      <c r="F214" s="27">
        <v>-85.85</v>
      </c>
      <c r="G214" s="18">
        <v>44887</v>
      </c>
      <c r="H214" s="1" t="s">
        <v>441</v>
      </c>
      <c r="I214" s="1">
        <v>1662421</v>
      </c>
      <c r="J214" s="1" t="s">
        <v>1300</v>
      </c>
      <c r="K214" s="1" t="s">
        <v>186</v>
      </c>
      <c r="L214" s="1" t="s">
        <v>1301</v>
      </c>
      <c r="N214" s="8">
        <f>VLOOKUP(I214,'[1]ITEM#'!A:D,4,0)</f>
        <v>-85.85</v>
      </c>
      <c r="O214" s="1">
        <f t="shared" si="9"/>
        <v>1</v>
      </c>
      <c r="Q214" s="11" t="s">
        <v>1289</v>
      </c>
    </row>
    <row r="215" spans="1:17" x14ac:dyDescent="0.2">
      <c r="A215" s="1" t="s">
        <v>429</v>
      </c>
      <c r="B215" s="1" t="s">
        <v>474</v>
      </c>
      <c r="C215" s="18">
        <v>44887</v>
      </c>
      <c r="D215" s="27">
        <v>-109.62</v>
      </c>
      <c r="E215" s="27">
        <v>0</v>
      </c>
      <c r="F215" s="27">
        <v>-39</v>
      </c>
      <c r="G215" s="18">
        <v>44887</v>
      </c>
      <c r="H215" s="1" t="s">
        <v>442</v>
      </c>
      <c r="I215" s="1">
        <v>1529946</v>
      </c>
      <c r="J215" s="1" t="s">
        <v>1306</v>
      </c>
      <c r="K215" s="1" t="s">
        <v>186</v>
      </c>
      <c r="L215" s="1" t="s">
        <v>1291</v>
      </c>
      <c r="N215" s="8">
        <f>VLOOKUP(I215,'[1]ITEM#'!A:D,4,0)</f>
        <v>-39</v>
      </c>
      <c r="O215" s="1">
        <f t="shared" si="9"/>
        <v>1</v>
      </c>
      <c r="Q215" s="11" t="s">
        <v>1289</v>
      </c>
    </row>
    <row r="216" spans="1:17" x14ac:dyDescent="0.2">
      <c r="C216" s="18"/>
      <c r="D216" s="27"/>
      <c r="E216" s="27">
        <f>VLOOKUP(I216,'[1]ITEM#'!A:C,3,0)</f>
        <v>0</v>
      </c>
      <c r="F216" s="27">
        <v>-70.62</v>
      </c>
      <c r="G216" s="18">
        <v>44887</v>
      </c>
      <c r="H216" s="1" t="s">
        <v>442</v>
      </c>
      <c r="I216" s="1">
        <v>1585798</v>
      </c>
      <c r="J216" s="1" t="s">
        <v>1319</v>
      </c>
      <c r="K216" s="1" t="s">
        <v>186</v>
      </c>
      <c r="L216" s="1" t="s">
        <v>1291</v>
      </c>
      <c r="N216" s="8">
        <f>VLOOKUP(I216,'[1]ITEM#'!A:D,4,0)</f>
        <v>-70.62</v>
      </c>
      <c r="O216" s="1">
        <f t="shared" si="9"/>
        <v>1</v>
      </c>
      <c r="Q216" s="11" t="s">
        <v>1289</v>
      </c>
    </row>
    <row r="217" spans="1:17" x14ac:dyDescent="0.2">
      <c r="A217" s="1" t="s">
        <v>429</v>
      </c>
      <c r="B217" s="1" t="s">
        <v>475</v>
      </c>
      <c r="C217" s="18">
        <v>44887</v>
      </c>
      <c r="D217" s="27">
        <v>-42.07</v>
      </c>
      <c r="E217" s="27">
        <v>0</v>
      </c>
      <c r="F217" s="27">
        <f>D217-E217</f>
        <v>-42.07</v>
      </c>
      <c r="G217" s="18">
        <v>44887</v>
      </c>
      <c r="H217" s="1" t="s">
        <v>443</v>
      </c>
      <c r="I217" s="1">
        <v>1514688</v>
      </c>
      <c r="J217" s="1" t="s">
        <v>1304</v>
      </c>
      <c r="K217" s="1" t="s">
        <v>186</v>
      </c>
      <c r="L217" s="1" t="s">
        <v>1291</v>
      </c>
      <c r="N217" s="8">
        <f>VLOOKUP(I217,'[1]ITEM#'!A:D,4,0)</f>
        <v>-42.07</v>
      </c>
      <c r="O217" s="1">
        <f t="shared" si="9"/>
        <v>1</v>
      </c>
      <c r="Q217" s="11" t="s">
        <v>1289</v>
      </c>
    </row>
    <row r="218" spans="1:17" x14ac:dyDescent="0.2">
      <c r="A218" s="1" t="s">
        <v>429</v>
      </c>
      <c r="B218" s="1" t="s">
        <v>476</v>
      </c>
      <c r="C218" s="18">
        <v>44887</v>
      </c>
      <c r="D218" s="27">
        <v>-96.17</v>
      </c>
      <c r="E218" s="27">
        <v>0</v>
      </c>
      <c r="F218" s="27">
        <v>-25.55</v>
      </c>
      <c r="G218" s="18">
        <v>44887</v>
      </c>
      <c r="H218" s="1" t="s">
        <v>444</v>
      </c>
      <c r="I218" s="1">
        <v>1516594</v>
      </c>
      <c r="J218" s="1" t="s">
        <v>1313</v>
      </c>
      <c r="K218" s="1" t="s">
        <v>186</v>
      </c>
      <c r="L218" s="1" t="s">
        <v>1291</v>
      </c>
      <c r="N218" s="8">
        <f>VLOOKUP(I218,'[1]ITEM#'!A:D,4,0)</f>
        <v>-25.55</v>
      </c>
      <c r="O218" s="1">
        <f t="shared" si="9"/>
        <v>1</v>
      </c>
      <c r="Q218" s="11" t="s">
        <v>1289</v>
      </c>
    </row>
    <row r="219" spans="1:17" x14ac:dyDescent="0.2">
      <c r="C219" s="18"/>
      <c r="D219" s="27"/>
      <c r="E219" s="27">
        <v>0</v>
      </c>
      <c r="F219" s="27">
        <v>-70.62</v>
      </c>
      <c r="G219" s="18">
        <v>44887</v>
      </c>
      <c r="H219" s="1" t="s">
        <v>444</v>
      </c>
      <c r="I219" s="1">
        <v>1585799</v>
      </c>
      <c r="J219" s="1" t="s">
        <v>1292</v>
      </c>
      <c r="K219" s="1" t="s">
        <v>186</v>
      </c>
      <c r="L219" s="1" t="s">
        <v>1291</v>
      </c>
      <c r="N219" s="8">
        <f>VLOOKUP(I219,'[1]ITEM#'!A:D,4,0)</f>
        <v>-70.62</v>
      </c>
      <c r="O219" s="1">
        <f t="shared" si="9"/>
        <v>1</v>
      </c>
      <c r="Q219" s="11" t="s">
        <v>1289</v>
      </c>
    </row>
    <row r="220" spans="1:17" x14ac:dyDescent="0.2">
      <c r="A220" s="1" t="s">
        <v>429</v>
      </c>
      <c r="B220" s="1" t="s">
        <v>477</v>
      </c>
      <c r="C220" s="18">
        <v>44887</v>
      </c>
      <c r="D220" s="27">
        <v>-64.47</v>
      </c>
      <c r="E220" s="27">
        <f>VLOOKUP(I220,'[1]ITEM#'!A:C,3,0)</f>
        <v>0</v>
      </c>
      <c r="F220" s="27">
        <f>D220-E220</f>
        <v>-64.47</v>
      </c>
      <c r="G220" s="18">
        <v>44887</v>
      </c>
      <c r="H220" s="1" t="s">
        <v>445</v>
      </c>
      <c r="I220" s="1">
        <v>1585796</v>
      </c>
      <c r="J220" s="1" t="s">
        <v>1309</v>
      </c>
      <c r="K220" s="1" t="s">
        <v>186</v>
      </c>
      <c r="L220" s="1" t="s">
        <v>1291</v>
      </c>
      <c r="N220" s="8">
        <f>VLOOKUP(I220,'[1]ITEM#'!A:D,4,0)</f>
        <v>-64.47</v>
      </c>
      <c r="O220" s="1">
        <f t="shared" si="9"/>
        <v>1</v>
      </c>
      <c r="Q220" s="11" t="s">
        <v>1289</v>
      </c>
    </row>
    <row r="221" spans="1:17" x14ac:dyDescent="0.2">
      <c r="A221" s="1" t="s">
        <v>429</v>
      </c>
      <c r="B221" s="1" t="s">
        <v>478</v>
      </c>
      <c r="C221" s="18">
        <v>44887</v>
      </c>
      <c r="D221" s="27">
        <v>-87.6</v>
      </c>
      <c r="E221" s="27">
        <f>VLOOKUP(I221,'[1]ITEM#'!A:C,3,0)</f>
        <v>-10.25</v>
      </c>
      <c r="F221" s="27">
        <f>D221-E221</f>
        <v>-77.349999999999994</v>
      </c>
      <c r="G221" s="18">
        <v>44887</v>
      </c>
      <c r="H221" s="1" t="s">
        <v>446</v>
      </c>
      <c r="I221" s="1">
        <v>1662420</v>
      </c>
      <c r="J221" s="1" t="s">
        <v>1318</v>
      </c>
      <c r="K221" s="1" t="s">
        <v>186</v>
      </c>
      <c r="L221" s="1" t="s">
        <v>1301</v>
      </c>
      <c r="N221" s="8">
        <f>VLOOKUP(I221,'[1]ITEM#'!A:D,4,0)</f>
        <v>-77.349999999999994</v>
      </c>
      <c r="O221" s="1">
        <f t="shared" si="9"/>
        <v>1</v>
      </c>
      <c r="Q221" s="11" t="s">
        <v>1289</v>
      </c>
    </row>
    <row r="222" spans="1:17" x14ac:dyDescent="0.2">
      <c r="A222" s="1" t="s">
        <v>429</v>
      </c>
      <c r="B222" s="1" t="s">
        <v>479</v>
      </c>
      <c r="C222" s="18">
        <v>44887</v>
      </c>
      <c r="D222" s="27">
        <v>-39</v>
      </c>
      <c r="E222" s="27">
        <v>0</v>
      </c>
      <c r="F222" s="27">
        <f>D222-E222</f>
        <v>-39</v>
      </c>
      <c r="G222" s="18">
        <v>44887</v>
      </c>
      <c r="H222" s="1" t="s">
        <v>447</v>
      </c>
      <c r="I222" s="1">
        <v>1529947</v>
      </c>
      <c r="J222" s="1" t="s">
        <v>1294</v>
      </c>
      <c r="K222" s="1" t="s">
        <v>186</v>
      </c>
      <c r="L222" s="1" t="s">
        <v>1291</v>
      </c>
      <c r="N222" s="8">
        <f>VLOOKUP(I222,'[1]ITEM#'!A:D,4,0)</f>
        <v>-39</v>
      </c>
      <c r="O222" s="1">
        <f t="shared" si="9"/>
        <v>1</v>
      </c>
      <c r="Q222" s="11" t="s">
        <v>1289</v>
      </c>
    </row>
    <row r="223" spans="1:17" x14ac:dyDescent="0.2">
      <c r="A223" s="1" t="s">
        <v>429</v>
      </c>
      <c r="B223" s="1" t="s">
        <v>480</v>
      </c>
      <c r="C223" s="18">
        <v>44887</v>
      </c>
      <c r="D223" s="27">
        <v>-112.69</v>
      </c>
      <c r="E223" s="27">
        <v>0</v>
      </c>
      <c r="F223" s="27">
        <v>-42.07</v>
      </c>
      <c r="G223" s="18">
        <v>44887</v>
      </c>
      <c r="H223" s="1" t="s">
        <v>448</v>
      </c>
      <c r="I223" s="1">
        <v>1514688</v>
      </c>
      <c r="J223" s="1" t="s">
        <v>1304</v>
      </c>
      <c r="K223" s="1" t="s">
        <v>186</v>
      </c>
      <c r="L223" s="1" t="s">
        <v>1291</v>
      </c>
      <c r="N223" s="8">
        <f>VLOOKUP(I223,'[1]ITEM#'!A:D,4,0)</f>
        <v>-42.07</v>
      </c>
      <c r="O223" s="1">
        <f t="shared" si="9"/>
        <v>1</v>
      </c>
      <c r="Q223" s="11" t="s">
        <v>1289</v>
      </c>
    </row>
    <row r="224" spans="1:17" x14ac:dyDescent="0.2">
      <c r="C224" s="18"/>
      <c r="D224" s="27"/>
      <c r="E224" s="27">
        <v>0</v>
      </c>
      <c r="F224" s="27">
        <v>-70.62</v>
      </c>
      <c r="G224" s="18">
        <v>44887</v>
      </c>
      <c r="H224" s="1" t="s">
        <v>448</v>
      </c>
      <c r="I224" s="1">
        <v>1585799</v>
      </c>
      <c r="J224" s="1" t="s">
        <v>1292</v>
      </c>
      <c r="K224" s="1" t="s">
        <v>186</v>
      </c>
      <c r="L224" s="1" t="s">
        <v>1291</v>
      </c>
      <c r="N224" s="8">
        <f>VLOOKUP(I224,'[1]ITEM#'!A:D,4,0)</f>
        <v>-70.62</v>
      </c>
      <c r="O224" s="1">
        <f t="shared" si="9"/>
        <v>1</v>
      </c>
      <c r="Q224" s="11" t="s">
        <v>1289</v>
      </c>
    </row>
    <row r="225" spans="1:17" x14ac:dyDescent="0.2">
      <c r="A225" s="1" t="s">
        <v>415</v>
      </c>
      <c r="B225" s="1" t="s">
        <v>449</v>
      </c>
      <c r="C225" s="18">
        <v>44886</v>
      </c>
      <c r="D225" s="27">
        <v>-50.1</v>
      </c>
      <c r="E225" s="27">
        <f>VLOOKUP(I225,'[1]ITEM#'!A:C,3,0)</f>
        <v>-12.22</v>
      </c>
      <c r="F225" s="27">
        <f t="shared" ref="F225:F233" si="11">D225-E225</f>
        <v>-37.880000000000003</v>
      </c>
      <c r="G225" s="18">
        <v>44886</v>
      </c>
      <c r="H225" s="1" t="s">
        <v>416</v>
      </c>
      <c r="I225" s="1">
        <v>1408973</v>
      </c>
      <c r="J225" s="1" t="s">
        <v>1310</v>
      </c>
      <c r="K225" s="1" t="s">
        <v>186</v>
      </c>
      <c r="L225" s="1" t="s">
        <v>1311</v>
      </c>
      <c r="N225" s="8">
        <f>VLOOKUP(I225,'[1]ITEM#'!A:D,4,0)</f>
        <v>-37.880000000000003</v>
      </c>
      <c r="O225" s="1">
        <f t="shared" si="9"/>
        <v>1</v>
      </c>
      <c r="Q225" s="11" t="s">
        <v>1289</v>
      </c>
    </row>
    <row r="226" spans="1:17" x14ac:dyDescent="0.2">
      <c r="A226" s="1" t="s">
        <v>415</v>
      </c>
      <c r="B226" s="1" t="s">
        <v>450</v>
      </c>
      <c r="C226" s="18">
        <v>44886</v>
      </c>
      <c r="D226" s="27">
        <v>-42.07</v>
      </c>
      <c r="E226" s="27">
        <v>0</v>
      </c>
      <c r="F226" s="27">
        <f t="shared" si="11"/>
        <v>-42.07</v>
      </c>
      <c r="G226" s="18">
        <v>44886</v>
      </c>
      <c r="H226" s="1" t="s">
        <v>417</v>
      </c>
      <c r="I226" s="1">
        <v>1514689</v>
      </c>
      <c r="J226" s="1" t="s">
        <v>1358</v>
      </c>
      <c r="K226" s="1" t="s">
        <v>186</v>
      </c>
      <c r="L226" s="1" t="s">
        <v>1291</v>
      </c>
      <c r="N226" s="8">
        <f>VLOOKUP(I226,'[1]ITEM#'!A:D,4,0)</f>
        <v>-42.07</v>
      </c>
      <c r="O226" s="1">
        <f t="shared" si="9"/>
        <v>1</v>
      </c>
      <c r="Q226" s="11" t="s">
        <v>1289</v>
      </c>
    </row>
    <row r="227" spans="1:17" x14ac:dyDescent="0.2">
      <c r="A227" s="1" t="s">
        <v>415</v>
      </c>
      <c r="B227" s="1" t="s">
        <v>451</v>
      </c>
      <c r="C227" s="18">
        <v>44886</v>
      </c>
      <c r="D227" s="27">
        <v>-25.55</v>
      </c>
      <c r="E227" s="27">
        <v>0</v>
      </c>
      <c r="F227" s="27">
        <f t="shared" si="11"/>
        <v>-25.55</v>
      </c>
      <c r="G227" s="18">
        <v>44886</v>
      </c>
      <c r="H227" s="1" t="s">
        <v>418</v>
      </c>
      <c r="I227" s="1">
        <v>1516592</v>
      </c>
      <c r="J227" s="1" t="s">
        <v>1299</v>
      </c>
      <c r="K227" s="1" t="s">
        <v>186</v>
      </c>
      <c r="L227" s="1" t="s">
        <v>1291</v>
      </c>
      <c r="N227" s="8">
        <f>VLOOKUP(I227,'[1]ITEM#'!A:D,4,0)</f>
        <v>-25.55</v>
      </c>
      <c r="O227" s="1">
        <f t="shared" si="9"/>
        <v>1</v>
      </c>
      <c r="Q227" s="11" t="s">
        <v>1289</v>
      </c>
    </row>
    <row r="228" spans="1:17" x14ac:dyDescent="0.2">
      <c r="A228" s="1" t="s">
        <v>415</v>
      </c>
      <c r="B228" s="1" t="s">
        <v>452</v>
      </c>
      <c r="C228" s="18">
        <v>44886</v>
      </c>
      <c r="D228" s="27">
        <v>-68.63</v>
      </c>
      <c r="E228" s="27">
        <v>0</v>
      </c>
      <c r="F228" s="27">
        <f t="shared" si="11"/>
        <v>-68.63</v>
      </c>
      <c r="G228" s="18">
        <v>44886</v>
      </c>
      <c r="H228" s="1" t="s">
        <v>419</v>
      </c>
      <c r="I228" s="1">
        <v>1529951</v>
      </c>
      <c r="J228" s="1" t="s">
        <v>1326</v>
      </c>
      <c r="K228" s="1" t="s">
        <v>186</v>
      </c>
      <c r="L228" s="1" t="s">
        <v>1291</v>
      </c>
      <c r="N228" s="8">
        <f>VLOOKUP(I228,'[1]ITEM#'!A:D,4,0)</f>
        <v>-68.63</v>
      </c>
      <c r="O228" s="1">
        <f t="shared" si="9"/>
        <v>1</v>
      </c>
      <c r="Q228" s="11" t="s">
        <v>1289</v>
      </c>
    </row>
    <row r="229" spans="1:17" x14ac:dyDescent="0.2">
      <c r="A229" s="1" t="s">
        <v>415</v>
      </c>
      <c r="B229" s="1" t="s">
        <v>453</v>
      </c>
      <c r="C229" s="18">
        <v>44886</v>
      </c>
      <c r="D229" s="27">
        <v>-84.08</v>
      </c>
      <c r="E229" s="27">
        <f>VLOOKUP(I229,'[1]ITEM#'!A:C,3,0)*2</f>
        <v>-20.88</v>
      </c>
      <c r="F229" s="27">
        <f t="shared" si="11"/>
        <v>-63.2</v>
      </c>
      <c r="G229" s="18">
        <v>44886</v>
      </c>
      <c r="H229" s="1" t="s">
        <v>420</v>
      </c>
      <c r="I229" s="1">
        <v>1540785</v>
      </c>
      <c r="J229" s="1" t="s">
        <v>1328</v>
      </c>
      <c r="K229" s="1" t="s">
        <v>186</v>
      </c>
      <c r="L229" s="1" t="s">
        <v>1298</v>
      </c>
      <c r="N229" s="8">
        <f>VLOOKUP(I229,'[1]ITEM#'!A:D,4,0)</f>
        <v>-31.6</v>
      </c>
      <c r="O229" s="1">
        <f t="shared" si="9"/>
        <v>2</v>
      </c>
      <c r="Q229" s="11" t="s">
        <v>1289</v>
      </c>
    </row>
    <row r="230" spans="1:17" x14ac:dyDescent="0.2">
      <c r="A230" s="1" t="s">
        <v>415</v>
      </c>
      <c r="B230" s="1" t="s">
        <v>454</v>
      </c>
      <c r="C230" s="18">
        <v>44886</v>
      </c>
      <c r="D230" s="27">
        <v>-87.6</v>
      </c>
      <c r="E230" s="27">
        <f>VLOOKUP(I230,'[1]ITEM#'!A:C,3,0)</f>
        <v>-10.25</v>
      </c>
      <c r="F230" s="27">
        <f t="shared" si="11"/>
        <v>-77.349999999999994</v>
      </c>
      <c r="G230" s="18">
        <v>44886</v>
      </c>
      <c r="H230" s="1" t="s">
        <v>421</v>
      </c>
      <c r="I230" s="1">
        <v>1662420</v>
      </c>
      <c r="J230" s="1" t="s">
        <v>1318</v>
      </c>
      <c r="K230" s="1" t="s">
        <v>186</v>
      </c>
      <c r="L230" s="1" t="s">
        <v>1301</v>
      </c>
      <c r="N230" s="8">
        <f>VLOOKUP(I230,'[1]ITEM#'!A:D,4,0)</f>
        <v>-77.349999999999994</v>
      </c>
      <c r="O230" s="1">
        <f t="shared" si="9"/>
        <v>1</v>
      </c>
      <c r="Q230" s="11" t="s">
        <v>1289</v>
      </c>
    </row>
    <row r="231" spans="1:17" x14ac:dyDescent="0.2">
      <c r="A231" s="1" t="s">
        <v>415</v>
      </c>
      <c r="B231" s="1" t="s">
        <v>455</v>
      </c>
      <c r="C231" s="18">
        <v>44886</v>
      </c>
      <c r="D231" s="27">
        <v>-51.1</v>
      </c>
      <c r="E231" s="27">
        <v>0</v>
      </c>
      <c r="F231" s="27">
        <f t="shared" si="11"/>
        <v>-51.1</v>
      </c>
      <c r="G231" s="18">
        <v>44886</v>
      </c>
      <c r="H231" s="1" t="s">
        <v>422</v>
      </c>
      <c r="I231" s="1">
        <v>1516594</v>
      </c>
      <c r="J231" s="1" t="s">
        <v>1313</v>
      </c>
      <c r="K231" s="1" t="s">
        <v>186</v>
      </c>
      <c r="L231" s="1" t="s">
        <v>1291</v>
      </c>
      <c r="N231" s="8">
        <f>VLOOKUP(I231,'[1]ITEM#'!A:D,4,0)</f>
        <v>-25.55</v>
      </c>
      <c r="O231" s="1">
        <f t="shared" si="9"/>
        <v>2</v>
      </c>
      <c r="Q231" s="11" t="s">
        <v>1289</v>
      </c>
    </row>
    <row r="232" spans="1:17" x14ac:dyDescent="0.2">
      <c r="A232" s="1" t="s">
        <v>415</v>
      </c>
      <c r="B232" s="1" t="s">
        <v>456</v>
      </c>
      <c r="C232" s="18">
        <v>44886</v>
      </c>
      <c r="D232" s="27">
        <v>-64.47</v>
      </c>
      <c r="E232" s="27">
        <f>VLOOKUP(I232,'[1]ITEM#'!A:C,3,0)</f>
        <v>0</v>
      </c>
      <c r="F232" s="27">
        <f t="shared" si="11"/>
        <v>-64.47</v>
      </c>
      <c r="G232" s="18">
        <v>44886</v>
      </c>
      <c r="H232" s="1" t="s">
        <v>423</v>
      </c>
      <c r="I232" s="1">
        <v>1585793</v>
      </c>
      <c r="J232" s="1" t="s">
        <v>1323</v>
      </c>
      <c r="K232" s="1" t="s">
        <v>186</v>
      </c>
      <c r="L232" s="1" t="s">
        <v>1291</v>
      </c>
      <c r="N232" s="8">
        <f>VLOOKUP(I232,'[1]ITEM#'!A:D,4,0)</f>
        <v>-64.47</v>
      </c>
      <c r="O232" s="1">
        <f t="shared" si="9"/>
        <v>1</v>
      </c>
      <c r="Q232" s="11" t="s">
        <v>1289</v>
      </c>
    </row>
    <row r="233" spans="1:17" x14ac:dyDescent="0.2">
      <c r="A233" s="1" t="s">
        <v>415</v>
      </c>
      <c r="B233" s="1" t="s">
        <v>457</v>
      </c>
      <c r="C233" s="18">
        <v>44886</v>
      </c>
      <c r="D233" s="27">
        <v>-25.55</v>
      </c>
      <c r="E233" s="27">
        <v>0</v>
      </c>
      <c r="F233" s="27">
        <f t="shared" si="11"/>
        <v>-25.55</v>
      </c>
      <c r="G233" s="18">
        <v>44886</v>
      </c>
      <c r="H233" s="1" t="s">
        <v>424</v>
      </c>
      <c r="I233" s="1">
        <v>1516594</v>
      </c>
      <c r="J233" s="1" t="s">
        <v>1313</v>
      </c>
      <c r="K233" s="1" t="s">
        <v>186</v>
      </c>
      <c r="L233" s="1" t="s">
        <v>1291</v>
      </c>
      <c r="N233" s="8">
        <f>VLOOKUP(I233,'[1]ITEM#'!A:D,4,0)</f>
        <v>-25.55</v>
      </c>
      <c r="O233" s="1">
        <f t="shared" si="9"/>
        <v>1</v>
      </c>
      <c r="Q233" s="11" t="s">
        <v>1289</v>
      </c>
    </row>
    <row r="234" spans="1:17" x14ac:dyDescent="0.2">
      <c r="A234" s="1" t="s">
        <v>415</v>
      </c>
      <c r="B234" s="1" t="s">
        <v>458</v>
      </c>
      <c r="C234" s="18">
        <v>44886</v>
      </c>
      <c r="D234" s="27">
        <v>-572.72</v>
      </c>
      <c r="E234" s="27">
        <f>VLOOKUP(I234,'[1]ITEM#'!A:C,3,0)*3</f>
        <v>-29.79</v>
      </c>
      <c r="F234" s="27">
        <v>-84.45</v>
      </c>
      <c r="G234" s="18">
        <v>44886</v>
      </c>
      <c r="H234" s="1" t="s">
        <v>425</v>
      </c>
      <c r="I234" s="1">
        <v>1540780</v>
      </c>
      <c r="J234" s="1" t="s">
        <v>1334</v>
      </c>
      <c r="K234" s="1" t="s">
        <v>186</v>
      </c>
      <c r="L234" s="1" t="s">
        <v>1298</v>
      </c>
      <c r="N234" s="8">
        <f>VLOOKUP(I234,'[1]ITEM#'!A:D,4,0)</f>
        <v>-28.15</v>
      </c>
      <c r="O234" s="1">
        <f t="shared" si="9"/>
        <v>3.0000000000000004</v>
      </c>
      <c r="Q234" s="11" t="s">
        <v>1289</v>
      </c>
    </row>
    <row r="235" spans="1:17" x14ac:dyDescent="0.2">
      <c r="C235" s="18"/>
      <c r="D235" s="27"/>
      <c r="E235" s="27">
        <f>VLOOKUP(I235,'[1]ITEM#'!A:C,3,0)*10</f>
        <v>-104.39999999999999</v>
      </c>
      <c r="F235" s="27">
        <v>-316</v>
      </c>
      <c r="G235" s="18">
        <v>44886</v>
      </c>
      <c r="H235" s="1" t="s">
        <v>425</v>
      </c>
      <c r="I235" s="1">
        <v>1540784</v>
      </c>
      <c r="J235" s="1" t="s">
        <v>1297</v>
      </c>
      <c r="K235" s="1" t="s">
        <v>186</v>
      </c>
      <c r="L235" s="1" t="s">
        <v>1298</v>
      </c>
      <c r="N235" s="8">
        <f>VLOOKUP(I235,'[1]ITEM#'!A:D,4,0)</f>
        <v>-31.6</v>
      </c>
      <c r="O235" s="1">
        <f t="shared" si="9"/>
        <v>10</v>
      </c>
      <c r="Q235" s="11" t="s">
        <v>1289</v>
      </c>
    </row>
    <row r="236" spans="1:17" x14ac:dyDescent="0.2">
      <c r="C236" s="18"/>
      <c r="D236" s="27"/>
      <c r="E236" s="27">
        <f>VLOOKUP(I236,'[1]ITEM#'!A:C,3,0)</f>
        <v>-9.93</v>
      </c>
      <c r="F236" s="27">
        <v>-28.15</v>
      </c>
      <c r="G236" s="18">
        <v>44886</v>
      </c>
      <c r="H236" s="1" t="s">
        <v>425</v>
      </c>
      <c r="I236" s="1">
        <v>1593357</v>
      </c>
      <c r="J236" s="1" t="s">
        <v>1302</v>
      </c>
      <c r="K236" s="1" t="s">
        <v>186</v>
      </c>
      <c r="L236" s="1" t="s">
        <v>1298</v>
      </c>
      <c r="N236" s="8">
        <f>VLOOKUP(I236,'[1]ITEM#'!A:D,4,0)</f>
        <v>-28.15</v>
      </c>
      <c r="O236" s="1">
        <f t="shared" si="9"/>
        <v>1</v>
      </c>
      <c r="Q236" s="11" t="s">
        <v>1289</v>
      </c>
    </row>
    <row r="237" spans="1:17" x14ac:dyDescent="0.2">
      <c r="A237" s="1" t="s">
        <v>415</v>
      </c>
      <c r="B237" s="1" t="s">
        <v>459</v>
      </c>
      <c r="C237" s="18">
        <v>44886</v>
      </c>
      <c r="D237" s="27">
        <v>-70.62</v>
      </c>
      <c r="E237" s="27">
        <f>VLOOKUP(I237,'[1]ITEM#'!A:C,3,0)</f>
        <v>0</v>
      </c>
      <c r="F237" s="27">
        <f t="shared" ref="F237:F302" si="12">D237-E237</f>
        <v>-70.62</v>
      </c>
      <c r="G237" s="18">
        <v>44886</v>
      </c>
      <c r="H237" s="1" t="s">
        <v>426</v>
      </c>
      <c r="I237" s="1">
        <v>1585799</v>
      </c>
      <c r="J237" s="1" t="s">
        <v>1292</v>
      </c>
      <c r="K237" s="1" t="s">
        <v>186</v>
      </c>
      <c r="L237" s="1" t="s">
        <v>1291</v>
      </c>
      <c r="N237" s="8">
        <f>VLOOKUP(I237,'[1]ITEM#'!A:D,4,0)</f>
        <v>-70.62</v>
      </c>
      <c r="O237" s="1">
        <f t="shared" si="9"/>
        <v>1</v>
      </c>
      <c r="Q237" s="11" t="s">
        <v>1289</v>
      </c>
    </row>
    <row r="238" spans="1:17" x14ac:dyDescent="0.2">
      <c r="A238" s="1" t="s">
        <v>415</v>
      </c>
      <c r="B238" s="1" t="s">
        <v>460</v>
      </c>
      <c r="C238" s="18">
        <v>44886</v>
      </c>
      <c r="D238" s="27">
        <v>-64.47</v>
      </c>
      <c r="E238" s="27">
        <f>VLOOKUP(I238,'[1]ITEM#'!A:C,3,0)</f>
        <v>0</v>
      </c>
      <c r="F238" s="27">
        <f t="shared" si="12"/>
        <v>-64.47</v>
      </c>
      <c r="G238" s="18">
        <v>44886</v>
      </c>
      <c r="H238" s="1" t="s">
        <v>427</v>
      </c>
      <c r="I238" s="1">
        <v>1585673</v>
      </c>
      <c r="J238" s="1" t="s">
        <v>1349</v>
      </c>
      <c r="K238" s="1" t="s">
        <v>186</v>
      </c>
      <c r="L238" s="1" t="s">
        <v>1291</v>
      </c>
      <c r="N238" s="8">
        <f>VLOOKUP(I238,'[1]ITEM#'!A:D,4,0)</f>
        <v>-64.47</v>
      </c>
      <c r="O238" s="1">
        <f t="shared" si="9"/>
        <v>1</v>
      </c>
      <c r="Q238" s="11" t="s">
        <v>1289</v>
      </c>
    </row>
    <row r="239" spans="1:17" x14ac:dyDescent="0.2">
      <c r="A239" s="1" t="s">
        <v>415</v>
      </c>
      <c r="B239" s="1" t="s">
        <v>461</v>
      </c>
      <c r="C239" s="18">
        <v>44886</v>
      </c>
      <c r="D239" s="27">
        <v>-87.6</v>
      </c>
      <c r="E239" s="27">
        <f>VLOOKUP(I239,'[1]ITEM#'!A:C,3,0)</f>
        <v>-10.25</v>
      </c>
      <c r="F239" s="27">
        <f t="shared" si="12"/>
        <v>-77.349999999999994</v>
      </c>
      <c r="G239" s="18">
        <v>44886</v>
      </c>
      <c r="H239" s="1" t="s">
        <v>428</v>
      </c>
      <c r="I239" s="1">
        <v>1662420</v>
      </c>
      <c r="J239" s="1" t="s">
        <v>1318</v>
      </c>
      <c r="K239" s="1" t="s">
        <v>186</v>
      </c>
      <c r="L239" s="1" t="s">
        <v>1301</v>
      </c>
      <c r="N239" s="8">
        <f>VLOOKUP(I239,'[1]ITEM#'!A:D,4,0)</f>
        <v>-77.349999999999994</v>
      </c>
      <c r="O239" s="1">
        <f t="shared" si="9"/>
        <v>1</v>
      </c>
      <c r="Q239" s="11" t="s">
        <v>1289</v>
      </c>
    </row>
    <row r="240" spans="1:17" x14ac:dyDescent="0.2">
      <c r="A240" s="1" t="s">
        <v>415</v>
      </c>
      <c r="B240" s="1" t="s">
        <v>1374</v>
      </c>
      <c r="C240" s="18">
        <v>44886</v>
      </c>
      <c r="D240" s="27">
        <v>-95.65</v>
      </c>
      <c r="E240" s="27">
        <v>-33.380000000000003</v>
      </c>
      <c r="F240" s="27">
        <f t="shared" si="12"/>
        <v>-62.27</v>
      </c>
      <c r="G240" s="18">
        <v>44886</v>
      </c>
      <c r="H240" s="1" t="s">
        <v>484</v>
      </c>
      <c r="I240" s="1">
        <v>1339335</v>
      </c>
      <c r="J240" s="1" t="s">
        <v>1314</v>
      </c>
      <c r="K240" s="1" t="s">
        <v>186</v>
      </c>
      <c r="L240" s="1" t="s">
        <v>1301</v>
      </c>
      <c r="N240" s="8">
        <f>VLOOKUP(I240,'[1]ITEM#'!A:D,4,0)</f>
        <v>-62.27</v>
      </c>
      <c r="O240" s="1">
        <f t="shared" si="9"/>
        <v>1</v>
      </c>
      <c r="Q240" s="11" t="s">
        <v>1289</v>
      </c>
    </row>
    <row r="241" spans="1:17" x14ac:dyDescent="0.2">
      <c r="A241" s="1" t="s">
        <v>415</v>
      </c>
      <c r="B241" s="1" t="s">
        <v>1375</v>
      </c>
      <c r="C241" s="18">
        <v>44886</v>
      </c>
      <c r="D241" s="27">
        <v>-163.96</v>
      </c>
      <c r="E241" s="27">
        <v>-53.7</v>
      </c>
      <c r="F241" s="27">
        <f t="shared" si="12"/>
        <v>-110.26</v>
      </c>
      <c r="G241" s="18">
        <v>44886</v>
      </c>
      <c r="H241" s="1" t="s">
        <v>485</v>
      </c>
      <c r="I241" s="1">
        <v>1339333</v>
      </c>
      <c r="J241" s="1" t="s">
        <v>1337</v>
      </c>
      <c r="K241" s="1" t="s">
        <v>186</v>
      </c>
      <c r="L241" s="1" t="s">
        <v>1301</v>
      </c>
      <c r="N241" s="8">
        <f>VLOOKUP(I241,'[1]ITEM#'!A:D,4,0)</f>
        <v>-55.13</v>
      </c>
      <c r="O241" s="1">
        <f t="shared" si="9"/>
        <v>2</v>
      </c>
      <c r="Q241" s="11" t="s">
        <v>1289</v>
      </c>
    </row>
    <row r="242" spans="1:17" x14ac:dyDescent="0.2">
      <c r="A242" s="1" t="s">
        <v>378</v>
      </c>
      <c r="B242" s="1" t="s">
        <v>400</v>
      </c>
      <c r="C242" s="18">
        <v>44883</v>
      </c>
      <c r="D242" s="27">
        <v>-23.62</v>
      </c>
      <c r="E242" s="27">
        <v>0</v>
      </c>
      <c r="F242" s="27">
        <f t="shared" si="12"/>
        <v>-23.62</v>
      </c>
      <c r="G242" s="18">
        <v>44883</v>
      </c>
      <c r="H242" s="1" t="s">
        <v>379</v>
      </c>
      <c r="I242" s="1">
        <v>1407965</v>
      </c>
      <c r="J242" s="1" t="s">
        <v>1340</v>
      </c>
      <c r="K242" s="1" t="s">
        <v>186</v>
      </c>
      <c r="L242" s="1" t="s">
        <v>1291</v>
      </c>
      <c r="N242" s="8">
        <f>VLOOKUP(I242,'[1]ITEM#'!A:D,4,0)</f>
        <v>-23.62</v>
      </c>
      <c r="O242" s="1">
        <f t="shared" si="9"/>
        <v>1</v>
      </c>
      <c r="Q242" s="11" t="s">
        <v>1289</v>
      </c>
    </row>
    <row r="243" spans="1:17" x14ac:dyDescent="0.2">
      <c r="A243" s="1" t="s">
        <v>378</v>
      </c>
      <c r="B243" s="1" t="s">
        <v>401</v>
      </c>
      <c r="C243" s="18">
        <v>44883</v>
      </c>
      <c r="D243" s="27">
        <v>-87.6</v>
      </c>
      <c r="E243" s="27">
        <f>VLOOKUP(I243,'[1]ITEM#'!A:C,3,0)</f>
        <v>-10.25</v>
      </c>
      <c r="F243" s="27">
        <f t="shared" si="12"/>
        <v>-77.349999999999994</v>
      </c>
      <c r="G243" s="18">
        <v>44883</v>
      </c>
      <c r="H243" s="1" t="s">
        <v>380</v>
      </c>
      <c r="I243" s="1">
        <v>1662420</v>
      </c>
      <c r="J243" s="1" t="s">
        <v>1318</v>
      </c>
      <c r="K243" s="1" t="s">
        <v>186</v>
      </c>
      <c r="L243" s="1" t="s">
        <v>1301</v>
      </c>
      <c r="N243" s="8">
        <f>VLOOKUP(I243,'[1]ITEM#'!A:D,4,0)</f>
        <v>-77.349999999999994</v>
      </c>
      <c r="O243" s="1">
        <f t="shared" si="9"/>
        <v>1</v>
      </c>
      <c r="Q243" s="11" t="s">
        <v>1289</v>
      </c>
    </row>
    <row r="244" spans="1:17" x14ac:dyDescent="0.2">
      <c r="A244" s="1" t="s">
        <v>378</v>
      </c>
      <c r="B244" s="1" t="s">
        <v>402</v>
      </c>
      <c r="C244" s="18">
        <v>44883</v>
      </c>
      <c r="D244" s="27">
        <v>-141.24</v>
      </c>
      <c r="E244" s="27">
        <f>VLOOKUP(I244,'[1]ITEM#'!A:C,3,0)</f>
        <v>0</v>
      </c>
      <c r="F244" s="27">
        <f t="shared" si="12"/>
        <v>-141.24</v>
      </c>
      <c r="G244" s="18">
        <v>44883</v>
      </c>
      <c r="H244" s="1" t="s">
        <v>381</v>
      </c>
      <c r="I244" s="1">
        <v>1585798</v>
      </c>
      <c r="J244" s="1" t="s">
        <v>1319</v>
      </c>
      <c r="K244" s="1" t="s">
        <v>186</v>
      </c>
      <c r="L244" s="1" t="s">
        <v>1291</v>
      </c>
      <c r="N244" s="8">
        <f>VLOOKUP(I244,'[1]ITEM#'!A:D,4,0)</f>
        <v>-70.62</v>
      </c>
      <c r="O244" s="1">
        <f t="shared" si="9"/>
        <v>2</v>
      </c>
      <c r="Q244" s="11" t="s">
        <v>1289</v>
      </c>
    </row>
    <row r="245" spans="1:17" x14ac:dyDescent="0.2">
      <c r="A245" s="1" t="s">
        <v>378</v>
      </c>
      <c r="B245" s="1" t="s">
        <v>403</v>
      </c>
      <c r="C245" s="18">
        <v>44883</v>
      </c>
      <c r="D245" s="27">
        <v>-39</v>
      </c>
      <c r="E245" s="27">
        <v>0</v>
      </c>
      <c r="F245" s="27">
        <f t="shared" si="12"/>
        <v>-39</v>
      </c>
      <c r="G245" s="18">
        <v>44883</v>
      </c>
      <c r="H245" s="1" t="s">
        <v>382</v>
      </c>
      <c r="I245" s="1">
        <v>1529946</v>
      </c>
      <c r="J245" s="1" t="s">
        <v>1306</v>
      </c>
      <c r="K245" s="1" t="s">
        <v>186</v>
      </c>
      <c r="L245" s="1" t="s">
        <v>1291</v>
      </c>
      <c r="N245" s="8">
        <f>VLOOKUP(I245,'[1]ITEM#'!A:D,4,0)</f>
        <v>-39</v>
      </c>
      <c r="O245" s="1">
        <f t="shared" si="9"/>
        <v>1</v>
      </c>
      <c r="Q245" s="11" t="s">
        <v>1289</v>
      </c>
    </row>
    <row r="246" spans="1:17" x14ac:dyDescent="0.2">
      <c r="A246" s="1" t="s">
        <v>378</v>
      </c>
      <c r="B246" s="1" t="s">
        <v>404</v>
      </c>
      <c r="C246" s="18">
        <v>44883</v>
      </c>
      <c r="D246" s="27">
        <v>-38.08</v>
      </c>
      <c r="E246" s="27">
        <f>VLOOKUP(I246,'[1]ITEM#'!A:C,3,0)</f>
        <v>-9.93</v>
      </c>
      <c r="F246" s="27">
        <f t="shared" si="12"/>
        <v>-28.15</v>
      </c>
      <c r="G246" s="18">
        <v>44883</v>
      </c>
      <c r="H246" s="1" t="s">
        <v>383</v>
      </c>
      <c r="I246" s="1">
        <v>1540783</v>
      </c>
      <c r="J246" s="1" t="s">
        <v>1317</v>
      </c>
      <c r="K246" s="1" t="s">
        <v>186</v>
      </c>
      <c r="L246" s="1" t="s">
        <v>1298</v>
      </c>
      <c r="N246" s="8">
        <f>VLOOKUP(I246,'[1]ITEM#'!A:D,4,0)</f>
        <v>-28.15</v>
      </c>
      <c r="O246" s="1">
        <f t="shared" si="9"/>
        <v>1</v>
      </c>
      <c r="Q246" s="11" t="s">
        <v>1289</v>
      </c>
    </row>
    <row r="247" spans="1:17" x14ac:dyDescent="0.2">
      <c r="A247" s="1" t="s">
        <v>378</v>
      </c>
      <c r="B247" s="1" t="s">
        <v>405</v>
      </c>
      <c r="C247" s="18">
        <v>44883</v>
      </c>
      <c r="D247" s="27">
        <v>-64.47</v>
      </c>
      <c r="E247" s="27">
        <f>VLOOKUP(I247,'[1]ITEM#'!A:C,3,0)</f>
        <v>0</v>
      </c>
      <c r="F247" s="27">
        <f t="shared" si="12"/>
        <v>-64.47</v>
      </c>
      <c r="G247" s="18">
        <v>44883</v>
      </c>
      <c r="H247" s="1" t="s">
        <v>384</v>
      </c>
      <c r="I247" s="1">
        <v>1585797</v>
      </c>
      <c r="J247" s="1" t="s">
        <v>1305</v>
      </c>
      <c r="K247" s="1" t="s">
        <v>186</v>
      </c>
      <c r="L247" s="1" t="s">
        <v>1291</v>
      </c>
      <c r="N247" s="8">
        <f>VLOOKUP(I247,'[1]ITEM#'!A:D,4,0)</f>
        <v>-64.47</v>
      </c>
      <c r="O247" s="1">
        <f t="shared" si="9"/>
        <v>1</v>
      </c>
      <c r="Q247" s="11" t="s">
        <v>1289</v>
      </c>
    </row>
    <row r="248" spans="1:17" x14ac:dyDescent="0.2">
      <c r="A248" s="1" t="s">
        <v>378</v>
      </c>
      <c r="B248" s="1" t="s">
        <v>406</v>
      </c>
      <c r="C248" s="18">
        <v>44883</v>
      </c>
      <c r="D248" s="27">
        <v>-411.42</v>
      </c>
      <c r="E248" s="27">
        <f>VLOOKUP(I248,'[1]ITEM#'!A:C,3,0)*1</f>
        <v>0</v>
      </c>
      <c r="F248" s="27">
        <v>-64.47</v>
      </c>
      <c r="G248" s="18">
        <v>44883</v>
      </c>
      <c r="H248" s="1" t="s">
        <v>385</v>
      </c>
      <c r="I248" s="1">
        <v>1585794</v>
      </c>
      <c r="J248" s="1" t="s">
        <v>1338</v>
      </c>
      <c r="K248" s="1" t="s">
        <v>186</v>
      </c>
      <c r="L248" s="1" t="s">
        <v>1291</v>
      </c>
      <c r="N248" s="8">
        <f>VLOOKUP(I248,'[1]ITEM#'!A:D,4,0)</f>
        <v>-64.47</v>
      </c>
      <c r="O248" s="1">
        <f t="shared" si="9"/>
        <v>1</v>
      </c>
      <c r="Q248" s="11" t="s">
        <v>1289</v>
      </c>
    </row>
    <row r="249" spans="1:17" x14ac:dyDescent="0.2">
      <c r="C249" s="18"/>
      <c r="D249" s="27"/>
      <c r="E249" s="27">
        <f>VLOOKUP(I249,'[1]ITEM#'!A:C,3,0)</f>
        <v>0</v>
      </c>
      <c r="F249" s="27">
        <v>-64.47</v>
      </c>
      <c r="G249" s="18">
        <v>44883</v>
      </c>
      <c r="H249" s="1" t="s">
        <v>385</v>
      </c>
      <c r="I249" s="1">
        <v>1585795</v>
      </c>
      <c r="J249" s="1" t="s">
        <v>1290</v>
      </c>
      <c r="K249" s="1" t="s">
        <v>186</v>
      </c>
      <c r="L249" s="1" t="s">
        <v>1291</v>
      </c>
      <c r="N249" s="8">
        <f>VLOOKUP(I249,'[1]ITEM#'!A:D,4,0)</f>
        <v>-64.47</v>
      </c>
      <c r="O249" s="1">
        <f t="shared" si="9"/>
        <v>1</v>
      </c>
      <c r="Q249" s="11" t="s">
        <v>1289</v>
      </c>
    </row>
    <row r="250" spans="1:17" x14ac:dyDescent="0.2">
      <c r="C250" s="18"/>
      <c r="D250" s="27"/>
      <c r="E250" s="27">
        <f>VLOOKUP(I250,'[1]ITEM#'!A:C,3,0)</f>
        <v>0</v>
      </c>
      <c r="F250" s="27">
        <v>-141.24</v>
      </c>
      <c r="G250" s="18">
        <v>44883</v>
      </c>
      <c r="H250" s="1" t="s">
        <v>385</v>
      </c>
      <c r="I250" s="1">
        <v>1585799</v>
      </c>
      <c r="J250" s="1" t="s">
        <v>1292</v>
      </c>
      <c r="K250" s="1" t="s">
        <v>186</v>
      </c>
      <c r="L250" s="1" t="s">
        <v>1291</v>
      </c>
      <c r="N250" s="8">
        <f>VLOOKUP(I250,'[1]ITEM#'!A:D,4,0)</f>
        <v>-70.62</v>
      </c>
      <c r="O250" s="1">
        <f t="shared" si="9"/>
        <v>2</v>
      </c>
      <c r="Q250" s="11" t="s">
        <v>1289</v>
      </c>
    </row>
    <row r="251" spans="1:17" x14ac:dyDescent="0.2">
      <c r="C251" s="18"/>
      <c r="D251" s="27"/>
      <c r="E251" s="27">
        <f>VLOOKUP(I251,'[1]ITEM#'!A:C,3,0)</f>
        <v>0</v>
      </c>
      <c r="F251" s="27">
        <v>-141.24</v>
      </c>
      <c r="G251" s="18">
        <v>44883</v>
      </c>
      <c r="H251" s="1" t="s">
        <v>385</v>
      </c>
      <c r="I251" s="1">
        <v>1585900</v>
      </c>
      <c r="J251" s="1" t="s">
        <v>1320</v>
      </c>
      <c r="K251" s="1" t="s">
        <v>186</v>
      </c>
      <c r="L251" s="1" t="s">
        <v>1291</v>
      </c>
      <c r="N251" s="8">
        <f>VLOOKUP(I251,'[1]ITEM#'!A:D,4,0)</f>
        <v>-70.62</v>
      </c>
      <c r="O251" s="1">
        <f t="shared" si="9"/>
        <v>2</v>
      </c>
      <c r="Q251" s="11" t="s">
        <v>1289</v>
      </c>
    </row>
    <row r="252" spans="1:17" x14ac:dyDescent="0.2">
      <c r="A252" s="1" t="s">
        <v>378</v>
      </c>
      <c r="B252" s="1" t="s">
        <v>407</v>
      </c>
      <c r="C252" s="18">
        <v>44883</v>
      </c>
      <c r="D252" s="27">
        <v>-150.29</v>
      </c>
      <c r="E252" s="27">
        <f>VLOOKUP(I252,'[1]ITEM#'!A:C,3,0)*3</f>
        <v>-36.660000000000004</v>
      </c>
      <c r="F252" s="27">
        <f t="shared" si="12"/>
        <v>-113.63</v>
      </c>
      <c r="G252" s="18">
        <v>44883</v>
      </c>
      <c r="H252" s="1" t="s">
        <v>386</v>
      </c>
      <c r="I252" s="1">
        <v>1408973</v>
      </c>
      <c r="J252" s="1" t="s">
        <v>1310</v>
      </c>
      <c r="K252" s="1" t="s">
        <v>186</v>
      </c>
      <c r="L252" s="1" t="s">
        <v>1311</v>
      </c>
      <c r="N252" s="8">
        <f>VLOOKUP(I252,'[1]ITEM#'!A:D,4,0)</f>
        <v>-37.880000000000003</v>
      </c>
      <c r="O252" s="1">
        <f t="shared" si="9"/>
        <v>2.9997360084477291</v>
      </c>
      <c r="Q252" s="11" t="s">
        <v>1289</v>
      </c>
    </row>
    <row r="253" spans="1:17" x14ac:dyDescent="0.2">
      <c r="A253" s="1" t="s">
        <v>378</v>
      </c>
      <c r="B253" s="1" t="s">
        <v>408</v>
      </c>
      <c r="C253" s="18">
        <v>44883</v>
      </c>
      <c r="D253" s="27">
        <v>-96.4</v>
      </c>
      <c r="E253" s="27">
        <v>-10.55</v>
      </c>
      <c r="F253" s="27">
        <f t="shared" si="12"/>
        <v>-85.850000000000009</v>
      </c>
      <c r="G253" s="18">
        <v>44883</v>
      </c>
      <c r="H253" s="1" t="s">
        <v>387</v>
      </c>
      <c r="I253" s="1">
        <v>1662422</v>
      </c>
      <c r="J253" s="1" t="s">
        <v>1327</v>
      </c>
      <c r="K253" s="1" t="s">
        <v>186</v>
      </c>
      <c r="L253" s="1" t="s">
        <v>1301</v>
      </c>
      <c r="N253" s="8">
        <f>VLOOKUP(I253,'[1]ITEM#'!A:D,4,0)</f>
        <v>-85.85</v>
      </c>
      <c r="O253" s="1">
        <f t="shared" si="9"/>
        <v>1.0000000000000002</v>
      </c>
      <c r="Q253" s="11" t="s">
        <v>1289</v>
      </c>
    </row>
    <row r="254" spans="1:17" x14ac:dyDescent="0.2">
      <c r="A254" s="1" t="s">
        <v>378</v>
      </c>
      <c r="B254" s="1" t="s">
        <v>409</v>
      </c>
      <c r="C254" s="18">
        <v>44883</v>
      </c>
      <c r="D254" s="27">
        <v>-205.71</v>
      </c>
      <c r="E254" s="27">
        <f>VLOOKUP(I254,'[1]ITEM#'!A:C,3,0)</f>
        <v>0</v>
      </c>
      <c r="F254" s="27">
        <v>-64.47</v>
      </c>
      <c r="G254" s="18">
        <v>44883</v>
      </c>
      <c r="H254" s="1" t="s">
        <v>388</v>
      </c>
      <c r="I254" s="1">
        <v>1585794</v>
      </c>
      <c r="J254" s="1" t="s">
        <v>1338</v>
      </c>
      <c r="K254" s="1" t="s">
        <v>186</v>
      </c>
      <c r="L254" s="1" t="s">
        <v>1291</v>
      </c>
      <c r="N254" s="8">
        <f>VLOOKUP(I254,'[1]ITEM#'!A:D,4,0)</f>
        <v>-64.47</v>
      </c>
      <c r="O254" s="1">
        <f t="shared" si="9"/>
        <v>1</v>
      </c>
      <c r="Q254" s="11" t="s">
        <v>1289</v>
      </c>
    </row>
    <row r="255" spans="1:17" x14ac:dyDescent="0.2">
      <c r="C255" s="18"/>
      <c r="D255" s="27"/>
      <c r="E255" s="27">
        <f>VLOOKUP(I255,'[1]ITEM#'!A:C,3,0)</f>
        <v>0</v>
      </c>
      <c r="F255" s="27">
        <v>-141.24</v>
      </c>
      <c r="G255" s="18">
        <v>44883</v>
      </c>
      <c r="H255" s="1" t="s">
        <v>388</v>
      </c>
      <c r="I255" s="1">
        <v>1585900</v>
      </c>
      <c r="J255" s="1" t="s">
        <v>1320</v>
      </c>
      <c r="K255" s="1" t="s">
        <v>186</v>
      </c>
      <c r="L255" s="1" t="s">
        <v>1291</v>
      </c>
      <c r="N255" s="8">
        <f>VLOOKUP(I255,'[1]ITEM#'!A:D,4,0)</f>
        <v>-70.62</v>
      </c>
      <c r="O255" s="1">
        <f t="shared" si="9"/>
        <v>2</v>
      </c>
      <c r="Q255" s="11" t="s">
        <v>1289</v>
      </c>
    </row>
    <row r="256" spans="1:17" x14ac:dyDescent="0.2">
      <c r="A256" s="1" t="s">
        <v>378</v>
      </c>
      <c r="B256" s="1" t="s">
        <v>410</v>
      </c>
      <c r="C256" s="18">
        <v>44883</v>
      </c>
      <c r="D256" s="27">
        <v>-84.08</v>
      </c>
      <c r="E256" s="27">
        <f>VLOOKUP(I256,'[1]ITEM#'!A:C,3,0)</f>
        <v>-10.44</v>
      </c>
      <c r="F256" s="27">
        <v>-31.6</v>
      </c>
      <c r="G256" s="18">
        <v>44883</v>
      </c>
      <c r="H256" s="1" t="s">
        <v>389</v>
      </c>
      <c r="I256" s="1">
        <v>1540784</v>
      </c>
      <c r="J256" s="1" t="s">
        <v>1297</v>
      </c>
      <c r="K256" s="1" t="s">
        <v>186</v>
      </c>
      <c r="L256" s="1" t="s">
        <v>1298</v>
      </c>
      <c r="N256" s="8">
        <f>VLOOKUP(I256,'[1]ITEM#'!A:D,4,0)</f>
        <v>-31.6</v>
      </c>
      <c r="O256" s="1">
        <f t="shared" si="9"/>
        <v>1</v>
      </c>
      <c r="Q256" s="11" t="s">
        <v>1289</v>
      </c>
    </row>
    <row r="257" spans="1:17" x14ac:dyDescent="0.2">
      <c r="C257" s="18"/>
      <c r="D257" s="27"/>
      <c r="E257" s="27">
        <f>VLOOKUP(I257,'[1]ITEM#'!A:C,3,0)</f>
        <v>-10.44</v>
      </c>
      <c r="F257" s="27">
        <v>-31.6</v>
      </c>
      <c r="G257" s="18">
        <v>44883</v>
      </c>
      <c r="H257" s="1" t="s">
        <v>389</v>
      </c>
      <c r="I257" s="1">
        <v>1540785</v>
      </c>
      <c r="J257" s="1" t="s">
        <v>1328</v>
      </c>
      <c r="K257" s="1" t="s">
        <v>186</v>
      </c>
      <c r="L257" s="1" t="s">
        <v>1298</v>
      </c>
      <c r="N257" s="8">
        <f>VLOOKUP(I257,'[1]ITEM#'!A:D,4,0)</f>
        <v>-31.6</v>
      </c>
      <c r="O257" s="1">
        <f t="shared" si="9"/>
        <v>1</v>
      </c>
      <c r="Q257" s="11" t="s">
        <v>1289</v>
      </c>
    </row>
    <row r="258" spans="1:17" x14ac:dyDescent="0.2">
      <c r="A258" s="1" t="s">
        <v>378</v>
      </c>
      <c r="B258" s="1" t="s">
        <v>411</v>
      </c>
      <c r="C258" s="18">
        <v>44883</v>
      </c>
      <c r="D258" s="27">
        <v>-100.19</v>
      </c>
      <c r="E258" s="27">
        <f>VLOOKUP(I258,'[1]ITEM#'!A:C,3,0)*2</f>
        <v>-24.44</v>
      </c>
      <c r="F258" s="27">
        <f t="shared" si="12"/>
        <v>-75.75</v>
      </c>
      <c r="G258" s="18">
        <v>44883</v>
      </c>
      <c r="H258" s="1" t="s">
        <v>390</v>
      </c>
      <c r="I258" s="1">
        <v>1408973</v>
      </c>
      <c r="J258" s="1" t="s">
        <v>1310</v>
      </c>
      <c r="K258" s="1" t="s">
        <v>186</v>
      </c>
      <c r="L258" s="1" t="s">
        <v>1311</v>
      </c>
      <c r="N258" s="8">
        <f>VLOOKUP(I258,'[1]ITEM#'!A:D,4,0)</f>
        <v>-37.880000000000003</v>
      </c>
      <c r="O258" s="1">
        <f t="shared" ref="O258:O321" si="13">F258/N258</f>
        <v>1.9997360084477296</v>
      </c>
      <c r="Q258" s="11" t="s">
        <v>1289</v>
      </c>
    </row>
    <row r="259" spans="1:17" x14ac:dyDescent="0.2">
      <c r="A259" s="1" t="s">
        <v>378</v>
      </c>
      <c r="B259" s="1" t="s">
        <v>412</v>
      </c>
      <c r="C259" s="18">
        <v>44883</v>
      </c>
      <c r="D259" s="27">
        <v>-79.459999999999994</v>
      </c>
      <c r="E259" s="27">
        <f>VLOOKUP(I259,'[1]ITEM#'!A:C,3,0)-9.23</f>
        <v>-24.33</v>
      </c>
      <c r="F259" s="27">
        <f t="shared" si="12"/>
        <v>-55.129999999999995</v>
      </c>
      <c r="G259" s="18">
        <v>44883</v>
      </c>
      <c r="H259" s="1" t="s">
        <v>391</v>
      </c>
      <c r="I259" s="1">
        <v>1339333</v>
      </c>
      <c r="J259" s="1" t="s">
        <v>1337</v>
      </c>
      <c r="K259" s="1" t="s">
        <v>186</v>
      </c>
      <c r="L259" s="1" t="s">
        <v>1301</v>
      </c>
      <c r="N259" s="8">
        <f>VLOOKUP(I259,'[1]ITEM#'!A:D,4,0)</f>
        <v>-55.13</v>
      </c>
      <c r="O259" s="1">
        <f t="shared" si="13"/>
        <v>0.99999999999999989</v>
      </c>
      <c r="Q259" s="11" t="s">
        <v>1289</v>
      </c>
    </row>
    <row r="260" spans="1:17" x14ac:dyDescent="0.2">
      <c r="A260" s="1" t="s">
        <v>378</v>
      </c>
      <c r="B260" s="1" t="s">
        <v>413</v>
      </c>
      <c r="C260" s="18">
        <v>44883</v>
      </c>
      <c r="D260" s="27">
        <v>-81.23</v>
      </c>
      <c r="E260" s="27">
        <f>VLOOKUP(I260,'[1]ITEM#'!A:C,3,0)-11</f>
        <v>-26.1</v>
      </c>
      <c r="F260" s="27">
        <f t="shared" si="12"/>
        <v>-55.13</v>
      </c>
      <c r="G260" s="18">
        <v>44883</v>
      </c>
      <c r="H260" s="1" t="s">
        <v>392</v>
      </c>
      <c r="I260" s="1">
        <v>1339333</v>
      </c>
      <c r="J260" s="1" t="s">
        <v>1337</v>
      </c>
      <c r="K260" s="1" t="s">
        <v>186</v>
      </c>
      <c r="L260" s="1" t="s">
        <v>1301</v>
      </c>
      <c r="N260" s="8">
        <f>VLOOKUP(I260,'[1]ITEM#'!A:D,4,0)</f>
        <v>-55.13</v>
      </c>
      <c r="O260" s="1">
        <f t="shared" si="13"/>
        <v>1</v>
      </c>
      <c r="Q260" s="11" t="s">
        <v>1289</v>
      </c>
    </row>
    <row r="261" spans="1:17" x14ac:dyDescent="0.2">
      <c r="A261" s="1" t="s">
        <v>378</v>
      </c>
      <c r="B261" s="1" t="s">
        <v>414</v>
      </c>
      <c r="C261" s="18">
        <v>44883</v>
      </c>
      <c r="D261" s="27">
        <v>-89.37</v>
      </c>
      <c r="E261" s="27">
        <f>VLOOKUP(I261,'[1]ITEM#'!A:C,3,0)-11.94</f>
        <v>-27.1</v>
      </c>
      <c r="F261" s="27">
        <f t="shared" si="12"/>
        <v>-62.27</v>
      </c>
      <c r="G261" s="18">
        <v>44883</v>
      </c>
      <c r="H261" s="1" t="s">
        <v>393</v>
      </c>
      <c r="I261" s="1">
        <v>1339335</v>
      </c>
      <c r="J261" s="1" t="s">
        <v>1314</v>
      </c>
      <c r="K261" s="1" t="s">
        <v>186</v>
      </c>
      <c r="L261" s="1" t="s">
        <v>1301</v>
      </c>
      <c r="N261" s="8">
        <f>VLOOKUP(I261,'[1]ITEM#'!A:D,4,0)</f>
        <v>-62.27</v>
      </c>
      <c r="O261" s="1">
        <f t="shared" si="13"/>
        <v>1</v>
      </c>
      <c r="Q261" s="11" t="s">
        <v>1289</v>
      </c>
    </row>
    <row r="262" spans="1:17" x14ac:dyDescent="0.2">
      <c r="A262" s="1" t="s">
        <v>371</v>
      </c>
      <c r="B262" s="1" t="s">
        <v>394</v>
      </c>
      <c r="C262" s="18">
        <v>44882</v>
      </c>
      <c r="D262" s="27">
        <v>-96.4</v>
      </c>
      <c r="E262" s="27">
        <v>-10.55</v>
      </c>
      <c r="F262" s="27">
        <f t="shared" si="12"/>
        <v>-85.850000000000009</v>
      </c>
      <c r="G262" s="18">
        <v>44882</v>
      </c>
      <c r="H262" s="1" t="s">
        <v>372</v>
      </c>
      <c r="I262" s="1">
        <v>1662422</v>
      </c>
      <c r="J262" s="1" t="s">
        <v>1327</v>
      </c>
      <c r="K262" s="1" t="s">
        <v>186</v>
      </c>
      <c r="L262" s="1" t="s">
        <v>1301</v>
      </c>
      <c r="N262" s="8">
        <f>VLOOKUP(I262,'[1]ITEM#'!A:D,4,0)</f>
        <v>-85.85</v>
      </c>
      <c r="O262" s="1">
        <f t="shared" si="13"/>
        <v>1.0000000000000002</v>
      </c>
      <c r="Q262" s="11" t="s">
        <v>1289</v>
      </c>
    </row>
    <row r="263" spans="1:17" x14ac:dyDescent="0.2">
      <c r="A263" s="1" t="s">
        <v>371</v>
      </c>
      <c r="B263" s="1" t="s">
        <v>395</v>
      </c>
      <c r="C263" s="18">
        <v>44882</v>
      </c>
      <c r="D263" s="27">
        <v>-211.86</v>
      </c>
      <c r="E263" s="27">
        <f>VLOOKUP(I263,'[1]ITEM#'!A:C,3,0)</f>
        <v>0</v>
      </c>
      <c r="F263" s="27">
        <f t="shared" si="12"/>
        <v>-211.86</v>
      </c>
      <c r="G263" s="18">
        <v>44882</v>
      </c>
      <c r="H263" s="1" t="s">
        <v>373</v>
      </c>
      <c r="I263" s="1">
        <v>1585799</v>
      </c>
      <c r="J263" s="1" t="s">
        <v>1292</v>
      </c>
      <c r="K263" s="1" t="s">
        <v>186</v>
      </c>
      <c r="L263" s="1" t="s">
        <v>1291</v>
      </c>
      <c r="N263" s="8">
        <f>VLOOKUP(I263,'[1]ITEM#'!A:D,4,0)</f>
        <v>-70.62</v>
      </c>
      <c r="O263" s="1">
        <f t="shared" si="13"/>
        <v>3</v>
      </c>
      <c r="Q263" s="11" t="s">
        <v>1289</v>
      </c>
    </row>
    <row r="264" spans="1:17" x14ac:dyDescent="0.2">
      <c r="A264" s="1" t="s">
        <v>371</v>
      </c>
      <c r="B264" s="1" t="s">
        <v>396</v>
      </c>
      <c r="C264" s="18">
        <v>44882</v>
      </c>
      <c r="D264" s="27">
        <v>-75.84</v>
      </c>
      <c r="E264" s="27">
        <f>VLOOKUP(I264,'[1]ITEM#'!A:C,3,0)</f>
        <v>-12.22</v>
      </c>
      <c r="F264" s="27">
        <v>-37.880000000000003</v>
      </c>
      <c r="G264" s="18">
        <v>44882</v>
      </c>
      <c r="H264" s="1" t="s">
        <v>374</v>
      </c>
      <c r="I264" s="1">
        <v>1408972</v>
      </c>
      <c r="J264" s="1" t="s">
        <v>1342</v>
      </c>
      <c r="K264" s="1" t="s">
        <v>186</v>
      </c>
      <c r="L264" s="1" t="s">
        <v>1311</v>
      </c>
      <c r="N264" s="8">
        <f>VLOOKUP(I264,'[1]ITEM#'!A:D,4,0)</f>
        <v>-37.880000000000003</v>
      </c>
      <c r="O264" s="1">
        <f t="shared" si="13"/>
        <v>1</v>
      </c>
      <c r="Q264" s="11" t="s">
        <v>1289</v>
      </c>
    </row>
    <row r="265" spans="1:17" x14ac:dyDescent="0.2">
      <c r="C265" s="18"/>
      <c r="D265" s="27"/>
      <c r="E265" s="27">
        <f>VLOOKUP(I265,'[1]ITEM#'!A:C,3,0)</f>
        <v>-8.59</v>
      </c>
      <c r="F265" s="27">
        <v>-17.149999999999999</v>
      </c>
      <c r="G265" s="18">
        <v>44882</v>
      </c>
      <c r="H265" s="1" t="s">
        <v>374</v>
      </c>
      <c r="I265" s="1">
        <v>1408975</v>
      </c>
      <c r="J265" s="1" t="s">
        <v>1335</v>
      </c>
      <c r="K265" s="1" t="s">
        <v>186</v>
      </c>
      <c r="L265" s="1" t="s">
        <v>1311</v>
      </c>
      <c r="N265" s="8">
        <f>VLOOKUP(I265,'[1]ITEM#'!A:D,4,0)</f>
        <v>-17.149999999999999</v>
      </c>
      <c r="O265" s="1">
        <f t="shared" si="13"/>
        <v>1</v>
      </c>
      <c r="Q265" s="11" t="s">
        <v>1289</v>
      </c>
    </row>
    <row r="266" spans="1:17" x14ac:dyDescent="0.2">
      <c r="A266" s="1" t="s">
        <v>371</v>
      </c>
      <c r="B266" s="1" t="s">
        <v>397</v>
      </c>
      <c r="C266" s="18">
        <v>44882</v>
      </c>
      <c r="D266" s="27">
        <v>-84.08</v>
      </c>
      <c r="E266" s="27">
        <f>VLOOKUP(I266,'[1]ITEM#'!A:C,3,0)*2</f>
        <v>-20.88</v>
      </c>
      <c r="F266" s="27">
        <f t="shared" si="12"/>
        <v>-63.2</v>
      </c>
      <c r="G266" s="18">
        <v>44882</v>
      </c>
      <c r="H266" s="1" t="s">
        <v>375</v>
      </c>
      <c r="I266" s="1">
        <v>1540785</v>
      </c>
      <c r="J266" s="1" t="s">
        <v>1328</v>
      </c>
      <c r="K266" s="1" t="s">
        <v>186</v>
      </c>
      <c r="L266" s="1" t="s">
        <v>1298</v>
      </c>
      <c r="N266" s="8">
        <f>VLOOKUP(I266,'[1]ITEM#'!A:D,4,0)</f>
        <v>-31.6</v>
      </c>
      <c r="O266" s="1">
        <f t="shared" si="13"/>
        <v>2</v>
      </c>
      <c r="Q266" s="11" t="s">
        <v>1289</v>
      </c>
    </row>
    <row r="267" spans="1:17" x14ac:dyDescent="0.2">
      <c r="A267" s="1" t="s">
        <v>371</v>
      </c>
      <c r="B267" s="1" t="s">
        <v>398</v>
      </c>
      <c r="C267" s="18">
        <v>44882</v>
      </c>
      <c r="D267" s="27">
        <v>-70.62</v>
      </c>
      <c r="E267" s="27">
        <f>VLOOKUP(I267,'[1]ITEM#'!A:C,3,0)</f>
        <v>0</v>
      </c>
      <c r="F267" s="27">
        <f t="shared" si="12"/>
        <v>-70.62</v>
      </c>
      <c r="G267" s="18">
        <v>44882</v>
      </c>
      <c r="H267" s="1" t="s">
        <v>376</v>
      </c>
      <c r="I267" s="1">
        <v>1585672</v>
      </c>
      <c r="J267" s="1" t="s">
        <v>1321</v>
      </c>
      <c r="K267" s="1" t="s">
        <v>186</v>
      </c>
      <c r="L267" s="1" t="s">
        <v>1291</v>
      </c>
      <c r="N267" s="8">
        <f>VLOOKUP(I267,'[1]ITEM#'!A:D,4,0)</f>
        <v>-70.62</v>
      </c>
      <c r="O267" s="1">
        <f t="shared" si="13"/>
        <v>1</v>
      </c>
      <c r="Q267" s="11" t="s">
        <v>1289</v>
      </c>
    </row>
    <row r="268" spans="1:17" x14ac:dyDescent="0.2">
      <c r="A268" s="1" t="s">
        <v>371</v>
      </c>
      <c r="B268" s="1" t="s">
        <v>399</v>
      </c>
      <c r="C268" s="18">
        <v>44882</v>
      </c>
      <c r="D268" s="27">
        <v>-87.6</v>
      </c>
      <c r="E268" s="27">
        <f>VLOOKUP(I268,'[1]ITEM#'!A:C,3,0)</f>
        <v>-10.25</v>
      </c>
      <c r="F268" s="27">
        <f t="shared" si="12"/>
        <v>-77.349999999999994</v>
      </c>
      <c r="G268" s="18">
        <v>44882</v>
      </c>
      <c r="H268" s="1" t="s">
        <v>377</v>
      </c>
      <c r="I268" s="1">
        <v>1662420</v>
      </c>
      <c r="J268" s="1" t="s">
        <v>1318</v>
      </c>
      <c r="K268" s="1" t="s">
        <v>186</v>
      </c>
      <c r="L268" s="1" t="s">
        <v>1301</v>
      </c>
      <c r="N268" s="8">
        <f>VLOOKUP(I268,'[1]ITEM#'!A:D,4,0)</f>
        <v>-77.349999999999994</v>
      </c>
      <c r="O268" s="1">
        <f t="shared" si="13"/>
        <v>1</v>
      </c>
      <c r="Q268" s="11" t="s">
        <v>1289</v>
      </c>
    </row>
    <row r="269" spans="1:17" x14ac:dyDescent="0.2">
      <c r="A269" s="1" t="s">
        <v>371</v>
      </c>
      <c r="B269" s="1" t="s">
        <v>1376</v>
      </c>
      <c r="C269" s="18">
        <v>44882</v>
      </c>
      <c r="D269" s="27">
        <v>-87.28</v>
      </c>
      <c r="E269" s="27">
        <f>VLOOKUP(I269,'[1]ITEM#'!A:C,3,0)-9.85</f>
        <v>-25.009999999999998</v>
      </c>
      <c r="F269" s="27">
        <f t="shared" si="12"/>
        <v>-62.27</v>
      </c>
      <c r="G269" s="18">
        <v>44882</v>
      </c>
      <c r="H269" s="1" t="s">
        <v>481</v>
      </c>
      <c r="I269" s="1">
        <v>1339335</v>
      </c>
      <c r="J269" s="1" t="s">
        <v>1314</v>
      </c>
      <c r="K269" s="1" t="s">
        <v>186</v>
      </c>
      <c r="L269" s="1" t="s">
        <v>1301</v>
      </c>
      <c r="N269" s="8">
        <f>VLOOKUP(I269,'[1]ITEM#'!A:D,4,0)</f>
        <v>-62.27</v>
      </c>
      <c r="O269" s="1">
        <f t="shared" si="13"/>
        <v>1</v>
      </c>
      <c r="Q269" s="11" t="s">
        <v>1289</v>
      </c>
    </row>
    <row r="270" spans="1:17" x14ac:dyDescent="0.2">
      <c r="A270" s="1" t="s">
        <v>371</v>
      </c>
      <c r="B270" s="1" t="s">
        <v>1377</v>
      </c>
      <c r="C270" s="18">
        <v>44882</v>
      </c>
      <c r="D270" s="27">
        <v>-88.78</v>
      </c>
      <c r="E270" s="27">
        <f>VLOOKUP(I270,'[1]ITEM#'!A:C,3,0)-11.35</f>
        <v>-26.509999999999998</v>
      </c>
      <c r="F270" s="27">
        <f t="shared" si="12"/>
        <v>-62.27</v>
      </c>
      <c r="G270" s="18">
        <v>44882</v>
      </c>
      <c r="H270" s="1" t="s">
        <v>482</v>
      </c>
      <c r="I270" s="1">
        <v>1339334</v>
      </c>
      <c r="J270" s="1" t="s">
        <v>1331</v>
      </c>
      <c r="K270" s="1" t="s">
        <v>186</v>
      </c>
      <c r="L270" s="1" t="s">
        <v>1301</v>
      </c>
      <c r="N270" s="8">
        <f>VLOOKUP(I270,'[1]ITEM#'!A:D,4,0)</f>
        <v>-62.27</v>
      </c>
      <c r="O270" s="1">
        <f t="shared" si="13"/>
        <v>1</v>
      </c>
      <c r="Q270" s="11" t="s">
        <v>1289</v>
      </c>
    </row>
    <row r="271" spans="1:17" x14ac:dyDescent="0.2">
      <c r="A271" s="1" t="s">
        <v>371</v>
      </c>
      <c r="B271" s="1" t="s">
        <v>1378</v>
      </c>
      <c r="C271" s="18">
        <v>44882</v>
      </c>
      <c r="D271" s="27">
        <v>-85.42</v>
      </c>
      <c r="E271" s="27">
        <f>VLOOKUP(I271,'[1]ITEM#'!A:C,3,0)-15.19</f>
        <v>-30.29</v>
      </c>
      <c r="F271" s="27">
        <f t="shared" si="12"/>
        <v>-55.13</v>
      </c>
      <c r="G271" s="18">
        <v>44882</v>
      </c>
      <c r="H271" s="1" t="s">
        <v>483</v>
      </c>
      <c r="I271" s="1">
        <v>1339333</v>
      </c>
      <c r="J271" s="1" t="s">
        <v>1337</v>
      </c>
      <c r="K271" s="1" t="s">
        <v>186</v>
      </c>
      <c r="L271" s="1" t="s">
        <v>1301</v>
      </c>
      <c r="N271" s="8">
        <f>VLOOKUP(I271,'[1]ITEM#'!A:D,4,0)</f>
        <v>-55.13</v>
      </c>
      <c r="O271" s="1">
        <f t="shared" si="13"/>
        <v>1</v>
      </c>
      <c r="Q271" s="11" t="s">
        <v>1289</v>
      </c>
    </row>
    <row r="272" spans="1:17" x14ac:dyDescent="0.2">
      <c r="A272" s="1" t="s">
        <v>349</v>
      </c>
      <c r="B272" s="1" t="s">
        <v>357</v>
      </c>
      <c r="C272" s="18">
        <v>44881</v>
      </c>
      <c r="D272" s="27">
        <v>-70.62</v>
      </c>
      <c r="E272" s="27">
        <f>VLOOKUP(I272,'[1]ITEM#'!A:C,3,0)</f>
        <v>0</v>
      </c>
      <c r="F272" s="27">
        <f t="shared" si="12"/>
        <v>-70.62</v>
      </c>
      <c r="G272" s="18">
        <v>44881</v>
      </c>
      <c r="H272" s="1" t="s">
        <v>350</v>
      </c>
      <c r="I272" s="1">
        <v>1585798</v>
      </c>
      <c r="J272" s="1" t="s">
        <v>1319</v>
      </c>
      <c r="K272" s="1" t="s">
        <v>186</v>
      </c>
      <c r="L272" s="1" t="s">
        <v>1291</v>
      </c>
      <c r="N272" s="8">
        <f>VLOOKUP(I272,'[1]ITEM#'!A:D,4,0)</f>
        <v>-70.62</v>
      </c>
      <c r="O272" s="1">
        <f t="shared" si="13"/>
        <v>1</v>
      </c>
      <c r="Q272" s="11" t="s">
        <v>1289</v>
      </c>
    </row>
    <row r="273" spans="1:17" x14ac:dyDescent="0.2">
      <c r="A273" s="1" t="s">
        <v>349</v>
      </c>
      <c r="B273" s="1" t="s">
        <v>358</v>
      </c>
      <c r="C273" s="18">
        <v>44881</v>
      </c>
      <c r="D273" s="27">
        <v>-84.14</v>
      </c>
      <c r="E273" s="27">
        <v>0</v>
      </c>
      <c r="F273" s="27">
        <v>-42.07</v>
      </c>
      <c r="G273" s="18">
        <v>44881</v>
      </c>
      <c r="H273" s="1" t="s">
        <v>351</v>
      </c>
      <c r="I273" s="1">
        <v>1514688</v>
      </c>
      <c r="J273" s="1" t="s">
        <v>1304</v>
      </c>
      <c r="K273" s="1" t="s">
        <v>186</v>
      </c>
      <c r="L273" s="1" t="s">
        <v>1291</v>
      </c>
      <c r="N273" s="8">
        <f>VLOOKUP(I273,'[1]ITEM#'!A:D,4,0)</f>
        <v>-42.07</v>
      </c>
      <c r="O273" s="1">
        <f t="shared" si="13"/>
        <v>1</v>
      </c>
      <c r="Q273" s="11" t="s">
        <v>1289</v>
      </c>
    </row>
    <row r="274" spans="1:17" x14ac:dyDescent="0.2">
      <c r="C274" s="18"/>
      <c r="D274" s="27"/>
      <c r="E274" s="27">
        <v>0</v>
      </c>
      <c r="F274" s="27">
        <v>-42.07</v>
      </c>
      <c r="G274" s="18">
        <v>44881</v>
      </c>
      <c r="H274" s="1" t="s">
        <v>351</v>
      </c>
      <c r="I274" s="1">
        <v>1514691</v>
      </c>
      <c r="J274" s="1" t="s">
        <v>1293</v>
      </c>
      <c r="K274" s="1" t="s">
        <v>186</v>
      </c>
      <c r="L274" s="1" t="s">
        <v>1291</v>
      </c>
      <c r="N274" s="8">
        <f>VLOOKUP(I274,'[1]ITEM#'!A:D,4,0)</f>
        <v>-42.07</v>
      </c>
      <c r="O274" s="1">
        <f t="shared" si="13"/>
        <v>1</v>
      </c>
      <c r="Q274" s="11" t="s">
        <v>1289</v>
      </c>
    </row>
    <row r="275" spans="1:17" x14ac:dyDescent="0.2">
      <c r="A275" s="1" t="s">
        <v>349</v>
      </c>
      <c r="B275" s="1" t="s">
        <v>359</v>
      </c>
      <c r="C275" s="18">
        <v>44881</v>
      </c>
      <c r="D275" s="27">
        <v>-39</v>
      </c>
      <c r="E275" s="27">
        <v>0</v>
      </c>
      <c r="F275" s="27">
        <f t="shared" si="12"/>
        <v>-39</v>
      </c>
      <c r="G275" s="18">
        <v>44881</v>
      </c>
      <c r="H275" s="1" t="s">
        <v>352</v>
      </c>
      <c r="I275" s="1">
        <v>1529947</v>
      </c>
      <c r="J275" s="1" t="s">
        <v>1294</v>
      </c>
      <c r="K275" s="1" t="s">
        <v>186</v>
      </c>
      <c r="L275" s="1" t="s">
        <v>1291</v>
      </c>
      <c r="N275" s="8">
        <f>VLOOKUP(I275,'[1]ITEM#'!A:D,4,0)</f>
        <v>-39</v>
      </c>
      <c r="O275" s="1">
        <f t="shared" si="13"/>
        <v>1</v>
      </c>
      <c r="Q275" s="11" t="s">
        <v>1289</v>
      </c>
    </row>
    <row r="276" spans="1:17" x14ac:dyDescent="0.2">
      <c r="A276" s="1" t="s">
        <v>349</v>
      </c>
      <c r="B276" s="1" t="s">
        <v>360</v>
      </c>
      <c r="C276" s="18">
        <v>44881</v>
      </c>
      <c r="D276" s="27">
        <v>-114.24</v>
      </c>
      <c r="E276" s="27">
        <f>VLOOKUP(I276,'[1]ITEM#'!A:C,3,0)*3</f>
        <v>-29.79</v>
      </c>
      <c r="F276" s="27">
        <f t="shared" si="12"/>
        <v>-84.449999999999989</v>
      </c>
      <c r="G276" s="18">
        <v>44881</v>
      </c>
      <c r="H276" s="1" t="s">
        <v>353</v>
      </c>
      <c r="I276" s="1">
        <v>1593356</v>
      </c>
      <c r="J276" s="1" t="s">
        <v>1329</v>
      </c>
      <c r="K276" s="1" t="s">
        <v>186</v>
      </c>
      <c r="L276" s="1" t="s">
        <v>1298</v>
      </c>
      <c r="N276" s="8">
        <f>VLOOKUP(I276,'[1]ITEM#'!A:D,4,0)</f>
        <v>-28.15</v>
      </c>
      <c r="O276" s="1">
        <f t="shared" si="13"/>
        <v>2.9999999999999996</v>
      </c>
      <c r="Q276" s="11" t="s">
        <v>1289</v>
      </c>
    </row>
    <row r="277" spans="1:17" x14ac:dyDescent="0.2">
      <c r="A277" s="1" t="s">
        <v>349</v>
      </c>
      <c r="B277" s="1" t="s">
        <v>361</v>
      </c>
      <c r="C277" s="18">
        <v>44880</v>
      </c>
      <c r="D277" s="27">
        <v>-25.74</v>
      </c>
      <c r="E277" s="27">
        <f>VLOOKUP(I277,'[1]ITEM#'!A:C,3,0)</f>
        <v>-8.59</v>
      </c>
      <c r="F277" s="27">
        <f t="shared" si="12"/>
        <v>-17.149999999999999</v>
      </c>
      <c r="G277" s="18">
        <v>44880</v>
      </c>
      <c r="H277" s="1" t="s">
        <v>354</v>
      </c>
      <c r="I277" s="1">
        <v>1408974</v>
      </c>
      <c r="J277" s="1" t="s">
        <v>1333</v>
      </c>
      <c r="K277" s="1" t="s">
        <v>186</v>
      </c>
      <c r="L277" s="1" t="s">
        <v>1311</v>
      </c>
      <c r="N277" s="8">
        <f>VLOOKUP(I277,'[1]ITEM#'!A:D,4,0)</f>
        <v>-17.149999999999999</v>
      </c>
      <c r="O277" s="1">
        <f t="shared" si="13"/>
        <v>1</v>
      </c>
      <c r="Q277" s="11" t="s">
        <v>1289</v>
      </c>
    </row>
    <row r="278" spans="1:17" x14ac:dyDescent="0.2">
      <c r="A278" s="1" t="s">
        <v>349</v>
      </c>
      <c r="B278" s="1" t="s">
        <v>362</v>
      </c>
      <c r="C278" s="18">
        <v>44881</v>
      </c>
      <c r="D278" s="27">
        <v>-96.4</v>
      </c>
      <c r="E278" s="27">
        <f>VLOOKUP(I278,'[1]ITEM#'!A:C,3,0)</f>
        <v>-10.55</v>
      </c>
      <c r="F278" s="27">
        <f t="shared" si="12"/>
        <v>-85.850000000000009</v>
      </c>
      <c r="G278" s="18">
        <v>44881</v>
      </c>
      <c r="H278" s="1" t="s">
        <v>355</v>
      </c>
      <c r="I278" s="1">
        <v>1662421</v>
      </c>
      <c r="J278" s="1" t="s">
        <v>1300</v>
      </c>
      <c r="K278" s="1" t="s">
        <v>186</v>
      </c>
      <c r="L278" s="1" t="s">
        <v>1301</v>
      </c>
      <c r="N278" s="8">
        <f>VLOOKUP(I278,'[1]ITEM#'!A:D,4,0)</f>
        <v>-85.85</v>
      </c>
      <c r="O278" s="1">
        <f t="shared" si="13"/>
        <v>1.0000000000000002</v>
      </c>
      <c r="Q278" s="11" t="s">
        <v>1289</v>
      </c>
    </row>
    <row r="279" spans="1:17" x14ac:dyDescent="0.2">
      <c r="A279" s="1" t="s">
        <v>349</v>
      </c>
      <c r="B279" s="1" t="s">
        <v>363</v>
      </c>
      <c r="C279" s="18">
        <v>44881</v>
      </c>
      <c r="D279" s="27">
        <v>-70.62</v>
      </c>
      <c r="E279" s="27">
        <f>VLOOKUP(I279,'[1]ITEM#'!A:C,3,0)</f>
        <v>0</v>
      </c>
      <c r="F279" s="27">
        <f t="shared" si="12"/>
        <v>-70.62</v>
      </c>
      <c r="G279" s="18">
        <v>44881</v>
      </c>
      <c r="H279" s="1" t="s">
        <v>356</v>
      </c>
      <c r="I279" s="1">
        <v>1585798</v>
      </c>
      <c r="J279" s="1" t="s">
        <v>1319</v>
      </c>
      <c r="K279" s="1" t="s">
        <v>186</v>
      </c>
      <c r="L279" s="1" t="s">
        <v>1291</v>
      </c>
      <c r="N279" s="8">
        <f>VLOOKUP(I279,'[1]ITEM#'!A:D,4,0)</f>
        <v>-70.62</v>
      </c>
      <c r="O279" s="1">
        <f t="shared" si="13"/>
        <v>1</v>
      </c>
      <c r="Q279" s="11" t="s">
        <v>1289</v>
      </c>
    </row>
    <row r="280" spans="1:17" x14ac:dyDescent="0.2">
      <c r="A280" s="1" t="s">
        <v>302</v>
      </c>
      <c r="B280" s="1" t="s">
        <v>331</v>
      </c>
      <c r="C280" s="18">
        <v>44880</v>
      </c>
      <c r="D280" s="27">
        <v>-96.4</v>
      </c>
      <c r="E280" s="27">
        <f>VLOOKUP(I280,'[1]ITEM#'!A:C,3,0)</f>
        <v>-10.55</v>
      </c>
      <c r="F280" s="27">
        <f t="shared" si="12"/>
        <v>-85.850000000000009</v>
      </c>
      <c r="G280" s="18">
        <v>44880</v>
      </c>
      <c r="H280" s="1" t="s">
        <v>303</v>
      </c>
      <c r="I280" s="1">
        <v>1662421</v>
      </c>
      <c r="J280" s="1" t="s">
        <v>1300</v>
      </c>
      <c r="K280" s="1" t="s">
        <v>186</v>
      </c>
      <c r="L280" s="1" t="s">
        <v>1301</v>
      </c>
      <c r="N280" s="8">
        <f>VLOOKUP(I280,'[1]ITEM#'!A:D,4,0)</f>
        <v>-85.85</v>
      </c>
      <c r="O280" s="1">
        <f t="shared" si="13"/>
        <v>1.0000000000000002</v>
      </c>
      <c r="Q280" s="11" t="s">
        <v>1289</v>
      </c>
    </row>
    <row r="281" spans="1:17" x14ac:dyDescent="0.2">
      <c r="A281" s="1" t="s">
        <v>302</v>
      </c>
      <c r="B281" s="1" t="s">
        <v>332</v>
      </c>
      <c r="C281" s="18">
        <v>44880</v>
      </c>
      <c r="D281" s="27">
        <v>-38.08</v>
      </c>
      <c r="E281" s="27">
        <f>VLOOKUP(I281,'[1]ITEM#'!A:C,3,0)</f>
        <v>-9.93</v>
      </c>
      <c r="F281" s="27">
        <f t="shared" si="12"/>
        <v>-28.15</v>
      </c>
      <c r="G281" s="18">
        <v>44880</v>
      </c>
      <c r="H281" s="1" t="s">
        <v>304</v>
      </c>
      <c r="I281" s="1">
        <v>1540783</v>
      </c>
      <c r="J281" s="1" t="s">
        <v>1317</v>
      </c>
      <c r="K281" s="1" t="s">
        <v>186</v>
      </c>
      <c r="L281" s="1" t="s">
        <v>1298</v>
      </c>
      <c r="N281" s="8">
        <f>VLOOKUP(I281,'[1]ITEM#'!A:D,4,0)</f>
        <v>-28.15</v>
      </c>
      <c r="O281" s="1">
        <f t="shared" si="13"/>
        <v>1</v>
      </c>
      <c r="Q281" s="11" t="s">
        <v>1289</v>
      </c>
    </row>
    <row r="282" spans="1:17" x14ac:dyDescent="0.2">
      <c r="A282" s="1" t="s">
        <v>302</v>
      </c>
      <c r="B282" s="1" t="s">
        <v>333</v>
      </c>
      <c r="C282" s="18">
        <v>44880</v>
      </c>
      <c r="D282" s="27">
        <v>-78</v>
      </c>
      <c r="E282" s="27">
        <v>0</v>
      </c>
      <c r="F282" s="27">
        <f t="shared" si="12"/>
        <v>-78</v>
      </c>
      <c r="G282" s="18">
        <v>44880</v>
      </c>
      <c r="H282" s="1" t="s">
        <v>305</v>
      </c>
      <c r="I282" s="1">
        <v>1529947</v>
      </c>
      <c r="J282" s="1" t="s">
        <v>1294</v>
      </c>
      <c r="K282" s="1" t="s">
        <v>186</v>
      </c>
      <c r="L282" s="1" t="s">
        <v>1291</v>
      </c>
      <c r="N282" s="8">
        <f>VLOOKUP(I282,'[1]ITEM#'!A:D,4,0)</f>
        <v>-39</v>
      </c>
      <c r="O282" s="1">
        <f t="shared" si="13"/>
        <v>2</v>
      </c>
      <c r="Q282" s="11" t="s">
        <v>1289</v>
      </c>
    </row>
    <row r="283" spans="1:17" x14ac:dyDescent="0.2">
      <c r="A283" s="1" t="s">
        <v>302</v>
      </c>
      <c r="B283" s="1" t="s">
        <v>334</v>
      </c>
      <c r="C283" s="18">
        <v>44880</v>
      </c>
      <c r="D283" s="27">
        <v>-250.86</v>
      </c>
      <c r="E283" s="27">
        <v>0</v>
      </c>
      <c r="F283" s="27">
        <v>-39</v>
      </c>
      <c r="G283" s="18">
        <v>44880</v>
      </c>
      <c r="H283" s="1" t="s">
        <v>306</v>
      </c>
      <c r="I283" s="1">
        <v>1529947</v>
      </c>
      <c r="J283" s="1" t="s">
        <v>1294</v>
      </c>
      <c r="K283" s="1" t="s">
        <v>186</v>
      </c>
      <c r="L283" s="1" t="s">
        <v>1291</v>
      </c>
      <c r="N283" s="8">
        <f>VLOOKUP(I283,'[1]ITEM#'!A:D,4,0)</f>
        <v>-39</v>
      </c>
      <c r="O283" s="1">
        <f t="shared" si="13"/>
        <v>1</v>
      </c>
      <c r="Q283" s="11" t="s">
        <v>1289</v>
      </c>
    </row>
    <row r="284" spans="1:17" x14ac:dyDescent="0.2">
      <c r="C284" s="18"/>
      <c r="D284" s="27"/>
      <c r="E284" s="27">
        <v>0</v>
      </c>
      <c r="F284" s="27">
        <v>-211.86</v>
      </c>
      <c r="G284" s="18">
        <v>44880</v>
      </c>
      <c r="H284" s="1" t="s">
        <v>306</v>
      </c>
      <c r="I284" s="1">
        <v>1585799</v>
      </c>
      <c r="J284" s="1" t="s">
        <v>1292</v>
      </c>
      <c r="K284" s="1" t="s">
        <v>186</v>
      </c>
      <c r="L284" s="1" t="s">
        <v>1291</v>
      </c>
      <c r="N284" s="8">
        <f>VLOOKUP(I284,'[1]ITEM#'!A:D,4,0)</f>
        <v>-70.62</v>
      </c>
      <c r="O284" s="1">
        <f t="shared" si="13"/>
        <v>3</v>
      </c>
      <c r="Q284" s="11" t="s">
        <v>1289</v>
      </c>
    </row>
    <row r="285" spans="1:17" x14ac:dyDescent="0.2">
      <c r="A285" s="1" t="s">
        <v>302</v>
      </c>
      <c r="B285" s="1" t="s">
        <v>335</v>
      </c>
      <c r="C285" s="18">
        <v>44880</v>
      </c>
      <c r="D285" s="27">
        <v>-107.63</v>
      </c>
      <c r="E285" s="27">
        <v>0</v>
      </c>
      <c r="F285" s="27">
        <v>-39</v>
      </c>
      <c r="G285" s="18">
        <v>44880</v>
      </c>
      <c r="H285" s="1" t="s">
        <v>307</v>
      </c>
      <c r="I285" s="1">
        <v>1529947</v>
      </c>
      <c r="J285" s="1" t="s">
        <v>1294</v>
      </c>
      <c r="K285" s="1" t="s">
        <v>186</v>
      </c>
      <c r="L285" s="1" t="s">
        <v>1291</v>
      </c>
      <c r="N285" s="8">
        <f>VLOOKUP(I285,'[1]ITEM#'!A:D,4,0)</f>
        <v>-39</v>
      </c>
      <c r="O285" s="1">
        <f t="shared" si="13"/>
        <v>1</v>
      </c>
      <c r="Q285" s="11" t="s">
        <v>1289</v>
      </c>
    </row>
    <row r="286" spans="1:17" x14ac:dyDescent="0.2">
      <c r="C286" s="18"/>
      <c r="D286" s="27"/>
      <c r="E286" s="27">
        <v>0</v>
      </c>
      <c r="F286" s="27">
        <v>-68.63</v>
      </c>
      <c r="G286" s="18">
        <v>44880</v>
      </c>
      <c r="H286" s="1" t="s">
        <v>307</v>
      </c>
      <c r="I286" s="1">
        <v>1529951</v>
      </c>
      <c r="J286" s="1" t="s">
        <v>1326</v>
      </c>
      <c r="K286" s="1" t="s">
        <v>186</v>
      </c>
      <c r="L286" s="1" t="s">
        <v>1291</v>
      </c>
      <c r="N286" s="8">
        <f>VLOOKUP(I286,'[1]ITEM#'!A:D,4,0)</f>
        <v>-68.63</v>
      </c>
      <c r="O286" s="1">
        <f t="shared" si="13"/>
        <v>1</v>
      </c>
      <c r="Q286" s="11" t="s">
        <v>1289</v>
      </c>
    </row>
    <row r="287" spans="1:17" x14ac:dyDescent="0.2">
      <c r="A287" s="1" t="s">
        <v>302</v>
      </c>
      <c r="B287" s="1" t="s">
        <v>336</v>
      </c>
      <c r="C287" s="18">
        <v>44880</v>
      </c>
      <c r="D287" s="27">
        <v>-126.12</v>
      </c>
      <c r="E287" s="27">
        <f>VLOOKUP(I287,'[1]ITEM#'!A:C,3,0)*3</f>
        <v>-31.32</v>
      </c>
      <c r="F287" s="27">
        <f t="shared" si="12"/>
        <v>-94.800000000000011</v>
      </c>
      <c r="G287" s="18">
        <v>44880</v>
      </c>
      <c r="H287" s="1" t="s">
        <v>308</v>
      </c>
      <c r="I287" s="1">
        <v>1540784</v>
      </c>
      <c r="J287" s="1" t="s">
        <v>1297</v>
      </c>
      <c r="K287" s="1" t="s">
        <v>186</v>
      </c>
      <c r="L287" s="1" t="s">
        <v>1298</v>
      </c>
      <c r="N287" s="8">
        <f>VLOOKUP(I287,'[1]ITEM#'!A:D,4,0)</f>
        <v>-31.6</v>
      </c>
      <c r="O287" s="1">
        <f t="shared" si="13"/>
        <v>3.0000000000000004</v>
      </c>
      <c r="Q287" s="11" t="s">
        <v>1289</v>
      </c>
    </row>
    <row r="288" spans="1:17" x14ac:dyDescent="0.2">
      <c r="A288" s="1" t="s">
        <v>302</v>
      </c>
      <c r="B288" s="1" t="s">
        <v>337</v>
      </c>
      <c r="C288" s="18">
        <v>44880</v>
      </c>
      <c r="D288" s="27">
        <v>-205.71</v>
      </c>
      <c r="E288" s="27">
        <f>VLOOKUP(I288,'[1]ITEM#'!A:C,3,0)</f>
        <v>0</v>
      </c>
      <c r="F288" s="27">
        <v>-64.47</v>
      </c>
      <c r="G288" s="18">
        <v>44880</v>
      </c>
      <c r="H288" s="1" t="s">
        <v>309</v>
      </c>
      <c r="I288" s="1">
        <v>1585795</v>
      </c>
      <c r="J288" s="1" t="s">
        <v>1290</v>
      </c>
      <c r="K288" s="1" t="s">
        <v>186</v>
      </c>
      <c r="L288" s="1" t="s">
        <v>1291</v>
      </c>
      <c r="N288" s="8">
        <f>VLOOKUP(I288,'[1]ITEM#'!A:D,4,0)</f>
        <v>-64.47</v>
      </c>
      <c r="O288" s="1">
        <f t="shared" si="13"/>
        <v>1</v>
      </c>
      <c r="Q288" s="11" t="s">
        <v>1289</v>
      </c>
    </row>
    <row r="289" spans="1:17" x14ac:dyDescent="0.2">
      <c r="C289" s="18"/>
      <c r="D289" s="27"/>
      <c r="E289" s="27">
        <f>VLOOKUP(I289,'[1]ITEM#'!A:C,3,0)</f>
        <v>0</v>
      </c>
      <c r="F289" s="27">
        <v>-70.62</v>
      </c>
      <c r="G289" s="18">
        <v>44880</v>
      </c>
      <c r="H289" s="1" t="s">
        <v>309</v>
      </c>
      <c r="I289" s="1">
        <v>1585799</v>
      </c>
      <c r="J289" s="1" t="s">
        <v>1292</v>
      </c>
      <c r="K289" s="1" t="s">
        <v>186</v>
      </c>
      <c r="L289" s="1" t="s">
        <v>1291</v>
      </c>
      <c r="N289" s="8">
        <f>VLOOKUP(I289,'[1]ITEM#'!A:D,4,0)</f>
        <v>-70.62</v>
      </c>
      <c r="O289" s="1">
        <f t="shared" si="13"/>
        <v>1</v>
      </c>
      <c r="Q289" s="11" t="s">
        <v>1289</v>
      </c>
    </row>
    <row r="290" spans="1:17" x14ac:dyDescent="0.2">
      <c r="C290" s="18"/>
      <c r="D290" s="27"/>
      <c r="E290" s="27">
        <f>VLOOKUP(I290,'[1]ITEM#'!A:C,3,0)</f>
        <v>0</v>
      </c>
      <c r="F290" s="27">
        <v>-70.62</v>
      </c>
      <c r="G290" s="18">
        <v>44880</v>
      </c>
      <c r="H290" s="1" t="s">
        <v>309</v>
      </c>
      <c r="I290" s="1">
        <v>1585900</v>
      </c>
      <c r="J290" s="1" t="s">
        <v>1320</v>
      </c>
      <c r="K290" s="1" t="s">
        <v>186</v>
      </c>
      <c r="L290" s="1" t="s">
        <v>1291</v>
      </c>
      <c r="N290" s="8">
        <f>VLOOKUP(I290,'[1]ITEM#'!A:D,4,0)</f>
        <v>-70.62</v>
      </c>
      <c r="O290" s="1">
        <f t="shared" si="13"/>
        <v>1</v>
      </c>
      <c r="Q290" s="11" t="s">
        <v>1289</v>
      </c>
    </row>
    <row r="291" spans="1:17" x14ac:dyDescent="0.2">
      <c r="A291" s="1" t="s">
        <v>302</v>
      </c>
      <c r="B291" s="1" t="s">
        <v>338</v>
      </c>
      <c r="C291" s="18">
        <v>44880</v>
      </c>
      <c r="D291" s="27">
        <v>-39</v>
      </c>
      <c r="E291" s="27">
        <v>0</v>
      </c>
      <c r="F291" s="27">
        <f t="shared" si="12"/>
        <v>-39</v>
      </c>
      <c r="G291" s="18">
        <v>44880</v>
      </c>
      <c r="H291" s="1" t="s">
        <v>310</v>
      </c>
      <c r="I291" s="1">
        <v>1529946</v>
      </c>
      <c r="J291" s="1" t="s">
        <v>1306</v>
      </c>
      <c r="K291" s="1" t="s">
        <v>186</v>
      </c>
      <c r="L291" s="1" t="s">
        <v>1291</v>
      </c>
      <c r="N291" s="8">
        <f>VLOOKUP(I291,'[1]ITEM#'!A:D,4,0)</f>
        <v>-39</v>
      </c>
      <c r="O291" s="1">
        <f t="shared" si="13"/>
        <v>1</v>
      </c>
      <c r="Q291" s="11" t="s">
        <v>1289</v>
      </c>
    </row>
    <row r="292" spans="1:17" x14ac:dyDescent="0.2">
      <c r="A292" s="1" t="s">
        <v>302</v>
      </c>
      <c r="B292" s="1" t="s">
        <v>339</v>
      </c>
      <c r="C292" s="18">
        <v>44880</v>
      </c>
      <c r="D292" s="27">
        <v>-87.6</v>
      </c>
      <c r="E292" s="27">
        <f>VLOOKUP(I292,'[1]ITEM#'!A:C,3,0)</f>
        <v>-10.25</v>
      </c>
      <c r="F292" s="27">
        <f t="shared" si="12"/>
        <v>-77.349999999999994</v>
      </c>
      <c r="G292" s="18">
        <v>44880</v>
      </c>
      <c r="H292" s="1" t="s">
        <v>311</v>
      </c>
      <c r="I292" s="1">
        <v>1662420</v>
      </c>
      <c r="J292" s="1" t="s">
        <v>1318</v>
      </c>
      <c r="K292" s="1" t="s">
        <v>186</v>
      </c>
      <c r="L292" s="1" t="s">
        <v>1301</v>
      </c>
      <c r="N292" s="8">
        <f>VLOOKUP(I292,'[1]ITEM#'!A:D,4,0)</f>
        <v>-77.349999999999994</v>
      </c>
      <c r="O292" s="1">
        <f t="shared" si="13"/>
        <v>1</v>
      </c>
      <c r="Q292" s="11" t="s">
        <v>1289</v>
      </c>
    </row>
    <row r="293" spans="1:17" x14ac:dyDescent="0.2">
      <c r="A293" s="1" t="s">
        <v>302</v>
      </c>
      <c r="B293" s="1" t="s">
        <v>340</v>
      </c>
      <c r="C293" s="18">
        <v>44880</v>
      </c>
      <c r="D293" s="27">
        <v>-64.55</v>
      </c>
      <c r="E293" s="27">
        <f>VLOOKUP(I293,'[1]ITEM#'!A:C,3,0)</f>
        <v>0</v>
      </c>
      <c r="F293" s="27">
        <v>-25.55</v>
      </c>
      <c r="G293" s="18">
        <v>44880</v>
      </c>
      <c r="H293" s="1" t="s">
        <v>312</v>
      </c>
      <c r="I293" s="1">
        <v>1516597</v>
      </c>
      <c r="J293" s="1" t="s">
        <v>1303</v>
      </c>
      <c r="K293" s="1" t="s">
        <v>186</v>
      </c>
      <c r="L293" s="1" t="s">
        <v>1291</v>
      </c>
      <c r="N293" s="8">
        <f>VLOOKUP(I293,'[1]ITEM#'!A:D,4,0)</f>
        <v>-25.55</v>
      </c>
      <c r="O293" s="1">
        <f t="shared" si="13"/>
        <v>1</v>
      </c>
      <c r="Q293" s="11" t="s">
        <v>1289</v>
      </c>
    </row>
    <row r="294" spans="1:17" x14ac:dyDescent="0.2">
      <c r="C294" s="18"/>
      <c r="D294" s="27"/>
      <c r="E294" s="27">
        <v>0</v>
      </c>
      <c r="F294" s="27">
        <v>-39</v>
      </c>
      <c r="G294" s="18">
        <v>44880</v>
      </c>
      <c r="H294" s="1" t="s">
        <v>312</v>
      </c>
      <c r="I294" s="1">
        <v>1529946</v>
      </c>
      <c r="J294" s="1" t="s">
        <v>1306</v>
      </c>
      <c r="K294" s="1" t="s">
        <v>186</v>
      </c>
      <c r="L294" s="1" t="s">
        <v>1291</v>
      </c>
      <c r="N294" s="8">
        <f>VLOOKUP(I294,'[1]ITEM#'!A:D,4,0)</f>
        <v>-39</v>
      </c>
      <c r="O294" s="1">
        <f t="shared" si="13"/>
        <v>1</v>
      </c>
      <c r="Q294" s="11" t="s">
        <v>1289</v>
      </c>
    </row>
    <row r="295" spans="1:17" x14ac:dyDescent="0.2">
      <c r="A295" s="1" t="s">
        <v>302</v>
      </c>
      <c r="B295" s="1" t="s">
        <v>341</v>
      </c>
      <c r="C295" s="18">
        <v>44880</v>
      </c>
      <c r="D295" s="27">
        <v>-64.47</v>
      </c>
      <c r="E295" s="27">
        <f>VLOOKUP(I295,'[1]ITEM#'!A:C,3,0)</f>
        <v>0</v>
      </c>
      <c r="F295" s="27">
        <f t="shared" si="12"/>
        <v>-64.47</v>
      </c>
      <c r="G295" s="18">
        <v>44880</v>
      </c>
      <c r="H295" s="1" t="s">
        <v>313</v>
      </c>
      <c r="I295" s="1">
        <v>1585795</v>
      </c>
      <c r="J295" s="1" t="s">
        <v>1290</v>
      </c>
      <c r="K295" s="1" t="s">
        <v>186</v>
      </c>
      <c r="L295" s="1" t="s">
        <v>1291</v>
      </c>
      <c r="N295" s="8">
        <f>VLOOKUP(I295,'[1]ITEM#'!A:D,4,0)</f>
        <v>-64.47</v>
      </c>
      <c r="O295" s="1">
        <f t="shared" si="13"/>
        <v>1</v>
      </c>
      <c r="Q295" s="11" t="s">
        <v>1289</v>
      </c>
    </row>
    <row r="296" spans="1:17" x14ac:dyDescent="0.2">
      <c r="A296" s="1" t="s">
        <v>302</v>
      </c>
      <c r="B296" s="1" t="s">
        <v>342</v>
      </c>
      <c r="C296" s="18">
        <v>44880</v>
      </c>
      <c r="D296" s="27">
        <v>-42.07</v>
      </c>
      <c r="E296" s="27">
        <v>0</v>
      </c>
      <c r="F296" s="27">
        <f t="shared" si="12"/>
        <v>-42.07</v>
      </c>
      <c r="G296" s="18">
        <v>44880</v>
      </c>
      <c r="H296" s="1" t="s">
        <v>314</v>
      </c>
      <c r="I296" s="1">
        <v>1514684</v>
      </c>
      <c r="J296" s="1" t="s">
        <v>1324</v>
      </c>
      <c r="K296" s="1" t="s">
        <v>186</v>
      </c>
      <c r="L296" s="1" t="s">
        <v>1291</v>
      </c>
      <c r="N296" s="8">
        <f>VLOOKUP(I296,'[1]ITEM#'!A:D,4,0)</f>
        <v>-42.07</v>
      </c>
      <c r="O296" s="1">
        <f t="shared" si="13"/>
        <v>1</v>
      </c>
      <c r="Q296" s="11" t="s">
        <v>1289</v>
      </c>
    </row>
    <row r="297" spans="1:17" x14ac:dyDescent="0.2">
      <c r="A297" s="1" t="s">
        <v>302</v>
      </c>
      <c r="B297" s="1" t="s">
        <v>343</v>
      </c>
      <c r="C297" s="18">
        <v>44880</v>
      </c>
      <c r="D297" s="27">
        <v>-84.08</v>
      </c>
      <c r="E297" s="27">
        <f>VLOOKUP(I297,'[1]ITEM#'!A:C,3,0)*2</f>
        <v>-20.88</v>
      </c>
      <c r="F297" s="27">
        <f t="shared" si="12"/>
        <v>-63.2</v>
      </c>
      <c r="G297" s="18">
        <v>44880</v>
      </c>
      <c r="H297" s="1" t="s">
        <v>315</v>
      </c>
      <c r="I297" s="1">
        <v>1540785</v>
      </c>
      <c r="J297" s="1" t="s">
        <v>1328</v>
      </c>
      <c r="K297" s="1" t="s">
        <v>186</v>
      </c>
      <c r="L297" s="1" t="s">
        <v>1298</v>
      </c>
      <c r="N297" s="8">
        <f>VLOOKUP(I297,'[1]ITEM#'!A:D,4,0)</f>
        <v>-31.6</v>
      </c>
      <c r="O297" s="1">
        <f t="shared" si="13"/>
        <v>2</v>
      </c>
      <c r="Q297" s="11" t="s">
        <v>1289</v>
      </c>
    </row>
    <row r="298" spans="1:17" x14ac:dyDescent="0.2">
      <c r="A298" s="1" t="s">
        <v>302</v>
      </c>
      <c r="B298" s="1" t="s">
        <v>344</v>
      </c>
      <c r="C298" s="18">
        <v>44880</v>
      </c>
      <c r="D298" s="27">
        <v>-70.62</v>
      </c>
      <c r="E298" s="27">
        <f>VLOOKUP(I298,'[1]ITEM#'!A:C,3,0)</f>
        <v>0</v>
      </c>
      <c r="F298" s="27">
        <f t="shared" si="12"/>
        <v>-70.62</v>
      </c>
      <c r="G298" s="18">
        <v>44880</v>
      </c>
      <c r="H298" s="1" t="s">
        <v>316</v>
      </c>
      <c r="I298" s="1">
        <v>1585798</v>
      </c>
      <c r="J298" s="1" t="s">
        <v>1319</v>
      </c>
      <c r="K298" s="1" t="s">
        <v>186</v>
      </c>
      <c r="L298" s="1" t="s">
        <v>1291</v>
      </c>
      <c r="N298" s="8">
        <f>VLOOKUP(I298,'[1]ITEM#'!A:D,4,0)</f>
        <v>-70.62</v>
      </c>
      <c r="O298" s="1">
        <f t="shared" si="13"/>
        <v>1</v>
      </c>
      <c r="Q298" s="11" t="s">
        <v>1289</v>
      </c>
    </row>
    <row r="299" spans="1:17" x14ac:dyDescent="0.2">
      <c r="A299" s="1" t="s">
        <v>302</v>
      </c>
      <c r="B299" s="1" t="s">
        <v>345</v>
      </c>
      <c r="C299" s="18">
        <v>44880</v>
      </c>
      <c r="D299" s="27">
        <v>-103.47</v>
      </c>
      <c r="E299" s="27">
        <v>0</v>
      </c>
      <c r="F299" s="27">
        <v>-39</v>
      </c>
      <c r="G299" s="18">
        <v>44880</v>
      </c>
      <c r="H299" s="1" t="s">
        <v>317</v>
      </c>
      <c r="I299" s="1">
        <v>1529947</v>
      </c>
      <c r="J299" s="1" t="s">
        <v>1294</v>
      </c>
      <c r="K299" s="1" t="s">
        <v>186</v>
      </c>
      <c r="L299" s="1" t="s">
        <v>1291</v>
      </c>
      <c r="N299" s="8">
        <f>VLOOKUP(I299,'[1]ITEM#'!A:D,4,0)</f>
        <v>-39</v>
      </c>
      <c r="O299" s="1">
        <f t="shared" si="13"/>
        <v>1</v>
      </c>
      <c r="Q299" s="11" t="s">
        <v>1289</v>
      </c>
    </row>
    <row r="300" spans="1:17" x14ac:dyDescent="0.2">
      <c r="C300" s="18"/>
      <c r="D300" s="27"/>
      <c r="E300" s="27">
        <v>0</v>
      </c>
      <c r="F300" s="27">
        <v>-64.47</v>
      </c>
      <c r="G300" s="18">
        <v>44880</v>
      </c>
      <c r="H300" s="1" t="s">
        <v>317</v>
      </c>
      <c r="I300" s="1">
        <v>1585796</v>
      </c>
      <c r="J300" s="1" t="s">
        <v>1309</v>
      </c>
      <c r="K300" s="1" t="s">
        <v>186</v>
      </c>
      <c r="L300" s="1" t="s">
        <v>1291</v>
      </c>
      <c r="N300" s="8">
        <f>VLOOKUP(I300,'[1]ITEM#'!A:D,4,0)</f>
        <v>-64.47</v>
      </c>
      <c r="O300" s="1">
        <f t="shared" si="13"/>
        <v>1</v>
      </c>
      <c r="Q300" s="11" t="s">
        <v>1289</v>
      </c>
    </row>
    <row r="301" spans="1:17" x14ac:dyDescent="0.2">
      <c r="A301" s="1" t="s">
        <v>302</v>
      </c>
      <c r="B301" s="1" t="s">
        <v>346</v>
      </c>
      <c r="C301" s="18">
        <v>44880</v>
      </c>
      <c r="D301" s="27">
        <v>-50.1</v>
      </c>
      <c r="E301" s="27">
        <f>VLOOKUP(I301,'[1]ITEM#'!A:C,3,0)</f>
        <v>-12.22</v>
      </c>
      <c r="F301" s="27">
        <f t="shared" si="12"/>
        <v>-37.880000000000003</v>
      </c>
      <c r="G301" s="18">
        <v>44880</v>
      </c>
      <c r="H301" s="1" t="s">
        <v>318</v>
      </c>
      <c r="I301" s="1">
        <v>1408973</v>
      </c>
      <c r="J301" s="1" t="s">
        <v>1310</v>
      </c>
      <c r="K301" s="1" t="s">
        <v>186</v>
      </c>
      <c r="L301" s="1" t="s">
        <v>1311</v>
      </c>
      <c r="N301" s="8">
        <f>VLOOKUP(I301,'[1]ITEM#'!A:D,4,0)</f>
        <v>-37.880000000000003</v>
      </c>
      <c r="O301" s="1">
        <f t="shared" si="13"/>
        <v>1</v>
      </c>
      <c r="Q301" s="11" t="s">
        <v>1289</v>
      </c>
    </row>
    <row r="302" spans="1:17" x14ac:dyDescent="0.2">
      <c r="A302" s="1" t="s">
        <v>302</v>
      </c>
      <c r="B302" s="1" t="s">
        <v>347</v>
      </c>
      <c r="C302" s="18">
        <v>44880</v>
      </c>
      <c r="D302" s="27">
        <v>-68.63</v>
      </c>
      <c r="E302" s="27">
        <v>0</v>
      </c>
      <c r="F302" s="27">
        <f t="shared" si="12"/>
        <v>-68.63</v>
      </c>
      <c r="G302" s="18">
        <v>44880</v>
      </c>
      <c r="H302" s="1" t="s">
        <v>319</v>
      </c>
      <c r="I302" s="1">
        <v>1529951</v>
      </c>
      <c r="J302" s="1" t="s">
        <v>1326</v>
      </c>
      <c r="K302" s="1" t="s">
        <v>186</v>
      </c>
      <c r="L302" s="1" t="s">
        <v>1291</v>
      </c>
      <c r="N302" s="8">
        <f>VLOOKUP(I302,'[1]ITEM#'!A:D,4,0)</f>
        <v>-68.63</v>
      </c>
      <c r="O302" s="1">
        <f t="shared" si="13"/>
        <v>1</v>
      </c>
      <c r="Q302" s="11" t="s">
        <v>1289</v>
      </c>
    </row>
    <row r="303" spans="1:17" x14ac:dyDescent="0.2">
      <c r="A303" s="1" t="s">
        <v>302</v>
      </c>
      <c r="B303" s="1" t="s">
        <v>348</v>
      </c>
      <c r="C303" s="18">
        <v>44880</v>
      </c>
      <c r="D303" s="27">
        <v>-25.55</v>
      </c>
      <c r="E303" s="27">
        <v>0</v>
      </c>
      <c r="F303" s="27">
        <f t="shared" ref="F303:F358" si="14">D303-E303</f>
        <v>-25.55</v>
      </c>
      <c r="G303" s="18">
        <v>44880</v>
      </c>
      <c r="H303" s="1" t="s">
        <v>320</v>
      </c>
      <c r="I303" s="1">
        <v>1516592</v>
      </c>
      <c r="J303" s="1" t="s">
        <v>1299</v>
      </c>
      <c r="K303" s="1" t="s">
        <v>186</v>
      </c>
      <c r="L303" s="1" t="s">
        <v>1291</v>
      </c>
      <c r="N303" s="8">
        <f>VLOOKUP(I303,'[1]ITEM#'!A:D,4,0)</f>
        <v>-25.55</v>
      </c>
      <c r="O303" s="1">
        <f t="shared" si="13"/>
        <v>1</v>
      </c>
      <c r="Q303" s="11" t="s">
        <v>1289</v>
      </c>
    </row>
    <row r="304" spans="1:17" x14ac:dyDescent="0.2">
      <c r="A304" s="1" t="s">
        <v>291</v>
      </c>
      <c r="B304" s="1" t="s">
        <v>321</v>
      </c>
      <c r="C304" s="18">
        <v>44879</v>
      </c>
      <c r="D304" s="27">
        <v>-115.57</v>
      </c>
      <c r="E304" s="27">
        <v>0</v>
      </c>
      <c r="F304" s="27">
        <v>-51.1</v>
      </c>
      <c r="G304" s="18">
        <v>44879</v>
      </c>
      <c r="H304" s="1" t="s">
        <v>292</v>
      </c>
      <c r="I304" s="1">
        <v>1516594</v>
      </c>
      <c r="J304" s="1" t="s">
        <v>1313</v>
      </c>
      <c r="K304" s="1" t="s">
        <v>186</v>
      </c>
      <c r="L304" s="1" t="s">
        <v>1291</v>
      </c>
      <c r="N304" s="8">
        <f>VLOOKUP(I304,'[1]ITEM#'!A:D,4,0)</f>
        <v>-25.55</v>
      </c>
      <c r="O304" s="1">
        <f t="shared" si="13"/>
        <v>2</v>
      </c>
      <c r="Q304" s="11" t="s">
        <v>1289</v>
      </c>
    </row>
    <row r="305" spans="1:17" x14ac:dyDescent="0.2">
      <c r="C305" s="18"/>
      <c r="D305" s="27"/>
      <c r="E305" s="27">
        <v>0</v>
      </c>
      <c r="F305" s="27">
        <v>-64.47</v>
      </c>
      <c r="G305" s="18">
        <v>44879</v>
      </c>
      <c r="H305" s="1" t="s">
        <v>292</v>
      </c>
      <c r="I305" s="1">
        <v>1585795</v>
      </c>
      <c r="J305" s="1" t="s">
        <v>1290</v>
      </c>
      <c r="K305" s="1" t="s">
        <v>186</v>
      </c>
      <c r="L305" s="1" t="s">
        <v>1291</v>
      </c>
      <c r="N305" s="8">
        <f>VLOOKUP(I305,'[1]ITEM#'!A:D,4,0)</f>
        <v>-64.47</v>
      </c>
      <c r="O305" s="1">
        <f t="shared" si="13"/>
        <v>1</v>
      </c>
      <c r="Q305" s="11" t="s">
        <v>1289</v>
      </c>
    </row>
    <row r="306" spans="1:17" x14ac:dyDescent="0.2">
      <c r="A306" s="1" t="s">
        <v>291</v>
      </c>
      <c r="B306" s="1" t="s">
        <v>322</v>
      </c>
      <c r="C306" s="18">
        <v>44879</v>
      </c>
      <c r="D306" s="27">
        <v>-38.08</v>
      </c>
      <c r="E306" s="27">
        <f>VLOOKUP(I306,'[1]ITEM#'!A:C,3,0)</f>
        <v>-9.93</v>
      </c>
      <c r="F306" s="27">
        <f t="shared" si="14"/>
        <v>-28.15</v>
      </c>
      <c r="G306" s="18">
        <v>44879</v>
      </c>
      <c r="H306" s="1" t="s">
        <v>293</v>
      </c>
      <c r="I306" s="1">
        <v>1540781</v>
      </c>
      <c r="J306" s="1" t="s">
        <v>1308</v>
      </c>
      <c r="K306" s="1" t="s">
        <v>186</v>
      </c>
      <c r="L306" s="1" t="s">
        <v>1298</v>
      </c>
      <c r="N306" s="8">
        <f>VLOOKUP(I306,'[1]ITEM#'!A:D,4,0)</f>
        <v>-28.15</v>
      </c>
      <c r="O306" s="1">
        <f t="shared" si="13"/>
        <v>1</v>
      </c>
      <c r="Q306" s="11" t="s">
        <v>1289</v>
      </c>
    </row>
    <row r="307" spans="1:17" x14ac:dyDescent="0.2">
      <c r="A307" s="1" t="s">
        <v>291</v>
      </c>
      <c r="B307" s="1" t="s">
        <v>323</v>
      </c>
      <c r="C307" s="18">
        <v>44879</v>
      </c>
      <c r="D307" s="27">
        <v>-25.55</v>
      </c>
      <c r="E307" s="27">
        <v>0</v>
      </c>
      <c r="F307" s="27">
        <f t="shared" si="14"/>
        <v>-25.55</v>
      </c>
      <c r="G307" s="18">
        <v>44879</v>
      </c>
      <c r="H307" s="1" t="s">
        <v>294</v>
      </c>
      <c r="I307" s="1">
        <v>1516592</v>
      </c>
      <c r="J307" s="1" t="s">
        <v>1299</v>
      </c>
      <c r="K307" s="1" t="s">
        <v>186</v>
      </c>
      <c r="L307" s="1" t="s">
        <v>1291</v>
      </c>
      <c r="N307" s="8">
        <f>VLOOKUP(I307,'[1]ITEM#'!A:D,4,0)</f>
        <v>-25.55</v>
      </c>
      <c r="O307" s="1">
        <f t="shared" si="13"/>
        <v>1</v>
      </c>
      <c r="Q307" s="11" t="s">
        <v>1289</v>
      </c>
    </row>
    <row r="308" spans="1:17" x14ac:dyDescent="0.2">
      <c r="A308" s="1" t="s">
        <v>291</v>
      </c>
      <c r="B308" s="1" t="s">
        <v>324</v>
      </c>
      <c r="C308" s="18">
        <v>44879</v>
      </c>
      <c r="D308" s="27">
        <v>-76.16</v>
      </c>
      <c r="E308" s="27">
        <f>VLOOKUP(I308,'[1]ITEM#'!A:C,3,0)*2</f>
        <v>-19.86</v>
      </c>
      <c r="F308" s="27">
        <f t="shared" si="14"/>
        <v>-56.3</v>
      </c>
      <c r="G308" s="18">
        <v>44879</v>
      </c>
      <c r="H308" s="1" t="s">
        <v>295</v>
      </c>
      <c r="I308" s="1">
        <v>1593357</v>
      </c>
      <c r="J308" s="1" t="s">
        <v>1302</v>
      </c>
      <c r="K308" s="1" t="s">
        <v>186</v>
      </c>
      <c r="L308" s="1" t="s">
        <v>1298</v>
      </c>
      <c r="N308" s="8">
        <f>VLOOKUP(I308,'[1]ITEM#'!A:D,4,0)</f>
        <v>-28.15</v>
      </c>
      <c r="O308" s="1">
        <f t="shared" si="13"/>
        <v>2</v>
      </c>
      <c r="Q308" s="11" t="s">
        <v>1289</v>
      </c>
    </row>
    <row r="309" spans="1:17" x14ac:dyDescent="0.2">
      <c r="A309" s="1" t="s">
        <v>291</v>
      </c>
      <c r="B309" s="1" t="s">
        <v>325</v>
      </c>
      <c r="C309" s="18">
        <v>44879</v>
      </c>
      <c r="D309" s="27">
        <v>-67.62</v>
      </c>
      <c r="E309" s="27">
        <v>0</v>
      </c>
      <c r="F309" s="27">
        <v>-42.07</v>
      </c>
      <c r="G309" s="18">
        <v>44879</v>
      </c>
      <c r="H309" s="1" t="s">
        <v>296</v>
      </c>
      <c r="I309" s="1">
        <v>1514691</v>
      </c>
      <c r="J309" s="1" t="s">
        <v>1293</v>
      </c>
      <c r="K309" s="1" t="s">
        <v>186</v>
      </c>
      <c r="L309" s="1" t="s">
        <v>1291</v>
      </c>
      <c r="N309" s="8">
        <f>VLOOKUP(I309,'[1]ITEM#'!A:D,4,0)</f>
        <v>-42.07</v>
      </c>
      <c r="O309" s="1">
        <f t="shared" si="13"/>
        <v>1</v>
      </c>
      <c r="Q309" s="11" t="s">
        <v>1289</v>
      </c>
    </row>
    <row r="310" spans="1:17" x14ac:dyDescent="0.2">
      <c r="C310" s="18"/>
      <c r="D310" s="27"/>
      <c r="E310" s="27">
        <f>VLOOKUP(I310,'[1]ITEM#'!A:C,3,0)</f>
        <v>0</v>
      </c>
      <c r="F310" s="27">
        <v>-25.55</v>
      </c>
      <c r="G310" s="18">
        <v>44879</v>
      </c>
      <c r="H310" s="1" t="s">
        <v>296</v>
      </c>
      <c r="I310" s="1">
        <v>1516597</v>
      </c>
      <c r="J310" s="1" t="s">
        <v>1303</v>
      </c>
      <c r="K310" s="1" t="s">
        <v>186</v>
      </c>
      <c r="L310" s="1" t="s">
        <v>1291</v>
      </c>
      <c r="N310" s="8">
        <f>VLOOKUP(I310,'[1]ITEM#'!A:D,4,0)</f>
        <v>-25.55</v>
      </c>
      <c r="O310" s="1">
        <f t="shared" si="13"/>
        <v>1</v>
      </c>
      <c r="Q310" s="11" t="s">
        <v>1289</v>
      </c>
    </row>
    <row r="311" spans="1:17" x14ac:dyDescent="0.2">
      <c r="A311" s="1" t="s">
        <v>291</v>
      </c>
      <c r="B311" s="1" t="s">
        <v>326</v>
      </c>
      <c r="C311" s="18">
        <v>44879</v>
      </c>
      <c r="D311" s="27">
        <v>-119.26</v>
      </c>
      <c r="E311" s="27">
        <f>VLOOKUP(I311,'[1]ITEM#'!A:C,3,0)</f>
        <v>-8.59</v>
      </c>
      <c r="F311" s="27">
        <v>-17.149999999999999</v>
      </c>
      <c r="G311" s="18">
        <v>44879</v>
      </c>
      <c r="H311" s="1" t="s">
        <v>297</v>
      </c>
      <c r="I311" s="1">
        <v>1408974</v>
      </c>
      <c r="J311" s="1" t="s">
        <v>1333</v>
      </c>
      <c r="K311" s="1" t="s">
        <v>186</v>
      </c>
      <c r="L311" s="1" t="s">
        <v>1311</v>
      </c>
      <c r="N311" s="8">
        <f>VLOOKUP(I311,'[1]ITEM#'!A:D,4,0)</f>
        <v>-17.149999999999999</v>
      </c>
      <c r="O311" s="1">
        <f t="shared" si="13"/>
        <v>1</v>
      </c>
      <c r="Q311" s="11" t="s">
        <v>1289</v>
      </c>
    </row>
    <row r="312" spans="1:17" x14ac:dyDescent="0.2">
      <c r="C312" s="18"/>
      <c r="D312" s="27"/>
      <c r="E312" s="27">
        <f>VLOOKUP(I312,'[1]ITEM#'!A:C,3,0)*2</f>
        <v>-17.18</v>
      </c>
      <c r="F312" s="27">
        <v>-34.299999999999997</v>
      </c>
      <c r="G312" s="18">
        <v>44879</v>
      </c>
      <c r="H312" s="1" t="s">
        <v>297</v>
      </c>
      <c r="I312" s="1">
        <v>1408975</v>
      </c>
      <c r="J312" s="1" t="s">
        <v>1335</v>
      </c>
      <c r="K312" s="1" t="s">
        <v>186</v>
      </c>
      <c r="L312" s="1" t="s">
        <v>1311</v>
      </c>
      <c r="N312" s="8">
        <f>VLOOKUP(I312,'[1]ITEM#'!A:D,4,0)</f>
        <v>-17.149999999999999</v>
      </c>
      <c r="O312" s="1">
        <f t="shared" si="13"/>
        <v>2</v>
      </c>
      <c r="Q312" s="11" t="s">
        <v>1289</v>
      </c>
    </row>
    <row r="313" spans="1:17" x14ac:dyDescent="0.2">
      <c r="C313" s="18"/>
      <c r="D313" s="27"/>
      <c r="E313" s="27">
        <f>VLOOKUP(I313,'[1]ITEM#'!A:C,3,0)</f>
        <v>-10.44</v>
      </c>
      <c r="F313" s="27">
        <v>-31.6</v>
      </c>
      <c r="G313" s="18">
        <v>44879</v>
      </c>
      <c r="H313" s="1" t="s">
        <v>297</v>
      </c>
      <c r="I313" s="1">
        <v>1593359</v>
      </c>
      <c r="J313" s="1" t="s">
        <v>1316</v>
      </c>
      <c r="K313" s="1" t="s">
        <v>186</v>
      </c>
      <c r="L313" s="1" t="s">
        <v>1298</v>
      </c>
      <c r="N313" s="8">
        <f>VLOOKUP(I313,'[1]ITEM#'!A:D,4,0)</f>
        <v>-31.6</v>
      </c>
      <c r="O313" s="1">
        <f t="shared" si="13"/>
        <v>1</v>
      </c>
      <c r="Q313" s="11" t="s">
        <v>1289</v>
      </c>
    </row>
    <row r="314" spans="1:17" x14ac:dyDescent="0.2">
      <c r="A314" s="1" t="s">
        <v>291</v>
      </c>
      <c r="B314" s="1" t="s">
        <v>327</v>
      </c>
      <c r="C314" s="18">
        <v>44879</v>
      </c>
      <c r="D314" s="27">
        <v>-84.08</v>
      </c>
      <c r="E314" s="27">
        <f>VLOOKUP(I314,'[1]ITEM#'!A:C,3,0)*2</f>
        <v>-20.88</v>
      </c>
      <c r="F314" s="27">
        <f t="shared" si="14"/>
        <v>-63.2</v>
      </c>
      <c r="G314" s="18">
        <v>44879</v>
      </c>
      <c r="H314" s="1" t="s">
        <v>298</v>
      </c>
      <c r="I314" s="1">
        <v>1540784</v>
      </c>
      <c r="J314" s="1" t="s">
        <v>1297</v>
      </c>
      <c r="K314" s="1" t="s">
        <v>186</v>
      </c>
      <c r="L314" s="1" t="s">
        <v>1298</v>
      </c>
      <c r="N314" s="8">
        <f>VLOOKUP(I314,'[1]ITEM#'!A:D,4,0)</f>
        <v>-31.6</v>
      </c>
      <c r="O314" s="1">
        <f t="shared" si="13"/>
        <v>2</v>
      </c>
      <c r="Q314" s="11" t="s">
        <v>1289</v>
      </c>
    </row>
    <row r="315" spans="1:17" x14ac:dyDescent="0.2">
      <c r="A315" s="1" t="s">
        <v>291</v>
      </c>
      <c r="B315" s="1" t="s">
        <v>328</v>
      </c>
      <c r="C315" s="18">
        <v>44879</v>
      </c>
      <c r="D315" s="27">
        <v>-67.62</v>
      </c>
      <c r="E315" s="27">
        <v>0</v>
      </c>
      <c r="F315" s="27">
        <v>-42.07</v>
      </c>
      <c r="G315" s="18">
        <v>44879</v>
      </c>
      <c r="H315" s="1" t="s">
        <v>299</v>
      </c>
      <c r="I315" s="1">
        <v>1514688</v>
      </c>
      <c r="J315" s="1" t="s">
        <v>1304</v>
      </c>
      <c r="K315" s="1" t="s">
        <v>186</v>
      </c>
      <c r="L315" s="1" t="s">
        <v>1291</v>
      </c>
      <c r="N315" s="8">
        <f>VLOOKUP(I315,'[1]ITEM#'!A:D,4,0)</f>
        <v>-42.07</v>
      </c>
      <c r="O315" s="1">
        <f t="shared" si="13"/>
        <v>1</v>
      </c>
      <c r="Q315" s="11" t="s">
        <v>1289</v>
      </c>
    </row>
    <row r="316" spans="1:17" x14ac:dyDescent="0.2">
      <c r="C316" s="18"/>
      <c r="D316" s="27"/>
      <c r="E316" s="27">
        <v>0</v>
      </c>
      <c r="F316" s="27">
        <v>-25.55</v>
      </c>
      <c r="G316" s="18">
        <v>44879</v>
      </c>
      <c r="H316" s="1" t="s">
        <v>299</v>
      </c>
      <c r="I316" s="1">
        <v>1516594</v>
      </c>
      <c r="J316" s="1" t="s">
        <v>1313</v>
      </c>
      <c r="K316" s="1" t="s">
        <v>186</v>
      </c>
      <c r="L316" s="1" t="s">
        <v>1291</v>
      </c>
      <c r="N316" s="8">
        <f>VLOOKUP(I316,'[1]ITEM#'!A:D,4,0)</f>
        <v>-25.55</v>
      </c>
      <c r="O316" s="1">
        <f t="shared" si="13"/>
        <v>1</v>
      </c>
      <c r="Q316" s="11" t="s">
        <v>1289</v>
      </c>
    </row>
    <row r="317" spans="1:17" x14ac:dyDescent="0.2">
      <c r="A317" s="1" t="s">
        <v>291</v>
      </c>
      <c r="B317" s="1" t="s">
        <v>329</v>
      </c>
      <c r="C317" s="18">
        <v>44879</v>
      </c>
      <c r="D317" s="27">
        <v>-68.63</v>
      </c>
      <c r="E317" s="27">
        <v>0</v>
      </c>
      <c r="F317" s="27">
        <f t="shared" si="14"/>
        <v>-68.63</v>
      </c>
      <c r="G317" s="18">
        <v>44879</v>
      </c>
      <c r="H317" s="1" t="s">
        <v>300</v>
      </c>
      <c r="I317" s="1">
        <v>1529951</v>
      </c>
      <c r="J317" s="1" t="s">
        <v>1326</v>
      </c>
      <c r="K317" s="1" t="s">
        <v>186</v>
      </c>
      <c r="L317" s="1" t="s">
        <v>1291</v>
      </c>
      <c r="N317" s="8">
        <f>VLOOKUP(I317,'[1]ITEM#'!A:D,4,0)</f>
        <v>-68.63</v>
      </c>
      <c r="O317" s="1">
        <f t="shared" si="13"/>
        <v>1</v>
      </c>
      <c r="Q317" s="11" t="s">
        <v>1289</v>
      </c>
    </row>
    <row r="318" spans="1:17" x14ac:dyDescent="0.2">
      <c r="A318" s="1" t="s">
        <v>291</v>
      </c>
      <c r="B318" s="1" t="s">
        <v>330</v>
      </c>
      <c r="C318" s="18">
        <v>44879</v>
      </c>
      <c r="D318" s="27">
        <v>-94.04</v>
      </c>
      <c r="E318" s="27">
        <f>VLOOKUP(I318,'[1]ITEM#'!A:C,3,0)-16.61</f>
        <v>-31.77</v>
      </c>
      <c r="F318" s="27">
        <f t="shared" si="14"/>
        <v>-62.27000000000001</v>
      </c>
      <c r="G318" s="18">
        <v>44879</v>
      </c>
      <c r="H318" s="1" t="s">
        <v>301</v>
      </c>
      <c r="I318" s="1">
        <v>1339334</v>
      </c>
      <c r="J318" s="1" t="s">
        <v>1331</v>
      </c>
      <c r="K318" s="1" t="s">
        <v>186</v>
      </c>
      <c r="L318" s="1" t="s">
        <v>1301</v>
      </c>
      <c r="N318" s="8">
        <f>VLOOKUP(I318,'[1]ITEM#'!A:D,4,0)</f>
        <v>-62.27</v>
      </c>
      <c r="O318" s="1">
        <f t="shared" si="13"/>
        <v>1.0000000000000002</v>
      </c>
      <c r="Q318" s="11" t="s">
        <v>1289</v>
      </c>
    </row>
    <row r="319" spans="1:17" x14ac:dyDescent="0.2">
      <c r="A319" s="1" t="s">
        <v>245</v>
      </c>
      <c r="B319" s="1" t="s">
        <v>268</v>
      </c>
      <c r="C319" s="18">
        <v>44875</v>
      </c>
      <c r="D319" s="27">
        <v>-150.29</v>
      </c>
      <c r="E319" s="27">
        <f>VLOOKUP(I319,'[1]ITEM#'!A:C,3,0)*3</f>
        <v>-36.660000000000004</v>
      </c>
      <c r="F319" s="27">
        <f t="shared" si="14"/>
        <v>-113.63</v>
      </c>
      <c r="G319" s="18">
        <v>44875</v>
      </c>
      <c r="H319" s="1" t="s">
        <v>246</v>
      </c>
      <c r="I319" s="1">
        <v>1408971</v>
      </c>
      <c r="J319" s="1" t="s">
        <v>1315</v>
      </c>
      <c r="K319" s="1" t="s">
        <v>186</v>
      </c>
      <c r="L319" s="1" t="s">
        <v>1311</v>
      </c>
      <c r="N319" s="8">
        <f>VLOOKUP(I319,'[1]ITEM#'!A:D,4,0)</f>
        <v>-37.880000000000003</v>
      </c>
      <c r="O319" s="1">
        <f t="shared" si="13"/>
        <v>2.9997360084477291</v>
      </c>
      <c r="Q319" s="11" t="s">
        <v>1289</v>
      </c>
    </row>
    <row r="320" spans="1:17" x14ac:dyDescent="0.2">
      <c r="A320" s="1" t="s">
        <v>245</v>
      </c>
      <c r="B320" s="1" t="s">
        <v>269</v>
      </c>
      <c r="C320" s="18">
        <v>44877</v>
      </c>
      <c r="D320" s="27">
        <v>-22.78</v>
      </c>
      <c r="E320" s="27">
        <f>VLOOKUP(I320,'[1]ITEM#'!A:C,3,0)</f>
        <v>0</v>
      </c>
      <c r="F320" s="27">
        <f t="shared" si="14"/>
        <v>-22.78</v>
      </c>
      <c r="G320" s="18">
        <v>44877</v>
      </c>
      <c r="H320" s="1" t="s">
        <v>247</v>
      </c>
      <c r="I320" s="1">
        <v>1529939</v>
      </c>
      <c r="J320" s="1" t="s">
        <v>1339</v>
      </c>
      <c r="K320" s="1" t="s">
        <v>186</v>
      </c>
      <c r="L320" s="1" t="s">
        <v>1291</v>
      </c>
      <c r="N320" s="8">
        <f>VLOOKUP(I320,'[1]ITEM#'!A:D,4,0)</f>
        <v>-22.78</v>
      </c>
      <c r="O320" s="1">
        <f t="shared" si="13"/>
        <v>1</v>
      </c>
      <c r="Q320" s="11" t="s">
        <v>1289</v>
      </c>
    </row>
    <row r="321" spans="1:17" x14ac:dyDescent="0.2">
      <c r="A321" s="1" t="s">
        <v>245</v>
      </c>
      <c r="B321" s="1" t="s">
        <v>270</v>
      </c>
      <c r="C321" s="18">
        <v>44878</v>
      </c>
      <c r="D321" s="27">
        <v>-25.55</v>
      </c>
      <c r="E321" s="27">
        <v>0</v>
      </c>
      <c r="F321" s="27">
        <f t="shared" si="14"/>
        <v>-25.55</v>
      </c>
      <c r="G321" s="18">
        <v>44878</v>
      </c>
      <c r="H321" s="1" t="s">
        <v>248</v>
      </c>
      <c r="I321" s="1">
        <v>1516592</v>
      </c>
      <c r="J321" s="1" t="s">
        <v>1299</v>
      </c>
      <c r="K321" s="1" t="s">
        <v>186</v>
      </c>
      <c r="L321" s="1" t="s">
        <v>1291</v>
      </c>
      <c r="N321" s="8">
        <f>VLOOKUP(I321,'[1]ITEM#'!A:D,4,0)</f>
        <v>-25.55</v>
      </c>
      <c r="O321" s="1">
        <f t="shared" si="13"/>
        <v>1</v>
      </c>
      <c r="Q321" s="11" t="s">
        <v>1289</v>
      </c>
    </row>
    <row r="322" spans="1:17" x14ac:dyDescent="0.2">
      <c r="A322" s="1" t="s">
        <v>245</v>
      </c>
      <c r="B322" s="1" t="s">
        <v>271</v>
      </c>
      <c r="C322" s="18">
        <v>44875</v>
      </c>
      <c r="D322" s="27">
        <v>-64.47</v>
      </c>
      <c r="E322" s="27">
        <f>VLOOKUP(I322,'[1]ITEM#'!A:C,3,0)</f>
        <v>0</v>
      </c>
      <c r="F322" s="27">
        <f t="shared" si="14"/>
        <v>-64.47</v>
      </c>
      <c r="G322" s="18">
        <v>44875</v>
      </c>
      <c r="H322" s="1" t="s">
        <v>249</v>
      </c>
      <c r="I322" s="1">
        <v>1585797</v>
      </c>
      <c r="J322" s="1" t="s">
        <v>1305</v>
      </c>
      <c r="K322" s="1" t="s">
        <v>186</v>
      </c>
      <c r="L322" s="1" t="s">
        <v>1291</v>
      </c>
      <c r="N322" s="8">
        <f>VLOOKUP(I322,'[1]ITEM#'!A:D,4,0)</f>
        <v>-64.47</v>
      </c>
      <c r="O322" s="1">
        <f t="shared" ref="O322:O358" si="15">F322/N322</f>
        <v>1</v>
      </c>
      <c r="Q322" s="11" t="s">
        <v>1289</v>
      </c>
    </row>
    <row r="323" spans="1:17" x14ac:dyDescent="0.2">
      <c r="A323" s="1" t="s">
        <v>245</v>
      </c>
      <c r="B323" s="1" t="s">
        <v>272</v>
      </c>
      <c r="C323" s="18">
        <v>44878</v>
      </c>
      <c r="D323" s="27">
        <v>-70.62</v>
      </c>
      <c r="E323" s="27">
        <f>VLOOKUP(I323,'[1]ITEM#'!A:C,3,0)</f>
        <v>0</v>
      </c>
      <c r="F323" s="27">
        <f t="shared" si="14"/>
        <v>-70.62</v>
      </c>
      <c r="G323" s="18">
        <v>44878</v>
      </c>
      <c r="H323" s="1" t="s">
        <v>250</v>
      </c>
      <c r="I323" s="1">
        <v>1585798</v>
      </c>
      <c r="J323" s="1" t="s">
        <v>1319</v>
      </c>
      <c r="K323" s="1" t="s">
        <v>186</v>
      </c>
      <c r="L323" s="1" t="s">
        <v>1291</v>
      </c>
      <c r="N323" s="8">
        <f>VLOOKUP(I323,'[1]ITEM#'!A:D,4,0)</f>
        <v>-70.62</v>
      </c>
      <c r="O323" s="1">
        <f t="shared" si="15"/>
        <v>1</v>
      </c>
      <c r="Q323" s="11" t="s">
        <v>1289</v>
      </c>
    </row>
    <row r="324" spans="1:17" x14ac:dyDescent="0.2">
      <c r="A324" s="1" t="s">
        <v>245</v>
      </c>
      <c r="B324" s="1" t="s">
        <v>273</v>
      </c>
      <c r="C324" s="18">
        <v>44875</v>
      </c>
      <c r="D324" s="27">
        <v>-70.62</v>
      </c>
      <c r="E324" s="27">
        <f>VLOOKUP(I324,'[1]ITEM#'!A:C,3,0)</f>
        <v>0</v>
      </c>
      <c r="F324" s="27">
        <f t="shared" si="14"/>
        <v>-70.62</v>
      </c>
      <c r="G324" s="18">
        <v>44875</v>
      </c>
      <c r="H324" s="1" t="s">
        <v>251</v>
      </c>
      <c r="I324" s="1">
        <v>1585798</v>
      </c>
      <c r="J324" s="1" t="s">
        <v>1319</v>
      </c>
      <c r="K324" s="1" t="s">
        <v>186</v>
      </c>
      <c r="L324" s="1" t="s">
        <v>1291</v>
      </c>
      <c r="N324" s="8">
        <f>VLOOKUP(I324,'[1]ITEM#'!A:D,4,0)</f>
        <v>-70.62</v>
      </c>
      <c r="O324" s="1">
        <f t="shared" si="15"/>
        <v>1</v>
      </c>
      <c r="Q324" s="11" t="s">
        <v>1289</v>
      </c>
    </row>
    <row r="325" spans="1:17" x14ac:dyDescent="0.2">
      <c r="A325" s="1" t="s">
        <v>245</v>
      </c>
      <c r="B325" s="1" t="s">
        <v>274</v>
      </c>
      <c r="C325" s="18">
        <v>44875</v>
      </c>
      <c r="D325" s="27">
        <v>-68.63</v>
      </c>
      <c r="E325" s="27">
        <v>0</v>
      </c>
      <c r="F325" s="27">
        <f t="shared" si="14"/>
        <v>-68.63</v>
      </c>
      <c r="G325" s="18">
        <v>44875</v>
      </c>
      <c r="H325" s="1" t="s">
        <v>252</v>
      </c>
      <c r="I325" s="1">
        <v>1529950</v>
      </c>
      <c r="J325" s="1" t="s">
        <v>1348</v>
      </c>
      <c r="K325" s="1" t="s">
        <v>186</v>
      </c>
      <c r="L325" s="1" t="s">
        <v>1291</v>
      </c>
      <c r="N325" s="8">
        <f>VLOOKUP(I325,'[1]ITEM#'!A:D,4,0)</f>
        <v>-68.63</v>
      </c>
      <c r="O325" s="1">
        <f t="shared" si="15"/>
        <v>1</v>
      </c>
      <c r="Q325" s="11" t="s">
        <v>1289</v>
      </c>
    </row>
    <row r="326" spans="1:17" x14ac:dyDescent="0.2">
      <c r="A326" s="1" t="s">
        <v>245</v>
      </c>
      <c r="B326" s="1" t="s">
        <v>275</v>
      </c>
      <c r="C326" s="18">
        <v>44876</v>
      </c>
      <c r="D326" s="27">
        <v>-25.55</v>
      </c>
      <c r="E326" s="27">
        <v>0</v>
      </c>
      <c r="F326" s="27">
        <f t="shared" si="14"/>
        <v>-25.55</v>
      </c>
      <c r="G326" s="18">
        <v>44876</v>
      </c>
      <c r="H326" s="1" t="s">
        <v>253</v>
      </c>
      <c r="I326" s="1">
        <v>1516592</v>
      </c>
      <c r="J326" s="1" t="s">
        <v>1299</v>
      </c>
      <c r="K326" s="1" t="s">
        <v>186</v>
      </c>
      <c r="L326" s="1" t="s">
        <v>1291</v>
      </c>
      <c r="N326" s="8">
        <f>VLOOKUP(I326,'[1]ITEM#'!A:D,4,0)</f>
        <v>-25.55</v>
      </c>
      <c r="O326" s="1">
        <f t="shared" si="15"/>
        <v>1</v>
      </c>
      <c r="Q326" s="11" t="s">
        <v>1289</v>
      </c>
    </row>
    <row r="327" spans="1:17" x14ac:dyDescent="0.2">
      <c r="A327" s="1" t="s">
        <v>245</v>
      </c>
      <c r="B327" s="1" t="s">
        <v>276</v>
      </c>
      <c r="C327" s="18">
        <v>44875</v>
      </c>
      <c r="D327" s="27">
        <v>-76.16</v>
      </c>
      <c r="E327" s="27">
        <f>VLOOKUP(I327,'[1]ITEM#'!A:C,3,0)*2</f>
        <v>-19.86</v>
      </c>
      <c r="F327" s="27">
        <f t="shared" si="14"/>
        <v>-56.3</v>
      </c>
      <c r="G327" s="18">
        <v>44875</v>
      </c>
      <c r="H327" s="1" t="s">
        <v>254</v>
      </c>
      <c r="I327" s="1">
        <v>1540781</v>
      </c>
      <c r="J327" s="1" t="s">
        <v>1308</v>
      </c>
      <c r="K327" s="1" t="s">
        <v>186</v>
      </c>
      <c r="L327" s="1" t="s">
        <v>1298</v>
      </c>
      <c r="N327" s="8">
        <f>VLOOKUP(I327,'[1]ITEM#'!A:D,4,0)</f>
        <v>-28.15</v>
      </c>
      <c r="O327" s="1">
        <f t="shared" si="15"/>
        <v>2</v>
      </c>
      <c r="Q327" s="11" t="s">
        <v>1289</v>
      </c>
    </row>
    <row r="328" spans="1:17" x14ac:dyDescent="0.2">
      <c r="A328" s="1" t="s">
        <v>245</v>
      </c>
      <c r="B328" s="1" t="s">
        <v>277</v>
      </c>
      <c r="C328" s="18">
        <v>44875</v>
      </c>
      <c r="D328" s="27">
        <v>-39</v>
      </c>
      <c r="E328" s="27">
        <v>0</v>
      </c>
      <c r="F328" s="27">
        <f t="shared" si="14"/>
        <v>-39</v>
      </c>
      <c r="G328" s="18">
        <v>44875</v>
      </c>
      <c r="H328" s="1" t="s">
        <v>255</v>
      </c>
      <c r="I328" s="1">
        <v>1529946</v>
      </c>
      <c r="J328" s="1" t="s">
        <v>1306</v>
      </c>
      <c r="K328" s="1" t="s">
        <v>186</v>
      </c>
      <c r="L328" s="1" t="s">
        <v>1291</v>
      </c>
      <c r="N328" s="8">
        <f>VLOOKUP(I328,'[1]ITEM#'!A:D,4,0)</f>
        <v>-39</v>
      </c>
      <c r="O328" s="1">
        <f t="shared" si="15"/>
        <v>1</v>
      </c>
      <c r="Q328" s="11" t="s">
        <v>1289</v>
      </c>
    </row>
    <row r="329" spans="1:17" x14ac:dyDescent="0.2">
      <c r="A329" s="1" t="s">
        <v>245</v>
      </c>
      <c r="B329" s="1" t="s">
        <v>278</v>
      </c>
      <c r="C329" s="18">
        <v>44875</v>
      </c>
      <c r="D329" s="27">
        <v>-76.16</v>
      </c>
      <c r="E329" s="27">
        <f>VLOOKUP(I329,'[1]ITEM#'!A:C,3,0)*2</f>
        <v>-19.86</v>
      </c>
      <c r="F329" s="27">
        <f t="shared" si="14"/>
        <v>-56.3</v>
      </c>
      <c r="G329" s="18">
        <v>44875</v>
      </c>
      <c r="H329" s="1" t="s">
        <v>256</v>
      </c>
      <c r="I329" s="1">
        <v>1540783</v>
      </c>
      <c r="J329" s="1" t="s">
        <v>1317</v>
      </c>
      <c r="K329" s="1" t="s">
        <v>186</v>
      </c>
      <c r="L329" s="1" t="s">
        <v>1298</v>
      </c>
      <c r="N329" s="8">
        <f>VLOOKUP(I329,'[1]ITEM#'!A:D,4,0)</f>
        <v>-28.15</v>
      </c>
      <c r="O329" s="1">
        <f t="shared" si="15"/>
        <v>2</v>
      </c>
      <c r="Q329" s="11" t="s">
        <v>1289</v>
      </c>
    </row>
    <row r="330" spans="1:17" x14ac:dyDescent="0.2">
      <c r="A330" s="1" t="s">
        <v>245</v>
      </c>
      <c r="B330" s="1" t="s">
        <v>279</v>
      </c>
      <c r="C330" s="18">
        <v>44875</v>
      </c>
      <c r="D330" s="27">
        <v>-176.22</v>
      </c>
      <c r="E330" s="27">
        <f>VLOOKUP(I330,'[1]ITEM#'!A:C,3,0)</f>
        <v>-12.22</v>
      </c>
      <c r="F330" s="27">
        <v>-37.880000000000003</v>
      </c>
      <c r="G330" s="18">
        <v>44875</v>
      </c>
      <c r="H330" s="1" t="s">
        <v>257</v>
      </c>
      <c r="I330" s="1">
        <v>1408973</v>
      </c>
      <c r="J330" s="1" t="s">
        <v>1310</v>
      </c>
      <c r="K330" s="1" t="s">
        <v>186</v>
      </c>
      <c r="L330" s="1" t="s">
        <v>1311</v>
      </c>
      <c r="N330" s="8">
        <f>VLOOKUP(I330,'[1]ITEM#'!A:D,4,0)</f>
        <v>-37.880000000000003</v>
      </c>
      <c r="O330" s="1">
        <f t="shared" si="15"/>
        <v>1</v>
      </c>
      <c r="Q330" s="11" t="s">
        <v>1289</v>
      </c>
    </row>
    <row r="331" spans="1:17" x14ac:dyDescent="0.2">
      <c r="C331" s="18"/>
      <c r="D331" s="27"/>
      <c r="E331" s="27">
        <f>VLOOKUP(I331,'[1]ITEM#'!A:C,3,0)*3</f>
        <v>-31.32</v>
      </c>
      <c r="F331" s="27">
        <v>-94.8</v>
      </c>
      <c r="G331" s="18">
        <v>44875</v>
      </c>
      <c r="H331" s="1" t="s">
        <v>257</v>
      </c>
      <c r="I331" s="1">
        <v>1540784</v>
      </c>
      <c r="J331" s="1" t="s">
        <v>1297</v>
      </c>
      <c r="K331" s="1" t="s">
        <v>186</v>
      </c>
      <c r="L331" s="1" t="s">
        <v>1298</v>
      </c>
      <c r="N331" s="8">
        <f>VLOOKUP(I331,'[1]ITEM#'!A:D,4,0)</f>
        <v>-31.6</v>
      </c>
      <c r="O331" s="1">
        <f t="shared" si="15"/>
        <v>2.9999999999999996</v>
      </c>
      <c r="Q331" s="11" t="s">
        <v>1289</v>
      </c>
    </row>
    <row r="332" spans="1:17" x14ac:dyDescent="0.2">
      <c r="A332" s="1" t="s">
        <v>245</v>
      </c>
      <c r="B332" s="1" t="s">
        <v>280</v>
      </c>
      <c r="C332" s="18">
        <v>44875</v>
      </c>
      <c r="D332" s="27">
        <v>-25.55</v>
      </c>
      <c r="E332" s="27">
        <v>0</v>
      </c>
      <c r="F332" s="27">
        <f t="shared" si="14"/>
        <v>-25.55</v>
      </c>
      <c r="G332" s="18">
        <v>44875</v>
      </c>
      <c r="H332" s="2" t="s">
        <v>1379</v>
      </c>
      <c r="I332" s="1">
        <v>1516594</v>
      </c>
      <c r="J332" s="1" t="s">
        <v>1313</v>
      </c>
      <c r="K332" s="1" t="s">
        <v>186</v>
      </c>
      <c r="L332" s="1" t="s">
        <v>1291</v>
      </c>
      <c r="N332" s="8">
        <f>VLOOKUP(I332,'[1]ITEM#'!A:D,4,0)</f>
        <v>-25.55</v>
      </c>
      <c r="O332" s="1">
        <f t="shared" si="15"/>
        <v>1</v>
      </c>
      <c r="Q332" s="11" t="s">
        <v>1289</v>
      </c>
    </row>
    <row r="333" spans="1:17" x14ac:dyDescent="0.2">
      <c r="A333" s="1" t="s">
        <v>245</v>
      </c>
      <c r="B333" s="1" t="s">
        <v>281</v>
      </c>
      <c r="C333" s="18">
        <v>44876</v>
      </c>
      <c r="D333" s="27">
        <v>-64.47</v>
      </c>
      <c r="E333" s="27">
        <f>VLOOKUP(I333,'[1]ITEM#'!A:C,3,0)</f>
        <v>0</v>
      </c>
      <c r="F333" s="27">
        <f t="shared" si="14"/>
        <v>-64.47</v>
      </c>
      <c r="G333" s="18">
        <v>44876</v>
      </c>
      <c r="H333" s="1" t="s">
        <v>258</v>
      </c>
      <c r="I333" s="1">
        <v>1585797</v>
      </c>
      <c r="J333" s="1" t="s">
        <v>1305</v>
      </c>
      <c r="K333" s="1" t="s">
        <v>186</v>
      </c>
      <c r="L333" s="1" t="s">
        <v>1291</v>
      </c>
      <c r="N333" s="8">
        <f>VLOOKUP(I333,'[1]ITEM#'!A:D,4,0)</f>
        <v>-64.47</v>
      </c>
      <c r="O333" s="1">
        <f t="shared" si="15"/>
        <v>1</v>
      </c>
      <c r="Q333" s="11" t="s">
        <v>1289</v>
      </c>
    </row>
    <row r="334" spans="1:17" s="10" customFormat="1" x14ac:dyDescent="0.2">
      <c r="A334" s="1" t="s">
        <v>245</v>
      </c>
      <c r="B334" s="1" t="s">
        <v>282</v>
      </c>
      <c r="C334" s="18">
        <v>44876</v>
      </c>
      <c r="D334" s="27">
        <v>-87.6</v>
      </c>
      <c r="E334" s="27">
        <f>VLOOKUP(I334,'[1]ITEM#'!A:C,3,0)</f>
        <v>-10.25</v>
      </c>
      <c r="F334" s="27">
        <f t="shared" si="14"/>
        <v>-77.349999999999994</v>
      </c>
      <c r="G334" s="18">
        <v>44876</v>
      </c>
      <c r="H334" s="1" t="s">
        <v>259</v>
      </c>
      <c r="I334" s="1">
        <v>1662420</v>
      </c>
      <c r="J334" s="1" t="s">
        <v>1318</v>
      </c>
      <c r="K334" s="1" t="s">
        <v>186</v>
      </c>
      <c r="L334" s="1" t="s">
        <v>1301</v>
      </c>
      <c r="M334" s="1"/>
      <c r="N334" s="8">
        <f>VLOOKUP(I334,'[1]ITEM#'!A:D,4,0)</f>
        <v>-77.349999999999994</v>
      </c>
      <c r="O334" s="1">
        <f t="shared" si="15"/>
        <v>1</v>
      </c>
      <c r="P334" s="1"/>
      <c r="Q334" s="11" t="s">
        <v>1289</v>
      </c>
    </row>
    <row r="335" spans="1:17" s="10" customFormat="1" x14ac:dyDescent="0.2">
      <c r="A335" s="1" t="s">
        <v>245</v>
      </c>
      <c r="B335" s="1" t="s">
        <v>283</v>
      </c>
      <c r="C335" s="18">
        <v>44875</v>
      </c>
      <c r="D335" s="27">
        <v>-168.16</v>
      </c>
      <c r="E335" s="27">
        <f>VLOOKUP(I335,'[1]ITEM#'!A:C,3,0)*2</f>
        <v>-20.88</v>
      </c>
      <c r="F335" s="27">
        <v>-63.2</v>
      </c>
      <c r="G335" s="18">
        <v>44875</v>
      </c>
      <c r="H335" s="1" t="s">
        <v>260</v>
      </c>
      <c r="I335" s="1">
        <v>1540787</v>
      </c>
      <c r="J335" s="1" t="s">
        <v>1341</v>
      </c>
      <c r="K335" s="1" t="s">
        <v>186</v>
      </c>
      <c r="L335" s="1" t="s">
        <v>1298</v>
      </c>
      <c r="M335" s="1"/>
      <c r="N335" s="8">
        <f>VLOOKUP(I335,'[1]ITEM#'!A:D,4,0)</f>
        <v>-31.6</v>
      </c>
      <c r="O335" s="1">
        <f t="shared" si="15"/>
        <v>2</v>
      </c>
      <c r="P335" s="1"/>
      <c r="Q335" s="11" t="s">
        <v>1289</v>
      </c>
    </row>
    <row r="336" spans="1:17" s="10" customFormat="1" x14ac:dyDescent="0.2">
      <c r="A336" s="1"/>
      <c r="B336" s="1"/>
      <c r="C336" s="18"/>
      <c r="D336" s="27"/>
      <c r="E336" s="27">
        <f>VLOOKUP(I336,'[1]ITEM#'!A:C,3,0)*2</f>
        <v>-20.88</v>
      </c>
      <c r="F336" s="27">
        <v>-63.2</v>
      </c>
      <c r="G336" s="18">
        <v>44875</v>
      </c>
      <c r="H336" s="1" t="s">
        <v>260</v>
      </c>
      <c r="I336" s="1">
        <v>1593358</v>
      </c>
      <c r="J336" s="1" t="s">
        <v>1322</v>
      </c>
      <c r="K336" s="1" t="s">
        <v>186</v>
      </c>
      <c r="L336" s="1" t="s">
        <v>1298</v>
      </c>
      <c r="M336" s="1"/>
      <c r="N336" s="8">
        <f>VLOOKUP(I336,'[1]ITEM#'!A:D,4,0)</f>
        <v>-31.6</v>
      </c>
      <c r="O336" s="1">
        <f t="shared" si="15"/>
        <v>2</v>
      </c>
      <c r="P336" s="1"/>
      <c r="Q336" s="11" t="s">
        <v>1289</v>
      </c>
    </row>
    <row r="337" spans="1:17" s="10" customFormat="1" x14ac:dyDescent="0.2">
      <c r="A337" s="1" t="s">
        <v>245</v>
      </c>
      <c r="B337" s="1" t="s">
        <v>284</v>
      </c>
      <c r="C337" s="18">
        <v>44875</v>
      </c>
      <c r="D337" s="27">
        <v>-25.55</v>
      </c>
      <c r="E337" s="27">
        <v>0</v>
      </c>
      <c r="F337" s="27">
        <f t="shared" si="14"/>
        <v>-25.55</v>
      </c>
      <c r="G337" s="18">
        <v>44875</v>
      </c>
      <c r="H337" s="1" t="s">
        <v>261</v>
      </c>
      <c r="I337" s="1">
        <v>1516594</v>
      </c>
      <c r="J337" s="1" t="s">
        <v>1313</v>
      </c>
      <c r="K337" s="1" t="s">
        <v>186</v>
      </c>
      <c r="L337" s="1" t="s">
        <v>1291</v>
      </c>
      <c r="M337" s="1"/>
      <c r="N337" s="8">
        <f>VLOOKUP(I337,'[1]ITEM#'!A:D,4,0)</f>
        <v>-25.55</v>
      </c>
      <c r="O337" s="1">
        <f t="shared" si="15"/>
        <v>1</v>
      </c>
      <c r="P337" s="1"/>
      <c r="Q337" s="11" t="s">
        <v>1289</v>
      </c>
    </row>
    <row r="338" spans="1:17" s="10" customFormat="1" x14ac:dyDescent="0.2">
      <c r="A338" s="1" t="s">
        <v>245</v>
      </c>
      <c r="B338" s="1" t="s">
        <v>285</v>
      </c>
      <c r="C338" s="18">
        <v>44876</v>
      </c>
      <c r="D338" s="27">
        <v>-176.03</v>
      </c>
      <c r="E338" s="27">
        <f>VLOOKUP(I338,'[1]ITEM#'!A:C,3,0)*3</f>
        <v>-36.660000000000004</v>
      </c>
      <c r="F338" s="27">
        <v>-113.63</v>
      </c>
      <c r="G338" s="18">
        <v>44876</v>
      </c>
      <c r="H338" s="1" t="s">
        <v>262</v>
      </c>
      <c r="I338" s="1">
        <v>1408971</v>
      </c>
      <c r="J338" s="1" t="s">
        <v>1315</v>
      </c>
      <c r="K338" s="1" t="s">
        <v>186</v>
      </c>
      <c r="L338" s="1" t="s">
        <v>1311</v>
      </c>
      <c r="M338" s="1"/>
      <c r="N338" s="8">
        <f>VLOOKUP(I338,'[1]ITEM#'!A:D,4,0)</f>
        <v>-37.880000000000003</v>
      </c>
      <c r="O338" s="1">
        <f t="shared" si="15"/>
        <v>2.9997360084477291</v>
      </c>
      <c r="P338" s="1"/>
      <c r="Q338" s="11" t="s">
        <v>1289</v>
      </c>
    </row>
    <row r="339" spans="1:17" s="10" customFormat="1" x14ac:dyDescent="0.2">
      <c r="A339" s="1"/>
      <c r="B339" s="1"/>
      <c r="C339" s="18"/>
      <c r="D339" s="27"/>
      <c r="E339" s="27">
        <f>VLOOKUP(I339,'[1]ITEM#'!A:C,3,0)</f>
        <v>-8.59</v>
      </c>
      <c r="F339" s="27">
        <v>-17.149999999999999</v>
      </c>
      <c r="G339" s="18">
        <v>44876</v>
      </c>
      <c r="H339" s="1" t="s">
        <v>262</v>
      </c>
      <c r="I339" s="1">
        <v>1408975</v>
      </c>
      <c r="J339" s="1" t="s">
        <v>1335</v>
      </c>
      <c r="K339" s="1" t="s">
        <v>186</v>
      </c>
      <c r="L339" s="1" t="s">
        <v>1311</v>
      </c>
      <c r="M339" s="1"/>
      <c r="N339" s="8">
        <f>VLOOKUP(I339,'[1]ITEM#'!A:D,4,0)</f>
        <v>-17.149999999999999</v>
      </c>
      <c r="O339" s="1">
        <f t="shared" si="15"/>
        <v>1</v>
      </c>
      <c r="P339" s="1"/>
      <c r="Q339" s="11" t="s">
        <v>1289</v>
      </c>
    </row>
    <row r="340" spans="1:17" s="10" customFormat="1" x14ac:dyDescent="0.2">
      <c r="A340" s="1" t="s">
        <v>245</v>
      </c>
      <c r="B340" s="1" t="s">
        <v>286</v>
      </c>
      <c r="C340" s="18">
        <v>44877</v>
      </c>
      <c r="D340" s="27">
        <v>-139.25</v>
      </c>
      <c r="E340" s="27">
        <v>0</v>
      </c>
      <c r="F340" s="27">
        <v>-68.63</v>
      </c>
      <c r="G340" s="18">
        <v>44877</v>
      </c>
      <c r="H340" s="1" t="s">
        <v>263</v>
      </c>
      <c r="I340" s="1">
        <v>1529951</v>
      </c>
      <c r="J340" s="1" t="s">
        <v>1326</v>
      </c>
      <c r="K340" s="1" t="s">
        <v>186</v>
      </c>
      <c r="L340" s="1" t="s">
        <v>1291</v>
      </c>
      <c r="M340" s="1"/>
      <c r="N340" s="8">
        <f>VLOOKUP(I340,'[1]ITEM#'!A:D,4,0)</f>
        <v>-68.63</v>
      </c>
      <c r="O340" s="1">
        <f t="shared" si="15"/>
        <v>1</v>
      </c>
      <c r="P340" s="1"/>
      <c r="Q340" s="11" t="s">
        <v>1289</v>
      </c>
    </row>
    <row r="341" spans="1:17" s="10" customFormat="1" x14ac:dyDescent="0.2">
      <c r="A341" s="1"/>
      <c r="B341" s="1"/>
      <c r="C341" s="18"/>
      <c r="D341" s="27"/>
      <c r="E341" s="27">
        <f>VLOOKUP(I341,'[1]ITEM#'!A:C,3,0)</f>
        <v>0</v>
      </c>
      <c r="F341" s="27">
        <v>-70.62</v>
      </c>
      <c r="G341" s="18">
        <v>44877</v>
      </c>
      <c r="H341" s="1" t="s">
        <v>263</v>
      </c>
      <c r="I341" s="1">
        <v>1585672</v>
      </c>
      <c r="J341" s="1" t="s">
        <v>1321</v>
      </c>
      <c r="K341" s="1" t="s">
        <v>186</v>
      </c>
      <c r="L341" s="1" t="s">
        <v>1291</v>
      </c>
      <c r="M341" s="1"/>
      <c r="N341" s="8">
        <f>VLOOKUP(I341,'[1]ITEM#'!A:D,4,0)</f>
        <v>-70.62</v>
      </c>
      <c r="O341" s="1">
        <f t="shared" si="15"/>
        <v>1</v>
      </c>
      <c r="P341" s="1"/>
      <c r="Q341" s="11" t="s">
        <v>1289</v>
      </c>
    </row>
    <row r="342" spans="1:17" s="10" customFormat="1" x14ac:dyDescent="0.2">
      <c r="A342" s="1" t="s">
        <v>245</v>
      </c>
      <c r="B342" s="1" t="s">
        <v>287</v>
      </c>
      <c r="C342" s="18">
        <v>44875</v>
      </c>
      <c r="D342" s="27">
        <v>-25.55</v>
      </c>
      <c r="E342" s="27">
        <f>VLOOKUP(I342,'[1]ITEM#'!A:C,3,0)</f>
        <v>0</v>
      </c>
      <c r="F342" s="27">
        <f t="shared" si="14"/>
        <v>-25.55</v>
      </c>
      <c r="G342" s="18">
        <v>44875</v>
      </c>
      <c r="H342" s="1" t="s">
        <v>264</v>
      </c>
      <c r="I342" s="1">
        <v>1516597</v>
      </c>
      <c r="J342" s="1" t="s">
        <v>1303</v>
      </c>
      <c r="K342" s="1" t="s">
        <v>186</v>
      </c>
      <c r="L342" s="1" t="s">
        <v>1291</v>
      </c>
      <c r="M342" s="1"/>
      <c r="N342" s="8">
        <f>VLOOKUP(I342,'[1]ITEM#'!A:D,4,0)</f>
        <v>-25.55</v>
      </c>
      <c r="O342" s="1">
        <f t="shared" si="15"/>
        <v>1</v>
      </c>
      <c r="P342" s="1"/>
      <c r="Q342" s="11" t="s">
        <v>1289</v>
      </c>
    </row>
    <row r="343" spans="1:17" s="10" customFormat="1" x14ac:dyDescent="0.2">
      <c r="A343" s="1" t="s">
        <v>245</v>
      </c>
      <c r="B343" s="1" t="s">
        <v>288</v>
      </c>
      <c r="C343" s="18">
        <v>44875</v>
      </c>
      <c r="D343" s="27">
        <v>-38.08</v>
      </c>
      <c r="E343" s="27">
        <f>VLOOKUP(I343,'[1]ITEM#'!A:C,3,0)</f>
        <v>-9.93</v>
      </c>
      <c r="F343" s="27">
        <f t="shared" si="14"/>
        <v>-28.15</v>
      </c>
      <c r="G343" s="18">
        <v>44875</v>
      </c>
      <c r="H343" s="1" t="s">
        <v>265</v>
      </c>
      <c r="I343" s="1">
        <v>1540780</v>
      </c>
      <c r="J343" s="1" t="s">
        <v>1334</v>
      </c>
      <c r="K343" s="1" t="s">
        <v>186</v>
      </c>
      <c r="L343" s="1" t="s">
        <v>1298</v>
      </c>
      <c r="M343" s="1"/>
      <c r="N343" s="8">
        <f>VLOOKUP(I343,'[1]ITEM#'!A:D,4,0)</f>
        <v>-28.15</v>
      </c>
      <c r="O343" s="1">
        <f t="shared" si="15"/>
        <v>1</v>
      </c>
      <c r="P343" s="1"/>
      <c r="Q343" s="11" t="s">
        <v>1289</v>
      </c>
    </row>
    <row r="344" spans="1:17" s="10" customFormat="1" x14ac:dyDescent="0.2">
      <c r="A344" s="1" t="s">
        <v>245</v>
      </c>
      <c r="B344" s="1" t="s">
        <v>289</v>
      </c>
      <c r="C344" s="18">
        <v>44876</v>
      </c>
      <c r="D344" s="27">
        <v>-64.47</v>
      </c>
      <c r="E344" s="27">
        <f>VLOOKUP(I344,'[1]ITEM#'!A:C,3,0)</f>
        <v>0</v>
      </c>
      <c r="F344" s="27">
        <f t="shared" si="14"/>
        <v>-64.47</v>
      </c>
      <c r="G344" s="18">
        <v>44876</v>
      </c>
      <c r="H344" s="1" t="s">
        <v>266</v>
      </c>
      <c r="I344" s="1">
        <v>1585795</v>
      </c>
      <c r="J344" s="1" t="s">
        <v>1290</v>
      </c>
      <c r="K344" s="1" t="s">
        <v>186</v>
      </c>
      <c r="L344" s="1" t="s">
        <v>1291</v>
      </c>
      <c r="M344" s="1"/>
      <c r="N344" s="8">
        <f>VLOOKUP(I344,'[1]ITEM#'!A:D,4,0)</f>
        <v>-64.47</v>
      </c>
      <c r="O344" s="1">
        <f t="shared" si="15"/>
        <v>1</v>
      </c>
      <c r="P344" s="1"/>
      <c r="Q344" s="11" t="s">
        <v>1289</v>
      </c>
    </row>
    <row r="345" spans="1:17" s="10" customFormat="1" x14ac:dyDescent="0.2">
      <c r="A345" s="1" t="s">
        <v>245</v>
      </c>
      <c r="B345" s="1" t="s">
        <v>290</v>
      </c>
      <c r="C345" s="18">
        <v>44876</v>
      </c>
      <c r="D345" s="27">
        <v>-96.4</v>
      </c>
      <c r="E345" s="27">
        <f>VLOOKUP(I345,'[1]ITEM#'!A:C,3,0)</f>
        <v>-10.55</v>
      </c>
      <c r="F345" s="27">
        <f t="shared" si="14"/>
        <v>-85.850000000000009</v>
      </c>
      <c r="G345" s="18">
        <v>44876</v>
      </c>
      <c r="H345" s="1" t="s">
        <v>267</v>
      </c>
      <c r="I345" s="1">
        <v>1662421</v>
      </c>
      <c r="J345" s="1" t="s">
        <v>1300</v>
      </c>
      <c r="K345" s="1" t="s">
        <v>186</v>
      </c>
      <c r="L345" s="1" t="s">
        <v>1301</v>
      </c>
      <c r="M345" s="1"/>
      <c r="N345" s="8">
        <f>VLOOKUP(I345,'[1]ITEM#'!A:D,4,0)</f>
        <v>-85.85</v>
      </c>
      <c r="O345" s="1">
        <f t="shared" si="15"/>
        <v>1.0000000000000002</v>
      </c>
      <c r="P345" s="1"/>
      <c r="Q345" s="11" t="s">
        <v>1289</v>
      </c>
    </row>
    <row r="346" spans="1:17" s="10" customFormat="1" x14ac:dyDescent="0.2">
      <c r="A346" s="1" t="s">
        <v>572</v>
      </c>
      <c r="B346" s="1" t="s">
        <v>581</v>
      </c>
      <c r="C346" s="18">
        <v>44893</v>
      </c>
      <c r="D346" s="27">
        <v>-42.07</v>
      </c>
      <c r="E346" s="27">
        <v>0</v>
      </c>
      <c r="F346" s="27">
        <f t="shared" si="14"/>
        <v>-42.07</v>
      </c>
      <c r="G346" s="18">
        <v>44893</v>
      </c>
      <c r="H346" s="1" t="s">
        <v>573</v>
      </c>
      <c r="I346" s="1">
        <v>1514688</v>
      </c>
      <c r="J346" s="1" t="s">
        <v>1304</v>
      </c>
      <c r="K346" s="1" t="s">
        <v>186</v>
      </c>
      <c r="L346" s="1" t="s">
        <v>1291</v>
      </c>
      <c r="M346" s="1"/>
      <c r="N346" s="8">
        <f>VLOOKUP(I346,'[1]ITEM#'!A:D,4,0)</f>
        <v>-42.07</v>
      </c>
      <c r="O346" s="1">
        <f t="shared" si="15"/>
        <v>1</v>
      </c>
      <c r="P346" s="1"/>
      <c r="Q346" s="11" t="s">
        <v>1289</v>
      </c>
    </row>
    <row r="347" spans="1:17" s="10" customFormat="1" x14ac:dyDescent="0.2">
      <c r="A347" s="1" t="s">
        <v>572</v>
      </c>
      <c r="B347" s="1" t="s">
        <v>582</v>
      </c>
      <c r="C347" s="18">
        <v>44893</v>
      </c>
      <c r="D347" s="27">
        <v>-101.9</v>
      </c>
      <c r="E347" s="27">
        <f>VLOOKUP(I347,'[1]ITEM#'!A:C,3,0)</f>
        <v>-8.59</v>
      </c>
      <c r="F347" s="27">
        <v>-17.149999999999999</v>
      </c>
      <c r="G347" s="18">
        <v>44893</v>
      </c>
      <c r="H347" s="1" t="s">
        <v>574</v>
      </c>
      <c r="I347" s="1">
        <v>1408977</v>
      </c>
      <c r="J347" s="1" t="s">
        <v>1312</v>
      </c>
      <c r="K347" s="1" t="s">
        <v>186</v>
      </c>
      <c r="L347" s="1" t="s">
        <v>1311</v>
      </c>
      <c r="M347" s="1"/>
      <c r="N347" s="8">
        <f>VLOOKUP(I347,'[1]ITEM#'!A:D,4,0)</f>
        <v>-17.149999999999999</v>
      </c>
      <c r="O347" s="1">
        <f t="shared" si="15"/>
        <v>1</v>
      </c>
      <c r="P347" s="1"/>
      <c r="Q347" s="11" t="s">
        <v>1289</v>
      </c>
    </row>
    <row r="348" spans="1:17" s="10" customFormat="1" x14ac:dyDescent="0.2">
      <c r="A348" s="1"/>
      <c r="B348" s="1"/>
      <c r="C348" s="18"/>
      <c r="D348" s="27"/>
      <c r="E348" s="27">
        <f>VLOOKUP(I348,'[1]ITEM#'!A:C,3,0)*2</f>
        <v>-19.86</v>
      </c>
      <c r="F348" s="27">
        <v>-56.3</v>
      </c>
      <c r="G348" s="18">
        <v>44893</v>
      </c>
      <c r="H348" s="1" t="s">
        <v>574</v>
      </c>
      <c r="I348" s="1">
        <v>1540783</v>
      </c>
      <c r="J348" s="1" t="s">
        <v>1317</v>
      </c>
      <c r="K348" s="1" t="s">
        <v>186</v>
      </c>
      <c r="L348" s="1" t="s">
        <v>1298</v>
      </c>
      <c r="M348" s="1"/>
      <c r="N348" s="8">
        <f>VLOOKUP(I348,'[1]ITEM#'!A:D,4,0)</f>
        <v>-28.15</v>
      </c>
      <c r="O348" s="1">
        <f t="shared" si="15"/>
        <v>2</v>
      </c>
      <c r="P348" s="1"/>
      <c r="Q348" s="11" t="s">
        <v>1289</v>
      </c>
    </row>
    <row r="349" spans="1:17" s="10" customFormat="1" x14ac:dyDescent="0.2">
      <c r="A349" s="1" t="s">
        <v>572</v>
      </c>
      <c r="B349" s="1" t="s">
        <v>583</v>
      </c>
      <c r="C349" s="18">
        <v>44893</v>
      </c>
      <c r="D349" s="27">
        <v>-156</v>
      </c>
      <c r="E349" s="27">
        <v>0</v>
      </c>
      <c r="F349" s="27">
        <f t="shared" si="14"/>
        <v>-156</v>
      </c>
      <c r="G349" s="18">
        <v>44893</v>
      </c>
      <c r="H349" s="1" t="s">
        <v>575</v>
      </c>
      <c r="I349" s="1">
        <v>1529947</v>
      </c>
      <c r="J349" s="1" t="s">
        <v>1294</v>
      </c>
      <c r="K349" s="1" t="s">
        <v>186</v>
      </c>
      <c r="L349" s="1" t="s">
        <v>1291</v>
      </c>
      <c r="M349" s="1"/>
      <c r="N349" s="8">
        <f>VLOOKUP(I349,'[1]ITEM#'!A:D,4,0)</f>
        <v>-39</v>
      </c>
      <c r="O349" s="1">
        <f t="shared" si="15"/>
        <v>4</v>
      </c>
      <c r="P349" s="1"/>
      <c r="Q349" s="11" t="s">
        <v>1289</v>
      </c>
    </row>
    <row r="350" spans="1:17" s="10" customFormat="1" x14ac:dyDescent="0.2">
      <c r="A350" s="1" t="s">
        <v>572</v>
      </c>
      <c r="B350" s="1" t="s">
        <v>584</v>
      </c>
      <c r="C350" s="18">
        <v>44893</v>
      </c>
      <c r="D350" s="27">
        <v>-109.62</v>
      </c>
      <c r="E350" s="27">
        <v>0</v>
      </c>
      <c r="F350" s="27">
        <v>-39</v>
      </c>
      <c r="G350" s="18">
        <v>44893</v>
      </c>
      <c r="H350" s="1" t="s">
        <v>576</v>
      </c>
      <c r="I350" s="1">
        <v>1529947</v>
      </c>
      <c r="J350" s="1" t="s">
        <v>1294</v>
      </c>
      <c r="K350" s="1" t="s">
        <v>186</v>
      </c>
      <c r="L350" s="1" t="s">
        <v>1291</v>
      </c>
      <c r="M350" s="1"/>
      <c r="N350" s="8">
        <f>VLOOKUP(I350,'[1]ITEM#'!A:D,4,0)</f>
        <v>-39</v>
      </c>
      <c r="O350" s="1">
        <f t="shared" si="15"/>
        <v>1</v>
      </c>
      <c r="P350" s="1"/>
      <c r="Q350" s="11" t="s">
        <v>1289</v>
      </c>
    </row>
    <row r="351" spans="1:17" s="10" customFormat="1" x14ac:dyDescent="0.2">
      <c r="A351" s="1"/>
      <c r="B351" s="1"/>
      <c r="C351" s="18"/>
      <c r="D351" s="27"/>
      <c r="E351" s="27">
        <v>0</v>
      </c>
      <c r="F351" s="27">
        <v>-70.62</v>
      </c>
      <c r="G351" s="18">
        <v>44893</v>
      </c>
      <c r="H351" s="1" t="s">
        <v>576</v>
      </c>
      <c r="I351" s="1">
        <v>1585798</v>
      </c>
      <c r="J351" s="1" t="s">
        <v>1319</v>
      </c>
      <c r="K351" s="1" t="s">
        <v>186</v>
      </c>
      <c r="L351" s="1" t="s">
        <v>1291</v>
      </c>
      <c r="M351" s="1"/>
      <c r="N351" s="8">
        <f>VLOOKUP(I351,'[1]ITEM#'!A:D,4,0)</f>
        <v>-70.62</v>
      </c>
      <c r="O351" s="1">
        <f t="shared" si="15"/>
        <v>1</v>
      </c>
      <c r="P351" s="1"/>
      <c r="Q351" s="11" t="s">
        <v>1289</v>
      </c>
    </row>
    <row r="352" spans="1:17" s="10" customFormat="1" x14ac:dyDescent="0.2">
      <c r="A352" s="1" t="s">
        <v>572</v>
      </c>
      <c r="B352" s="1" t="s">
        <v>585</v>
      </c>
      <c r="C352" s="18">
        <v>44893</v>
      </c>
      <c r="D352" s="27">
        <v>-50.1</v>
      </c>
      <c r="E352" s="27">
        <f>VLOOKUP(I352,'[1]ITEM#'!A:C,3,0)</f>
        <v>-12.22</v>
      </c>
      <c r="F352" s="27">
        <f t="shared" si="14"/>
        <v>-37.880000000000003</v>
      </c>
      <c r="G352" s="18">
        <v>44893</v>
      </c>
      <c r="H352" s="1" t="s">
        <v>577</v>
      </c>
      <c r="I352" s="1">
        <v>1408972</v>
      </c>
      <c r="J352" s="1" t="s">
        <v>1342</v>
      </c>
      <c r="K352" s="1" t="s">
        <v>186</v>
      </c>
      <c r="L352" s="1" t="s">
        <v>1311</v>
      </c>
      <c r="M352" s="1"/>
      <c r="N352" s="8">
        <f>VLOOKUP(I352,'[1]ITEM#'!A:D,4,0)</f>
        <v>-37.880000000000003</v>
      </c>
      <c r="O352" s="1">
        <f t="shared" si="15"/>
        <v>1</v>
      </c>
      <c r="P352" s="1"/>
      <c r="Q352" s="11" t="s">
        <v>1289</v>
      </c>
    </row>
    <row r="353" spans="1:17" s="10" customFormat="1" x14ac:dyDescent="0.2">
      <c r="A353" s="1" t="s">
        <v>572</v>
      </c>
      <c r="B353" s="1" t="s">
        <v>586</v>
      </c>
      <c r="C353" s="18">
        <v>44893</v>
      </c>
      <c r="D353" s="27">
        <v>-142.47</v>
      </c>
      <c r="E353" s="27">
        <v>0</v>
      </c>
      <c r="F353" s="27">
        <v>-39</v>
      </c>
      <c r="G353" s="18">
        <v>44893</v>
      </c>
      <c r="H353" s="1" t="s">
        <v>578</v>
      </c>
      <c r="I353" s="1">
        <v>1529946</v>
      </c>
      <c r="J353" s="1" t="s">
        <v>1306</v>
      </c>
      <c r="K353" s="1" t="s">
        <v>186</v>
      </c>
      <c r="L353" s="1" t="s">
        <v>1291</v>
      </c>
      <c r="M353" s="1"/>
      <c r="N353" s="8">
        <f>VLOOKUP(I353,'[1]ITEM#'!A:D,4,0)</f>
        <v>-39</v>
      </c>
      <c r="O353" s="1">
        <f t="shared" si="15"/>
        <v>1</v>
      </c>
      <c r="P353" s="1"/>
      <c r="Q353" s="11" t="s">
        <v>1289</v>
      </c>
    </row>
    <row r="354" spans="1:17" s="10" customFormat="1" x14ac:dyDescent="0.2">
      <c r="A354" s="1"/>
      <c r="B354" s="1"/>
      <c r="C354" s="18"/>
      <c r="D354" s="27"/>
      <c r="E354" s="27">
        <v>0</v>
      </c>
      <c r="F354" s="27">
        <v>-39</v>
      </c>
      <c r="G354" s="18">
        <v>44893</v>
      </c>
      <c r="H354" s="1" t="s">
        <v>578</v>
      </c>
      <c r="I354" s="1">
        <v>1529947</v>
      </c>
      <c r="J354" s="1" t="s">
        <v>1294</v>
      </c>
      <c r="K354" s="1" t="s">
        <v>186</v>
      </c>
      <c r="L354" s="1" t="s">
        <v>1291</v>
      </c>
      <c r="M354" s="1"/>
      <c r="N354" s="8">
        <f>VLOOKUP(I354,'[1]ITEM#'!A:D,4,0)</f>
        <v>-39</v>
      </c>
      <c r="O354" s="1">
        <f t="shared" si="15"/>
        <v>1</v>
      </c>
      <c r="P354" s="1"/>
      <c r="Q354" s="11" t="s">
        <v>1289</v>
      </c>
    </row>
    <row r="355" spans="1:17" s="10" customFormat="1" x14ac:dyDescent="0.2">
      <c r="A355" s="1"/>
      <c r="B355" s="1"/>
      <c r="C355" s="18"/>
      <c r="D355" s="27"/>
      <c r="E355" s="27">
        <v>0</v>
      </c>
      <c r="F355" s="27">
        <v>-64.47</v>
      </c>
      <c r="G355" s="18">
        <v>44893</v>
      </c>
      <c r="H355" s="1" t="s">
        <v>578</v>
      </c>
      <c r="I355" s="1">
        <v>1585795</v>
      </c>
      <c r="J355" s="1" t="s">
        <v>1290</v>
      </c>
      <c r="K355" s="1" t="s">
        <v>186</v>
      </c>
      <c r="L355" s="1" t="s">
        <v>1291</v>
      </c>
      <c r="M355" s="1"/>
      <c r="N355" s="8">
        <f>VLOOKUP(I355,'[1]ITEM#'!A:D,4,0)</f>
        <v>-64.47</v>
      </c>
      <c r="O355" s="1">
        <f t="shared" si="15"/>
        <v>1</v>
      </c>
      <c r="P355" s="1"/>
      <c r="Q355" s="11" t="s">
        <v>1289</v>
      </c>
    </row>
    <row r="356" spans="1:17" s="10" customFormat="1" x14ac:dyDescent="0.2">
      <c r="A356" s="1" t="s">
        <v>572</v>
      </c>
      <c r="B356" s="1" t="s">
        <v>587</v>
      </c>
      <c r="C356" s="18">
        <v>44893</v>
      </c>
      <c r="D356" s="27">
        <v>-96.4</v>
      </c>
      <c r="E356" s="27">
        <f>VLOOKUP(I356,'[1]ITEM#'!A:C,3,0)</f>
        <v>-10.55</v>
      </c>
      <c r="F356" s="27">
        <f t="shared" si="14"/>
        <v>-85.850000000000009</v>
      </c>
      <c r="G356" s="18">
        <v>44893</v>
      </c>
      <c r="H356" s="1" t="s">
        <v>579</v>
      </c>
      <c r="I356" s="1">
        <v>1662421</v>
      </c>
      <c r="J356" s="1" t="s">
        <v>1300</v>
      </c>
      <c r="K356" s="1" t="s">
        <v>186</v>
      </c>
      <c r="L356" s="1" t="s">
        <v>1301</v>
      </c>
      <c r="M356" s="1"/>
      <c r="N356" s="8">
        <f>VLOOKUP(I356,'[1]ITEM#'!A:D,4,0)</f>
        <v>-85.85</v>
      </c>
      <c r="O356" s="1">
        <f t="shared" si="15"/>
        <v>1.0000000000000002</v>
      </c>
      <c r="P356" s="1"/>
      <c r="Q356" s="11" t="s">
        <v>1289</v>
      </c>
    </row>
    <row r="357" spans="1:17" s="10" customFormat="1" x14ac:dyDescent="0.2">
      <c r="A357" s="1" t="s">
        <v>572</v>
      </c>
      <c r="B357" s="1" t="s">
        <v>588</v>
      </c>
      <c r="C357" s="18">
        <v>44893</v>
      </c>
      <c r="D357" s="27">
        <v>-42.07</v>
      </c>
      <c r="E357" s="27">
        <v>0</v>
      </c>
      <c r="F357" s="27">
        <f t="shared" si="14"/>
        <v>-42.07</v>
      </c>
      <c r="G357" s="18">
        <v>44893</v>
      </c>
      <c r="H357" s="1" t="s">
        <v>580</v>
      </c>
      <c r="I357" s="1">
        <v>1514691</v>
      </c>
      <c r="J357" s="1" t="s">
        <v>1293</v>
      </c>
      <c r="K357" s="1" t="s">
        <v>186</v>
      </c>
      <c r="L357" s="1" t="s">
        <v>1291</v>
      </c>
      <c r="M357" s="1"/>
      <c r="N357" s="8">
        <f>VLOOKUP(I357,'[1]ITEM#'!A:D,4,0)</f>
        <v>-42.07</v>
      </c>
      <c r="O357" s="1">
        <f t="shared" si="15"/>
        <v>1</v>
      </c>
      <c r="P357" s="1"/>
      <c r="Q357" s="11" t="s">
        <v>1289</v>
      </c>
    </row>
    <row r="358" spans="1:17" s="10" customFormat="1" x14ac:dyDescent="0.2">
      <c r="A358" s="1" t="s">
        <v>572</v>
      </c>
      <c r="B358" s="1" t="s">
        <v>1380</v>
      </c>
      <c r="C358" s="18">
        <v>44893</v>
      </c>
      <c r="D358" s="27">
        <v>-85.42</v>
      </c>
      <c r="E358" s="27">
        <f>VLOOKUP(I358,'[1]ITEM#'!A:C,3,0)-15.19</f>
        <v>-30.29</v>
      </c>
      <c r="F358" s="27">
        <f t="shared" si="14"/>
        <v>-55.13</v>
      </c>
      <c r="G358" s="18">
        <v>44893</v>
      </c>
      <c r="H358" s="1" t="s">
        <v>1381</v>
      </c>
      <c r="I358" s="1">
        <v>1339333</v>
      </c>
      <c r="J358" s="1" t="s">
        <v>1337</v>
      </c>
      <c r="K358" s="1" t="s">
        <v>186</v>
      </c>
      <c r="L358" s="1" t="s">
        <v>1301</v>
      </c>
      <c r="M358" s="1"/>
      <c r="N358" s="8">
        <f>VLOOKUP(I358,'[1]ITEM#'!A:D,4,0)</f>
        <v>-55.13</v>
      </c>
      <c r="O358" s="1">
        <f t="shared" si="15"/>
        <v>1</v>
      </c>
      <c r="P358" s="1"/>
      <c r="Q358" s="11" t="s">
        <v>1289</v>
      </c>
    </row>
    <row r="359" spans="1:17" x14ac:dyDescent="0.2">
      <c r="D359" s="15">
        <f>SUM(D2:D358)</f>
        <v>-23183.81</v>
      </c>
      <c r="E359" s="15">
        <f>SUM(E2:E358)</f>
        <v>-2832.5800000000027</v>
      </c>
      <c r="F359" s="15">
        <f>SUM(F2:F358)</f>
        <v>-20351.23</v>
      </c>
    </row>
  </sheetData>
  <conditionalFormatting sqref="A251">
    <cfRule type="duplicateValues" dxfId="120" priority="1"/>
  </conditionalFormatting>
  <conditionalFormatting sqref="B1">
    <cfRule type="duplicateValues" dxfId="119" priority="60"/>
    <cfRule type="duplicateValues" dxfId="118" priority="3"/>
    <cfRule type="duplicateValues" dxfId="117" priority="4"/>
    <cfRule type="duplicateValues" dxfId="116" priority="5"/>
    <cfRule type="duplicateValues" dxfId="115" priority="6"/>
    <cfRule type="duplicateValues" dxfId="114" priority="7"/>
    <cfRule type="duplicateValues" dxfId="113" priority="8"/>
    <cfRule type="duplicateValues" dxfId="112" priority="9"/>
    <cfRule type="duplicateValues" dxfId="111" priority="10"/>
    <cfRule type="duplicateValues" dxfId="110" priority="11"/>
    <cfRule type="duplicateValues" dxfId="109" priority="12"/>
    <cfRule type="duplicateValues" dxfId="108" priority="13"/>
    <cfRule type="duplicateValues" dxfId="107" priority="14"/>
    <cfRule type="duplicateValues" dxfId="106" priority="15"/>
    <cfRule type="duplicateValues" dxfId="105" priority="16"/>
    <cfRule type="duplicateValues" dxfId="104" priority="17"/>
    <cfRule type="duplicateValues" dxfId="103" priority="18"/>
    <cfRule type="duplicateValues" dxfId="102" priority="19"/>
    <cfRule type="duplicateValues" dxfId="101" priority="20"/>
    <cfRule type="duplicateValues" dxfId="100" priority="21"/>
    <cfRule type="duplicateValues" dxfId="99" priority="22"/>
    <cfRule type="duplicateValues" dxfId="98" priority="23"/>
    <cfRule type="duplicateValues" dxfId="97" priority="24"/>
    <cfRule type="duplicateValues" dxfId="96" priority="25"/>
    <cfRule type="duplicateValues" dxfId="95" priority="26"/>
    <cfRule type="duplicateValues" dxfId="94" priority="27"/>
    <cfRule type="duplicateValues" dxfId="93" priority="28"/>
    <cfRule type="duplicateValues" dxfId="92" priority="29"/>
    <cfRule type="duplicateValues" dxfId="91" priority="30"/>
    <cfRule type="duplicateValues" dxfId="90" priority="31"/>
    <cfRule type="duplicateValues" dxfId="89" priority="32"/>
    <cfRule type="duplicateValues" dxfId="88" priority="33"/>
    <cfRule type="duplicateValues" dxfId="87" priority="34"/>
    <cfRule type="duplicateValues" dxfId="86" priority="35"/>
    <cfRule type="duplicateValues" dxfId="85" priority="36"/>
    <cfRule type="duplicateValues" dxfId="84" priority="37"/>
    <cfRule type="duplicateValues" dxfId="83" priority="38"/>
    <cfRule type="duplicateValues" dxfId="82" priority="39"/>
    <cfRule type="duplicateValues" dxfId="81" priority="40"/>
    <cfRule type="duplicateValues" dxfId="80" priority="41"/>
    <cfRule type="duplicateValues" dxfId="79" priority="42"/>
    <cfRule type="duplicateValues" dxfId="78" priority="43"/>
    <cfRule type="duplicateValues" dxfId="77" priority="44"/>
    <cfRule type="duplicateValues" dxfId="76" priority="45"/>
    <cfRule type="duplicateValues" dxfId="75" priority="46"/>
    <cfRule type="duplicateValues" dxfId="74" priority="47"/>
    <cfRule type="duplicateValues" dxfId="73" priority="48"/>
    <cfRule type="duplicateValues" dxfId="72" priority="49"/>
    <cfRule type="duplicateValues" dxfId="71" priority="50"/>
    <cfRule type="duplicateValues" dxfId="70" priority="51"/>
    <cfRule type="duplicateValues" dxfId="69" priority="52"/>
    <cfRule type="duplicateValues" dxfId="68" priority="53"/>
    <cfRule type="duplicateValues" dxfId="67" priority="54"/>
    <cfRule type="duplicateValues" dxfId="66" priority="55"/>
    <cfRule type="duplicateValues" dxfId="65" priority="56"/>
    <cfRule type="duplicateValues" dxfId="64" priority="57"/>
    <cfRule type="duplicateValues" dxfId="63" priority="58"/>
    <cfRule type="duplicateValues" dxfId="62" priority="59"/>
  </conditionalFormatting>
  <conditionalFormatting sqref="B1:B221">
    <cfRule type="duplicateValues" dxfId="61" priority="61"/>
  </conditionalFormatting>
  <conditionalFormatting sqref="B222:B358">
    <cfRule type="duplicateValues" dxfId="60" priority="2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203"/>
  <sheetViews>
    <sheetView workbookViewId="0">
      <selection activeCell="G41" sqref="G41"/>
    </sheetView>
  </sheetViews>
  <sheetFormatPr defaultColWidth="9.140625" defaultRowHeight="12.75" x14ac:dyDescent="0.2"/>
  <cols>
    <col min="1" max="2" width="19.7109375" style="11" customWidth="1"/>
    <col min="3" max="7" width="11.140625" style="11" customWidth="1"/>
    <col min="8" max="8" width="16.85546875" style="11" customWidth="1"/>
    <col min="9" max="11" width="9.140625" style="11"/>
    <col min="12" max="12" width="9.42578125" style="11" bestFit="1" customWidth="1"/>
    <col min="13" max="19" width="9.140625" style="11"/>
    <col min="20" max="20" width="9.5703125" style="11" bestFit="1" customWidth="1"/>
    <col min="21" max="21" width="9.140625" style="11"/>
    <col min="22" max="22" width="10.140625" style="11" bestFit="1" customWidth="1"/>
    <col min="23" max="23" width="11.5703125" style="11" bestFit="1" customWidth="1"/>
    <col min="24" max="16384" width="9.140625" style="11"/>
  </cols>
  <sheetData>
    <row r="1" spans="1:23" x14ac:dyDescent="0.2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8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  <c r="R1" s="33" t="s">
        <v>5750</v>
      </c>
      <c r="W1" s="91"/>
    </row>
    <row r="2" spans="1:23" x14ac:dyDescent="0.2">
      <c r="A2" s="77" t="s">
        <v>5757</v>
      </c>
      <c r="B2" s="77" t="s">
        <v>5763</v>
      </c>
      <c r="C2" s="78">
        <v>45137</v>
      </c>
      <c r="D2" s="79">
        <v>-39</v>
      </c>
      <c r="E2" s="79">
        <v>0</v>
      </c>
      <c r="F2" s="79">
        <v>-39</v>
      </c>
      <c r="G2" s="78">
        <v>45137</v>
      </c>
      <c r="H2" s="77" t="s">
        <v>5758</v>
      </c>
      <c r="I2" s="80">
        <v>1529947</v>
      </c>
      <c r="J2" s="80" t="s">
        <v>1294</v>
      </c>
      <c r="K2" s="80">
        <v>184798</v>
      </c>
      <c r="L2" s="81">
        <v>45139</v>
      </c>
      <c r="M2" s="77" t="str">
        <f>VLOOKUP(I2,'[4]ITEM#'!A:B,2,0)</f>
        <v>Costco01</v>
      </c>
      <c r="N2" s="83" t="s">
        <v>1291</v>
      </c>
      <c r="O2" s="83"/>
      <c r="P2" s="42">
        <f>VLOOKUP(I2,'[4]ITEM#'!A:D,4,0)</f>
        <v>-39</v>
      </c>
      <c r="Q2" s="84">
        <f t="shared" ref="Q2:Q65" si="0">F2/P2</f>
        <v>1</v>
      </c>
      <c r="R2" s="47" t="s">
        <v>1289</v>
      </c>
      <c r="S2" s="92"/>
      <c r="T2" s="92"/>
      <c r="W2" s="91"/>
    </row>
    <row r="3" spans="1:23" x14ac:dyDescent="0.2">
      <c r="A3" s="77" t="s">
        <v>5757</v>
      </c>
      <c r="B3" s="77" t="s">
        <v>5764</v>
      </c>
      <c r="C3" s="78">
        <v>45136</v>
      </c>
      <c r="D3" s="79">
        <v>-42.7</v>
      </c>
      <c r="E3" s="79">
        <v>-11.1</v>
      </c>
      <c r="F3" s="79">
        <v>-31.6</v>
      </c>
      <c r="G3" s="78">
        <v>45136</v>
      </c>
      <c r="H3" s="77" t="s">
        <v>5759</v>
      </c>
      <c r="I3" s="80">
        <v>1593359</v>
      </c>
      <c r="J3" s="80" t="s">
        <v>1316</v>
      </c>
      <c r="K3" s="80">
        <v>184798</v>
      </c>
      <c r="L3" s="81">
        <v>45139</v>
      </c>
      <c r="M3" s="77" t="str">
        <f>VLOOKUP(I3,'[4]ITEM#'!A:B,2,0)</f>
        <v>Costco01</v>
      </c>
      <c r="N3" s="83" t="s">
        <v>1298</v>
      </c>
      <c r="O3" s="83"/>
      <c r="P3" s="42">
        <f>VLOOKUP(I3,'[4]ITEM#'!A:D,4,0)</f>
        <v>-31.6</v>
      </c>
      <c r="Q3" s="84">
        <f t="shared" si="0"/>
        <v>1</v>
      </c>
      <c r="R3" s="47" t="s">
        <v>1289</v>
      </c>
      <c r="V3" s="92"/>
      <c r="W3" s="91"/>
    </row>
    <row r="4" spans="1:23" x14ac:dyDescent="0.2">
      <c r="A4" s="77" t="s">
        <v>5757</v>
      </c>
      <c r="B4" s="77" t="s">
        <v>5765</v>
      </c>
      <c r="C4" s="78">
        <v>45136</v>
      </c>
      <c r="D4" s="79">
        <v>-39</v>
      </c>
      <c r="E4" s="79">
        <v>0</v>
      </c>
      <c r="F4" s="79">
        <v>-39</v>
      </c>
      <c r="G4" s="78">
        <v>45136</v>
      </c>
      <c r="H4" s="77" t="s">
        <v>5760</v>
      </c>
      <c r="I4" s="80">
        <v>1529946</v>
      </c>
      <c r="J4" s="80" t="s">
        <v>1306</v>
      </c>
      <c r="K4" s="80">
        <v>184798</v>
      </c>
      <c r="L4" s="81">
        <v>45139</v>
      </c>
      <c r="M4" s="77" t="str">
        <f>VLOOKUP(I4,'[4]ITEM#'!A:B,2,0)</f>
        <v>Costco01</v>
      </c>
      <c r="N4" s="83" t="s">
        <v>1291</v>
      </c>
      <c r="O4" s="83"/>
      <c r="P4" s="42">
        <f>VLOOKUP(I4,'[4]ITEM#'!A:D,4,0)</f>
        <v>-39</v>
      </c>
      <c r="Q4" s="84">
        <f t="shared" si="0"/>
        <v>1</v>
      </c>
      <c r="R4" s="47" t="s">
        <v>1289</v>
      </c>
      <c r="S4" s="92"/>
      <c r="T4" s="92"/>
      <c r="W4" s="91"/>
    </row>
    <row r="5" spans="1:23" x14ac:dyDescent="0.2">
      <c r="A5" s="77" t="s">
        <v>5757</v>
      </c>
      <c r="B5" s="90" t="s">
        <v>5766</v>
      </c>
      <c r="C5" s="78">
        <v>45136</v>
      </c>
      <c r="D5" s="79">
        <v>-88.35</v>
      </c>
      <c r="E5" s="79">
        <v>-11</v>
      </c>
      <c r="F5" s="79">
        <v>-77.349999999999994</v>
      </c>
      <c r="G5" s="78">
        <v>45136</v>
      </c>
      <c r="H5" s="77" t="s">
        <v>5761</v>
      </c>
      <c r="I5" s="80">
        <v>1662420</v>
      </c>
      <c r="J5" s="80" t="s">
        <v>1318</v>
      </c>
      <c r="K5" s="80">
        <v>184798</v>
      </c>
      <c r="L5" s="81">
        <v>45139</v>
      </c>
      <c r="M5" s="77" t="str">
        <f>VLOOKUP(I5,'[4]ITEM#'!A:B,2,0)</f>
        <v>Costco01</v>
      </c>
      <c r="N5" s="83" t="s">
        <v>1301</v>
      </c>
      <c r="O5" s="83"/>
      <c r="P5" s="42">
        <f>VLOOKUP(I5,'[4]ITEM#'!A:D,4,0)</f>
        <v>-77.349999999999994</v>
      </c>
      <c r="Q5" s="84">
        <f t="shared" si="0"/>
        <v>1</v>
      </c>
      <c r="R5" s="47" t="s">
        <v>1289</v>
      </c>
      <c r="S5" s="92"/>
      <c r="T5" s="92"/>
      <c r="W5" s="91"/>
    </row>
    <row r="6" spans="1:23" x14ac:dyDescent="0.2">
      <c r="A6" s="77" t="s">
        <v>5757</v>
      </c>
      <c r="B6" s="90" t="s">
        <v>5767</v>
      </c>
      <c r="C6" s="78">
        <v>45135</v>
      </c>
      <c r="D6" s="79">
        <v>-77.319999999999993</v>
      </c>
      <c r="E6" s="79">
        <v>-21.02</v>
      </c>
      <c r="F6" s="79">
        <v>-56.3</v>
      </c>
      <c r="G6" s="78">
        <v>45135</v>
      </c>
      <c r="H6" s="77" t="s">
        <v>5762</v>
      </c>
      <c r="I6" s="80">
        <v>1540780</v>
      </c>
      <c r="J6" s="80" t="s">
        <v>1334</v>
      </c>
      <c r="K6" s="80">
        <v>184798</v>
      </c>
      <c r="L6" s="81">
        <v>45139</v>
      </c>
      <c r="M6" s="77" t="str">
        <f>VLOOKUP(I6,'[4]ITEM#'!A:B,2,0)</f>
        <v>Costco01</v>
      </c>
      <c r="N6" s="83" t="s">
        <v>1298</v>
      </c>
      <c r="O6" s="83"/>
      <c r="P6" s="42">
        <f>VLOOKUP(I6,'[4]ITEM#'!A:D,4,0)</f>
        <v>-28.15</v>
      </c>
      <c r="Q6" s="84">
        <f t="shared" si="0"/>
        <v>2</v>
      </c>
      <c r="R6" s="47" t="s">
        <v>1289</v>
      </c>
      <c r="W6" s="91"/>
    </row>
    <row r="7" spans="1:23" x14ac:dyDescent="0.2">
      <c r="A7" s="77" t="s">
        <v>5768</v>
      </c>
      <c r="B7" s="90" t="s">
        <v>5780</v>
      </c>
      <c r="C7" s="78">
        <v>45138</v>
      </c>
      <c r="D7" s="79">
        <v>-43.47</v>
      </c>
      <c r="E7" s="79">
        <v>-20.97</v>
      </c>
      <c r="F7" s="79">
        <v>-22.5</v>
      </c>
      <c r="G7" s="78">
        <v>45138</v>
      </c>
      <c r="H7" s="77" t="s">
        <v>5769</v>
      </c>
      <c r="I7" s="80">
        <v>1663075</v>
      </c>
      <c r="J7" s="80" t="s">
        <v>5741</v>
      </c>
      <c r="K7" s="80">
        <v>12219451</v>
      </c>
      <c r="L7" s="81">
        <v>45140</v>
      </c>
      <c r="M7" s="77" t="str">
        <f>VLOOKUP(I7,'[4]ITEM#'!A:B,2,0)</f>
        <v>Costco01</v>
      </c>
      <c r="N7" s="83" t="s">
        <v>1311</v>
      </c>
      <c r="O7" s="83"/>
      <c r="P7" s="42">
        <f>VLOOKUP(I7,'[4]ITEM#'!A:D,4,0)</f>
        <v>-22.5</v>
      </c>
      <c r="Q7" s="84">
        <f t="shared" si="0"/>
        <v>1</v>
      </c>
      <c r="R7" s="47" t="s">
        <v>1289</v>
      </c>
      <c r="W7" s="91"/>
    </row>
    <row r="8" spans="1:23" x14ac:dyDescent="0.2">
      <c r="A8" s="77" t="s">
        <v>5768</v>
      </c>
      <c r="B8" s="90" t="s">
        <v>5781</v>
      </c>
      <c r="C8" s="78">
        <v>45138</v>
      </c>
      <c r="D8" s="79">
        <v>-39</v>
      </c>
      <c r="E8" s="79">
        <v>0</v>
      </c>
      <c r="F8" s="79">
        <v>-39</v>
      </c>
      <c r="G8" s="78">
        <v>45138</v>
      </c>
      <c r="H8" s="77" t="s">
        <v>5770</v>
      </c>
      <c r="I8" s="80">
        <v>1529946</v>
      </c>
      <c r="J8" s="80" t="s">
        <v>1306</v>
      </c>
      <c r="K8" s="80">
        <v>185036</v>
      </c>
      <c r="L8" s="81">
        <v>45140</v>
      </c>
      <c r="M8" s="77" t="str">
        <f>VLOOKUP(I8,'[4]ITEM#'!A:B,2,0)</f>
        <v>Costco01</v>
      </c>
      <c r="N8" s="83" t="s">
        <v>1291</v>
      </c>
      <c r="O8" s="83"/>
      <c r="P8" s="42">
        <f>VLOOKUP(I8,'[4]ITEM#'!A:D,4,0)</f>
        <v>-39</v>
      </c>
      <c r="Q8" s="84">
        <f t="shared" si="0"/>
        <v>1</v>
      </c>
      <c r="R8" s="47" t="s">
        <v>1289</v>
      </c>
      <c r="W8" s="91"/>
    </row>
    <row r="9" spans="1:23" x14ac:dyDescent="0.2">
      <c r="A9" s="77" t="s">
        <v>5768</v>
      </c>
      <c r="B9" s="90" t="s">
        <v>5782</v>
      </c>
      <c r="C9" s="78">
        <v>45138</v>
      </c>
      <c r="D9" s="79">
        <v>-39</v>
      </c>
      <c r="E9" s="79">
        <v>0</v>
      </c>
      <c r="F9" s="79">
        <v>-39</v>
      </c>
      <c r="G9" s="78">
        <v>45138</v>
      </c>
      <c r="H9" s="77" t="s">
        <v>5771</v>
      </c>
      <c r="I9" s="80">
        <v>1529947</v>
      </c>
      <c r="J9" s="80" t="s">
        <v>1294</v>
      </c>
      <c r="K9" s="80">
        <v>185036</v>
      </c>
      <c r="L9" s="81">
        <v>45140</v>
      </c>
      <c r="M9" s="77" t="str">
        <f>VLOOKUP(I9,'[4]ITEM#'!A:B,2,0)</f>
        <v>Costco01</v>
      </c>
      <c r="N9" s="83" t="s">
        <v>1291</v>
      </c>
      <c r="O9" s="83"/>
      <c r="P9" s="42">
        <f>VLOOKUP(I9,'[4]ITEM#'!A:D,4,0)</f>
        <v>-39</v>
      </c>
      <c r="Q9" s="84">
        <f t="shared" si="0"/>
        <v>1</v>
      </c>
      <c r="R9" s="47" t="s">
        <v>1289</v>
      </c>
    </row>
    <row r="10" spans="1:23" x14ac:dyDescent="0.2">
      <c r="A10" s="77" t="s">
        <v>5768</v>
      </c>
      <c r="B10" s="90" t="s">
        <v>5783</v>
      </c>
      <c r="C10" s="78">
        <v>45138</v>
      </c>
      <c r="D10" s="79">
        <v>-70.62</v>
      </c>
      <c r="E10" s="79">
        <v>0</v>
      </c>
      <c r="F10" s="79">
        <v>-70.62</v>
      </c>
      <c r="G10" s="78">
        <v>45138</v>
      </c>
      <c r="H10" s="77" t="s">
        <v>5772</v>
      </c>
      <c r="I10" s="80">
        <v>1585799</v>
      </c>
      <c r="J10" s="80" t="s">
        <v>1292</v>
      </c>
      <c r="K10" s="80">
        <v>185036</v>
      </c>
      <c r="L10" s="81">
        <v>45140</v>
      </c>
      <c r="M10" s="77" t="str">
        <f>VLOOKUP(I10,'[4]ITEM#'!A:B,2,0)</f>
        <v>Costco01</v>
      </c>
      <c r="N10" s="83" t="s">
        <v>1291</v>
      </c>
      <c r="O10" s="83"/>
      <c r="P10" s="42">
        <f>VLOOKUP(I10,'[4]ITEM#'!A:D,4,0)</f>
        <v>-70.62</v>
      </c>
      <c r="Q10" s="84">
        <f t="shared" si="0"/>
        <v>1</v>
      </c>
      <c r="R10" s="47" t="s">
        <v>1289</v>
      </c>
    </row>
    <row r="11" spans="1:23" x14ac:dyDescent="0.2">
      <c r="A11" s="77" t="s">
        <v>5768</v>
      </c>
      <c r="B11" s="90" t="s">
        <v>5784</v>
      </c>
      <c r="C11" s="78">
        <v>45138</v>
      </c>
      <c r="D11" s="79">
        <v>-25.55</v>
      </c>
      <c r="E11" s="79">
        <v>0</v>
      </c>
      <c r="F11" s="79">
        <v>-25.55</v>
      </c>
      <c r="G11" s="78">
        <v>45138</v>
      </c>
      <c r="H11" s="77" t="s">
        <v>5773</v>
      </c>
      <c r="I11" s="80">
        <v>1516597</v>
      </c>
      <c r="J11" s="80" t="s">
        <v>1303</v>
      </c>
      <c r="K11" s="80">
        <v>185036</v>
      </c>
      <c r="L11" s="81">
        <v>45140</v>
      </c>
      <c r="M11" s="77" t="str">
        <f>VLOOKUP(I11,'[4]ITEM#'!A:B,2,0)</f>
        <v>Costco01</v>
      </c>
      <c r="N11" s="83" t="s">
        <v>1291</v>
      </c>
      <c r="O11" s="83"/>
      <c r="P11" s="42">
        <f>VLOOKUP(I11,'[4]ITEM#'!A:D,4,0)</f>
        <v>-25.55</v>
      </c>
      <c r="Q11" s="84">
        <f t="shared" si="0"/>
        <v>1</v>
      </c>
      <c r="R11" s="47" t="s">
        <v>1289</v>
      </c>
    </row>
    <row r="12" spans="1:23" x14ac:dyDescent="0.2">
      <c r="A12" s="77" t="s">
        <v>5768</v>
      </c>
      <c r="B12" s="90" t="s">
        <v>5785</v>
      </c>
      <c r="C12" s="78">
        <v>45138</v>
      </c>
      <c r="D12" s="79">
        <v>-38.659999999999997</v>
      </c>
      <c r="E12" s="79">
        <v>-10.51</v>
      </c>
      <c r="F12" s="79">
        <v>-28.15</v>
      </c>
      <c r="G12" s="78">
        <v>45138</v>
      </c>
      <c r="H12" s="77" t="s">
        <v>5774</v>
      </c>
      <c r="I12" s="80">
        <v>1540781</v>
      </c>
      <c r="J12" s="80" t="s">
        <v>1308</v>
      </c>
      <c r="K12" s="80">
        <v>185036</v>
      </c>
      <c r="L12" s="81">
        <v>45140</v>
      </c>
      <c r="M12" s="77" t="str">
        <f>VLOOKUP(I12,'[4]ITEM#'!A:B,2,0)</f>
        <v>Costco01</v>
      </c>
      <c r="N12" s="83" t="s">
        <v>1298</v>
      </c>
      <c r="O12" s="83"/>
      <c r="P12" s="42">
        <f>VLOOKUP(I12,'[4]ITEM#'!A:D,4,0)</f>
        <v>-28.15</v>
      </c>
      <c r="Q12" s="84">
        <f t="shared" si="0"/>
        <v>1</v>
      </c>
      <c r="R12" s="47" t="s">
        <v>1289</v>
      </c>
    </row>
    <row r="13" spans="1:23" x14ac:dyDescent="0.2">
      <c r="A13" s="77" t="s">
        <v>5768</v>
      </c>
      <c r="B13" s="90" t="s">
        <v>5786</v>
      </c>
      <c r="C13" s="78">
        <v>45138</v>
      </c>
      <c r="D13" s="79">
        <v>-97.22</v>
      </c>
      <c r="E13" s="79">
        <v>-11.37</v>
      </c>
      <c r="F13" s="79">
        <v>-85.85</v>
      </c>
      <c r="G13" s="78">
        <v>45138</v>
      </c>
      <c r="H13" s="77" t="s">
        <v>5775</v>
      </c>
      <c r="I13" s="80">
        <v>1662422</v>
      </c>
      <c r="J13" s="80" t="s">
        <v>1327</v>
      </c>
      <c r="K13" s="80">
        <v>185036</v>
      </c>
      <c r="L13" s="81">
        <v>45140</v>
      </c>
      <c r="M13" s="77" t="str">
        <f>VLOOKUP(I13,'[4]ITEM#'!A:B,2,0)</f>
        <v>Costco01</v>
      </c>
      <c r="N13" s="83" t="s">
        <v>1301</v>
      </c>
      <c r="O13" s="83"/>
      <c r="P13" s="42">
        <f>VLOOKUP(I13,'[4]ITEM#'!A:D,4,0)</f>
        <v>-85.85</v>
      </c>
      <c r="Q13" s="84">
        <f t="shared" si="0"/>
        <v>1</v>
      </c>
      <c r="R13" s="47" t="s">
        <v>1289</v>
      </c>
    </row>
    <row r="14" spans="1:23" x14ac:dyDescent="0.2">
      <c r="A14" s="77" t="s">
        <v>5768</v>
      </c>
      <c r="B14" s="90" t="s">
        <v>5787</v>
      </c>
      <c r="C14" s="78">
        <v>45138</v>
      </c>
      <c r="D14" s="79">
        <v>-22.78</v>
      </c>
      <c r="E14" s="79">
        <v>0</v>
      </c>
      <c r="F14" s="79">
        <v>-22.78</v>
      </c>
      <c r="G14" s="78">
        <v>45138</v>
      </c>
      <c r="H14" s="77" t="s">
        <v>5776</v>
      </c>
      <c r="I14" s="80">
        <v>1529939</v>
      </c>
      <c r="J14" s="80" t="s">
        <v>1339</v>
      </c>
      <c r="K14" s="80">
        <v>185036</v>
      </c>
      <c r="L14" s="81">
        <v>45140</v>
      </c>
      <c r="M14" s="77" t="str">
        <f>VLOOKUP(I14,'[4]ITEM#'!A:B,2,0)</f>
        <v>Costco01</v>
      </c>
      <c r="N14" s="83" t="s">
        <v>1291</v>
      </c>
      <c r="O14" s="83"/>
      <c r="P14" s="42">
        <f>VLOOKUP(I14,'[4]ITEM#'!A:D,4,0)</f>
        <v>-22.78</v>
      </c>
      <c r="Q14" s="84">
        <f t="shared" si="0"/>
        <v>1</v>
      </c>
      <c r="R14" s="47" t="s">
        <v>1289</v>
      </c>
    </row>
    <row r="15" spans="1:23" x14ac:dyDescent="0.2">
      <c r="A15" s="77" t="s">
        <v>5768</v>
      </c>
      <c r="B15" s="90" t="s">
        <v>5787</v>
      </c>
      <c r="C15" s="78">
        <v>45138</v>
      </c>
      <c r="D15" s="79">
        <v>-39</v>
      </c>
      <c r="E15" s="79"/>
      <c r="F15" s="79">
        <v>-39</v>
      </c>
      <c r="G15" s="78">
        <v>45138</v>
      </c>
      <c r="H15" s="77" t="s">
        <v>5776</v>
      </c>
      <c r="I15" s="80">
        <v>1529947</v>
      </c>
      <c r="J15" s="80" t="s">
        <v>1294</v>
      </c>
      <c r="K15" s="80">
        <v>185036</v>
      </c>
      <c r="L15" s="81">
        <v>45140</v>
      </c>
      <c r="M15" s="77" t="str">
        <f>VLOOKUP(I15,'[4]ITEM#'!A:B,2,0)</f>
        <v>Costco01</v>
      </c>
      <c r="N15" s="83" t="s">
        <v>1291</v>
      </c>
      <c r="O15" s="83"/>
      <c r="P15" s="42">
        <f>VLOOKUP(I15,'[4]ITEM#'!A:D,4,0)</f>
        <v>-39</v>
      </c>
      <c r="Q15" s="84">
        <f t="shared" si="0"/>
        <v>1</v>
      </c>
      <c r="R15" s="47" t="s">
        <v>1289</v>
      </c>
    </row>
    <row r="16" spans="1:23" x14ac:dyDescent="0.2">
      <c r="A16" s="77" t="s">
        <v>5768</v>
      </c>
      <c r="B16" s="90" t="s">
        <v>5788</v>
      </c>
      <c r="C16" s="78">
        <v>45138</v>
      </c>
      <c r="D16" s="79">
        <v>-38.659999999999997</v>
      </c>
      <c r="E16" s="79">
        <v>-10.51</v>
      </c>
      <c r="F16" s="79">
        <v>-28.15</v>
      </c>
      <c r="G16" s="78">
        <v>45138</v>
      </c>
      <c r="H16" s="77" t="s">
        <v>5777</v>
      </c>
      <c r="I16" s="80">
        <v>1540781</v>
      </c>
      <c r="J16" s="80" t="s">
        <v>1308</v>
      </c>
      <c r="K16" s="80">
        <v>185036</v>
      </c>
      <c r="L16" s="81">
        <v>45140</v>
      </c>
      <c r="M16" s="77" t="str">
        <f>VLOOKUP(I16,'[4]ITEM#'!A:B,2,0)</f>
        <v>Costco01</v>
      </c>
      <c r="N16" s="83" t="s">
        <v>1298</v>
      </c>
      <c r="O16" s="83"/>
      <c r="P16" s="42">
        <f>VLOOKUP(I16,'[4]ITEM#'!A:D,4,0)</f>
        <v>-28.15</v>
      </c>
      <c r="Q16" s="84">
        <f t="shared" si="0"/>
        <v>1</v>
      </c>
      <c r="R16" s="47" t="s">
        <v>1289</v>
      </c>
    </row>
    <row r="17" spans="1:18" x14ac:dyDescent="0.2">
      <c r="A17" s="77" t="s">
        <v>5768</v>
      </c>
      <c r="B17" s="90" t="s">
        <v>5789</v>
      </c>
      <c r="C17" s="78">
        <v>45138</v>
      </c>
      <c r="D17" s="79">
        <v>-25.55</v>
      </c>
      <c r="E17" s="79">
        <v>0</v>
      </c>
      <c r="F17" s="79">
        <v>-25.55</v>
      </c>
      <c r="G17" s="78">
        <v>45138</v>
      </c>
      <c r="H17" s="77" t="s">
        <v>5778</v>
      </c>
      <c r="I17" s="80">
        <v>1516596</v>
      </c>
      <c r="J17" s="80" t="s">
        <v>1344</v>
      </c>
      <c r="K17" s="80">
        <v>185036</v>
      </c>
      <c r="L17" s="81">
        <v>45140</v>
      </c>
      <c r="M17" s="77" t="str">
        <f>VLOOKUP(I17,'[4]ITEM#'!A:B,2,0)</f>
        <v>Costco01</v>
      </c>
      <c r="N17" s="83" t="s">
        <v>1291</v>
      </c>
      <c r="O17" s="83"/>
      <c r="P17" s="42">
        <f>VLOOKUP(I17,'[4]ITEM#'!A:D,4,0)</f>
        <v>-25.55</v>
      </c>
      <c r="Q17" s="84">
        <f t="shared" si="0"/>
        <v>1</v>
      </c>
      <c r="R17" s="47" t="s">
        <v>1289</v>
      </c>
    </row>
    <row r="18" spans="1:18" x14ac:dyDescent="0.2">
      <c r="A18" s="77" t="s">
        <v>5768</v>
      </c>
      <c r="B18" s="90" t="s">
        <v>5790</v>
      </c>
      <c r="C18" s="78">
        <v>45138</v>
      </c>
      <c r="D18" s="79">
        <f>E18+F18</f>
        <v>-77.319999999999993</v>
      </c>
      <c r="E18" s="79">
        <v>-21.02</v>
      </c>
      <c r="F18" s="79">
        <v>-56.3</v>
      </c>
      <c r="G18" s="78">
        <v>45138</v>
      </c>
      <c r="H18" s="77" t="s">
        <v>5779</v>
      </c>
      <c r="I18" s="80">
        <v>1540783</v>
      </c>
      <c r="J18" s="80" t="s">
        <v>1317</v>
      </c>
      <c r="K18" s="80">
        <v>185036</v>
      </c>
      <c r="L18" s="81">
        <v>45140</v>
      </c>
      <c r="M18" s="77" t="str">
        <f>VLOOKUP(I18,'[4]ITEM#'!A:B,2,0)</f>
        <v>Costco01</v>
      </c>
      <c r="N18" s="83" t="s">
        <v>1298</v>
      </c>
      <c r="O18" s="83"/>
      <c r="P18" s="42">
        <f>VLOOKUP(I18,'[4]ITEM#'!A:D,4,0)</f>
        <v>-28.15</v>
      </c>
      <c r="Q18" s="84">
        <f t="shared" si="0"/>
        <v>2</v>
      </c>
      <c r="R18" s="47" t="s">
        <v>1289</v>
      </c>
    </row>
    <row r="19" spans="1:18" x14ac:dyDescent="0.2">
      <c r="A19" s="77" t="s">
        <v>5768</v>
      </c>
      <c r="B19" s="90" t="s">
        <v>5790</v>
      </c>
      <c r="C19" s="78">
        <v>45138</v>
      </c>
      <c r="D19" s="79">
        <f>E19+F19</f>
        <v>-97.22</v>
      </c>
      <c r="E19" s="79">
        <v>-11.37</v>
      </c>
      <c r="F19" s="79">
        <v>-85.85</v>
      </c>
      <c r="G19" s="78">
        <v>45138</v>
      </c>
      <c r="H19" s="77" t="s">
        <v>5779</v>
      </c>
      <c r="I19" s="80">
        <v>1662422</v>
      </c>
      <c r="J19" s="80" t="s">
        <v>1327</v>
      </c>
      <c r="K19" s="80">
        <v>185036</v>
      </c>
      <c r="L19" s="81">
        <v>45140</v>
      </c>
      <c r="M19" s="77" t="str">
        <f>VLOOKUP(I19,'[4]ITEM#'!A:B,2,0)</f>
        <v>Costco01</v>
      </c>
      <c r="N19" s="83" t="s">
        <v>1301</v>
      </c>
      <c r="O19" s="83"/>
      <c r="P19" s="42">
        <f>VLOOKUP(I19,'[4]ITEM#'!A:D,4,0)</f>
        <v>-85.85</v>
      </c>
      <c r="Q19" s="84">
        <f t="shared" si="0"/>
        <v>1</v>
      </c>
      <c r="R19" s="47" t="s">
        <v>1289</v>
      </c>
    </row>
    <row r="20" spans="1:18" x14ac:dyDescent="0.2">
      <c r="A20" s="77" t="s">
        <v>5791</v>
      </c>
      <c r="B20" s="90" t="s">
        <v>5796</v>
      </c>
      <c r="C20" s="78">
        <v>45139</v>
      </c>
      <c r="D20" s="79">
        <v>-32.380000000000003</v>
      </c>
      <c r="E20" s="79">
        <v>-9.8800000000000008</v>
      </c>
      <c r="F20" s="79">
        <v>-22.5</v>
      </c>
      <c r="G20" s="78">
        <v>45139</v>
      </c>
      <c r="H20" s="77" t="s">
        <v>5792</v>
      </c>
      <c r="I20" s="80">
        <v>1663069</v>
      </c>
      <c r="J20" s="80" t="s">
        <v>5742</v>
      </c>
      <c r="K20" s="80">
        <v>12219453</v>
      </c>
      <c r="L20" s="81">
        <v>45141</v>
      </c>
      <c r="M20" s="77" t="str">
        <f>VLOOKUP(I20,'[4]ITEM#'!A:B,2,0)</f>
        <v>Costco01</v>
      </c>
      <c r="N20" s="83" t="s">
        <v>1311</v>
      </c>
      <c r="O20" s="83"/>
      <c r="P20" s="42">
        <f>VLOOKUP(I20,'[4]ITEM#'!A:D,4,0)</f>
        <v>-22.5</v>
      </c>
      <c r="Q20" s="84">
        <f t="shared" si="0"/>
        <v>1</v>
      </c>
      <c r="R20" s="47" t="s">
        <v>1289</v>
      </c>
    </row>
    <row r="21" spans="1:18" x14ac:dyDescent="0.2">
      <c r="A21" s="77" t="s">
        <v>5791</v>
      </c>
      <c r="B21" s="90" t="s">
        <v>5797</v>
      </c>
      <c r="C21" s="78">
        <v>45139</v>
      </c>
      <c r="D21" s="79">
        <v>-70.62</v>
      </c>
      <c r="E21" s="79">
        <v>0</v>
      </c>
      <c r="F21" s="79">
        <v>-70.62</v>
      </c>
      <c r="G21" s="78">
        <v>45139</v>
      </c>
      <c r="H21" s="77" t="s">
        <v>5793</v>
      </c>
      <c r="I21" s="80">
        <v>1585799</v>
      </c>
      <c r="J21" s="80" t="s">
        <v>1292</v>
      </c>
      <c r="K21" s="80">
        <v>185100</v>
      </c>
      <c r="L21" s="81">
        <v>45141</v>
      </c>
      <c r="M21" s="77" t="str">
        <f>VLOOKUP(I21,'[4]ITEM#'!A:B,2,0)</f>
        <v>Costco01</v>
      </c>
      <c r="N21" s="83" t="s">
        <v>1291</v>
      </c>
      <c r="O21" s="83"/>
      <c r="P21" s="42">
        <f>VLOOKUP(I21,'[4]ITEM#'!A:D,4,0)</f>
        <v>-70.62</v>
      </c>
      <c r="Q21" s="84">
        <f t="shared" si="0"/>
        <v>1</v>
      </c>
      <c r="R21" s="47" t="s">
        <v>1289</v>
      </c>
    </row>
    <row r="22" spans="1:18" x14ac:dyDescent="0.2">
      <c r="A22" s="77" t="s">
        <v>5791</v>
      </c>
      <c r="B22" s="90" t="s">
        <v>5798</v>
      </c>
      <c r="C22" s="78">
        <v>45139</v>
      </c>
      <c r="D22" s="79">
        <v>-25.55</v>
      </c>
      <c r="E22" s="79">
        <v>0</v>
      </c>
      <c r="F22" s="79">
        <v>-25.55</v>
      </c>
      <c r="G22" s="78">
        <v>45139</v>
      </c>
      <c r="H22" s="77" t="s">
        <v>5794</v>
      </c>
      <c r="I22" s="80">
        <v>1516597</v>
      </c>
      <c r="J22" s="80" t="s">
        <v>1303</v>
      </c>
      <c r="K22" s="80">
        <v>185100</v>
      </c>
      <c r="L22" s="81">
        <v>45141</v>
      </c>
      <c r="M22" s="77" t="str">
        <f>VLOOKUP(I22,'[4]ITEM#'!A:B,2,0)</f>
        <v>Costco01</v>
      </c>
      <c r="N22" s="83" t="s">
        <v>1291</v>
      </c>
      <c r="O22" s="83"/>
      <c r="P22" s="42">
        <f>VLOOKUP(I22,'[4]ITEM#'!A:D,4,0)</f>
        <v>-25.55</v>
      </c>
      <c r="Q22" s="84">
        <f t="shared" si="0"/>
        <v>1</v>
      </c>
      <c r="R22" s="47" t="s">
        <v>1289</v>
      </c>
    </row>
    <row r="23" spans="1:18" x14ac:dyDescent="0.2">
      <c r="A23" s="77" t="s">
        <v>5791</v>
      </c>
      <c r="B23" s="90" t="s">
        <v>5799</v>
      </c>
      <c r="C23" s="78">
        <v>45139</v>
      </c>
      <c r="D23" s="79">
        <v>-38.659999999999997</v>
      </c>
      <c r="E23" s="79">
        <v>-10.51</v>
      </c>
      <c r="F23" s="79">
        <v>-28.15</v>
      </c>
      <c r="G23" s="78">
        <v>45139</v>
      </c>
      <c r="H23" s="77" t="s">
        <v>5795</v>
      </c>
      <c r="I23" s="80">
        <v>1593357</v>
      </c>
      <c r="J23" s="80" t="s">
        <v>1302</v>
      </c>
      <c r="K23" s="80">
        <v>185100</v>
      </c>
      <c r="L23" s="81">
        <v>45141</v>
      </c>
      <c r="M23" s="77" t="str">
        <f>VLOOKUP(I23,'[4]ITEM#'!A:B,2,0)</f>
        <v>Costco01</v>
      </c>
      <c r="N23" s="83" t="s">
        <v>1298</v>
      </c>
      <c r="O23" s="83"/>
      <c r="P23" s="42">
        <f>VLOOKUP(I23,'[4]ITEM#'!A:D,4,0)</f>
        <v>-28.15</v>
      </c>
      <c r="Q23" s="84">
        <f t="shared" si="0"/>
        <v>1</v>
      </c>
      <c r="R23" s="47" t="s">
        <v>1289</v>
      </c>
    </row>
    <row r="24" spans="1:18" x14ac:dyDescent="0.2">
      <c r="A24" s="77" t="s">
        <v>5800</v>
      </c>
      <c r="B24" s="90" t="s">
        <v>5801</v>
      </c>
      <c r="C24" s="78">
        <v>45140</v>
      </c>
      <c r="D24" s="79">
        <v>-44.18</v>
      </c>
      <c r="E24" s="79">
        <v>-21.68</v>
      </c>
      <c r="F24" s="79">
        <v>-22.5</v>
      </c>
      <c r="G24" s="78">
        <v>45140</v>
      </c>
      <c r="H24" s="77" t="s">
        <v>5802</v>
      </c>
      <c r="I24" s="80">
        <v>1663075</v>
      </c>
      <c r="J24" s="80" t="s">
        <v>5741</v>
      </c>
      <c r="K24" s="80">
        <v>185105</v>
      </c>
      <c r="L24" s="81">
        <v>45142</v>
      </c>
      <c r="M24" s="77" t="str">
        <f>VLOOKUP(I24,'[4]ITEM#'!A:B,2,0)</f>
        <v>Costco01</v>
      </c>
      <c r="N24" s="83" t="s">
        <v>1311</v>
      </c>
      <c r="O24" s="83"/>
      <c r="P24" s="42">
        <f>VLOOKUP(I24,'[4]ITEM#'!A:D,4,0)</f>
        <v>-22.5</v>
      </c>
      <c r="Q24" s="84">
        <f t="shared" si="0"/>
        <v>1</v>
      </c>
      <c r="R24" s="47" t="s">
        <v>1289</v>
      </c>
    </row>
    <row r="25" spans="1:18" x14ac:dyDescent="0.2">
      <c r="A25" s="77" t="s">
        <v>5800</v>
      </c>
      <c r="B25" s="90" t="s">
        <v>5813</v>
      </c>
      <c r="C25" s="78">
        <v>45140</v>
      </c>
      <c r="D25" s="79">
        <v>-77.319999999999993</v>
      </c>
      <c r="E25" s="79">
        <v>-21.02</v>
      </c>
      <c r="F25" s="79">
        <v>-56.3</v>
      </c>
      <c r="G25" s="78">
        <v>45140</v>
      </c>
      <c r="H25" s="77" t="s">
        <v>5803</v>
      </c>
      <c r="I25" s="80">
        <v>1540783</v>
      </c>
      <c r="J25" s="80" t="s">
        <v>1317</v>
      </c>
      <c r="K25" s="80">
        <v>185107</v>
      </c>
      <c r="L25" s="81">
        <v>45142</v>
      </c>
      <c r="M25" s="77" t="str">
        <f>VLOOKUP(I25,'[4]ITEM#'!A:B,2,0)</f>
        <v>Costco01</v>
      </c>
      <c r="N25" s="83" t="s">
        <v>1298</v>
      </c>
      <c r="O25" s="83"/>
      <c r="P25" s="42">
        <f>VLOOKUP(I25,'[4]ITEM#'!A:D,4,0)</f>
        <v>-28.15</v>
      </c>
      <c r="Q25" s="84">
        <f t="shared" si="0"/>
        <v>2</v>
      </c>
      <c r="R25" s="47" t="s">
        <v>1289</v>
      </c>
    </row>
    <row r="26" spans="1:18" x14ac:dyDescent="0.2">
      <c r="A26" s="77" t="s">
        <v>5800</v>
      </c>
      <c r="B26" s="90" t="s">
        <v>5814</v>
      </c>
      <c r="C26" s="78">
        <v>45140</v>
      </c>
      <c r="D26" s="79">
        <v>-88.35</v>
      </c>
      <c r="E26" s="79">
        <v>-11</v>
      </c>
      <c r="F26" s="79">
        <v>-77.349999999999994</v>
      </c>
      <c r="G26" s="78">
        <v>45140</v>
      </c>
      <c r="H26" s="77" t="s">
        <v>5804</v>
      </c>
      <c r="I26" s="80">
        <v>1662420</v>
      </c>
      <c r="J26" s="80" t="s">
        <v>1318</v>
      </c>
      <c r="K26" s="80">
        <v>185107</v>
      </c>
      <c r="L26" s="81">
        <v>45142</v>
      </c>
      <c r="M26" s="77" t="str">
        <f>VLOOKUP(I26,'[4]ITEM#'!A:B,2,0)</f>
        <v>Costco01</v>
      </c>
      <c r="N26" s="83" t="s">
        <v>1301</v>
      </c>
      <c r="O26" s="83"/>
      <c r="P26" s="42">
        <f>VLOOKUP(I26,'[4]ITEM#'!A:D,4,0)</f>
        <v>-77.349999999999994</v>
      </c>
      <c r="Q26" s="84">
        <f t="shared" si="0"/>
        <v>1</v>
      </c>
      <c r="R26" s="47" t="s">
        <v>1289</v>
      </c>
    </row>
    <row r="27" spans="1:18" x14ac:dyDescent="0.2">
      <c r="A27" s="77" t="s">
        <v>5800</v>
      </c>
      <c r="B27" s="90" t="s">
        <v>5815</v>
      </c>
      <c r="C27" s="78">
        <v>45140</v>
      </c>
      <c r="D27" s="79">
        <v>-88.35</v>
      </c>
      <c r="E27" s="79">
        <v>-11</v>
      </c>
      <c r="F27" s="79">
        <v>-77.349999999999994</v>
      </c>
      <c r="G27" s="78">
        <v>45140</v>
      </c>
      <c r="H27" s="77" t="s">
        <v>5805</v>
      </c>
      <c r="I27" s="80">
        <v>1662420</v>
      </c>
      <c r="J27" s="80" t="s">
        <v>1318</v>
      </c>
      <c r="K27" s="80">
        <v>185107</v>
      </c>
      <c r="L27" s="81">
        <v>45142</v>
      </c>
      <c r="M27" s="77" t="str">
        <f>VLOOKUP(I27,'[4]ITEM#'!A:B,2,0)</f>
        <v>Costco01</v>
      </c>
      <c r="N27" s="83" t="s">
        <v>1301</v>
      </c>
      <c r="O27" s="83"/>
      <c r="P27" s="42">
        <f>VLOOKUP(I27,'[4]ITEM#'!A:D,4,0)</f>
        <v>-77.349999999999994</v>
      </c>
      <c r="Q27" s="84">
        <f t="shared" si="0"/>
        <v>1</v>
      </c>
      <c r="R27" s="47" t="s">
        <v>1289</v>
      </c>
    </row>
    <row r="28" spans="1:18" x14ac:dyDescent="0.2">
      <c r="A28" s="77" t="s">
        <v>5800</v>
      </c>
      <c r="B28" s="90" t="s">
        <v>5816</v>
      </c>
      <c r="C28" s="78">
        <v>45140</v>
      </c>
      <c r="D28" s="79">
        <v>-88.35</v>
      </c>
      <c r="E28" s="79">
        <v>-11</v>
      </c>
      <c r="F28" s="79">
        <v>-77.349999999999994</v>
      </c>
      <c r="G28" s="78">
        <v>45140</v>
      </c>
      <c r="H28" s="77" t="s">
        <v>5806</v>
      </c>
      <c r="I28" s="80">
        <v>1662420</v>
      </c>
      <c r="J28" s="80" t="s">
        <v>1318</v>
      </c>
      <c r="K28" s="80">
        <v>185107</v>
      </c>
      <c r="L28" s="81">
        <v>45142</v>
      </c>
      <c r="M28" s="77" t="str">
        <f>VLOOKUP(I28,'[4]ITEM#'!A:B,2,0)</f>
        <v>Costco01</v>
      </c>
      <c r="N28" s="83" t="s">
        <v>1301</v>
      </c>
      <c r="O28" s="83"/>
      <c r="P28" s="42">
        <f>VLOOKUP(I28,'[4]ITEM#'!A:D,4,0)</f>
        <v>-77.349999999999994</v>
      </c>
      <c r="Q28" s="84">
        <f t="shared" si="0"/>
        <v>1</v>
      </c>
      <c r="R28" s="47" t="s">
        <v>1289</v>
      </c>
    </row>
    <row r="29" spans="1:18" x14ac:dyDescent="0.2">
      <c r="A29" s="77" t="s">
        <v>5800</v>
      </c>
      <c r="B29" s="90" t="s">
        <v>5817</v>
      </c>
      <c r="C29" s="78">
        <v>45140</v>
      </c>
      <c r="D29" s="79">
        <v>-85.4</v>
      </c>
      <c r="E29" s="79">
        <v>-22.2</v>
      </c>
      <c r="F29" s="79">
        <v>-63.2</v>
      </c>
      <c r="G29" s="78">
        <v>45140</v>
      </c>
      <c r="H29" s="77" t="s">
        <v>5807</v>
      </c>
      <c r="I29" s="80">
        <v>1593359</v>
      </c>
      <c r="J29" s="80" t="s">
        <v>1316</v>
      </c>
      <c r="K29" s="80">
        <v>185107</v>
      </c>
      <c r="L29" s="81">
        <v>45142</v>
      </c>
      <c r="M29" s="77" t="str">
        <f>VLOOKUP(I29,'[4]ITEM#'!A:B,2,0)</f>
        <v>Costco01</v>
      </c>
      <c r="N29" s="83" t="s">
        <v>1298</v>
      </c>
      <c r="O29" s="83"/>
      <c r="P29" s="42">
        <f>VLOOKUP(I29,'[4]ITEM#'!A:D,4,0)</f>
        <v>-31.6</v>
      </c>
      <c r="Q29" s="84">
        <f t="shared" si="0"/>
        <v>2</v>
      </c>
      <c r="R29" s="47" t="s">
        <v>1289</v>
      </c>
    </row>
    <row r="30" spans="1:18" x14ac:dyDescent="0.2">
      <c r="A30" s="77" t="s">
        <v>5800</v>
      </c>
      <c r="B30" s="90" t="s">
        <v>5818</v>
      </c>
      <c r="C30" s="78">
        <v>45140</v>
      </c>
      <c r="D30" s="79">
        <v>-42.7</v>
      </c>
      <c r="E30" s="79">
        <v>-11.1</v>
      </c>
      <c r="F30" s="79">
        <v>-31.6</v>
      </c>
      <c r="G30" s="78">
        <v>45140</v>
      </c>
      <c r="H30" s="77" t="s">
        <v>5808</v>
      </c>
      <c r="I30" s="80">
        <v>1540785</v>
      </c>
      <c r="J30" s="80" t="s">
        <v>1328</v>
      </c>
      <c r="K30" s="80">
        <v>185107</v>
      </c>
      <c r="L30" s="81">
        <v>45142</v>
      </c>
      <c r="M30" s="77" t="str">
        <f>VLOOKUP(I30,'[4]ITEM#'!A:B,2,0)</f>
        <v>Costco01</v>
      </c>
      <c r="N30" s="83" t="s">
        <v>1298</v>
      </c>
      <c r="O30" s="83"/>
      <c r="P30" s="42">
        <f>VLOOKUP(I30,'[4]ITEM#'!A:D,4,0)</f>
        <v>-31.6</v>
      </c>
      <c r="Q30" s="84">
        <f t="shared" si="0"/>
        <v>1</v>
      </c>
      <c r="R30" s="47" t="s">
        <v>1289</v>
      </c>
    </row>
    <row r="31" spans="1:18" x14ac:dyDescent="0.2">
      <c r="A31" s="77" t="s">
        <v>5800</v>
      </c>
      <c r="B31" s="90" t="s">
        <v>5819</v>
      </c>
      <c r="C31" s="78">
        <v>45140</v>
      </c>
      <c r="D31" s="79">
        <v>-25.55</v>
      </c>
      <c r="E31" s="79">
        <v>0</v>
      </c>
      <c r="F31" s="79">
        <v>-25.55</v>
      </c>
      <c r="G31" s="78">
        <v>45140</v>
      </c>
      <c r="H31" s="77" t="s">
        <v>5809</v>
      </c>
      <c r="I31" s="80">
        <v>1516596</v>
      </c>
      <c r="J31" s="80" t="s">
        <v>1344</v>
      </c>
      <c r="K31" s="80">
        <v>185107</v>
      </c>
      <c r="L31" s="81">
        <v>45142</v>
      </c>
      <c r="M31" s="77" t="str">
        <f>VLOOKUP(I31,'[4]ITEM#'!A:B,2,0)</f>
        <v>Costco01</v>
      </c>
      <c r="N31" s="83" t="s">
        <v>1291</v>
      </c>
      <c r="O31" s="83"/>
      <c r="P31" s="42">
        <f>VLOOKUP(I31,'[4]ITEM#'!A:D,4,0)</f>
        <v>-25.55</v>
      </c>
      <c r="Q31" s="84">
        <f t="shared" si="0"/>
        <v>1</v>
      </c>
      <c r="R31" s="47" t="s">
        <v>1289</v>
      </c>
    </row>
    <row r="32" spans="1:18" x14ac:dyDescent="0.2">
      <c r="A32" s="77" t="s">
        <v>5800</v>
      </c>
      <c r="B32" s="90" t="s">
        <v>5820</v>
      </c>
      <c r="C32" s="78">
        <v>45140</v>
      </c>
      <c r="D32" s="79">
        <v>-77.319999999999993</v>
      </c>
      <c r="E32" s="79">
        <v>-10.51</v>
      </c>
      <c r="F32" s="79">
        <v>-28.15</v>
      </c>
      <c r="G32" s="78">
        <v>45140</v>
      </c>
      <c r="H32" s="77" t="s">
        <v>5810</v>
      </c>
      <c r="I32" s="80">
        <v>1593356</v>
      </c>
      <c r="J32" s="80" t="s">
        <v>1329</v>
      </c>
      <c r="K32" s="80">
        <v>185107</v>
      </c>
      <c r="L32" s="81">
        <v>45142</v>
      </c>
      <c r="M32" s="77" t="str">
        <f>VLOOKUP(I32,'[4]ITEM#'!A:B,2,0)</f>
        <v>Costco01</v>
      </c>
      <c r="N32" s="83" t="s">
        <v>1298</v>
      </c>
      <c r="O32" s="83"/>
      <c r="P32" s="42">
        <f>VLOOKUP(I32,'[4]ITEM#'!A:D,4,0)</f>
        <v>-28.15</v>
      </c>
      <c r="Q32" s="84">
        <f t="shared" si="0"/>
        <v>1</v>
      </c>
      <c r="R32" s="47" t="s">
        <v>1289</v>
      </c>
    </row>
    <row r="33" spans="1:18" x14ac:dyDescent="0.2">
      <c r="A33" s="77" t="s">
        <v>5800</v>
      </c>
      <c r="B33" s="90" t="s">
        <v>5820</v>
      </c>
      <c r="C33" s="78">
        <v>45140</v>
      </c>
      <c r="D33" s="79"/>
      <c r="E33" s="79">
        <v>-10.51</v>
      </c>
      <c r="F33" s="79">
        <v>-28.15</v>
      </c>
      <c r="G33" s="78">
        <v>45140</v>
      </c>
      <c r="H33" s="77" t="s">
        <v>5810</v>
      </c>
      <c r="I33" s="80">
        <v>1593357</v>
      </c>
      <c r="J33" s="80" t="s">
        <v>1302</v>
      </c>
      <c r="K33" s="80">
        <v>185107</v>
      </c>
      <c r="L33" s="81">
        <v>45142</v>
      </c>
      <c r="M33" s="77" t="str">
        <f>VLOOKUP(I33,'[4]ITEM#'!A:B,2,0)</f>
        <v>Costco01</v>
      </c>
      <c r="N33" s="83" t="s">
        <v>1298</v>
      </c>
      <c r="O33" s="83"/>
      <c r="P33" s="42">
        <f>VLOOKUP(I33,'[4]ITEM#'!A:D,4,0)</f>
        <v>-28.15</v>
      </c>
      <c r="Q33" s="84">
        <f t="shared" si="0"/>
        <v>1</v>
      </c>
      <c r="R33" s="47" t="s">
        <v>1289</v>
      </c>
    </row>
    <row r="34" spans="1:18" x14ac:dyDescent="0.2">
      <c r="A34" s="77" t="s">
        <v>5800</v>
      </c>
      <c r="B34" s="90" t="s">
        <v>5821</v>
      </c>
      <c r="C34" s="78">
        <v>45140</v>
      </c>
      <c r="D34" s="79">
        <v>-88.35</v>
      </c>
      <c r="E34" s="79">
        <v>-11</v>
      </c>
      <c r="F34" s="79">
        <v>-77.349999999999994</v>
      </c>
      <c r="G34" s="78">
        <v>45140</v>
      </c>
      <c r="H34" s="77" t="s">
        <v>5811</v>
      </c>
      <c r="I34" s="80">
        <v>1662420</v>
      </c>
      <c r="J34" s="80" t="s">
        <v>1318</v>
      </c>
      <c r="K34" s="80">
        <v>185107</v>
      </c>
      <c r="L34" s="81">
        <v>45142</v>
      </c>
      <c r="M34" s="77" t="str">
        <f>VLOOKUP(I34,'[4]ITEM#'!A:B,2,0)</f>
        <v>Costco01</v>
      </c>
      <c r="N34" s="83" t="s">
        <v>1301</v>
      </c>
      <c r="O34" s="83"/>
      <c r="P34" s="42">
        <f>VLOOKUP(I34,'[4]ITEM#'!A:D,4,0)</f>
        <v>-77.349999999999994</v>
      </c>
      <c r="Q34" s="84">
        <f t="shared" si="0"/>
        <v>1</v>
      </c>
      <c r="R34" s="47" t="s">
        <v>1289</v>
      </c>
    </row>
    <row r="35" spans="1:18" x14ac:dyDescent="0.2">
      <c r="A35" s="77" t="s">
        <v>5800</v>
      </c>
      <c r="B35" s="90" t="s">
        <v>5822</v>
      </c>
      <c r="C35" s="78">
        <v>45140</v>
      </c>
      <c r="D35" s="79">
        <v>-39</v>
      </c>
      <c r="E35" s="79">
        <v>0</v>
      </c>
      <c r="F35" s="79">
        <v>-39</v>
      </c>
      <c r="G35" s="78">
        <v>45140</v>
      </c>
      <c r="H35" s="77" t="s">
        <v>5812</v>
      </c>
      <c r="I35" s="80">
        <v>1529946</v>
      </c>
      <c r="J35" s="80" t="s">
        <v>1306</v>
      </c>
      <c r="K35" s="80">
        <v>185107</v>
      </c>
      <c r="L35" s="81">
        <v>45142</v>
      </c>
      <c r="M35" s="77" t="str">
        <f>VLOOKUP(I35,'[4]ITEM#'!A:B,2,0)</f>
        <v>Costco01</v>
      </c>
      <c r="N35" s="83" t="s">
        <v>1291</v>
      </c>
      <c r="O35" s="83"/>
      <c r="P35" s="42">
        <f>VLOOKUP(I35,'[4]ITEM#'!A:D,4,0)</f>
        <v>-39</v>
      </c>
      <c r="Q35" s="84">
        <f t="shared" si="0"/>
        <v>1</v>
      </c>
      <c r="R35" s="47" t="s">
        <v>1289</v>
      </c>
    </row>
    <row r="36" spans="1:18" x14ac:dyDescent="0.2">
      <c r="A36" s="77" t="s">
        <v>5823</v>
      </c>
      <c r="B36" s="90" t="s">
        <v>5840</v>
      </c>
      <c r="C36" s="78">
        <v>45141</v>
      </c>
      <c r="D36" s="79">
        <v>-44.76</v>
      </c>
      <c r="E36" s="79">
        <v>-22.26</v>
      </c>
      <c r="F36" s="79">
        <v>-22.5</v>
      </c>
      <c r="G36" s="78">
        <v>45141</v>
      </c>
      <c r="H36" s="77" t="s">
        <v>5824</v>
      </c>
      <c r="I36" s="80">
        <v>1663075</v>
      </c>
      <c r="J36" s="80" t="s">
        <v>5741</v>
      </c>
      <c r="K36" s="80">
        <v>12219492</v>
      </c>
      <c r="L36" s="81">
        <v>45145</v>
      </c>
      <c r="M36" s="77" t="str">
        <f>VLOOKUP(I36,'[4]ITEM#'!A:B,2,0)</f>
        <v>Costco01</v>
      </c>
      <c r="N36" s="83" t="s">
        <v>1311</v>
      </c>
      <c r="O36" s="83"/>
      <c r="P36" s="42">
        <f>VLOOKUP(I36,'[4]ITEM#'!A:D,4,0)</f>
        <v>-22.5</v>
      </c>
      <c r="Q36" s="84">
        <f t="shared" si="0"/>
        <v>1</v>
      </c>
      <c r="R36" s="47" t="s">
        <v>1289</v>
      </c>
    </row>
    <row r="37" spans="1:18" x14ac:dyDescent="0.2">
      <c r="A37" s="77" t="s">
        <v>5823</v>
      </c>
      <c r="B37" s="90" t="s">
        <v>5841</v>
      </c>
      <c r="C37" s="78">
        <v>45141</v>
      </c>
      <c r="D37" s="79">
        <v>-70.62</v>
      </c>
      <c r="E37" s="79">
        <v>0</v>
      </c>
      <c r="F37" s="79">
        <v>-70.62</v>
      </c>
      <c r="G37" s="78">
        <v>45141</v>
      </c>
      <c r="H37" s="77" t="s">
        <v>5825</v>
      </c>
      <c r="I37" s="80">
        <v>1585799</v>
      </c>
      <c r="J37" s="80" t="s">
        <v>1292</v>
      </c>
      <c r="K37" s="80">
        <v>185283</v>
      </c>
      <c r="L37" s="81">
        <v>45145</v>
      </c>
      <c r="M37" s="77" t="str">
        <f>VLOOKUP(I37,'[4]ITEM#'!A:B,2,0)</f>
        <v>Costco01</v>
      </c>
      <c r="N37" s="83" t="s">
        <v>1291</v>
      </c>
      <c r="O37" s="83"/>
      <c r="P37" s="42">
        <f>VLOOKUP(I37,'[4]ITEM#'!A:D,4,0)</f>
        <v>-70.62</v>
      </c>
      <c r="Q37" s="84">
        <f t="shared" si="0"/>
        <v>1</v>
      </c>
      <c r="R37" s="47" t="s">
        <v>1289</v>
      </c>
    </row>
    <row r="38" spans="1:18" x14ac:dyDescent="0.2">
      <c r="A38" s="77" t="s">
        <v>5823</v>
      </c>
      <c r="B38" s="90" t="s">
        <v>5842</v>
      </c>
      <c r="C38" s="78">
        <v>45141</v>
      </c>
      <c r="D38" s="79">
        <v>-25.55</v>
      </c>
      <c r="E38" s="79">
        <v>0</v>
      </c>
      <c r="F38" s="79">
        <v>-25.55</v>
      </c>
      <c r="G38" s="78">
        <v>45141</v>
      </c>
      <c r="H38" s="77" t="s">
        <v>5826</v>
      </c>
      <c r="I38" s="80">
        <v>1516597</v>
      </c>
      <c r="J38" s="80" t="s">
        <v>1303</v>
      </c>
      <c r="K38" s="80">
        <v>185283</v>
      </c>
      <c r="L38" s="81">
        <v>45145</v>
      </c>
      <c r="M38" s="77" t="str">
        <f>VLOOKUP(I38,'[4]ITEM#'!A:B,2,0)</f>
        <v>Costco01</v>
      </c>
      <c r="N38" s="83" t="s">
        <v>1291</v>
      </c>
      <c r="O38" s="83"/>
      <c r="P38" s="42">
        <f>VLOOKUP(I38,'[4]ITEM#'!A:D,4,0)</f>
        <v>-25.55</v>
      </c>
      <c r="Q38" s="84">
        <f t="shared" si="0"/>
        <v>1</v>
      </c>
      <c r="R38" s="47" t="s">
        <v>1289</v>
      </c>
    </row>
    <row r="39" spans="1:18" x14ac:dyDescent="0.2">
      <c r="A39" s="77" t="s">
        <v>5823</v>
      </c>
      <c r="B39" s="90" t="s">
        <v>5843</v>
      </c>
      <c r="C39" s="78">
        <v>45141</v>
      </c>
      <c r="D39" s="79">
        <v>-61.55</v>
      </c>
      <c r="E39" s="79">
        <v>-39.049999999999997</v>
      </c>
      <c r="F39" s="79">
        <v>-22.5</v>
      </c>
      <c r="G39" s="78">
        <v>45141</v>
      </c>
      <c r="H39" s="77" t="s">
        <v>5827</v>
      </c>
      <c r="I39" s="80">
        <v>1663079</v>
      </c>
      <c r="J39" s="80" t="s">
        <v>5743</v>
      </c>
      <c r="K39" s="80">
        <v>185283</v>
      </c>
      <c r="L39" s="81">
        <v>45145</v>
      </c>
      <c r="M39" s="77" t="str">
        <f>VLOOKUP(I39,'[4]ITEM#'!A:B,2,0)</f>
        <v>Costco01</v>
      </c>
      <c r="N39" s="83" t="s">
        <v>1311</v>
      </c>
      <c r="O39" s="83"/>
      <c r="P39" s="42">
        <f>VLOOKUP(I39,'[4]ITEM#'!A:D,4,0)</f>
        <v>-22.5</v>
      </c>
      <c r="Q39" s="84">
        <f t="shared" si="0"/>
        <v>1</v>
      </c>
      <c r="R39" s="47" t="s">
        <v>1289</v>
      </c>
    </row>
    <row r="40" spans="1:18" x14ac:dyDescent="0.2">
      <c r="A40" s="77" t="s">
        <v>5823</v>
      </c>
      <c r="B40" s="90" t="s">
        <v>5844</v>
      </c>
      <c r="C40" s="78">
        <v>45141</v>
      </c>
      <c r="D40" s="79">
        <v>-53.25</v>
      </c>
      <c r="E40" s="79">
        <v>-30.75</v>
      </c>
      <c r="F40" s="79">
        <v>-22.5</v>
      </c>
      <c r="G40" s="78">
        <v>45141</v>
      </c>
      <c r="H40" s="77" t="s">
        <v>5828</v>
      </c>
      <c r="I40" s="80">
        <v>1663075</v>
      </c>
      <c r="J40" s="80" t="s">
        <v>5741</v>
      </c>
      <c r="K40" s="80">
        <v>185283</v>
      </c>
      <c r="L40" s="81">
        <v>45145</v>
      </c>
      <c r="M40" s="77" t="str">
        <f>VLOOKUP(I40,'[4]ITEM#'!A:B,2,0)</f>
        <v>Costco01</v>
      </c>
      <c r="N40" s="83" t="s">
        <v>1311</v>
      </c>
      <c r="O40" s="83"/>
      <c r="P40" s="42">
        <f>VLOOKUP(I40,'[4]ITEM#'!A:D,4,0)</f>
        <v>-22.5</v>
      </c>
      <c r="Q40" s="84">
        <f t="shared" si="0"/>
        <v>1</v>
      </c>
      <c r="R40" s="47" t="s">
        <v>1289</v>
      </c>
    </row>
    <row r="41" spans="1:18" x14ac:dyDescent="0.2">
      <c r="A41" s="77" t="s">
        <v>5823</v>
      </c>
      <c r="B41" s="90" t="s">
        <v>5845</v>
      </c>
      <c r="C41" s="78">
        <v>45141</v>
      </c>
      <c r="D41" s="79">
        <v>-77.319999999999993</v>
      </c>
      <c r="E41" s="79">
        <v>-21.02</v>
      </c>
      <c r="F41" s="79">
        <v>-56.3</v>
      </c>
      <c r="G41" s="78">
        <v>45141</v>
      </c>
      <c r="H41" s="77" t="s">
        <v>5829</v>
      </c>
      <c r="I41" s="80">
        <v>1593356</v>
      </c>
      <c r="J41" s="80" t="s">
        <v>1329</v>
      </c>
      <c r="K41" s="80">
        <v>185283</v>
      </c>
      <c r="L41" s="81">
        <v>45145</v>
      </c>
      <c r="M41" s="77" t="str">
        <f>VLOOKUP(I41,'[4]ITEM#'!A:B,2,0)</f>
        <v>Costco01</v>
      </c>
      <c r="N41" s="83" t="s">
        <v>1298</v>
      </c>
      <c r="O41" s="83"/>
      <c r="P41" s="42">
        <f>VLOOKUP(I41,'[4]ITEM#'!A:D,4,0)</f>
        <v>-28.15</v>
      </c>
      <c r="Q41" s="84">
        <f t="shared" si="0"/>
        <v>2</v>
      </c>
      <c r="R41" s="47" t="s">
        <v>1289</v>
      </c>
    </row>
    <row r="42" spans="1:18" x14ac:dyDescent="0.2">
      <c r="A42" s="77" t="s">
        <v>5823</v>
      </c>
      <c r="B42" s="90" t="s">
        <v>5846</v>
      </c>
      <c r="C42" s="78">
        <v>45141</v>
      </c>
      <c r="D42" s="79">
        <v>-70.62</v>
      </c>
      <c r="E42" s="79">
        <v>0</v>
      </c>
      <c r="F42" s="79">
        <v>-70.62</v>
      </c>
      <c r="G42" s="78">
        <v>45141</v>
      </c>
      <c r="H42" s="77" t="s">
        <v>5830</v>
      </c>
      <c r="I42" s="80">
        <v>1585798</v>
      </c>
      <c r="J42" s="80" t="s">
        <v>1319</v>
      </c>
      <c r="K42" s="80">
        <v>185283</v>
      </c>
      <c r="L42" s="81">
        <v>45145</v>
      </c>
      <c r="M42" s="77" t="str">
        <f>VLOOKUP(I42,'[4]ITEM#'!A:B,2,0)</f>
        <v>Costco01</v>
      </c>
      <c r="N42" s="83" t="s">
        <v>1291</v>
      </c>
      <c r="O42" s="83"/>
      <c r="P42" s="42">
        <f>VLOOKUP(I42,'[4]ITEM#'!A:D,4,0)</f>
        <v>-70.62</v>
      </c>
      <c r="Q42" s="84">
        <f t="shared" si="0"/>
        <v>1</v>
      </c>
      <c r="R42" s="47" t="s">
        <v>1289</v>
      </c>
    </row>
    <row r="43" spans="1:18" x14ac:dyDescent="0.2">
      <c r="A43" s="77" t="s">
        <v>5823</v>
      </c>
      <c r="B43" s="90" t="s">
        <v>5847</v>
      </c>
      <c r="C43" s="78">
        <v>45141</v>
      </c>
      <c r="D43" s="79">
        <v>-64.47</v>
      </c>
      <c r="E43" s="79">
        <v>0</v>
      </c>
      <c r="F43" s="79">
        <v>-64.47</v>
      </c>
      <c r="G43" s="78">
        <v>45141</v>
      </c>
      <c r="H43" s="77" t="s">
        <v>5831</v>
      </c>
      <c r="I43" s="80">
        <v>1585797</v>
      </c>
      <c r="J43" s="80" t="s">
        <v>1305</v>
      </c>
      <c r="K43" s="80">
        <v>185283</v>
      </c>
      <c r="L43" s="81">
        <v>45145</v>
      </c>
      <c r="M43" s="77" t="str">
        <f>VLOOKUP(I43,'[4]ITEM#'!A:B,2,0)</f>
        <v>Costco01</v>
      </c>
      <c r="N43" s="83" t="s">
        <v>1291</v>
      </c>
      <c r="O43" s="83"/>
      <c r="P43" s="42">
        <f>VLOOKUP(I43,'[4]ITEM#'!A:D,4,0)</f>
        <v>-64.47</v>
      </c>
      <c r="Q43" s="84">
        <f t="shared" si="0"/>
        <v>1</v>
      </c>
      <c r="R43" s="47" t="s">
        <v>1289</v>
      </c>
    </row>
    <row r="44" spans="1:18" x14ac:dyDescent="0.2">
      <c r="A44" s="77" t="s">
        <v>5823</v>
      </c>
      <c r="B44" s="90" t="s">
        <v>5848</v>
      </c>
      <c r="C44" s="78">
        <v>45141</v>
      </c>
      <c r="D44" s="79">
        <v>-85.4</v>
      </c>
      <c r="E44" s="79">
        <v>-22.2</v>
      </c>
      <c r="F44" s="79">
        <v>-63.2</v>
      </c>
      <c r="G44" s="78">
        <v>45141</v>
      </c>
      <c r="H44" s="77" t="s">
        <v>5832</v>
      </c>
      <c r="I44" s="80">
        <v>1540785</v>
      </c>
      <c r="J44" s="80" t="s">
        <v>1328</v>
      </c>
      <c r="K44" s="80">
        <v>185283</v>
      </c>
      <c r="L44" s="81">
        <v>45145</v>
      </c>
      <c r="M44" s="77" t="str">
        <f>VLOOKUP(I44,'[4]ITEM#'!A:B,2,0)</f>
        <v>Costco01</v>
      </c>
      <c r="N44" s="83" t="s">
        <v>1298</v>
      </c>
      <c r="O44" s="83"/>
      <c r="P44" s="42">
        <f>VLOOKUP(I44,'[4]ITEM#'!A:D,4,0)</f>
        <v>-31.6</v>
      </c>
      <c r="Q44" s="84">
        <f t="shared" si="0"/>
        <v>2</v>
      </c>
      <c r="R44" s="47" t="s">
        <v>1289</v>
      </c>
    </row>
    <row r="45" spans="1:18" x14ac:dyDescent="0.2">
      <c r="A45" s="77" t="s">
        <v>5823</v>
      </c>
      <c r="B45" s="90" t="s">
        <v>5849</v>
      </c>
      <c r="C45" s="78">
        <v>45141</v>
      </c>
      <c r="D45" s="79">
        <v>-39</v>
      </c>
      <c r="E45" s="79">
        <v>0</v>
      </c>
      <c r="F45" s="79">
        <v>-39</v>
      </c>
      <c r="G45" s="78">
        <v>45141</v>
      </c>
      <c r="H45" s="77" t="s">
        <v>5833</v>
      </c>
      <c r="I45" s="80">
        <v>1529947</v>
      </c>
      <c r="J45" s="80" t="s">
        <v>1294</v>
      </c>
      <c r="K45" s="80">
        <v>185283</v>
      </c>
      <c r="L45" s="81">
        <v>45145</v>
      </c>
      <c r="M45" s="77" t="str">
        <f>VLOOKUP(I45,'[4]ITEM#'!A:B,2,0)</f>
        <v>Costco01</v>
      </c>
      <c r="N45" s="83" t="s">
        <v>1291</v>
      </c>
      <c r="O45" s="83"/>
      <c r="P45" s="42">
        <f>VLOOKUP(I45,'[4]ITEM#'!A:D,4,0)</f>
        <v>-39</v>
      </c>
      <c r="Q45" s="84">
        <f t="shared" si="0"/>
        <v>1</v>
      </c>
      <c r="R45" s="47" t="s">
        <v>1289</v>
      </c>
    </row>
    <row r="46" spans="1:18" x14ac:dyDescent="0.2">
      <c r="A46" s="77" t="s">
        <v>5823</v>
      </c>
      <c r="B46" s="90" t="s">
        <v>5850</v>
      </c>
      <c r="C46" s="78">
        <v>45141</v>
      </c>
      <c r="D46" s="79">
        <v>-39</v>
      </c>
      <c r="E46" s="79">
        <v>0</v>
      </c>
      <c r="F46" s="79">
        <v>-39</v>
      </c>
      <c r="G46" s="78">
        <v>45141</v>
      </c>
      <c r="H46" s="77" t="s">
        <v>5834</v>
      </c>
      <c r="I46" s="80">
        <v>1529947</v>
      </c>
      <c r="J46" s="80" t="s">
        <v>1294</v>
      </c>
      <c r="K46" s="80">
        <v>185283</v>
      </c>
      <c r="L46" s="81">
        <v>45145</v>
      </c>
      <c r="M46" s="77" t="str">
        <f>VLOOKUP(I46,'[4]ITEM#'!A:B,2,0)</f>
        <v>Costco01</v>
      </c>
      <c r="N46" s="83" t="s">
        <v>1291</v>
      </c>
      <c r="O46" s="83"/>
      <c r="P46" s="42">
        <f>VLOOKUP(I46,'[4]ITEM#'!A:D,4,0)</f>
        <v>-39</v>
      </c>
      <c r="Q46" s="84">
        <f t="shared" si="0"/>
        <v>1</v>
      </c>
      <c r="R46" s="47" t="s">
        <v>1289</v>
      </c>
    </row>
    <row r="47" spans="1:18" x14ac:dyDescent="0.2">
      <c r="A47" s="77" t="s">
        <v>5823</v>
      </c>
      <c r="B47" s="90" t="s">
        <v>5851</v>
      </c>
      <c r="C47" s="78">
        <v>45141</v>
      </c>
      <c r="D47" s="79">
        <v>-25.55</v>
      </c>
      <c r="E47" s="79">
        <v>0</v>
      </c>
      <c r="F47" s="79">
        <v>-25.55</v>
      </c>
      <c r="G47" s="78">
        <v>45141</v>
      </c>
      <c r="H47" s="77" t="s">
        <v>5835</v>
      </c>
      <c r="I47" s="80">
        <v>1516597</v>
      </c>
      <c r="J47" s="80" t="s">
        <v>1303</v>
      </c>
      <c r="K47" s="80">
        <v>185283</v>
      </c>
      <c r="L47" s="81">
        <v>45145</v>
      </c>
      <c r="M47" s="77" t="str">
        <f>VLOOKUP(I47,'[4]ITEM#'!A:B,2,0)</f>
        <v>Costco01</v>
      </c>
      <c r="N47" s="83" t="s">
        <v>1291</v>
      </c>
      <c r="O47" s="83"/>
      <c r="P47" s="42">
        <f>VLOOKUP(I47,'[4]ITEM#'!A:D,4,0)</f>
        <v>-25.55</v>
      </c>
      <c r="Q47" s="84">
        <f t="shared" si="0"/>
        <v>1</v>
      </c>
      <c r="R47" s="47" t="s">
        <v>1289</v>
      </c>
    </row>
    <row r="48" spans="1:18" x14ac:dyDescent="0.2">
      <c r="A48" s="77" t="s">
        <v>5823</v>
      </c>
      <c r="B48" s="90" t="s">
        <v>5852</v>
      </c>
      <c r="C48" s="78">
        <v>45141</v>
      </c>
      <c r="D48" s="79">
        <v>-25.55</v>
      </c>
      <c r="E48" s="79">
        <v>0</v>
      </c>
      <c r="F48" s="79">
        <v>-25.55</v>
      </c>
      <c r="G48" s="78">
        <v>45141</v>
      </c>
      <c r="H48" s="77" t="s">
        <v>5836</v>
      </c>
      <c r="I48" s="80">
        <v>1516596</v>
      </c>
      <c r="J48" s="80" t="s">
        <v>1344</v>
      </c>
      <c r="K48" s="80">
        <v>185283</v>
      </c>
      <c r="L48" s="81">
        <v>45145</v>
      </c>
      <c r="M48" s="77" t="str">
        <f>VLOOKUP(I48,'[4]ITEM#'!A:B,2,0)</f>
        <v>Costco01</v>
      </c>
      <c r="N48" s="83" t="s">
        <v>1291</v>
      </c>
      <c r="O48" s="83"/>
      <c r="P48" s="42">
        <f>VLOOKUP(I48,'[4]ITEM#'!A:D,4,0)</f>
        <v>-25.55</v>
      </c>
      <c r="Q48" s="84">
        <f t="shared" si="0"/>
        <v>1</v>
      </c>
      <c r="R48" s="47" t="s">
        <v>1289</v>
      </c>
    </row>
    <row r="49" spans="1:18" x14ac:dyDescent="0.2">
      <c r="A49" s="77" t="s">
        <v>5823</v>
      </c>
      <c r="B49" s="90" t="s">
        <v>5853</v>
      </c>
      <c r="C49" s="78">
        <v>45141</v>
      </c>
      <c r="D49" s="79">
        <v>-42.07</v>
      </c>
      <c r="E49" s="79">
        <v>0</v>
      </c>
      <c r="F49" s="79">
        <v>-42.07</v>
      </c>
      <c r="G49" s="78">
        <v>45141</v>
      </c>
      <c r="H49" s="77" t="s">
        <v>5837</v>
      </c>
      <c r="I49" s="80">
        <v>1514684</v>
      </c>
      <c r="J49" s="80" t="s">
        <v>1324</v>
      </c>
      <c r="K49" s="80">
        <v>185283</v>
      </c>
      <c r="L49" s="81">
        <v>45145</v>
      </c>
      <c r="M49" s="77" t="str">
        <f>VLOOKUP(I49,'[4]ITEM#'!A:B,2,0)</f>
        <v>Costco01</v>
      </c>
      <c r="N49" s="83" t="s">
        <v>1291</v>
      </c>
      <c r="O49" s="83"/>
      <c r="P49" s="42">
        <f>VLOOKUP(I49,'[4]ITEM#'!A:D,4,0)</f>
        <v>-42.07</v>
      </c>
      <c r="Q49" s="84">
        <f t="shared" si="0"/>
        <v>1</v>
      </c>
      <c r="R49" s="47" t="s">
        <v>1289</v>
      </c>
    </row>
    <row r="50" spans="1:18" x14ac:dyDescent="0.2">
      <c r="A50" s="77" t="s">
        <v>5823</v>
      </c>
      <c r="B50" s="90" t="s">
        <v>5854</v>
      </c>
      <c r="C50" s="78">
        <v>45141</v>
      </c>
      <c r="D50" s="79">
        <v>-78</v>
      </c>
      <c r="E50" s="79">
        <v>0</v>
      </c>
      <c r="F50" s="79">
        <v>-78</v>
      </c>
      <c r="G50" s="78">
        <v>45141</v>
      </c>
      <c r="H50" s="77" t="s">
        <v>5838</v>
      </c>
      <c r="I50" s="80">
        <v>1529946</v>
      </c>
      <c r="J50" s="80" t="s">
        <v>1306</v>
      </c>
      <c r="K50" s="80">
        <v>185283</v>
      </c>
      <c r="L50" s="81">
        <v>45145</v>
      </c>
      <c r="M50" s="77" t="str">
        <f>VLOOKUP(I50,'[4]ITEM#'!A:B,2,0)</f>
        <v>Costco01</v>
      </c>
      <c r="N50" s="83" t="s">
        <v>1291</v>
      </c>
      <c r="O50" s="83"/>
      <c r="P50" s="42">
        <f>VLOOKUP(I50,'[4]ITEM#'!A:D,4,0)</f>
        <v>-39</v>
      </c>
      <c r="Q50" s="84">
        <f t="shared" si="0"/>
        <v>2</v>
      </c>
      <c r="R50" s="47" t="s">
        <v>1289</v>
      </c>
    </row>
    <row r="51" spans="1:18" x14ac:dyDescent="0.2">
      <c r="A51" s="77" t="s">
        <v>5823</v>
      </c>
      <c r="B51" s="90" t="s">
        <v>5855</v>
      </c>
      <c r="C51" s="78">
        <v>45141</v>
      </c>
      <c r="D51" s="79">
        <v>-64.47</v>
      </c>
      <c r="E51" s="79">
        <v>0</v>
      </c>
      <c r="F51" s="79">
        <v>-64.47</v>
      </c>
      <c r="G51" s="78">
        <v>45141</v>
      </c>
      <c r="H51" s="77" t="s">
        <v>5839</v>
      </c>
      <c r="I51" s="80">
        <v>1585797</v>
      </c>
      <c r="J51" s="80" t="s">
        <v>1305</v>
      </c>
      <c r="K51" s="80">
        <v>185283</v>
      </c>
      <c r="L51" s="81">
        <v>45145</v>
      </c>
      <c r="M51" s="77" t="str">
        <f>VLOOKUP(I51,'[4]ITEM#'!A:B,2,0)</f>
        <v>Costco01</v>
      </c>
      <c r="N51" s="83" t="s">
        <v>1291</v>
      </c>
      <c r="O51" s="83"/>
      <c r="P51" s="42">
        <f>VLOOKUP(I51,'[4]ITEM#'!A:D,4,0)</f>
        <v>-64.47</v>
      </c>
      <c r="Q51" s="84">
        <f t="shared" si="0"/>
        <v>1</v>
      </c>
      <c r="R51" s="47" t="s">
        <v>1289</v>
      </c>
    </row>
    <row r="52" spans="1:18" x14ac:dyDescent="0.2">
      <c r="A52" s="77" t="s">
        <v>5856</v>
      </c>
      <c r="B52" s="90" t="s">
        <v>5857</v>
      </c>
      <c r="C52" s="78">
        <v>45142</v>
      </c>
      <c r="D52" s="79">
        <v>-73.569999999999993</v>
      </c>
      <c r="E52" s="79">
        <v>-28.57</v>
      </c>
      <c r="F52" s="79">
        <v>-22.5</v>
      </c>
      <c r="G52" s="78">
        <v>45142</v>
      </c>
      <c r="H52" s="77" t="s">
        <v>5858</v>
      </c>
      <c r="I52" s="80">
        <v>1663075</v>
      </c>
      <c r="J52" s="80" t="s">
        <v>5741</v>
      </c>
      <c r="K52" s="80">
        <v>12219494</v>
      </c>
      <c r="L52" s="81">
        <v>45146</v>
      </c>
      <c r="M52" s="77" t="str">
        <f>VLOOKUP(I52,'[4]ITEM#'!A:B,2,0)</f>
        <v>Costco01</v>
      </c>
      <c r="N52" s="83" t="s">
        <v>1311</v>
      </c>
      <c r="O52" s="83"/>
      <c r="P52" s="42">
        <f>VLOOKUP(I52,'[4]ITEM#'!A:D,4,0)</f>
        <v>-22.5</v>
      </c>
      <c r="Q52" s="84">
        <f t="shared" si="0"/>
        <v>1</v>
      </c>
      <c r="R52" s="47" t="s">
        <v>1289</v>
      </c>
    </row>
    <row r="53" spans="1:18" x14ac:dyDescent="0.2">
      <c r="A53" s="77" t="s">
        <v>5856</v>
      </c>
      <c r="B53" s="90" t="s">
        <v>5857</v>
      </c>
      <c r="C53" s="78">
        <v>45142</v>
      </c>
      <c r="D53" s="79"/>
      <c r="E53" s="79"/>
      <c r="F53" s="79">
        <v>-22.5</v>
      </c>
      <c r="G53" s="78">
        <v>45142</v>
      </c>
      <c r="H53" s="77" t="s">
        <v>5858</v>
      </c>
      <c r="I53" s="80">
        <v>1663082</v>
      </c>
      <c r="J53" s="80" t="s">
        <v>5740</v>
      </c>
      <c r="K53" s="80">
        <v>12219494</v>
      </c>
      <c r="L53" s="81">
        <v>45146</v>
      </c>
      <c r="M53" s="77" t="str">
        <f>VLOOKUP(I53,'[4]ITEM#'!A:B,2,0)</f>
        <v>Costco01</v>
      </c>
      <c r="N53" s="83" t="s">
        <v>1311</v>
      </c>
      <c r="O53" s="83"/>
      <c r="P53" s="42">
        <f>VLOOKUP(I53,'[4]ITEM#'!A:D,4,0)</f>
        <v>-22.5</v>
      </c>
      <c r="Q53" s="84">
        <f t="shared" si="0"/>
        <v>1</v>
      </c>
      <c r="R53" s="47" t="s">
        <v>1289</v>
      </c>
    </row>
    <row r="54" spans="1:18" x14ac:dyDescent="0.2">
      <c r="A54" s="77" t="s">
        <v>5856</v>
      </c>
      <c r="B54" s="90" t="s">
        <v>5868</v>
      </c>
      <c r="C54" s="78">
        <v>45143</v>
      </c>
      <c r="D54" s="79">
        <v>-42.07</v>
      </c>
      <c r="E54" s="79">
        <v>0</v>
      </c>
      <c r="F54" s="79">
        <v>-42.07</v>
      </c>
      <c r="G54" s="78">
        <v>45143</v>
      </c>
      <c r="H54" s="77" t="s">
        <v>5859</v>
      </c>
      <c r="I54" s="80">
        <v>1514691</v>
      </c>
      <c r="J54" s="80" t="s">
        <v>1293</v>
      </c>
      <c r="K54" s="80">
        <v>185293</v>
      </c>
      <c r="L54" s="81">
        <v>45146</v>
      </c>
      <c r="M54" s="77" t="str">
        <f>VLOOKUP(I54,'[4]ITEM#'!A:B,2,0)</f>
        <v>Costco01</v>
      </c>
      <c r="N54" s="83" t="s">
        <v>1291</v>
      </c>
      <c r="O54" s="83"/>
      <c r="P54" s="42">
        <f>VLOOKUP(I54,'[4]ITEM#'!A:D,4,0)</f>
        <v>-42.07</v>
      </c>
      <c r="Q54" s="84">
        <f t="shared" si="0"/>
        <v>1</v>
      </c>
      <c r="R54" s="47" t="s">
        <v>1289</v>
      </c>
    </row>
    <row r="55" spans="1:18" x14ac:dyDescent="0.2">
      <c r="A55" s="77" t="s">
        <v>5856</v>
      </c>
      <c r="B55" s="90" t="s">
        <v>5869</v>
      </c>
      <c r="C55" s="78">
        <v>45143</v>
      </c>
      <c r="D55" s="79">
        <v>-25.55</v>
      </c>
      <c r="E55" s="79">
        <v>0</v>
      </c>
      <c r="F55" s="79">
        <v>-25.55</v>
      </c>
      <c r="G55" s="78">
        <v>45143</v>
      </c>
      <c r="H55" s="77" t="s">
        <v>5860</v>
      </c>
      <c r="I55" s="80">
        <v>1516594</v>
      </c>
      <c r="J55" s="80" t="s">
        <v>1313</v>
      </c>
      <c r="K55" s="80">
        <v>185293</v>
      </c>
      <c r="L55" s="81">
        <v>45146</v>
      </c>
      <c r="M55" s="77" t="str">
        <f>VLOOKUP(I55,'[4]ITEM#'!A:B,2,0)</f>
        <v>Costco01</v>
      </c>
      <c r="N55" s="83" t="s">
        <v>1291</v>
      </c>
      <c r="O55" s="83"/>
      <c r="P55" s="42">
        <f>VLOOKUP(I55,'[4]ITEM#'!A:D,4,0)</f>
        <v>-25.55</v>
      </c>
      <c r="Q55" s="84">
        <f t="shared" si="0"/>
        <v>1</v>
      </c>
      <c r="R55" s="47" t="s">
        <v>1289</v>
      </c>
    </row>
    <row r="56" spans="1:18" x14ac:dyDescent="0.2">
      <c r="A56" s="77" t="s">
        <v>5856</v>
      </c>
      <c r="B56" s="90" t="s">
        <v>5870</v>
      </c>
      <c r="C56" s="78">
        <v>45144</v>
      </c>
      <c r="D56" s="79">
        <v>-25.55</v>
      </c>
      <c r="E56" s="79">
        <v>0</v>
      </c>
      <c r="F56" s="79">
        <v>-25.55</v>
      </c>
      <c r="G56" s="78">
        <v>45144</v>
      </c>
      <c r="H56" s="77" t="s">
        <v>5861</v>
      </c>
      <c r="I56" s="80">
        <v>1516597</v>
      </c>
      <c r="J56" s="80" t="s">
        <v>1303</v>
      </c>
      <c r="K56" s="80">
        <v>185293</v>
      </c>
      <c r="L56" s="81">
        <v>45146</v>
      </c>
      <c r="M56" s="77" t="str">
        <f>VLOOKUP(I56,'[4]ITEM#'!A:B,2,0)</f>
        <v>Costco01</v>
      </c>
      <c r="N56" s="83" t="s">
        <v>1291</v>
      </c>
      <c r="O56" s="83"/>
      <c r="P56" s="42">
        <f>VLOOKUP(I56,'[4]ITEM#'!A:D,4,0)</f>
        <v>-25.55</v>
      </c>
      <c r="Q56" s="84">
        <f t="shared" si="0"/>
        <v>1</v>
      </c>
      <c r="R56" s="47" t="s">
        <v>1289</v>
      </c>
    </row>
    <row r="57" spans="1:18" x14ac:dyDescent="0.2">
      <c r="A57" s="77" t="s">
        <v>5856</v>
      </c>
      <c r="B57" s="90" t="s">
        <v>5871</v>
      </c>
      <c r="C57" s="78">
        <v>45142</v>
      </c>
      <c r="D57" s="79">
        <v>-133.97</v>
      </c>
      <c r="E57" s="79">
        <v>-10.51</v>
      </c>
      <c r="F57" s="79">
        <v>-28.15</v>
      </c>
      <c r="G57" s="78">
        <v>45142</v>
      </c>
      <c r="H57" s="77" t="s">
        <v>5862</v>
      </c>
      <c r="I57" s="80">
        <v>1540781</v>
      </c>
      <c r="J57" s="80" t="s">
        <v>1308</v>
      </c>
      <c r="K57" s="80">
        <v>185293</v>
      </c>
      <c r="L57" s="81">
        <v>45146</v>
      </c>
      <c r="M57" s="77" t="str">
        <f>VLOOKUP(I57,'[4]ITEM#'!A:B,2,0)</f>
        <v>Costco01</v>
      </c>
      <c r="N57" s="83" t="s">
        <v>1298</v>
      </c>
      <c r="O57" s="83"/>
      <c r="P57" s="42">
        <f>VLOOKUP(I57,'[4]ITEM#'!A:D,4,0)</f>
        <v>-28.15</v>
      </c>
      <c r="Q57" s="84">
        <f t="shared" si="0"/>
        <v>1</v>
      </c>
      <c r="R57" s="47" t="s">
        <v>1289</v>
      </c>
    </row>
    <row r="58" spans="1:18" x14ac:dyDescent="0.2">
      <c r="A58" s="77" t="s">
        <v>5856</v>
      </c>
      <c r="B58" s="90" t="s">
        <v>5871</v>
      </c>
      <c r="C58" s="78">
        <v>45142</v>
      </c>
      <c r="D58" s="79"/>
      <c r="E58" s="79">
        <v>-9.4600000000000009</v>
      </c>
      <c r="F58" s="79">
        <v>-85.85</v>
      </c>
      <c r="G58" s="78">
        <v>45142</v>
      </c>
      <c r="H58" s="77" t="s">
        <v>5862</v>
      </c>
      <c r="I58" s="80">
        <v>1662422</v>
      </c>
      <c r="J58" s="80" t="s">
        <v>1327</v>
      </c>
      <c r="K58" s="80">
        <v>185293</v>
      </c>
      <c r="L58" s="81">
        <v>45146</v>
      </c>
      <c r="M58" s="77" t="str">
        <f>VLOOKUP(I58,'[4]ITEM#'!A:B,2,0)</f>
        <v>Costco01</v>
      </c>
      <c r="N58" s="83" t="s">
        <v>1301</v>
      </c>
      <c r="O58" s="83"/>
      <c r="P58" s="42">
        <f>VLOOKUP(I58,'[4]ITEM#'!A:D,4,0)</f>
        <v>-85.85</v>
      </c>
      <c r="Q58" s="84">
        <f t="shared" si="0"/>
        <v>1</v>
      </c>
      <c r="R58" s="47" t="s">
        <v>1289</v>
      </c>
    </row>
    <row r="59" spans="1:18" x14ac:dyDescent="0.2">
      <c r="A59" s="77" t="s">
        <v>5856</v>
      </c>
      <c r="B59" s="90" t="s">
        <v>5872</v>
      </c>
      <c r="C59" s="78">
        <v>45142</v>
      </c>
      <c r="D59" s="79">
        <v>-39</v>
      </c>
      <c r="E59" s="79">
        <v>0</v>
      </c>
      <c r="F59" s="79">
        <v>-39</v>
      </c>
      <c r="G59" s="78">
        <v>45142</v>
      </c>
      <c r="H59" s="77" t="s">
        <v>5863</v>
      </c>
      <c r="I59" s="80">
        <v>1529946</v>
      </c>
      <c r="J59" s="80" t="s">
        <v>1306</v>
      </c>
      <c r="K59" s="80">
        <v>185293</v>
      </c>
      <c r="L59" s="81">
        <v>45146</v>
      </c>
      <c r="M59" s="77" t="str">
        <f>VLOOKUP(I59,'[4]ITEM#'!A:B,2,0)</f>
        <v>Costco01</v>
      </c>
      <c r="N59" s="83" t="s">
        <v>1291</v>
      </c>
      <c r="O59" s="83"/>
      <c r="P59" s="42">
        <f>VLOOKUP(I59,'[4]ITEM#'!A:D,4,0)</f>
        <v>-39</v>
      </c>
      <c r="Q59" s="84">
        <f t="shared" si="0"/>
        <v>1</v>
      </c>
      <c r="R59" s="47" t="s">
        <v>1289</v>
      </c>
    </row>
    <row r="60" spans="1:18" x14ac:dyDescent="0.2">
      <c r="A60" s="77" t="s">
        <v>5856</v>
      </c>
      <c r="B60" s="90" t="s">
        <v>5873</v>
      </c>
      <c r="C60" s="78">
        <v>45142</v>
      </c>
      <c r="D60" s="79">
        <v>-25.55</v>
      </c>
      <c r="E60" s="79">
        <v>0</v>
      </c>
      <c r="F60" s="79">
        <v>-25.55</v>
      </c>
      <c r="G60" s="78">
        <v>45142</v>
      </c>
      <c r="H60" s="77" t="s">
        <v>5864</v>
      </c>
      <c r="I60" s="80">
        <v>1516594</v>
      </c>
      <c r="J60" s="80" t="s">
        <v>1313</v>
      </c>
      <c r="K60" s="80">
        <v>185293</v>
      </c>
      <c r="L60" s="81">
        <v>45146</v>
      </c>
      <c r="M60" s="77" t="str">
        <f>VLOOKUP(I60,'[4]ITEM#'!A:B,2,0)</f>
        <v>Costco01</v>
      </c>
      <c r="N60" s="83" t="s">
        <v>1291</v>
      </c>
      <c r="O60" s="83"/>
      <c r="P60" s="42">
        <f>VLOOKUP(I60,'[4]ITEM#'!A:D,4,0)</f>
        <v>-25.55</v>
      </c>
      <c r="Q60" s="84">
        <f t="shared" si="0"/>
        <v>1</v>
      </c>
      <c r="R60" s="47" t="s">
        <v>1289</v>
      </c>
    </row>
    <row r="61" spans="1:18" x14ac:dyDescent="0.2">
      <c r="A61" s="77" t="s">
        <v>5856</v>
      </c>
      <c r="B61" s="90" t="s">
        <v>5874</v>
      </c>
      <c r="C61" s="78">
        <v>45142</v>
      </c>
      <c r="D61" s="79">
        <v>-42.7</v>
      </c>
      <c r="E61" s="79">
        <v>-11.1</v>
      </c>
      <c r="F61" s="79">
        <v>-31.6</v>
      </c>
      <c r="G61" s="78">
        <v>45142</v>
      </c>
      <c r="H61" s="77" t="s">
        <v>5865</v>
      </c>
      <c r="I61" s="80">
        <v>1540785</v>
      </c>
      <c r="J61" s="80" t="s">
        <v>1328</v>
      </c>
      <c r="K61" s="80">
        <v>185293</v>
      </c>
      <c r="L61" s="81">
        <v>45146</v>
      </c>
      <c r="M61" s="77" t="str">
        <f>VLOOKUP(I61,'[4]ITEM#'!A:B,2,0)</f>
        <v>Costco01</v>
      </c>
      <c r="N61" s="83" t="s">
        <v>1298</v>
      </c>
      <c r="O61" s="83"/>
      <c r="P61" s="42">
        <f>VLOOKUP(I61,'[4]ITEM#'!A:D,4,0)</f>
        <v>-31.6</v>
      </c>
      <c r="Q61" s="84">
        <f t="shared" si="0"/>
        <v>1</v>
      </c>
      <c r="R61" s="47" t="s">
        <v>1289</v>
      </c>
    </row>
    <row r="62" spans="1:18" x14ac:dyDescent="0.2">
      <c r="A62" s="77" t="s">
        <v>5856</v>
      </c>
      <c r="B62" s="90" t="s">
        <v>5875</v>
      </c>
      <c r="C62" s="78">
        <v>45142</v>
      </c>
      <c r="D62" s="79">
        <v>-180.71</v>
      </c>
      <c r="E62" s="79">
        <v>-11.1</v>
      </c>
      <c r="F62" s="79">
        <v>-31.6</v>
      </c>
      <c r="G62" s="78">
        <v>45142</v>
      </c>
      <c r="H62" s="77" t="s">
        <v>5866</v>
      </c>
      <c r="I62" s="80">
        <v>1540784</v>
      </c>
      <c r="J62" s="80" t="s">
        <v>1297</v>
      </c>
      <c r="K62" s="80">
        <v>185293</v>
      </c>
      <c r="L62" s="81">
        <v>45146</v>
      </c>
      <c r="M62" s="77" t="str">
        <f>VLOOKUP(I62,'[4]ITEM#'!A:B,2,0)</f>
        <v>Costco01</v>
      </c>
      <c r="N62" s="83" t="s">
        <v>1298</v>
      </c>
      <c r="O62" s="83"/>
      <c r="P62" s="42">
        <f>VLOOKUP(I62,'[4]ITEM#'!A:D,4,0)</f>
        <v>-31.6</v>
      </c>
      <c r="Q62" s="84">
        <f t="shared" si="0"/>
        <v>1</v>
      </c>
      <c r="R62" s="47" t="s">
        <v>1289</v>
      </c>
    </row>
    <row r="63" spans="1:18" x14ac:dyDescent="0.2">
      <c r="A63" s="77" t="s">
        <v>5856</v>
      </c>
      <c r="B63" s="90" t="s">
        <v>5875</v>
      </c>
      <c r="C63" s="78">
        <v>45142</v>
      </c>
      <c r="D63" s="79"/>
      <c r="E63" s="79">
        <v>-11.1</v>
      </c>
      <c r="F63" s="79">
        <v>-31.6</v>
      </c>
      <c r="G63" s="78">
        <v>45142</v>
      </c>
      <c r="H63" s="77" t="s">
        <v>5866</v>
      </c>
      <c r="I63" s="80">
        <v>1540787</v>
      </c>
      <c r="J63" s="80" t="s">
        <v>1341</v>
      </c>
      <c r="K63" s="80">
        <v>185293</v>
      </c>
      <c r="L63" s="81">
        <v>45146</v>
      </c>
      <c r="M63" s="77" t="str">
        <f>VLOOKUP(I63,'[4]ITEM#'!A:B,2,0)</f>
        <v>Costco01</v>
      </c>
      <c r="N63" s="83" t="s">
        <v>1298</v>
      </c>
      <c r="O63" s="83"/>
      <c r="P63" s="42">
        <f>VLOOKUP(I63,'[4]ITEM#'!A:D,4,0)</f>
        <v>-31.6</v>
      </c>
      <c r="Q63" s="84">
        <f t="shared" si="0"/>
        <v>1</v>
      </c>
      <c r="R63" s="47" t="s">
        <v>1289</v>
      </c>
    </row>
    <row r="64" spans="1:18" x14ac:dyDescent="0.2">
      <c r="A64" s="77" t="s">
        <v>5856</v>
      </c>
      <c r="B64" s="90" t="s">
        <v>5875</v>
      </c>
      <c r="C64" s="78">
        <v>45142</v>
      </c>
      <c r="D64" s="79"/>
      <c r="E64" s="79">
        <v>-9.4600000000000009</v>
      </c>
      <c r="F64" s="79">
        <v>-85.85</v>
      </c>
      <c r="G64" s="78">
        <v>45142</v>
      </c>
      <c r="H64" s="77" t="s">
        <v>5866</v>
      </c>
      <c r="I64" s="80">
        <v>1662421</v>
      </c>
      <c r="J64" s="80" t="s">
        <v>1300</v>
      </c>
      <c r="K64" s="80">
        <v>185293</v>
      </c>
      <c r="L64" s="81">
        <v>45146</v>
      </c>
      <c r="M64" s="77" t="str">
        <f>VLOOKUP(I64,'[4]ITEM#'!A:B,2,0)</f>
        <v>Costco01</v>
      </c>
      <c r="N64" s="83" t="s">
        <v>1301</v>
      </c>
      <c r="O64" s="83"/>
      <c r="P64" s="42">
        <f>VLOOKUP(I64,'[4]ITEM#'!A:D,4,0)</f>
        <v>-85.85</v>
      </c>
      <c r="Q64" s="84">
        <f t="shared" si="0"/>
        <v>1</v>
      </c>
      <c r="R64" s="47" t="s">
        <v>1289</v>
      </c>
    </row>
    <row r="65" spans="1:18" x14ac:dyDescent="0.2">
      <c r="A65" s="77" t="s">
        <v>5856</v>
      </c>
      <c r="B65" s="90" t="s">
        <v>5876</v>
      </c>
      <c r="C65" s="78">
        <v>45142</v>
      </c>
      <c r="D65" s="79">
        <v>-77.319999999999993</v>
      </c>
      <c r="E65" s="79">
        <v>-21.02</v>
      </c>
      <c r="F65" s="79">
        <v>-56.3</v>
      </c>
      <c r="G65" s="78">
        <v>45142</v>
      </c>
      <c r="H65" s="77" t="s">
        <v>5867</v>
      </c>
      <c r="I65" s="80">
        <v>1540781</v>
      </c>
      <c r="J65" s="80" t="s">
        <v>1308</v>
      </c>
      <c r="K65" s="80">
        <v>185293</v>
      </c>
      <c r="L65" s="81">
        <v>45146</v>
      </c>
      <c r="M65" s="77" t="str">
        <f>VLOOKUP(I65,'[4]ITEM#'!A:B,2,0)</f>
        <v>Costco01</v>
      </c>
      <c r="N65" s="83" t="s">
        <v>1298</v>
      </c>
      <c r="O65" s="83"/>
      <c r="P65" s="42">
        <f>VLOOKUP(I65,'[4]ITEM#'!A:D,4,0)</f>
        <v>-28.15</v>
      </c>
      <c r="Q65" s="84">
        <f t="shared" si="0"/>
        <v>2</v>
      </c>
      <c r="R65" s="47" t="s">
        <v>1289</v>
      </c>
    </row>
    <row r="66" spans="1:18" x14ac:dyDescent="0.2">
      <c r="A66" s="77" t="s">
        <v>5877</v>
      </c>
      <c r="B66" s="90" t="s">
        <v>5878</v>
      </c>
      <c r="C66" s="78">
        <v>45145</v>
      </c>
      <c r="D66" s="79">
        <v>-45.78</v>
      </c>
      <c r="E66" s="79">
        <v>-23.28</v>
      </c>
      <c r="F66" s="79">
        <v>-22.5</v>
      </c>
      <c r="G66" s="78">
        <v>45145</v>
      </c>
      <c r="H66" s="77" t="s">
        <v>5879</v>
      </c>
      <c r="I66" s="80">
        <v>1663079</v>
      </c>
      <c r="J66" s="80" t="s">
        <v>5743</v>
      </c>
      <c r="K66" s="80">
        <v>185575</v>
      </c>
      <c r="L66" s="81">
        <v>45147</v>
      </c>
      <c r="M66" s="77" t="str">
        <f>VLOOKUP(I66,'[4]ITEM#'!A:B,2,0)</f>
        <v>Costco01</v>
      </c>
      <c r="N66" s="83" t="s">
        <v>1311</v>
      </c>
      <c r="O66" s="83"/>
      <c r="P66" s="42">
        <f>VLOOKUP(I66,'[4]ITEM#'!A:D,4,0)</f>
        <v>-22.5</v>
      </c>
      <c r="Q66" s="84">
        <f t="shared" ref="Q66:Q129" si="1">F66/P66</f>
        <v>1</v>
      </c>
      <c r="R66" s="47" t="s">
        <v>1289</v>
      </c>
    </row>
    <row r="67" spans="1:18" x14ac:dyDescent="0.2">
      <c r="A67" s="77" t="s">
        <v>5877</v>
      </c>
      <c r="B67" s="90" t="s">
        <v>5888</v>
      </c>
      <c r="C67" s="78">
        <v>45145</v>
      </c>
      <c r="D67" s="79">
        <v>-95.31</v>
      </c>
      <c r="E67" s="79">
        <v>-9.4600000000000009</v>
      </c>
      <c r="F67" s="79">
        <v>-85.85</v>
      </c>
      <c r="G67" s="78">
        <v>45145</v>
      </c>
      <c r="H67" s="77" t="s">
        <v>5880</v>
      </c>
      <c r="I67" s="80">
        <v>1662422</v>
      </c>
      <c r="J67" s="80" t="s">
        <v>1327</v>
      </c>
      <c r="K67" s="80">
        <v>185577</v>
      </c>
      <c r="L67" s="81">
        <v>45147</v>
      </c>
      <c r="M67" s="77" t="str">
        <f>VLOOKUP(I67,'[4]ITEM#'!A:B,2,0)</f>
        <v>Costco01</v>
      </c>
      <c r="N67" s="83" t="s">
        <v>1301</v>
      </c>
      <c r="O67" s="83"/>
      <c r="P67" s="42">
        <f>VLOOKUP(I67,'[4]ITEM#'!A:D,4,0)</f>
        <v>-85.85</v>
      </c>
      <c r="Q67" s="84">
        <f t="shared" si="1"/>
        <v>1</v>
      </c>
      <c r="R67" s="47" t="s">
        <v>1289</v>
      </c>
    </row>
    <row r="68" spans="1:18" x14ac:dyDescent="0.2">
      <c r="A68" s="77" t="s">
        <v>5877</v>
      </c>
      <c r="B68" s="90" t="s">
        <v>5889</v>
      </c>
      <c r="C68" s="78">
        <v>45145</v>
      </c>
      <c r="D68" s="79">
        <v>-95.31</v>
      </c>
      <c r="E68" s="79">
        <v>-9.4600000000000009</v>
      </c>
      <c r="F68" s="79">
        <v>-85.85</v>
      </c>
      <c r="G68" s="78">
        <v>45145</v>
      </c>
      <c r="H68" s="77" t="s">
        <v>5881</v>
      </c>
      <c r="I68" s="80">
        <v>1662421</v>
      </c>
      <c r="J68" s="80" t="s">
        <v>1300</v>
      </c>
      <c r="K68" s="80">
        <v>185577</v>
      </c>
      <c r="L68" s="81">
        <v>45147</v>
      </c>
      <c r="M68" s="77" t="str">
        <f>VLOOKUP(I68,'[4]ITEM#'!A:B,2,0)</f>
        <v>Costco01</v>
      </c>
      <c r="N68" s="83" t="s">
        <v>1301</v>
      </c>
      <c r="O68" s="83"/>
      <c r="P68" s="42">
        <f>VLOOKUP(I68,'[4]ITEM#'!A:D,4,0)</f>
        <v>-85.85</v>
      </c>
      <c r="Q68" s="84">
        <f t="shared" si="1"/>
        <v>1</v>
      </c>
      <c r="R68" s="47" t="s">
        <v>1289</v>
      </c>
    </row>
    <row r="69" spans="1:18" x14ac:dyDescent="0.2">
      <c r="A69" s="77" t="s">
        <v>5877</v>
      </c>
      <c r="B69" s="90" t="s">
        <v>5890</v>
      </c>
      <c r="C69" s="78">
        <v>45145</v>
      </c>
      <c r="D69" s="79">
        <v>-53.3</v>
      </c>
      <c r="E69" s="79">
        <v>-30.8</v>
      </c>
      <c r="F69" s="79">
        <v>-22.5</v>
      </c>
      <c r="G69" s="78">
        <v>45145</v>
      </c>
      <c r="H69" s="77" t="s">
        <v>5882</v>
      </c>
      <c r="I69" s="80">
        <v>1663079</v>
      </c>
      <c r="J69" s="80" t="s">
        <v>5743</v>
      </c>
      <c r="K69" s="80">
        <v>185577</v>
      </c>
      <c r="L69" s="81">
        <v>45147</v>
      </c>
      <c r="M69" s="77" t="str">
        <f>VLOOKUP(I69,'[4]ITEM#'!A:B,2,0)</f>
        <v>Costco01</v>
      </c>
      <c r="N69" s="83" t="s">
        <v>1311</v>
      </c>
      <c r="O69" s="83"/>
      <c r="P69" s="42">
        <f>VLOOKUP(I69,'[4]ITEM#'!A:D,4,0)</f>
        <v>-22.5</v>
      </c>
      <c r="Q69" s="84">
        <f t="shared" si="1"/>
        <v>1</v>
      </c>
      <c r="R69" s="47" t="s">
        <v>1289</v>
      </c>
    </row>
    <row r="70" spans="1:18" x14ac:dyDescent="0.2">
      <c r="A70" s="77" t="s">
        <v>5877</v>
      </c>
      <c r="B70" s="90" t="s">
        <v>5891</v>
      </c>
      <c r="C70" s="78">
        <v>45145</v>
      </c>
      <c r="D70" s="79">
        <v>-25.55</v>
      </c>
      <c r="E70" s="79">
        <v>0</v>
      </c>
      <c r="F70" s="79">
        <v>-25.55</v>
      </c>
      <c r="G70" s="78">
        <v>45145</v>
      </c>
      <c r="H70" s="77" t="s">
        <v>5883</v>
      </c>
      <c r="I70" s="80">
        <v>1516597</v>
      </c>
      <c r="J70" s="80" t="s">
        <v>1303</v>
      </c>
      <c r="K70" s="80">
        <v>185577</v>
      </c>
      <c r="L70" s="81">
        <v>45147</v>
      </c>
      <c r="M70" s="77" t="str">
        <f>VLOOKUP(I70,'[4]ITEM#'!A:B,2,0)</f>
        <v>Costco01</v>
      </c>
      <c r="N70" s="83" t="s">
        <v>1291</v>
      </c>
      <c r="O70" s="83"/>
      <c r="P70" s="42">
        <f>VLOOKUP(I70,'[4]ITEM#'!A:D,4,0)</f>
        <v>-25.55</v>
      </c>
      <c r="Q70" s="84">
        <f t="shared" si="1"/>
        <v>1</v>
      </c>
      <c r="R70" s="47" t="s">
        <v>1289</v>
      </c>
    </row>
    <row r="71" spans="1:18" x14ac:dyDescent="0.2">
      <c r="A71" s="77" t="s">
        <v>5877</v>
      </c>
      <c r="B71" s="90" t="s">
        <v>5892</v>
      </c>
      <c r="C71" s="78">
        <v>45145</v>
      </c>
      <c r="D71" s="79">
        <f>E71+F71</f>
        <v>-128.1</v>
      </c>
      <c r="E71" s="79">
        <v>-33.299999999999997</v>
      </c>
      <c r="F71" s="79">
        <v>-94.8</v>
      </c>
      <c r="G71" s="78">
        <v>45145</v>
      </c>
      <c r="H71" s="77" t="s">
        <v>5884</v>
      </c>
      <c r="I71" s="80">
        <v>1540785</v>
      </c>
      <c r="J71" s="80" t="s">
        <v>1328</v>
      </c>
      <c r="K71" s="80">
        <v>185577</v>
      </c>
      <c r="L71" s="81">
        <v>45147</v>
      </c>
      <c r="M71" s="77" t="str">
        <f>VLOOKUP(I71,'[4]ITEM#'!A:B,2,0)</f>
        <v>Costco01</v>
      </c>
      <c r="N71" s="83" t="s">
        <v>1298</v>
      </c>
      <c r="O71" s="83"/>
      <c r="P71" s="42">
        <f>VLOOKUP(I71,'[4]ITEM#'!A:D,4,0)</f>
        <v>-31.6</v>
      </c>
      <c r="Q71" s="84">
        <f t="shared" si="1"/>
        <v>2.9999999999999996</v>
      </c>
      <c r="R71" s="47" t="s">
        <v>1289</v>
      </c>
    </row>
    <row r="72" spans="1:18" x14ac:dyDescent="0.2">
      <c r="A72" s="77" t="s">
        <v>5877</v>
      </c>
      <c r="B72" s="90" t="s">
        <v>5892</v>
      </c>
      <c r="C72" s="78">
        <v>45145</v>
      </c>
      <c r="D72" s="79">
        <f>E72+F72</f>
        <v>-85.4</v>
      </c>
      <c r="E72" s="79">
        <v>-22.2</v>
      </c>
      <c r="F72" s="79">
        <v>-63.2</v>
      </c>
      <c r="G72" s="78">
        <v>45145</v>
      </c>
      <c r="H72" s="77" t="s">
        <v>5884</v>
      </c>
      <c r="I72" s="80">
        <v>1593359</v>
      </c>
      <c r="J72" s="80" t="s">
        <v>1316</v>
      </c>
      <c r="K72" s="80">
        <v>185577</v>
      </c>
      <c r="L72" s="81">
        <v>45147</v>
      </c>
      <c r="M72" s="77" t="str">
        <f>VLOOKUP(I72,'[4]ITEM#'!A:B,2,0)</f>
        <v>Costco01</v>
      </c>
      <c r="N72" s="83" t="s">
        <v>1298</v>
      </c>
      <c r="O72" s="83"/>
      <c r="P72" s="42">
        <f>VLOOKUP(I72,'[4]ITEM#'!A:D,4,0)</f>
        <v>-31.6</v>
      </c>
      <c r="Q72" s="84">
        <f t="shared" si="1"/>
        <v>2</v>
      </c>
      <c r="R72" s="47" t="s">
        <v>1289</v>
      </c>
    </row>
    <row r="73" spans="1:18" x14ac:dyDescent="0.2">
      <c r="A73" s="77" t="s">
        <v>5877</v>
      </c>
      <c r="B73" s="90" t="s">
        <v>5893</v>
      </c>
      <c r="C73" s="78">
        <v>45145</v>
      </c>
      <c r="D73" s="79">
        <v>-25.55</v>
      </c>
      <c r="E73" s="79">
        <v>0</v>
      </c>
      <c r="F73" s="79">
        <v>-25.55</v>
      </c>
      <c r="G73" s="78">
        <v>45145</v>
      </c>
      <c r="H73" s="77" t="s">
        <v>5885</v>
      </c>
      <c r="I73" s="80">
        <v>1516597</v>
      </c>
      <c r="J73" s="80" t="s">
        <v>1303</v>
      </c>
      <c r="K73" s="80">
        <v>185577</v>
      </c>
      <c r="L73" s="81">
        <v>45147</v>
      </c>
      <c r="M73" s="77" t="str">
        <f>VLOOKUP(I73,'[4]ITEM#'!A:B,2,0)</f>
        <v>Costco01</v>
      </c>
      <c r="N73" s="83" t="s">
        <v>1291</v>
      </c>
      <c r="O73" s="83"/>
      <c r="P73" s="42">
        <f>VLOOKUP(I73,'[4]ITEM#'!A:D,4,0)</f>
        <v>-25.55</v>
      </c>
      <c r="Q73" s="84">
        <f t="shared" si="1"/>
        <v>1</v>
      </c>
      <c r="R73" s="47" t="s">
        <v>1289</v>
      </c>
    </row>
    <row r="74" spans="1:18" x14ac:dyDescent="0.2">
      <c r="A74" s="77" t="s">
        <v>5877</v>
      </c>
      <c r="B74" s="90" t="s">
        <v>5893</v>
      </c>
      <c r="C74" s="78">
        <v>45145</v>
      </c>
      <c r="D74" s="79">
        <v>-64.47</v>
      </c>
      <c r="E74" s="79"/>
      <c r="F74" s="79">
        <v>-64.47</v>
      </c>
      <c r="G74" s="78">
        <v>45145</v>
      </c>
      <c r="H74" s="77" t="s">
        <v>5885</v>
      </c>
      <c r="I74" s="80">
        <v>1585795</v>
      </c>
      <c r="J74" s="80" t="s">
        <v>1290</v>
      </c>
      <c r="K74" s="80">
        <v>185577</v>
      </c>
      <c r="L74" s="81">
        <v>45147</v>
      </c>
      <c r="M74" s="77" t="str">
        <f>VLOOKUP(I74,'[4]ITEM#'!A:B,2,0)</f>
        <v>Costco01</v>
      </c>
      <c r="N74" s="83" t="s">
        <v>1291</v>
      </c>
      <c r="O74" s="83"/>
      <c r="P74" s="42">
        <f>VLOOKUP(I74,'[4]ITEM#'!A:D,4,0)</f>
        <v>-64.47</v>
      </c>
      <c r="Q74" s="84">
        <f t="shared" si="1"/>
        <v>1</v>
      </c>
      <c r="R74" s="47" t="s">
        <v>1289</v>
      </c>
    </row>
    <row r="75" spans="1:18" x14ac:dyDescent="0.2">
      <c r="A75" s="77" t="s">
        <v>5877</v>
      </c>
      <c r="B75" s="90" t="s">
        <v>5894</v>
      </c>
      <c r="C75" s="78">
        <v>45145</v>
      </c>
      <c r="D75" s="79">
        <v>-39</v>
      </c>
      <c r="E75" s="79">
        <v>0</v>
      </c>
      <c r="F75" s="79">
        <v>-39</v>
      </c>
      <c r="G75" s="78">
        <v>45145</v>
      </c>
      <c r="H75" s="77" t="s">
        <v>5886</v>
      </c>
      <c r="I75" s="80">
        <v>1529946</v>
      </c>
      <c r="J75" s="80" t="s">
        <v>1306</v>
      </c>
      <c r="K75" s="80">
        <v>185577</v>
      </c>
      <c r="L75" s="81">
        <v>45147</v>
      </c>
      <c r="M75" s="77" t="str">
        <f>VLOOKUP(I75,'[4]ITEM#'!A:B,2,0)</f>
        <v>Costco01</v>
      </c>
      <c r="N75" s="83" t="s">
        <v>1291</v>
      </c>
      <c r="O75" s="83"/>
      <c r="P75" s="42">
        <f>VLOOKUP(I75,'[4]ITEM#'!A:D,4,0)</f>
        <v>-39</v>
      </c>
      <c r="Q75" s="84">
        <f t="shared" si="1"/>
        <v>1</v>
      </c>
      <c r="R75" s="47" t="s">
        <v>1289</v>
      </c>
    </row>
    <row r="76" spans="1:18" x14ac:dyDescent="0.2">
      <c r="A76" s="77" t="s">
        <v>5877</v>
      </c>
      <c r="B76" s="90" t="s">
        <v>5895</v>
      </c>
      <c r="C76" s="78">
        <v>45145</v>
      </c>
      <c r="D76" s="79">
        <v>-38.659999999999997</v>
      </c>
      <c r="E76" s="79">
        <v>-10.51</v>
      </c>
      <c r="F76" s="79">
        <v>-28.15</v>
      </c>
      <c r="G76" s="78">
        <v>45145</v>
      </c>
      <c r="H76" s="77" t="s">
        <v>5887</v>
      </c>
      <c r="I76" s="80">
        <v>1540781</v>
      </c>
      <c r="J76" s="80" t="s">
        <v>1308</v>
      </c>
      <c r="K76" s="80">
        <v>185577</v>
      </c>
      <c r="L76" s="81">
        <v>45147</v>
      </c>
      <c r="M76" s="77" t="str">
        <f>VLOOKUP(I76,'[4]ITEM#'!A:B,2,0)</f>
        <v>Costco01</v>
      </c>
      <c r="N76" s="83" t="s">
        <v>1298</v>
      </c>
      <c r="O76" s="83"/>
      <c r="P76" s="42">
        <f>VLOOKUP(I76,'[4]ITEM#'!A:D,4,0)</f>
        <v>-28.15</v>
      </c>
      <c r="Q76" s="84">
        <f t="shared" si="1"/>
        <v>1</v>
      </c>
      <c r="R76" s="47" t="s">
        <v>1289</v>
      </c>
    </row>
    <row r="77" spans="1:18" x14ac:dyDescent="0.2">
      <c r="A77" s="77" t="s">
        <v>5896</v>
      </c>
      <c r="B77" s="90" t="s">
        <v>5914</v>
      </c>
      <c r="C77" s="78">
        <v>45146</v>
      </c>
      <c r="D77" s="79">
        <v>-42.07</v>
      </c>
      <c r="E77" s="79">
        <v>0</v>
      </c>
      <c r="F77" s="79">
        <v>-42.07</v>
      </c>
      <c r="G77" s="78">
        <v>45146</v>
      </c>
      <c r="H77" s="77" t="s">
        <v>5897</v>
      </c>
      <c r="I77" s="80">
        <v>1514691</v>
      </c>
      <c r="J77" s="80" t="s">
        <v>1293</v>
      </c>
      <c r="K77" s="80">
        <v>185770</v>
      </c>
      <c r="L77" s="81">
        <v>45148</v>
      </c>
      <c r="M77" s="77" t="str">
        <f>VLOOKUP(I77,'[4]ITEM#'!A:B,2,0)</f>
        <v>Costco01</v>
      </c>
      <c r="N77" s="83" t="s">
        <v>1291</v>
      </c>
      <c r="O77" s="83"/>
      <c r="P77" s="42">
        <f>VLOOKUP(I77,'[4]ITEM#'!A:D,4,0)</f>
        <v>-42.07</v>
      </c>
      <c r="Q77" s="84">
        <f t="shared" si="1"/>
        <v>1</v>
      </c>
      <c r="R77" s="47" t="s">
        <v>1289</v>
      </c>
    </row>
    <row r="78" spans="1:18" x14ac:dyDescent="0.2">
      <c r="A78" s="77" t="s">
        <v>5896</v>
      </c>
      <c r="B78" s="90" t="s">
        <v>5915</v>
      </c>
      <c r="C78" s="78">
        <v>45146</v>
      </c>
      <c r="D78" s="79">
        <v>-115.98</v>
      </c>
      <c r="E78" s="79">
        <v>-31.53</v>
      </c>
      <c r="F78" s="79">
        <v>-84.45</v>
      </c>
      <c r="G78" s="78">
        <v>45146</v>
      </c>
      <c r="H78" s="77" t="s">
        <v>5898</v>
      </c>
      <c r="I78" s="80">
        <v>1540781</v>
      </c>
      <c r="J78" s="80" t="s">
        <v>1308</v>
      </c>
      <c r="K78" s="80">
        <v>185770</v>
      </c>
      <c r="L78" s="81">
        <v>45148</v>
      </c>
      <c r="M78" s="77" t="str">
        <f>VLOOKUP(I78,'[4]ITEM#'!A:B,2,0)</f>
        <v>Costco01</v>
      </c>
      <c r="N78" s="83" t="s">
        <v>1298</v>
      </c>
      <c r="O78" s="83"/>
      <c r="P78" s="42">
        <f>VLOOKUP(I78,'[4]ITEM#'!A:D,4,0)</f>
        <v>-28.15</v>
      </c>
      <c r="Q78" s="84">
        <f t="shared" si="1"/>
        <v>3.0000000000000004</v>
      </c>
      <c r="R78" s="47" t="s">
        <v>1289</v>
      </c>
    </row>
    <row r="79" spans="1:18" x14ac:dyDescent="0.2">
      <c r="A79" s="77" t="s">
        <v>5896</v>
      </c>
      <c r="B79" s="90" t="s">
        <v>5916</v>
      </c>
      <c r="C79" s="78">
        <v>45146</v>
      </c>
      <c r="D79" s="79">
        <v>-115.98</v>
      </c>
      <c r="E79" s="79">
        <v>-31.53</v>
      </c>
      <c r="F79" s="79">
        <v>-84.45</v>
      </c>
      <c r="G79" s="78">
        <v>45146</v>
      </c>
      <c r="H79" s="77" t="s">
        <v>5899</v>
      </c>
      <c r="I79" s="80">
        <v>1593357</v>
      </c>
      <c r="J79" s="80" t="s">
        <v>1302</v>
      </c>
      <c r="K79" s="80">
        <v>185770</v>
      </c>
      <c r="L79" s="81">
        <v>45148</v>
      </c>
      <c r="M79" s="77" t="str">
        <f>VLOOKUP(I79,'[4]ITEM#'!A:B,2,0)</f>
        <v>Costco01</v>
      </c>
      <c r="N79" s="83" t="s">
        <v>1298</v>
      </c>
      <c r="O79" s="83"/>
      <c r="P79" s="42">
        <f>VLOOKUP(I79,'[4]ITEM#'!A:D,4,0)</f>
        <v>-28.15</v>
      </c>
      <c r="Q79" s="84">
        <f t="shared" si="1"/>
        <v>3.0000000000000004</v>
      </c>
      <c r="R79" s="47" t="s">
        <v>1289</v>
      </c>
    </row>
    <row r="80" spans="1:18" x14ac:dyDescent="0.2">
      <c r="A80" s="77" t="s">
        <v>5896</v>
      </c>
      <c r="B80" s="90" t="s">
        <v>5917</v>
      </c>
      <c r="C80" s="78">
        <v>45146</v>
      </c>
      <c r="D80" s="79">
        <v>-78</v>
      </c>
      <c r="E80" s="79">
        <v>0</v>
      </c>
      <c r="F80" s="79">
        <v>-78</v>
      </c>
      <c r="G80" s="78">
        <v>45146</v>
      </c>
      <c r="H80" s="77" t="s">
        <v>5900</v>
      </c>
      <c r="I80" s="80">
        <v>1529946</v>
      </c>
      <c r="J80" s="80" t="s">
        <v>1306</v>
      </c>
      <c r="K80" s="80">
        <v>185770</v>
      </c>
      <c r="L80" s="81">
        <v>45148</v>
      </c>
      <c r="M80" s="77" t="str">
        <f>VLOOKUP(I80,'[4]ITEM#'!A:B,2,0)</f>
        <v>Costco01</v>
      </c>
      <c r="N80" s="83" t="s">
        <v>1291</v>
      </c>
      <c r="O80" s="83"/>
      <c r="P80" s="42">
        <f>VLOOKUP(I80,'[4]ITEM#'!A:D,4,0)</f>
        <v>-39</v>
      </c>
      <c r="Q80" s="84">
        <f t="shared" si="1"/>
        <v>2</v>
      </c>
      <c r="R80" s="47" t="s">
        <v>1289</v>
      </c>
    </row>
    <row r="81" spans="1:18" x14ac:dyDescent="0.2">
      <c r="A81" s="77" t="s">
        <v>5896</v>
      </c>
      <c r="B81" s="90" t="s">
        <v>5918</v>
      </c>
      <c r="C81" s="78">
        <v>45146</v>
      </c>
      <c r="D81" s="79">
        <v>-25.55</v>
      </c>
      <c r="E81" s="79">
        <v>0</v>
      </c>
      <c r="F81" s="79">
        <v>-25.55</v>
      </c>
      <c r="G81" s="78">
        <v>45146</v>
      </c>
      <c r="H81" s="77" t="s">
        <v>5901</v>
      </c>
      <c r="I81" s="80">
        <v>1516594</v>
      </c>
      <c r="J81" s="80" t="s">
        <v>1313</v>
      </c>
      <c r="K81" s="80">
        <v>185770</v>
      </c>
      <c r="L81" s="81">
        <v>45148</v>
      </c>
      <c r="M81" s="77" t="str">
        <f>VLOOKUP(I81,'[4]ITEM#'!A:B,2,0)</f>
        <v>Costco01</v>
      </c>
      <c r="N81" s="83" t="s">
        <v>1291</v>
      </c>
      <c r="O81" s="83"/>
      <c r="P81" s="42">
        <f>VLOOKUP(I81,'[4]ITEM#'!A:D,4,0)</f>
        <v>-25.55</v>
      </c>
      <c r="Q81" s="84">
        <f t="shared" si="1"/>
        <v>1</v>
      </c>
      <c r="R81" s="47" t="s">
        <v>1289</v>
      </c>
    </row>
    <row r="82" spans="1:18" x14ac:dyDescent="0.2">
      <c r="A82" s="77" t="s">
        <v>5896</v>
      </c>
      <c r="B82" s="90" t="s">
        <v>5918</v>
      </c>
      <c r="C82" s="78">
        <v>45146</v>
      </c>
      <c r="D82" s="79">
        <v>-22.78</v>
      </c>
      <c r="E82" s="79"/>
      <c r="F82" s="79">
        <v>-22.78</v>
      </c>
      <c r="G82" s="78">
        <v>45146</v>
      </c>
      <c r="H82" s="77" t="s">
        <v>5901</v>
      </c>
      <c r="I82" s="80">
        <v>1529939</v>
      </c>
      <c r="J82" s="80" t="s">
        <v>1339</v>
      </c>
      <c r="K82" s="80">
        <v>185770</v>
      </c>
      <c r="L82" s="81">
        <v>45148</v>
      </c>
      <c r="M82" s="77" t="str">
        <f>VLOOKUP(I82,'[4]ITEM#'!A:B,2,0)</f>
        <v>Costco01</v>
      </c>
      <c r="N82" s="83" t="s">
        <v>1291</v>
      </c>
      <c r="O82" s="83"/>
      <c r="P82" s="42">
        <f>VLOOKUP(I82,'[4]ITEM#'!A:D,4,0)</f>
        <v>-22.78</v>
      </c>
      <c r="Q82" s="84">
        <f t="shared" si="1"/>
        <v>1</v>
      </c>
      <c r="R82" s="47" t="s">
        <v>1289</v>
      </c>
    </row>
    <row r="83" spans="1:18" x14ac:dyDescent="0.2">
      <c r="A83" s="77" t="s">
        <v>5896</v>
      </c>
      <c r="B83" s="90" t="s">
        <v>5919</v>
      </c>
      <c r="C83" s="78">
        <v>45146</v>
      </c>
      <c r="D83" s="79">
        <v>-25.55</v>
      </c>
      <c r="E83" s="79">
        <v>0</v>
      </c>
      <c r="F83" s="79">
        <v>-25.55</v>
      </c>
      <c r="G83" s="78">
        <v>45146</v>
      </c>
      <c r="H83" s="77" t="s">
        <v>5902</v>
      </c>
      <c r="I83" s="80">
        <v>1516594</v>
      </c>
      <c r="J83" s="80" t="s">
        <v>1313</v>
      </c>
      <c r="K83" s="80">
        <v>185770</v>
      </c>
      <c r="L83" s="81">
        <v>45148</v>
      </c>
      <c r="M83" s="77" t="str">
        <f>VLOOKUP(I83,'[4]ITEM#'!A:B,2,0)</f>
        <v>Costco01</v>
      </c>
      <c r="N83" s="83" t="s">
        <v>1291</v>
      </c>
      <c r="O83" s="83"/>
      <c r="P83" s="42">
        <f>VLOOKUP(I83,'[4]ITEM#'!A:D,4,0)</f>
        <v>-25.55</v>
      </c>
      <c r="Q83" s="84">
        <f t="shared" si="1"/>
        <v>1</v>
      </c>
      <c r="R83" s="47" t="s">
        <v>1289</v>
      </c>
    </row>
    <row r="84" spans="1:18" x14ac:dyDescent="0.2">
      <c r="A84" s="77" t="s">
        <v>5896</v>
      </c>
      <c r="B84" s="90" t="s">
        <v>5920</v>
      </c>
      <c r="C84" s="78">
        <v>45146</v>
      </c>
      <c r="D84" s="79">
        <v>-39</v>
      </c>
      <c r="E84" s="79">
        <v>0</v>
      </c>
      <c r="F84" s="79">
        <v>-39</v>
      </c>
      <c r="G84" s="78">
        <v>45146</v>
      </c>
      <c r="H84" s="77" t="s">
        <v>5903</v>
      </c>
      <c r="I84" s="80">
        <v>1529946</v>
      </c>
      <c r="J84" s="80" t="s">
        <v>1306</v>
      </c>
      <c r="K84" s="80">
        <v>185770</v>
      </c>
      <c r="L84" s="81">
        <v>45148</v>
      </c>
      <c r="M84" s="77" t="str">
        <f>VLOOKUP(I84,'[4]ITEM#'!A:B,2,0)</f>
        <v>Costco01</v>
      </c>
      <c r="N84" s="83" t="s">
        <v>1291</v>
      </c>
      <c r="O84" s="83"/>
      <c r="P84" s="42">
        <f>VLOOKUP(I84,'[4]ITEM#'!A:D,4,0)</f>
        <v>-39</v>
      </c>
      <c r="Q84" s="84">
        <f t="shared" si="1"/>
        <v>1</v>
      </c>
      <c r="R84" s="47" t="s">
        <v>1289</v>
      </c>
    </row>
    <row r="85" spans="1:18" x14ac:dyDescent="0.2">
      <c r="A85" s="77" t="s">
        <v>5896</v>
      </c>
      <c r="B85" s="90" t="s">
        <v>5920</v>
      </c>
      <c r="C85" s="78">
        <v>45146</v>
      </c>
      <c r="D85" s="79">
        <v>-64.47</v>
      </c>
      <c r="E85" s="79"/>
      <c r="F85" s="79">
        <v>-64.47</v>
      </c>
      <c r="G85" s="78">
        <v>45146</v>
      </c>
      <c r="H85" s="77" t="s">
        <v>5903</v>
      </c>
      <c r="I85" s="80">
        <v>1585796</v>
      </c>
      <c r="J85" s="80" t="s">
        <v>1309</v>
      </c>
      <c r="K85" s="80">
        <v>185770</v>
      </c>
      <c r="L85" s="81">
        <v>45148</v>
      </c>
      <c r="M85" s="77" t="str">
        <f>VLOOKUP(I85,'[4]ITEM#'!A:B,2,0)</f>
        <v>Costco01</v>
      </c>
      <c r="N85" s="83" t="s">
        <v>1291</v>
      </c>
      <c r="O85" s="83"/>
      <c r="P85" s="42">
        <f>VLOOKUP(I85,'[4]ITEM#'!A:D,4,0)</f>
        <v>-64.47</v>
      </c>
      <c r="Q85" s="84">
        <f t="shared" si="1"/>
        <v>1</v>
      </c>
      <c r="R85" s="47" t="s">
        <v>1289</v>
      </c>
    </row>
    <row r="86" spans="1:18" x14ac:dyDescent="0.2">
      <c r="A86" s="77" t="s">
        <v>5896</v>
      </c>
      <c r="B86" s="90" t="s">
        <v>5921</v>
      </c>
      <c r="C86" s="78">
        <v>45146</v>
      </c>
      <c r="D86" s="79">
        <v>-25.55</v>
      </c>
      <c r="E86" s="79">
        <v>0</v>
      </c>
      <c r="F86" s="79">
        <v>-25.55</v>
      </c>
      <c r="G86" s="78">
        <v>45146</v>
      </c>
      <c r="H86" s="77" t="s">
        <v>5904</v>
      </c>
      <c r="I86" s="80">
        <v>1516597</v>
      </c>
      <c r="J86" s="80" t="s">
        <v>1303</v>
      </c>
      <c r="K86" s="80">
        <v>185770</v>
      </c>
      <c r="L86" s="81">
        <v>45148</v>
      </c>
      <c r="M86" s="77" t="str">
        <f>VLOOKUP(I86,'[4]ITEM#'!A:B,2,0)</f>
        <v>Costco01</v>
      </c>
      <c r="N86" s="83" t="s">
        <v>1291</v>
      </c>
      <c r="O86" s="83"/>
      <c r="P86" s="42">
        <f>VLOOKUP(I86,'[4]ITEM#'!A:D,4,0)</f>
        <v>-25.55</v>
      </c>
      <c r="Q86" s="84">
        <f t="shared" si="1"/>
        <v>1</v>
      </c>
      <c r="R86" s="47" t="s">
        <v>1289</v>
      </c>
    </row>
    <row r="87" spans="1:18" x14ac:dyDescent="0.2">
      <c r="A87" s="77" t="s">
        <v>5896</v>
      </c>
      <c r="B87" s="90" t="s">
        <v>5922</v>
      </c>
      <c r="C87" s="78">
        <v>45146</v>
      </c>
      <c r="D87" s="79">
        <v>-39</v>
      </c>
      <c r="E87" s="79">
        <v>0</v>
      </c>
      <c r="F87" s="79">
        <v>-39</v>
      </c>
      <c r="G87" s="78">
        <v>45146</v>
      </c>
      <c r="H87" s="77" t="s">
        <v>5905</v>
      </c>
      <c r="I87" s="80">
        <v>1529946</v>
      </c>
      <c r="J87" s="80" t="s">
        <v>1306</v>
      </c>
      <c r="K87" s="80">
        <v>185770</v>
      </c>
      <c r="L87" s="81">
        <v>45148</v>
      </c>
      <c r="M87" s="77" t="str">
        <f>VLOOKUP(I87,'[4]ITEM#'!A:B,2,0)</f>
        <v>Costco01</v>
      </c>
      <c r="N87" s="83" t="s">
        <v>1291</v>
      </c>
      <c r="O87" s="83"/>
      <c r="P87" s="42">
        <f>VLOOKUP(I87,'[4]ITEM#'!A:D,4,0)</f>
        <v>-39</v>
      </c>
      <c r="Q87" s="84">
        <f t="shared" si="1"/>
        <v>1</v>
      </c>
      <c r="R87" s="47" t="s">
        <v>1289</v>
      </c>
    </row>
    <row r="88" spans="1:18" x14ac:dyDescent="0.2">
      <c r="A88" s="77" t="s">
        <v>5896</v>
      </c>
      <c r="B88" s="90" t="s">
        <v>5922</v>
      </c>
      <c r="C88" s="78">
        <v>45146</v>
      </c>
      <c r="D88" s="79">
        <v>-39</v>
      </c>
      <c r="E88" s="79"/>
      <c r="F88" s="79">
        <v>-39</v>
      </c>
      <c r="G88" s="78">
        <v>45146</v>
      </c>
      <c r="H88" s="77" t="s">
        <v>5905</v>
      </c>
      <c r="I88" s="80">
        <v>1529947</v>
      </c>
      <c r="J88" s="80" t="s">
        <v>1294</v>
      </c>
      <c r="K88" s="80">
        <v>185770</v>
      </c>
      <c r="L88" s="81">
        <v>45148</v>
      </c>
      <c r="M88" s="77" t="str">
        <f>VLOOKUP(I88,'[4]ITEM#'!A:B,2,0)</f>
        <v>Costco01</v>
      </c>
      <c r="N88" s="83" t="s">
        <v>1291</v>
      </c>
      <c r="O88" s="83"/>
      <c r="P88" s="42">
        <f>VLOOKUP(I88,'[4]ITEM#'!A:D,4,0)</f>
        <v>-39</v>
      </c>
      <c r="Q88" s="84">
        <f t="shared" si="1"/>
        <v>1</v>
      </c>
      <c r="R88" s="47" t="s">
        <v>1289</v>
      </c>
    </row>
    <row r="89" spans="1:18" x14ac:dyDescent="0.2">
      <c r="A89" s="77" t="s">
        <v>5896</v>
      </c>
      <c r="B89" s="90" t="s">
        <v>5923</v>
      </c>
      <c r="C89" s="78">
        <v>45146</v>
      </c>
      <c r="D89" s="79">
        <v>-38.659999999999997</v>
      </c>
      <c r="E89" s="79">
        <v>-10.51</v>
      </c>
      <c r="F89" s="79">
        <v>-28.15</v>
      </c>
      <c r="G89" s="78">
        <v>45146</v>
      </c>
      <c r="H89" s="77" t="s">
        <v>5906</v>
      </c>
      <c r="I89" s="80">
        <v>1593356</v>
      </c>
      <c r="J89" s="80" t="s">
        <v>1329</v>
      </c>
      <c r="K89" s="80">
        <v>185770</v>
      </c>
      <c r="L89" s="81">
        <v>45148</v>
      </c>
      <c r="M89" s="77" t="str">
        <f>VLOOKUP(I89,'[4]ITEM#'!A:B,2,0)</f>
        <v>Costco01</v>
      </c>
      <c r="N89" s="83" t="s">
        <v>1298</v>
      </c>
      <c r="O89" s="83"/>
      <c r="P89" s="42">
        <f>VLOOKUP(I89,'[4]ITEM#'!A:D,4,0)</f>
        <v>-28.15</v>
      </c>
      <c r="Q89" s="84">
        <f t="shared" si="1"/>
        <v>1</v>
      </c>
      <c r="R89" s="47" t="s">
        <v>1289</v>
      </c>
    </row>
    <row r="90" spans="1:18" x14ac:dyDescent="0.2">
      <c r="A90" s="77" t="s">
        <v>5907</v>
      </c>
      <c r="B90" s="90" t="s">
        <v>5908</v>
      </c>
      <c r="C90" s="78">
        <v>45147</v>
      </c>
      <c r="D90" s="79">
        <v>-42.23</v>
      </c>
      <c r="E90" s="79">
        <v>-19.73</v>
      </c>
      <c r="F90" s="79">
        <v>-22.5</v>
      </c>
      <c r="G90" s="78">
        <v>45147</v>
      </c>
      <c r="H90" s="77" t="s">
        <v>5909</v>
      </c>
      <c r="I90" s="80">
        <v>1663069</v>
      </c>
      <c r="J90" s="80" t="s">
        <v>5742</v>
      </c>
      <c r="K90" s="80">
        <v>185784</v>
      </c>
      <c r="L90" s="81">
        <v>45149</v>
      </c>
      <c r="M90" s="77" t="str">
        <f>VLOOKUP(I90,'[4]ITEM#'!A:B,2,0)</f>
        <v>Costco01</v>
      </c>
      <c r="N90" s="83" t="s">
        <v>1311</v>
      </c>
      <c r="O90" s="83"/>
      <c r="P90" s="42">
        <f>VLOOKUP(I90,'[4]ITEM#'!A:D,4,0)</f>
        <v>-22.5</v>
      </c>
      <c r="Q90" s="84">
        <f t="shared" si="1"/>
        <v>1</v>
      </c>
      <c r="R90" s="47" t="s">
        <v>1289</v>
      </c>
    </row>
    <row r="91" spans="1:18" x14ac:dyDescent="0.2">
      <c r="A91" s="77" t="s">
        <v>5907</v>
      </c>
      <c r="B91" s="90" t="s">
        <v>5924</v>
      </c>
      <c r="C91" s="78">
        <v>45147</v>
      </c>
      <c r="D91" s="79">
        <v>-85.4</v>
      </c>
      <c r="E91" s="79">
        <v>-22.2</v>
      </c>
      <c r="F91" s="79">
        <v>-63.2</v>
      </c>
      <c r="G91" s="78">
        <v>45147</v>
      </c>
      <c r="H91" s="77" t="s">
        <v>5910</v>
      </c>
      <c r="I91" s="80">
        <v>1540784</v>
      </c>
      <c r="J91" s="80" t="s">
        <v>1297</v>
      </c>
      <c r="K91" s="80">
        <v>185786</v>
      </c>
      <c r="L91" s="81">
        <v>45149</v>
      </c>
      <c r="M91" s="77" t="str">
        <f>VLOOKUP(I91,'[4]ITEM#'!A:B,2,0)</f>
        <v>Costco01</v>
      </c>
      <c r="N91" s="83" t="s">
        <v>1298</v>
      </c>
      <c r="O91" s="83"/>
      <c r="P91" s="42">
        <f>VLOOKUP(I91,'[4]ITEM#'!A:D,4,0)</f>
        <v>-31.6</v>
      </c>
      <c r="Q91" s="84">
        <f t="shared" si="1"/>
        <v>2</v>
      </c>
      <c r="R91" s="47" t="s">
        <v>1289</v>
      </c>
    </row>
    <row r="92" spans="1:18" x14ac:dyDescent="0.2">
      <c r="A92" s="77" t="s">
        <v>5907</v>
      </c>
      <c r="B92" s="90" t="s">
        <v>5925</v>
      </c>
      <c r="C92" s="78">
        <v>45147</v>
      </c>
      <c r="D92" s="79">
        <v>-22.78</v>
      </c>
      <c r="E92" s="79">
        <v>0</v>
      </c>
      <c r="F92" s="79">
        <v>-22.78</v>
      </c>
      <c r="G92" s="78">
        <v>45147</v>
      </c>
      <c r="H92" s="77" t="s">
        <v>5911</v>
      </c>
      <c r="I92" s="80">
        <v>1529939</v>
      </c>
      <c r="J92" s="80" t="s">
        <v>1339</v>
      </c>
      <c r="K92" s="80">
        <v>185786</v>
      </c>
      <c r="L92" s="81">
        <v>45149</v>
      </c>
      <c r="M92" s="77" t="str">
        <f>VLOOKUP(I92,'[4]ITEM#'!A:B,2,0)</f>
        <v>Costco01</v>
      </c>
      <c r="N92" s="83" t="s">
        <v>1291</v>
      </c>
      <c r="O92" s="83"/>
      <c r="P92" s="42">
        <f>VLOOKUP(I92,'[4]ITEM#'!A:D,4,0)</f>
        <v>-22.78</v>
      </c>
      <c r="Q92" s="84">
        <f t="shared" si="1"/>
        <v>1</v>
      </c>
      <c r="R92" s="47" t="s">
        <v>1289</v>
      </c>
    </row>
    <row r="93" spans="1:18" x14ac:dyDescent="0.2">
      <c r="A93" s="77" t="s">
        <v>5907</v>
      </c>
      <c r="B93" s="90" t="s">
        <v>5926</v>
      </c>
      <c r="C93" s="78">
        <v>45147</v>
      </c>
      <c r="D93" s="79">
        <v>-25.55</v>
      </c>
      <c r="E93" s="79">
        <v>0</v>
      </c>
      <c r="F93" s="79">
        <v>-25.55</v>
      </c>
      <c r="G93" s="78">
        <v>45147</v>
      </c>
      <c r="H93" s="77" t="s">
        <v>5912</v>
      </c>
      <c r="I93" s="80">
        <v>1516597</v>
      </c>
      <c r="J93" s="80" t="s">
        <v>1303</v>
      </c>
      <c r="K93" s="80">
        <v>185786</v>
      </c>
      <c r="L93" s="81">
        <v>45149</v>
      </c>
      <c r="M93" s="77" t="str">
        <f>VLOOKUP(I93,'[4]ITEM#'!A:B,2,0)</f>
        <v>Costco01</v>
      </c>
      <c r="N93" s="83" t="s">
        <v>1291</v>
      </c>
      <c r="O93" s="83"/>
      <c r="P93" s="42">
        <f>VLOOKUP(I93,'[4]ITEM#'!A:D,4,0)</f>
        <v>-25.55</v>
      </c>
      <c r="Q93" s="84">
        <f t="shared" si="1"/>
        <v>1</v>
      </c>
      <c r="R93" s="47" t="s">
        <v>1289</v>
      </c>
    </row>
    <row r="94" spans="1:18" x14ac:dyDescent="0.2">
      <c r="A94" s="77" t="s">
        <v>5907</v>
      </c>
      <c r="B94" s="90" t="s">
        <v>5927</v>
      </c>
      <c r="C94" s="78">
        <v>45147</v>
      </c>
      <c r="D94" s="79">
        <v>-38.659999999999997</v>
      </c>
      <c r="E94" s="79">
        <v>-10.51</v>
      </c>
      <c r="F94" s="79">
        <v>-28.15</v>
      </c>
      <c r="G94" s="78">
        <v>45147</v>
      </c>
      <c r="H94" s="77" t="s">
        <v>5913</v>
      </c>
      <c r="I94" s="80">
        <v>1593356</v>
      </c>
      <c r="J94" s="80" t="s">
        <v>1329</v>
      </c>
      <c r="K94" s="80">
        <v>185786</v>
      </c>
      <c r="L94" s="81">
        <v>45149</v>
      </c>
      <c r="M94" s="77" t="str">
        <f>VLOOKUP(I94,'[4]ITEM#'!A:B,2,0)</f>
        <v>Costco01</v>
      </c>
      <c r="N94" s="83" t="s">
        <v>1298</v>
      </c>
      <c r="O94" s="83"/>
      <c r="P94" s="42">
        <f>VLOOKUP(I94,'[4]ITEM#'!A:D,4,0)</f>
        <v>-28.15</v>
      </c>
      <c r="Q94" s="84">
        <f t="shared" si="1"/>
        <v>1</v>
      </c>
      <c r="R94" s="47" t="s">
        <v>1289</v>
      </c>
    </row>
    <row r="95" spans="1:18" x14ac:dyDescent="0.2">
      <c r="A95" s="77" t="s">
        <v>5928</v>
      </c>
      <c r="B95" s="90" t="s">
        <v>5942</v>
      </c>
      <c r="C95" s="78">
        <v>45148</v>
      </c>
      <c r="D95" s="79">
        <v>-42.23</v>
      </c>
      <c r="E95" s="79">
        <v>-19.73</v>
      </c>
      <c r="F95" s="79">
        <v>-22.5</v>
      </c>
      <c r="G95" s="78">
        <v>45148</v>
      </c>
      <c r="H95" s="77" t="s">
        <v>5929</v>
      </c>
      <c r="I95" s="80">
        <v>1663079</v>
      </c>
      <c r="J95" s="80" t="s">
        <v>5743</v>
      </c>
      <c r="K95" s="80">
        <v>185803</v>
      </c>
      <c r="L95" s="81">
        <v>45152</v>
      </c>
      <c r="M95" s="77" t="str">
        <f>VLOOKUP(I95,'[4]ITEM#'!A:B,2,0)</f>
        <v>Costco01</v>
      </c>
      <c r="N95" s="83" t="s">
        <v>1311</v>
      </c>
      <c r="O95" s="83"/>
      <c r="P95" s="42">
        <f>VLOOKUP(I95,'[4]ITEM#'!A:D,4,0)</f>
        <v>-22.5</v>
      </c>
      <c r="Q95" s="84">
        <f t="shared" si="1"/>
        <v>1</v>
      </c>
      <c r="R95" s="47" t="s">
        <v>1289</v>
      </c>
    </row>
    <row r="96" spans="1:18" x14ac:dyDescent="0.2">
      <c r="A96" s="77" t="s">
        <v>5928</v>
      </c>
      <c r="B96" s="90" t="s">
        <v>5943</v>
      </c>
      <c r="C96" s="78">
        <v>45148</v>
      </c>
      <c r="D96" s="79">
        <v>-64.760000000000005</v>
      </c>
      <c r="E96" s="79">
        <v>-19.760000000000002</v>
      </c>
      <c r="F96" s="79">
        <v>-45</v>
      </c>
      <c r="G96" s="78">
        <v>45148</v>
      </c>
      <c r="H96" s="77" t="s">
        <v>5930</v>
      </c>
      <c r="I96" s="80">
        <v>1663075</v>
      </c>
      <c r="J96" s="80" t="s">
        <v>5741</v>
      </c>
      <c r="K96" s="80">
        <v>185803</v>
      </c>
      <c r="L96" s="81">
        <v>45152</v>
      </c>
      <c r="M96" s="77" t="str">
        <f>VLOOKUP(I96,'[4]ITEM#'!A:B,2,0)</f>
        <v>Costco01</v>
      </c>
      <c r="N96" s="83" t="s">
        <v>1311</v>
      </c>
      <c r="O96" s="83"/>
      <c r="P96" s="42">
        <f>VLOOKUP(I96,'[4]ITEM#'!A:D,4,0)</f>
        <v>-22.5</v>
      </c>
      <c r="Q96" s="84">
        <f t="shared" si="1"/>
        <v>2</v>
      </c>
      <c r="R96" s="47" t="s">
        <v>1289</v>
      </c>
    </row>
    <row r="97" spans="1:18" x14ac:dyDescent="0.2">
      <c r="A97" s="77" t="s">
        <v>5928</v>
      </c>
      <c r="B97" s="90" t="s">
        <v>5944</v>
      </c>
      <c r="C97" s="78">
        <v>45148</v>
      </c>
      <c r="D97" s="79">
        <v>-25.55</v>
      </c>
      <c r="E97" s="79">
        <v>0</v>
      </c>
      <c r="F97" s="79">
        <v>-25.55</v>
      </c>
      <c r="G97" s="78">
        <v>45148</v>
      </c>
      <c r="H97" s="77" t="s">
        <v>5931</v>
      </c>
      <c r="I97" s="80">
        <v>1516592</v>
      </c>
      <c r="J97" s="80" t="s">
        <v>1299</v>
      </c>
      <c r="K97" s="80">
        <v>185805</v>
      </c>
      <c r="L97" s="81">
        <v>45152</v>
      </c>
      <c r="M97" s="77" t="str">
        <f>VLOOKUP(I97,'[4]ITEM#'!A:B,2,0)</f>
        <v>Costco01</v>
      </c>
      <c r="N97" s="83" t="s">
        <v>1291</v>
      </c>
      <c r="O97" s="83"/>
      <c r="P97" s="42">
        <f>VLOOKUP(I97,'[4]ITEM#'!A:D,4,0)</f>
        <v>-25.55</v>
      </c>
      <c r="Q97" s="84">
        <f t="shared" si="1"/>
        <v>1</v>
      </c>
      <c r="R97" s="47" t="s">
        <v>1289</v>
      </c>
    </row>
    <row r="98" spans="1:18" x14ac:dyDescent="0.2">
      <c r="A98" s="77" t="s">
        <v>5928</v>
      </c>
      <c r="B98" s="90" t="s">
        <v>5945</v>
      </c>
      <c r="C98" s="78">
        <v>45148</v>
      </c>
      <c r="D98" s="79">
        <v>-85.4</v>
      </c>
      <c r="E98" s="79">
        <v>-22.2</v>
      </c>
      <c r="F98" s="79">
        <v>-63.2</v>
      </c>
      <c r="G98" s="78">
        <v>45148</v>
      </c>
      <c r="H98" s="77" t="s">
        <v>5932</v>
      </c>
      <c r="I98" s="80">
        <v>1540787</v>
      </c>
      <c r="J98" s="80" t="s">
        <v>1341</v>
      </c>
      <c r="K98" s="80">
        <v>185805</v>
      </c>
      <c r="L98" s="81">
        <v>45152</v>
      </c>
      <c r="M98" s="77" t="str">
        <f>VLOOKUP(I98,'[4]ITEM#'!A:B,2,0)</f>
        <v>Costco01</v>
      </c>
      <c r="N98" s="83" t="s">
        <v>1298</v>
      </c>
      <c r="O98" s="83"/>
      <c r="P98" s="42">
        <f>VLOOKUP(I98,'[4]ITEM#'!A:D,4,0)</f>
        <v>-31.6</v>
      </c>
      <c r="Q98" s="84">
        <f t="shared" si="1"/>
        <v>2</v>
      </c>
      <c r="R98" s="47" t="s">
        <v>1289</v>
      </c>
    </row>
    <row r="99" spans="1:18" x14ac:dyDescent="0.2">
      <c r="A99" s="77" t="s">
        <v>5928</v>
      </c>
      <c r="B99" s="90" t="s">
        <v>5946</v>
      </c>
      <c r="C99" s="78">
        <v>45148</v>
      </c>
      <c r="D99" s="79">
        <v>-85.4</v>
      </c>
      <c r="E99" s="79">
        <v>-22.2</v>
      </c>
      <c r="F99" s="79">
        <v>-63.2</v>
      </c>
      <c r="G99" s="78">
        <v>45148</v>
      </c>
      <c r="H99" s="77" t="s">
        <v>5933</v>
      </c>
      <c r="I99" s="80">
        <v>1540785</v>
      </c>
      <c r="J99" s="80" t="s">
        <v>1328</v>
      </c>
      <c r="K99" s="80">
        <v>185805</v>
      </c>
      <c r="L99" s="81">
        <v>45152</v>
      </c>
      <c r="M99" s="77" t="str">
        <f>VLOOKUP(I99,'[4]ITEM#'!A:B,2,0)</f>
        <v>Costco01</v>
      </c>
      <c r="N99" s="83" t="s">
        <v>1298</v>
      </c>
      <c r="O99" s="83"/>
      <c r="P99" s="42">
        <f>VLOOKUP(I99,'[4]ITEM#'!A:D,4,0)</f>
        <v>-31.6</v>
      </c>
      <c r="Q99" s="84">
        <f t="shared" si="1"/>
        <v>2</v>
      </c>
      <c r="R99" s="47" t="s">
        <v>1289</v>
      </c>
    </row>
    <row r="100" spans="1:18" x14ac:dyDescent="0.2">
      <c r="A100" s="77" t="s">
        <v>5928</v>
      </c>
      <c r="B100" s="90" t="s">
        <v>5947</v>
      </c>
      <c r="C100" s="78">
        <v>45148</v>
      </c>
      <c r="D100" s="79">
        <v>-38.659999999999997</v>
      </c>
      <c r="E100" s="79">
        <v>-10.51</v>
      </c>
      <c r="F100" s="79">
        <v>-28.15</v>
      </c>
      <c r="G100" s="78">
        <v>45148</v>
      </c>
      <c r="H100" s="77" t="s">
        <v>5934</v>
      </c>
      <c r="I100" s="80">
        <v>1540780</v>
      </c>
      <c r="J100" s="80" t="s">
        <v>1334</v>
      </c>
      <c r="K100" s="80">
        <v>185805</v>
      </c>
      <c r="L100" s="81">
        <v>45152</v>
      </c>
      <c r="M100" s="77" t="str">
        <f>VLOOKUP(I100,'[4]ITEM#'!A:B,2,0)</f>
        <v>Costco01</v>
      </c>
      <c r="N100" s="83" t="s">
        <v>1298</v>
      </c>
      <c r="O100" s="83"/>
      <c r="P100" s="42">
        <f>VLOOKUP(I100,'[4]ITEM#'!A:D,4,0)</f>
        <v>-28.15</v>
      </c>
      <c r="Q100" s="84">
        <f t="shared" si="1"/>
        <v>1</v>
      </c>
      <c r="R100" s="47" t="s">
        <v>1289</v>
      </c>
    </row>
    <row r="101" spans="1:18" x14ac:dyDescent="0.2">
      <c r="A101" s="77" t="s">
        <v>5928</v>
      </c>
      <c r="B101" s="90" t="s">
        <v>5948</v>
      </c>
      <c r="C101" s="78">
        <v>45148</v>
      </c>
      <c r="D101" s="79">
        <v>-25.55</v>
      </c>
      <c r="E101" s="79">
        <v>0</v>
      </c>
      <c r="F101" s="79">
        <v>-25.55</v>
      </c>
      <c r="G101" s="78">
        <v>45148</v>
      </c>
      <c r="H101" s="77" t="s">
        <v>5935</v>
      </c>
      <c r="I101" s="80">
        <v>1516596</v>
      </c>
      <c r="J101" s="80" t="s">
        <v>1344</v>
      </c>
      <c r="K101" s="80">
        <v>185805</v>
      </c>
      <c r="L101" s="81">
        <v>45152</v>
      </c>
      <c r="M101" s="77" t="str">
        <f>VLOOKUP(I101,'[4]ITEM#'!A:B,2,0)</f>
        <v>Costco01</v>
      </c>
      <c r="N101" s="83" t="s">
        <v>1291</v>
      </c>
      <c r="O101" s="83"/>
      <c r="P101" s="42">
        <f>VLOOKUP(I101,'[4]ITEM#'!A:D,4,0)</f>
        <v>-25.55</v>
      </c>
      <c r="Q101" s="84">
        <f t="shared" si="1"/>
        <v>1</v>
      </c>
      <c r="R101" s="47" t="s">
        <v>1289</v>
      </c>
    </row>
    <row r="102" spans="1:18" x14ac:dyDescent="0.2">
      <c r="A102" s="77" t="s">
        <v>5928</v>
      </c>
      <c r="B102" s="90" t="s">
        <v>5948</v>
      </c>
      <c r="C102" s="78">
        <v>45148</v>
      </c>
      <c r="D102" s="79">
        <v>-39</v>
      </c>
      <c r="E102" s="79"/>
      <c r="F102" s="79">
        <v>-39</v>
      </c>
      <c r="G102" s="78">
        <v>45148</v>
      </c>
      <c r="H102" s="77" t="s">
        <v>5935</v>
      </c>
      <c r="I102" s="80">
        <v>1529947</v>
      </c>
      <c r="J102" s="80" t="s">
        <v>1294</v>
      </c>
      <c r="K102" s="80">
        <v>185805</v>
      </c>
      <c r="L102" s="81">
        <v>45152</v>
      </c>
      <c r="M102" s="77" t="str">
        <f>VLOOKUP(I102,'[4]ITEM#'!A:B,2,0)</f>
        <v>Costco01</v>
      </c>
      <c r="N102" s="83" t="s">
        <v>1291</v>
      </c>
      <c r="O102" s="83"/>
      <c r="P102" s="42">
        <f>VLOOKUP(I102,'[4]ITEM#'!A:D,4,0)</f>
        <v>-39</v>
      </c>
      <c r="Q102" s="84">
        <f t="shared" si="1"/>
        <v>1</v>
      </c>
      <c r="R102" s="47" t="s">
        <v>1289</v>
      </c>
    </row>
    <row r="103" spans="1:18" x14ac:dyDescent="0.2">
      <c r="A103" s="77" t="s">
        <v>5928</v>
      </c>
      <c r="B103" s="90" t="s">
        <v>5949</v>
      </c>
      <c r="C103" s="78">
        <v>45148</v>
      </c>
      <c r="D103" s="79">
        <v>-77.319999999999993</v>
      </c>
      <c r="E103" s="79">
        <v>-21.02</v>
      </c>
      <c r="F103" s="79">
        <v>-56.3</v>
      </c>
      <c r="G103" s="78">
        <v>45148</v>
      </c>
      <c r="H103" s="77" t="s">
        <v>5936</v>
      </c>
      <c r="I103" s="80">
        <v>1540783</v>
      </c>
      <c r="J103" s="80" t="s">
        <v>1317</v>
      </c>
      <c r="K103" s="80">
        <v>185805</v>
      </c>
      <c r="L103" s="81">
        <v>45152</v>
      </c>
      <c r="M103" s="77" t="str">
        <f>VLOOKUP(I103,'[4]ITEM#'!A:B,2,0)</f>
        <v>Costco01</v>
      </c>
      <c r="N103" s="83" t="s">
        <v>1298</v>
      </c>
      <c r="O103" s="83"/>
      <c r="P103" s="42">
        <f>VLOOKUP(I103,'[4]ITEM#'!A:D,4,0)</f>
        <v>-28.15</v>
      </c>
      <c r="Q103" s="84">
        <f t="shared" si="1"/>
        <v>2</v>
      </c>
      <c r="R103" s="47" t="s">
        <v>1289</v>
      </c>
    </row>
    <row r="104" spans="1:18" x14ac:dyDescent="0.2">
      <c r="A104" s="77" t="s">
        <v>5928</v>
      </c>
      <c r="B104" s="90" t="s">
        <v>5950</v>
      </c>
      <c r="C104" s="78">
        <v>45148</v>
      </c>
      <c r="D104" s="79">
        <v>-39</v>
      </c>
      <c r="E104" s="79">
        <v>0</v>
      </c>
      <c r="F104" s="79">
        <v>-39</v>
      </c>
      <c r="G104" s="78">
        <v>45148</v>
      </c>
      <c r="H104" s="77" t="s">
        <v>5937</v>
      </c>
      <c r="I104" s="80">
        <v>1529946</v>
      </c>
      <c r="J104" s="80" t="s">
        <v>1306</v>
      </c>
      <c r="K104" s="80">
        <v>185805</v>
      </c>
      <c r="L104" s="81">
        <v>45152</v>
      </c>
      <c r="M104" s="77" t="str">
        <f>VLOOKUP(I104,'[4]ITEM#'!A:B,2,0)</f>
        <v>Costco01</v>
      </c>
      <c r="N104" s="83" t="s">
        <v>1291</v>
      </c>
      <c r="O104" s="83"/>
      <c r="P104" s="42">
        <f>VLOOKUP(I104,'[4]ITEM#'!A:D,4,0)</f>
        <v>-39</v>
      </c>
      <c r="Q104" s="84">
        <f t="shared" si="1"/>
        <v>1</v>
      </c>
      <c r="R104" s="47" t="s">
        <v>1289</v>
      </c>
    </row>
    <row r="105" spans="1:18" x14ac:dyDescent="0.2">
      <c r="A105" s="77" t="s">
        <v>5928</v>
      </c>
      <c r="B105" s="90" t="s">
        <v>5951</v>
      </c>
      <c r="C105" s="78">
        <v>45148</v>
      </c>
      <c r="D105" s="79">
        <v>-25.55</v>
      </c>
      <c r="E105" s="79">
        <v>0</v>
      </c>
      <c r="F105" s="79">
        <v>-25.55</v>
      </c>
      <c r="G105" s="78">
        <v>45148</v>
      </c>
      <c r="H105" s="77" t="s">
        <v>5938</v>
      </c>
      <c r="I105" s="80">
        <v>1516597</v>
      </c>
      <c r="J105" s="80" t="s">
        <v>1303</v>
      </c>
      <c r="K105" s="80">
        <v>185805</v>
      </c>
      <c r="L105" s="81">
        <v>45152</v>
      </c>
      <c r="M105" s="77" t="str">
        <f>VLOOKUP(I105,'[4]ITEM#'!A:B,2,0)</f>
        <v>Costco01</v>
      </c>
      <c r="N105" s="83" t="s">
        <v>1291</v>
      </c>
      <c r="O105" s="83"/>
      <c r="P105" s="42">
        <f>VLOOKUP(I105,'[4]ITEM#'!A:D,4,0)</f>
        <v>-25.55</v>
      </c>
      <c r="Q105" s="84">
        <f t="shared" si="1"/>
        <v>1</v>
      </c>
      <c r="R105" s="47" t="s">
        <v>1289</v>
      </c>
    </row>
    <row r="106" spans="1:18" x14ac:dyDescent="0.2">
      <c r="A106" s="77" t="s">
        <v>5928</v>
      </c>
      <c r="B106" s="90" t="s">
        <v>5951</v>
      </c>
      <c r="C106" s="78">
        <v>45148</v>
      </c>
      <c r="D106" s="79">
        <v>-78</v>
      </c>
      <c r="E106" s="79"/>
      <c r="F106" s="79">
        <v>-78</v>
      </c>
      <c r="G106" s="78">
        <v>45148</v>
      </c>
      <c r="H106" s="77" t="s">
        <v>5938</v>
      </c>
      <c r="I106" s="80">
        <v>1529947</v>
      </c>
      <c r="J106" s="80" t="s">
        <v>1294</v>
      </c>
      <c r="K106" s="80">
        <v>185805</v>
      </c>
      <c r="L106" s="81">
        <v>45152</v>
      </c>
      <c r="M106" s="77" t="str">
        <f>VLOOKUP(I106,'[4]ITEM#'!A:B,2,0)</f>
        <v>Costco01</v>
      </c>
      <c r="N106" s="83" t="s">
        <v>1291</v>
      </c>
      <c r="O106" s="83"/>
      <c r="P106" s="42">
        <f>VLOOKUP(I106,'[4]ITEM#'!A:D,4,0)</f>
        <v>-39</v>
      </c>
      <c r="Q106" s="84">
        <f t="shared" si="1"/>
        <v>2</v>
      </c>
      <c r="R106" s="47" t="s">
        <v>1289</v>
      </c>
    </row>
    <row r="107" spans="1:18" x14ac:dyDescent="0.2">
      <c r="A107" s="77" t="s">
        <v>5928</v>
      </c>
      <c r="B107" s="90" t="s">
        <v>5952</v>
      </c>
      <c r="C107" s="78">
        <v>45148</v>
      </c>
      <c r="D107" s="79">
        <v>-77.319999999999993</v>
      </c>
      <c r="E107" s="79">
        <v>-21.02</v>
      </c>
      <c r="F107" s="79">
        <v>-56.3</v>
      </c>
      <c r="G107" s="78">
        <v>45148</v>
      </c>
      <c r="H107" s="77" t="s">
        <v>5939</v>
      </c>
      <c r="I107" s="80">
        <v>1593357</v>
      </c>
      <c r="J107" s="80" t="s">
        <v>1302</v>
      </c>
      <c r="K107" s="80">
        <v>185805</v>
      </c>
      <c r="L107" s="81">
        <v>45152</v>
      </c>
      <c r="M107" s="77" t="str">
        <f>VLOOKUP(I107,'[4]ITEM#'!A:B,2,0)</f>
        <v>Costco01</v>
      </c>
      <c r="N107" s="83" t="s">
        <v>1298</v>
      </c>
      <c r="O107" s="83"/>
      <c r="P107" s="42">
        <f>VLOOKUP(I107,'[4]ITEM#'!A:D,4,0)</f>
        <v>-28.15</v>
      </c>
      <c r="Q107" s="84">
        <f t="shared" si="1"/>
        <v>2</v>
      </c>
      <c r="R107" s="47" t="s">
        <v>1289</v>
      </c>
    </row>
    <row r="108" spans="1:18" x14ac:dyDescent="0.2">
      <c r="A108" s="77" t="s">
        <v>5928</v>
      </c>
      <c r="B108" s="90" t="s">
        <v>5953</v>
      </c>
      <c r="C108" s="78">
        <v>45148</v>
      </c>
      <c r="D108" s="79">
        <v>-42.7</v>
      </c>
      <c r="E108" s="79">
        <v>-11.1</v>
      </c>
      <c r="F108" s="79">
        <v>-31.6</v>
      </c>
      <c r="G108" s="78">
        <v>45148</v>
      </c>
      <c r="H108" s="77" t="s">
        <v>5940</v>
      </c>
      <c r="I108" s="80">
        <v>1540787</v>
      </c>
      <c r="J108" s="80" t="s">
        <v>1341</v>
      </c>
      <c r="K108" s="80">
        <v>185805</v>
      </c>
      <c r="L108" s="81">
        <v>45152</v>
      </c>
      <c r="M108" s="77" t="str">
        <f>VLOOKUP(I108,'[4]ITEM#'!A:B,2,0)</f>
        <v>Costco01</v>
      </c>
      <c r="N108" s="83" t="s">
        <v>1298</v>
      </c>
      <c r="O108" s="83"/>
      <c r="P108" s="42">
        <f>VLOOKUP(I108,'[4]ITEM#'!A:D,4,0)</f>
        <v>-31.6</v>
      </c>
      <c r="Q108" s="84">
        <f t="shared" si="1"/>
        <v>1</v>
      </c>
      <c r="R108" s="47" t="s">
        <v>1289</v>
      </c>
    </row>
    <row r="109" spans="1:18" x14ac:dyDescent="0.2">
      <c r="A109" s="77" t="s">
        <v>5928</v>
      </c>
      <c r="B109" s="90" t="s">
        <v>5954</v>
      </c>
      <c r="C109" s="78">
        <v>45148</v>
      </c>
      <c r="D109" s="79">
        <v>-42.7</v>
      </c>
      <c r="E109" s="79">
        <v>-11.1</v>
      </c>
      <c r="F109" s="79">
        <v>-31.6</v>
      </c>
      <c r="G109" s="78">
        <v>45148</v>
      </c>
      <c r="H109" s="77" t="s">
        <v>5941</v>
      </c>
      <c r="I109" s="80">
        <v>1593358</v>
      </c>
      <c r="J109" s="80" t="s">
        <v>1322</v>
      </c>
      <c r="K109" s="80">
        <v>185805</v>
      </c>
      <c r="L109" s="81">
        <v>45152</v>
      </c>
      <c r="M109" s="77" t="str">
        <f>VLOOKUP(I109,'[4]ITEM#'!A:B,2,0)</f>
        <v>Costco01</v>
      </c>
      <c r="N109" s="83" t="s">
        <v>1298</v>
      </c>
      <c r="O109" s="83"/>
      <c r="P109" s="42">
        <f>VLOOKUP(I109,'[4]ITEM#'!A:D,4,0)</f>
        <v>-31.6</v>
      </c>
      <c r="Q109" s="84">
        <f t="shared" si="1"/>
        <v>1</v>
      </c>
      <c r="R109" s="47" t="s">
        <v>1289</v>
      </c>
    </row>
    <row r="110" spans="1:18" x14ac:dyDescent="0.2">
      <c r="A110" s="77" t="s">
        <v>5955</v>
      </c>
      <c r="B110" s="90" t="s">
        <v>5963</v>
      </c>
      <c r="C110" s="78">
        <v>45148</v>
      </c>
      <c r="D110" s="79">
        <v>-41.78</v>
      </c>
      <c r="E110" s="79">
        <v>-19.28</v>
      </c>
      <c r="F110" s="79">
        <v>-22.5</v>
      </c>
      <c r="G110" s="78">
        <v>45148</v>
      </c>
      <c r="H110" s="77" t="s">
        <v>5956</v>
      </c>
      <c r="I110" s="80">
        <v>1663069</v>
      </c>
      <c r="J110" s="80" t="s">
        <v>5742</v>
      </c>
      <c r="K110" s="80">
        <v>12219724</v>
      </c>
      <c r="L110" s="81">
        <v>45153</v>
      </c>
      <c r="M110" s="77" t="str">
        <f>VLOOKUP(I110,'[4]ITEM#'!A:B,2,0)</f>
        <v>Costco01</v>
      </c>
      <c r="N110" s="83" t="s">
        <v>1311</v>
      </c>
      <c r="O110" s="83"/>
      <c r="P110" s="42">
        <f>VLOOKUP(I110,'[4]ITEM#'!A:D,4,0)</f>
        <v>-22.5</v>
      </c>
      <c r="Q110" s="84">
        <f t="shared" si="1"/>
        <v>1</v>
      </c>
      <c r="R110" s="47" t="s">
        <v>1289</v>
      </c>
    </row>
    <row r="111" spans="1:18" x14ac:dyDescent="0.2">
      <c r="A111" s="77" t="s">
        <v>5955</v>
      </c>
      <c r="B111" s="90" t="s">
        <v>5964</v>
      </c>
      <c r="C111" s="78">
        <v>45149</v>
      </c>
      <c r="D111" s="79">
        <v>-42.23</v>
      </c>
      <c r="E111" s="79">
        <v>-19.73</v>
      </c>
      <c r="F111" s="79">
        <v>-22.5</v>
      </c>
      <c r="G111" s="78">
        <v>45149</v>
      </c>
      <c r="H111" s="77" t="s">
        <v>5957</v>
      </c>
      <c r="I111" s="80">
        <v>1663069</v>
      </c>
      <c r="J111" s="80" t="s">
        <v>5742</v>
      </c>
      <c r="K111" s="80">
        <v>12219724</v>
      </c>
      <c r="L111" s="81">
        <v>45153</v>
      </c>
      <c r="M111" s="77" t="str">
        <f>VLOOKUP(I111,'[4]ITEM#'!A:B,2,0)</f>
        <v>Costco01</v>
      </c>
      <c r="N111" s="83" t="s">
        <v>1311</v>
      </c>
      <c r="O111" s="83"/>
      <c r="P111" s="42">
        <f>VLOOKUP(I111,'[4]ITEM#'!A:D,4,0)</f>
        <v>-22.5</v>
      </c>
      <c r="Q111" s="84">
        <f t="shared" si="1"/>
        <v>1</v>
      </c>
      <c r="R111" s="47" t="s">
        <v>1289</v>
      </c>
    </row>
    <row r="112" spans="1:18" x14ac:dyDescent="0.2">
      <c r="A112" s="77" t="s">
        <v>5955</v>
      </c>
      <c r="B112" s="90" t="s">
        <v>5965</v>
      </c>
      <c r="C112" s="78">
        <v>45149</v>
      </c>
      <c r="D112" s="79">
        <v>-95.31</v>
      </c>
      <c r="E112" s="79">
        <v>-9.4600000000000009</v>
      </c>
      <c r="F112" s="79">
        <v>-85.85</v>
      </c>
      <c r="G112" s="78">
        <v>45149</v>
      </c>
      <c r="H112" s="77" t="s">
        <v>5958</v>
      </c>
      <c r="I112" s="80">
        <v>1662421</v>
      </c>
      <c r="J112" s="80" t="s">
        <v>1300</v>
      </c>
      <c r="K112" s="80">
        <v>185810</v>
      </c>
      <c r="L112" s="81">
        <v>45153</v>
      </c>
      <c r="M112" s="77" t="str">
        <f>VLOOKUP(I112,'[4]ITEM#'!A:B,2,0)</f>
        <v>Costco01</v>
      </c>
      <c r="N112" s="83" t="s">
        <v>1301</v>
      </c>
      <c r="O112" s="83"/>
      <c r="P112" s="42">
        <f>VLOOKUP(I112,'[4]ITEM#'!A:D,4,0)</f>
        <v>-85.85</v>
      </c>
      <c r="Q112" s="84">
        <f t="shared" si="1"/>
        <v>1</v>
      </c>
      <c r="R112" s="47" t="s">
        <v>1289</v>
      </c>
    </row>
    <row r="113" spans="1:18" x14ac:dyDescent="0.2">
      <c r="A113" s="77" t="s">
        <v>5955</v>
      </c>
      <c r="B113" s="90" t="s">
        <v>5966</v>
      </c>
      <c r="C113" s="78">
        <v>45150</v>
      </c>
      <c r="D113" s="79">
        <v>-86.72</v>
      </c>
      <c r="E113" s="79">
        <v>-9.3699999999999992</v>
      </c>
      <c r="F113" s="79">
        <v>-77.349999999999994</v>
      </c>
      <c r="G113" s="78">
        <v>45150</v>
      </c>
      <c r="H113" s="77" t="s">
        <v>5959</v>
      </c>
      <c r="I113" s="80">
        <v>1662420</v>
      </c>
      <c r="J113" s="80" t="s">
        <v>1318</v>
      </c>
      <c r="K113" s="80">
        <v>185810</v>
      </c>
      <c r="L113" s="81">
        <v>45153</v>
      </c>
      <c r="M113" s="77" t="str">
        <f>VLOOKUP(I113,'[4]ITEM#'!A:B,2,0)</f>
        <v>Costco01</v>
      </c>
      <c r="N113" s="83" t="s">
        <v>1301</v>
      </c>
      <c r="O113" s="83"/>
      <c r="P113" s="42">
        <f>VLOOKUP(I113,'[4]ITEM#'!A:D,4,0)</f>
        <v>-77.349999999999994</v>
      </c>
      <c r="Q113" s="84">
        <f t="shared" si="1"/>
        <v>1</v>
      </c>
      <c r="R113" s="47" t="s">
        <v>1289</v>
      </c>
    </row>
    <row r="114" spans="1:18" x14ac:dyDescent="0.2">
      <c r="A114" s="77" t="s">
        <v>5955</v>
      </c>
      <c r="B114" s="90" t="s">
        <v>5967</v>
      </c>
      <c r="C114" s="78">
        <v>45150</v>
      </c>
      <c r="D114" s="79">
        <v>-64.47</v>
      </c>
      <c r="E114" s="79">
        <v>0</v>
      </c>
      <c r="F114" s="79">
        <v>-64.47</v>
      </c>
      <c r="G114" s="78">
        <v>45150</v>
      </c>
      <c r="H114" s="77" t="s">
        <v>5960</v>
      </c>
      <c r="I114" s="80">
        <v>1585793</v>
      </c>
      <c r="J114" s="80" t="s">
        <v>1323</v>
      </c>
      <c r="K114" s="80">
        <v>185810</v>
      </c>
      <c r="L114" s="81">
        <v>45153</v>
      </c>
      <c r="M114" s="77" t="str">
        <f>VLOOKUP(I114,'[4]ITEM#'!A:B,2,0)</f>
        <v>Costco01</v>
      </c>
      <c r="N114" s="83" t="s">
        <v>1291</v>
      </c>
      <c r="O114" s="83"/>
      <c r="P114" s="42">
        <f>VLOOKUP(I114,'[4]ITEM#'!A:D,4,0)</f>
        <v>-64.47</v>
      </c>
      <c r="Q114" s="84">
        <f t="shared" si="1"/>
        <v>1</v>
      </c>
      <c r="R114" s="47" t="s">
        <v>1289</v>
      </c>
    </row>
    <row r="115" spans="1:18" x14ac:dyDescent="0.2">
      <c r="A115" s="77" t="s">
        <v>5955</v>
      </c>
      <c r="B115" s="90" t="s">
        <v>5968</v>
      </c>
      <c r="C115" s="78">
        <v>45150</v>
      </c>
      <c r="D115" s="79">
        <v>-77.319999999999993</v>
      </c>
      <c r="E115" s="79">
        <v>-21.02</v>
      </c>
      <c r="F115" s="79">
        <v>-56.3</v>
      </c>
      <c r="G115" s="78">
        <v>45150</v>
      </c>
      <c r="H115" s="77" t="s">
        <v>5961</v>
      </c>
      <c r="I115" s="80">
        <v>1540781</v>
      </c>
      <c r="J115" s="80" t="s">
        <v>1308</v>
      </c>
      <c r="K115" s="80">
        <v>185810</v>
      </c>
      <c r="L115" s="81">
        <v>45153</v>
      </c>
      <c r="M115" s="77" t="str">
        <f>VLOOKUP(I115,'[4]ITEM#'!A:B,2,0)</f>
        <v>Costco01</v>
      </c>
      <c r="N115" s="83" t="s">
        <v>1298</v>
      </c>
      <c r="O115" s="83"/>
      <c r="P115" s="42">
        <f>VLOOKUP(I115,'[4]ITEM#'!A:D,4,0)</f>
        <v>-28.15</v>
      </c>
      <c r="Q115" s="84">
        <f t="shared" si="1"/>
        <v>2</v>
      </c>
      <c r="R115" s="47" t="s">
        <v>1289</v>
      </c>
    </row>
    <row r="116" spans="1:18" x14ac:dyDescent="0.2">
      <c r="A116" s="77" t="s">
        <v>5955</v>
      </c>
      <c r="B116" s="90" t="s">
        <v>5969</v>
      </c>
      <c r="C116" s="78">
        <v>45149</v>
      </c>
      <c r="D116" s="79">
        <v>-38.659999999999997</v>
      </c>
      <c r="E116" s="79">
        <v>-10.51</v>
      </c>
      <c r="F116" s="79">
        <v>-28.15</v>
      </c>
      <c r="G116" s="78">
        <v>45149</v>
      </c>
      <c r="H116" s="77" t="s">
        <v>5962</v>
      </c>
      <c r="I116" s="80">
        <v>1540781</v>
      </c>
      <c r="J116" s="80" t="s">
        <v>1308</v>
      </c>
      <c r="K116" s="80">
        <v>185810</v>
      </c>
      <c r="L116" s="81">
        <v>45153</v>
      </c>
      <c r="M116" s="77" t="str">
        <f>VLOOKUP(I116,'[4]ITEM#'!A:B,2,0)</f>
        <v>Costco01</v>
      </c>
      <c r="N116" s="83" t="s">
        <v>1298</v>
      </c>
      <c r="O116" s="83"/>
      <c r="P116" s="42">
        <f>VLOOKUP(I116,'[4]ITEM#'!A:D,4,0)</f>
        <v>-28.15</v>
      </c>
      <c r="Q116" s="84">
        <f t="shared" si="1"/>
        <v>1</v>
      </c>
      <c r="R116" s="47" t="s">
        <v>1289</v>
      </c>
    </row>
    <row r="117" spans="1:18" x14ac:dyDescent="0.2">
      <c r="A117" s="77" t="s">
        <v>5970</v>
      </c>
      <c r="B117" s="90" t="s">
        <v>5979</v>
      </c>
      <c r="C117" s="78">
        <v>45152</v>
      </c>
      <c r="D117" s="79">
        <v>-25.55</v>
      </c>
      <c r="E117" s="79">
        <v>0</v>
      </c>
      <c r="F117" s="79">
        <v>-25.55</v>
      </c>
      <c r="G117" s="78">
        <v>45152</v>
      </c>
      <c r="H117" s="77" t="s">
        <v>5971</v>
      </c>
      <c r="I117" s="80">
        <v>1516597</v>
      </c>
      <c r="J117" s="80" t="s">
        <v>1303</v>
      </c>
      <c r="K117" s="80">
        <v>186002</v>
      </c>
      <c r="L117" s="81">
        <v>45154</v>
      </c>
      <c r="M117" s="77" t="str">
        <f>VLOOKUP(I117,'[4]ITEM#'!A:B,2,0)</f>
        <v>Costco01</v>
      </c>
      <c r="N117" s="83" t="s">
        <v>1291</v>
      </c>
      <c r="O117" s="83"/>
      <c r="P117" s="42">
        <f>VLOOKUP(I117,'[4]ITEM#'!A:D,4,0)</f>
        <v>-25.55</v>
      </c>
      <c r="Q117" s="84">
        <f t="shared" si="1"/>
        <v>1</v>
      </c>
      <c r="R117" s="47" t="s">
        <v>1289</v>
      </c>
    </row>
    <row r="118" spans="1:18" x14ac:dyDescent="0.2">
      <c r="A118" s="77" t="s">
        <v>5970</v>
      </c>
      <c r="B118" s="90" t="s">
        <v>5980</v>
      </c>
      <c r="C118" s="78">
        <v>45152</v>
      </c>
      <c r="D118" s="79">
        <v>-25.55</v>
      </c>
      <c r="E118" s="79">
        <v>0</v>
      </c>
      <c r="F118" s="79">
        <v>-25.55</v>
      </c>
      <c r="G118" s="78">
        <v>45152</v>
      </c>
      <c r="H118" s="77" t="s">
        <v>5972</v>
      </c>
      <c r="I118" s="80">
        <v>1516596</v>
      </c>
      <c r="J118" s="80" t="s">
        <v>1344</v>
      </c>
      <c r="K118" s="80">
        <v>186002</v>
      </c>
      <c r="L118" s="81">
        <v>45154</v>
      </c>
      <c r="M118" s="77" t="str">
        <f>VLOOKUP(I118,'[4]ITEM#'!A:B,2,0)</f>
        <v>Costco01</v>
      </c>
      <c r="N118" s="83" t="s">
        <v>1291</v>
      </c>
      <c r="O118" s="83"/>
      <c r="P118" s="42">
        <f>VLOOKUP(I118,'[4]ITEM#'!A:D,4,0)</f>
        <v>-25.55</v>
      </c>
      <c r="Q118" s="84">
        <f t="shared" si="1"/>
        <v>1</v>
      </c>
      <c r="R118" s="47" t="s">
        <v>1289</v>
      </c>
    </row>
    <row r="119" spans="1:18" x14ac:dyDescent="0.2">
      <c r="A119" s="77" t="s">
        <v>5970</v>
      </c>
      <c r="B119" s="90" t="s">
        <v>5981</v>
      </c>
      <c r="C119" s="78">
        <v>45152</v>
      </c>
      <c r="D119" s="79">
        <v>-39</v>
      </c>
      <c r="E119" s="79">
        <v>0</v>
      </c>
      <c r="F119" s="79">
        <v>-39</v>
      </c>
      <c r="G119" s="78">
        <v>45152</v>
      </c>
      <c r="H119" s="77" t="s">
        <v>5973</v>
      </c>
      <c r="I119" s="80">
        <v>1529946</v>
      </c>
      <c r="J119" s="80" t="s">
        <v>1306</v>
      </c>
      <c r="K119" s="80">
        <v>186002</v>
      </c>
      <c r="L119" s="81">
        <v>45154</v>
      </c>
      <c r="M119" s="77" t="str">
        <f>VLOOKUP(I119,'[4]ITEM#'!A:B,2,0)</f>
        <v>Costco01</v>
      </c>
      <c r="N119" s="83" t="s">
        <v>1291</v>
      </c>
      <c r="O119" s="83"/>
      <c r="P119" s="42">
        <f>VLOOKUP(I119,'[4]ITEM#'!A:D,4,0)</f>
        <v>-39</v>
      </c>
      <c r="Q119" s="84">
        <f t="shared" si="1"/>
        <v>1</v>
      </c>
      <c r="R119" s="47" t="s">
        <v>1289</v>
      </c>
    </row>
    <row r="120" spans="1:18" x14ac:dyDescent="0.2">
      <c r="A120" s="77" t="s">
        <v>5970</v>
      </c>
      <c r="B120" s="90" t="s">
        <v>5982</v>
      </c>
      <c r="C120" s="78">
        <v>45152</v>
      </c>
      <c r="D120" s="79">
        <v>-25.55</v>
      </c>
      <c r="E120" s="79">
        <v>0</v>
      </c>
      <c r="F120" s="79">
        <v>-25.55</v>
      </c>
      <c r="G120" s="78">
        <v>45152</v>
      </c>
      <c r="H120" s="77" t="s">
        <v>5974</v>
      </c>
      <c r="I120" s="80">
        <v>1516597</v>
      </c>
      <c r="J120" s="80" t="s">
        <v>1303</v>
      </c>
      <c r="K120" s="80">
        <v>186002</v>
      </c>
      <c r="L120" s="81">
        <v>45154</v>
      </c>
      <c r="M120" s="77" t="str">
        <f>VLOOKUP(I120,'[4]ITEM#'!A:B,2,0)</f>
        <v>Costco01</v>
      </c>
      <c r="N120" s="83" t="s">
        <v>1291</v>
      </c>
      <c r="O120" s="83"/>
      <c r="P120" s="42">
        <f>VLOOKUP(I120,'[4]ITEM#'!A:D,4,0)</f>
        <v>-25.55</v>
      </c>
      <c r="Q120" s="84">
        <f t="shared" si="1"/>
        <v>1</v>
      </c>
      <c r="R120" s="47" t="s">
        <v>1289</v>
      </c>
    </row>
    <row r="121" spans="1:18" x14ac:dyDescent="0.2">
      <c r="A121" s="77" t="s">
        <v>5970</v>
      </c>
      <c r="B121" s="90" t="s">
        <v>5983</v>
      </c>
      <c r="C121" s="78">
        <v>45152</v>
      </c>
      <c r="D121" s="79">
        <v>-39</v>
      </c>
      <c r="E121" s="79">
        <v>0</v>
      </c>
      <c r="F121" s="79">
        <v>-39</v>
      </c>
      <c r="G121" s="78">
        <v>45152</v>
      </c>
      <c r="H121" s="77" t="s">
        <v>5975</v>
      </c>
      <c r="I121" s="80">
        <v>1529946</v>
      </c>
      <c r="J121" s="80" t="s">
        <v>1306</v>
      </c>
      <c r="K121" s="80">
        <v>186002</v>
      </c>
      <c r="L121" s="81">
        <v>45154</v>
      </c>
      <c r="M121" s="77" t="str">
        <f>VLOOKUP(I121,'[4]ITEM#'!A:B,2,0)</f>
        <v>Costco01</v>
      </c>
      <c r="N121" s="83" t="s">
        <v>1291</v>
      </c>
      <c r="O121" s="83"/>
      <c r="P121" s="42">
        <f>VLOOKUP(I121,'[4]ITEM#'!A:D,4,0)</f>
        <v>-39</v>
      </c>
      <c r="Q121" s="84">
        <f t="shared" si="1"/>
        <v>1</v>
      </c>
      <c r="R121" s="47" t="s">
        <v>1289</v>
      </c>
    </row>
    <row r="122" spans="1:18" x14ac:dyDescent="0.2">
      <c r="A122" s="77" t="s">
        <v>5970</v>
      </c>
      <c r="B122" s="90" t="s">
        <v>5984</v>
      </c>
      <c r="C122" s="78">
        <v>45152</v>
      </c>
      <c r="D122" s="79">
        <v>-42.7</v>
      </c>
      <c r="E122" s="79">
        <v>-11.1</v>
      </c>
      <c r="F122" s="79">
        <v>-31.6</v>
      </c>
      <c r="G122" s="78">
        <v>45152</v>
      </c>
      <c r="H122" s="77" t="s">
        <v>5976</v>
      </c>
      <c r="I122" s="80">
        <v>1540785</v>
      </c>
      <c r="J122" s="80" t="s">
        <v>1328</v>
      </c>
      <c r="K122" s="80">
        <v>186002</v>
      </c>
      <c r="L122" s="81">
        <v>45154</v>
      </c>
      <c r="M122" s="77" t="str">
        <f>VLOOKUP(I122,'[4]ITEM#'!A:B,2,0)</f>
        <v>Costco01</v>
      </c>
      <c r="N122" s="83" t="s">
        <v>1298</v>
      </c>
      <c r="O122" s="83"/>
      <c r="P122" s="42">
        <f>VLOOKUP(I122,'[4]ITEM#'!A:D,4,0)</f>
        <v>-31.6</v>
      </c>
      <c r="Q122" s="84">
        <f t="shared" si="1"/>
        <v>1</v>
      </c>
      <c r="R122" s="47" t="s">
        <v>1289</v>
      </c>
    </row>
    <row r="123" spans="1:18" x14ac:dyDescent="0.2">
      <c r="A123" s="77" t="s">
        <v>5970</v>
      </c>
      <c r="B123" s="90" t="s">
        <v>5985</v>
      </c>
      <c r="C123" s="78">
        <v>45152</v>
      </c>
      <c r="D123" s="79">
        <v>-85.4</v>
      </c>
      <c r="E123" s="79">
        <v>-22.2</v>
      </c>
      <c r="F123" s="79">
        <v>-63.2</v>
      </c>
      <c r="G123" s="78">
        <v>45152</v>
      </c>
      <c r="H123" s="77" t="s">
        <v>5977</v>
      </c>
      <c r="I123" s="80">
        <v>1540785</v>
      </c>
      <c r="J123" s="80" t="s">
        <v>1328</v>
      </c>
      <c r="K123" s="80">
        <v>186002</v>
      </c>
      <c r="L123" s="81">
        <v>45154</v>
      </c>
      <c r="M123" s="77" t="str">
        <f>VLOOKUP(I123,'[4]ITEM#'!A:B,2,0)</f>
        <v>Costco01</v>
      </c>
      <c r="N123" s="83" t="s">
        <v>1298</v>
      </c>
      <c r="O123" s="83"/>
      <c r="P123" s="42">
        <f>VLOOKUP(I123,'[4]ITEM#'!A:D,4,0)</f>
        <v>-31.6</v>
      </c>
      <c r="Q123" s="84">
        <f t="shared" si="1"/>
        <v>2</v>
      </c>
      <c r="R123" s="47" t="s">
        <v>1289</v>
      </c>
    </row>
    <row r="124" spans="1:18" x14ac:dyDescent="0.2">
      <c r="A124" s="77" t="s">
        <v>5970</v>
      </c>
      <c r="B124" s="90" t="s">
        <v>5986</v>
      </c>
      <c r="C124" s="78">
        <v>45152</v>
      </c>
      <c r="D124" s="79">
        <v>-86.72</v>
      </c>
      <c r="E124" s="79">
        <v>-9.3699999999999992</v>
      </c>
      <c r="F124" s="79">
        <v>-77.349999999999994</v>
      </c>
      <c r="G124" s="78">
        <v>45152</v>
      </c>
      <c r="H124" s="77" t="s">
        <v>5978</v>
      </c>
      <c r="I124" s="80">
        <v>1662420</v>
      </c>
      <c r="J124" s="80" t="s">
        <v>1318</v>
      </c>
      <c r="K124" s="80">
        <v>186002</v>
      </c>
      <c r="L124" s="81">
        <v>45154</v>
      </c>
      <c r="M124" s="77" t="str">
        <f>VLOOKUP(I124,'[4]ITEM#'!A:B,2,0)</f>
        <v>Costco01</v>
      </c>
      <c r="N124" s="83" t="s">
        <v>1301</v>
      </c>
      <c r="O124" s="83"/>
      <c r="P124" s="42">
        <f>VLOOKUP(I124,'[4]ITEM#'!A:D,4,0)</f>
        <v>-77.349999999999994</v>
      </c>
      <c r="Q124" s="84">
        <f t="shared" si="1"/>
        <v>1</v>
      </c>
      <c r="R124" s="47" t="s">
        <v>1289</v>
      </c>
    </row>
    <row r="125" spans="1:18" x14ac:dyDescent="0.2">
      <c r="A125" s="77" t="s">
        <v>5987</v>
      </c>
      <c r="B125" s="90" t="s">
        <v>5988</v>
      </c>
      <c r="C125" s="78">
        <v>45152</v>
      </c>
      <c r="D125" s="79">
        <v>-42.23</v>
      </c>
      <c r="E125" s="79">
        <v>-19.73</v>
      </c>
      <c r="F125" s="79">
        <v>-22.5</v>
      </c>
      <c r="G125" s="78">
        <v>45152</v>
      </c>
      <c r="H125" s="77" t="s">
        <v>5989</v>
      </c>
      <c r="I125" s="80">
        <v>1663079</v>
      </c>
      <c r="J125" s="80" t="s">
        <v>5743</v>
      </c>
      <c r="K125" s="80">
        <v>12219869</v>
      </c>
      <c r="L125" s="81">
        <v>45155</v>
      </c>
      <c r="M125" s="77" t="str">
        <f>VLOOKUP(I125,'[4]ITEM#'!A:B,2,0)</f>
        <v>Costco01</v>
      </c>
      <c r="N125" s="83" t="s">
        <v>1311</v>
      </c>
      <c r="O125" s="83"/>
      <c r="P125" s="42">
        <f>VLOOKUP(I125,'[4]ITEM#'!A:D,4,0)</f>
        <v>-22.5</v>
      </c>
      <c r="Q125" s="84">
        <f t="shared" si="1"/>
        <v>1</v>
      </c>
      <c r="R125" s="47" t="s">
        <v>1289</v>
      </c>
    </row>
    <row r="126" spans="1:18" x14ac:dyDescent="0.2">
      <c r="A126" s="77" t="s">
        <v>5987</v>
      </c>
      <c r="B126" s="90" t="s">
        <v>5995</v>
      </c>
      <c r="C126" s="78">
        <v>45153</v>
      </c>
      <c r="D126" s="79">
        <v>-39</v>
      </c>
      <c r="E126" s="79">
        <v>0</v>
      </c>
      <c r="F126" s="79">
        <v>-39</v>
      </c>
      <c r="G126" s="78">
        <v>45153</v>
      </c>
      <c r="H126" s="77" t="s">
        <v>5990</v>
      </c>
      <c r="I126" s="80">
        <v>1529947</v>
      </c>
      <c r="J126" s="80" t="s">
        <v>1294</v>
      </c>
      <c r="K126" s="80">
        <v>186007</v>
      </c>
      <c r="L126" s="81">
        <v>45155</v>
      </c>
      <c r="M126" s="77" t="str">
        <f>VLOOKUP(I126,'[4]ITEM#'!A:B,2,0)</f>
        <v>Costco01</v>
      </c>
      <c r="N126" s="83" t="s">
        <v>1291</v>
      </c>
      <c r="O126" s="83"/>
      <c r="P126" s="42">
        <f>VLOOKUP(I126,'[4]ITEM#'!A:D,4,0)</f>
        <v>-39</v>
      </c>
      <c r="Q126" s="84">
        <f t="shared" si="1"/>
        <v>1</v>
      </c>
      <c r="R126" s="47" t="s">
        <v>1289</v>
      </c>
    </row>
    <row r="127" spans="1:18" x14ac:dyDescent="0.2">
      <c r="A127" s="77" t="s">
        <v>5987</v>
      </c>
      <c r="B127" s="90" t="s">
        <v>5996</v>
      </c>
      <c r="C127" s="78">
        <v>45153</v>
      </c>
      <c r="D127" s="79">
        <v>-25.55</v>
      </c>
      <c r="E127" s="79">
        <v>0</v>
      </c>
      <c r="F127" s="79">
        <v>-25.55</v>
      </c>
      <c r="G127" s="78">
        <v>45153</v>
      </c>
      <c r="H127" s="77" t="s">
        <v>5991</v>
      </c>
      <c r="I127" s="80">
        <v>1516597</v>
      </c>
      <c r="J127" s="80" t="s">
        <v>1303</v>
      </c>
      <c r="K127" s="80">
        <v>186007</v>
      </c>
      <c r="L127" s="81">
        <v>45155</v>
      </c>
      <c r="M127" s="77" t="str">
        <f>VLOOKUP(I127,'[4]ITEM#'!A:B,2,0)</f>
        <v>Costco01</v>
      </c>
      <c r="N127" s="83" t="s">
        <v>1291</v>
      </c>
      <c r="O127" s="83"/>
      <c r="P127" s="42">
        <f>VLOOKUP(I127,'[4]ITEM#'!A:D,4,0)</f>
        <v>-25.55</v>
      </c>
      <c r="Q127" s="84">
        <f t="shared" si="1"/>
        <v>1</v>
      </c>
      <c r="R127" s="47" t="s">
        <v>1289</v>
      </c>
    </row>
    <row r="128" spans="1:18" x14ac:dyDescent="0.2">
      <c r="A128" s="77" t="s">
        <v>5987</v>
      </c>
      <c r="B128" s="90" t="s">
        <v>5997</v>
      </c>
      <c r="C128" s="78">
        <v>45153</v>
      </c>
      <c r="D128" s="79">
        <v>-95.31</v>
      </c>
      <c r="E128" s="79">
        <v>-9.4600000000000009</v>
      </c>
      <c r="F128" s="79">
        <v>-85.85</v>
      </c>
      <c r="G128" s="78">
        <v>45153</v>
      </c>
      <c r="H128" s="77" t="s">
        <v>5992</v>
      </c>
      <c r="I128" s="80">
        <v>1662421</v>
      </c>
      <c r="J128" s="80" t="s">
        <v>1300</v>
      </c>
      <c r="K128" s="80">
        <v>186007</v>
      </c>
      <c r="L128" s="81">
        <v>45155</v>
      </c>
      <c r="M128" s="77" t="str">
        <f>VLOOKUP(I128,'[4]ITEM#'!A:B,2,0)</f>
        <v>Costco01</v>
      </c>
      <c r="N128" s="83" t="s">
        <v>1301</v>
      </c>
      <c r="O128" s="83"/>
      <c r="P128" s="42">
        <f>VLOOKUP(I128,'[4]ITEM#'!A:D,4,0)</f>
        <v>-85.85</v>
      </c>
      <c r="Q128" s="84">
        <f t="shared" si="1"/>
        <v>1</v>
      </c>
      <c r="R128" s="47" t="s">
        <v>1289</v>
      </c>
    </row>
    <row r="129" spans="1:18" x14ac:dyDescent="0.2">
      <c r="A129" s="77" t="s">
        <v>5987</v>
      </c>
      <c r="B129" s="90" t="s">
        <v>5998</v>
      </c>
      <c r="C129" s="78">
        <v>45153</v>
      </c>
      <c r="D129" s="79">
        <v>-95.31</v>
      </c>
      <c r="E129" s="79">
        <v>-9.4600000000000009</v>
      </c>
      <c r="F129" s="79">
        <v>-85.85</v>
      </c>
      <c r="G129" s="78">
        <v>45153</v>
      </c>
      <c r="H129" s="77" t="s">
        <v>5993</v>
      </c>
      <c r="I129" s="80">
        <v>1662421</v>
      </c>
      <c r="J129" s="80" t="s">
        <v>1300</v>
      </c>
      <c r="K129" s="80">
        <v>186007</v>
      </c>
      <c r="L129" s="81">
        <v>45155</v>
      </c>
      <c r="M129" s="77" t="str">
        <f>VLOOKUP(I129,'[4]ITEM#'!A:B,2,0)</f>
        <v>Costco01</v>
      </c>
      <c r="N129" s="83" t="s">
        <v>1301</v>
      </c>
      <c r="O129" s="83"/>
      <c r="P129" s="42">
        <f>VLOOKUP(I129,'[4]ITEM#'!A:D,4,0)</f>
        <v>-85.85</v>
      </c>
      <c r="Q129" s="84">
        <f t="shared" si="1"/>
        <v>1</v>
      </c>
      <c r="R129" s="47" t="s">
        <v>1289</v>
      </c>
    </row>
    <row r="130" spans="1:18" x14ac:dyDescent="0.2">
      <c r="A130" s="77" t="s">
        <v>5987</v>
      </c>
      <c r="B130" s="90" t="s">
        <v>5999</v>
      </c>
      <c r="C130" s="78">
        <v>45153</v>
      </c>
      <c r="D130" s="79">
        <v>-25.55</v>
      </c>
      <c r="E130" s="79">
        <v>0</v>
      </c>
      <c r="F130" s="79">
        <v>-25.55</v>
      </c>
      <c r="G130" s="78">
        <v>45153</v>
      </c>
      <c r="H130" s="77" t="s">
        <v>5994</v>
      </c>
      <c r="I130" s="80">
        <v>1516596</v>
      </c>
      <c r="J130" s="80" t="s">
        <v>1344</v>
      </c>
      <c r="K130" s="80">
        <v>186007</v>
      </c>
      <c r="L130" s="81">
        <v>45155</v>
      </c>
      <c r="M130" s="77" t="str">
        <f>VLOOKUP(I130,'[4]ITEM#'!A:B,2,0)</f>
        <v>Costco01</v>
      </c>
      <c r="N130" s="83" t="s">
        <v>1291</v>
      </c>
      <c r="O130" s="83"/>
      <c r="P130" s="42">
        <f>VLOOKUP(I130,'[4]ITEM#'!A:D,4,0)</f>
        <v>-25.55</v>
      </c>
      <c r="Q130" s="84">
        <f t="shared" ref="Q130:Q193" si="2">F130/P130</f>
        <v>1</v>
      </c>
      <c r="R130" s="47" t="s">
        <v>1289</v>
      </c>
    </row>
    <row r="131" spans="1:18" x14ac:dyDescent="0.2">
      <c r="A131" s="77" t="s">
        <v>6000</v>
      </c>
      <c r="B131" s="90" t="s">
        <v>6008</v>
      </c>
      <c r="C131" s="78">
        <v>45154</v>
      </c>
      <c r="D131" s="79">
        <v>-85.4</v>
      </c>
      <c r="E131" s="79">
        <v>-22.2</v>
      </c>
      <c r="F131" s="79">
        <v>-63.2</v>
      </c>
      <c r="G131" s="78">
        <v>45154</v>
      </c>
      <c r="H131" s="77" t="s">
        <v>6001</v>
      </c>
      <c r="I131" s="80">
        <v>1540784</v>
      </c>
      <c r="J131" s="80" t="s">
        <v>1297</v>
      </c>
      <c r="K131" s="80">
        <v>186012</v>
      </c>
      <c r="L131" s="81">
        <v>45156</v>
      </c>
      <c r="M131" s="77" t="str">
        <f>VLOOKUP(I131,'[4]ITEM#'!A:B,2,0)</f>
        <v>Costco01</v>
      </c>
      <c r="N131" s="83" t="s">
        <v>1298</v>
      </c>
      <c r="O131" s="83"/>
      <c r="P131" s="42">
        <f>VLOOKUP(I131,'[4]ITEM#'!A:D,4,0)</f>
        <v>-31.6</v>
      </c>
      <c r="Q131" s="84">
        <f t="shared" si="2"/>
        <v>2</v>
      </c>
      <c r="R131" s="47" t="s">
        <v>1289</v>
      </c>
    </row>
    <row r="132" spans="1:18" x14ac:dyDescent="0.2">
      <c r="A132" s="77" t="s">
        <v>6000</v>
      </c>
      <c r="B132" s="90" t="s">
        <v>6009</v>
      </c>
      <c r="C132" s="78">
        <v>45154</v>
      </c>
      <c r="D132" s="79">
        <v>-22.78</v>
      </c>
      <c r="E132" s="79">
        <v>0</v>
      </c>
      <c r="F132" s="79">
        <v>-22.78</v>
      </c>
      <c r="G132" s="78">
        <v>45154</v>
      </c>
      <c r="H132" s="77" t="s">
        <v>6002</v>
      </c>
      <c r="I132" s="80">
        <v>1529944</v>
      </c>
      <c r="J132" s="80" t="s">
        <v>1330</v>
      </c>
      <c r="K132" s="80">
        <v>186012</v>
      </c>
      <c r="L132" s="81">
        <v>45156</v>
      </c>
      <c r="M132" s="77" t="str">
        <f>VLOOKUP(I132,'[4]ITEM#'!A:B,2,0)</f>
        <v>Costco01</v>
      </c>
      <c r="N132" s="83" t="s">
        <v>1291</v>
      </c>
      <c r="O132" s="83"/>
      <c r="P132" s="42">
        <f>VLOOKUP(I132,'[4]ITEM#'!A:D,4,0)</f>
        <v>-22.78</v>
      </c>
      <c r="Q132" s="84">
        <f t="shared" si="2"/>
        <v>1</v>
      </c>
      <c r="R132" s="47" t="s">
        <v>1289</v>
      </c>
    </row>
    <row r="133" spans="1:18" x14ac:dyDescent="0.2">
      <c r="A133" s="77" t="s">
        <v>6000</v>
      </c>
      <c r="B133" s="90" t="s">
        <v>6010</v>
      </c>
      <c r="C133" s="78">
        <v>45154</v>
      </c>
      <c r="D133" s="79">
        <v>-86.87</v>
      </c>
      <c r="E133" s="79">
        <v>-41.87</v>
      </c>
      <c r="F133" s="79">
        <v>-45</v>
      </c>
      <c r="G133" s="78">
        <v>45154</v>
      </c>
      <c r="H133" s="77" t="s">
        <v>6003</v>
      </c>
      <c r="I133" s="80">
        <v>1663069</v>
      </c>
      <c r="J133" s="80" t="s">
        <v>5742</v>
      </c>
      <c r="K133" s="80">
        <v>186012</v>
      </c>
      <c r="L133" s="81">
        <v>45156</v>
      </c>
      <c r="M133" s="77" t="str">
        <f>VLOOKUP(I133,'[4]ITEM#'!A:B,2,0)</f>
        <v>Costco01</v>
      </c>
      <c r="N133" s="83" t="s">
        <v>1311</v>
      </c>
      <c r="O133" s="83"/>
      <c r="P133" s="42">
        <f>VLOOKUP(I133,'[4]ITEM#'!A:D,4,0)</f>
        <v>-22.5</v>
      </c>
      <c r="Q133" s="84">
        <f t="shared" si="2"/>
        <v>2</v>
      </c>
      <c r="R133" s="47" t="s">
        <v>1289</v>
      </c>
    </row>
    <row r="134" spans="1:18" x14ac:dyDescent="0.2">
      <c r="A134" s="77" t="s">
        <v>6000</v>
      </c>
      <c r="B134" s="90" t="s">
        <v>6011</v>
      </c>
      <c r="C134" s="78">
        <v>45154</v>
      </c>
      <c r="D134" s="79">
        <v>-25.55</v>
      </c>
      <c r="E134" s="79">
        <v>0</v>
      </c>
      <c r="F134" s="79">
        <v>-25.55</v>
      </c>
      <c r="G134" s="78">
        <v>45154</v>
      </c>
      <c r="H134" s="77" t="s">
        <v>6004</v>
      </c>
      <c r="I134" s="80">
        <v>1516597</v>
      </c>
      <c r="J134" s="80" t="s">
        <v>1303</v>
      </c>
      <c r="K134" s="80">
        <v>186012</v>
      </c>
      <c r="L134" s="81">
        <v>45156</v>
      </c>
      <c r="M134" s="77" t="str">
        <f>VLOOKUP(I134,'[4]ITEM#'!A:B,2,0)</f>
        <v>Costco01</v>
      </c>
      <c r="N134" s="83" t="s">
        <v>1291</v>
      </c>
      <c r="O134" s="83"/>
      <c r="P134" s="42">
        <f>VLOOKUP(I134,'[4]ITEM#'!A:D,4,0)</f>
        <v>-25.55</v>
      </c>
      <c r="Q134" s="84">
        <f t="shared" si="2"/>
        <v>1</v>
      </c>
      <c r="R134" s="47" t="s">
        <v>1289</v>
      </c>
    </row>
    <row r="135" spans="1:18" x14ac:dyDescent="0.2">
      <c r="A135" s="77" t="s">
        <v>6000</v>
      </c>
      <c r="B135" s="90" t="s">
        <v>6012</v>
      </c>
      <c r="C135" s="78">
        <v>45154</v>
      </c>
      <c r="D135" s="79">
        <v>-38.659999999999997</v>
      </c>
      <c r="E135" s="79">
        <v>-10.51</v>
      </c>
      <c r="F135" s="79">
        <v>-28.15</v>
      </c>
      <c r="G135" s="78">
        <v>45154</v>
      </c>
      <c r="H135" s="77" t="s">
        <v>6005</v>
      </c>
      <c r="I135" s="80">
        <v>1540781</v>
      </c>
      <c r="J135" s="80" t="s">
        <v>1308</v>
      </c>
      <c r="K135" s="80">
        <v>186012</v>
      </c>
      <c r="L135" s="81">
        <v>45156</v>
      </c>
      <c r="M135" s="77" t="str">
        <f>VLOOKUP(I135,'[4]ITEM#'!A:B,2,0)</f>
        <v>Costco01</v>
      </c>
      <c r="N135" s="83" t="s">
        <v>1298</v>
      </c>
      <c r="O135" s="83"/>
      <c r="P135" s="42">
        <f>VLOOKUP(I135,'[4]ITEM#'!A:D,4,0)</f>
        <v>-28.15</v>
      </c>
      <c r="Q135" s="84">
        <f t="shared" si="2"/>
        <v>1</v>
      </c>
      <c r="R135" s="47" t="s">
        <v>1289</v>
      </c>
    </row>
    <row r="136" spans="1:18" x14ac:dyDescent="0.2">
      <c r="A136" s="77" t="s">
        <v>6000</v>
      </c>
      <c r="B136" s="90" t="s">
        <v>6013</v>
      </c>
      <c r="C136" s="78">
        <v>45154</v>
      </c>
      <c r="D136" s="79">
        <v>-70.62</v>
      </c>
      <c r="E136" s="79">
        <v>0</v>
      </c>
      <c r="F136" s="79">
        <v>-70.62</v>
      </c>
      <c r="G136" s="78">
        <v>45154</v>
      </c>
      <c r="H136" s="77" t="s">
        <v>6006</v>
      </c>
      <c r="I136" s="80">
        <v>1585902</v>
      </c>
      <c r="J136" s="80" t="s">
        <v>1343</v>
      </c>
      <c r="K136" s="80">
        <v>186012</v>
      </c>
      <c r="L136" s="81">
        <v>45156</v>
      </c>
      <c r="M136" s="77" t="str">
        <f>VLOOKUP(I136,'[4]ITEM#'!A:B,2,0)</f>
        <v>Costco01</v>
      </c>
      <c r="N136" s="83" t="s">
        <v>1291</v>
      </c>
      <c r="O136" s="83"/>
      <c r="P136" s="42">
        <f>VLOOKUP(I136,'[4]ITEM#'!A:D,4,0)</f>
        <v>-70.62</v>
      </c>
      <c r="Q136" s="84">
        <f t="shared" si="2"/>
        <v>1</v>
      </c>
      <c r="R136" s="47" t="s">
        <v>1289</v>
      </c>
    </row>
    <row r="137" spans="1:18" x14ac:dyDescent="0.2">
      <c r="A137" s="77" t="s">
        <v>6000</v>
      </c>
      <c r="B137" s="90" t="s">
        <v>6014</v>
      </c>
      <c r="C137" s="78">
        <v>45154</v>
      </c>
      <c r="D137" s="79">
        <v>-36</v>
      </c>
      <c r="E137" s="79">
        <v>0</v>
      </c>
      <c r="F137" s="79">
        <v>-36</v>
      </c>
      <c r="G137" s="78">
        <v>45154</v>
      </c>
      <c r="H137" s="77" t="s">
        <v>6007</v>
      </c>
      <c r="I137" s="80">
        <v>1407952</v>
      </c>
      <c r="J137" s="80" t="s">
        <v>6472</v>
      </c>
      <c r="K137" s="80">
        <v>186012</v>
      </c>
      <c r="L137" s="81">
        <v>45156</v>
      </c>
      <c r="M137" s="77" t="str">
        <f>VLOOKUP(I137,'[4]ITEM#'!A:B,2,0)</f>
        <v>Costco01</v>
      </c>
      <c r="N137" s="83" t="s">
        <v>1291</v>
      </c>
      <c r="O137" s="83"/>
      <c r="P137" s="42">
        <f>VLOOKUP(I137,'[4]ITEM#'!A:D,4,0)</f>
        <v>-36</v>
      </c>
      <c r="Q137" s="84">
        <f t="shared" si="2"/>
        <v>1</v>
      </c>
      <c r="R137" s="47" t="s">
        <v>1289</v>
      </c>
    </row>
    <row r="138" spans="1:18" x14ac:dyDescent="0.2">
      <c r="A138" s="77" t="s">
        <v>6015</v>
      </c>
      <c r="B138" s="90" t="s">
        <v>6022</v>
      </c>
      <c r="C138" s="78">
        <v>45155</v>
      </c>
      <c r="D138" s="79">
        <v>-87.34</v>
      </c>
      <c r="E138" s="79">
        <v>-32.21</v>
      </c>
      <c r="F138" s="79">
        <v>-55.13</v>
      </c>
      <c r="G138" s="78">
        <v>45155</v>
      </c>
      <c r="H138" s="77" t="s">
        <v>6016</v>
      </c>
      <c r="I138" s="80">
        <v>1339333</v>
      </c>
      <c r="J138" s="80" t="s">
        <v>1337</v>
      </c>
      <c r="K138" s="80">
        <v>12219994</v>
      </c>
      <c r="L138" s="81">
        <v>45159</v>
      </c>
      <c r="M138" s="77" t="str">
        <f>VLOOKUP(I138,'[4]ITEM#'!A:B,2,0)</f>
        <v>Costco01</v>
      </c>
      <c r="N138" s="83" t="s">
        <v>1301</v>
      </c>
      <c r="O138" s="83"/>
      <c r="P138" s="42">
        <f>VLOOKUP(I138,'[4]ITEM#'!A:D,4,0)</f>
        <v>-55.13</v>
      </c>
      <c r="Q138" s="84">
        <f t="shared" si="2"/>
        <v>1</v>
      </c>
      <c r="R138" s="47" t="s">
        <v>1289</v>
      </c>
    </row>
    <row r="139" spans="1:18" x14ac:dyDescent="0.2">
      <c r="A139" s="77" t="s">
        <v>6015</v>
      </c>
      <c r="B139" s="90" t="s">
        <v>6023</v>
      </c>
      <c r="C139" s="78">
        <v>45155</v>
      </c>
      <c r="D139" s="79">
        <v>-128.94</v>
      </c>
      <c r="E139" s="79">
        <v>0</v>
      </c>
      <c r="F139" s="79">
        <v>-128.94</v>
      </c>
      <c r="G139" s="78">
        <v>45155</v>
      </c>
      <c r="H139" s="77" t="s">
        <v>6017</v>
      </c>
      <c r="I139" s="80">
        <v>1585673</v>
      </c>
      <c r="J139" s="80" t="s">
        <v>1349</v>
      </c>
      <c r="K139" s="80">
        <v>186359</v>
      </c>
      <c r="L139" s="81">
        <v>45159</v>
      </c>
      <c r="M139" s="77" t="str">
        <f>VLOOKUP(I139,'[4]ITEM#'!A:B,2,0)</f>
        <v>Costco01</v>
      </c>
      <c r="N139" s="83" t="s">
        <v>1291</v>
      </c>
      <c r="O139" s="83"/>
      <c r="P139" s="42">
        <f>VLOOKUP(I139,'[4]ITEM#'!A:D,4,0)</f>
        <v>-64.47</v>
      </c>
      <c r="Q139" s="84">
        <f t="shared" si="2"/>
        <v>2</v>
      </c>
      <c r="R139" s="47" t="s">
        <v>1289</v>
      </c>
    </row>
    <row r="140" spans="1:18" x14ac:dyDescent="0.2">
      <c r="A140" s="77" t="s">
        <v>6015</v>
      </c>
      <c r="B140" s="90" t="s">
        <v>6024</v>
      </c>
      <c r="C140" s="78">
        <v>45155</v>
      </c>
      <c r="D140" s="79">
        <v>-25.55</v>
      </c>
      <c r="E140" s="79">
        <v>0</v>
      </c>
      <c r="F140" s="79">
        <v>-25.55</v>
      </c>
      <c r="G140" s="78">
        <v>45155</v>
      </c>
      <c r="H140" s="77" t="s">
        <v>6018</v>
      </c>
      <c r="I140" s="80">
        <v>1516596</v>
      </c>
      <c r="J140" s="80" t="s">
        <v>1344</v>
      </c>
      <c r="K140" s="80">
        <v>186359</v>
      </c>
      <c r="L140" s="81">
        <v>45159</v>
      </c>
      <c r="M140" s="77" t="str">
        <f>VLOOKUP(I140,'[4]ITEM#'!A:B,2,0)</f>
        <v>Costco01</v>
      </c>
      <c r="N140" s="83" t="s">
        <v>1291</v>
      </c>
      <c r="O140" s="83"/>
      <c r="P140" s="42">
        <f>VLOOKUP(I140,'[4]ITEM#'!A:D,4,0)</f>
        <v>-25.55</v>
      </c>
      <c r="Q140" s="84">
        <f t="shared" si="2"/>
        <v>1</v>
      </c>
      <c r="R140" s="47" t="s">
        <v>1289</v>
      </c>
    </row>
    <row r="141" spans="1:18" x14ac:dyDescent="0.2">
      <c r="A141" s="77" t="s">
        <v>6015</v>
      </c>
      <c r="B141" s="90" t="s">
        <v>6025</v>
      </c>
      <c r="C141" s="78">
        <v>45155</v>
      </c>
      <c r="D141" s="79">
        <v>-128.1</v>
      </c>
      <c r="E141" s="79">
        <v>-33.299999999999997</v>
      </c>
      <c r="F141" s="79">
        <v>-94.8</v>
      </c>
      <c r="G141" s="78">
        <v>45155</v>
      </c>
      <c r="H141" s="77" t="s">
        <v>6019</v>
      </c>
      <c r="I141" s="80">
        <v>1540785</v>
      </c>
      <c r="J141" s="80" t="s">
        <v>1328</v>
      </c>
      <c r="K141" s="80">
        <v>186359</v>
      </c>
      <c r="L141" s="81">
        <v>45159</v>
      </c>
      <c r="M141" s="77" t="str">
        <f>VLOOKUP(I141,'[4]ITEM#'!A:B,2,0)</f>
        <v>Costco01</v>
      </c>
      <c r="N141" s="83" t="s">
        <v>1298</v>
      </c>
      <c r="O141" s="83"/>
      <c r="P141" s="42">
        <f>VLOOKUP(I141,'[4]ITEM#'!A:D,4,0)</f>
        <v>-31.6</v>
      </c>
      <c r="Q141" s="84">
        <f t="shared" si="2"/>
        <v>2.9999999999999996</v>
      </c>
      <c r="R141" s="47" t="s">
        <v>1289</v>
      </c>
    </row>
    <row r="142" spans="1:18" x14ac:dyDescent="0.2">
      <c r="A142" s="77" t="s">
        <v>6015</v>
      </c>
      <c r="B142" s="90" t="s">
        <v>6026</v>
      </c>
      <c r="C142" s="78">
        <v>45155</v>
      </c>
      <c r="D142" s="79">
        <v>-85.4</v>
      </c>
      <c r="E142" s="79">
        <v>-22.2</v>
      </c>
      <c r="F142" s="79">
        <v>-63.2</v>
      </c>
      <c r="G142" s="78">
        <v>45155</v>
      </c>
      <c r="H142" s="77" t="s">
        <v>6020</v>
      </c>
      <c r="I142" s="80">
        <v>1540784</v>
      </c>
      <c r="J142" s="80" t="s">
        <v>1297</v>
      </c>
      <c r="K142" s="80">
        <v>186359</v>
      </c>
      <c r="L142" s="81">
        <v>45159</v>
      </c>
      <c r="M142" s="77" t="str">
        <f>VLOOKUP(I142,'[4]ITEM#'!A:B,2,0)</f>
        <v>Costco01</v>
      </c>
      <c r="N142" s="83" t="s">
        <v>1298</v>
      </c>
      <c r="O142" s="83"/>
      <c r="P142" s="42">
        <f>VLOOKUP(I142,'[4]ITEM#'!A:D,4,0)</f>
        <v>-31.6</v>
      </c>
      <c r="Q142" s="84">
        <f t="shared" si="2"/>
        <v>2</v>
      </c>
      <c r="R142" s="47" t="s">
        <v>1289</v>
      </c>
    </row>
    <row r="143" spans="1:18" x14ac:dyDescent="0.2">
      <c r="A143" s="77" t="s">
        <v>6015</v>
      </c>
      <c r="B143" s="90" t="s">
        <v>6027</v>
      </c>
      <c r="C143" s="78">
        <v>45155</v>
      </c>
      <c r="D143" s="79">
        <v>-25.55</v>
      </c>
      <c r="E143" s="79">
        <v>0</v>
      </c>
      <c r="F143" s="79">
        <v>-25.55</v>
      </c>
      <c r="G143" s="78">
        <v>45155</v>
      </c>
      <c r="H143" s="77" t="s">
        <v>6021</v>
      </c>
      <c r="I143" s="80">
        <v>1516597</v>
      </c>
      <c r="J143" s="80" t="s">
        <v>1303</v>
      </c>
      <c r="K143" s="80">
        <v>186359</v>
      </c>
      <c r="L143" s="81">
        <v>45159</v>
      </c>
      <c r="M143" s="77" t="str">
        <f>VLOOKUP(I143,'[4]ITEM#'!A:B,2,0)</f>
        <v>Costco01</v>
      </c>
      <c r="N143" s="83" t="s">
        <v>1291</v>
      </c>
      <c r="O143" s="83"/>
      <c r="P143" s="42">
        <f>VLOOKUP(I143,'[4]ITEM#'!A:D,4,0)</f>
        <v>-25.55</v>
      </c>
      <c r="Q143" s="84">
        <f t="shared" si="2"/>
        <v>1</v>
      </c>
      <c r="R143" s="47" t="s">
        <v>1289</v>
      </c>
    </row>
    <row r="144" spans="1:18" x14ac:dyDescent="0.2">
      <c r="A144" s="77" t="s">
        <v>6028</v>
      </c>
      <c r="B144" s="90" t="s">
        <v>6040</v>
      </c>
      <c r="C144" s="78">
        <v>45156</v>
      </c>
      <c r="D144" s="79">
        <v>-44.18</v>
      </c>
      <c r="E144" s="79">
        <v>-21.68</v>
      </c>
      <c r="F144" s="79">
        <v>-22.5</v>
      </c>
      <c r="G144" s="78">
        <v>45156</v>
      </c>
      <c r="H144" s="77" t="s">
        <v>6029</v>
      </c>
      <c r="I144" s="80">
        <v>1663075</v>
      </c>
      <c r="J144" s="80" t="s">
        <v>5741</v>
      </c>
      <c r="K144" s="80">
        <v>186391</v>
      </c>
      <c r="L144" s="81">
        <v>45160</v>
      </c>
      <c r="M144" s="77" t="str">
        <f>VLOOKUP(I144,'[4]ITEM#'!A:B,2,0)</f>
        <v>Costco01</v>
      </c>
      <c r="N144" s="83" t="s">
        <v>1311</v>
      </c>
      <c r="O144" s="83"/>
      <c r="P144" s="42">
        <f>VLOOKUP(I144,'[4]ITEM#'!A:D,4,0)</f>
        <v>-22.5</v>
      </c>
      <c r="Q144" s="84">
        <f t="shared" si="2"/>
        <v>1</v>
      </c>
      <c r="R144" s="47" t="s">
        <v>1289</v>
      </c>
    </row>
    <row r="145" spans="1:18" x14ac:dyDescent="0.2">
      <c r="A145" s="77" t="s">
        <v>6028</v>
      </c>
      <c r="B145" s="90" t="s">
        <v>6041</v>
      </c>
      <c r="C145" s="78">
        <v>45156</v>
      </c>
      <c r="D145" s="79">
        <v>-38.659999999999997</v>
      </c>
      <c r="E145" s="79">
        <v>-10.51</v>
      </c>
      <c r="F145" s="79">
        <v>-28.15</v>
      </c>
      <c r="G145" s="78">
        <v>45156</v>
      </c>
      <c r="H145" s="77" t="s">
        <v>6030</v>
      </c>
      <c r="I145" s="80">
        <v>1593357</v>
      </c>
      <c r="J145" s="80" t="s">
        <v>1302</v>
      </c>
      <c r="K145" s="80">
        <v>186394</v>
      </c>
      <c r="L145" s="81">
        <v>45160</v>
      </c>
      <c r="M145" s="77" t="str">
        <f>VLOOKUP(I145,'[4]ITEM#'!A:B,2,0)</f>
        <v>Costco01</v>
      </c>
      <c r="N145" s="83" t="s">
        <v>1298</v>
      </c>
      <c r="O145" s="83"/>
      <c r="P145" s="42">
        <f>VLOOKUP(I145,'[4]ITEM#'!A:D,4,0)</f>
        <v>-28.15</v>
      </c>
      <c r="Q145" s="84">
        <f t="shared" si="2"/>
        <v>1</v>
      </c>
      <c r="R145" s="47" t="s">
        <v>1289</v>
      </c>
    </row>
    <row r="146" spans="1:18" x14ac:dyDescent="0.2">
      <c r="A146" s="77" t="s">
        <v>6028</v>
      </c>
      <c r="B146" s="90" t="s">
        <v>6042</v>
      </c>
      <c r="C146" s="78">
        <v>45156</v>
      </c>
      <c r="D146" s="79">
        <v>-22.78</v>
      </c>
      <c r="E146" s="79">
        <v>0</v>
      </c>
      <c r="F146" s="79">
        <v>-22.78</v>
      </c>
      <c r="G146" s="78">
        <v>45156</v>
      </c>
      <c r="H146" s="77" t="s">
        <v>6031</v>
      </c>
      <c r="I146" s="80">
        <v>1529944</v>
      </c>
      <c r="J146" s="80" t="s">
        <v>1330</v>
      </c>
      <c r="K146" s="80">
        <v>186394</v>
      </c>
      <c r="L146" s="81">
        <v>45160</v>
      </c>
      <c r="M146" s="77" t="str">
        <f>VLOOKUP(I146,'[4]ITEM#'!A:B,2,0)</f>
        <v>Costco01</v>
      </c>
      <c r="N146" s="83" t="s">
        <v>1291</v>
      </c>
      <c r="O146" s="83"/>
      <c r="P146" s="42">
        <f>VLOOKUP(I146,'[4]ITEM#'!A:D,4,0)</f>
        <v>-22.78</v>
      </c>
      <c r="Q146" s="84">
        <f t="shared" si="2"/>
        <v>1</v>
      </c>
      <c r="R146" s="47" t="s">
        <v>1289</v>
      </c>
    </row>
    <row r="147" spans="1:18" x14ac:dyDescent="0.2">
      <c r="A147" s="77" t="s">
        <v>6028</v>
      </c>
      <c r="B147" s="90" t="s">
        <v>6043</v>
      </c>
      <c r="C147" s="78">
        <v>45156</v>
      </c>
      <c r="D147" s="79">
        <v>-25.55</v>
      </c>
      <c r="E147" s="79">
        <v>0</v>
      </c>
      <c r="F147" s="79">
        <v>-25.55</v>
      </c>
      <c r="G147" s="78">
        <v>45156</v>
      </c>
      <c r="H147" s="77" t="s">
        <v>6032</v>
      </c>
      <c r="I147" s="80">
        <v>1516597</v>
      </c>
      <c r="J147" s="80" t="s">
        <v>1303</v>
      </c>
      <c r="K147" s="80">
        <v>186394</v>
      </c>
      <c r="L147" s="81">
        <v>45160</v>
      </c>
      <c r="M147" s="77" t="str">
        <f>VLOOKUP(I147,'[4]ITEM#'!A:B,2,0)</f>
        <v>Costco01</v>
      </c>
      <c r="N147" s="83" t="s">
        <v>1291</v>
      </c>
      <c r="O147" s="83"/>
      <c r="P147" s="42">
        <f>VLOOKUP(I147,'[4]ITEM#'!A:D,4,0)</f>
        <v>-25.55</v>
      </c>
      <c r="Q147" s="84">
        <f t="shared" si="2"/>
        <v>1</v>
      </c>
      <c r="R147" s="47" t="s">
        <v>1289</v>
      </c>
    </row>
    <row r="148" spans="1:18" x14ac:dyDescent="0.2">
      <c r="A148" s="77" t="s">
        <v>6028</v>
      </c>
      <c r="B148" s="90" t="s">
        <v>6044</v>
      </c>
      <c r="C148" s="78">
        <v>45158</v>
      </c>
      <c r="D148" s="79">
        <v>-64.47</v>
      </c>
      <c r="E148" s="79">
        <v>0</v>
      </c>
      <c r="F148" s="79">
        <v>-64.47</v>
      </c>
      <c r="G148" s="78">
        <v>45158</v>
      </c>
      <c r="H148" s="77" t="s">
        <v>6033</v>
      </c>
      <c r="I148" s="80">
        <v>1585793</v>
      </c>
      <c r="J148" s="80" t="s">
        <v>1323</v>
      </c>
      <c r="K148" s="80">
        <v>186394</v>
      </c>
      <c r="L148" s="81">
        <v>45160</v>
      </c>
      <c r="M148" s="77" t="str">
        <f>VLOOKUP(I148,'[4]ITEM#'!A:B,2,0)</f>
        <v>Costco01</v>
      </c>
      <c r="N148" s="83" t="s">
        <v>1291</v>
      </c>
      <c r="O148" s="83"/>
      <c r="P148" s="42">
        <f>VLOOKUP(I148,'[4]ITEM#'!A:D,4,0)</f>
        <v>-64.47</v>
      </c>
      <c r="Q148" s="84">
        <f t="shared" si="2"/>
        <v>1</v>
      </c>
      <c r="R148" s="47" t="s">
        <v>1289</v>
      </c>
    </row>
    <row r="149" spans="1:18" x14ac:dyDescent="0.2">
      <c r="A149" s="77" t="s">
        <v>6028</v>
      </c>
      <c r="B149" s="90" t="s">
        <v>6045</v>
      </c>
      <c r="C149" s="78">
        <v>45156</v>
      </c>
      <c r="D149" s="79">
        <v>-36.590000000000003</v>
      </c>
      <c r="E149" s="79">
        <v>0</v>
      </c>
      <c r="F149" s="79">
        <v>-36.590000000000003</v>
      </c>
      <c r="G149" s="78">
        <v>45156</v>
      </c>
      <c r="H149" s="77" t="s">
        <v>6034</v>
      </c>
      <c r="I149" s="80">
        <v>1459093</v>
      </c>
      <c r="J149" s="80" t="s">
        <v>1351</v>
      </c>
      <c r="K149" s="80">
        <v>186394</v>
      </c>
      <c r="L149" s="81">
        <v>45160</v>
      </c>
      <c r="M149" s="77" t="str">
        <f>VLOOKUP(I149,'[4]ITEM#'!A:B,2,0)</f>
        <v>Costco01</v>
      </c>
      <c r="N149" s="83" t="s">
        <v>1291</v>
      </c>
      <c r="O149" s="83"/>
      <c r="P149" s="42">
        <f>VLOOKUP(I149,'[4]ITEM#'!A:D,4,0)</f>
        <v>-36.590000000000003</v>
      </c>
      <c r="Q149" s="84">
        <f t="shared" si="2"/>
        <v>1</v>
      </c>
      <c r="R149" s="47" t="s">
        <v>1289</v>
      </c>
    </row>
    <row r="150" spans="1:18" x14ac:dyDescent="0.2">
      <c r="A150" s="77" t="s">
        <v>6028</v>
      </c>
      <c r="B150" s="90" t="s">
        <v>6046</v>
      </c>
      <c r="C150" s="78">
        <v>45156</v>
      </c>
      <c r="D150" s="79">
        <v>-154.63999999999999</v>
      </c>
      <c r="E150" s="79">
        <v>-21.02</v>
      </c>
      <c r="F150" s="79">
        <v>-56.3</v>
      </c>
      <c r="G150" s="78">
        <v>45156</v>
      </c>
      <c r="H150" s="77" t="s">
        <v>6035</v>
      </c>
      <c r="I150" s="80">
        <v>1540780</v>
      </c>
      <c r="J150" s="80" t="s">
        <v>1334</v>
      </c>
      <c r="K150" s="80">
        <v>186394</v>
      </c>
      <c r="L150" s="81">
        <v>45160</v>
      </c>
      <c r="M150" s="77" t="str">
        <f>VLOOKUP(I150,'[4]ITEM#'!A:B,2,0)</f>
        <v>Costco01</v>
      </c>
      <c r="N150" s="83" t="s">
        <v>1298</v>
      </c>
      <c r="O150" s="83"/>
      <c r="P150" s="42">
        <f>VLOOKUP(I150,'[4]ITEM#'!A:D,4,0)</f>
        <v>-28.15</v>
      </c>
      <c r="Q150" s="84">
        <f t="shared" si="2"/>
        <v>2</v>
      </c>
      <c r="R150" s="47" t="s">
        <v>1289</v>
      </c>
    </row>
    <row r="151" spans="1:18" x14ac:dyDescent="0.2">
      <c r="A151" s="77" t="s">
        <v>6028</v>
      </c>
      <c r="B151" s="90" t="s">
        <v>6046</v>
      </c>
      <c r="C151" s="78">
        <v>45156</v>
      </c>
      <c r="D151" s="79"/>
      <c r="E151" s="79">
        <v>-21.02</v>
      </c>
      <c r="F151" s="79">
        <v>-56.3</v>
      </c>
      <c r="G151" s="78">
        <v>45156</v>
      </c>
      <c r="H151" s="77" t="s">
        <v>6035</v>
      </c>
      <c r="I151" s="80">
        <v>1540783</v>
      </c>
      <c r="J151" s="80" t="s">
        <v>1317</v>
      </c>
      <c r="K151" s="80">
        <v>186394</v>
      </c>
      <c r="L151" s="81">
        <v>45160</v>
      </c>
      <c r="M151" s="77" t="str">
        <f>VLOOKUP(I151,'[4]ITEM#'!A:B,2,0)</f>
        <v>Costco01</v>
      </c>
      <c r="N151" s="83" t="s">
        <v>1298</v>
      </c>
      <c r="O151" s="83"/>
      <c r="P151" s="42">
        <f>VLOOKUP(I151,'[4]ITEM#'!A:D,4,0)</f>
        <v>-28.15</v>
      </c>
      <c r="Q151" s="84">
        <f t="shared" si="2"/>
        <v>2</v>
      </c>
      <c r="R151" s="47" t="s">
        <v>1289</v>
      </c>
    </row>
    <row r="152" spans="1:18" x14ac:dyDescent="0.2">
      <c r="A152" s="77" t="s">
        <v>6028</v>
      </c>
      <c r="B152" s="90" t="s">
        <v>6047</v>
      </c>
      <c r="C152" s="78">
        <v>45156</v>
      </c>
      <c r="D152" s="79">
        <v>-51.1</v>
      </c>
      <c r="E152" s="79">
        <v>0</v>
      </c>
      <c r="F152" s="79">
        <v>-51.1</v>
      </c>
      <c r="G152" s="78">
        <v>45156</v>
      </c>
      <c r="H152" s="77" t="s">
        <v>6036</v>
      </c>
      <c r="I152" s="80">
        <v>1516597</v>
      </c>
      <c r="J152" s="80" t="s">
        <v>1303</v>
      </c>
      <c r="K152" s="80">
        <v>186394</v>
      </c>
      <c r="L152" s="81">
        <v>45160</v>
      </c>
      <c r="M152" s="77" t="str">
        <f>VLOOKUP(I152,'[4]ITEM#'!A:B,2,0)</f>
        <v>Costco01</v>
      </c>
      <c r="N152" s="83" t="s">
        <v>1291</v>
      </c>
      <c r="O152" s="83"/>
      <c r="P152" s="42">
        <f>VLOOKUP(I152,'[4]ITEM#'!A:D,4,0)</f>
        <v>-25.55</v>
      </c>
      <c r="Q152" s="84">
        <f t="shared" si="2"/>
        <v>2</v>
      </c>
      <c r="R152" s="47" t="s">
        <v>1289</v>
      </c>
    </row>
    <row r="153" spans="1:18" x14ac:dyDescent="0.2">
      <c r="A153" s="77" t="s">
        <v>6028</v>
      </c>
      <c r="B153" s="90" t="s">
        <v>6048</v>
      </c>
      <c r="C153" s="78">
        <v>45156</v>
      </c>
      <c r="D153" s="79">
        <v>-190.62</v>
      </c>
      <c r="E153" s="79">
        <v>-18.920000000000002</v>
      </c>
      <c r="F153" s="79">
        <v>-171.7</v>
      </c>
      <c r="G153" s="78">
        <v>45156</v>
      </c>
      <c r="H153" s="77" t="s">
        <v>6037</v>
      </c>
      <c r="I153" s="80">
        <v>1662421</v>
      </c>
      <c r="J153" s="80" t="s">
        <v>1300</v>
      </c>
      <c r="K153" s="80">
        <v>186394</v>
      </c>
      <c r="L153" s="81">
        <v>45160</v>
      </c>
      <c r="M153" s="77" t="str">
        <f>VLOOKUP(I153,'[4]ITEM#'!A:B,2,0)</f>
        <v>Costco01</v>
      </c>
      <c r="N153" s="83" t="s">
        <v>1301</v>
      </c>
      <c r="O153" s="83"/>
      <c r="P153" s="42">
        <f>VLOOKUP(I153,'[4]ITEM#'!A:D,4,0)</f>
        <v>-85.85</v>
      </c>
      <c r="Q153" s="84">
        <f t="shared" si="2"/>
        <v>2</v>
      </c>
      <c r="R153" s="47" t="s">
        <v>1289</v>
      </c>
    </row>
    <row r="154" spans="1:18" x14ac:dyDescent="0.2">
      <c r="A154" s="77" t="s">
        <v>6028</v>
      </c>
      <c r="B154" s="90" t="s">
        <v>6049</v>
      </c>
      <c r="C154" s="78">
        <v>45156</v>
      </c>
      <c r="D154" s="79">
        <v>-95.31</v>
      </c>
      <c r="E154" s="79">
        <v>-9.4600000000000009</v>
      </c>
      <c r="F154" s="79">
        <v>-85.85</v>
      </c>
      <c r="G154" s="78">
        <v>45156</v>
      </c>
      <c r="H154" s="77" t="s">
        <v>6038</v>
      </c>
      <c r="I154" s="80">
        <v>1662421</v>
      </c>
      <c r="J154" s="80" t="s">
        <v>1300</v>
      </c>
      <c r="K154" s="80">
        <v>186394</v>
      </c>
      <c r="L154" s="81">
        <v>45160</v>
      </c>
      <c r="M154" s="77" t="str">
        <f>VLOOKUP(I154,'[4]ITEM#'!A:B,2,0)</f>
        <v>Costco01</v>
      </c>
      <c r="N154" s="83" t="s">
        <v>1301</v>
      </c>
      <c r="O154" s="83"/>
      <c r="P154" s="42">
        <f>VLOOKUP(I154,'[4]ITEM#'!A:D,4,0)</f>
        <v>-85.85</v>
      </c>
      <c r="Q154" s="84">
        <f t="shared" si="2"/>
        <v>1</v>
      </c>
      <c r="R154" s="47" t="s">
        <v>1289</v>
      </c>
    </row>
    <row r="155" spans="1:18" x14ac:dyDescent="0.2">
      <c r="A155" s="77" t="s">
        <v>6028</v>
      </c>
      <c r="B155" s="90" t="s">
        <v>6050</v>
      </c>
      <c r="C155" s="78">
        <v>45156</v>
      </c>
      <c r="D155" s="79">
        <v>-64.47</v>
      </c>
      <c r="E155" s="79">
        <v>0</v>
      </c>
      <c r="F155" s="79">
        <v>-64.47</v>
      </c>
      <c r="G155" s="78">
        <v>45156</v>
      </c>
      <c r="H155" s="77" t="s">
        <v>6039</v>
      </c>
      <c r="I155" s="80">
        <v>1585794</v>
      </c>
      <c r="J155" s="80" t="s">
        <v>1338</v>
      </c>
      <c r="K155" s="80">
        <v>186394</v>
      </c>
      <c r="L155" s="81">
        <v>45160</v>
      </c>
      <c r="M155" s="77" t="str">
        <f>VLOOKUP(I155,'[4]ITEM#'!A:B,2,0)</f>
        <v>Costco01</v>
      </c>
      <c r="N155" s="83" t="s">
        <v>1291</v>
      </c>
      <c r="O155" s="83"/>
      <c r="P155" s="42">
        <f>VLOOKUP(I155,'[4]ITEM#'!A:D,4,0)</f>
        <v>-64.47</v>
      </c>
      <c r="Q155" s="84">
        <f t="shared" si="2"/>
        <v>1</v>
      </c>
      <c r="R155" s="47" t="s">
        <v>1289</v>
      </c>
    </row>
    <row r="156" spans="1:18" x14ac:dyDescent="0.2">
      <c r="A156" s="77" t="s">
        <v>6051</v>
      </c>
      <c r="B156" s="90" t="s">
        <v>6057</v>
      </c>
      <c r="C156" s="78">
        <v>45159</v>
      </c>
      <c r="D156" s="79">
        <v>-64.47</v>
      </c>
      <c r="E156" s="79">
        <v>0</v>
      </c>
      <c r="F156" s="79">
        <v>-64.47</v>
      </c>
      <c r="G156" s="78">
        <v>45159</v>
      </c>
      <c r="H156" s="77" t="s">
        <v>6052</v>
      </c>
      <c r="I156" s="80">
        <v>1585797</v>
      </c>
      <c r="J156" s="80" t="s">
        <v>1305</v>
      </c>
      <c r="K156" s="80">
        <v>186431</v>
      </c>
      <c r="L156" s="81">
        <v>45161</v>
      </c>
      <c r="M156" s="77" t="str">
        <f>VLOOKUP(I156,'[4]ITEM#'!A:B,2,0)</f>
        <v>Costco01</v>
      </c>
      <c r="N156" s="83" t="s">
        <v>1291</v>
      </c>
      <c r="O156" s="83"/>
      <c r="P156" s="42">
        <f>VLOOKUP(I156,'[4]ITEM#'!A:D,4,0)</f>
        <v>-64.47</v>
      </c>
      <c r="Q156" s="84">
        <f t="shared" si="2"/>
        <v>1</v>
      </c>
      <c r="R156" s="47" t="s">
        <v>1289</v>
      </c>
    </row>
    <row r="157" spans="1:18" x14ac:dyDescent="0.2">
      <c r="A157" s="77" t="s">
        <v>6051</v>
      </c>
      <c r="B157" s="90" t="s">
        <v>6058</v>
      </c>
      <c r="C157" s="78">
        <v>45159</v>
      </c>
      <c r="D157" s="79">
        <v>-42.7</v>
      </c>
      <c r="E157" s="79">
        <v>-11.1</v>
      </c>
      <c r="F157" s="79">
        <v>-31.6</v>
      </c>
      <c r="G157" s="78">
        <v>45159</v>
      </c>
      <c r="H157" s="77" t="s">
        <v>6053</v>
      </c>
      <c r="I157" s="80">
        <v>1593358</v>
      </c>
      <c r="J157" s="80" t="s">
        <v>1322</v>
      </c>
      <c r="K157" s="80">
        <v>186431</v>
      </c>
      <c r="L157" s="81">
        <v>45161</v>
      </c>
      <c r="M157" s="77" t="str">
        <f>VLOOKUP(I157,'[4]ITEM#'!A:B,2,0)</f>
        <v>Costco01</v>
      </c>
      <c r="N157" s="83" t="s">
        <v>1298</v>
      </c>
      <c r="O157" s="83"/>
      <c r="P157" s="42">
        <f>VLOOKUP(I157,'[4]ITEM#'!A:D,4,0)</f>
        <v>-31.6</v>
      </c>
      <c r="Q157" s="84">
        <f t="shared" si="2"/>
        <v>1</v>
      </c>
      <c r="R157" s="47" t="s">
        <v>1289</v>
      </c>
    </row>
    <row r="158" spans="1:18" x14ac:dyDescent="0.2">
      <c r="A158" s="77" t="s">
        <v>6051</v>
      </c>
      <c r="B158" s="90" t="s">
        <v>6059</v>
      </c>
      <c r="C158" s="78">
        <v>45159</v>
      </c>
      <c r="D158" s="79">
        <v>-77.319999999999993</v>
      </c>
      <c r="E158" s="79">
        <v>-21.02</v>
      </c>
      <c r="F158" s="79">
        <v>-56.3</v>
      </c>
      <c r="G158" s="78">
        <v>45159</v>
      </c>
      <c r="H158" s="77" t="s">
        <v>6054</v>
      </c>
      <c r="I158" s="80">
        <v>1540781</v>
      </c>
      <c r="J158" s="80" t="s">
        <v>1308</v>
      </c>
      <c r="K158" s="80">
        <v>186431</v>
      </c>
      <c r="L158" s="81">
        <v>45161</v>
      </c>
      <c r="M158" s="77" t="str">
        <f>VLOOKUP(I158,'[4]ITEM#'!A:B,2,0)</f>
        <v>Costco01</v>
      </c>
      <c r="N158" s="83" t="s">
        <v>1298</v>
      </c>
      <c r="O158" s="83"/>
      <c r="P158" s="42">
        <f>VLOOKUP(I158,'[4]ITEM#'!A:D,4,0)</f>
        <v>-28.15</v>
      </c>
      <c r="Q158" s="84">
        <f t="shared" si="2"/>
        <v>2</v>
      </c>
      <c r="R158" s="47" t="s">
        <v>1289</v>
      </c>
    </row>
    <row r="159" spans="1:18" x14ac:dyDescent="0.2">
      <c r="A159" s="77" t="s">
        <v>6051</v>
      </c>
      <c r="B159" s="90" t="s">
        <v>6060</v>
      </c>
      <c r="C159" s="78">
        <v>45159</v>
      </c>
      <c r="D159" s="79">
        <v>-78</v>
      </c>
      <c r="E159" s="79">
        <v>0</v>
      </c>
      <c r="F159" s="79">
        <v>-78</v>
      </c>
      <c r="G159" s="78">
        <v>45159</v>
      </c>
      <c r="H159" s="77" t="s">
        <v>6055</v>
      </c>
      <c r="I159" s="80">
        <v>1529947</v>
      </c>
      <c r="J159" s="80" t="s">
        <v>1294</v>
      </c>
      <c r="K159" s="80">
        <v>186431</v>
      </c>
      <c r="L159" s="81">
        <v>45161</v>
      </c>
      <c r="M159" s="77" t="str">
        <f>VLOOKUP(I159,'[4]ITEM#'!A:B,2,0)</f>
        <v>Costco01</v>
      </c>
      <c r="N159" s="83" t="s">
        <v>1291</v>
      </c>
      <c r="O159" s="83"/>
      <c r="P159" s="42">
        <f>VLOOKUP(I159,'[4]ITEM#'!A:D,4,0)</f>
        <v>-39</v>
      </c>
      <c r="Q159" s="84">
        <f t="shared" si="2"/>
        <v>2</v>
      </c>
      <c r="R159" s="47" t="s">
        <v>1289</v>
      </c>
    </row>
    <row r="160" spans="1:18" x14ac:dyDescent="0.2">
      <c r="A160" s="77" t="s">
        <v>6051</v>
      </c>
      <c r="B160" s="90" t="s">
        <v>6061</v>
      </c>
      <c r="C160" s="78">
        <v>45159</v>
      </c>
      <c r="D160" s="79">
        <v>-193.3</v>
      </c>
      <c r="E160" s="79">
        <v>-10.51</v>
      </c>
      <c r="F160" s="79">
        <v>-28.15</v>
      </c>
      <c r="G160" s="78">
        <v>45159</v>
      </c>
      <c r="H160" s="77" t="s">
        <v>6056</v>
      </c>
      <c r="I160" s="80">
        <v>1540783</v>
      </c>
      <c r="J160" s="80" t="s">
        <v>1317</v>
      </c>
      <c r="K160" s="80">
        <v>186431</v>
      </c>
      <c r="L160" s="81">
        <v>45161</v>
      </c>
      <c r="M160" s="77" t="str">
        <f>VLOOKUP(I160,'[4]ITEM#'!A:B,2,0)</f>
        <v>Costco01</v>
      </c>
      <c r="N160" s="83" t="s">
        <v>1298</v>
      </c>
      <c r="O160" s="83"/>
      <c r="P160" s="42">
        <f>VLOOKUP(I160,'[4]ITEM#'!A:D,4,0)</f>
        <v>-28.15</v>
      </c>
      <c r="Q160" s="84">
        <f t="shared" si="2"/>
        <v>1</v>
      </c>
      <c r="R160" s="47" t="s">
        <v>1289</v>
      </c>
    </row>
    <row r="161" spans="1:18" x14ac:dyDescent="0.2">
      <c r="A161" s="77" t="s">
        <v>6051</v>
      </c>
      <c r="B161" s="90" t="s">
        <v>6061</v>
      </c>
      <c r="C161" s="78">
        <v>45159</v>
      </c>
      <c r="D161" s="79"/>
      <c r="E161" s="79">
        <v>-10.51</v>
      </c>
      <c r="F161" s="79">
        <v>-28.15</v>
      </c>
      <c r="G161" s="78">
        <v>45159</v>
      </c>
      <c r="H161" s="77" t="s">
        <v>6056</v>
      </c>
      <c r="I161" s="80">
        <v>1593356</v>
      </c>
      <c r="J161" s="80" t="s">
        <v>1329</v>
      </c>
      <c r="K161" s="80">
        <v>186431</v>
      </c>
      <c r="L161" s="81">
        <v>45161</v>
      </c>
      <c r="M161" s="77" t="str">
        <f>VLOOKUP(I161,'[4]ITEM#'!A:B,2,0)</f>
        <v>Costco01</v>
      </c>
      <c r="N161" s="83" t="s">
        <v>1298</v>
      </c>
      <c r="O161" s="83"/>
      <c r="P161" s="42">
        <f>VLOOKUP(I161,'[4]ITEM#'!A:D,4,0)</f>
        <v>-28.15</v>
      </c>
      <c r="Q161" s="84">
        <f t="shared" si="2"/>
        <v>1</v>
      </c>
      <c r="R161" s="47" t="s">
        <v>1289</v>
      </c>
    </row>
    <row r="162" spans="1:18" x14ac:dyDescent="0.2">
      <c r="A162" s="77" t="s">
        <v>6051</v>
      </c>
      <c r="B162" s="90" t="s">
        <v>6061</v>
      </c>
      <c r="C162" s="78">
        <v>45159</v>
      </c>
      <c r="D162" s="79"/>
      <c r="E162" s="79">
        <f>-10.51*3</f>
        <v>-31.53</v>
      </c>
      <c r="F162" s="79">
        <v>-84.45</v>
      </c>
      <c r="G162" s="78">
        <v>45159</v>
      </c>
      <c r="H162" s="77" t="s">
        <v>6056</v>
      </c>
      <c r="I162" s="80">
        <v>1593357</v>
      </c>
      <c r="J162" s="80" t="s">
        <v>1302</v>
      </c>
      <c r="K162" s="80">
        <v>186431</v>
      </c>
      <c r="L162" s="81">
        <v>45161</v>
      </c>
      <c r="M162" s="77" t="str">
        <f>VLOOKUP(I162,'[4]ITEM#'!A:B,2,0)</f>
        <v>Costco01</v>
      </c>
      <c r="N162" s="83" t="s">
        <v>1298</v>
      </c>
      <c r="O162" s="83"/>
      <c r="P162" s="42">
        <f>VLOOKUP(I162,'[4]ITEM#'!A:D,4,0)</f>
        <v>-28.15</v>
      </c>
      <c r="Q162" s="84">
        <f t="shared" si="2"/>
        <v>3.0000000000000004</v>
      </c>
      <c r="R162" s="47" t="s">
        <v>1289</v>
      </c>
    </row>
    <row r="163" spans="1:18" x14ac:dyDescent="0.2">
      <c r="A163" s="77" t="s">
        <v>6062</v>
      </c>
      <c r="B163" s="90" t="s">
        <v>6065</v>
      </c>
      <c r="C163" s="78">
        <v>45160</v>
      </c>
      <c r="D163" s="79">
        <v>-25.55</v>
      </c>
      <c r="E163" s="79">
        <v>0</v>
      </c>
      <c r="F163" s="79">
        <v>-25.55</v>
      </c>
      <c r="G163" s="78">
        <v>45160</v>
      </c>
      <c r="H163" s="77" t="s">
        <v>6063</v>
      </c>
      <c r="I163" s="80">
        <v>1516597</v>
      </c>
      <c r="J163" s="80" t="s">
        <v>1303</v>
      </c>
      <c r="K163" s="80">
        <v>186434</v>
      </c>
      <c r="L163" s="81">
        <v>45162</v>
      </c>
      <c r="M163" s="77" t="str">
        <f>VLOOKUP(I163,'[4]ITEM#'!A:B,2,0)</f>
        <v>Costco01</v>
      </c>
      <c r="N163" s="83" t="s">
        <v>1291</v>
      </c>
      <c r="O163" s="83"/>
      <c r="P163" s="42">
        <f>VLOOKUP(I163,'[4]ITEM#'!A:D,4,0)</f>
        <v>-25.55</v>
      </c>
      <c r="Q163" s="84">
        <f t="shared" si="2"/>
        <v>1</v>
      </c>
      <c r="R163" s="47" t="s">
        <v>1289</v>
      </c>
    </row>
    <row r="164" spans="1:18" x14ac:dyDescent="0.2">
      <c r="A164" s="77" t="s">
        <v>6062</v>
      </c>
      <c r="B164" s="90" t="s">
        <v>6066</v>
      </c>
      <c r="C164" s="78">
        <v>45160</v>
      </c>
      <c r="D164" s="79">
        <v>-39</v>
      </c>
      <c r="E164" s="79">
        <v>0</v>
      </c>
      <c r="F164" s="79">
        <v>-39</v>
      </c>
      <c r="G164" s="78">
        <v>45160</v>
      </c>
      <c r="H164" s="77" t="s">
        <v>6064</v>
      </c>
      <c r="I164" s="80">
        <v>1529947</v>
      </c>
      <c r="J164" s="80" t="s">
        <v>1294</v>
      </c>
      <c r="K164" s="80">
        <v>186434</v>
      </c>
      <c r="L164" s="81">
        <v>45162</v>
      </c>
      <c r="M164" s="77" t="str">
        <f>VLOOKUP(I164,'[4]ITEM#'!A:B,2,0)</f>
        <v>Costco01</v>
      </c>
      <c r="N164" s="83" t="s">
        <v>1291</v>
      </c>
      <c r="O164" s="83"/>
      <c r="P164" s="42">
        <f>VLOOKUP(I164,'[4]ITEM#'!A:D,4,0)</f>
        <v>-39</v>
      </c>
      <c r="Q164" s="84">
        <f t="shared" si="2"/>
        <v>1</v>
      </c>
      <c r="R164" s="47" t="s">
        <v>1289</v>
      </c>
    </row>
    <row r="165" spans="1:18" x14ac:dyDescent="0.2">
      <c r="A165" s="77" t="s">
        <v>6067</v>
      </c>
      <c r="B165" s="90" t="s">
        <v>6068</v>
      </c>
      <c r="C165" s="78">
        <v>45161</v>
      </c>
      <c r="D165" s="79">
        <v>-42.8</v>
      </c>
      <c r="E165" s="79">
        <v>-20.3</v>
      </c>
      <c r="F165" s="79">
        <v>-22.5</v>
      </c>
      <c r="G165" s="78">
        <v>45161</v>
      </c>
      <c r="H165" s="77" t="s">
        <v>6069</v>
      </c>
      <c r="I165" s="80">
        <v>1663075</v>
      </c>
      <c r="J165" s="80" t="s">
        <v>5741</v>
      </c>
      <c r="K165" s="80">
        <v>12220099</v>
      </c>
      <c r="L165" s="81">
        <v>45163</v>
      </c>
      <c r="M165" s="77" t="str">
        <f>VLOOKUP(I165,'[4]ITEM#'!A:B,2,0)</f>
        <v>Costco01</v>
      </c>
      <c r="N165" s="83" t="s">
        <v>1311</v>
      </c>
      <c r="O165" s="83"/>
      <c r="P165" s="42">
        <f>VLOOKUP(I165,'[4]ITEM#'!A:D,4,0)</f>
        <v>-22.5</v>
      </c>
      <c r="Q165" s="84">
        <f t="shared" si="2"/>
        <v>1</v>
      </c>
      <c r="R165" s="47" t="s">
        <v>1289</v>
      </c>
    </row>
    <row r="166" spans="1:18" x14ac:dyDescent="0.2">
      <c r="A166" s="77" t="s">
        <v>6067</v>
      </c>
      <c r="B166" s="90" t="s">
        <v>6073</v>
      </c>
      <c r="C166" s="78">
        <v>45161</v>
      </c>
      <c r="D166" s="79">
        <v>-86.72</v>
      </c>
      <c r="E166" s="79">
        <v>-9.3699999999999992</v>
      </c>
      <c r="F166" s="79">
        <v>-77.349999999999994</v>
      </c>
      <c r="G166" s="78">
        <v>45161</v>
      </c>
      <c r="H166" s="77" t="s">
        <v>6070</v>
      </c>
      <c r="I166" s="80">
        <v>1662420</v>
      </c>
      <c r="J166" s="80" t="s">
        <v>1318</v>
      </c>
      <c r="K166" s="80">
        <v>186570</v>
      </c>
      <c r="L166" s="81">
        <v>45163</v>
      </c>
      <c r="M166" s="77" t="str">
        <f>VLOOKUP(I166,'[4]ITEM#'!A:B,2,0)</f>
        <v>Costco01</v>
      </c>
      <c r="N166" s="83" t="s">
        <v>1301</v>
      </c>
      <c r="O166" s="83"/>
      <c r="P166" s="42">
        <f>VLOOKUP(I166,'[4]ITEM#'!A:D,4,0)</f>
        <v>-77.349999999999994</v>
      </c>
      <c r="Q166" s="84">
        <f t="shared" si="2"/>
        <v>1</v>
      </c>
      <c r="R166" s="47" t="s">
        <v>1289</v>
      </c>
    </row>
    <row r="167" spans="1:18" x14ac:dyDescent="0.2">
      <c r="A167" s="77" t="s">
        <v>6067</v>
      </c>
      <c r="B167" s="90" t="s">
        <v>6074</v>
      </c>
      <c r="C167" s="78">
        <v>45161</v>
      </c>
      <c r="D167" s="79">
        <v>-95.31</v>
      </c>
      <c r="E167" s="79">
        <v>-9.4600000000000009</v>
      </c>
      <c r="F167" s="79">
        <v>-85.85</v>
      </c>
      <c r="G167" s="78">
        <v>45161</v>
      </c>
      <c r="H167" s="77" t="s">
        <v>6071</v>
      </c>
      <c r="I167" s="80">
        <v>1662422</v>
      </c>
      <c r="J167" s="80" t="s">
        <v>1327</v>
      </c>
      <c r="K167" s="80">
        <v>186570</v>
      </c>
      <c r="L167" s="81">
        <v>45163</v>
      </c>
      <c r="M167" s="77" t="str">
        <f>VLOOKUP(I167,'[4]ITEM#'!A:B,2,0)</f>
        <v>Costco01</v>
      </c>
      <c r="N167" s="83" t="s">
        <v>1301</v>
      </c>
      <c r="O167" s="83"/>
      <c r="P167" s="42">
        <f>VLOOKUP(I167,'[4]ITEM#'!A:D,4,0)</f>
        <v>-85.85</v>
      </c>
      <c r="Q167" s="84">
        <f t="shared" si="2"/>
        <v>1</v>
      </c>
      <c r="R167" s="47" t="s">
        <v>1289</v>
      </c>
    </row>
    <row r="168" spans="1:18" x14ac:dyDescent="0.2">
      <c r="A168" s="77" t="s">
        <v>6067</v>
      </c>
      <c r="B168" s="90" t="s">
        <v>6075</v>
      </c>
      <c r="C168" s="78">
        <v>45161</v>
      </c>
      <c r="D168" s="79">
        <v>-19</v>
      </c>
      <c r="E168" s="79">
        <v>0</v>
      </c>
      <c r="F168" s="79">
        <v>-19</v>
      </c>
      <c r="G168" s="78">
        <v>45161</v>
      </c>
      <c r="H168" s="77" t="s">
        <v>6072</v>
      </c>
      <c r="I168" s="80">
        <v>1311675</v>
      </c>
      <c r="J168" s="80" t="s">
        <v>6473</v>
      </c>
      <c r="K168" s="80">
        <v>186570</v>
      </c>
      <c r="L168" s="81">
        <v>45163</v>
      </c>
      <c r="M168" s="77" t="str">
        <f>VLOOKUP(I168,'[4]ITEM#'!A:B,2,0)</f>
        <v>Costco01</v>
      </c>
      <c r="N168" s="83" t="s">
        <v>1291</v>
      </c>
      <c r="O168" s="83"/>
      <c r="P168" s="42">
        <f>VLOOKUP(I168,'[4]ITEM#'!A:D,4,0)</f>
        <v>-19</v>
      </c>
      <c r="Q168" s="84">
        <f t="shared" si="2"/>
        <v>1</v>
      </c>
      <c r="R168" s="47" t="s">
        <v>1289</v>
      </c>
    </row>
    <row r="169" spans="1:18" x14ac:dyDescent="0.2">
      <c r="A169" s="77" t="s">
        <v>6076</v>
      </c>
      <c r="B169" s="90" t="s">
        <v>6088</v>
      </c>
      <c r="C169" s="78">
        <v>45162</v>
      </c>
      <c r="D169" s="79">
        <v>-44.18</v>
      </c>
      <c r="E169" s="79">
        <v>-21.68</v>
      </c>
      <c r="F169" s="79">
        <v>-22.5</v>
      </c>
      <c r="G169" s="78">
        <v>45162</v>
      </c>
      <c r="H169" s="77" t="s">
        <v>6077</v>
      </c>
      <c r="I169" s="80">
        <v>1663079</v>
      </c>
      <c r="J169" s="80" t="s">
        <v>5743</v>
      </c>
      <c r="K169" s="80">
        <v>12220247</v>
      </c>
      <c r="L169" s="81">
        <v>45166</v>
      </c>
      <c r="M169" s="77" t="str">
        <f>VLOOKUP(I169,'[4]ITEM#'!A:B,2,0)</f>
        <v>Costco01</v>
      </c>
      <c r="N169" s="83" t="s">
        <v>1311</v>
      </c>
      <c r="O169" s="83"/>
      <c r="P169" s="42">
        <f>VLOOKUP(I169,'[4]ITEM#'!A:D,4,0)</f>
        <v>-22.5</v>
      </c>
      <c r="Q169" s="84">
        <f t="shared" si="2"/>
        <v>1</v>
      </c>
      <c r="R169" s="47" t="s">
        <v>1289</v>
      </c>
    </row>
    <row r="170" spans="1:18" x14ac:dyDescent="0.2">
      <c r="A170" s="77" t="s">
        <v>6076</v>
      </c>
      <c r="B170" s="90" t="s">
        <v>6089</v>
      </c>
      <c r="C170" s="78">
        <v>45162</v>
      </c>
      <c r="D170" s="79">
        <v>-41.78</v>
      </c>
      <c r="E170" s="79">
        <v>-19.28</v>
      </c>
      <c r="F170" s="79">
        <v>-22.5</v>
      </c>
      <c r="G170" s="78">
        <v>45162</v>
      </c>
      <c r="H170" s="77" t="s">
        <v>6078</v>
      </c>
      <c r="I170" s="80">
        <v>1663079</v>
      </c>
      <c r="J170" s="80" t="s">
        <v>5743</v>
      </c>
      <c r="K170" s="80">
        <v>12220247</v>
      </c>
      <c r="L170" s="81">
        <v>45166</v>
      </c>
      <c r="M170" s="77" t="str">
        <f>VLOOKUP(I170,'[4]ITEM#'!A:B,2,0)</f>
        <v>Costco01</v>
      </c>
      <c r="N170" s="83" t="s">
        <v>1311</v>
      </c>
      <c r="O170" s="83"/>
      <c r="P170" s="42">
        <f>VLOOKUP(I170,'[4]ITEM#'!A:D,4,0)</f>
        <v>-22.5</v>
      </c>
      <c r="Q170" s="84">
        <f t="shared" si="2"/>
        <v>1</v>
      </c>
      <c r="R170" s="47" t="s">
        <v>1289</v>
      </c>
    </row>
    <row r="171" spans="1:18" x14ac:dyDescent="0.2">
      <c r="A171" s="77" t="s">
        <v>6076</v>
      </c>
      <c r="B171" s="90" t="s">
        <v>6090</v>
      </c>
      <c r="C171" s="78">
        <v>45162</v>
      </c>
      <c r="D171" s="79">
        <v>-39</v>
      </c>
      <c r="E171" s="79">
        <v>0</v>
      </c>
      <c r="F171" s="79">
        <v>-39</v>
      </c>
      <c r="G171" s="78">
        <v>45162</v>
      </c>
      <c r="H171" s="77" t="s">
        <v>6079</v>
      </c>
      <c r="I171" s="80">
        <v>1529947</v>
      </c>
      <c r="J171" s="80" t="s">
        <v>1294</v>
      </c>
      <c r="K171" s="80">
        <v>186746</v>
      </c>
      <c r="L171" s="81">
        <v>45166</v>
      </c>
      <c r="M171" s="77" t="str">
        <f>VLOOKUP(I171,'[4]ITEM#'!A:B,2,0)</f>
        <v>Costco01</v>
      </c>
      <c r="N171" s="83" t="s">
        <v>1291</v>
      </c>
      <c r="O171" s="83"/>
      <c r="P171" s="42">
        <f>VLOOKUP(I171,'[4]ITEM#'!A:D,4,0)</f>
        <v>-39</v>
      </c>
      <c r="Q171" s="84">
        <f t="shared" si="2"/>
        <v>1</v>
      </c>
      <c r="R171" s="47" t="s">
        <v>1289</v>
      </c>
    </row>
    <row r="172" spans="1:18" x14ac:dyDescent="0.2">
      <c r="A172" s="77" t="s">
        <v>6076</v>
      </c>
      <c r="B172" s="90" t="s">
        <v>6091</v>
      </c>
      <c r="C172" s="78">
        <v>45162</v>
      </c>
      <c r="D172" s="79">
        <v>-241.36</v>
      </c>
      <c r="E172" s="79">
        <f>-10.51*3</f>
        <v>-31.53</v>
      </c>
      <c r="F172" s="79">
        <v>-84.45</v>
      </c>
      <c r="G172" s="78">
        <v>45162</v>
      </c>
      <c r="H172" s="77" t="s">
        <v>6080</v>
      </c>
      <c r="I172" s="80">
        <v>1540783</v>
      </c>
      <c r="J172" s="80" t="s">
        <v>1317</v>
      </c>
      <c r="K172" s="80">
        <v>186746</v>
      </c>
      <c r="L172" s="81">
        <v>45166</v>
      </c>
      <c r="M172" s="77" t="str">
        <f>VLOOKUP(I172,'[4]ITEM#'!A:B,2,0)</f>
        <v>Costco01</v>
      </c>
      <c r="N172" s="83" t="s">
        <v>1298</v>
      </c>
      <c r="O172" s="83"/>
      <c r="P172" s="42">
        <f>VLOOKUP(I172,'[4]ITEM#'!A:D,4,0)</f>
        <v>-28.15</v>
      </c>
      <c r="Q172" s="84">
        <f t="shared" si="2"/>
        <v>3.0000000000000004</v>
      </c>
      <c r="R172" s="47" t="s">
        <v>1289</v>
      </c>
    </row>
    <row r="173" spans="1:18" x14ac:dyDescent="0.2">
      <c r="A173" s="77" t="s">
        <v>6076</v>
      </c>
      <c r="B173" s="90" t="s">
        <v>6091</v>
      </c>
      <c r="C173" s="78">
        <v>45162</v>
      </c>
      <c r="D173" s="79"/>
      <c r="E173" s="79">
        <v>-10.51</v>
      </c>
      <c r="F173" s="79">
        <v>-28.15</v>
      </c>
      <c r="G173" s="78">
        <v>45162</v>
      </c>
      <c r="H173" s="77" t="s">
        <v>6080</v>
      </c>
      <c r="I173" s="80">
        <v>1593356</v>
      </c>
      <c r="J173" s="80" t="s">
        <v>1329</v>
      </c>
      <c r="K173" s="80">
        <v>186746</v>
      </c>
      <c r="L173" s="81">
        <v>45166</v>
      </c>
      <c r="M173" s="77" t="str">
        <f>VLOOKUP(I173,'[4]ITEM#'!A:B,2,0)</f>
        <v>Costco01</v>
      </c>
      <c r="N173" s="83" t="s">
        <v>1298</v>
      </c>
      <c r="O173" s="83"/>
      <c r="P173" s="42">
        <f>VLOOKUP(I173,'[4]ITEM#'!A:D,4,0)</f>
        <v>-28.15</v>
      </c>
      <c r="Q173" s="84">
        <f t="shared" si="2"/>
        <v>1</v>
      </c>
      <c r="R173" s="47" t="s">
        <v>1289</v>
      </c>
    </row>
    <row r="174" spans="1:18" x14ac:dyDescent="0.2">
      <c r="A174" s="77" t="s">
        <v>6076</v>
      </c>
      <c r="B174" s="90" t="s">
        <v>6091</v>
      </c>
      <c r="C174" s="78">
        <v>45162</v>
      </c>
      <c r="D174" s="79"/>
      <c r="E174" s="79">
        <v>-9.3699999999999992</v>
      </c>
      <c r="F174" s="79">
        <v>-77.349999999999994</v>
      </c>
      <c r="G174" s="78">
        <v>45162</v>
      </c>
      <c r="H174" s="77" t="s">
        <v>6080</v>
      </c>
      <c r="I174" s="80">
        <v>1662420</v>
      </c>
      <c r="J174" s="80" t="s">
        <v>1318</v>
      </c>
      <c r="K174" s="80">
        <v>186746</v>
      </c>
      <c r="L174" s="81">
        <v>45166</v>
      </c>
      <c r="M174" s="77" t="str">
        <f>VLOOKUP(I174,'[4]ITEM#'!A:B,2,0)</f>
        <v>Costco01</v>
      </c>
      <c r="N174" s="83" t="s">
        <v>1301</v>
      </c>
      <c r="O174" s="83"/>
      <c r="P174" s="42">
        <f>VLOOKUP(I174,'[4]ITEM#'!A:D,4,0)</f>
        <v>-77.349999999999994</v>
      </c>
      <c r="Q174" s="84">
        <f t="shared" si="2"/>
        <v>1</v>
      </c>
      <c r="R174" s="47" t="s">
        <v>1289</v>
      </c>
    </row>
    <row r="175" spans="1:18" x14ac:dyDescent="0.2">
      <c r="A175" s="77" t="s">
        <v>6076</v>
      </c>
      <c r="B175" s="90" t="s">
        <v>6092</v>
      </c>
      <c r="C175" s="78">
        <v>45162</v>
      </c>
      <c r="D175" s="79">
        <v>-335.35</v>
      </c>
      <c r="E175" s="79">
        <v>-10.51</v>
      </c>
      <c r="F175" s="79">
        <v>-28.15</v>
      </c>
      <c r="G175" s="78">
        <v>45162</v>
      </c>
      <c r="H175" s="77" t="s">
        <v>6081</v>
      </c>
      <c r="I175" s="80">
        <v>1540780</v>
      </c>
      <c r="J175" s="80" t="s">
        <v>1334</v>
      </c>
      <c r="K175" s="80">
        <v>186746</v>
      </c>
      <c r="L175" s="81">
        <v>45166</v>
      </c>
      <c r="M175" s="77" t="str">
        <f>VLOOKUP(I175,'[4]ITEM#'!A:B,2,0)</f>
        <v>Costco01</v>
      </c>
      <c r="N175" s="83" t="s">
        <v>1298</v>
      </c>
      <c r="O175" s="83"/>
      <c r="P175" s="42">
        <f>VLOOKUP(I175,'[4]ITEM#'!A:D,4,0)</f>
        <v>-28.15</v>
      </c>
      <c r="Q175" s="84">
        <f t="shared" si="2"/>
        <v>1</v>
      </c>
      <c r="R175" s="47" t="s">
        <v>1289</v>
      </c>
    </row>
    <row r="176" spans="1:18" x14ac:dyDescent="0.2">
      <c r="A176" s="77" t="s">
        <v>6076</v>
      </c>
      <c r="B176" s="90" t="s">
        <v>6092</v>
      </c>
      <c r="C176" s="78">
        <v>45162</v>
      </c>
      <c r="D176" s="79"/>
      <c r="E176" s="79">
        <f>-11.1*2</f>
        <v>-22.2</v>
      </c>
      <c r="F176" s="79">
        <v>-63.2</v>
      </c>
      <c r="G176" s="78">
        <v>45162</v>
      </c>
      <c r="H176" s="77" t="s">
        <v>6081</v>
      </c>
      <c r="I176" s="80">
        <v>1540785</v>
      </c>
      <c r="J176" s="80" t="s">
        <v>1328</v>
      </c>
      <c r="K176" s="80">
        <v>186746</v>
      </c>
      <c r="L176" s="81">
        <v>45166</v>
      </c>
      <c r="M176" s="77" t="str">
        <f>VLOOKUP(I176,'[4]ITEM#'!A:B,2,0)</f>
        <v>Costco01</v>
      </c>
      <c r="N176" s="83" t="s">
        <v>1298</v>
      </c>
      <c r="O176" s="83"/>
      <c r="P176" s="42">
        <f>VLOOKUP(I176,'[4]ITEM#'!A:D,4,0)</f>
        <v>-31.6</v>
      </c>
      <c r="Q176" s="84">
        <f t="shared" si="2"/>
        <v>2</v>
      </c>
      <c r="R176" s="47" t="s">
        <v>1289</v>
      </c>
    </row>
    <row r="177" spans="1:18" x14ac:dyDescent="0.2">
      <c r="A177" s="77" t="s">
        <v>6076</v>
      </c>
      <c r="B177" s="90" t="s">
        <v>6092</v>
      </c>
      <c r="C177" s="78">
        <v>45162</v>
      </c>
      <c r="D177" s="79"/>
      <c r="E177" s="79">
        <f>-10.51*3</f>
        <v>-31.53</v>
      </c>
      <c r="F177" s="79">
        <v>-84.45</v>
      </c>
      <c r="G177" s="78">
        <v>45162</v>
      </c>
      <c r="H177" s="77" t="s">
        <v>6081</v>
      </c>
      <c r="I177" s="80">
        <v>1593356</v>
      </c>
      <c r="J177" s="80" t="s">
        <v>1329</v>
      </c>
      <c r="K177" s="80">
        <v>186746</v>
      </c>
      <c r="L177" s="81">
        <v>45166</v>
      </c>
      <c r="M177" s="77" t="str">
        <f>VLOOKUP(I177,'[4]ITEM#'!A:B,2,0)</f>
        <v>Costco01</v>
      </c>
      <c r="N177" s="83" t="s">
        <v>1298</v>
      </c>
      <c r="O177" s="83"/>
      <c r="P177" s="42">
        <f>VLOOKUP(I177,'[4]ITEM#'!A:D,4,0)</f>
        <v>-28.15</v>
      </c>
      <c r="Q177" s="84">
        <f t="shared" si="2"/>
        <v>3.0000000000000004</v>
      </c>
      <c r="R177" s="47" t="s">
        <v>1289</v>
      </c>
    </row>
    <row r="178" spans="1:18" x14ac:dyDescent="0.2">
      <c r="A178" s="77" t="s">
        <v>6076</v>
      </c>
      <c r="B178" s="90" t="s">
        <v>6092</v>
      </c>
      <c r="C178" s="78">
        <v>45162</v>
      </c>
      <c r="D178" s="79"/>
      <c r="E178" s="79">
        <v>-9.4600000000000009</v>
      </c>
      <c r="F178" s="79">
        <v>-85.85</v>
      </c>
      <c r="G178" s="78">
        <v>45162</v>
      </c>
      <c r="H178" s="77" t="s">
        <v>6081</v>
      </c>
      <c r="I178" s="80">
        <v>1662421</v>
      </c>
      <c r="J178" s="80" t="s">
        <v>1300</v>
      </c>
      <c r="K178" s="80">
        <v>186746</v>
      </c>
      <c r="L178" s="81">
        <v>45166</v>
      </c>
      <c r="M178" s="77" t="str">
        <f>VLOOKUP(I178,'[4]ITEM#'!A:B,2,0)</f>
        <v>Costco01</v>
      </c>
      <c r="N178" s="83" t="s">
        <v>1301</v>
      </c>
      <c r="O178" s="83"/>
      <c r="P178" s="42">
        <f>VLOOKUP(I178,'[4]ITEM#'!A:D,4,0)</f>
        <v>-85.85</v>
      </c>
      <c r="Q178" s="84">
        <f t="shared" si="2"/>
        <v>1</v>
      </c>
      <c r="R178" s="47" t="s">
        <v>1289</v>
      </c>
    </row>
    <row r="179" spans="1:18" x14ac:dyDescent="0.2">
      <c r="A179" s="77" t="s">
        <v>6076</v>
      </c>
      <c r="B179" s="90" t="s">
        <v>6093</v>
      </c>
      <c r="C179" s="78">
        <v>45162</v>
      </c>
      <c r="D179" s="79">
        <v>-51.1</v>
      </c>
      <c r="E179" s="79">
        <v>0</v>
      </c>
      <c r="F179" s="79">
        <v>-51.1</v>
      </c>
      <c r="G179" s="78">
        <v>45162</v>
      </c>
      <c r="H179" s="77" t="s">
        <v>6082</v>
      </c>
      <c r="I179" s="80">
        <v>1516597</v>
      </c>
      <c r="J179" s="80" t="s">
        <v>1303</v>
      </c>
      <c r="K179" s="80">
        <v>186746</v>
      </c>
      <c r="L179" s="81">
        <v>45166</v>
      </c>
      <c r="M179" s="77" t="str">
        <f>VLOOKUP(I179,'[4]ITEM#'!A:B,2,0)</f>
        <v>Costco01</v>
      </c>
      <c r="N179" s="83" t="s">
        <v>1291</v>
      </c>
      <c r="O179" s="83"/>
      <c r="P179" s="42">
        <f>VLOOKUP(I179,'[4]ITEM#'!A:D,4,0)</f>
        <v>-25.55</v>
      </c>
      <c r="Q179" s="84">
        <f t="shared" si="2"/>
        <v>2</v>
      </c>
      <c r="R179" s="47" t="s">
        <v>1289</v>
      </c>
    </row>
    <row r="180" spans="1:18" x14ac:dyDescent="0.2">
      <c r="A180" s="77" t="s">
        <v>6076</v>
      </c>
      <c r="B180" s="90" t="s">
        <v>6094</v>
      </c>
      <c r="C180" s="78">
        <v>45162</v>
      </c>
      <c r="D180" s="79">
        <v>-182.03</v>
      </c>
      <c r="E180" s="79">
        <v>-9.3699999999999992</v>
      </c>
      <c r="F180" s="79">
        <v>-77.349999999999994</v>
      </c>
      <c r="G180" s="78">
        <v>45162</v>
      </c>
      <c r="H180" s="77" t="s">
        <v>6083</v>
      </c>
      <c r="I180" s="80">
        <v>1662420</v>
      </c>
      <c r="J180" s="80" t="s">
        <v>1318</v>
      </c>
      <c r="K180" s="80">
        <v>186746</v>
      </c>
      <c r="L180" s="81">
        <v>45166</v>
      </c>
      <c r="M180" s="77" t="str">
        <f>VLOOKUP(I180,'[4]ITEM#'!A:B,2,0)</f>
        <v>Costco01</v>
      </c>
      <c r="N180" s="83" t="s">
        <v>1301</v>
      </c>
      <c r="O180" s="83"/>
      <c r="P180" s="42">
        <f>VLOOKUP(I180,'[4]ITEM#'!A:D,4,0)</f>
        <v>-77.349999999999994</v>
      </c>
      <c r="Q180" s="84">
        <f t="shared" si="2"/>
        <v>1</v>
      </c>
      <c r="R180" s="47" t="s">
        <v>1289</v>
      </c>
    </row>
    <row r="181" spans="1:18" x14ac:dyDescent="0.2">
      <c r="A181" s="77" t="s">
        <v>6076</v>
      </c>
      <c r="B181" s="90" t="s">
        <v>6094</v>
      </c>
      <c r="C181" s="78">
        <v>45162</v>
      </c>
      <c r="D181" s="79"/>
      <c r="E181" s="79">
        <v>-9.4600000000000009</v>
      </c>
      <c r="F181" s="79">
        <v>-85.85</v>
      </c>
      <c r="G181" s="78">
        <v>45162</v>
      </c>
      <c r="H181" s="77" t="s">
        <v>6083</v>
      </c>
      <c r="I181" s="80">
        <v>1662422</v>
      </c>
      <c r="J181" s="80" t="s">
        <v>1327</v>
      </c>
      <c r="K181" s="80">
        <v>186746</v>
      </c>
      <c r="L181" s="81">
        <v>45166</v>
      </c>
      <c r="M181" s="77" t="str">
        <f>VLOOKUP(I181,'[4]ITEM#'!A:B,2,0)</f>
        <v>Costco01</v>
      </c>
      <c r="N181" s="83" t="s">
        <v>1301</v>
      </c>
      <c r="O181" s="83"/>
      <c r="P181" s="42">
        <f>VLOOKUP(I181,'[4]ITEM#'!A:D,4,0)</f>
        <v>-85.85</v>
      </c>
      <c r="Q181" s="84">
        <f t="shared" si="2"/>
        <v>1</v>
      </c>
      <c r="R181" s="47" t="s">
        <v>1289</v>
      </c>
    </row>
    <row r="182" spans="1:18" x14ac:dyDescent="0.2">
      <c r="A182" s="77" t="s">
        <v>6076</v>
      </c>
      <c r="B182" s="90" t="s">
        <v>6095</v>
      </c>
      <c r="C182" s="78">
        <v>45162</v>
      </c>
      <c r="D182" s="79">
        <v>-39</v>
      </c>
      <c r="E182" s="79">
        <v>0</v>
      </c>
      <c r="F182" s="79">
        <v>-39</v>
      </c>
      <c r="G182" s="78">
        <v>45162</v>
      </c>
      <c r="H182" s="77" t="s">
        <v>6084</v>
      </c>
      <c r="I182" s="80">
        <v>1529947</v>
      </c>
      <c r="J182" s="80" t="s">
        <v>1294</v>
      </c>
      <c r="K182" s="80">
        <v>186746</v>
      </c>
      <c r="L182" s="81">
        <v>45166</v>
      </c>
      <c r="M182" s="77" t="str">
        <f>VLOOKUP(I182,'[4]ITEM#'!A:B,2,0)</f>
        <v>Costco01</v>
      </c>
      <c r="N182" s="83" t="s">
        <v>1291</v>
      </c>
      <c r="O182" s="83"/>
      <c r="P182" s="42">
        <f>VLOOKUP(I182,'[4]ITEM#'!A:D,4,0)</f>
        <v>-39</v>
      </c>
      <c r="Q182" s="84">
        <f t="shared" si="2"/>
        <v>1</v>
      </c>
      <c r="R182" s="47" t="s">
        <v>1289</v>
      </c>
    </row>
    <row r="183" spans="1:18" x14ac:dyDescent="0.2">
      <c r="A183" s="77" t="s">
        <v>6076</v>
      </c>
      <c r="B183" s="90" t="s">
        <v>6096</v>
      </c>
      <c r="C183" s="78">
        <v>45162</v>
      </c>
      <c r="D183" s="79">
        <v>-138.01</v>
      </c>
      <c r="E183" s="79">
        <v>-20.56</v>
      </c>
      <c r="F183" s="79">
        <v>-31.6</v>
      </c>
      <c r="G183" s="78">
        <v>45162</v>
      </c>
      <c r="H183" s="77" t="s">
        <v>6085</v>
      </c>
      <c r="I183" s="80">
        <v>1593359</v>
      </c>
      <c r="J183" s="80" t="s">
        <v>1316</v>
      </c>
      <c r="K183" s="80">
        <v>186746</v>
      </c>
      <c r="L183" s="81">
        <v>45166</v>
      </c>
      <c r="M183" s="77" t="str">
        <f>VLOOKUP(I183,'[4]ITEM#'!A:B,2,0)</f>
        <v>Costco01</v>
      </c>
      <c r="N183" s="83" t="s">
        <v>1298</v>
      </c>
      <c r="O183" s="83"/>
      <c r="P183" s="42">
        <f>VLOOKUP(I183,'[4]ITEM#'!A:D,4,0)</f>
        <v>-31.6</v>
      </c>
      <c r="Q183" s="84">
        <f t="shared" si="2"/>
        <v>1</v>
      </c>
      <c r="R183" s="47" t="s">
        <v>1289</v>
      </c>
    </row>
    <row r="184" spans="1:18" x14ac:dyDescent="0.2">
      <c r="A184" s="77" t="s">
        <v>6076</v>
      </c>
      <c r="B184" s="90" t="s">
        <v>6096</v>
      </c>
      <c r="C184" s="78">
        <v>45162</v>
      </c>
      <c r="D184" s="79"/>
      <c r="E184" s="79"/>
      <c r="F184" s="79">
        <v>-85.85</v>
      </c>
      <c r="G184" s="78">
        <v>45162</v>
      </c>
      <c r="H184" s="77" t="s">
        <v>6085</v>
      </c>
      <c r="I184" s="80">
        <v>1662421</v>
      </c>
      <c r="J184" s="80" t="s">
        <v>1300</v>
      </c>
      <c r="K184" s="80">
        <v>186746</v>
      </c>
      <c r="L184" s="81">
        <v>45166</v>
      </c>
      <c r="M184" s="77" t="str">
        <f>VLOOKUP(I184,'[4]ITEM#'!A:B,2,0)</f>
        <v>Costco01</v>
      </c>
      <c r="N184" s="83" t="s">
        <v>1301</v>
      </c>
      <c r="O184" s="83"/>
      <c r="P184" s="42">
        <f>VLOOKUP(I184,'[4]ITEM#'!A:D,4,0)</f>
        <v>-85.85</v>
      </c>
      <c r="Q184" s="84">
        <f t="shared" si="2"/>
        <v>1</v>
      </c>
      <c r="R184" s="47" t="s">
        <v>1289</v>
      </c>
    </row>
    <row r="185" spans="1:18" x14ac:dyDescent="0.2">
      <c r="A185" s="77" t="s">
        <v>6076</v>
      </c>
      <c r="B185" s="90" t="s">
        <v>6097</v>
      </c>
      <c r="C185" s="78">
        <v>45162</v>
      </c>
      <c r="D185" s="79">
        <v>-85.4</v>
      </c>
      <c r="E185" s="79">
        <v>-22.2</v>
      </c>
      <c r="F185" s="79">
        <v>-63.2</v>
      </c>
      <c r="G185" s="78">
        <v>45162</v>
      </c>
      <c r="H185" s="77" t="s">
        <v>6086</v>
      </c>
      <c r="I185" s="80">
        <v>1540787</v>
      </c>
      <c r="J185" s="80" t="s">
        <v>1341</v>
      </c>
      <c r="K185" s="80">
        <v>186746</v>
      </c>
      <c r="L185" s="81">
        <v>45166</v>
      </c>
      <c r="M185" s="77" t="str">
        <f>VLOOKUP(I185,'[4]ITEM#'!A:B,2,0)</f>
        <v>Costco01</v>
      </c>
      <c r="N185" s="83" t="s">
        <v>1298</v>
      </c>
      <c r="O185" s="83"/>
      <c r="P185" s="42">
        <f>VLOOKUP(I185,'[4]ITEM#'!A:D,4,0)</f>
        <v>-31.6</v>
      </c>
      <c r="Q185" s="84">
        <f t="shared" si="2"/>
        <v>2</v>
      </c>
      <c r="R185" s="47" t="s">
        <v>1289</v>
      </c>
    </row>
    <row r="186" spans="1:18" x14ac:dyDescent="0.2">
      <c r="A186" s="77" t="s">
        <v>6076</v>
      </c>
      <c r="B186" s="90" t="s">
        <v>6098</v>
      </c>
      <c r="C186" s="78">
        <v>45162</v>
      </c>
      <c r="D186" s="79">
        <v>-86.72</v>
      </c>
      <c r="E186" s="79">
        <v>-9.3699999999999992</v>
      </c>
      <c r="F186" s="79">
        <v>-77.349999999999994</v>
      </c>
      <c r="G186" s="78">
        <v>45162</v>
      </c>
      <c r="H186" s="77" t="s">
        <v>6087</v>
      </c>
      <c r="I186" s="80">
        <v>1662420</v>
      </c>
      <c r="J186" s="80" t="s">
        <v>1318</v>
      </c>
      <c r="K186" s="80">
        <v>186746</v>
      </c>
      <c r="L186" s="81">
        <v>45166</v>
      </c>
      <c r="M186" s="77" t="str">
        <f>VLOOKUP(I186,'[4]ITEM#'!A:B,2,0)</f>
        <v>Costco01</v>
      </c>
      <c r="N186" s="83" t="s">
        <v>1301</v>
      </c>
      <c r="O186" s="83"/>
      <c r="P186" s="42">
        <f>VLOOKUP(I186,'[4]ITEM#'!A:D,4,0)</f>
        <v>-77.349999999999994</v>
      </c>
      <c r="Q186" s="84">
        <f t="shared" si="2"/>
        <v>1</v>
      </c>
      <c r="R186" s="47" t="s">
        <v>1289</v>
      </c>
    </row>
    <row r="187" spans="1:18" x14ac:dyDescent="0.2">
      <c r="A187" s="77" t="s">
        <v>6099</v>
      </c>
      <c r="B187" s="90" t="s">
        <v>6100</v>
      </c>
      <c r="C187" s="78">
        <v>45163</v>
      </c>
      <c r="D187" s="79">
        <v>-79.67</v>
      </c>
      <c r="E187" s="79">
        <v>-24.54</v>
      </c>
      <c r="F187" s="79">
        <v>-55.13</v>
      </c>
      <c r="G187" s="78">
        <v>45163</v>
      </c>
      <c r="H187" s="77" t="s">
        <v>6101</v>
      </c>
      <c r="I187" s="80">
        <v>1339333</v>
      </c>
      <c r="J187" s="80" t="s">
        <v>1337</v>
      </c>
      <c r="K187" s="80">
        <v>12220251</v>
      </c>
      <c r="L187" s="81">
        <v>45167</v>
      </c>
      <c r="M187" s="77" t="str">
        <f>VLOOKUP(I187,'[4]ITEM#'!A:B,2,0)</f>
        <v>Costco01</v>
      </c>
      <c r="N187" s="83" t="s">
        <v>1301</v>
      </c>
      <c r="O187" s="83"/>
      <c r="P187" s="42">
        <f>VLOOKUP(I187,'[4]ITEM#'!A:D,4,0)</f>
        <v>-55.13</v>
      </c>
      <c r="Q187" s="84">
        <f t="shared" si="2"/>
        <v>1</v>
      </c>
      <c r="R187" s="47" t="s">
        <v>1289</v>
      </c>
    </row>
    <row r="188" spans="1:18" x14ac:dyDescent="0.2">
      <c r="A188" s="77" t="s">
        <v>6099</v>
      </c>
      <c r="B188" s="90" t="s">
        <v>6107</v>
      </c>
      <c r="C188" s="78">
        <v>45163</v>
      </c>
      <c r="D188" s="79">
        <v>-38.659999999999997</v>
      </c>
      <c r="E188" s="79">
        <v>-10.51</v>
      </c>
      <c r="F188" s="79">
        <v>-28.15</v>
      </c>
      <c r="G188" s="78">
        <v>45163</v>
      </c>
      <c r="H188" s="77" t="s">
        <v>6102</v>
      </c>
      <c r="I188" s="80">
        <v>1540783</v>
      </c>
      <c r="J188" s="80" t="s">
        <v>1317</v>
      </c>
      <c r="K188" s="80">
        <v>186768</v>
      </c>
      <c r="L188" s="81">
        <v>45167</v>
      </c>
      <c r="M188" s="77" t="str">
        <f>VLOOKUP(I188,'[4]ITEM#'!A:B,2,0)</f>
        <v>Costco01</v>
      </c>
      <c r="N188" s="83" t="s">
        <v>1298</v>
      </c>
      <c r="O188" s="83"/>
      <c r="P188" s="42">
        <f>VLOOKUP(I188,'[4]ITEM#'!A:D,4,0)</f>
        <v>-28.15</v>
      </c>
      <c r="Q188" s="84">
        <f t="shared" si="2"/>
        <v>1</v>
      </c>
      <c r="R188" s="47" t="s">
        <v>1289</v>
      </c>
    </row>
    <row r="189" spans="1:18" x14ac:dyDescent="0.2">
      <c r="A189" s="77" t="s">
        <v>6099</v>
      </c>
      <c r="B189" s="90" t="s">
        <v>6109</v>
      </c>
      <c r="C189" s="78">
        <v>45165</v>
      </c>
      <c r="D189" s="79">
        <v>-38.659999999999997</v>
      </c>
      <c r="E189" s="79">
        <v>-10.51</v>
      </c>
      <c r="F189" s="79">
        <v>-28.15</v>
      </c>
      <c r="G189" s="78">
        <v>45165</v>
      </c>
      <c r="H189" s="77" t="s">
        <v>6103</v>
      </c>
      <c r="I189" s="80">
        <v>1593356</v>
      </c>
      <c r="J189" s="80" t="s">
        <v>1329</v>
      </c>
      <c r="K189" s="80">
        <v>186768</v>
      </c>
      <c r="L189" s="81">
        <v>45167</v>
      </c>
      <c r="M189" s="77" t="str">
        <f>VLOOKUP(I189,'[4]ITEM#'!A:B,2,0)</f>
        <v>Costco01</v>
      </c>
      <c r="N189" s="83" t="s">
        <v>1298</v>
      </c>
      <c r="O189" s="83"/>
      <c r="P189" s="42">
        <f>VLOOKUP(I189,'[4]ITEM#'!A:D,4,0)</f>
        <v>-28.15</v>
      </c>
      <c r="Q189" s="84">
        <f t="shared" si="2"/>
        <v>1</v>
      </c>
      <c r="R189" s="47" t="s">
        <v>1289</v>
      </c>
    </row>
    <row r="190" spans="1:18" x14ac:dyDescent="0.2">
      <c r="A190" s="77" t="s">
        <v>6099</v>
      </c>
      <c r="B190" s="90" t="s">
        <v>6106</v>
      </c>
      <c r="C190" s="78">
        <v>45163</v>
      </c>
      <c r="D190" s="79">
        <v>-38.659999999999997</v>
      </c>
      <c r="E190" s="79">
        <v>-10.51</v>
      </c>
      <c r="F190" s="79">
        <v>-28.15</v>
      </c>
      <c r="G190" s="78">
        <v>45163</v>
      </c>
      <c r="H190" s="77" t="s">
        <v>6104</v>
      </c>
      <c r="I190" s="80">
        <v>1540781</v>
      </c>
      <c r="J190" s="80" t="s">
        <v>1308</v>
      </c>
      <c r="K190" s="80">
        <v>186768</v>
      </c>
      <c r="L190" s="81">
        <v>45167</v>
      </c>
      <c r="M190" s="77" t="str">
        <f>VLOOKUP(I190,'[4]ITEM#'!A:B,2,0)</f>
        <v>Costco01</v>
      </c>
      <c r="N190" s="83" t="s">
        <v>1298</v>
      </c>
      <c r="O190" s="83"/>
      <c r="P190" s="42">
        <f>VLOOKUP(I190,'[4]ITEM#'!A:D,4,0)</f>
        <v>-28.15</v>
      </c>
      <c r="Q190" s="84">
        <f t="shared" si="2"/>
        <v>1</v>
      </c>
      <c r="R190" s="47" t="s">
        <v>1289</v>
      </c>
    </row>
    <row r="191" spans="1:18" x14ac:dyDescent="0.2">
      <c r="A191" s="77" t="s">
        <v>6099</v>
      </c>
      <c r="B191" s="90" t="s">
        <v>6108</v>
      </c>
      <c r="C191" s="78">
        <v>45164</v>
      </c>
      <c r="D191" s="79">
        <v>-42.7</v>
      </c>
      <c r="E191" s="79">
        <v>-11.1</v>
      </c>
      <c r="F191" s="79">
        <v>-31.6</v>
      </c>
      <c r="G191" s="78">
        <v>45164</v>
      </c>
      <c r="H191" s="77" t="s">
        <v>6105</v>
      </c>
      <c r="I191" s="80">
        <v>1593359</v>
      </c>
      <c r="J191" s="80" t="s">
        <v>1316</v>
      </c>
      <c r="K191" s="80">
        <v>186768</v>
      </c>
      <c r="L191" s="81">
        <v>45167</v>
      </c>
      <c r="M191" s="77" t="str">
        <f>VLOOKUP(I191,'[4]ITEM#'!A:B,2,0)</f>
        <v>Costco01</v>
      </c>
      <c r="N191" s="83" t="s">
        <v>1298</v>
      </c>
      <c r="O191" s="83"/>
      <c r="P191" s="42">
        <f>VLOOKUP(I191,'[4]ITEM#'!A:D,4,0)</f>
        <v>-31.6</v>
      </c>
      <c r="Q191" s="84">
        <f t="shared" si="2"/>
        <v>1</v>
      </c>
      <c r="R191" s="47" t="s">
        <v>1289</v>
      </c>
    </row>
    <row r="192" spans="1:18" x14ac:dyDescent="0.2">
      <c r="A192" s="77" t="s">
        <v>6110</v>
      </c>
      <c r="B192" s="90" t="s">
        <v>6111</v>
      </c>
      <c r="C192" s="78">
        <v>45166</v>
      </c>
      <c r="D192" s="79">
        <v>-95.31</v>
      </c>
      <c r="E192" s="79">
        <v>-9.4600000000000009</v>
      </c>
      <c r="F192" s="79">
        <v>-85.85</v>
      </c>
      <c r="G192" s="78">
        <v>45166</v>
      </c>
      <c r="H192" s="77" t="s">
        <v>6112</v>
      </c>
      <c r="I192" s="80">
        <v>1662422</v>
      </c>
      <c r="J192" s="80" t="s">
        <v>1327</v>
      </c>
      <c r="K192" s="80">
        <v>186980</v>
      </c>
      <c r="L192" s="81">
        <v>45168</v>
      </c>
      <c r="M192" s="77" t="str">
        <f>VLOOKUP(I192,'[4]ITEM#'!A:B,2,0)</f>
        <v>Costco01</v>
      </c>
      <c r="N192" s="83" t="s">
        <v>1301</v>
      </c>
      <c r="O192" s="83"/>
      <c r="P192" s="42">
        <f>VLOOKUP(I192,'[4]ITEM#'!A:D,4,0)</f>
        <v>-85.85</v>
      </c>
      <c r="Q192" s="84">
        <f t="shared" si="2"/>
        <v>1</v>
      </c>
      <c r="R192" s="47" t="s">
        <v>1289</v>
      </c>
    </row>
    <row r="193" spans="1:18" x14ac:dyDescent="0.2">
      <c r="A193" s="77" t="s">
        <v>6110</v>
      </c>
      <c r="B193" s="90" t="s">
        <v>6124</v>
      </c>
      <c r="C193" s="78">
        <v>45166</v>
      </c>
      <c r="D193" s="79">
        <v>-39</v>
      </c>
      <c r="E193" s="79">
        <v>0</v>
      </c>
      <c r="F193" s="79">
        <v>-39</v>
      </c>
      <c r="G193" s="78">
        <v>45166</v>
      </c>
      <c r="H193" s="77" t="s">
        <v>6113</v>
      </c>
      <c r="I193" s="80">
        <v>1529946</v>
      </c>
      <c r="J193" s="80" t="s">
        <v>1306</v>
      </c>
      <c r="K193" s="80">
        <v>186980</v>
      </c>
      <c r="L193" s="81">
        <v>45168</v>
      </c>
      <c r="M193" s="77" t="str">
        <f>VLOOKUP(I193,'[4]ITEM#'!A:B,2,0)</f>
        <v>Costco01</v>
      </c>
      <c r="N193" s="83" t="s">
        <v>1291</v>
      </c>
      <c r="O193" s="83"/>
      <c r="P193" s="42">
        <f>VLOOKUP(I193,'[4]ITEM#'!A:D,4,0)</f>
        <v>-39</v>
      </c>
      <c r="Q193" s="84">
        <f t="shared" si="2"/>
        <v>1</v>
      </c>
      <c r="R193" s="47" t="s">
        <v>1289</v>
      </c>
    </row>
    <row r="194" spans="1:18" x14ac:dyDescent="0.2">
      <c r="A194" s="77" t="s">
        <v>6110</v>
      </c>
      <c r="B194" s="90" t="s">
        <v>6114</v>
      </c>
      <c r="C194" s="78">
        <v>45166</v>
      </c>
      <c r="D194" s="79">
        <v>-64.47</v>
      </c>
      <c r="E194" s="79">
        <v>0</v>
      </c>
      <c r="F194" s="79">
        <v>-64.47</v>
      </c>
      <c r="G194" s="78">
        <v>45166</v>
      </c>
      <c r="H194" s="77" t="s">
        <v>6115</v>
      </c>
      <c r="I194" s="80">
        <v>1585793</v>
      </c>
      <c r="J194" s="80" t="s">
        <v>1323</v>
      </c>
      <c r="K194" s="80">
        <v>186980</v>
      </c>
      <c r="L194" s="81">
        <v>45168</v>
      </c>
      <c r="M194" s="77" t="str">
        <f>VLOOKUP(I194,'[4]ITEM#'!A:B,2,0)</f>
        <v>Costco01</v>
      </c>
      <c r="N194" s="83" t="s">
        <v>1291</v>
      </c>
      <c r="O194" s="83"/>
      <c r="P194" s="42">
        <f>VLOOKUP(I194,'[4]ITEM#'!A:D,4,0)</f>
        <v>-64.47</v>
      </c>
      <c r="Q194" s="84">
        <f t="shared" ref="Q194:Q202" si="3">F194/P194</f>
        <v>1</v>
      </c>
      <c r="R194" s="47" t="s">
        <v>1289</v>
      </c>
    </row>
    <row r="195" spans="1:18" x14ac:dyDescent="0.2">
      <c r="A195" s="77" t="s">
        <v>6110</v>
      </c>
      <c r="B195" s="90" t="s">
        <v>6116</v>
      </c>
      <c r="C195" s="78">
        <v>45166</v>
      </c>
      <c r="D195" s="79">
        <v>-141.24</v>
      </c>
      <c r="E195" s="79">
        <v>0</v>
      </c>
      <c r="F195" s="79">
        <v>-141.24</v>
      </c>
      <c r="G195" s="78">
        <v>45166</v>
      </c>
      <c r="H195" s="77" t="s">
        <v>6117</v>
      </c>
      <c r="I195" s="80">
        <v>1585799</v>
      </c>
      <c r="J195" s="80" t="s">
        <v>1292</v>
      </c>
      <c r="K195" s="80">
        <v>186980</v>
      </c>
      <c r="L195" s="81">
        <v>45168</v>
      </c>
      <c r="M195" s="77" t="str">
        <f>VLOOKUP(I195,'[4]ITEM#'!A:B,2,0)</f>
        <v>Costco01</v>
      </c>
      <c r="N195" s="83" t="s">
        <v>1291</v>
      </c>
      <c r="O195" s="83"/>
      <c r="P195" s="42">
        <f>VLOOKUP(I195,'[4]ITEM#'!A:D,4,0)</f>
        <v>-70.62</v>
      </c>
      <c r="Q195" s="84">
        <f t="shared" si="3"/>
        <v>2</v>
      </c>
      <c r="R195" s="47" t="s">
        <v>1289</v>
      </c>
    </row>
    <row r="196" spans="1:18" x14ac:dyDescent="0.2">
      <c r="A196" s="77" t="s">
        <v>6110</v>
      </c>
      <c r="B196" s="90" t="s">
        <v>6118</v>
      </c>
      <c r="C196" s="78">
        <v>45166</v>
      </c>
      <c r="D196" s="79">
        <v>-77.319999999999993</v>
      </c>
      <c r="E196" s="79">
        <v>-21.02</v>
      </c>
      <c r="F196" s="79">
        <v>-56.3</v>
      </c>
      <c r="G196" s="78">
        <v>45166</v>
      </c>
      <c r="H196" s="77" t="s">
        <v>6119</v>
      </c>
      <c r="I196" s="80">
        <v>1540780</v>
      </c>
      <c r="J196" s="80" t="s">
        <v>1334</v>
      </c>
      <c r="K196" s="80">
        <v>186980</v>
      </c>
      <c r="L196" s="81">
        <v>45168</v>
      </c>
      <c r="M196" s="77" t="str">
        <f>VLOOKUP(I196,'[4]ITEM#'!A:B,2,0)</f>
        <v>Costco01</v>
      </c>
      <c r="N196" s="83" t="s">
        <v>1298</v>
      </c>
      <c r="O196" s="83"/>
      <c r="P196" s="42">
        <f>VLOOKUP(I196,'[4]ITEM#'!A:D,4,0)</f>
        <v>-28.15</v>
      </c>
      <c r="Q196" s="84">
        <f t="shared" si="3"/>
        <v>2</v>
      </c>
      <c r="R196" s="47" t="s">
        <v>1289</v>
      </c>
    </row>
    <row r="197" spans="1:18" x14ac:dyDescent="0.2">
      <c r="A197" s="77" t="s">
        <v>6110</v>
      </c>
      <c r="B197" s="90" t="s">
        <v>6120</v>
      </c>
      <c r="C197" s="78">
        <v>45166</v>
      </c>
      <c r="D197" s="79">
        <v>-39</v>
      </c>
      <c r="E197" s="79">
        <v>0</v>
      </c>
      <c r="F197" s="79">
        <v>-39</v>
      </c>
      <c r="G197" s="78">
        <v>45166</v>
      </c>
      <c r="H197" s="77" t="s">
        <v>6121</v>
      </c>
      <c r="I197" s="80">
        <v>1529946</v>
      </c>
      <c r="J197" s="80" t="s">
        <v>1306</v>
      </c>
      <c r="K197" s="80">
        <v>186980</v>
      </c>
      <c r="L197" s="81">
        <v>45168</v>
      </c>
      <c r="M197" s="77" t="str">
        <f>VLOOKUP(I197,'[4]ITEM#'!A:B,2,0)</f>
        <v>Costco01</v>
      </c>
      <c r="N197" s="83" t="s">
        <v>1291</v>
      </c>
      <c r="O197" s="83"/>
      <c r="P197" s="42">
        <f>VLOOKUP(I197,'[4]ITEM#'!A:D,4,0)</f>
        <v>-39</v>
      </c>
      <c r="Q197" s="84">
        <f t="shared" si="3"/>
        <v>1</v>
      </c>
      <c r="R197" s="47" t="s">
        <v>1289</v>
      </c>
    </row>
    <row r="198" spans="1:18" x14ac:dyDescent="0.2">
      <c r="A198" s="77" t="s">
        <v>6110</v>
      </c>
      <c r="B198" s="90" t="s">
        <v>6122</v>
      </c>
      <c r="C198" s="78">
        <v>45166</v>
      </c>
      <c r="D198" s="79">
        <v>-86.72</v>
      </c>
      <c r="E198" s="79">
        <v>-9.3699999999999992</v>
      </c>
      <c r="F198" s="79">
        <v>-77.349999999999994</v>
      </c>
      <c r="G198" s="78">
        <v>45166</v>
      </c>
      <c r="H198" s="77" t="s">
        <v>6123</v>
      </c>
      <c r="I198" s="80">
        <v>1662420</v>
      </c>
      <c r="J198" s="80" t="s">
        <v>1318</v>
      </c>
      <c r="K198" s="80">
        <v>186980</v>
      </c>
      <c r="L198" s="81">
        <v>45168</v>
      </c>
      <c r="M198" s="77" t="str">
        <f>VLOOKUP(I198,'[4]ITEM#'!A:B,2,0)</f>
        <v>Costco01</v>
      </c>
      <c r="N198" s="83" t="s">
        <v>1301</v>
      </c>
      <c r="O198" s="83"/>
      <c r="P198" s="42">
        <f>VLOOKUP(I198,'[4]ITEM#'!A:D,4,0)</f>
        <v>-77.349999999999994</v>
      </c>
      <c r="Q198" s="84">
        <f t="shared" si="3"/>
        <v>1</v>
      </c>
      <c r="R198" s="47" t="s">
        <v>1289</v>
      </c>
    </row>
    <row r="199" spans="1:18" x14ac:dyDescent="0.2">
      <c r="A199" s="77" t="s">
        <v>6125</v>
      </c>
      <c r="B199" s="90" t="s">
        <v>6126</v>
      </c>
      <c r="C199" s="78">
        <v>45167</v>
      </c>
      <c r="D199" s="79">
        <v>-44.17</v>
      </c>
      <c r="E199" s="79">
        <v>-21.67</v>
      </c>
      <c r="F199" s="79">
        <v>-22.5</v>
      </c>
      <c r="G199" s="78">
        <v>45167</v>
      </c>
      <c r="H199" s="77" t="s">
        <v>6127</v>
      </c>
      <c r="I199" s="80">
        <v>1663069</v>
      </c>
      <c r="J199" s="80" t="s">
        <v>5742</v>
      </c>
      <c r="K199" s="80">
        <v>186983</v>
      </c>
      <c r="L199" s="81">
        <v>45169</v>
      </c>
      <c r="M199" s="77" t="str">
        <f>VLOOKUP(I199,'[4]ITEM#'!A:B,2,0)</f>
        <v>Costco01</v>
      </c>
      <c r="N199" s="83" t="s">
        <v>1311</v>
      </c>
      <c r="O199" s="83"/>
      <c r="P199" s="42">
        <f>VLOOKUP(I199,'[4]ITEM#'!A:D,4,0)</f>
        <v>-22.5</v>
      </c>
      <c r="Q199" s="84">
        <f t="shared" si="3"/>
        <v>1</v>
      </c>
      <c r="R199" s="47" t="s">
        <v>1289</v>
      </c>
    </row>
    <row r="200" spans="1:18" x14ac:dyDescent="0.2">
      <c r="A200" s="77" t="s">
        <v>6125</v>
      </c>
      <c r="B200" s="90" t="s">
        <v>6128</v>
      </c>
      <c r="C200" s="78">
        <v>45167</v>
      </c>
      <c r="D200" s="79">
        <v>-85.4</v>
      </c>
      <c r="E200" s="79">
        <v>-22.2</v>
      </c>
      <c r="F200" s="79">
        <v>-63.2</v>
      </c>
      <c r="G200" s="78">
        <v>45167</v>
      </c>
      <c r="H200" s="77" t="s">
        <v>6129</v>
      </c>
      <c r="I200" s="80">
        <v>1540785</v>
      </c>
      <c r="J200" s="80" t="s">
        <v>1328</v>
      </c>
      <c r="K200" s="80">
        <v>186987</v>
      </c>
      <c r="L200" s="81">
        <v>45169</v>
      </c>
      <c r="M200" s="77" t="str">
        <f>VLOOKUP(I200,'[4]ITEM#'!A:B,2,0)</f>
        <v>Costco01</v>
      </c>
      <c r="N200" s="83" t="s">
        <v>1298</v>
      </c>
      <c r="O200" s="83"/>
      <c r="P200" s="42">
        <f>VLOOKUP(I200,'[4]ITEM#'!A:D,4,0)</f>
        <v>-31.6</v>
      </c>
      <c r="Q200" s="84">
        <f t="shared" si="3"/>
        <v>2</v>
      </c>
      <c r="R200" s="47" t="s">
        <v>1289</v>
      </c>
    </row>
    <row r="201" spans="1:18" x14ac:dyDescent="0.2">
      <c r="A201" s="77" t="s">
        <v>6125</v>
      </c>
      <c r="B201" s="90" t="s">
        <v>6130</v>
      </c>
      <c r="C201" s="78">
        <v>45167</v>
      </c>
      <c r="D201" s="79">
        <v>-95.31</v>
      </c>
      <c r="E201" s="79">
        <v>-9.4600000000000009</v>
      </c>
      <c r="F201" s="79">
        <v>-85.85</v>
      </c>
      <c r="G201" s="78">
        <v>45167</v>
      </c>
      <c r="H201" s="77" t="s">
        <v>6131</v>
      </c>
      <c r="I201" s="80">
        <v>1662421</v>
      </c>
      <c r="J201" s="80" t="s">
        <v>1300</v>
      </c>
      <c r="K201" s="80">
        <v>186987</v>
      </c>
      <c r="L201" s="81">
        <v>45169</v>
      </c>
      <c r="M201" s="77" t="str">
        <f>VLOOKUP(I201,'[4]ITEM#'!A:B,2,0)</f>
        <v>Costco01</v>
      </c>
      <c r="N201" s="83" t="s">
        <v>1301</v>
      </c>
      <c r="O201" s="83"/>
      <c r="P201" s="42">
        <f>VLOOKUP(I201,'[4]ITEM#'!A:D,4,0)</f>
        <v>-85.85</v>
      </c>
      <c r="Q201" s="84">
        <f t="shared" si="3"/>
        <v>1</v>
      </c>
      <c r="R201" s="47" t="s">
        <v>1289</v>
      </c>
    </row>
    <row r="202" spans="1:18" x14ac:dyDescent="0.2">
      <c r="A202" s="77" t="s">
        <v>6125</v>
      </c>
      <c r="B202" s="90" t="s">
        <v>6132</v>
      </c>
      <c r="C202" s="78">
        <v>45167</v>
      </c>
      <c r="D202" s="79">
        <v>-38.659999999999997</v>
      </c>
      <c r="E202" s="79">
        <v>-10.51</v>
      </c>
      <c r="F202" s="79">
        <v>-28.15</v>
      </c>
      <c r="G202" s="78">
        <v>45167</v>
      </c>
      <c r="H202" s="77" t="s">
        <v>6133</v>
      </c>
      <c r="I202" s="80">
        <v>1540781</v>
      </c>
      <c r="J202" s="80" t="s">
        <v>1308</v>
      </c>
      <c r="K202" s="80">
        <v>186987</v>
      </c>
      <c r="L202" s="81">
        <v>45169</v>
      </c>
      <c r="M202" s="77" t="str">
        <f>VLOOKUP(I202,'[4]ITEM#'!A:B,2,0)</f>
        <v>Costco01</v>
      </c>
      <c r="N202" s="83" t="s">
        <v>1298</v>
      </c>
      <c r="O202" s="83"/>
      <c r="P202" s="42">
        <f>VLOOKUP(I202,'[4]ITEM#'!A:D,4,0)</f>
        <v>-28.15</v>
      </c>
      <c r="Q202" s="84">
        <f t="shared" si="3"/>
        <v>1</v>
      </c>
      <c r="R202" s="47" t="s">
        <v>1289</v>
      </c>
    </row>
    <row r="203" spans="1:18" x14ac:dyDescent="0.2">
      <c r="D203" s="14">
        <f>SUM(D2:D202)</f>
        <v>-11624.539999999994</v>
      </c>
      <c r="E203" s="14">
        <f>SUM(E2:E202)</f>
        <v>-1928.8199999999995</v>
      </c>
      <c r="F203" s="14">
        <f>SUM(F2:F202)</f>
        <v>-9695.7200000000066</v>
      </c>
    </row>
  </sheetData>
  <conditionalFormatting sqref="B1">
    <cfRule type="duplicateValues" dxfId="35" priority="1"/>
    <cfRule type="duplicateValues" dxfId="34" priority="2"/>
    <cfRule type="duplicateValues" dxfId="33" priority="3"/>
  </conditionalFormatting>
  <pageMargins left="0.7" right="0.7" top="0.75" bottom="0.75" header="0.3" footer="0.3"/>
  <pageSetup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209"/>
  <sheetViews>
    <sheetView workbookViewId="0">
      <selection activeCell="C193" sqref="C193"/>
    </sheetView>
  </sheetViews>
  <sheetFormatPr defaultRowHeight="15" x14ac:dyDescent="0.25"/>
  <cols>
    <col min="1" max="1" width="22.7109375" customWidth="1"/>
    <col min="2" max="2" width="13.140625" customWidth="1"/>
    <col min="3" max="3" width="26.140625" customWidth="1"/>
    <col min="4" max="4" width="18.7109375" customWidth="1"/>
    <col min="5" max="6" width="12.42578125" customWidth="1"/>
    <col min="7" max="8" width="15.5703125" customWidth="1"/>
    <col min="12" max="12" width="9.42578125" bestFit="1" customWidth="1"/>
  </cols>
  <sheetData>
    <row r="1" spans="1:23" s="11" customFormat="1" ht="12.75" x14ac:dyDescent="0.2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8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  <c r="R1" s="33"/>
      <c r="W1" s="91"/>
    </row>
    <row r="2" spans="1:23" x14ac:dyDescent="0.25">
      <c r="A2" s="77" t="s">
        <v>6136</v>
      </c>
      <c r="B2" s="77" t="s">
        <v>6147</v>
      </c>
      <c r="C2" s="78">
        <v>45168</v>
      </c>
      <c r="D2" s="79">
        <v>-39</v>
      </c>
      <c r="E2" s="79">
        <v>0</v>
      </c>
      <c r="F2" s="79">
        <v>-39</v>
      </c>
      <c r="G2" s="78">
        <v>45168</v>
      </c>
      <c r="H2" s="77" t="s">
        <v>6137</v>
      </c>
      <c r="I2" s="80">
        <v>1529947</v>
      </c>
      <c r="J2" s="80" t="s">
        <v>1294</v>
      </c>
      <c r="K2" s="80">
        <v>187211</v>
      </c>
      <c r="L2" s="81">
        <v>45170</v>
      </c>
      <c r="M2" s="77" t="e">
        <f>VLOOKUP(I2,#REF!,2,0)</f>
        <v>#REF!</v>
      </c>
      <c r="N2" t="s">
        <v>1291</v>
      </c>
      <c r="O2">
        <v>40</v>
      </c>
      <c r="P2" s="42" t="e">
        <f>VLOOKUP(I2,#REF!,4,0)</f>
        <v>#REF!</v>
      </c>
      <c r="Q2" s="84" t="e">
        <f t="shared" ref="Q2:Q65" si="0">F2/P2</f>
        <v>#REF!</v>
      </c>
      <c r="R2" s="75" t="s">
        <v>1289</v>
      </c>
    </row>
    <row r="3" spans="1:23" x14ac:dyDescent="0.25">
      <c r="A3" s="77" t="s">
        <v>6136</v>
      </c>
      <c r="B3" s="77" t="s">
        <v>6148</v>
      </c>
      <c r="C3" s="78">
        <v>45168</v>
      </c>
      <c r="D3" s="79">
        <v>-113.45</v>
      </c>
      <c r="E3" s="79">
        <v>-51.18</v>
      </c>
      <c r="F3" s="79">
        <v>-62.27</v>
      </c>
      <c r="G3" s="78">
        <v>45168</v>
      </c>
      <c r="H3" s="77" t="s">
        <v>6138</v>
      </c>
      <c r="I3" s="80">
        <v>1339334</v>
      </c>
      <c r="J3" s="80" t="s">
        <v>1331</v>
      </c>
      <c r="K3" s="80">
        <v>187211</v>
      </c>
      <c r="L3" s="81">
        <v>45170</v>
      </c>
      <c r="M3" s="77" t="e">
        <f>VLOOKUP(I3,#REF!,2,0)</f>
        <v>#REF!</v>
      </c>
      <c r="N3" t="s">
        <v>1301</v>
      </c>
      <c r="O3">
        <v>32</v>
      </c>
      <c r="P3" s="42" t="e">
        <f>VLOOKUP(I3,#REF!,4,0)</f>
        <v>#REF!</v>
      </c>
      <c r="Q3" s="84" t="e">
        <f t="shared" si="0"/>
        <v>#REF!</v>
      </c>
      <c r="R3" s="75" t="s">
        <v>1289</v>
      </c>
    </row>
    <row r="4" spans="1:23" x14ac:dyDescent="0.25">
      <c r="A4" s="77" t="s">
        <v>6136</v>
      </c>
      <c r="B4" s="77" t="s">
        <v>6149</v>
      </c>
      <c r="C4" s="78">
        <v>45168</v>
      </c>
      <c r="D4" s="79">
        <v>-51.1</v>
      </c>
      <c r="E4" s="79">
        <v>0</v>
      </c>
      <c r="F4" s="79">
        <v>-51.1</v>
      </c>
      <c r="G4" s="78">
        <v>45168</v>
      </c>
      <c r="H4" s="77" t="s">
        <v>6139</v>
      </c>
      <c r="I4" s="80">
        <v>1516597</v>
      </c>
      <c r="J4" s="80" t="s">
        <v>1303</v>
      </c>
      <c r="K4" s="80">
        <v>187211</v>
      </c>
      <c r="L4" s="81">
        <v>45170</v>
      </c>
      <c r="M4" s="77" t="e">
        <f>VLOOKUP(I4,#REF!,2,0)</f>
        <v>#REF!</v>
      </c>
      <c r="N4" t="s">
        <v>1291</v>
      </c>
      <c r="O4">
        <v>40</v>
      </c>
      <c r="P4" s="42" t="e">
        <f>VLOOKUP(I4,#REF!,4,0)</f>
        <v>#REF!</v>
      </c>
      <c r="Q4" s="84" t="e">
        <f t="shared" si="0"/>
        <v>#REF!</v>
      </c>
      <c r="R4" s="75" t="s">
        <v>1289</v>
      </c>
    </row>
    <row r="5" spans="1:23" x14ac:dyDescent="0.25">
      <c r="A5" s="77" t="s">
        <v>6136</v>
      </c>
      <c r="B5" s="77" t="s">
        <v>6150</v>
      </c>
      <c r="C5" s="78">
        <v>45168</v>
      </c>
      <c r="D5" s="79">
        <v>-86.72</v>
      </c>
      <c r="E5" s="79">
        <v>-9.3699999999999992</v>
      </c>
      <c r="F5" s="79">
        <v>-77.349999999999994</v>
      </c>
      <c r="G5" s="78">
        <v>45168</v>
      </c>
      <c r="H5" s="77" t="s">
        <v>6140</v>
      </c>
      <c r="I5" s="80">
        <v>1662420</v>
      </c>
      <c r="J5" s="80" t="s">
        <v>1318</v>
      </c>
      <c r="K5" s="80">
        <v>187211</v>
      </c>
      <c r="L5" s="81">
        <v>45170</v>
      </c>
      <c r="M5" s="77" t="e">
        <f>VLOOKUP(I5,#REF!,2,0)</f>
        <v>#REF!</v>
      </c>
      <c r="N5" t="s">
        <v>1301</v>
      </c>
      <c r="O5">
        <v>32</v>
      </c>
      <c r="P5" s="42" t="e">
        <f>VLOOKUP(I5,#REF!,4,0)</f>
        <v>#REF!</v>
      </c>
      <c r="Q5" s="84" t="e">
        <f t="shared" si="0"/>
        <v>#REF!</v>
      </c>
      <c r="R5" s="75" t="s">
        <v>1289</v>
      </c>
    </row>
    <row r="6" spans="1:23" x14ac:dyDescent="0.25">
      <c r="A6" s="77" t="s">
        <v>6136</v>
      </c>
      <c r="B6" s="77" t="s">
        <v>6151</v>
      </c>
      <c r="C6" s="78">
        <v>45168</v>
      </c>
      <c r="D6" s="79">
        <f>E6+F6</f>
        <v>-42.7</v>
      </c>
      <c r="E6" s="79">
        <v>-11.1</v>
      </c>
      <c r="F6" s="79">
        <v>-31.6</v>
      </c>
      <c r="G6" s="78">
        <v>45168</v>
      </c>
      <c r="H6" s="77" t="s">
        <v>6141</v>
      </c>
      <c r="I6" s="80">
        <v>1540787</v>
      </c>
      <c r="J6" s="80" t="s">
        <v>1341</v>
      </c>
      <c r="K6" s="80">
        <v>187211</v>
      </c>
      <c r="L6" s="81">
        <v>45170</v>
      </c>
      <c r="M6" s="77" t="e">
        <f>VLOOKUP(I6,#REF!,2,0)</f>
        <v>#REF!</v>
      </c>
      <c r="N6" t="s">
        <v>1298</v>
      </c>
      <c r="O6">
        <v>60</v>
      </c>
      <c r="P6" s="42" t="e">
        <f>VLOOKUP(I6,#REF!,4,0)</f>
        <v>#REF!</v>
      </c>
      <c r="Q6" s="84" t="e">
        <f t="shared" si="0"/>
        <v>#REF!</v>
      </c>
      <c r="R6" s="75" t="s">
        <v>1289</v>
      </c>
    </row>
    <row r="7" spans="1:23" x14ac:dyDescent="0.25">
      <c r="A7" s="77" t="s">
        <v>6136</v>
      </c>
      <c r="B7" s="77" t="s">
        <v>6151</v>
      </c>
      <c r="C7" s="78">
        <v>45168</v>
      </c>
      <c r="D7" s="79">
        <f>E7+F7</f>
        <v>-42.7</v>
      </c>
      <c r="E7" s="79">
        <v>-11.1</v>
      </c>
      <c r="F7" s="79">
        <v>-31.6</v>
      </c>
      <c r="G7" s="78">
        <v>45168</v>
      </c>
      <c r="H7" s="77" t="s">
        <v>6141</v>
      </c>
      <c r="I7" s="80">
        <v>1593358</v>
      </c>
      <c r="J7" s="80" t="s">
        <v>1322</v>
      </c>
      <c r="K7" s="80">
        <v>187211</v>
      </c>
      <c r="L7" s="81">
        <v>45170</v>
      </c>
      <c r="M7" s="77" t="e">
        <f>VLOOKUP(I7,#REF!,2,0)</f>
        <v>#REF!</v>
      </c>
      <c r="N7" t="s">
        <v>1298</v>
      </c>
      <c r="O7">
        <v>60</v>
      </c>
      <c r="P7" s="42" t="e">
        <f>VLOOKUP(I7,#REF!,4,0)</f>
        <v>#REF!</v>
      </c>
      <c r="Q7" s="84" t="e">
        <f t="shared" si="0"/>
        <v>#REF!</v>
      </c>
      <c r="R7" s="75" t="s">
        <v>1289</v>
      </c>
    </row>
    <row r="8" spans="1:23" x14ac:dyDescent="0.25">
      <c r="A8" s="77" t="s">
        <v>6136</v>
      </c>
      <c r="B8" s="77" t="s">
        <v>6152</v>
      </c>
      <c r="C8" s="78">
        <v>45168</v>
      </c>
      <c r="D8" s="79">
        <v>-42.7</v>
      </c>
      <c r="E8" s="79">
        <v>-11.1</v>
      </c>
      <c r="F8" s="79">
        <v>-31.6</v>
      </c>
      <c r="G8" s="78">
        <v>45168</v>
      </c>
      <c r="H8" s="77" t="s">
        <v>6142</v>
      </c>
      <c r="I8" s="80">
        <v>1540785</v>
      </c>
      <c r="J8" s="80" t="s">
        <v>1328</v>
      </c>
      <c r="K8" s="80">
        <v>187211</v>
      </c>
      <c r="L8" s="81">
        <v>45170</v>
      </c>
      <c r="M8" s="77" t="e">
        <f>VLOOKUP(I8,#REF!,2,0)</f>
        <v>#REF!</v>
      </c>
      <c r="N8" t="s">
        <v>1298</v>
      </c>
      <c r="O8">
        <v>60</v>
      </c>
      <c r="P8" s="42" t="e">
        <f>VLOOKUP(I8,#REF!,4,0)</f>
        <v>#REF!</v>
      </c>
      <c r="Q8" s="84" t="e">
        <f t="shared" si="0"/>
        <v>#REF!</v>
      </c>
      <c r="R8" s="75" t="s">
        <v>1289</v>
      </c>
    </row>
    <row r="9" spans="1:23" x14ac:dyDescent="0.25">
      <c r="A9" s="77" t="s">
        <v>6136</v>
      </c>
      <c r="B9" s="77" t="s">
        <v>6153</v>
      </c>
      <c r="C9" s="78">
        <v>45168</v>
      </c>
      <c r="D9" s="79">
        <v>-70.62</v>
      </c>
      <c r="E9" s="79">
        <v>0</v>
      </c>
      <c r="F9" s="79">
        <v>-70.62</v>
      </c>
      <c r="G9" s="78">
        <v>45168</v>
      </c>
      <c r="H9" s="77" t="s">
        <v>6143</v>
      </c>
      <c r="I9" s="80">
        <v>1585799</v>
      </c>
      <c r="J9" s="80" t="s">
        <v>1292</v>
      </c>
      <c r="K9" s="80">
        <v>187211</v>
      </c>
      <c r="L9" s="81">
        <v>45170</v>
      </c>
      <c r="M9" s="77" t="e">
        <f>VLOOKUP(I9,#REF!,2,0)</f>
        <v>#REF!</v>
      </c>
      <c r="N9" t="s">
        <v>1291</v>
      </c>
      <c r="O9">
        <v>40</v>
      </c>
      <c r="P9" s="42" t="e">
        <f>VLOOKUP(I9,#REF!,4,0)</f>
        <v>#REF!</v>
      </c>
      <c r="Q9" s="84" t="e">
        <f t="shared" si="0"/>
        <v>#REF!</v>
      </c>
      <c r="R9" s="75" t="s">
        <v>1289</v>
      </c>
    </row>
    <row r="10" spans="1:23" x14ac:dyDescent="0.25">
      <c r="A10" s="77" t="s">
        <v>6136</v>
      </c>
      <c r="B10" s="77" t="s">
        <v>6154</v>
      </c>
      <c r="C10" s="78">
        <v>45168</v>
      </c>
      <c r="D10" s="79">
        <v>-39</v>
      </c>
      <c r="E10" s="79">
        <v>0</v>
      </c>
      <c r="F10" s="79">
        <v>-39</v>
      </c>
      <c r="G10" s="78">
        <v>45168</v>
      </c>
      <c r="H10" s="77" t="s">
        <v>6144</v>
      </c>
      <c r="I10" s="80">
        <v>1529947</v>
      </c>
      <c r="J10" s="80" t="s">
        <v>1294</v>
      </c>
      <c r="K10" s="80">
        <v>187211</v>
      </c>
      <c r="L10" s="81">
        <v>45170</v>
      </c>
      <c r="M10" s="77" t="e">
        <f>VLOOKUP(I10,#REF!,2,0)</f>
        <v>#REF!</v>
      </c>
      <c r="N10" t="s">
        <v>1291</v>
      </c>
      <c r="O10">
        <v>40</v>
      </c>
      <c r="P10" s="42" t="e">
        <f>VLOOKUP(I10,#REF!,4,0)</f>
        <v>#REF!</v>
      </c>
      <c r="Q10" s="84" t="e">
        <f t="shared" si="0"/>
        <v>#REF!</v>
      </c>
      <c r="R10" s="75" t="s">
        <v>1289</v>
      </c>
    </row>
    <row r="11" spans="1:23" x14ac:dyDescent="0.25">
      <c r="A11" s="77" t="s">
        <v>6136</v>
      </c>
      <c r="B11" s="77" t="s">
        <v>6155</v>
      </c>
      <c r="C11" s="78">
        <v>45168</v>
      </c>
      <c r="D11" s="79">
        <v>-22.78</v>
      </c>
      <c r="E11" s="79">
        <v>0</v>
      </c>
      <c r="F11" s="79">
        <v>-22.78</v>
      </c>
      <c r="G11" s="78">
        <v>45168</v>
      </c>
      <c r="H11" s="77" t="s">
        <v>6145</v>
      </c>
      <c r="I11" s="80">
        <v>1529939</v>
      </c>
      <c r="J11" s="80" t="s">
        <v>1339</v>
      </c>
      <c r="K11" s="80">
        <v>187211</v>
      </c>
      <c r="L11" s="81">
        <v>45170</v>
      </c>
      <c r="M11" s="77" t="e">
        <f>VLOOKUP(I11,#REF!,2,0)</f>
        <v>#REF!</v>
      </c>
      <c r="N11" t="s">
        <v>1291</v>
      </c>
      <c r="O11">
        <v>40</v>
      </c>
      <c r="P11" s="42" t="e">
        <f>VLOOKUP(I11,#REF!,4,0)</f>
        <v>#REF!</v>
      </c>
      <c r="Q11" s="84" t="e">
        <f t="shared" si="0"/>
        <v>#REF!</v>
      </c>
      <c r="R11" s="75" t="s">
        <v>1289</v>
      </c>
    </row>
    <row r="12" spans="1:23" x14ac:dyDescent="0.25">
      <c r="A12" s="77" t="s">
        <v>6136</v>
      </c>
      <c r="B12" s="77" t="s">
        <v>6156</v>
      </c>
      <c r="C12" s="78">
        <v>45168</v>
      </c>
      <c r="D12" s="79">
        <v>-25.55</v>
      </c>
      <c r="E12" s="79">
        <v>0</v>
      </c>
      <c r="F12" s="79">
        <v>-25.55</v>
      </c>
      <c r="G12" s="78">
        <v>45168</v>
      </c>
      <c r="H12" s="77" t="s">
        <v>6146</v>
      </c>
      <c r="I12" s="80">
        <v>1516597</v>
      </c>
      <c r="J12" s="80" t="s">
        <v>1303</v>
      </c>
      <c r="K12" s="80">
        <v>187211</v>
      </c>
      <c r="L12" s="81">
        <v>45170</v>
      </c>
      <c r="M12" s="77" t="e">
        <f>VLOOKUP(I12,#REF!,2,0)</f>
        <v>#REF!</v>
      </c>
      <c r="N12" t="s">
        <v>1291</v>
      </c>
      <c r="O12">
        <v>40</v>
      </c>
      <c r="P12" s="42" t="e">
        <f>VLOOKUP(I12,#REF!,4,0)</f>
        <v>#REF!</v>
      </c>
      <c r="Q12" s="84" t="e">
        <f t="shared" si="0"/>
        <v>#REF!</v>
      </c>
      <c r="R12" s="75" t="s">
        <v>1289</v>
      </c>
    </row>
    <row r="13" spans="1:23" x14ac:dyDescent="0.25">
      <c r="A13" s="77" t="s">
        <v>6157</v>
      </c>
      <c r="B13" s="77" t="s">
        <v>6166</v>
      </c>
      <c r="C13" s="78">
        <v>45169</v>
      </c>
      <c r="D13" s="79">
        <v>-77.72</v>
      </c>
      <c r="E13" s="79">
        <v>-32.72</v>
      </c>
      <c r="F13" s="79">
        <v>-45</v>
      </c>
      <c r="G13" s="78">
        <v>45169</v>
      </c>
      <c r="H13" s="77" t="s">
        <v>6158</v>
      </c>
      <c r="I13" s="80">
        <v>1663082</v>
      </c>
      <c r="J13" s="80" t="s">
        <v>5740</v>
      </c>
      <c r="K13" s="80">
        <v>12220396</v>
      </c>
      <c r="L13" s="81">
        <v>45174</v>
      </c>
      <c r="M13" s="77" t="e">
        <f>VLOOKUP(I13,#REF!,2,0)</f>
        <v>#REF!</v>
      </c>
      <c r="N13" t="s">
        <v>1311</v>
      </c>
      <c r="O13">
        <v>55</v>
      </c>
      <c r="P13" s="42" t="e">
        <f>VLOOKUP(I13,#REF!,4,0)</f>
        <v>#REF!</v>
      </c>
      <c r="Q13" s="84" t="e">
        <f t="shared" si="0"/>
        <v>#REF!</v>
      </c>
      <c r="R13" s="75" t="s">
        <v>1289</v>
      </c>
    </row>
    <row r="14" spans="1:23" x14ac:dyDescent="0.25">
      <c r="A14" s="77" t="s">
        <v>6157</v>
      </c>
      <c r="B14" s="77" t="s">
        <v>6167</v>
      </c>
      <c r="C14" s="78">
        <v>45169</v>
      </c>
      <c r="D14" s="79">
        <v>-70.62</v>
      </c>
      <c r="E14" s="79">
        <v>0</v>
      </c>
      <c r="F14" s="79">
        <v>-70.62</v>
      </c>
      <c r="G14" s="78">
        <v>45169</v>
      </c>
      <c r="H14" s="77" t="s">
        <v>6159</v>
      </c>
      <c r="I14" s="80">
        <v>1585799</v>
      </c>
      <c r="J14" s="80" t="s">
        <v>1292</v>
      </c>
      <c r="K14" s="80">
        <v>187218</v>
      </c>
      <c r="L14" s="81">
        <v>45174</v>
      </c>
      <c r="M14" s="77" t="e">
        <f>VLOOKUP(I14,#REF!,2,0)</f>
        <v>#REF!</v>
      </c>
      <c r="N14" t="s">
        <v>1291</v>
      </c>
      <c r="O14">
        <v>40</v>
      </c>
      <c r="P14" s="42" t="e">
        <f>VLOOKUP(I14,#REF!,4,0)</f>
        <v>#REF!</v>
      </c>
      <c r="Q14" s="84" t="e">
        <f t="shared" si="0"/>
        <v>#REF!</v>
      </c>
      <c r="R14" s="75" t="s">
        <v>1289</v>
      </c>
    </row>
    <row r="15" spans="1:23" x14ac:dyDescent="0.25">
      <c r="A15" s="77" t="s">
        <v>6157</v>
      </c>
      <c r="B15" s="77" t="s">
        <v>6168</v>
      </c>
      <c r="C15" s="78">
        <v>45169</v>
      </c>
      <c r="D15" s="79">
        <f>E15+F15</f>
        <v>-85.4</v>
      </c>
      <c r="E15" s="79">
        <v>-22.2</v>
      </c>
      <c r="F15" s="79">
        <v>-63.2</v>
      </c>
      <c r="G15" s="78">
        <v>45169</v>
      </c>
      <c r="H15" s="77" t="s">
        <v>6160</v>
      </c>
      <c r="I15" s="80">
        <v>1540787</v>
      </c>
      <c r="J15" s="80" t="s">
        <v>1341</v>
      </c>
      <c r="K15" s="80">
        <v>187218</v>
      </c>
      <c r="L15" s="81">
        <v>45174</v>
      </c>
      <c r="M15" s="77" t="e">
        <f>VLOOKUP(I15,#REF!,2,0)</f>
        <v>#REF!</v>
      </c>
      <c r="N15" t="s">
        <v>1298</v>
      </c>
      <c r="O15">
        <v>60</v>
      </c>
      <c r="P15" s="42" t="e">
        <f>VLOOKUP(I15,#REF!,4,0)</f>
        <v>#REF!</v>
      </c>
      <c r="Q15" s="84" t="e">
        <f t="shared" si="0"/>
        <v>#REF!</v>
      </c>
      <c r="R15" s="75" t="s">
        <v>1289</v>
      </c>
    </row>
    <row r="16" spans="1:23" x14ac:dyDescent="0.25">
      <c r="A16" s="77" t="s">
        <v>6157</v>
      </c>
      <c r="B16" s="77" t="s">
        <v>6168</v>
      </c>
      <c r="C16" s="78">
        <v>45169</v>
      </c>
      <c r="D16" s="79">
        <f>E16+F16</f>
        <v>-42.7</v>
      </c>
      <c r="E16" s="79">
        <v>-11.1</v>
      </c>
      <c r="F16" s="79">
        <v>-31.6</v>
      </c>
      <c r="G16" s="78">
        <v>45169</v>
      </c>
      <c r="H16" s="77" t="s">
        <v>6160</v>
      </c>
      <c r="I16" s="80">
        <v>1593358</v>
      </c>
      <c r="J16" s="80" t="s">
        <v>1322</v>
      </c>
      <c r="K16" s="80">
        <v>187218</v>
      </c>
      <c r="L16" s="81">
        <v>45174</v>
      </c>
      <c r="M16" s="77" t="e">
        <f>VLOOKUP(I16,#REF!,2,0)</f>
        <v>#REF!</v>
      </c>
      <c r="N16" t="s">
        <v>1298</v>
      </c>
      <c r="O16">
        <v>60</v>
      </c>
      <c r="P16" s="42" t="e">
        <f>VLOOKUP(I16,#REF!,4,0)</f>
        <v>#REF!</v>
      </c>
      <c r="Q16" s="84" t="e">
        <f t="shared" si="0"/>
        <v>#REF!</v>
      </c>
      <c r="R16" s="75" t="s">
        <v>1289</v>
      </c>
    </row>
    <row r="17" spans="1:18" x14ac:dyDescent="0.25">
      <c r="A17" s="77" t="s">
        <v>6157</v>
      </c>
      <c r="B17" s="77" t="s">
        <v>6169</v>
      </c>
      <c r="C17" s="78">
        <v>45169</v>
      </c>
      <c r="D17" s="79">
        <v>-95.31</v>
      </c>
      <c r="E17" s="79">
        <v>-9.4600000000000009</v>
      </c>
      <c r="F17" s="79">
        <v>-85.85</v>
      </c>
      <c r="G17" s="78">
        <v>45169</v>
      </c>
      <c r="H17" s="77" t="s">
        <v>6161</v>
      </c>
      <c r="I17" s="80">
        <v>1662421</v>
      </c>
      <c r="J17" s="80" t="s">
        <v>1300</v>
      </c>
      <c r="K17" s="80">
        <v>187218</v>
      </c>
      <c r="L17" s="81">
        <v>45174</v>
      </c>
      <c r="M17" s="77" t="e">
        <f>VLOOKUP(I17,#REF!,2,0)</f>
        <v>#REF!</v>
      </c>
      <c r="N17" t="s">
        <v>1301</v>
      </c>
      <c r="O17">
        <v>32</v>
      </c>
      <c r="P17" s="42" t="e">
        <f>VLOOKUP(I17,#REF!,4,0)</f>
        <v>#REF!</v>
      </c>
      <c r="Q17" s="84" t="e">
        <f t="shared" si="0"/>
        <v>#REF!</v>
      </c>
      <c r="R17" s="75" t="s">
        <v>1289</v>
      </c>
    </row>
    <row r="18" spans="1:18" x14ac:dyDescent="0.25">
      <c r="A18" s="77" t="s">
        <v>6157</v>
      </c>
      <c r="B18" s="77" t="s">
        <v>6170</v>
      </c>
      <c r="C18" s="78">
        <v>45169</v>
      </c>
      <c r="D18" s="79">
        <f>E18+F18</f>
        <v>-38.659999999999997</v>
      </c>
      <c r="E18" s="79">
        <v>-10.51</v>
      </c>
      <c r="F18" s="79">
        <v>-28.15</v>
      </c>
      <c r="G18" s="78">
        <v>45169</v>
      </c>
      <c r="H18" s="77" t="s">
        <v>6162</v>
      </c>
      <c r="I18" s="80">
        <v>1540781</v>
      </c>
      <c r="J18" s="80" t="s">
        <v>1308</v>
      </c>
      <c r="K18" s="80">
        <v>187218</v>
      </c>
      <c r="L18" s="81">
        <v>45174</v>
      </c>
      <c r="M18" s="77" t="e">
        <f>VLOOKUP(I18,#REF!,2,0)</f>
        <v>#REF!</v>
      </c>
      <c r="N18" t="s">
        <v>1298</v>
      </c>
      <c r="O18">
        <v>60</v>
      </c>
      <c r="P18" s="42" t="e">
        <f>VLOOKUP(I18,#REF!,4,0)</f>
        <v>#REF!</v>
      </c>
      <c r="Q18" s="84" t="e">
        <f t="shared" si="0"/>
        <v>#REF!</v>
      </c>
      <c r="R18" s="75" t="s">
        <v>1289</v>
      </c>
    </row>
    <row r="19" spans="1:18" x14ac:dyDescent="0.25">
      <c r="A19" s="77" t="s">
        <v>6157</v>
      </c>
      <c r="B19" s="77" t="s">
        <v>6170</v>
      </c>
      <c r="C19" s="78">
        <v>45169</v>
      </c>
      <c r="D19" s="79">
        <f>E19+F19</f>
        <v>-38.659999999999997</v>
      </c>
      <c r="E19" s="79">
        <v>-10.51</v>
      </c>
      <c r="F19" s="79">
        <v>-28.15</v>
      </c>
      <c r="G19" s="78">
        <v>45169</v>
      </c>
      <c r="H19" s="77" t="s">
        <v>6162</v>
      </c>
      <c r="I19" s="80">
        <v>1593357</v>
      </c>
      <c r="J19" s="80" t="s">
        <v>1302</v>
      </c>
      <c r="K19" s="80">
        <v>187218</v>
      </c>
      <c r="L19" s="81">
        <v>45174</v>
      </c>
      <c r="M19" s="77" t="e">
        <f>VLOOKUP(I19,#REF!,2,0)</f>
        <v>#REF!</v>
      </c>
      <c r="N19" t="s">
        <v>1298</v>
      </c>
      <c r="O19">
        <v>60</v>
      </c>
      <c r="P19" s="42" t="e">
        <f>VLOOKUP(I19,#REF!,4,0)</f>
        <v>#REF!</v>
      </c>
      <c r="Q19" s="84" t="e">
        <f t="shared" si="0"/>
        <v>#REF!</v>
      </c>
      <c r="R19" s="75" t="s">
        <v>1289</v>
      </c>
    </row>
    <row r="20" spans="1:18" x14ac:dyDescent="0.25">
      <c r="A20" s="77" t="s">
        <v>6157</v>
      </c>
      <c r="B20" s="77" t="s">
        <v>6171</v>
      </c>
      <c r="C20" s="78">
        <v>45169</v>
      </c>
      <c r="D20" s="79">
        <v>-64.47</v>
      </c>
      <c r="E20" s="79">
        <v>0</v>
      </c>
      <c r="F20" s="79">
        <v>-64.47</v>
      </c>
      <c r="G20" s="78">
        <v>45169</v>
      </c>
      <c r="H20" s="77" t="s">
        <v>6163</v>
      </c>
      <c r="I20" s="80">
        <v>1585673</v>
      </c>
      <c r="J20" s="80" t="s">
        <v>1349</v>
      </c>
      <c r="K20" s="80">
        <v>187218</v>
      </c>
      <c r="L20" s="81">
        <v>45174</v>
      </c>
      <c r="M20" s="77" t="e">
        <f>VLOOKUP(I20,#REF!,2,0)</f>
        <v>#REF!</v>
      </c>
      <c r="N20" t="s">
        <v>1291</v>
      </c>
      <c r="O20">
        <v>40</v>
      </c>
      <c r="P20" s="42" t="e">
        <f>VLOOKUP(I20,#REF!,4,0)</f>
        <v>#REF!</v>
      </c>
      <c r="Q20" s="84" t="e">
        <f t="shared" si="0"/>
        <v>#REF!</v>
      </c>
      <c r="R20" s="75" t="s">
        <v>1289</v>
      </c>
    </row>
    <row r="21" spans="1:18" x14ac:dyDescent="0.25">
      <c r="A21" s="77" t="s">
        <v>6157</v>
      </c>
      <c r="B21" s="77" t="s">
        <v>6172</v>
      </c>
      <c r="C21" s="78">
        <v>45169</v>
      </c>
      <c r="D21" s="79">
        <v>-25.55</v>
      </c>
      <c r="E21" s="79">
        <v>0</v>
      </c>
      <c r="F21" s="79">
        <v>-25.55</v>
      </c>
      <c r="G21" s="78">
        <v>45169</v>
      </c>
      <c r="H21" s="77" t="s">
        <v>6164</v>
      </c>
      <c r="I21" s="80">
        <v>1516596</v>
      </c>
      <c r="J21" s="80" t="s">
        <v>1344</v>
      </c>
      <c r="K21" s="80">
        <v>187218</v>
      </c>
      <c r="L21" s="81">
        <v>45174</v>
      </c>
      <c r="M21" s="77" t="e">
        <f>VLOOKUP(I21,#REF!,2,0)</f>
        <v>#REF!</v>
      </c>
      <c r="N21" t="s">
        <v>1291</v>
      </c>
      <c r="O21">
        <v>40</v>
      </c>
      <c r="P21" s="42" t="e">
        <f>VLOOKUP(I21,#REF!,4,0)</f>
        <v>#REF!</v>
      </c>
      <c r="Q21" s="84" t="e">
        <f t="shared" si="0"/>
        <v>#REF!</v>
      </c>
      <c r="R21" s="75" t="s">
        <v>1289</v>
      </c>
    </row>
    <row r="22" spans="1:18" x14ac:dyDescent="0.25">
      <c r="A22" s="77" t="s">
        <v>6157</v>
      </c>
      <c r="B22" s="77" t="s">
        <v>6173</v>
      </c>
      <c r="C22" s="78">
        <v>45169</v>
      </c>
      <c r="D22" s="79">
        <v>-86.72</v>
      </c>
      <c r="E22" s="79">
        <v>-9.3699999999999992</v>
      </c>
      <c r="F22" s="79">
        <v>-77.349999999999994</v>
      </c>
      <c r="G22" s="78">
        <v>45169</v>
      </c>
      <c r="H22" s="77" t="s">
        <v>6165</v>
      </c>
      <c r="I22" s="80">
        <v>1662420</v>
      </c>
      <c r="J22" s="80" t="s">
        <v>1318</v>
      </c>
      <c r="K22" s="80">
        <v>187218</v>
      </c>
      <c r="L22" s="81">
        <v>45174</v>
      </c>
      <c r="M22" s="77" t="e">
        <f>VLOOKUP(I22,#REF!,2,0)</f>
        <v>#REF!</v>
      </c>
      <c r="N22" t="s">
        <v>1301</v>
      </c>
      <c r="O22">
        <v>32</v>
      </c>
      <c r="P22" s="42" t="e">
        <f>VLOOKUP(I22,#REF!,4,0)</f>
        <v>#REF!</v>
      </c>
      <c r="Q22" s="84" t="e">
        <f t="shared" si="0"/>
        <v>#REF!</v>
      </c>
      <c r="R22" s="75" t="s">
        <v>1289</v>
      </c>
    </row>
    <row r="23" spans="1:18" x14ac:dyDescent="0.25">
      <c r="A23" s="77" t="s">
        <v>6174</v>
      </c>
      <c r="B23" s="77" t="s">
        <v>6175</v>
      </c>
      <c r="C23" s="78">
        <v>45175</v>
      </c>
      <c r="D23" s="79">
        <v>-39</v>
      </c>
      <c r="E23" s="79">
        <v>0</v>
      </c>
      <c r="F23" s="79">
        <v>-39</v>
      </c>
      <c r="G23" s="78">
        <v>45175</v>
      </c>
      <c r="H23" s="77" t="s">
        <v>6176</v>
      </c>
      <c r="I23" s="80">
        <v>1529947</v>
      </c>
      <c r="J23" s="80" t="s">
        <v>1294</v>
      </c>
      <c r="K23" s="80">
        <v>187501</v>
      </c>
      <c r="L23" s="81">
        <v>45177</v>
      </c>
      <c r="M23" s="77" t="e">
        <f>VLOOKUP(I23,#REF!,2,0)</f>
        <v>#REF!</v>
      </c>
      <c r="N23" t="s">
        <v>1291</v>
      </c>
      <c r="O23">
        <v>40</v>
      </c>
      <c r="P23" s="42" t="e">
        <f>VLOOKUP(I23,#REF!,4,0)</f>
        <v>#REF!</v>
      </c>
      <c r="Q23" s="84" t="e">
        <f t="shared" si="0"/>
        <v>#REF!</v>
      </c>
      <c r="R23" s="75" t="s">
        <v>1289</v>
      </c>
    </row>
    <row r="24" spans="1:18" x14ac:dyDescent="0.25">
      <c r="A24" s="77" t="s">
        <v>6174</v>
      </c>
      <c r="B24" s="77" t="s">
        <v>6177</v>
      </c>
      <c r="C24" s="78">
        <v>45175</v>
      </c>
      <c r="D24" s="79">
        <v>-39</v>
      </c>
      <c r="E24" s="79">
        <v>0</v>
      </c>
      <c r="F24" s="79">
        <v>-39</v>
      </c>
      <c r="G24" s="78">
        <v>45175</v>
      </c>
      <c r="H24" s="77" t="s">
        <v>6178</v>
      </c>
      <c r="I24" s="80">
        <v>1529947</v>
      </c>
      <c r="J24" s="80" t="s">
        <v>1294</v>
      </c>
      <c r="K24" s="80">
        <v>187501</v>
      </c>
      <c r="L24" s="81">
        <v>45177</v>
      </c>
      <c r="M24" s="77" t="e">
        <f>VLOOKUP(I24,#REF!,2,0)</f>
        <v>#REF!</v>
      </c>
      <c r="N24" t="s">
        <v>1291</v>
      </c>
      <c r="O24">
        <v>40</v>
      </c>
      <c r="P24" s="42" t="e">
        <f>VLOOKUP(I24,#REF!,4,0)</f>
        <v>#REF!</v>
      </c>
      <c r="Q24" s="84" t="e">
        <f t="shared" si="0"/>
        <v>#REF!</v>
      </c>
      <c r="R24" s="75" t="s">
        <v>1289</v>
      </c>
    </row>
    <row r="25" spans="1:18" x14ac:dyDescent="0.25">
      <c r="A25" s="77" t="s">
        <v>6174</v>
      </c>
      <c r="B25" s="77" t="s">
        <v>6179</v>
      </c>
      <c r="C25" s="78">
        <v>45175</v>
      </c>
      <c r="D25" s="79">
        <v>-220.69</v>
      </c>
      <c r="E25" s="79">
        <v>-10.51</v>
      </c>
      <c r="F25" s="79">
        <v>-28.15</v>
      </c>
      <c r="G25" s="78">
        <v>45175</v>
      </c>
      <c r="H25" s="77" t="s">
        <v>6180</v>
      </c>
      <c r="I25" s="80">
        <v>1540781</v>
      </c>
      <c r="J25" s="80" t="s">
        <v>1308</v>
      </c>
      <c r="K25" s="80">
        <v>187501</v>
      </c>
      <c r="L25" s="81">
        <v>45177</v>
      </c>
      <c r="M25" s="77" t="e">
        <f>VLOOKUP(I25,#REF!,2,0)</f>
        <v>#REF!</v>
      </c>
      <c r="N25" t="s">
        <v>1298</v>
      </c>
      <c r="O25">
        <v>60</v>
      </c>
      <c r="P25" s="42" t="e">
        <f>VLOOKUP(I25,#REF!,4,0)</f>
        <v>#REF!</v>
      </c>
      <c r="Q25" s="84" t="e">
        <f t="shared" si="0"/>
        <v>#REF!</v>
      </c>
      <c r="R25" s="75" t="s">
        <v>1289</v>
      </c>
    </row>
    <row r="26" spans="1:18" x14ac:dyDescent="0.25">
      <c r="A26" s="77" t="s">
        <v>6174</v>
      </c>
      <c r="B26" s="77" t="s">
        <v>6179</v>
      </c>
      <c r="C26" s="78">
        <v>45175</v>
      </c>
      <c r="D26" s="79"/>
      <c r="E26" s="79">
        <v>-9.3699999999999992</v>
      </c>
      <c r="F26" s="79">
        <v>-77.349999999999994</v>
      </c>
      <c r="G26" s="78">
        <v>45175</v>
      </c>
      <c r="H26" s="77" t="s">
        <v>6180</v>
      </c>
      <c r="I26" s="80">
        <v>1662420</v>
      </c>
      <c r="J26" s="80" t="s">
        <v>1318</v>
      </c>
      <c r="K26" s="80">
        <v>187501</v>
      </c>
      <c r="L26" s="81">
        <v>45177</v>
      </c>
      <c r="M26" s="77" t="e">
        <f>VLOOKUP(I26,#REF!,2,0)</f>
        <v>#REF!</v>
      </c>
      <c r="N26" t="s">
        <v>1301</v>
      </c>
      <c r="O26">
        <v>32</v>
      </c>
      <c r="P26" s="42" t="e">
        <f>VLOOKUP(I26,#REF!,4,0)</f>
        <v>#REF!</v>
      </c>
      <c r="Q26" s="84" t="e">
        <f t="shared" si="0"/>
        <v>#REF!</v>
      </c>
      <c r="R26" s="75" t="s">
        <v>1289</v>
      </c>
    </row>
    <row r="27" spans="1:18" x14ac:dyDescent="0.25">
      <c r="A27" s="77" t="s">
        <v>6174</v>
      </c>
      <c r="B27" s="77" t="s">
        <v>6179</v>
      </c>
      <c r="C27" s="78">
        <v>45175</v>
      </c>
      <c r="D27" s="79"/>
      <c r="E27" s="79">
        <v>-9.4600000000000009</v>
      </c>
      <c r="F27" s="79">
        <v>-85.85</v>
      </c>
      <c r="G27" s="78">
        <v>45175</v>
      </c>
      <c r="H27" s="77" t="s">
        <v>6180</v>
      </c>
      <c r="I27" s="80">
        <v>1662422</v>
      </c>
      <c r="J27" s="80" t="s">
        <v>1327</v>
      </c>
      <c r="K27" s="80">
        <v>187501</v>
      </c>
      <c r="L27" s="81">
        <v>45177</v>
      </c>
      <c r="M27" s="77" t="e">
        <f>VLOOKUP(I27,#REF!,2,0)</f>
        <v>#REF!</v>
      </c>
      <c r="N27" t="s">
        <v>1301</v>
      </c>
      <c r="O27">
        <v>32</v>
      </c>
      <c r="P27" s="42" t="e">
        <f>VLOOKUP(I27,#REF!,4,0)</f>
        <v>#REF!</v>
      </c>
      <c r="Q27" s="84" t="e">
        <f t="shared" si="0"/>
        <v>#REF!</v>
      </c>
      <c r="R27" s="75" t="s">
        <v>1289</v>
      </c>
    </row>
    <row r="28" spans="1:18" x14ac:dyDescent="0.25">
      <c r="A28" s="77" t="s">
        <v>6174</v>
      </c>
      <c r="B28" s="77" t="s">
        <v>6181</v>
      </c>
      <c r="C28" s="78">
        <v>45175</v>
      </c>
      <c r="D28" s="79">
        <v>-164.04</v>
      </c>
      <c r="E28" s="79" t="e">
        <f>VLOOKUP(I28,#REF!,3,0)*2</f>
        <v>#REF!</v>
      </c>
      <c r="F28" s="79">
        <v>-56.3</v>
      </c>
      <c r="G28" s="78">
        <v>45175</v>
      </c>
      <c r="H28" s="77" t="s">
        <v>6182</v>
      </c>
      <c r="I28" s="80">
        <v>1593356</v>
      </c>
      <c r="J28" s="80" t="s">
        <v>1329</v>
      </c>
      <c r="K28" s="80">
        <v>187501</v>
      </c>
      <c r="L28" s="81">
        <v>45177</v>
      </c>
      <c r="M28" s="77" t="e">
        <f>VLOOKUP(I28,#REF!,2,0)</f>
        <v>#REF!</v>
      </c>
      <c r="N28" t="s">
        <v>1298</v>
      </c>
      <c r="O28">
        <v>60</v>
      </c>
      <c r="P28" s="42" t="e">
        <f>VLOOKUP(I28,#REF!,4,0)</f>
        <v>#REF!</v>
      </c>
      <c r="Q28" s="84" t="e">
        <f t="shared" si="0"/>
        <v>#REF!</v>
      </c>
      <c r="R28" s="75" t="s">
        <v>1289</v>
      </c>
    </row>
    <row r="29" spans="1:18" x14ac:dyDescent="0.25">
      <c r="A29" s="77" t="s">
        <v>6174</v>
      </c>
      <c r="B29" s="77" t="s">
        <v>6181</v>
      </c>
      <c r="C29" s="78">
        <v>45175</v>
      </c>
      <c r="D29" s="79"/>
      <c r="E29" s="79">
        <v>-9.3699999999999992</v>
      </c>
      <c r="F29" s="79">
        <v>-77.349999999999994</v>
      </c>
      <c r="G29" s="78">
        <v>45175</v>
      </c>
      <c r="H29" s="77" t="s">
        <v>6182</v>
      </c>
      <c r="I29" s="80">
        <v>1662420</v>
      </c>
      <c r="J29" s="80" t="s">
        <v>1318</v>
      </c>
      <c r="K29" s="80">
        <v>187501</v>
      </c>
      <c r="L29" s="81">
        <v>45177</v>
      </c>
      <c r="M29" s="77" t="e">
        <f>VLOOKUP(I29,#REF!,2,0)</f>
        <v>#REF!</v>
      </c>
      <c r="N29" t="s">
        <v>1301</v>
      </c>
      <c r="O29">
        <v>32</v>
      </c>
      <c r="P29" s="42" t="e">
        <f>VLOOKUP(I29,#REF!,4,0)</f>
        <v>#REF!</v>
      </c>
      <c r="Q29" s="84" t="e">
        <f t="shared" si="0"/>
        <v>#REF!</v>
      </c>
      <c r="R29" s="75" t="s">
        <v>1289</v>
      </c>
    </row>
    <row r="30" spans="1:18" x14ac:dyDescent="0.25">
      <c r="A30" s="77" t="s">
        <v>6183</v>
      </c>
      <c r="B30" s="77" t="s">
        <v>6225</v>
      </c>
      <c r="C30" s="78">
        <v>45170</v>
      </c>
      <c r="D30" s="79">
        <v>-36.590000000000003</v>
      </c>
      <c r="E30" s="79">
        <v>0</v>
      </c>
      <c r="F30" s="79">
        <v>-36.590000000000003</v>
      </c>
      <c r="G30" s="78">
        <v>45170</v>
      </c>
      <c r="H30" s="77" t="s">
        <v>6184</v>
      </c>
      <c r="I30" s="80">
        <v>1459093</v>
      </c>
      <c r="J30" s="80" t="s">
        <v>1351</v>
      </c>
      <c r="K30" s="80">
        <v>187736</v>
      </c>
      <c r="L30" s="81">
        <v>45175</v>
      </c>
      <c r="M30" s="77" t="e">
        <f>VLOOKUP(I30,#REF!,2,0)</f>
        <v>#REF!</v>
      </c>
      <c r="N30" t="s">
        <v>1291</v>
      </c>
      <c r="O30">
        <v>40</v>
      </c>
      <c r="P30" s="42" t="e">
        <f>VLOOKUP(I30,#REF!,4,0)</f>
        <v>#REF!</v>
      </c>
      <c r="Q30" s="84" t="e">
        <f t="shared" si="0"/>
        <v>#REF!</v>
      </c>
      <c r="R30" s="75" t="s">
        <v>1289</v>
      </c>
    </row>
    <row r="31" spans="1:18" x14ac:dyDescent="0.25">
      <c r="A31" s="77" t="s">
        <v>6183</v>
      </c>
      <c r="B31" s="77" t="s">
        <v>6226</v>
      </c>
      <c r="C31" s="78">
        <v>45171</v>
      </c>
      <c r="D31" s="79">
        <v>-39</v>
      </c>
      <c r="E31" s="79">
        <v>0</v>
      </c>
      <c r="F31" s="79">
        <v>-39</v>
      </c>
      <c r="G31" s="78">
        <v>45171</v>
      </c>
      <c r="H31" s="77" t="s">
        <v>6185</v>
      </c>
      <c r="I31" s="80">
        <v>1529947</v>
      </c>
      <c r="J31" s="80" t="s">
        <v>1294</v>
      </c>
      <c r="K31" s="80">
        <v>187736</v>
      </c>
      <c r="L31" s="81">
        <v>45175</v>
      </c>
      <c r="M31" s="77" t="e">
        <f>VLOOKUP(I31,#REF!,2,0)</f>
        <v>#REF!</v>
      </c>
      <c r="N31" t="s">
        <v>1291</v>
      </c>
      <c r="O31">
        <v>40</v>
      </c>
      <c r="P31" s="42" t="e">
        <f>VLOOKUP(I31,#REF!,4,0)</f>
        <v>#REF!</v>
      </c>
      <c r="Q31" s="84" t="e">
        <f t="shared" si="0"/>
        <v>#REF!</v>
      </c>
      <c r="R31" s="75" t="s">
        <v>1289</v>
      </c>
    </row>
    <row r="32" spans="1:18" x14ac:dyDescent="0.25">
      <c r="A32" s="77" t="s">
        <v>6183</v>
      </c>
      <c r="B32" s="77" t="s">
        <v>6227</v>
      </c>
      <c r="C32" s="78">
        <v>45171</v>
      </c>
      <c r="D32" s="79">
        <v>-42.07</v>
      </c>
      <c r="E32" s="79">
        <v>0</v>
      </c>
      <c r="F32" s="79">
        <v>-42.07</v>
      </c>
      <c r="G32" s="78">
        <v>45171</v>
      </c>
      <c r="H32" s="77" t="s">
        <v>6186</v>
      </c>
      <c r="I32" s="80">
        <v>1514688</v>
      </c>
      <c r="J32" s="80" t="s">
        <v>1304</v>
      </c>
      <c r="K32" s="80">
        <v>187736</v>
      </c>
      <c r="L32" s="81">
        <v>45175</v>
      </c>
      <c r="M32" s="77" t="e">
        <f>VLOOKUP(I32,#REF!,2,0)</f>
        <v>#REF!</v>
      </c>
      <c r="N32" t="s">
        <v>1291</v>
      </c>
      <c r="O32">
        <v>40</v>
      </c>
      <c r="P32" s="42" t="e">
        <f>VLOOKUP(I32,#REF!,4,0)</f>
        <v>#REF!</v>
      </c>
      <c r="Q32" s="84" t="e">
        <f t="shared" si="0"/>
        <v>#REF!</v>
      </c>
      <c r="R32" s="75" t="s">
        <v>1289</v>
      </c>
    </row>
    <row r="33" spans="1:18" x14ac:dyDescent="0.25">
      <c r="A33" s="77" t="s">
        <v>6183</v>
      </c>
      <c r="B33" s="77" t="s">
        <v>6228</v>
      </c>
      <c r="C33" s="78">
        <v>45171</v>
      </c>
      <c r="D33" s="79">
        <v>-39</v>
      </c>
      <c r="E33" s="79">
        <v>0</v>
      </c>
      <c r="F33" s="79">
        <v>-39</v>
      </c>
      <c r="G33" s="78">
        <v>45171</v>
      </c>
      <c r="H33" s="77" t="s">
        <v>6187</v>
      </c>
      <c r="I33" s="80">
        <v>1529947</v>
      </c>
      <c r="J33" s="80" t="s">
        <v>1294</v>
      </c>
      <c r="K33" s="80">
        <v>187736</v>
      </c>
      <c r="L33" s="81">
        <v>45175</v>
      </c>
      <c r="M33" s="77" t="e">
        <f>VLOOKUP(I33,#REF!,2,0)</f>
        <v>#REF!</v>
      </c>
      <c r="N33" t="s">
        <v>1291</v>
      </c>
      <c r="O33">
        <v>40</v>
      </c>
      <c r="P33" s="42" t="e">
        <f>VLOOKUP(I33,#REF!,4,0)</f>
        <v>#REF!</v>
      </c>
      <c r="Q33" s="84" t="e">
        <f t="shared" si="0"/>
        <v>#REF!</v>
      </c>
      <c r="R33" s="75" t="s">
        <v>1289</v>
      </c>
    </row>
    <row r="34" spans="1:18" x14ac:dyDescent="0.25">
      <c r="A34" s="77" t="s">
        <v>6183</v>
      </c>
      <c r="B34" s="77" t="s">
        <v>6229</v>
      </c>
      <c r="C34" s="78">
        <v>45171</v>
      </c>
      <c r="D34" s="79">
        <v>-39</v>
      </c>
      <c r="E34" s="79">
        <v>0</v>
      </c>
      <c r="F34" s="79">
        <v>-39</v>
      </c>
      <c r="G34" s="78">
        <v>45171</v>
      </c>
      <c r="H34" s="77" t="s">
        <v>6188</v>
      </c>
      <c r="I34" s="80">
        <v>1529947</v>
      </c>
      <c r="J34" s="80" t="s">
        <v>1294</v>
      </c>
      <c r="K34" s="80">
        <v>187736</v>
      </c>
      <c r="L34" s="81">
        <v>45175</v>
      </c>
      <c r="M34" s="77" t="e">
        <f>VLOOKUP(I34,#REF!,2,0)</f>
        <v>#REF!</v>
      </c>
      <c r="N34" t="s">
        <v>1291</v>
      </c>
      <c r="O34">
        <v>40</v>
      </c>
      <c r="P34" s="42" t="e">
        <f>VLOOKUP(I34,#REF!,4,0)</f>
        <v>#REF!</v>
      </c>
      <c r="Q34" s="84" t="e">
        <f t="shared" si="0"/>
        <v>#REF!</v>
      </c>
      <c r="R34" s="75" t="s">
        <v>1289</v>
      </c>
    </row>
    <row r="35" spans="1:18" x14ac:dyDescent="0.25">
      <c r="A35" s="77" t="s">
        <v>6183</v>
      </c>
      <c r="B35" s="77" t="s">
        <v>6230</v>
      </c>
      <c r="C35" s="78">
        <v>45171</v>
      </c>
      <c r="D35" s="79">
        <v>-39</v>
      </c>
      <c r="E35" s="79">
        <v>0</v>
      </c>
      <c r="F35" s="79">
        <v>-39</v>
      </c>
      <c r="G35" s="78">
        <v>45171</v>
      </c>
      <c r="H35" s="77" t="s">
        <v>6189</v>
      </c>
      <c r="I35" s="80">
        <v>1529946</v>
      </c>
      <c r="J35" s="80" t="s">
        <v>1306</v>
      </c>
      <c r="K35" s="80">
        <v>187736</v>
      </c>
      <c r="L35" s="81">
        <v>45175</v>
      </c>
      <c r="M35" s="77" t="e">
        <f>VLOOKUP(I35,#REF!,2,0)</f>
        <v>#REF!</v>
      </c>
      <c r="N35" t="s">
        <v>1291</v>
      </c>
      <c r="O35">
        <v>40</v>
      </c>
      <c r="P35" s="42" t="e">
        <f>VLOOKUP(I35,#REF!,4,0)</f>
        <v>#REF!</v>
      </c>
      <c r="Q35" s="84" t="e">
        <f t="shared" si="0"/>
        <v>#REF!</v>
      </c>
      <c r="R35" s="75" t="s">
        <v>1289</v>
      </c>
    </row>
    <row r="36" spans="1:18" x14ac:dyDescent="0.25">
      <c r="A36" s="77" t="s">
        <v>6183</v>
      </c>
      <c r="B36" s="77" t="s">
        <v>6231</v>
      </c>
      <c r="C36" s="78">
        <v>45170</v>
      </c>
      <c r="D36" s="79">
        <v>-182.03</v>
      </c>
      <c r="E36" s="79">
        <v>-9.3699999999999992</v>
      </c>
      <c r="F36" s="79">
        <v>-77.349999999999994</v>
      </c>
      <c r="G36" s="78">
        <v>45170</v>
      </c>
      <c r="H36" s="77" t="s">
        <v>6190</v>
      </c>
      <c r="I36" s="80">
        <v>1662420</v>
      </c>
      <c r="J36" s="80" t="s">
        <v>1318</v>
      </c>
      <c r="K36" s="80">
        <v>187736</v>
      </c>
      <c r="L36" s="81">
        <v>45175</v>
      </c>
      <c r="M36" s="77" t="e">
        <f>VLOOKUP(I36,#REF!,2,0)</f>
        <v>#REF!</v>
      </c>
      <c r="N36" t="s">
        <v>1301</v>
      </c>
      <c r="O36">
        <v>32</v>
      </c>
      <c r="P36" s="42" t="e">
        <f>VLOOKUP(I36,#REF!,4,0)</f>
        <v>#REF!</v>
      </c>
      <c r="Q36" s="84" t="e">
        <f t="shared" si="0"/>
        <v>#REF!</v>
      </c>
      <c r="R36" s="75" t="s">
        <v>1289</v>
      </c>
    </row>
    <row r="37" spans="1:18" x14ac:dyDescent="0.25">
      <c r="A37" s="77" t="s">
        <v>6183</v>
      </c>
      <c r="B37" s="77" t="s">
        <v>6231</v>
      </c>
      <c r="C37" s="78">
        <v>45170</v>
      </c>
      <c r="D37" s="79"/>
      <c r="E37" s="79">
        <v>-9.4600000000000009</v>
      </c>
      <c r="F37" s="79">
        <v>-85.85</v>
      </c>
      <c r="G37" s="78">
        <v>45170</v>
      </c>
      <c r="H37" s="77" t="s">
        <v>6190</v>
      </c>
      <c r="I37" s="80">
        <v>1662421</v>
      </c>
      <c r="J37" s="80" t="s">
        <v>1300</v>
      </c>
      <c r="K37" s="80">
        <v>187736</v>
      </c>
      <c r="L37" s="81">
        <v>45175</v>
      </c>
      <c r="M37" s="77" t="e">
        <f>VLOOKUP(I37,#REF!,2,0)</f>
        <v>#REF!</v>
      </c>
      <c r="N37" t="s">
        <v>1301</v>
      </c>
      <c r="O37">
        <v>32</v>
      </c>
      <c r="P37" s="42" t="e">
        <f>VLOOKUP(I37,#REF!,4,0)</f>
        <v>#REF!</v>
      </c>
      <c r="Q37" s="84" t="e">
        <f t="shared" si="0"/>
        <v>#REF!</v>
      </c>
      <c r="R37" s="75" t="s">
        <v>1289</v>
      </c>
    </row>
    <row r="38" spans="1:18" x14ac:dyDescent="0.25">
      <c r="A38" s="77" t="s">
        <v>6183</v>
      </c>
      <c r="B38" s="77" t="s">
        <v>6232</v>
      </c>
      <c r="C38" s="78">
        <v>45170</v>
      </c>
      <c r="D38" s="79">
        <v>-42.7</v>
      </c>
      <c r="E38" s="79">
        <v>-11.1</v>
      </c>
      <c r="F38" s="79">
        <v>-31.6</v>
      </c>
      <c r="G38" s="78">
        <v>45170</v>
      </c>
      <c r="H38" s="77" t="s">
        <v>6191</v>
      </c>
      <c r="I38" s="80">
        <v>1540785</v>
      </c>
      <c r="J38" s="80" t="s">
        <v>1328</v>
      </c>
      <c r="K38" s="80">
        <v>187736</v>
      </c>
      <c r="L38" s="81">
        <v>45175</v>
      </c>
      <c r="M38" s="77" t="e">
        <f>VLOOKUP(I38,#REF!,2,0)</f>
        <v>#REF!</v>
      </c>
      <c r="N38" t="s">
        <v>1298</v>
      </c>
      <c r="O38">
        <v>60</v>
      </c>
      <c r="P38" s="42" t="e">
        <f>VLOOKUP(I38,#REF!,4,0)</f>
        <v>#REF!</v>
      </c>
      <c r="Q38" s="84" t="e">
        <f t="shared" si="0"/>
        <v>#REF!</v>
      </c>
      <c r="R38" s="75" t="s">
        <v>1289</v>
      </c>
    </row>
    <row r="39" spans="1:18" x14ac:dyDescent="0.25">
      <c r="A39" s="77" t="s">
        <v>6192</v>
      </c>
      <c r="B39" s="77" t="s">
        <v>6233</v>
      </c>
      <c r="C39" s="78">
        <v>45174</v>
      </c>
      <c r="D39" s="79">
        <v>-41.04</v>
      </c>
      <c r="E39" s="79">
        <v>-18.54</v>
      </c>
      <c r="F39" s="79">
        <v>-22.5</v>
      </c>
      <c r="G39" s="78">
        <v>45174</v>
      </c>
      <c r="H39" s="77" t="s">
        <v>6193</v>
      </c>
      <c r="I39" s="80">
        <v>1663075</v>
      </c>
      <c r="J39" s="80" t="s">
        <v>5741</v>
      </c>
      <c r="K39" s="80">
        <v>12220648</v>
      </c>
      <c r="L39" s="81">
        <v>45176</v>
      </c>
      <c r="M39" s="77" t="e">
        <f>VLOOKUP(I39,#REF!,2,0)</f>
        <v>#REF!</v>
      </c>
      <c r="N39" t="s">
        <v>1311</v>
      </c>
      <c r="O39">
        <v>55</v>
      </c>
      <c r="P39" s="42" t="e">
        <f>VLOOKUP(I39,#REF!,4,0)</f>
        <v>#REF!</v>
      </c>
      <c r="Q39" s="84" t="e">
        <f t="shared" si="0"/>
        <v>#REF!</v>
      </c>
      <c r="R39" s="75" t="s">
        <v>1289</v>
      </c>
    </row>
    <row r="40" spans="1:18" x14ac:dyDescent="0.25">
      <c r="A40" s="77" t="s">
        <v>6192</v>
      </c>
      <c r="B40" s="77" t="s">
        <v>6234</v>
      </c>
      <c r="C40" s="78">
        <v>45174</v>
      </c>
      <c r="D40" s="79">
        <v>-56.66</v>
      </c>
      <c r="E40" s="79">
        <v>-34.159999999999997</v>
      </c>
      <c r="F40" s="79">
        <v>-22.5</v>
      </c>
      <c r="G40" s="78">
        <v>45174</v>
      </c>
      <c r="H40" s="77" t="s">
        <v>6194</v>
      </c>
      <c r="I40" s="80">
        <v>1663075</v>
      </c>
      <c r="J40" s="80" t="s">
        <v>5741</v>
      </c>
      <c r="K40" s="80">
        <v>12220648</v>
      </c>
      <c r="L40" s="81">
        <v>45176</v>
      </c>
      <c r="M40" s="77" t="e">
        <f>VLOOKUP(I40,#REF!,2,0)</f>
        <v>#REF!</v>
      </c>
      <c r="N40" t="s">
        <v>1311</v>
      </c>
      <c r="O40">
        <v>55</v>
      </c>
      <c r="P40" s="42" t="e">
        <f>VLOOKUP(I40,#REF!,4,0)</f>
        <v>#REF!</v>
      </c>
      <c r="Q40" s="84" t="e">
        <f t="shared" si="0"/>
        <v>#REF!</v>
      </c>
      <c r="R40" s="75" t="s">
        <v>1289</v>
      </c>
    </row>
    <row r="41" spans="1:18" x14ac:dyDescent="0.25">
      <c r="A41" s="77" t="s">
        <v>6192</v>
      </c>
      <c r="B41" s="77" t="s">
        <v>6235</v>
      </c>
      <c r="C41" s="78">
        <v>45174</v>
      </c>
      <c r="D41" s="79">
        <v>-32.380000000000003</v>
      </c>
      <c r="E41" s="79">
        <v>-9.8800000000000008</v>
      </c>
      <c r="F41" s="79">
        <v>-22.5</v>
      </c>
      <c r="G41" s="78">
        <v>45174</v>
      </c>
      <c r="H41" s="77" t="s">
        <v>6195</v>
      </c>
      <c r="I41" s="80">
        <v>1663075</v>
      </c>
      <c r="J41" s="80" t="s">
        <v>5741</v>
      </c>
      <c r="K41" s="80">
        <v>12220648</v>
      </c>
      <c r="L41" s="81">
        <v>45176</v>
      </c>
      <c r="M41" s="77" t="e">
        <f>VLOOKUP(I41,#REF!,2,0)</f>
        <v>#REF!</v>
      </c>
      <c r="N41" t="s">
        <v>1311</v>
      </c>
      <c r="O41">
        <v>55</v>
      </c>
      <c r="P41" s="42" t="e">
        <f>VLOOKUP(I41,#REF!,4,0)</f>
        <v>#REF!</v>
      </c>
      <c r="Q41" s="84" t="e">
        <f t="shared" si="0"/>
        <v>#REF!</v>
      </c>
      <c r="R41" s="75" t="s">
        <v>1289</v>
      </c>
    </row>
    <row r="42" spans="1:18" x14ac:dyDescent="0.25">
      <c r="A42" s="77" t="s">
        <v>6192</v>
      </c>
      <c r="B42" s="77" t="s">
        <v>6236</v>
      </c>
      <c r="C42" s="78">
        <v>45174</v>
      </c>
      <c r="D42" s="79">
        <v>-25.8</v>
      </c>
      <c r="E42" s="79">
        <v>0</v>
      </c>
      <c r="F42" s="79">
        <v>-25.8</v>
      </c>
      <c r="G42" s="78">
        <v>45174</v>
      </c>
      <c r="H42" s="77" t="s">
        <v>6196</v>
      </c>
      <c r="I42" s="80">
        <v>1290496</v>
      </c>
      <c r="J42" s="80" t="s">
        <v>6474</v>
      </c>
      <c r="K42" s="80">
        <v>187749</v>
      </c>
      <c r="L42" s="81">
        <v>45176</v>
      </c>
      <c r="M42" s="77" t="e">
        <f>VLOOKUP(I42,#REF!,2,0)</f>
        <v>#REF!</v>
      </c>
      <c r="N42" t="s">
        <v>1291</v>
      </c>
      <c r="O42">
        <v>40</v>
      </c>
      <c r="P42" s="42" t="e">
        <f>VLOOKUP(I42,#REF!,4,0)</f>
        <v>#REF!</v>
      </c>
      <c r="Q42" s="84" t="e">
        <f t="shared" si="0"/>
        <v>#REF!</v>
      </c>
      <c r="R42" s="75" t="s">
        <v>1289</v>
      </c>
    </row>
    <row r="43" spans="1:18" x14ac:dyDescent="0.25">
      <c r="A43" s="77" t="s">
        <v>6192</v>
      </c>
      <c r="B43" s="77" t="s">
        <v>6237</v>
      </c>
      <c r="C43" s="78">
        <v>45174</v>
      </c>
      <c r="D43" s="79">
        <v>-85.4</v>
      </c>
      <c r="E43" s="79">
        <v>-22.2</v>
      </c>
      <c r="F43" s="79">
        <v>-63.2</v>
      </c>
      <c r="G43" s="78">
        <v>45174</v>
      </c>
      <c r="H43" s="77" t="s">
        <v>6197</v>
      </c>
      <c r="I43" s="80">
        <v>1540787</v>
      </c>
      <c r="J43" s="80" t="s">
        <v>1341</v>
      </c>
      <c r="K43" s="80">
        <v>187749</v>
      </c>
      <c r="L43" s="81">
        <v>45176</v>
      </c>
      <c r="M43" s="77" t="e">
        <f>VLOOKUP(I43,#REF!,2,0)</f>
        <v>#REF!</v>
      </c>
      <c r="N43" t="s">
        <v>1298</v>
      </c>
      <c r="O43">
        <v>60</v>
      </c>
      <c r="P43" s="42" t="e">
        <f>VLOOKUP(I43,#REF!,4,0)</f>
        <v>#REF!</v>
      </c>
      <c r="Q43" s="84" t="e">
        <f t="shared" si="0"/>
        <v>#REF!</v>
      </c>
      <c r="R43" s="75" t="s">
        <v>1289</v>
      </c>
    </row>
    <row r="44" spans="1:18" x14ac:dyDescent="0.25">
      <c r="A44" s="77" t="s">
        <v>6192</v>
      </c>
      <c r="B44" s="77" t="s">
        <v>6238</v>
      </c>
      <c r="C44" s="78">
        <v>45174</v>
      </c>
      <c r="D44" s="79">
        <v>-39</v>
      </c>
      <c r="E44" s="79">
        <v>0</v>
      </c>
      <c r="F44" s="79">
        <v>-39</v>
      </c>
      <c r="G44" s="78">
        <v>45174</v>
      </c>
      <c r="H44" s="77" t="s">
        <v>6198</v>
      </c>
      <c r="I44" s="80">
        <v>1529947</v>
      </c>
      <c r="J44" s="80" t="s">
        <v>1294</v>
      </c>
      <c r="K44" s="80">
        <v>187749</v>
      </c>
      <c r="L44" s="81">
        <v>45176</v>
      </c>
      <c r="M44" s="77" t="e">
        <f>VLOOKUP(I44,#REF!,2,0)</f>
        <v>#REF!</v>
      </c>
      <c r="N44" t="s">
        <v>1291</v>
      </c>
      <c r="O44">
        <v>40</v>
      </c>
      <c r="P44" s="42" t="e">
        <f>VLOOKUP(I44,#REF!,4,0)</f>
        <v>#REF!</v>
      </c>
      <c r="Q44" s="84" t="e">
        <f t="shared" si="0"/>
        <v>#REF!</v>
      </c>
      <c r="R44" s="75" t="s">
        <v>1289</v>
      </c>
    </row>
    <row r="45" spans="1:18" x14ac:dyDescent="0.25">
      <c r="A45" s="77" t="s">
        <v>6192</v>
      </c>
      <c r="B45" s="77" t="s">
        <v>6238</v>
      </c>
      <c r="C45" s="78">
        <v>45174</v>
      </c>
      <c r="D45" s="79">
        <v>-70.62</v>
      </c>
      <c r="E45" s="79"/>
      <c r="F45" s="79">
        <v>-70.62</v>
      </c>
      <c r="G45" s="78">
        <v>45174</v>
      </c>
      <c r="H45" s="77" t="s">
        <v>6198</v>
      </c>
      <c r="I45" s="80">
        <v>1585798</v>
      </c>
      <c r="J45" s="80" t="s">
        <v>1319</v>
      </c>
      <c r="K45" s="80">
        <v>187749</v>
      </c>
      <c r="L45" s="81">
        <v>45176</v>
      </c>
      <c r="M45" s="77" t="e">
        <f>VLOOKUP(I45,#REF!,2,0)</f>
        <v>#REF!</v>
      </c>
      <c r="N45" t="s">
        <v>1291</v>
      </c>
      <c r="O45">
        <v>40</v>
      </c>
      <c r="P45" s="42" t="e">
        <f>VLOOKUP(I45,#REF!,4,0)</f>
        <v>#REF!</v>
      </c>
      <c r="Q45" s="84" t="e">
        <f t="shared" si="0"/>
        <v>#REF!</v>
      </c>
      <c r="R45" s="75" t="s">
        <v>1289</v>
      </c>
    </row>
    <row r="46" spans="1:18" x14ac:dyDescent="0.25">
      <c r="A46" s="77" t="s">
        <v>6192</v>
      </c>
      <c r="B46" s="77" t="s">
        <v>6239</v>
      </c>
      <c r="C46" s="78">
        <v>45174</v>
      </c>
      <c r="D46" s="79">
        <v>-173.44</v>
      </c>
      <c r="E46" s="79">
        <v>-18.739999999999998</v>
      </c>
      <c r="F46" s="79">
        <v>-154.69999999999999</v>
      </c>
      <c r="G46" s="78">
        <v>45174</v>
      </c>
      <c r="H46" s="77" t="s">
        <v>6199</v>
      </c>
      <c r="I46" s="80">
        <v>1662420</v>
      </c>
      <c r="J46" s="80" t="s">
        <v>1318</v>
      </c>
      <c r="K46" s="80">
        <v>187749</v>
      </c>
      <c r="L46" s="81">
        <v>45176</v>
      </c>
      <c r="M46" s="77" t="e">
        <f>VLOOKUP(I46,#REF!,2,0)</f>
        <v>#REF!</v>
      </c>
      <c r="N46" t="s">
        <v>1301</v>
      </c>
      <c r="O46">
        <v>32</v>
      </c>
      <c r="P46" s="42" t="e">
        <f>VLOOKUP(I46,#REF!,4,0)</f>
        <v>#REF!</v>
      </c>
      <c r="Q46" s="84" t="e">
        <f t="shared" si="0"/>
        <v>#REF!</v>
      </c>
      <c r="R46" s="75" t="s">
        <v>1289</v>
      </c>
    </row>
    <row r="47" spans="1:18" x14ac:dyDescent="0.25">
      <c r="A47" s="77" t="s">
        <v>6192</v>
      </c>
      <c r="B47" s="77" t="s">
        <v>6240</v>
      </c>
      <c r="C47" s="78">
        <v>45174</v>
      </c>
      <c r="D47" s="79">
        <f>E47+F47</f>
        <v>-42.7</v>
      </c>
      <c r="E47" s="79">
        <v>-11.1</v>
      </c>
      <c r="F47" s="79">
        <v>-31.6</v>
      </c>
      <c r="G47" s="78">
        <v>45174</v>
      </c>
      <c r="H47" s="77" t="s">
        <v>6200</v>
      </c>
      <c r="I47" s="80">
        <v>1540787</v>
      </c>
      <c r="J47" s="80" t="s">
        <v>1341</v>
      </c>
      <c r="K47" s="80">
        <v>187749</v>
      </c>
      <c r="L47" s="81">
        <v>45176</v>
      </c>
      <c r="M47" s="77" t="e">
        <f>VLOOKUP(I47,#REF!,2,0)</f>
        <v>#REF!</v>
      </c>
      <c r="N47" t="s">
        <v>1298</v>
      </c>
      <c r="O47">
        <v>60</v>
      </c>
      <c r="P47" s="42" t="e">
        <f>VLOOKUP(I47,#REF!,4,0)</f>
        <v>#REF!</v>
      </c>
      <c r="Q47" s="84" t="e">
        <f t="shared" si="0"/>
        <v>#REF!</v>
      </c>
      <c r="R47" s="75" t="s">
        <v>1289</v>
      </c>
    </row>
    <row r="48" spans="1:18" x14ac:dyDescent="0.25">
      <c r="A48" s="77" t="s">
        <v>6192</v>
      </c>
      <c r="B48" s="77" t="s">
        <v>6240</v>
      </c>
      <c r="C48" s="78">
        <v>45174</v>
      </c>
      <c r="D48" s="79">
        <f>E48+F48</f>
        <v>-95.31</v>
      </c>
      <c r="E48" s="79">
        <v>-9.4600000000000009</v>
      </c>
      <c r="F48" s="79">
        <v>-85.85</v>
      </c>
      <c r="G48" s="78">
        <v>45174</v>
      </c>
      <c r="H48" s="77" t="s">
        <v>6200</v>
      </c>
      <c r="I48" s="80">
        <v>1662421</v>
      </c>
      <c r="J48" s="80" t="s">
        <v>1300</v>
      </c>
      <c r="K48" s="80">
        <v>187749</v>
      </c>
      <c r="L48" s="81">
        <v>45176</v>
      </c>
      <c r="M48" s="77" t="e">
        <f>VLOOKUP(I48,#REF!,2,0)</f>
        <v>#REF!</v>
      </c>
      <c r="N48" t="s">
        <v>1301</v>
      </c>
      <c r="O48">
        <v>32</v>
      </c>
      <c r="P48" s="42" t="e">
        <f>VLOOKUP(I48,#REF!,4,0)</f>
        <v>#REF!</v>
      </c>
      <c r="Q48" s="84" t="e">
        <f t="shared" si="0"/>
        <v>#REF!</v>
      </c>
      <c r="R48" s="75" t="s">
        <v>1289</v>
      </c>
    </row>
    <row r="49" spans="1:18" x14ac:dyDescent="0.25">
      <c r="A49" s="77" t="s">
        <v>6192</v>
      </c>
      <c r="B49" s="77" t="s">
        <v>6241</v>
      </c>
      <c r="C49" s="78">
        <v>45174</v>
      </c>
      <c r="D49" s="79">
        <v>-25.55</v>
      </c>
      <c r="E49" s="79">
        <v>0</v>
      </c>
      <c r="F49" s="79">
        <v>-25.55</v>
      </c>
      <c r="G49" s="78">
        <v>45174</v>
      </c>
      <c r="H49" s="77" t="s">
        <v>6201</v>
      </c>
      <c r="I49" s="80">
        <v>1516594</v>
      </c>
      <c r="J49" s="80" t="s">
        <v>1313</v>
      </c>
      <c r="K49" s="80">
        <v>187749</v>
      </c>
      <c r="L49" s="81">
        <v>45176</v>
      </c>
      <c r="M49" s="77" t="e">
        <f>VLOOKUP(I49,#REF!,2,0)</f>
        <v>#REF!</v>
      </c>
      <c r="N49" t="s">
        <v>1291</v>
      </c>
      <c r="O49">
        <v>40</v>
      </c>
      <c r="P49" s="42" t="e">
        <f>VLOOKUP(I49,#REF!,4,0)</f>
        <v>#REF!</v>
      </c>
      <c r="Q49" s="84" t="e">
        <f t="shared" si="0"/>
        <v>#REF!</v>
      </c>
      <c r="R49" s="75" t="s">
        <v>1289</v>
      </c>
    </row>
    <row r="50" spans="1:18" x14ac:dyDescent="0.25">
      <c r="A50" s="77" t="s">
        <v>6192</v>
      </c>
      <c r="B50" s="77" t="s">
        <v>6242</v>
      </c>
      <c r="C50" s="78">
        <v>45174</v>
      </c>
      <c r="D50" s="79">
        <v>-202.7</v>
      </c>
      <c r="E50" s="79">
        <f>-10.51*3</f>
        <v>-31.53</v>
      </c>
      <c r="F50" s="79">
        <v>-84.45</v>
      </c>
      <c r="G50" s="78">
        <v>45174</v>
      </c>
      <c r="H50" s="77" t="s">
        <v>6202</v>
      </c>
      <c r="I50" s="80">
        <v>1540780</v>
      </c>
      <c r="J50" s="80" t="s">
        <v>1334</v>
      </c>
      <c r="K50" s="80">
        <v>187749</v>
      </c>
      <c r="L50" s="81">
        <v>45176</v>
      </c>
      <c r="M50" s="77" t="e">
        <f>VLOOKUP(I50,#REF!,2,0)</f>
        <v>#REF!</v>
      </c>
      <c r="N50" t="s">
        <v>1298</v>
      </c>
      <c r="O50">
        <v>60</v>
      </c>
      <c r="P50" s="42" t="e">
        <f>VLOOKUP(I50,#REF!,4,0)</f>
        <v>#REF!</v>
      </c>
      <c r="Q50" s="84" t="e">
        <f t="shared" si="0"/>
        <v>#REF!</v>
      </c>
      <c r="R50" s="75" t="s">
        <v>1289</v>
      </c>
    </row>
    <row r="51" spans="1:18" x14ac:dyDescent="0.25">
      <c r="A51" s="77" t="s">
        <v>6192</v>
      </c>
      <c r="B51" s="77" t="s">
        <v>6242</v>
      </c>
      <c r="C51" s="78">
        <v>45174</v>
      </c>
      <c r="D51" s="79"/>
      <c r="E51" s="79">
        <v>-9.3699999999999992</v>
      </c>
      <c r="F51" s="79">
        <v>-77.349999999999994</v>
      </c>
      <c r="G51" s="78">
        <v>45174</v>
      </c>
      <c r="H51" s="77" t="s">
        <v>6202</v>
      </c>
      <c r="I51" s="80">
        <v>1662420</v>
      </c>
      <c r="J51" s="80" t="s">
        <v>1318</v>
      </c>
      <c r="K51" s="80">
        <v>187749</v>
      </c>
      <c r="L51" s="81">
        <v>45176</v>
      </c>
      <c r="M51" s="77" t="e">
        <f>VLOOKUP(I51,#REF!,2,0)</f>
        <v>#REF!</v>
      </c>
      <c r="N51" t="s">
        <v>1301</v>
      </c>
      <c r="O51">
        <v>32</v>
      </c>
      <c r="P51" s="42" t="e">
        <f>VLOOKUP(I51,#REF!,4,0)</f>
        <v>#REF!</v>
      </c>
      <c r="Q51" s="84" t="e">
        <f t="shared" si="0"/>
        <v>#REF!</v>
      </c>
      <c r="R51" s="75" t="s">
        <v>1289</v>
      </c>
    </row>
    <row r="52" spans="1:18" x14ac:dyDescent="0.25">
      <c r="A52" s="77" t="s">
        <v>6203</v>
      </c>
      <c r="B52" s="77" t="s">
        <v>6204</v>
      </c>
      <c r="C52" s="78">
        <v>45176</v>
      </c>
      <c r="D52" s="79">
        <v>-42.8</v>
      </c>
      <c r="E52" s="79">
        <v>-20.3</v>
      </c>
      <c r="F52" s="79">
        <v>-22.5</v>
      </c>
      <c r="G52" s="78">
        <v>45176</v>
      </c>
      <c r="H52" s="77" t="s">
        <v>6205</v>
      </c>
      <c r="I52" s="80">
        <v>1663075</v>
      </c>
      <c r="J52" s="80" t="s">
        <v>5741</v>
      </c>
      <c r="K52" s="80">
        <v>12220652</v>
      </c>
      <c r="L52" s="81">
        <v>45180</v>
      </c>
      <c r="M52" s="77" t="e">
        <f>VLOOKUP(I52,#REF!,2,0)</f>
        <v>#REF!</v>
      </c>
      <c r="N52" t="s">
        <v>1311</v>
      </c>
      <c r="O52">
        <v>55</v>
      </c>
      <c r="P52" s="42" t="e">
        <f>VLOOKUP(I52,#REF!,4,0)</f>
        <v>#REF!</v>
      </c>
      <c r="Q52" s="84" t="e">
        <f t="shared" si="0"/>
        <v>#REF!</v>
      </c>
      <c r="R52" s="75" t="s">
        <v>1289</v>
      </c>
    </row>
    <row r="53" spans="1:18" x14ac:dyDescent="0.25">
      <c r="A53" s="77" t="s">
        <v>6203</v>
      </c>
      <c r="B53" s="77" t="s">
        <v>6243</v>
      </c>
      <c r="C53" s="78">
        <v>45176</v>
      </c>
      <c r="D53" s="79">
        <f>E53+F53</f>
        <v>-77.319999999999993</v>
      </c>
      <c r="E53" s="79">
        <v>-21.02</v>
      </c>
      <c r="F53" s="79">
        <v>-56.3</v>
      </c>
      <c r="G53" s="78">
        <v>45176</v>
      </c>
      <c r="H53" s="77" t="s">
        <v>6206</v>
      </c>
      <c r="I53" s="80">
        <v>1540780</v>
      </c>
      <c r="J53" s="80" t="s">
        <v>1334</v>
      </c>
      <c r="K53" s="80">
        <v>187754</v>
      </c>
      <c r="L53" s="81">
        <v>45180</v>
      </c>
      <c r="M53" s="77" t="e">
        <f>VLOOKUP(I53,#REF!,2,0)</f>
        <v>#REF!</v>
      </c>
      <c r="N53" t="s">
        <v>1298</v>
      </c>
      <c r="O53">
        <v>60</v>
      </c>
      <c r="P53" s="42" t="e">
        <f>VLOOKUP(I53,#REF!,4,0)</f>
        <v>#REF!</v>
      </c>
      <c r="Q53" s="84" t="e">
        <f t="shared" si="0"/>
        <v>#REF!</v>
      </c>
      <c r="R53" s="75" t="s">
        <v>1289</v>
      </c>
    </row>
    <row r="54" spans="1:18" x14ac:dyDescent="0.25">
      <c r="A54" s="77" t="s">
        <v>6203</v>
      </c>
      <c r="B54" s="77" t="s">
        <v>6243</v>
      </c>
      <c r="C54" s="78">
        <v>45176</v>
      </c>
      <c r="D54" s="79">
        <f>E54+F54</f>
        <v>-77.319999999999993</v>
      </c>
      <c r="E54" s="79">
        <v>-21.02</v>
      </c>
      <c r="F54" s="79">
        <v>-56.3</v>
      </c>
      <c r="G54" s="78">
        <v>45176</v>
      </c>
      <c r="H54" s="77" t="s">
        <v>6206</v>
      </c>
      <c r="I54" s="80">
        <v>1540783</v>
      </c>
      <c r="J54" s="80" t="s">
        <v>1317</v>
      </c>
      <c r="K54" s="80">
        <v>187754</v>
      </c>
      <c r="L54" s="81">
        <v>45180</v>
      </c>
      <c r="M54" s="77" t="e">
        <f>VLOOKUP(I54,#REF!,2,0)</f>
        <v>#REF!</v>
      </c>
      <c r="N54" t="s">
        <v>1298</v>
      </c>
      <c r="O54">
        <v>60</v>
      </c>
      <c r="P54" s="42" t="e">
        <f>VLOOKUP(I54,#REF!,4,0)</f>
        <v>#REF!</v>
      </c>
      <c r="Q54" s="84" t="e">
        <f t="shared" si="0"/>
        <v>#REF!</v>
      </c>
      <c r="R54" s="75" t="s">
        <v>1289</v>
      </c>
    </row>
    <row r="55" spans="1:18" x14ac:dyDescent="0.25">
      <c r="A55" s="77" t="s">
        <v>6203</v>
      </c>
      <c r="B55" s="77" t="s">
        <v>6244</v>
      </c>
      <c r="C55" s="78">
        <v>45176</v>
      </c>
      <c r="D55" s="79">
        <v>-25.55</v>
      </c>
      <c r="E55" s="79">
        <v>0</v>
      </c>
      <c r="F55" s="79">
        <v>-25.55</v>
      </c>
      <c r="G55" s="78">
        <v>45176</v>
      </c>
      <c r="H55" s="77" t="s">
        <v>6207</v>
      </c>
      <c r="I55" s="80">
        <v>1516594</v>
      </c>
      <c r="J55" s="80" t="s">
        <v>1313</v>
      </c>
      <c r="K55" s="80">
        <v>187754</v>
      </c>
      <c r="L55" s="81">
        <v>45180</v>
      </c>
      <c r="M55" s="77" t="e">
        <f>VLOOKUP(I55,#REF!,2,0)</f>
        <v>#REF!</v>
      </c>
      <c r="N55" t="s">
        <v>1291</v>
      </c>
      <c r="O55">
        <v>40</v>
      </c>
      <c r="P55" s="42" t="e">
        <f>VLOOKUP(I55,#REF!,4,0)</f>
        <v>#REF!</v>
      </c>
      <c r="Q55" s="84" t="e">
        <f t="shared" si="0"/>
        <v>#REF!</v>
      </c>
      <c r="R55" s="75" t="s">
        <v>1289</v>
      </c>
    </row>
    <row r="56" spans="1:18" x14ac:dyDescent="0.25">
      <c r="A56" s="77" t="s">
        <v>6203</v>
      </c>
      <c r="B56" s="77" t="s">
        <v>6244</v>
      </c>
      <c r="C56" s="78">
        <v>45176</v>
      </c>
      <c r="D56" s="79">
        <v>-25.55</v>
      </c>
      <c r="E56" s="79"/>
      <c r="F56" s="79">
        <v>-25.55</v>
      </c>
      <c r="G56" s="78">
        <v>45176</v>
      </c>
      <c r="H56" s="77" t="s">
        <v>6207</v>
      </c>
      <c r="I56" s="80">
        <v>1516596</v>
      </c>
      <c r="J56" s="80" t="s">
        <v>1344</v>
      </c>
      <c r="K56" s="80">
        <v>187754</v>
      </c>
      <c r="L56" s="81">
        <v>45180</v>
      </c>
      <c r="M56" s="77" t="e">
        <f>VLOOKUP(I56,#REF!,2,0)</f>
        <v>#REF!</v>
      </c>
      <c r="N56" t="s">
        <v>1291</v>
      </c>
      <c r="O56">
        <v>40</v>
      </c>
      <c r="P56" s="42" t="e">
        <f>VLOOKUP(I56,#REF!,4,0)</f>
        <v>#REF!</v>
      </c>
      <c r="Q56" s="84" t="e">
        <f t="shared" si="0"/>
        <v>#REF!</v>
      </c>
      <c r="R56" s="75" t="s">
        <v>1289</v>
      </c>
    </row>
    <row r="57" spans="1:18" x14ac:dyDescent="0.25">
      <c r="A57" s="77" t="s">
        <v>6203</v>
      </c>
      <c r="B57" s="77" t="s">
        <v>6245</v>
      </c>
      <c r="C57" s="78">
        <v>45176</v>
      </c>
      <c r="D57" s="79">
        <v>-311.45</v>
      </c>
      <c r="E57" s="79">
        <v>-11.1</v>
      </c>
      <c r="F57" s="79">
        <v>-31.6</v>
      </c>
      <c r="G57" s="78">
        <v>45176</v>
      </c>
      <c r="H57" s="77" t="s">
        <v>6208</v>
      </c>
      <c r="I57" s="80">
        <v>1540784</v>
      </c>
      <c r="J57" s="80" t="s">
        <v>1297</v>
      </c>
      <c r="K57" s="80">
        <v>187754</v>
      </c>
      <c r="L57" s="81">
        <v>45180</v>
      </c>
      <c r="M57" s="77" t="e">
        <f>VLOOKUP(I57,#REF!,2,0)</f>
        <v>#REF!</v>
      </c>
      <c r="N57" t="s">
        <v>1298</v>
      </c>
      <c r="O57">
        <v>60</v>
      </c>
      <c r="P57" s="42" t="e">
        <f>VLOOKUP(I57,#REF!,4,0)</f>
        <v>#REF!</v>
      </c>
      <c r="Q57" s="84" t="e">
        <f t="shared" si="0"/>
        <v>#REF!</v>
      </c>
      <c r="R57" s="75" t="s">
        <v>1289</v>
      </c>
    </row>
    <row r="58" spans="1:18" x14ac:dyDescent="0.25">
      <c r="A58" s="77" t="s">
        <v>6203</v>
      </c>
      <c r="B58" s="77" t="s">
        <v>6245</v>
      </c>
      <c r="C58" s="78">
        <v>45176</v>
      </c>
      <c r="D58" s="79"/>
      <c r="E58" s="79">
        <f>9.37*-2</f>
        <v>-18.739999999999998</v>
      </c>
      <c r="F58" s="79">
        <v>-154.69999999999999</v>
      </c>
      <c r="G58" s="78">
        <v>45176</v>
      </c>
      <c r="H58" s="77" t="s">
        <v>6208</v>
      </c>
      <c r="I58" s="80">
        <v>1662420</v>
      </c>
      <c r="J58" s="80" t="s">
        <v>1318</v>
      </c>
      <c r="K58" s="80">
        <v>187754</v>
      </c>
      <c r="L58" s="81">
        <v>45180</v>
      </c>
      <c r="M58" s="77" t="e">
        <f>VLOOKUP(I58,#REF!,2,0)</f>
        <v>#REF!</v>
      </c>
      <c r="N58" t="s">
        <v>1301</v>
      </c>
      <c r="O58">
        <v>32</v>
      </c>
      <c r="P58" s="42" t="e">
        <f>VLOOKUP(I58,#REF!,4,0)</f>
        <v>#REF!</v>
      </c>
      <c r="Q58" s="84" t="e">
        <f t="shared" si="0"/>
        <v>#REF!</v>
      </c>
      <c r="R58" s="75" t="s">
        <v>1289</v>
      </c>
    </row>
    <row r="59" spans="1:18" x14ac:dyDescent="0.25">
      <c r="A59" s="77" t="s">
        <v>6203</v>
      </c>
      <c r="B59" s="77" t="s">
        <v>6245</v>
      </c>
      <c r="C59" s="78">
        <v>45176</v>
      </c>
      <c r="D59" s="79"/>
      <c r="E59" s="79">
        <f>18.92/-2</f>
        <v>-9.4600000000000009</v>
      </c>
      <c r="F59" s="79">
        <v>-85.85</v>
      </c>
      <c r="G59" s="78">
        <v>45176</v>
      </c>
      <c r="H59" s="77" t="s">
        <v>6208</v>
      </c>
      <c r="I59" s="80">
        <v>1662422</v>
      </c>
      <c r="J59" s="80" t="s">
        <v>1327</v>
      </c>
      <c r="K59" s="80">
        <v>187754</v>
      </c>
      <c r="L59" s="81">
        <v>45180</v>
      </c>
      <c r="M59" s="77" t="e">
        <f>VLOOKUP(I59,#REF!,2,0)</f>
        <v>#REF!</v>
      </c>
      <c r="N59" t="s">
        <v>1301</v>
      </c>
      <c r="O59">
        <v>32</v>
      </c>
      <c r="P59" s="42" t="e">
        <f>VLOOKUP(I59,#REF!,4,0)</f>
        <v>#REF!</v>
      </c>
      <c r="Q59" s="84" t="e">
        <f t="shared" si="0"/>
        <v>#REF!</v>
      </c>
      <c r="R59" s="75" t="s">
        <v>1289</v>
      </c>
    </row>
    <row r="60" spans="1:18" x14ac:dyDescent="0.25">
      <c r="A60" s="77" t="s">
        <v>6209</v>
      </c>
      <c r="B60" s="77" t="s">
        <v>6246</v>
      </c>
      <c r="C60" s="78">
        <v>45178</v>
      </c>
      <c r="D60" s="79">
        <v>-86.72</v>
      </c>
      <c r="E60" s="79">
        <v>-9.3699999999999992</v>
      </c>
      <c r="F60" s="79">
        <v>-77.349999999999994</v>
      </c>
      <c r="G60" s="78">
        <v>45178</v>
      </c>
      <c r="H60" s="77" t="s">
        <v>6210</v>
      </c>
      <c r="I60" s="80">
        <v>1662420</v>
      </c>
      <c r="J60" s="80" t="s">
        <v>1318</v>
      </c>
      <c r="K60" s="80">
        <v>187772</v>
      </c>
      <c r="L60" s="81">
        <v>45181</v>
      </c>
      <c r="M60" s="77" t="e">
        <f>VLOOKUP(I60,#REF!,2,0)</f>
        <v>#REF!</v>
      </c>
      <c r="N60" t="s">
        <v>1301</v>
      </c>
      <c r="O60">
        <v>32</v>
      </c>
      <c r="P60" s="42" t="e">
        <f>VLOOKUP(I60,#REF!,4,0)</f>
        <v>#REF!</v>
      </c>
      <c r="Q60" s="84" t="e">
        <f t="shared" si="0"/>
        <v>#REF!</v>
      </c>
      <c r="R60" s="75" t="s">
        <v>1289</v>
      </c>
    </row>
    <row r="61" spans="1:18" x14ac:dyDescent="0.25">
      <c r="A61" s="77" t="s">
        <v>6209</v>
      </c>
      <c r="B61" s="77" t="s">
        <v>6247</v>
      </c>
      <c r="C61" s="78">
        <v>45177</v>
      </c>
      <c r="D61" s="79">
        <v>-38.659999999999997</v>
      </c>
      <c r="E61" s="79">
        <v>-10.51</v>
      </c>
      <c r="F61" s="79">
        <v>-28.15</v>
      </c>
      <c r="G61" s="78">
        <v>45177</v>
      </c>
      <c r="H61" s="77" t="s">
        <v>6211</v>
      </c>
      <c r="I61" s="80">
        <v>1540781</v>
      </c>
      <c r="J61" s="80" t="s">
        <v>1308</v>
      </c>
      <c r="K61" s="80">
        <v>187772</v>
      </c>
      <c r="L61" s="81">
        <v>45181</v>
      </c>
      <c r="M61" s="77" t="e">
        <f>VLOOKUP(I61,#REF!,2,0)</f>
        <v>#REF!</v>
      </c>
      <c r="N61" t="s">
        <v>1298</v>
      </c>
      <c r="O61">
        <v>60</v>
      </c>
      <c r="P61" s="42" t="e">
        <f>VLOOKUP(I61,#REF!,4,0)</f>
        <v>#REF!</v>
      </c>
      <c r="Q61" s="84" t="e">
        <f t="shared" si="0"/>
        <v>#REF!</v>
      </c>
      <c r="R61" s="75" t="s">
        <v>1289</v>
      </c>
    </row>
    <row r="62" spans="1:18" x14ac:dyDescent="0.25">
      <c r="A62" s="77" t="s">
        <v>6209</v>
      </c>
      <c r="B62" s="77" t="s">
        <v>6248</v>
      </c>
      <c r="C62" s="78">
        <v>45179</v>
      </c>
      <c r="D62" s="79">
        <v>-39</v>
      </c>
      <c r="E62" s="79">
        <v>0</v>
      </c>
      <c r="F62" s="79">
        <v>-39</v>
      </c>
      <c r="G62" s="78">
        <v>45179</v>
      </c>
      <c r="H62" s="77" t="s">
        <v>6212</v>
      </c>
      <c r="I62" s="80">
        <v>1529946</v>
      </c>
      <c r="J62" s="80" t="s">
        <v>1306</v>
      </c>
      <c r="K62" s="80">
        <v>187772</v>
      </c>
      <c r="L62" s="81">
        <v>45181</v>
      </c>
      <c r="M62" s="77" t="e">
        <f>VLOOKUP(I62,#REF!,2,0)</f>
        <v>#REF!</v>
      </c>
      <c r="N62" t="s">
        <v>1291</v>
      </c>
      <c r="O62">
        <v>40</v>
      </c>
      <c r="P62" s="42" t="e">
        <f>VLOOKUP(I62,#REF!,4,0)</f>
        <v>#REF!</v>
      </c>
      <c r="Q62" s="84" t="e">
        <f t="shared" si="0"/>
        <v>#REF!</v>
      </c>
      <c r="R62" s="75" t="s">
        <v>1289</v>
      </c>
    </row>
    <row r="63" spans="1:18" x14ac:dyDescent="0.25">
      <c r="A63" s="77" t="s">
        <v>6209</v>
      </c>
      <c r="B63" s="77" t="s">
        <v>6249</v>
      </c>
      <c r="C63" s="78">
        <v>45178</v>
      </c>
      <c r="D63" s="79">
        <v>-39</v>
      </c>
      <c r="E63" s="79">
        <v>0</v>
      </c>
      <c r="F63" s="79">
        <v>-39</v>
      </c>
      <c r="G63" s="78">
        <v>45178</v>
      </c>
      <c r="H63" s="77" t="s">
        <v>6213</v>
      </c>
      <c r="I63" s="80">
        <v>1529947</v>
      </c>
      <c r="J63" s="80" t="s">
        <v>1294</v>
      </c>
      <c r="K63" s="80">
        <v>187772</v>
      </c>
      <c r="L63" s="81">
        <v>45181</v>
      </c>
      <c r="M63" s="77" t="e">
        <f>VLOOKUP(I63,#REF!,2,0)</f>
        <v>#REF!</v>
      </c>
      <c r="N63" t="s">
        <v>1291</v>
      </c>
      <c r="O63">
        <v>40</v>
      </c>
      <c r="P63" s="42" t="e">
        <f>VLOOKUP(I63,#REF!,4,0)</f>
        <v>#REF!</v>
      </c>
      <c r="Q63" s="84" t="e">
        <f t="shared" si="0"/>
        <v>#REF!</v>
      </c>
      <c r="R63" s="75" t="s">
        <v>1289</v>
      </c>
    </row>
    <row r="64" spans="1:18" x14ac:dyDescent="0.25">
      <c r="A64" s="77" t="s">
        <v>6209</v>
      </c>
      <c r="B64" s="77" t="s">
        <v>6250</v>
      </c>
      <c r="C64" s="78">
        <v>45179</v>
      </c>
      <c r="D64" s="79">
        <v>-64.47</v>
      </c>
      <c r="E64" s="79">
        <v>0</v>
      </c>
      <c r="F64" s="79">
        <v>-64.47</v>
      </c>
      <c r="G64" s="78">
        <v>45179</v>
      </c>
      <c r="H64" s="77" t="s">
        <v>6214</v>
      </c>
      <c r="I64" s="80">
        <v>1585793</v>
      </c>
      <c r="J64" s="80" t="s">
        <v>1323</v>
      </c>
      <c r="K64" s="80">
        <v>187772</v>
      </c>
      <c r="L64" s="81">
        <v>45181</v>
      </c>
      <c r="M64" s="77" t="e">
        <f>VLOOKUP(I64,#REF!,2,0)</f>
        <v>#REF!</v>
      </c>
      <c r="N64" t="s">
        <v>1291</v>
      </c>
      <c r="O64">
        <v>40</v>
      </c>
      <c r="P64" s="42" t="e">
        <f>VLOOKUP(I64,#REF!,4,0)</f>
        <v>#REF!</v>
      </c>
      <c r="Q64" s="84" t="e">
        <f t="shared" si="0"/>
        <v>#REF!</v>
      </c>
      <c r="R64" s="75" t="s">
        <v>1289</v>
      </c>
    </row>
    <row r="65" spans="1:18" x14ac:dyDescent="0.25">
      <c r="A65" s="77" t="s">
        <v>6209</v>
      </c>
      <c r="B65" s="77" t="s">
        <v>6251</v>
      </c>
      <c r="C65" s="78">
        <v>45177</v>
      </c>
      <c r="D65" s="79">
        <v>-42.7</v>
      </c>
      <c r="E65" s="79">
        <v>-11.1</v>
      </c>
      <c r="F65" s="79">
        <v>-31.6</v>
      </c>
      <c r="G65" s="78">
        <v>45177</v>
      </c>
      <c r="H65" s="77" t="s">
        <v>6215</v>
      </c>
      <c r="I65" s="80">
        <v>1593359</v>
      </c>
      <c r="J65" s="80" t="s">
        <v>1316</v>
      </c>
      <c r="K65" s="80">
        <v>187772</v>
      </c>
      <c r="L65" s="81">
        <v>45181</v>
      </c>
      <c r="M65" s="77" t="e">
        <f>VLOOKUP(I65,#REF!,2,0)</f>
        <v>#REF!</v>
      </c>
      <c r="N65" t="s">
        <v>1298</v>
      </c>
      <c r="O65">
        <v>60</v>
      </c>
      <c r="P65" s="42" t="e">
        <f>VLOOKUP(I65,#REF!,4,0)</f>
        <v>#REF!</v>
      </c>
      <c r="Q65" s="84" t="e">
        <f t="shared" si="0"/>
        <v>#REF!</v>
      </c>
      <c r="R65" s="75" t="s">
        <v>1289</v>
      </c>
    </row>
    <row r="66" spans="1:18" x14ac:dyDescent="0.25">
      <c r="A66" s="77" t="s">
        <v>6209</v>
      </c>
      <c r="B66" s="77" t="s">
        <v>6252</v>
      </c>
      <c r="C66" s="78">
        <v>45177</v>
      </c>
      <c r="D66" s="79">
        <v>-77.319999999999993</v>
      </c>
      <c r="E66" s="79">
        <v>-21.02</v>
      </c>
      <c r="F66" s="79">
        <v>-56.3</v>
      </c>
      <c r="G66" s="78">
        <v>45177</v>
      </c>
      <c r="H66" s="77" t="s">
        <v>6216</v>
      </c>
      <c r="I66" s="80">
        <v>1540781</v>
      </c>
      <c r="J66" s="80" t="s">
        <v>1308</v>
      </c>
      <c r="K66" s="80">
        <v>187772</v>
      </c>
      <c r="L66" s="81">
        <v>45181</v>
      </c>
      <c r="M66" s="77" t="e">
        <f>VLOOKUP(I66,#REF!,2,0)</f>
        <v>#REF!</v>
      </c>
      <c r="N66" t="s">
        <v>1298</v>
      </c>
      <c r="O66">
        <v>60</v>
      </c>
      <c r="P66" s="42" t="e">
        <f>VLOOKUP(I66,#REF!,4,0)</f>
        <v>#REF!</v>
      </c>
      <c r="Q66" s="84" t="e">
        <f t="shared" ref="Q66:Q129" si="1">F66/P66</f>
        <v>#REF!</v>
      </c>
      <c r="R66" s="75" t="s">
        <v>1289</v>
      </c>
    </row>
    <row r="67" spans="1:18" x14ac:dyDescent="0.25">
      <c r="A67" s="77" t="s">
        <v>6209</v>
      </c>
      <c r="B67" s="77" t="s">
        <v>6253</v>
      </c>
      <c r="C67" s="78">
        <v>45177</v>
      </c>
      <c r="D67" s="79">
        <v>-78</v>
      </c>
      <c r="E67" s="79">
        <v>0</v>
      </c>
      <c r="F67" s="79">
        <v>-78</v>
      </c>
      <c r="G67" s="78">
        <v>45177</v>
      </c>
      <c r="H67" s="77" t="s">
        <v>6217</v>
      </c>
      <c r="I67" s="80">
        <v>1529947</v>
      </c>
      <c r="J67" s="80" t="s">
        <v>1294</v>
      </c>
      <c r="K67" s="80">
        <v>187772</v>
      </c>
      <c r="L67" s="81">
        <v>45181</v>
      </c>
      <c r="M67" s="77" t="e">
        <f>VLOOKUP(I67,#REF!,2,0)</f>
        <v>#REF!</v>
      </c>
      <c r="N67" t="s">
        <v>1291</v>
      </c>
      <c r="O67">
        <v>40</v>
      </c>
      <c r="P67" s="42" t="e">
        <f>VLOOKUP(I67,#REF!,4,0)</f>
        <v>#REF!</v>
      </c>
      <c r="Q67" s="84" t="e">
        <f t="shared" si="1"/>
        <v>#REF!</v>
      </c>
      <c r="R67" s="75" t="s">
        <v>1289</v>
      </c>
    </row>
    <row r="68" spans="1:18" x14ac:dyDescent="0.25">
      <c r="A68" s="77" t="s">
        <v>6209</v>
      </c>
      <c r="B68" s="77" t="s">
        <v>6254</v>
      </c>
      <c r="C68" s="78">
        <v>45177</v>
      </c>
      <c r="D68" s="79">
        <f>E68+F68</f>
        <v>-128.1</v>
      </c>
      <c r="E68" s="79">
        <v>-33.299999999999997</v>
      </c>
      <c r="F68" s="79">
        <v>-94.8</v>
      </c>
      <c r="G68" s="78">
        <v>45177</v>
      </c>
      <c r="H68" s="77" t="s">
        <v>6218</v>
      </c>
      <c r="I68" s="80">
        <v>1540784</v>
      </c>
      <c r="J68" s="80" t="s">
        <v>1297</v>
      </c>
      <c r="K68" s="80">
        <v>187772</v>
      </c>
      <c r="L68" s="81">
        <v>45181</v>
      </c>
      <c r="M68" s="77" t="e">
        <f>VLOOKUP(I68,#REF!,2,0)</f>
        <v>#REF!</v>
      </c>
      <c r="N68" t="s">
        <v>1298</v>
      </c>
      <c r="O68">
        <v>60</v>
      </c>
      <c r="P68" s="42" t="e">
        <f>VLOOKUP(I68,#REF!,4,0)</f>
        <v>#REF!</v>
      </c>
      <c r="Q68" s="84" t="e">
        <f t="shared" si="1"/>
        <v>#REF!</v>
      </c>
      <c r="R68" s="75" t="s">
        <v>1289</v>
      </c>
    </row>
    <row r="69" spans="1:18" x14ac:dyDescent="0.25">
      <c r="A69" s="77" t="s">
        <v>6209</v>
      </c>
      <c r="B69" s="77" t="s">
        <v>6254</v>
      </c>
      <c r="C69" s="78">
        <v>45177</v>
      </c>
      <c r="D69" s="79">
        <f>E69+F69</f>
        <v>-38.659999999999997</v>
      </c>
      <c r="E69" s="79">
        <v>-10.51</v>
      </c>
      <c r="F69" s="79">
        <v>-28.15</v>
      </c>
      <c r="G69" s="78">
        <v>45177</v>
      </c>
      <c r="H69" s="77" t="s">
        <v>6218</v>
      </c>
      <c r="I69" s="80">
        <v>1593356</v>
      </c>
      <c r="J69" s="80" t="s">
        <v>1329</v>
      </c>
      <c r="K69" s="80">
        <v>187772</v>
      </c>
      <c r="L69" s="81">
        <v>45181</v>
      </c>
      <c r="M69" s="77" t="e">
        <f>VLOOKUP(I69,#REF!,2,0)</f>
        <v>#REF!</v>
      </c>
      <c r="N69" t="s">
        <v>1298</v>
      </c>
      <c r="O69">
        <v>60</v>
      </c>
      <c r="P69" s="42" t="e">
        <f>VLOOKUP(I69,#REF!,4,0)</f>
        <v>#REF!</v>
      </c>
      <c r="Q69" s="84" t="e">
        <f t="shared" si="1"/>
        <v>#REF!</v>
      </c>
      <c r="R69" s="75" t="s">
        <v>1289</v>
      </c>
    </row>
    <row r="70" spans="1:18" x14ac:dyDescent="0.25">
      <c r="A70" s="77" t="s">
        <v>6209</v>
      </c>
      <c r="B70" s="77" t="s">
        <v>6255</v>
      </c>
      <c r="C70" s="78">
        <v>45177</v>
      </c>
      <c r="D70" s="79">
        <v>-38.659999999999997</v>
      </c>
      <c r="E70" s="79">
        <v>-10.51</v>
      </c>
      <c r="F70" s="79">
        <v>-28.15</v>
      </c>
      <c r="G70" s="78">
        <v>45177</v>
      </c>
      <c r="H70" s="77" t="s">
        <v>6219</v>
      </c>
      <c r="I70" s="80">
        <v>1593356</v>
      </c>
      <c r="J70" s="80" t="s">
        <v>1329</v>
      </c>
      <c r="K70" s="80">
        <v>187772</v>
      </c>
      <c r="L70" s="81">
        <v>45181</v>
      </c>
      <c r="M70" s="77" t="e">
        <f>VLOOKUP(I70,#REF!,2,0)</f>
        <v>#REF!</v>
      </c>
      <c r="N70" t="s">
        <v>1298</v>
      </c>
      <c r="O70">
        <v>60</v>
      </c>
      <c r="P70" s="42" t="e">
        <f>VLOOKUP(I70,#REF!,4,0)</f>
        <v>#REF!</v>
      </c>
      <c r="Q70" s="84" t="e">
        <f t="shared" si="1"/>
        <v>#REF!</v>
      </c>
      <c r="R70" s="75" t="s">
        <v>1289</v>
      </c>
    </row>
    <row r="71" spans="1:18" x14ac:dyDescent="0.25">
      <c r="A71" s="77" t="s">
        <v>6209</v>
      </c>
      <c r="B71" s="77" t="s">
        <v>6256</v>
      </c>
      <c r="C71" s="78">
        <v>45177</v>
      </c>
      <c r="D71" s="79">
        <v>-164.04</v>
      </c>
      <c r="E71" s="79" t="e">
        <f>VLOOKUP(I71,#REF!,3,0)*2</f>
        <v>#REF!</v>
      </c>
      <c r="F71" s="79">
        <v>-56.3</v>
      </c>
      <c r="G71" s="78">
        <v>45177</v>
      </c>
      <c r="H71" s="77" t="s">
        <v>6220</v>
      </c>
      <c r="I71" s="80">
        <v>1540783</v>
      </c>
      <c r="J71" s="80" t="s">
        <v>1317</v>
      </c>
      <c r="K71" s="80">
        <v>187772</v>
      </c>
      <c r="L71" s="81">
        <v>45181</v>
      </c>
      <c r="M71" s="77" t="e">
        <f>VLOOKUP(I71,#REF!,2,0)</f>
        <v>#REF!</v>
      </c>
      <c r="N71" t="s">
        <v>1298</v>
      </c>
      <c r="O71">
        <v>60</v>
      </c>
      <c r="P71" s="42" t="e">
        <f>VLOOKUP(I71,#REF!,4,0)</f>
        <v>#REF!</v>
      </c>
      <c r="Q71" s="84" t="e">
        <f t="shared" si="1"/>
        <v>#REF!</v>
      </c>
      <c r="R71" s="75" t="s">
        <v>1289</v>
      </c>
    </row>
    <row r="72" spans="1:18" x14ac:dyDescent="0.25">
      <c r="A72" s="77" t="s">
        <v>6209</v>
      </c>
      <c r="B72" s="77" t="s">
        <v>6256</v>
      </c>
      <c r="C72" s="78">
        <v>45177</v>
      </c>
      <c r="D72" s="79"/>
      <c r="E72" s="79">
        <v>-9.3699999999999992</v>
      </c>
      <c r="F72" s="79">
        <v>-77.349999999999994</v>
      </c>
      <c r="G72" s="78">
        <v>45177</v>
      </c>
      <c r="H72" s="77" t="s">
        <v>6220</v>
      </c>
      <c r="I72" s="80">
        <v>1662420</v>
      </c>
      <c r="J72" s="80" t="s">
        <v>1318</v>
      </c>
      <c r="K72" s="80">
        <v>187772</v>
      </c>
      <c r="L72" s="81">
        <v>45181</v>
      </c>
      <c r="M72" s="77" t="e">
        <f>VLOOKUP(I72,#REF!,2,0)</f>
        <v>#REF!</v>
      </c>
      <c r="N72" t="s">
        <v>1301</v>
      </c>
      <c r="O72">
        <v>32</v>
      </c>
      <c r="P72" s="42" t="e">
        <f>VLOOKUP(I72,#REF!,4,0)</f>
        <v>#REF!</v>
      </c>
      <c r="Q72" s="84" t="e">
        <f t="shared" si="1"/>
        <v>#REF!</v>
      </c>
      <c r="R72" s="75" t="s">
        <v>1289</v>
      </c>
    </row>
    <row r="73" spans="1:18" x14ac:dyDescent="0.25">
      <c r="A73" s="77" t="s">
        <v>6209</v>
      </c>
      <c r="B73" s="77" t="s">
        <v>6257</v>
      </c>
      <c r="C73" s="78">
        <v>45177</v>
      </c>
      <c r="D73" s="79">
        <v>-78</v>
      </c>
      <c r="E73" s="79">
        <v>0</v>
      </c>
      <c r="F73" s="79">
        <v>-78</v>
      </c>
      <c r="G73" s="78">
        <v>45177</v>
      </c>
      <c r="H73" s="77" t="s">
        <v>6221</v>
      </c>
      <c r="I73" s="80">
        <v>1529946</v>
      </c>
      <c r="J73" s="80" t="s">
        <v>1306</v>
      </c>
      <c r="K73" s="80">
        <v>187772</v>
      </c>
      <c r="L73" s="81">
        <v>45181</v>
      </c>
      <c r="M73" s="77" t="e">
        <f>VLOOKUP(I73,#REF!,2,0)</f>
        <v>#REF!</v>
      </c>
      <c r="N73" t="s">
        <v>1291</v>
      </c>
      <c r="O73">
        <v>40</v>
      </c>
      <c r="P73" s="42" t="e">
        <f>VLOOKUP(I73,#REF!,4,0)</f>
        <v>#REF!</v>
      </c>
      <c r="Q73" s="84" t="e">
        <f t="shared" si="1"/>
        <v>#REF!</v>
      </c>
      <c r="R73" s="75" t="s">
        <v>1289</v>
      </c>
    </row>
    <row r="74" spans="1:18" x14ac:dyDescent="0.25">
      <c r="A74" s="77" t="s">
        <v>6209</v>
      </c>
      <c r="B74" s="77" t="s">
        <v>6258</v>
      </c>
      <c r="C74" s="78">
        <v>45177</v>
      </c>
      <c r="D74" s="79">
        <v>-25.55</v>
      </c>
      <c r="E74" s="79">
        <v>0</v>
      </c>
      <c r="F74" s="79">
        <v>-25.55</v>
      </c>
      <c r="G74" s="78">
        <v>45177</v>
      </c>
      <c r="H74" s="77" t="s">
        <v>6222</v>
      </c>
      <c r="I74" s="80">
        <v>1516596</v>
      </c>
      <c r="J74" s="80" t="s">
        <v>1344</v>
      </c>
      <c r="K74" s="80">
        <v>187772</v>
      </c>
      <c r="L74" s="81">
        <v>45181</v>
      </c>
      <c r="M74" s="77" t="e">
        <f>VLOOKUP(I74,#REF!,2,0)</f>
        <v>#REF!</v>
      </c>
      <c r="N74" t="s">
        <v>1291</v>
      </c>
      <c r="O74">
        <v>40</v>
      </c>
      <c r="P74" s="42" t="e">
        <f>VLOOKUP(I74,#REF!,4,0)</f>
        <v>#REF!</v>
      </c>
      <c r="Q74" s="84" t="e">
        <f t="shared" si="1"/>
        <v>#REF!</v>
      </c>
      <c r="R74" s="75" t="s">
        <v>1289</v>
      </c>
    </row>
    <row r="75" spans="1:18" x14ac:dyDescent="0.25">
      <c r="A75" s="77" t="s">
        <v>6209</v>
      </c>
      <c r="B75" s="77" t="s">
        <v>6258</v>
      </c>
      <c r="C75" s="78">
        <v>45177</v>
      </c>
      <c r="D75" s="79">
        <v>-22.78</v>
      </c>
      <c r="E75" s="79"/>
      <c r="F75" s="79">
        <v>-22.78</v>
      </c>
      <c r="G75" s="78">
        <v>45177</v>
      </c>
      <c r="H75" s="77" t="s">
        <v>6222</v>
      </c>
      <c r="I75" s="80">
        <v>1529939</v>
      </c>
      <c r="J75" s="80" t="s">
        <v>1339</v>
      </c>
      <c r="K75" s="80">
        <v>187772</v>
      </c>
      <c r="L75" s="81">
        <v>45181</v>
      </c>
      <c r="M75" s="77" t="e">
        <f>VLOOKUP(I75,#REF!,2,0)</f>
        <v>#REF!</v>
      </c>
      <c r="N75" t="s">
        <v>1291</v>
      </c>
      <c r="O75">
        <v>40</v>
      </c>
      <c r="P75" s="42" t="e">
        <f>VLOOKUP(I75,#REF!,4,0)</f>
        <v>#REF!</v>
      </c>
      <c r="Q75" s="84" t="e">
        <f t="shared" si="1"/>
        <v>#REF!</v>
      </c>
      <c r="R75" s="75" t="s">
        <v>1289</v>
      </c>
    </row>
    <row r="76" spans="1:18" x14ac:dyDescent="0.25">
      <c r="A76" s="77" t="s">
        <v>6209</v>
      </c>
      <c r="B76" s="77" t="s">
        <v>6259</v>
      </c>
      <c r="C76" s="78">
        <v>45177</v>
      </c>
      <c r="D76" s="79">
        <v>-38.659999999999997</v>
      </c>
      <c r="E76" s="79">
        <v>-10.51</v>
      </c>
      <c r="F76" s="79">
        <v>-28.15</v>
      </c>
      <c r="G76" s="78">
        <v>45177</v>
      </c>
      <c r="H76" s="77" t="s">
        <v>6223</v>
      </c>
      <c r="I76" s="80">
        <v>1540783</v>
      </c>
      <c r="J76" s="80" t="s">
        <v>1317</v>
      </c>
      <c r="K76" s="80">
        <v>187772</v>
      </c>
      <c r="L76" s="81">
        <v>45181</v>
      </c>
      <c r="M76" s="77" t="e">
        <f>VLOOKUP(I76,#REF!,2,0)</f>
        <v>#REF!</v>
      </c>
      <c r="N76" t="s">
        <v>1298</v>
      </c>
      <c r="O76">
        <v>60</v>
      </c>
      <c r="P76" s="42" t="e">
        <f>VLOOKUP(I76,#REF!,4,0)</f>
        <v>#REF!</v>
      </c>
      <c r="Q76" s="84" t="e">
        <f t="shared" si="1"/>
        <v>#REF!</v>
      </c>
      <c r="R76" s="75" t="s">
        <v>1289</v>
      </c>
    </row>
    <row r="77" spans="1:18" x14ac:dyDescent="0.25">
      <c r="A77" s="77" t="s">
        <v>6209</v>
      </c>
      <c r="B77" s="77" t="s">
        <v>6260</v>
      </c>
      <c r="C77" s="78">
        <v>45177</v>
      </c>
      <c r="D77" s="79">
        <v>-39</v>
      </c>
      <c r="E77" s="79">
        <v>0</v>
      </c>
      <c r="F77" s="79">
        <v>-39</v>
      </c>
      <c r="G77" s="78">
        <v>45177</v>
      </c>
      <c r="H77" s="77" t="s">
        <v>6224</v>
      </c>
      <c r="I77" s="80">
        <v>1529947</v>
      </c>
      <c r="J77" s="80" t="s">
        <v>1294</v>
      </c>
      <c r="K77" s="80">
        <v>187772</v>
      </c>
      <c r="L77" s="81">
        <v>45181</v>
      </c>
      <c r="M77" s="77" t="e">
        <f>VLOOKUP(I77,#REF!,2,0)</f>
        <v>#REF!</v>
      </c>
      <c r="N77" t="s">
        <v>1291</v>
      </c>
      <c r="O77">
        <v>40</v>
      </c>
      <c r="P77" s="42" t="e">
        <f>VLOOKUP(I77,#REF!,4,0)</f>
        <v>#REF!</v>
      </c>
      <c r="Q77" s="84" t="e">
        <f t="shared" si="1"/>
        <v>#REF!</v>
      </c>
      <c r="R77" s="75" t="s">
        <v>1289</v>
      </c>
    </row>
    <row r="78" spans="1:18" x14ac:dyDescent="0.25">
      <c r="A78" s="77" t="s">
        <v>6261</v>
      </c>
      <c r="B78" s="77" t="s">
        <v>6311</v>
      </c>
      <c r="C78" s="78">
        <v>45180</v>
      </c>
      <c r="D78" s="79">
        <v>-112.33</v>
      </c>
      <c r="E78" s="79">
        <v>-44.83</v>
      </c>
      <c r="F78" s="79">
        <v>-67.5</v>
      </c>
      <c r="G78" s="78">
        <v>45180</v>
      </c>
      <c r="H78" s="77" t="s">
        <v>6262</v>
      </c>
      <c r="I78" s="80">
        <v>1663075</v>
      </c>
      <c r="J78" s="80" t="s">
        <v>5741</v>
      </c>
      <c r="K78" s="80">
        <v>12220768</v>
      </c>
      <c r="L78" s="81">
        <v>45182</v>
      </c>
      <c r="M78" s="77" t="e">
        <f>VLOOKUP(I78,#REF!,2,0)</f>
        <v>#REF!</v>
      </c>
      <c r="N78" t="s">
        <v>1311</v>
      </c>
      <c r="O78">
        <v>55</v>
      </c>
      <c r="P78" s="42" t="e">
        <f>VLOOKUP(I78,#REF!,4,0)</f>
        <v>#REF!</v>
      </c>
      <c r="Q78" s="84" t="e">
        <f t="shared" si="1"/>
        <v>#REF!</v>
      </c>
      <c r="R78" s="75" t="s">
        <v>1289</v>
      </c>
    </row>
    <row r="79" spans="1:18" x14ac:dyDescent="0.25">
      <c r="A79" s="77" t="s">
        <v>6261</v>
      </c>
      <c r="B79" s="77" t="s">
        <v>6263</v>
      </c>
      <c r="C79" s="78">
        <v>45180</v>
      </c>
      <c r="D79" s="79">
        <v>-70.23</v>
      </c>
      <c r="E79" s="79">
        <v>-15.1</v>
      </c>
      <c r="F79" s="79">
        <v>-55.13</v>
      </c>
      <c r="G79" s="78">
        <v>45180</v>
      </c>
      <c r="H79" s="77" t="s">
        <v>6264</v>
      </c>
      <c r="I79" s="80">
        <v>1339333</v>
      </c>
      <c r="J79" s="80" t="s">
        <v>1337</v>
      </c>
      <c r="K79" s="80">
        <v>12220768</v>
      </c>
      <c r="L79" s="81">
        <v>45182</v>
      </c>
      <c r="M79" s="77" t="e">
        <f>VLOOKUP(I79,#REF!,2,0)</f>
        <v>#REF!</v>
      </c>
      <c r="N79" t="s">
        <v>1301</v>
      </c>
      <c r="O79">
        <v>32</v>
      </c>
      <c r="P79" s="42" t="e">
        <f>VLOOKUP(I79,#REF!,4,0)</f>
        <v>#REF!</v>
      </c>
      <c r="Q79" s="84" t="e">
        <f t="shared" si="1"/>
        <v>#REF!</v>
      </c>
      <c r="R79" s="75" t="s">
        <v>1289</v>
      </c>
    </row>
    <row r="80" spans="1:18" x14ac:dyDescent="0.25">
      <c r="A80" s="77" t="s">
        <v>6261</v>
      </c>
      <c r="B80" s="77" t="s">
        <v>6265</v>
      </c>
      <c r="C80" s="78">
        <v>45180</v>
      </c>
      <c r="D80" s="79">
        <v>-95.31</v>
      </c>
      <c r="E80" s="79">
        <v>-9.4600000000000009</v>
      </c>
      <c r="F80" s="79">
        <v>-85.85</v>
      </c>
      <c r="G80" s="78">
        <v>45180</v>
      </c>
      <c r="H80" s="77" t="s">
        <v>6266</v>
      </c>
      <c r="I80" s="80">
        <v>1662421</v>
      </c>
      <c r="J80" s="80" t="s">
        <v>1300</v>
      </c>
      <c r="K80" s="80">
        <v>188074</v>
      </c>
      <c r="L80" s="81">
        <v>45182</v>
      </c>
      <c r="M80" s="77" t="e">
        <f>VLOOKUP(I80,#REF!,2,0)</f>
        <v>#REF!</v>
      </c>
      <c r="N80" t="s">
        <v>1301</v>
      </c>
      <c r="O80">
        <v>32</v>
      </c>
      <c r="P80" s="42" t="e">
        <f>VLOOKUP(I80,#REF!,4,0)</f>
        <v>#REF!</v>
      </c>
      <c r="Q80" s="84" t="e">
        <f t="shared" si="1"/>
        <v>#REF!</v>
      </c>
      <c r="R80" s="75" t="s">
        <v>1289</v>
      </c>
    </row>
    <row r="81" spans="1:18" x14ac:dyDescent="0.25">
      <c r="A81" s="77" t="s">
        <v>6261</v>
      </c>
      <c r="B81" s="77" t="s">
        <v>6312</v>
      </c>
      <c r="C81" s="78">
        <v>45180</v>
      </c>
      <c r="D81" s="79">
        <v>-34.869999999999997</v>
      </c>
      <c r="E81" s="79">
        <v>0</v>
      </c>
      <c r="F81" s="79">
        <v>-34.869999999999997</v>
      </c>
      <c r="G81" s="78">
        <v>45180</v>
      </c>
      <c r="H81" s="77" t="s">
        <v>6267</v>
      </c>
      <c r="I81" s="80">
        <v>1704888</v>
      </c>
      <c r="J81" s="80" t="s">
        <v>6475</v>
      </c>
      <c r="K81" s="80">
        <v>188074</v>
      </c>
      <c r="L81" s="81">
        <v>45182</v>
      </c>
      <c r="M81" s="77" t="e">
        <f>VLOOKUP(I81,#REF!,2,0)</f>
        <v>#REF!</v>
      </c>
      <c r="N81" t="s">
        <v>1291</v>
      </c>
      <c r="O81">
        <v>40</v>
      </c>
      <c r="P81" s="42" t="e">
        <f>VLOOKUP(I81,#REF!,4,0)</f>
        <v>#REF!</v>
      </c>
      <c r="Q81" s="84">
        <v>1</v>
      </c>
      <c r="R81" s="75" t="s">
        <v>1289</v>
      </c>
    </row>
    <row r="82" spans="1:18" x14ac:dyDescent="0.25">
      <c r="A82" s="77" t="s">
        <v>6261</v>
      </c>
      <c r="B82" s="77" t="s">
        <v>6268</v>
      </c>
      <c r="C82" s="78">
        <v>45180</v>
      </c>
      <c r="D82" s="79">
        <v>-53.47</v>
      </c>
      <c r="E82" s="79">
        <v>-30.97</v>
      </c>
      <c r="F82" s="79">
        <v>-22.5</v>
      </c>
      <c r="G82" s="78">
        <v>45180</v>
      </c>
      <c r="H82" s="77" t="s">
        <v>6269</v>
      </c>
      <c r="I82" s="80">
        <v>1663069</v>
      </c>
      <c r="J82" s="80" t="s">
        <v>5742</v>
      </c>
      <c r="K82" s="80">
        <v>188074</v>
      </c>
      <c r="L82" s="81">
        <v>45182</v>
      </c>
      <c r="M82" s="77" t="e">
        <f>VLOOKUP(I82,#REF!,2,0)</f>
        <v>#REF!</v>
      </c>
      <c r="N82" t="s">
        <v>1311</v>
      </c>
      <c r="O82">
        <v>55</v>
      </c>
      <c r="P82" s="42" t="e">
        <f>VLOOKUP(I82,#REF!,4,0)</f>
        <v>#REF!</v>
      </c>
      <c r="Q82" s="84" t="e">
        <f t="shared" si="1"/>
        <v>#REF!</v>
      </c>
      <c r="R82" s="75" t="s">
        <v>1289</v>
      </c>
    </row>
    <row r="83" spans="1:18" x14ac:dyDescent="0.25">
      <c r="A83" s="77" t="s">
        <v>6261</v>
      </c>
      <c r="B83" s="77" t="s">
        <v>6270</v>
      </c>
      <c r="C83" s="78">
        <v>45180</v>
      </c>
      <c r="D83" s="79">
        <v>-190.62</v>
      </c>
      <c r="E83" s="79">
        <v>-18.920000000000002</v>
      </c>
      <c r="F83" s="79">
        <v>-171.7</v>
      </c>
      <c r="G83" s="78">
        <v>45180</v>
      </c>
      <c r="H83" s="77" t="s">
        <v>6271</v>
      </c>
      <c r="I83" s="80">
        <v>1662422</v>
      </c>
      <c r="J83" s="80" t="s">
        <v>1327</v>
      </c>
      <c r="K83" s="80">
        <v>188074</v>
      </c>
      <c r="L83" s="81">
        <v>45182</v>
      </c>
      <c r="M83" s="77" t="e">
        <f>VLOOKUP(I83,#REF!,2,0)</f>
        <v>#REF!</v>
      </c>
      <c r="N83" t="s">
        <v>1301</v>
      </c>
      <c r="O83">
        <v>32</v>
      </c>
      <c r="P83" s="42" t="e">
        <f>VLOOKUP(I83,#REF!,4,0)</f>
        <v>#REF!</v>
      </c>
      <c r="Q83" s="84" t="e">
        <f t="shared" si="1"/>
        <v>#REF!</v>
      </c>
      <c r="R83" s="75" t="s">
        <v>1289</v>
      </c>
    </row>
    <row r="84" spans="1:18" x14ac:dyDescent="0.25">
      <c r="A84" s="77" t="s">
        <v>6261</v>
      </c>
      <c r="B84" s="77" t="s">
        <v>6272</v>
      </c>
      <c r="C84" s="78">
        <v>45180</v>
      </c>
      <c r="D84" s="79">
        <v>-39</v>
      </c>
      <c r="E84" s="79">
        <v>0</v>
      </c>
      <c r="F84" s="79">
        <v>-39</v>
      </c>
      <c r="G84" s="78">
        <v>45180</v>
      </c>
      <c r="H84" s="77" t="s">
        <v>6273</v>
      </c>
      <c r="I84" s="80">
        <v>1529947</v>
      </c>
      <c r="J84" s="80" t="s">
        <v>1294</v>
      </c>
      <c r="K84" s="80">
        <v>188074</v>
      </c>
      <c r="L84" s="81">
        <v>45182</v>
      </c>
      <c r="M84" s="77" t="e">
        <f>VLOOKUP(I84,#REF!,2,0)</f>
        <v>#REF!</v>
      </c>
      <c r="N84" t="s">
        <v>1291</v>
      </c>
      <c r="O84">
        <v>40</v>
      </c>
      <c r="P84" s="42" t="e">
        <f>VLOOKUP(I84,#REF!,4,0)</f>
        <v>#REF!</v>
      </c>
      <c r="Q84" s="84" t="e">
        <f t="shared" si="1"/>
        <v>#REF!</v>
      </c>
      <c r="R84" s="75" t="s">
        <v>1289</v>
      </c>
    </row>
    <row r="85" spans="1:18" x14ac:dyDescent="0.25">
      <c r="A85" s="77" t="s">
        <v>6261</v>
      </c>
      <c r="B85" s="77" t="s">
        <v>6274</v>
      </c>
      <c r="C85" s="78">
        <v>45180</v>
      </c>
      <c r="D85" s="79">
        <v>-39</v>
      </c>
      <c r="E85" s="79">
        <v>0</v>
      </c>
      <c r="F85" s="79">
        <v>-39</v>
      </c>
      <c r="G85" s="78">
        <v>45180</v>
      </c>
      <c r="H85" s="77" t="s">
        <v>6275</v>
      </c>
      <c r="I85" s="80">
        <v>1529947</v>
      </c>
      <c r="J85" s="80" t="s">
        <v>1294</v>
      </c>
      <c r="K85" s="80">
        <v>188074</v>
      </c>
      <c r="L85" s="81">
        <v>45182</v>
      </c>
      <c r="M85" s="77" t="e">
        <f>VLOOKUP(I85,#REF!,2,0)</f>
        <v>#REF!</v>
      </c>
      <c r="N85" t="s">
        <v>1291</v>
      </c>
      <c r="O85">
        <v>40</v>
      </c>
      <c r="P85" s="42" t="e">
        <f>VLOOKUP(I85,#REF!,4,0)</f>
        <v>#REF!</v>
      </c>
      <c r="Q85" s="84" t="e">
        <f t="shared" si="1"/>
        <v>#REF!</v>
      </c>
      <c r="R85" s="75" t="s">
        <v>1289</v>
      </c>
    </row>
    <row r="86" spans="1:18" x14ac:dyDescent="0.25">
      <c r="A86" s="77" t="s">
        <v>6261</v>
      </c>
      <c r="B86" s="77" t="s">
        <v>6276</v>
      </c>
      <c r="C86" s="78">
        <v>45180</v>
      </c>
      <c r="D86" s="79">
        <v>-39</v>
      </c>
      <c r="E86" s="79">
        <v>0</v>
      </c>
      <c r="F86" s="79">
        <v>-39</v>
      </c>
      <c r="G86" s="78">
        <v>45180</v>
      </c>
      <c r="H86" s="77" t="s">
        <v>6277</v>
      </c>
      <c r="I86" s="80">
        <v>1529946</v>
      </c>
      <c r="J86" s="80" t="s">
        <v>1306</v>
      </c>
      <c r="K86" s="80">
        <v>188074</v>
      </c>
      <c r="L86" s="81">
        <v>45182</v>
      </c>
      <c r="M86" s="77" t="e">
        <f>VLOOKUP(I86,#REF!,2,0)</f>
        <v>#REF!</v>
      </c>
      <c r="N86" t="s">
        <v>1291</v>
      </c>
      <c r="O86">
        <v>40</v>
      </c>
      <c r="P86" s="42" t="e">
        <f>VLOOKUP(I86,#REF!,4,0)</f>
        <v>#REF!</v>
      </c>
      <c r="Q86" s="84" t="e">
        <f t="shared" si="1"/>
        <v>#REF!</v>
      </c>
      <c r="R86" s="75" t="s">
        <v>1289</v>
      </c>
    </row>
    <row r="87" spans="1:18" x14ac:dyDescent="0.25">
      <c r="A87" s="77" t="s">
        <v>6261</v>
      </c>
      <c r="B87" s="77" t="s">
        <v>6278</v>
      </c>
      <c r="C87" s="78">
        <v>45180</v>
      </c>
      <c r="D87" s="79">
        <v>-39</v>
      </c>
      <c r="E87" s="79">
        <v>0</v>
      </c>
      <c r="F87" s="79">
        <v>-39</v>
      </c>
      <c r="G87" s="78">
        <v>45180</v>
      </c>
      <c r="H87" s="77" t="s">
        <v>6279</v>
      </c>
      <c r="I87" s="80">
        <v>1529946</v>
      </c>
      <c r="J87" s="80" t="s">
        <v>1306</v>
      </c>
      <c r="K87" s="80">
        <v>188074</v>
      </c>
      <c r="L87" s="81">
        <v>45182</v>
      </c>
      <c r="M87" s="77" t="e">
        <f>VLOOKUP(I87,#REF!,2,0)</f>
        <v>#REF!</v>
      </c>
      <c r="N87" t="s">
        <v>1291</v>
      </c>
      <c r="O87">
        <v>40</v>
      </c>
      <c r="P87" s="42" t="e">
        <f>VLOOKUP(I87,#REF!,4,0)</f>
        <v>#REF!</v>
      </c>
      <c r="Q87" s="84" t="e">
        <f t="shared" si="1"/>
        <v>#REF!</v>
      </c>
      <c r="R87" s="75" t="s">
        <v>1289</v>
      </c>
    </row>
    <row r="88" spans="1:18" x14ac:dyDescent="0.25">
      <c r="A88" s="77" t="s">
        <v>6261</v>
      </c>
      <c r="B88" s="77" t="s">
        <v>6280</v>
      </c>
      <c r="C88" s="78">
        <v>45180</v>
      </c>
      <c r="D88" s="79">
        <v>-39</v>
      </c>
      <c r="E88" s="79">
        <v>0</v>
      </c>
      <c r="F88" s="79">
        <v>-39</v>
      </c>
      <c r="G88" s="78">
        <v>45180</v>
      </c>
      <c r="H88" s="77" t="s">
        <v>6281</v>
      </c>
      <c r="I88" s="80">
        <v>1529946</v>
      </c>
      <c r="J88" s="80" t="s">
        <v>1306</v>
      </c>
      <c r="K88" s="80">
        <v>188074</v>
      </c>
      <c r="L88" s="81">
        <v>45182</v>
      </c>
      <c r="M88" s="77" t="e">
        <f>VLOOKUP(I88,#REF!,2,0)</f>
        <v>#REF!</v>
      </c>
      <c r="N88" t="s">
        <v>1291</v>
      </c>
      <c r="O88">
        <v>40</v>
      </c>
      <c r="P88" s="42" t="e">
        <f>VLOOKUP(I88,#REF!,4,0)</f>
        <v>#REF!</v>
      </c>
      <c r="Q88" s="84" t="e">
        <f t="shared" si="1"/>
        <v>#REF!</v>
      </c>
      <c r="R88" s="75" t="s">
        <v>1289</v>
      </c>
    </row>
    <row r="89" spans="1:18" x14ac:dyDescent="0.25">
      <c r="A89" s="77" t="s">
        <v>6261</v>
      </c>
      <c r="B89" s="77" t="s">
        <v>6282</v>
      </c>
      <c r="C89" s="78">
        <v>45180</v>
      </c>
      <c r="D89" s="79">
        <v>-22.78</v>
      </c>
      <c r="E89" s="79">
        <v>0</v>
      </c>
      <c r="F89" s="79">
        <v>-22.78</v>
      </c>
      <c r="G89" s="78">
        <v>45180</v>
      </c>
      <c r="H89" s="77" t="s">
        <v>6283</v>
      </c>
      <c r="I89" s="80">
        <v>1529944</v>
      </c>
      <c r="J89" s="80" t="s">
        <v>1330</v>
      </c>
      <c r="K89" s="80">
        <v>188074</v>
      </c>
      <c r="L89" s="81">
        <v>45182</v>
      </c>
      <c r="M89" s="77" t="e">
        <f>VLOOKUP(I89,#REF!,2,0)</f>
        <v>#REF!</v>
      </c>
      <c r="N89" t="s">
        <v>1291</v>
      </c>
      <c r="O89">
        <v>40</v>
      </c>
      <c r="P89" s="42" t="e">
        <f>VLOOKUP(I89,#REF!,4,0)</f>
        <v>#REF!</v>
      </c>
      <c r="Q89" s="84" t="e">
        <f t="shared" si="1"/>
        <v>#REF!</v>
      </c>
      <c r="R89" s="75" t="s">
        <v>1289</v>
      </c>
    </row>
    <row r="90" spans="1:18" x14ac:dyDescent="0.25">
      <c r="A90" s="77" t="s">
        <v>6261</v>
      </c>
      <c r="B90" s="77" t="s">
        <v>6284</v>
      </c>
      <c r="C90" s="78">
        <v>45180</v>
      </c>
      <c r="D90" s="79">
        <v>-22.78</v>
      </c>
      <c r="E90" s="79">
        <v>0</v>
      </c>
      <c r="F90" s="79">
        <v>-22.78</v>
      </c>
      <c r="G90" s="78">
        <v>45180</v>
      </c>
      <c r="H90" s="77" t="s">
        <v>6285</v>
      </c>
      <c r="I90" s="80">
        <v>1529939</v>
      </c>
      <c r="J90" s="80" t="s">
        <v>1339</v>
      </c>
      <c r="K90" s="80">
        <v>188074</v>
      </c>
      <c r="L90" s="81">
        <v>45182</v>
      </c>
      <c r="M90" s="77" t="e">
        <f>VLOOKUP(I90,#REF!,2,0)</f>
        <v>#REF!</v>
      </c>
      <c r="N90" t="s">
        <v>1291</v>
      </c>
      <c r="O90">
        <v>40</v>
      </c>
      <c r="P90" s="42" t="e">
        <f>VLOOKUP(I90,#REF!,4,0)</f>
        <v>#REF!</v>
      </c>
      <c r="Q90" s="84" t="e">
        <f t="shared" si="1"/>
        <v>#REF!</v>
      </c>
      <c r="R90" s="75" t="s">
        <v>1289</v>
      </c>
    </row>
    <row r="91" spans="1:18" x14ac:dyDescent="0.25">
      <c r="A91" s="77" t="s">
        <v>6261</v>
      </c>
      <c r="B91" s="77" t="s">
        <v>6286</v>
      </c>
      <c r="C91" s="78">
        <v>45180</v>
      </c>
      <c r="D91" s="79">
        <v>-25.55</v>
      </c>
      <c r="E91" s="79">
        <v>0</v>
      </c>
      <c r="F91" s="79">
        <v>-25.55</v>
      </c>
      <c r="G91" s="78">
        <v>45180</v>
      </c>
      <c r="H91" s="77" t="s">
        <v>6287</v>
      </c>
      <c r="I91" s="80">
        <v>1516597</v>
      </c>
      <c r="J91" s="80" t="s">
        <v>1303</v>
      </c>
      <c r="K91" s="80">
        <v>188074</v>
      </c>
      <c r="L91" s="81">
        <v>45182</v>
      </c>
      <c r="M91" s="77" t="e">
        <f>VLOOKUP(I91,#REF!,2,0)</f>
        <v>#REF!</v>
      </c>
      <c r="N91" t="s">
        <v>1291</v>
      </c>
      <c r="O91">
        <v>40</v>
      </c>
      <c r="P91" s="42" t="e">
        <f>VLOOKUP(I91,#REF!,4,0)</f>
        <v>#REF!</v>
      </c>
      <c r="Q91" s="84" t="e">
        <f t="shared" si="1"/>
        <v>#REF!</v>
      </c>
      <c r="R91" s="75" t="s">
        <v>1289</v>
      </c>
    </row>
    <row r="92" spans="1:18" x14ac:dyDescent="0.25">
      <c r="A92" s="77" t="s">
        <v>6261</v>
      </c>
      <c r="B92" s="77" t="s">
        <v>6288</v>
      </c>
      <c r="C92" s="78">
        <v>45180</v>
      </c>
      <c r="D92" s="79">
        <v>-42.7</v>
      </c>
      <c r="E92" s="79">
        <v>-11.1</v>
      </c>
      <c r="F92" s="79">
        <v>-31.6</v>
      </c>
      <c r="G92" s="78">
        <v>45180</v>
      </c>
      <c r="H92" s="77" t="s">
        <v>6289</v>
      </c>
      <c r="I92" s="80">
        <v>1540784</v>
      </c>
      <c r="J92" s="80" t="s">
        <v>1297</v>
      </c>
      <c r="K92" s="80">
        <v>188074</v>
      </c>
      <c r="L92" s="81">
        <v>45182</v>
      </c>
      <c r="M92" s="77" t="e">
        <f>VLOOKUP(I92,#REF!,2,0)</f>
        <v>#REF!</v>
      </c>
      <c r="N92" t="s">
        <v>1298</v>
      </c>
      <c r="O92">
        <v>60</v>
      </c>
      <c r="P92" s="42" t="e">
        <f>VLOOKUP(I92,#REF!,4,0)</f>
        <v>#REF!</v>
      </c>
      <c r="Q92" s="84" t="e">
        <f t="shared" si="1"/>
        <v>#REF!</v>
      </c>
      <c r="R92" s="75" t="s">
        <v>1289</v>
      </c>
    </row>
    <row r="93" spans="1:18" x14ac:dyDescent="0.25">
      <c r="A93" s="77" t="s">
        <v>6261</v>
      </c>
      <c r="B93" s="77" t="s">
        <v>6290</v>
      </c>
      <c r="C93" s="78">
        <v>45180</v>
      </c>
      <c r="D93" s="79">
        <f>E93+F93</f>
        <v>-77.319999999999993</v>
      </c>
      <c r="E93" s="79">
        <v>-21.02</v>
      </c>
      <c r="F93" s="79">
        <v>-56.3</v>
      </c>
      <c r="G93" s="78">
        <v>45180</v>
      </c>
      <c r="H93" s="77" t="s">
        <v>6291</v>
      </c>
      <c r="I93" s="80">
        <v>1540780</v>
      </c>
      <c r="J93" s="80" t="s">
        <v>1334</v>
      </c>
      <c r="K93" s="80">
        <v>188074</v>
      </c>
      <c r="L93" s="81">
        <v>45182</v>
      </c>
      <c r="M93" s="77" t="e">
        <f>VLOOKUP(I93,#REF!,2,0)</f>
        <v>#REF!</v>
      </c>
      <c r="N93" t="s">
        <v>1298</v>
      </c>
      <c r="O93">
        <v>60</v>
      </c>
      <c r="P93" s="42" t="e">
        <f>VLOOKUP(I93,#REF!,4,0)</f>
        <v>#REF!</v>
      </c>
      <c r="Q93" s="84" t="e">
        <f t="shared" si="1"/>
        <v>#REF!</v>
      </c>
      <c r="R93" s="75" t="s">
        <v>1289</v>
      </c>
    </row>
    <row r="94" spans="1:18" x14ac:dyDescent="0.25">
      <c r="A94" s="77" t="s">
        <v>6261</v>
      </c>
      <c r="B94" s="77" t="s">
        <v>6290</v>
      </c>
      <c r="C94" s="78">
        <v>45180</v>
      </c>
      <c r="D94" s="79">
        <f>E94+F94</f>
        <v>-38.659999999999997</v>
      </c>
      <c r="E94" s="79">
        <v>-10.51</v>
      </c>
      <c r="F94" s="79">
        <v>-28.15</v>
      </c>
      <c r="G94" s="78">
        <v>45180</v>
      </c>
      <c r="H94" s="77" t="s">
        <v>6291</v>
      </c>
      <c r="I94" s="80">
        <v>1540781</v>
      </c>
      <c r="J94" s="80" t="s">
        <v>1308</v>
      </c>
      <c r="K94" s="80">
        <v>188074</v>
      </c>
      <c r="L94" s="81">
        <v>45182</v>
      </c>
      <c r="M94" s="77" t="e">
        <f>VLOOKUP(I94,#REF!,2,0)</f>
        <v>#REF!</v>
      </c>
      <c r="N94" t="s">
        <v>1298</v>
      </c>
      <c r="O94">
        <v>60</v>
      </c>
      <c r="P94" s="42" t="e">
        <f>VLOOKUP(I94,#REF!,4,0)</f>
        <v>#REF!</v>
      </c>
      <c r="Q94" s="84" t="e">
        <f t="shared" si="1"/>
        <v>#REF!</v>
      </c>
      <c r="R94" s="75" t="s">
        <v>1289</v>
      </c>
    </row>
    <row r="95" spans="1:18" x14ac:dyDescent="0.25">
      <c r="A95" s="77" t="s">
        <v>6261</v>
      </c>
      <c r="B95" s="77" t="s">
        <v>6292</v>
      </c>
      <c r="C95" s="78">
        <v>45180</v>
      </c>
      <c r="D95" s="79">
        <v>-38.659999999999997</v>
      </c>
      <c r="E95" s="79">
        <v>-10.51</v>
      </c>
      <c r="F95" s="79">
        <v>-28.15</v>
      </c>
      <c r="G95" s="78">
        <v>45180</v>
      </c>
      <c r="H95" s="77" t="s">
        <v>6293</v>
      </c>
      <c r="I95" s="80">
        <v>1593357</v>
      </c>
      <c r="J95" s="80" t="s">
        <v>1302</v>
      </c>
      <c r="K95" s="80">
        <v>188074</v>
      </c>
      <c r="L95" s="81">
        <v>45182</v>
      </c>
      <c r="M95" s="77" t="e">
        <f>VLOOKUP(I95,#REF!,2,0)</f>
        <v>#REF!</v>
      </c>
      <c r="N95" t="s">
        <v>1298</v>
      </c>
      <c r="O95">
        <v>60</v>
      </c>
      <c r="P95" s="42" t="e">
        <f>VLOOKUP(I95,#REF!,4,0)</f>
        <v>#REF!</v>
      </c>
      <c r="Q95" s="84" t="e">
        <f t="shared" si="1"/>
        <v>#REF!</v>
      </c>
      <c r="R95" s="75" t="s">
        <v>1289</v>
      </c>
    </row>
    <row r="96" spans="1:18" x14ac:dyDescent="0.25">
      <c r="A96" s="77" t="s">
        <v>6261</v>
      </c>
      <c r="B96" s="77" t="s">
        <v>6294</v>
      </c>
      <c r="C96" s="78">
        <v>45180</v>
      </c>
      <c r="D96" s="79">
        <v>-42.7</v>
      </c>
      <c r="E96" s="79">
        <v>-11.1</v>
      </c>
      <c r="F96" s="79">
        <v>-31.6</v>
      </c>
      <c r="G96" s="78">
        <v>45180</v>
      </c>
      <c r="H96" s="77" t="s">
        <v>6295</v>
      </c>
      <c r="I96" s="80">
        <v>1593359</v>
      </c>
      <c r="J96" s="80" t="s">
        <v>1316</v>
      </c>
      <c r="K96" s="80">
        <v>188074</v>
      </c>
      <c r="L96" s="81">
        <v>45182</v>
      </c>
      <c r="M96" s="77" t="e">
        <f>VLOOKUP(I96,#REF!,2,0)</f>
        <v>#REF!</v>
      </c>
      <c r="N96" t="s">
        <v>1298</v>
      </c>
      <c r="O96">
        <v>60</v>
      </c>
      <c r="P96" s="42" t="e">
        <f>VLOOKUP(I96,#REF!,4,0)</f>
        <v>#REF!</v>
      </c>
      <c r="Q96" s="84" t="e">
        <f t="shared" si="1"/>
        <v>#REF!</v>
      </c>
      <c r="R96" s="75" t="s">
        <v>1289</v>
      </c>
    </row>
    <row r="97" spans="1:18" x14ac:dyDescent="0.25">
      <c r="A97" s="77" t="s">
        <v>6261</v>
      </c>
      <c r="B97" s="77" t="s">
        <v>6296</v>
      </c>
      <c r="C97" s="78">
        <v>45180</v>
      </c>
      <c r="D97" s="79">
        <v>-86.72</v>
      </c>
      <c r="E97" s="79">
        <v>-9.3699999999999992</v>
      </c>
      <c r="F97" s="79">
        <v>-77.349999999999994</v>
      </c>
      <c r="G97" s="78">
        <v>45180</v>
      </c>
      <c r="H97" s="77" t="s">
        <v>6297</v>
      </c>
      <c r="I97" s="80">
        <v>1662420</v>
      </c>
      <c r="J97" s="80" t="s">
        <v>1318</v>
      </c>
      <c r="K97" s="80">
        <v>188074</v>
      </c>
      <c r="L97" s="81">
        <v>45182</v>
      </c>
      <c r="M97" s="77" t="e">
        <f>VLOOKUP(I97,#REF!,2,0)</f>
        <v>#REF!</v>
      </c>
      <c r="N97" t="s">
        <v>1301</v>
      </c>
      <c r="O97">
        <v>32</v>
      </c>
      <c r="P97" s="42" t="e">
        <f>VLOOKUP(I97,#REF!,4,0)</f>
        <v>#REF!</v>
      </c>
      <c r="Q97" s="84" t="e">
        <f t="shared" si="1"/>
        <v>#REF!</v>
      </c>
      <c r="R97" s="75" t="s">
        <v>1289</v>
      </c>
    </row>
    <row r="98" spans="1:18" x14ac:dyDescent="0.25">
      <c r="A98" s="77" t="s">
        <v>6298</v>
      </c>
      <c r="B98" s="77" t="s">
        <v>6299</v>
      </c>
      <c r="C98" s="78">
        <v>45181</v>
      </c>
      <c r="D98" s="79">
        <f>E98+F98</f>
        <v>-42.7</v>
      </c>
      <c r="E98" s="79">
        <v>-11.1</v>
      </c>
      <c r="F98" s="79">
        <v>-31.6</v>
      </c>
      <c r="G98" s="78">
        <v>45181</v>
      </c>
      <c r="H98" s="77" t="s">
        <v>6300</v>
      </c>
      <c r="I98" s="80">
        <v>1540784</v>
      </c>
      <c r="J98" s="80" t="s">
        <v>1297</v>
      </c>
      <c r="K98" s="80">
        <v>188082</v>
      </c>
      <c r="L98" s="81">
        <v>45183</v>
      </c>
      <c r="M98" s="77" t="e">
        <f>VLOOKUP(I98,#REF!,2,0)</f>
        <v>#REF!</v>
      </c>
      <c r="N98" t="s">
        <v>1298</v>
      </c>
      <c r="O98">
        <v>60</v>
      </c>
      <c r="P98" s="42" t="e">
        <f>VLOOKUP(I98,#REF!,4,0)</f>
        <v>#REF!</v>
      </c>
      <c r="Q98" s="84" t="e">
        <f t="shared" si="1"/>
        <v>#REF!</v>
      </c>
      <c r="R98" s="75" t="s">
        <v>1289</v>
      </c>
    </row>
    <row r="99" spans="1:18" x14ac:dyDescent="0.25">
      <c r="A99" s="77" t="s">
        <v>6298</v>
      </c>
      <c r="B99" s="77" t="s">
        <v>6299</v>
      </c>
      <c r="C99" s="78">
        <v>45181</v>
      </c>
      <c r="D99" s="79">
        <f>E99+F99</f>
        <v>-42.7</v>
      </c>
      <c r="E99" s="79">
        <v>-11.1</v>
      </c>
      <c r="F99" s="79">
        <v>-31.6</v>
      </c>
      <c r="G99" s="78">
        <v>45181</v>
      </c>
      <c r="H99" s="77" t="s">
        <v>6300</v>
      </c>
      <c r="I99" s="80">
        <v>1540785</v>
      </c>
      <c r="J99" s="80" t="s">
        <v>1328</v>
      </c>
      <c r="K99" s="80">
        <v>188082</v>
      </c>
      <c r="L99" s="81">
        <v>45183</v>
      </c>
      <c r="M99" s="77" t="e">
        <f>VLOOKUP(I99,#REF!,2,0)</f>
        <v>#REF!</v>
      </c>
      <c r="N99" t="s">
        <v>1298</v>
      </c>
      <c r="O99">
        <v>60</v>
      </c>
      <c r="P99" s="42" t="e">
        <f>VLOOKUP(I99,#REF!,4,0)</f>
        <v>#REF!</v>
      </c>
      <c r="Q99" s="84" t="e">
        <f t="shared" si="1"/>
        <v>#REF!</v>
      </c>
      <c r="R99" s="75" t="s">
        <v>1289</v>
      </c>
    </row>
    <row r="100" spans="1:18" x14ac:dyDescent="0.25">
      <c r="A100" s="77" t="s">
        <v>6298</v>
      </c>
      <c r="B100" s="77" t="s">
        <v>6301</v>
      </c>
      <c r="C100" s="78">
        <v>45181</v>
      </c>
      <c r="D100" s="79">
        <v>-95.31</v>
      </c>
      <c r="E100" s="79">
        <v>-9.4600000000000009</v>
      </c>
      <c r="F100" s="79">
        <v>-85.85</v>
      </c>
      <c r="G100" s="78">
        <v>45181</v>
      </c>
      <c r="H100" s="77" t="s">
        <v>6302</v>
      </c>
      <c r="I100" s="80">
        <v>1662421</v>
      </c>
      <c r="J100" s="80" t="s">
        <v>1300</v>
      </c>
      <c r="K100" s="80">
        <v>188082</v>
      </c>
      <c r="L100" s="81">
        <v>45183</v>
      </c>
      <c r="M100" s="77" t="e">
        <f>VLOOKUP(I100,#REF!,2,0)</f>
        <v>#REF!</v>
      </c>
      <c r="N100" t="s">
        <v>1301</v>
      </c>
      <c r="O100">
        <v>32</v>
      </c>
      <c r="P100" s="42" t="e">
        <f>VLOOKUP(I100,#REF!,4,0)</f>
        <v>#REF!</v>
      </c>
      <c r="Q100" s="84" t="e">
        <f t="shared" si="1"/>
        <v>#REF!</v>
      </c>
      <c r="R100" s="75" t="s">
        <v>1289</v>
      </c>
    </row>
    <row r="101" spans="1:18" x14ac:dyDescent="0.25">
      <c r="A101" s="77" t="s">
        <v>6298</v>
      </c>
      <c r="B101" s="77" t="s">
        <v>6303</v>
      </c>
      <c r="C101" s="78">
        <v>45181</v>
      </c>
      <c r="D101" s="79">
        <v>-95.31</v>
      </c>
      <c r="E101" s="79">
        <v>-9.4600000000000009</v>
      </c>
      <c r="F101" s="79">
        <v>-85.85</v>
      </c>
      <c r="G101" s="78">
        <v>45181</v>
      </c>
      <c r="H101" s="77" t="s">
        <v>6304</v>
      </c>
      <c r="I101" s="80">
        <v>1662421</v>
      </c>
      <c r="J101" s="80" t="s">
        <v>1300</v>
      </c>
      <c r="K101" s="80">
        <v>188082</v>
      </c>
      <c r="L101" s="81">
        <v>45183</v>
      </c>
      <c r="M101" s="77" t="e">
        <f>VLOOKUP(I101,#REF!,2,0)</f>
        <v>#REF!</v>
      </c>
      <c r="N101" t="s">
        <v>1301</v>
      </c>
      <c r="O101">
        <v>32</v>
      </c>
      <c r="P101" s="42" t="e">
        <f>VLOOKUP(I101,#REF!,4,0)</f>
        <v>#REF!</v>
      </c>
      <c r="Q101" s="84" t="e">
        <f t="shared" si="1"/>
        <v>#REF!</v>
      </c>
      <c r="R101" s="75" t="s">
        <v>1289</v>
      </c>
    </row>
    <row r="102" spans="1:18" x14ac:dyDescent="0.25">
      <c r="A102" s="77" t="s">
        <v>6298</v>
      </c>
      <c r="B102" s="77" t="s">
        <v>6305</v>
      </c>
      <c r="C102" s="78">
        <v>45181</v>
      </c>
      <c r="D102" s="79">
        <v>-85.4</v>
      </c>
      <c r="E102" s="79">
        <v>-22.2</v>
      </c>
      <c r="F102" s="79">
        <v>-63.2</v>
      </c>
      <c r="G102" s="78">
        <v>45181</v>
      </c>
      <c r="H102" s="77" t="s">
        <v>6306</v>
      </c>
      <c r="I102" s="80">
        <v>1540784</v>
      </c>
      <c r="J102" s="80" t="s">
        <v>1297</v>
      </c>
      <c r="K102" s="80">
        <v>188082</v>
      </c>
      <c r="L102" s="81">
        <v>45183</v>
      </c>
      <c r="M102" s="77" t="e">
        <f>VLOOKUP(I102,#REF!,2,0)</f>
        <v>#REF!</v>
      </c>
      <c r="N102" t="s">
        <v>1298</v>
      </c>
      <c r="O102">
        <v>60</v>
      </c>
      <c r="P102" s="42" t="e">
        <f>VLOOKUP(I102,#REF!,4,0)</f>
        <v>#REF!</v>
      </c>
      <c r="Q102" s="84" t="e">
        <f t="shared" si="1"/>
        <v>#REF!</v>
      </c>
      <c r="R102" s="75" t="s">
        <v>1289</v>
      </c>
    </row>
    <row r="103" spans="1:18" x14ac:dyDescent="0.25">
      <c r="A103" s="77" t="s">
        <v>6298</v>
      </c>
      <c r="B103" s="77" t="s">
        <v>6307</v>
      </c>
      <c r="C103" s="78">
        <v>45181</v>
      </c>
      <c r="D103" s="79">
        <v>-25.55</v>
      </c>
      <c r="E103" s="79">
        <v>0</v>
      </c>
      <c r="F103" s="79">
        <v>-25.55</v>
      </c>
      <c r="G103" s="78">
        <v>45181</v>
      </c>
      <c r="H103" s="77" t="s">
        <v>6308</v>
      </c>
      <c r="I103" s="80">
        <v>1516597</v>
      </c>
      <c r="J103" s="80" t="s">
        <v>1303</v>
      </c>
      <c r="K103" s="80">
        <v>188082</v>
      </c>
      <c r="L103" s="81">
        <v>45183</v>
      </c>
      <c r="M103" s="77" t="e">
        <f>VLOOKUP(I103,#REF!,2,0)</f>
        <v>#REF!</v>
      </c>
      <c r="N103" t="s">
        <v>1291</v>
      </c>
      <c r="O103">
        <v>40</v>
      </c>
      <c r="P103" s="42" t="e">
        <f>VLOOKUP(I103,#REF!,4,0)</f>
        <v>#REF!</v>
      </c>
      <c r="Q103" s="84" t="e">
        <f t="shared" si="1"/>
        <v>#REF!</v>
      </c>
      <c r="R103" s="75" t="s">
        <v>1289</v>
      </c>
    </row>
    <row r="104" spans="1:18" x14ac:dyDescent="0.25">
      <c r="A104" s="77" t="s">
        <v>6298</v>
      </c>
      <c r="B104" s="77" t="s">
        <v>6309</v>
      </c>
      <c r="C104" s="78">
        <v>45181</v>
      </c>
      <c r="D104" s="79">
        <v>-86.72</v>
      </c>
      <c r="E104" s="79">
        <v>-9.3699999999999992</v>
      </c>
      <c r="F104" s="79">
        <v>-77.349999999999994</v>
      </c>
      <c r="G104" s="78">
        <v>45181</v>
      </c>
      <c r="H104" s="77" t="s">
        <v>6310</v>
      </c>
      <c r="I104" s="80">
        <v>1662420</v>
      </c>
      <c r="J104" s="80" t="s">
        <v>1318</v>
      </c>
      <c r="K104" s="80">
        <v>188082</v>
      </c>
      <c r="L104" s="81">
        <v>45183</v>
      </c>
      <c r="M104" s="77" t="e">
        <f>VLOOKUP(I104,#REF!,2,0)</f>
        <v>#REF!</v>
      </c>
      <c r="N104" t="s">
        <v>1301</v>
      </c>
      <c r="O104">
        <v>32</v>
      </c>
      <c r="P104" s="42" t="e">
        <f>VLOOKUP(I104,#REF!,4,0)</f>
        <v>#REF!</v>
      </c>
      <c r="Q104" s="84" t="e">
        <f t="shared" si="1"/>
        <v>#REF!</v>
      </c>
      <c r="R104" s="75" t="s">
        <v>1289</v>
      </c>
    </row>
    <row r="105" spans="1:18" x14ac:dyDescent="0.25">
      <c r="A105" s="77" t="s">
        <v>6313</v>
      </c>
      <c r="B105" s="77" t="s">
        <v>6314</v>
      </c>
      <c r="C105" s="78">
        <v>45182</v>
      </c>
      <c r="D105" s="79">
        <v>-43.47</v>
      </c>
      <c r="E105" s="79">
        <v>-20.97</v>
      </c>
      <c r="F105" s="79">
        <v>-22.5</v>
      </c>
      <c r="G105" s="78">
        <v>45182</v>
      </c>
      <c r="H105" s="77" t="s">
        <v>6315</v>
      </c>
      <c r="I105" s="80">
        <v>1663079</v>
      </c>
      <c r="J105" s="80" t="s">
        <v>5743</v>
      </c>
      <c r="K105" s="80">
        <v>188125</v>
      </c>
      <c r="L105" s="81">
        <v>45184</v>
      </c>
      <c r="M105" s="77" t="e">
        <f>VLOOKUP(I105,#REF!,2,0)</f>
        <v>#REF!</v>
      </c>
      <c r="N105" t="s">
        <v>1311</v>
      </c>
      <c r="O105">
        <v>55</v>
      </c>
      <c r="P105" s="42" t="e">
        <f>VLOOKUP(I105,#REF!,4,0)</f>
        <v>#REF!</v>
      </c>
      <c r="Q105" s="84" t="e">
        <f t="shared" si="1"/>
        <v>#REF!</v>
      </c>
      <c r="R105" s="75" t="s">
        <v>1289</v>
      </c>
    </row>
    <row r="106" spans="1:18" x14ac:dyDescent="0.25">
      <c r="A106" s="77" t="s">
        <v>6313</v>
      </c>
      <c r="B106" s="77" t="s">
        <v>6316</v>
      </c>
      <c r="C106" s="78">
        <v>45182</v>
      </c>
      <c r="D106" s="79">
        <v>-44.18</v>
      </c>
      <c r="E106" s="79">
        <v>-21.68</v>
      </c>
      <c r="F106" s="79">
        <v>-22.5</v>
      </c>
      <c r="G106" s="78">
        <v>45182</v>
      </c>
      <c r="H106" s="77" t="s">
        <v>6317</v>
      </c>
      <c r="I106" s="80">
        <v>1663069</v>
      </c>
      <c r="J106" s="80" t="s">
        <v>5742</v>
      </c>
      <c r="K106" s="80">
        <v>188125</v>
      </c>
      <c r="L106" s="81">
        <v>45184</v>
      </c>
      <c r="M106" s="77" t="e">
        <f>VLOOKUP(I106,#REF!,2,0)</f>
        <v>#REF!</v>
      </c>
      <c r="N106" t="s">
        <v>1311</v>
      </c>
      <c r="O106">
        <v>55</v>
      </c>
      <c r="P106" s="42" t="e">
        <f>VLOOKUP(I106,#REF!,4,0)</f>
        <v>#REF!</v>
      </c>
      <c r="Q106" s="84" t="e">
        <f t="shared" si="1"/>
        <v>#REF!</v>
      </c>
      <c r="R106" s="75" t="s">
        <v>1289</v>
      </c>
    </row>
    <row r="107" spans="1:18" x14ac:dyDescent="0.25">
      <c r="A107" s="77" t="s">
        <v>6313</v>
      </c>
      <c r="B107" s="77" t="s">
        <v>6318</v>
      </c>
      <c r="C107" s="78">
        <v>45182</v>
      </c>
      <c r="D107" s="79">
        <v>-77.319999999999993</v>
      </c>
      <c r="E107" s="79">
        <v>-21.02</v>
      </c>
      <c r="F107" s="79">
        <v>-56.3</v>
      </c>
      <c r="G107" s="78">
        <v>45182</v>
      </c>
      <c r="H107" s="77" t="s">
        <v>6319</v>
      </c>
      <c r="I107" s="80">
        <v>1540783</v>
      </c>
      <c r="J107" s="80" t="s">
        <v>1317</v>
      </c>
      <c r="K107" s="80">
        <v>188123</v>
      </c>
      <c r="L107" s="81">
        <v>45184</v>
      </c>
      <c r="M107" s="77" t="e">
        <f>VLOOKUP(I107,#REF!,2,0)</f>
        <v>#REF!</v>
      </c>
      <c r="N107" t="s">
        <v>1298</v>
      </c>
      <c r="O107">
        <v>60</v>
      </c>
      <c r="P107" s="42" t="e">
        <f>VLOOKUP(I107,#REF!,4,0)</f>
        <v>#REF!</v>
      </c>
      <c r="Q107" s="84" t="e">
        <f t="shared" si="1"/>
        <v>#REF!</v>
      </c>
      <c r="R107" s="75" t="s">
        <v>1289</v>
      </c>
    </row>
    <row r="108" spans="1:18" x14ac:dyDescent="0.25">
      <c r="A108" s="77" t="s">
        <v>6313</v>
      </c>
      <c r="B108" s="77" t="s">
        <v>6320</v>
      </c>
      <c r="C108" s="78">
        <v>45182</v>
      </c>
      <c r="D108" s="79">
        <v>-115.98</v>
      </c>
      <c r="E108" s="79">
        <v>-31.53</v>
      </c>
      <c r="F108" s="79">
        <v>-84.45</v>
      </c>
      <c r="G108" s="78">
        <v>45182</v>
      </c>
      <c r="H108" s="77" t="s">
        <v>6321</v>
      </c>
      <c r="I108" s="80">
        <v>1540783</v>
      </c>
      <c r="J108" s="80" t="s">
        <v>1317</v>
      </c>
      <c r="K108" s="80">
        <v>188123</v>
      </c>
      <c r="L108" s="81">
        <v>45184</v>
      </c>
      <c r="M108" s="77" t="e">
        <f>VLOOKUP(I108,#REF!,2,0)</f>
        <v>#REF!</v>
      </c>
      <c r="N108" t="s">
        <v>1298</v>
      </c>
      <c r="O108">
        <v>60</v>
      </c>
      <c r="P108" s="42" t="e">
        <f>VLOOKUP(I108,#REF!,4,0)</f>
        <v>#REF!</v>
      </c>
      <c r="Q108" s="84" t="e">
        <f t="shared" si="1"/>
        <v>#REF!</v>
      </c>
      <c r="R108" s="75" t="s">
        <v>1289</v>
      </c>
    </row>
    <row r="109" spans="1:18" x14ac:dyDescent="0.25">
      <c r="A109" s="77" t="s">
        <v>6313</v>
      </c>
      <c r="B109" s="77" t="s">
        <v>6322</v>
      </c>
      <c r="C109" s="78">
        <v>45182</v>
      </c>
      <c r="D109" s="79">
        <v>-25.55</v>
      </c>
      <c r="E109" s="79">
        <v>0</v>
      </c>
      <c r="F109" s="79">
        <v>-25.55</v>
      </c>
      <c r="G109" s="78">
        <v>45182</v>
      </c>
      <c r="H109" s="77" t="s">
        <v>6323</v>
      </c>
      <c r="I109" s="80">
        <v>1516597</v>
      </c>
      <c r="J109" s="80" t="s">
        <v>1303</v>
      </c>
      <c r="K109" s="80">
        <v>188123</v>
      </c>
      <c r="L109" s="81">
        <v>45184</v>
      </c>
      <c r="M109" s="77" t="e">
        <f>VLOOKUP(I109,#REF!,2,0)</f>
        <v>#REF!</v>
      </c>
      <c r="N109" t="s">
        <v>1291</v>
      </c>
      <c r="O109">
        <v>40</v>
      </c>
      <c r="P109" s="42" t="e">
        <f>VLOOKUP(I109,#REF!,4,0)</f>
        <v>#REF!</v>
      </c>
      <c r="Q109" s="84" t="e">
        <f t="shared" si="1"/>
        <v>#REF!</v>
      </c>
      <c r="R109" s="75" t="s">
        <v>1289</v>
      </c>
    </row>
    <row r="110" spans="1:18" x14ac:dyDescent="0.25">
      <c r="A110" s="77" t="s">
        <v>6313</v>
      </c>
      <c r="B110" s="77" t="s">
        <v>6324</v>
      </c>
      <c r="C110" s="78">
        <v>45182</v>
      </c>
      <c r="D110" s="79">
        <v>-39</v>
      </c>
      <c r="E110" s="79">
        <v>0</v>
      </c>
      <c r="F110" s="79">
        <v>-39</v>
      </c>
      <c r="G110" s="78">
        <v>45182</v>
      </c>
      <c r="H110" s="77" t="s">
        <v>6325</v>
      </c>
      <c r="I110" s="80">
        <v>1529947</v>
      </c>
      <c r="J110" s="80" t="s">
        <v>1294</v>
      </c>
      <c r="K110" s="80">
        <v>188123</v>
      </c>
      <c r="L110" s="81">
        <v>45184</v>
      </c>
      <c r="M110" s="77" t="e">
        <f>VLOOKUP(I110,#REF!,2,0)</f>
        <v>#REF!</v>
      </c>
      <c r="N110" t="s">
        <v>1291</v>
      </c>
      <c r="O110">
        <v>40</v>
      </c>
      <c r="P110" s="42" t="e">
        <f>VLOOKUP(I110,#REF!,4,0)</f>
        <v>#REF!</v>
      </c>
      <c r="Q110" s="84" t="e">
        <f t="shared" si="1"/>
        <v>#REF!</v>
      </c>
      <c r="R110" s="75" t="s">
        <v>1289</v>
      </c>
    </row>
    <row r="111" spans="1:18" x14ac:dyDescent="0.25">
      <c r="A111" s="77" t="s">
        <v>6326</v>
      </c>
      <c r="B111" s="77" t="s">
        <v>6327</v>
      </c>
      <c r="C111" s="78">
        <v>45183</v>
      </c>
      <c r="D111" s="79">
        <f>E111+F111</f>
        <v>-70.23</v>
      </c>
      <c r="E111" s="79">
        <v>-15.1</v>
      </c>
      <c r="F111" s="79">
        <v>-55.13</v>
      </c>
      <c r="G111" s="78">
        <v>45183</v>
      </c>
      <c r="H111" s="77" t="s">
        <v>6328</v>
      </c>
      <c r="I111" s="80">
        <v>1339333</v>
      </c>
      <c r="J111" s="80" t="s">
        <v>1337</v>
      </c>
      <c r="K111" s="80">
        <v>12220850</v>
      </c>
      <c r="L111" s="81">
        <v>45187</v>
      </c>
      <c r="M111" s="77" t="e">
        <f>VLOOKUP(I111,#REF!,2,0)</f>
        <v>#REF!</v>
      </c>
      <c r="N111" t="s">
        <v>1301</v>
      </c>
      <c r="O111">
        <v>32</v>
      </c>
      <c r="P111" s="42" t="e">
        <f>VLOOKUP(I111,#REF!,4,0)</f>
        <v>#REF!</v>
      </c>
      <c r="Q111" s="84" t="e">
        <f t="shared" si="1"/>
        <v>#REF!</v>
      </c>
      <c r="R111" s="75" t="s">
        <v>1289</v>
      </c>
    </row>
    <row r="112" spans="1:18" x14ac:dyDescent="0.25">
      <c r="A112" s="77" t="s">
        <v>6326</v>
      </c>
      <c r="B112" s="77" t="s">
        <v>6327</v>
      </c>
      <c r="C112" s="78">
        <v>45183</v>
      </c>
      <c r="D112" s="79">
        <f>E112+F112</f>
        <v>-50.6</v>
      </c>
      <c r="E112" s="79">
        <v>-28.1</v>
      </c>
      <c r="F112" s="79">
        <v>-22.5</v>
      </c>
      <c r="G112" s="78">
        <v>45183</v>
      </c>
      <c r="H112" s="77" t="s">
        <v>6328</v>
      </c>
      <c r="I112" s="80">
        <v>1663079</v>
      </c>
      <c r="J112" s="80" t="s">
        <v>5743</v>
      </c>
      <c r="K112" s="80">
        <v>12220850</v>
      </c>
      <c r="L112" s="81">
        <v>45187</v>
      </c>
      <c r="M112" s="77" t="e">
        <f>VLOOKUP(I112,#REF!,2,0)</f>
        <v>#REF!</v>
      </c>
      <c r="N112" t="s">
        <v>1311</v>
      </c>
      <c r="O112">
        <v>55</v>
      </c>
      <c r="P112" s="42" t="e">
        <f>VLOOKUP(I112,#REF!,4,0)</f>
        <v>#REF!</v>
      </c>
      <c r="Q112" s="84" t="e">
        <f t="shared" si="1"/>
        <v>#REF!</v>
      </c>
      <c r="R112" s="75" t="s">
        <v>1289</v>
      </c>
    </row>
    <row r="113" spans="1:18" x14ac:dyDescent="0.25">
      <c r="A113" s="77" t="s">
        <v>6326</v>
      </c>
      <c r="B113" s="77" t="s">
        <v>6329</v>
      </c>
      <c r="C113" s="78">
        <v>45183</v>
      </c>
      <c r="D113" s="79">
        <f>E113+F113</f>
        <v>-114.15</v>
      </c>
      <c r="E113" s="79">
        <v>-46.65</v>
      </c>
      <c r="F113" s="79">
        <v>-67.5</v>
      </c>
      <c r="G113" s="78">
        <v>45183</v>
      </c>
      <c r="H113" s="77" t="s">
        <v>6330</v>
      </c>
      <c r="I113" s="80">
        <v>1663075</v>
      </c>
      <c r="J113" s="80" t="s">
        <v>5741</v>
      </c>
      <c r="K113" s="80">
        <v>12220850</v>
      </c>
      <c r="L113" s="81">
        <v>45187</v>
      </c>
      <c r="M113" s="77" t="e">
        <f>VLOOKUP(I113,#REF!,2,0)</f>
        <v>#REF!</v>
      </c>
      <c r="N113" t="s">
        <v>1311</v>
      </c>
      <c r="O113">
        <v>55</v>
      </c>
      <c r="P113" s="42" t="e">
        <f>VLOOKUP(I113,#REF!,4,0)</f>
        <v>#REF!</v>
      </c>
      <c r="Q113" s="84" t="e">
        <f t="shared" si="1"/>
        <v>#REF!</v>
      </c>
      <c r="R113" s="75" t="s">
        <v>1289</v>
      </c>
    </row>
    <row r="114" spans="1:18" x14ac:dyDescent="0.25">
      <c r="A114" s="77" t="s">
        <v>6326</v>
      </c>
      <c r="B114" s="77" t="s">
        <v>6329</v>
      </c>
      <c r="C114" s="78">
        <v>45183</v>
      </c>
      <c r="D114" s="79">
        <f>E114+F114</f>
        <v>-26.57</v>
      </c>
      <c r="E114" s="79">
        <v>-4.07</v>
      </c>
      <c r="F114" s="79">
        <v>-22.5</v>
      </c>
      <c r="G114" s="78">
        <v>45183</v>
      </c>
      <c r="H114" s="77" t="s">
        <v>6330</v>
      </c>
      <c r="I114" s="80">
        <v>1663082</v>
      </c>
      <c r="J114" s="80" t="s">
        <v>5740</v>
      </c>
      <c r="K114" s="80">
        <v>12220850</v>
      </c>
      <c r="L114" s="81">
        <v>45187</v>
      </c>
      <c r="M114" s="77" t="e">
        <f>VLOOKUP(I114,#REF!,2,0)</f>
        <v>#REF!</v>
      </c>
      <c r="N114" t="s">
        <v>1311</v>
      </c>
      <c r="O114">
        <v>55</v>
      </c>
      <c r="P114" s="42" t="e">
        <f>VLOOKUP(I114,#REF!,4,0)</f>
        <v>#REF!</v>
      </c>
      <c r="Q114" s="84" t="e">
        <f t="shared" si="1"/>
        <v>#REF!</v>
      </c>
      <c r="R114" s="75" t="s">
        <v>1289</v>
      </c>
    </row>
    <row r="115" spans="1:18" x14ac:dyDescent="0.25">
      <c r="A115" s="77" t="s">
        <v>6326</v>
      </c>
      <c r="B115" s="77" t="s">
        <v>6331</v>
      </c>
      <c r="C115" s="78">
        <v>45183</v>
      </c>
      <c r="D115" s="79">
        <v>-128.94</v>
      </c>
      <c r="E115" s="79">
        <v>0</v>
      </c>
      <c r="F115" s="79">
        <v>-128.94</v>
      </c>
      <c r="G115" s="78">
        <v>45183</v>
      </c>
      <c r="H115" s="77" t="s">
        <v>6332</v>
      </c>
      <c r="I115" s="80">
        <v>1585673</v>
      </c>
      <c r="J115" s="80" t="s">
        <v>1349</v>
      </c>
      <c r="K115" s="80">
        <v>188248</v>
      </c>
      <c r="L115" s="81">
        <v>45187</v>
      </c>
      <c r="M115" s="77" t="e">
        <f>VLOOKUP(I115,#REF!,2,0)</f>
        <v>#REF!</v>
      </c>
      <c r="N115" t="s">
        <v>1291</v>
      </c>
      <c r="O115">
        <v>40</v>
      </c>
      <c r="P115" s="42" t="e">
        <f>VLOOKUP(I115,#REF!,4,0)</f>
        <v>#REF!</v>
      </c>
      <c r="Q115" s="84" t="e">
        <f t="shared" si="1"/>
        <v>#REF!</v>
      </c>
      <c r="R115" s="75" t="s">
        <v>1289</v>
      </c>
    </row>
    <row r="116" spans="1:18" x14ac:dyDescent="0.25">
      <c r="A116" s="77" t="s">
        <v>6326</v>
      </c>
      <c r="B116" s="77" t="s">
        <v>6333</v>
      </c>
      <c r="C116" s="78">
        <v>45183</v>
      </c>
      <c r="D116" s="79">
        <v>-25.55</v>
      </c>
      <c r="E116" s="79">
        <v>0</v>
      </c>
      <c r="F116" s="79">
        <v>-25.55</v>
      </c>
      <c r="G116" s="78">
        <v>45183</v>
      </c>
      <c r="H116" s="77" t="s">
        <v>6334</v>
      </c>
      <c r="I116" s="80">
        <v>1516594</v>
      </c>
      <c r="J116" s="80" t="s">
        <v>1313</v>
      </c>
      <c r="K116" s="80">
        <v>188248</v>
      </c>
      <c r="L116" s="81">
        <v>45187</v>
      </c>
      <c r="M116" s="77" t="e">
        <f>VLOOKUP(I116,#REF!,2,0)</f>
        <v>#REF!</v>
      </c>
      <c r="N116" t="s">
        <v>1291</v>
      </c>
      <c r="O116">
        <v>40</v>
      </c>
      <c r="P116" s="42" t="e">
        <f>VLOOKUP(I116,#REF!,4,0)</f>
        <v>#REF!</v>
      </c>
      <c r="Q116" s="84" t="e">
        <f t="shared" si="1"/>
        <v>#REF!</v>
      </c>
      <c r="R116" s="75" t="s">
        <v>1289</v>
      </c>
    </row>
    <row r="117" spans="1:18" x14ac:dyDescent="0.25">
      <c r="A117" s="77" t="s">
        <v>6326</v>
      </c>
      <c r="B117" s="77" t="s">
        <v>6335</v>
      </c>
      <c r="C117" s="78">
        <v>45183</v>
      </c>
      <c r="D117" s="79">
        <v>-42.7</v>
      </c>
      <c r="E117" s="79">
        <v>-11.1</v>
      </c>
      <c r="F117" s="79">
        <v>-31.6</v>
      </c>
      <c r="G117" s="78">
        <v>45183</v>
      </c>
      <c r="H117" s="77" t="s">
        <v>6336</v>
      </c>
      <c r="I117" s="80">
        <v>1540787</v>
      </c>
      <c r="J117" s="80" t="s">
        <v>1341</v>
      </c>
      <c r="K117" s="80">
        <v>188248</v>
      </c>
      <c r="L117" s="81">
        <v>45187</v>
      </c>
      <c r="M117" s="77" t="e">
        <f>VLOOKUP(I117,#REF!,2,0)</f>
        <v>#REF!</v>
      </c>
      <c r="N117" t="s">
        <v>1298</v>
      </c>
      <c r="O117">
        <v>60</v>
      </c>
      <c r="P117" s="42" t="e">
        <f>VLOOKUP(I117,#REF!,4,0)</f>
        <v>#REF!</v>
      </c>
      <c r="Q117" s="84" t="e">
        <f t="shared" si="1"/>
        <v>#REF!</v>
      </c>
      <c r="R117" s="75" t="s">
        <v>1289</v>
      </c>
    </row>
    <row r="118" spans="1:18" x14ac:dyDescent="0.25">
      <c r="A118" s="77" t="s">
        <v>6326</v>
      </c>
      <c r="B118" s="77" t="s">
        <v>6337</v>
      </c>
      <c r="C118" s="78">
        <v>45183</v>
      </c>
      <c r="D118" s="79">
        <v>-64.47</v>
      </c>
      <c r="E118" s="79">
        <v>0</v>
      </c>
      <c r="F118" s="79">
        <v>-64.47</v>
      </c>
      <c r="G118" s="78">
        <v>45183</v>
      </c>
      <c r="H118" s="77" t="s">
        <v>6338</v>
      </c>
      <c r="I118" s="80">
        <v>1585673</v>
      </c>
      <c r="J118" s="80" t="s">
        <v>1349</v>
      </c>
      <c r="K118" s="80">
        <v>188248</v>
      </c>
      <c r="L118" s="81">
        <v>45187</v>
      </c>
      <c r="M118" s="77" t="e">
        <f>VLOOKUP(I118,#REF!,2,0)</f>
        <v>#REF!</v>
      </c>
      <c r="N118" t="s">
        <v>1291</v>
      </c>
      <c r="O118">
        <v>40</v>
      </c>
      <c r="P118" s="42" t="e">
        <f>VLOOKUP(I118,#REF!,4,0)</f>
        <v>#REF!</v>
      </c>
      <c r="Q118" s="84" t="e">
        <f t="shared" si="1"/>
        <v>#REF!</v>
      </c>
      <c r="R118" s="75" t="s">
        <v>1289</v>
      </c>
    </row>
    <row r="119" spans="1:18" x14ac:dyDescent="0.25">
      <c r="A119" s="77" t="s">
        <v>6326</v>
      </c>
      <c r="B119" s="77" t="s">
        <v>6339</v>
      </c>
      <c r="C119" s="78">
        <v>45183</v>
      </c>
      <c r="D119" s="79">
        <v>-86.72</v>
      </c>
      <c r="E119" s="79">
        <v>-9.3699999999999992</v>
      </c>
      <c r="F119" s="79">
        <v>-77.349999999999994</v>
      </c>
      <c r="G119" s="78">
        <v>45183</v>
      </c>
      <c r="H119" s="77" t="s">
        <v>6340</v>
      </c>
      <c r="I119" s="80">
        <v>1662420</v>
      </c>
      <c r="J119" s="80" t="s">
        <v>1318</v>
      </c>
      <c r="K119" s="80">
        <v>188248</v>
      </c>
      <c r="L119" s="81">
        <v>45187</v>
      </c>
      <c r="M119" s="77" t="e">
        <f>VLOOKUP(I119,#REF!,2,0)</f>
        <v>#REF!</v>
      </c>
      <c r="N119" t="s">
        <v>1301</v>
      </c>
      <c r="O119">
        <v>32</v>
      </c>
      <c r="P119" s="42" t="e">
        <f>VLOOKUP(I119,#REF!,4,0)</f>
        <v>#REF!</v>
      </c>
      <c r="Q119" s="84" t="e">
        <f t="shared" si="1"/>
        <v>#REF!</v>
      </c>
      <c r="R119" s="75" t="s">
        <v>1289</v>
      </c>
    </row>
    <row r="120" spans="1:18" x14ac:dyDescent="0.25">
      <c r="A120" s="77" t="s">
        <v>6326</v>
      </c>
      <c r="B120" s="77" t="s">
        <v>6341</v>
      </c>
      <c r="C120" s="78">
        <v>45183</v>
      </c>
      <c r="D120" s="79">
        <v>-39</v>
      </c>
      <c r="E120" s="79">
        <v>0</v>
      </c>
      <c r="F120" s="79">
        <v>-39</v>
      </c>
      <c r="G120" s="78">
        <v>45183</v>
      </c>
      <c r="H120" s="77" t="s">
        <v>6342</v>
      </c>
      <c r="I120" s="80">
        <v>1529946</v>
      </c>
      <c r="J120" s="80" t="s">
        <v>1306</v>
      </c>
      <c r="K120" s="80">
        <v>188248</v>
      </c>
      <c r="L120" s="81">
        <v>45187</v>
      </c>
      <c r="M120" s="77" t="e">
        <f>VLOOKUP(I120,#REF!,2,0)</f>
        <v>#REF!</v>
      </c>
      <c r="N120" t="s">
        <v>1291</v>
      </c>
      <c r="O120">
        <v>40</v>
      </c>
      <c r="P120" s="42" t="e">
        <f>VLOOKUP(I120,#REF!,4,0)</f>
        <v>#REF!</v>
      </c>
      <c r="Q120" s="84" t="e">
        <f t="shared" si="1"/>
        <v>#REF!</v>
      </c>
      <c r="R120" s="75" t="s">
        <v>1289</v>
      </c>
    </row>
    <row r="121" spans="1:18" x14ac:dyDescent="0.25">
      <c r="A121" s="77" t="s">
        <v>6326</v>
      </c>
      <c r="B121" s="77" t="s">
        <v>6343</v>
      </c>
      <c r="C121" s="78">
        <v>45183</v>
      </c>
      <c r="D121" s="79">
        <v>-39</v>
      </c>
      <c r="E121" s="79">
        <v>0</v>
      </c>
      <c r="F121" s="79">
        <v>-39</v>
      </c>
      <c r="G121" s="78">
        <v>45183</v>
      </c>
      <c r="H121" s="77" t="s">
        <v>6344</v>
      </c>
      <c r="I121" s="80">
        <v>1529946</v>
      </c>
      <c r="J121" s="80" t="s">
        <v>1306</v>
      </c>
      <c r="K121" s="80">
        <v>188248</v>
      </c>
      <c r="L121" s="81">
        <v>45187</v>
      </c>
      <c r="M121" s="77" t="e">
        <f>VLOOKUP(I121,#REF!,2,0)</f>
        <v>#REF!</v>
      </c>
      <c r="N121" t="s">
        <v>1291</v>
      </c>
      <c r="O121">
        <v>40</v>
      </c>
      <c r="P121" s="42" t="e">
        <f>VLOOKUP(I121,#REF!,4,0)</f>
        <v>#REF!</v>
      </c>
      <c r="Q121" s="84" t="e">
        <f t="shared" si="1"/>
        <v>#REF!</v>
      </c>
      <c r="R121" s="75" t="s">
        <v>1289</v>
      </c>
    </row>
    <row r="122" spans="1:18" x14ac:dyDescent="0.25">
      <c r="A122" s="77" t="s">
        <v>6345</v>
      </c>
      <c r="B122" s="77" t="s">
        <v>6346</v>
      </c>
      <c r="C122" s="78">
        <v>45184</v>
      </c>
      <c r="D122" s="79">
        <v>-75.89</v>
      </c>
      <c r="E122" s="79">
        <v>-30.89</v>
      </c>
      <c r="F122" s="79">
        <v>-22.5</v>
      </c>
      <c r="G122" s="78">
        <v>45184</v>
      </c>
      <c r="H122" s="77" t="s">
        <v>6347</v>
      </c>
      <c r="I122" s="80">
        <v>1663069</v>
      </c>
      <c r="J122" s="80" t="s">
        <v>5742</v>
      </c>
      <c r="K122" s="80">
        <v>188261</v>
      </c>
      <c r="L122" s="81">
        <v>45188</v>
      </c>
      <c r="M122" s="77" t="e">
        <f>VLOOKUP(I122,#REF!,2,0)</f>
        <v>#REF!</v>
      </c>
      <c r="N122" t="s">
        <v>1311</v>
      </c>
      <c r="O122">
        <v>55</v>
      </c>
      <c r="P122" s="42" t="e">
        <f>VLOOKUP(I122,#REF!,4,0)</f>
        <v>#REF!</v>
      </c>
      <c r="Q122" s="84" t="e">
        <f t="shared" si="1"/>
        <v>#REF!</v>
      </c>
      <c r="R122" s="75" t="s">
        <v>1289</v>
      </c>
    </row>
    <row r="123" spans="1:18" x14ac:dyDescent="0.25">
      <c r="A123" s="77" t="s">
        <v>6345</v>
      </c>
      <c r="B123" s="77" t="s">
        <v>6346</v>
      </c>
      <c r="C123" s="78">
        <v>45184</v>
      </c>
      <c r="D123" s="79"/>
      <c r="E123" s="79"/>
      <c r="F123" s="79">
        <v>-22.5</v>
      </c>
      <c r="G123" s="78">
        <v>45184</v>
      </c>
      <c r="H123" s="77" t="s">
        <v>6347</v>
      </c>
      <c r="I123" s="80">
        <v>1663075</v>
      </c>
      <c r="J123" s="80" t="s">
        <v>5741</v>
      </c>
      <c r="K123" s="80">
        <v>188261</v>
      </c>
      <c r="L123" s="81">
        <v>45188</v>
      </c>
      <c r="M123" s="77" t="e">
        <f>VLOOKUP(I123,#REF!,2,0)</f>
        <v>#REF!</v>
      </c>
      <c r="N123" t="s">
        <v>1311</v>
      </c>
      <c r="O123">
        <v>55</v>
      </c>
      <c r="P123" s="42" t="e">
        <f>VLOOKUP(I123,#REF!,4,0)</f>
        <v>#REF!</v>
      </c>
      <c r="Q123" s="84" t="e">
        <f t="shared" si="1"/>
        <v>#REF!</v>
      </c>
      <c r="R123" s="75" t="s">
        <v>1289</v>
      </c>
    </row>
    <row r="124" spans="1:18" x14ac:dyDescent="0.25">
      <c r="A124" s="77" t="s">
        <v>6345</v>
      </c>
      <c r="B124" s="77" t="s">
        <v>6348</v>
      </c>
      <c r="C124" s="78">
        <v>45184</v>
      </c>
      <c r="D124" s="79">
        <v>-94.54</v>
      </c>
      <c r="E124" s="79">
        <v>-32.270000000000003</v>
      </c>
      <c r="F124" s="79">
        <v>-62.27</v>
      </c>
      <c r="G124" s="78">
        <v>45184</v>
      </c>
      <c r="H124" s="77" t="s">
        <v>6349</v>
      </c>
      <c r="I124" s="80">
        <v>1339334</v>
      </c>
      <c r="J124" s="80" t="s">
        <v>1331</v>
      </c>
      <c r="K124" s="80">
        <v>188261</v>
      </c>
      <c r="L124" s="81">
        <v>45188</v>
      </c>
      <c r="M124" s="77" t="e">
        <f>VLOOKUP(I124,#REF!,2,0)</f>
        <v>#REF!</v>
      </c>
      <c r="N124" t="s">
        <v>1301</v>
      </c>
      <c r="O124">
        <v>32</v>
      </c>
      <c r="P124" s="42" t="e">
        <f>VLOOKUP(I124,#REF!,4,0)</f>
        <v>#REF!</v>
      </c>
      <c r="Q124" s="84" t="e">
        <f t="shared" si="1"/>
        <v>#REF!</v>
      </c>
      <c r="R124" s="75" t="s">
        <v>1289</v>
      </c>
    </row>
    <row r="125" spans="1:18" x14ac:dyDescent="0.25">
      <c r="A125" s="77" t="s">
        <v>6345</v>
      </c>
      <c r="B125" s="77" t="s">
        <v>6350</v>
      </c>
      <c r="C125" s="78">
        <v>45184</v>
      </c>
      <c r="D125" s="79">
        <v>-40.409999999999997</v>
      </c>
      <c r="E125" s="79">
        <v>-17.91</v>
      </c>
      <c r="F125" s="79">
        <v>-22.5</v>
      </c>
      <c r="G125" s="78">
        <v>45184</v>
      </c>
      <c r="H125" s="77" t="s">
        <v>6351</v>
      </c>
      <c r="I125" s="80">
        <v>1663069</v>
      </c>
      <c r="J125" s="80" t="s">
        <v>5742</v>
      </c>
      <c r="K125" s="80">
        <v>188261</v>
      </c>
      <c r="L125" s="81">
        <v>45188</v>
      </c>
      <c r="M125" s="77" t="e">
        <f>VLOOKUP(I125,#REF!,2,0)</f>
        <v>#REF!</v>
      </c>
      <c r="N125" t="s">
        <v>1311</v>
      </c>
      <c r="O125">
        <v>55</v>
      </c>
      <c r="P125" s="42" t="e">
        <f>VLOOKUP(I125,#REF!,4,0)</f>
        <v>#REF!</v>
      </c>
      <c r="Q125" s="84" t="e">
        <f t="shared" si="1"/>
        <v>#REF!</v>
      </c>
      <c r="R125" s="75" t="s">
        <v>1289</v>
      </c>
    </row>
    <row r="126" spans="1:18" x14ac:dyDescent="0.25">
      <c r="A126" s="77" t="s">
        <v>6345</v>
      </c>
      <c r="B126" s="77" t="s">
        <v>6352</v>
      </c>
      <c r="C126" s="78">
        <v>45184</v>
      </c>
      <c r="D126" s="79">
        <v>-32.380000000000003</v>
      </c>
      <c r="E126" s="79">
        <v>-9.8800000000000008</v>
      </c>
      <c r="F126" s="79">
        <v>-22.5</v>
      </c>
      <c r="G126" s="78">
        <v>45184</v>
      </c>
      <c r="H126" s="77" t="s">
        <v>6353</v>
      </c>
      <c r="I126" s="80">
        <v>1663079</v>
      </c>
      <c r="J126" s="80" t="s">
        <v>5743</v>
      </c>
      <c r="K126" s="80">
        <v>188261</v>
      </c>
      <c r="L126" s="81">
        <v>45188</v>
      </c>
      <c r="M126" s="77" t="e">
        <f>VLOOKUP(I126,#REF!,2,0)</f>
        <v>#REF!</v>
      </c>
      <c r="N126" t="s">
        <v>1311</v>
      </c>
      <c r="O126">
        <v>55</v>
      </c>
      <c r="P126" s="42" t="e">
        <f>VLOOKUP(I126,#REF!,4,0)</f>
        <v>#REF!</v>
      </c>
      <c r="Q126" s="84" t="e">
        <f t="shared" si="1"/>
        <v>#REF!</v>
      </c>
      <c r="R126" s="75" t="s">
        <v>1289</v>
      </c>
    </row>
    <row r="127" spans="1:18" x14ac:dyDescent="0.25">
      <c r="A127" s="77" t="s">
        <v>6345</v>
      </c>
      <c r="B127" s="77" t="s">
        <v>6354</v>
      </c>
      <c r="C127" s="78">
        <v>45184</v>
      </c>
      <c r="D127" s="79">
        <v>-249.95</v>
      </c>
      <c r="E127" s="79">
        <v>-51.5</v>
      </c>
      <c r="F127" s="79">
        <v>-28.15</v>
      </c>
      <c r="G127" s="78">
        <v>45184</v>
      </c>
      <c r="H127" s="77" t="s">
        <v>6355</v>
      </c>
      <c r="I127" s="80">
        <v>1540781</v>
      </c>
      <c r="J127" s="80" t="s">
        <v>1308</v>
      </c>
      <c r="K127" s="80">
        <v>188263</v>
      </c>
      <c r="L127" s="81">
        <v>45188</v>
      </c>
      <c r="M127" s="77" t="e">
        <f>VLOOKUP(I127,#REF!,2,0)</f>
        <v>#REF!</v>
      </c>
      <c r="N127" t="s">
        <v>1298</v>
      </c>
      <c r="O127">
        <v>60</v>
      </c>
      <c r="P127" s="42" t="e">
        <f>VLOOKUP(I127,#REF!,4,0)</f>
        <v>#REF!</v>
      </c>
      <c r="Q127" s="84" t="e">
        <f t="shared" si="1"/>
        <v>#REF!</v>
      </c>
      <c r="R127" s="75" t="s">
        <v>1289</v>
      </c>
    </row>
    <row r="128" spans="1:18" x14ac:dyDescent="0.25">
      <c r="A128" s="77" t="s">
        <v>6345</v>
      </c>
      <c r="B128" s="77" t="s">
        <v>6354</v>
      </c>
      <c r="C128" s="78">
        <v>45184</v>
      </c>
      <c r="D128" s="79"/>
      <c r="E128" s="79"/>
      <c r="F128" s="79">
        <v>-84.45</v>
      </c>
      <c r="G128" s="78">
        <v>45184</v>
      </c>
      <c r="H128" s="77" t="s">
        <v>6355</v>
      </c>
      <c r="I128" s="80">
        <v>1540783</v>
      </c>
      <c r="J128" s="80" t="s">
        <v>1317</v>
      </c>
      <c r="K128" s="80">
        <v>188263</v>
      </c>
      <c r="L128" s="81">
        <v>45188</v>
      </c>
      <c r="M128" s="77" t="e">
        <f>VLOOKUP(I128,#REF!,2,0)</f>
        <v>#REF!</v>
      </c>
      <c r="N128" t="s">
        <v>1298</v>
      </c>
      <c r="O128">
        <v>60</v>
      </c>
      <c r="P128" s="42" t="e">
        <f>VLOOKUP(I128,#REF!,4,0)</f>
        <v>#REF!</v>
      </c>
      <c r="Q128" s="84" t="e">
        <f t="shared" si="1"/>
        <v>#REF!</v>
      </c>
      <c r="R128" s="75" t="s">
        <v>1289</v>
      </c>
    </row>
    <row r="129" spans="1:18" x14ac:dyDescent="0.25">
      <c r="A129" s="77" t="s">
        <v>6345</v>
      </c>
      <c r="B129" s="77" t="s">
        <v>6354</v>
      </c>
      <c r="C129" s="78">
        <v>45184</v>
      </c>
      <c r="D129" s="79"/>
      <c r="E129" s="79"/>
      <c r="F129" s="79">
        <v>-85.85</v>
      </c>
      <c r="G129" s="78">
        <v>45184</v>
      </c>
      <c r="H129" s="77" t="s">
        <v>6355</v>
      </c>
      <c r="I129" s="80">
        <v>1662422</v>
      </c>
      <c r="J129" s="80" t="s">
        <v>1327</v>
      </c>
      <c r="K129" s="80">
        <v>188263</v>
      </c>
      <c r="L129" s="81">
        <v>45188</v>
      </c>
      <c r="M129" s="77" t="e">
        <f>VLOOKUP(I129,#REF!,2,0)</f>
        <v>#REF!</v>
      </c>
      <c r="N129" t="s">
        <v>1301</v>
      </c>
      <c r="O129">
        <v>32</v>
      </c>
      <c r="P129" s="42" t="e">
        <f>VLOOKUP(I129,#REF!,4,0)</f>
        <v>#REF!</v>
      </c>
      <c r="Q129" s="84" t="e">
        <f t="shared" si="1"/>
        <v>#REF!</v>
      </c>
      <c r="R129" s="75" t="s">
        <v>1289</v>
      </c>
    </row>
    <row r="130" spans="1:18" x14ac:dyDescent="0.25">
      <c r="A130" s="77" t="s">
        <v>6356</v>
      </c>
      <c r="B130" s="77" t="s">
        <v>6357</v>
      </c>
      <c r="C130" s="78">
        <v>45187</v>
      </c>
      <c r="D130" s="79">
        <v>-44.76</v>
      </c>
      <c r="E130" s="79">
        <v>-22.26</v>
      </c>
      <c r="F130" s="79">
        <v>-22.5</v>
      </c>
      <c r="G130" s="78">
        <v>45187</v>
      </c>
      <c r="H130" s="77" t="s">
        <v>6358</v>
      </c>
      <c r="I130" s="80">
        <v>1663069</v>
      </c>
      <c r="J130" s="80" t="s">
        <v>5742</v>
      </c>
      <c r="K130" s="80">
        <v>12220921</v>
      </c>
      <c r="L130" s="81">
        <v>45189</v>
      </c>
      <c r="M130" s="77" t="e">
        <f>VLOOKUP(I130,#REF!,2,0)</f>
        <v>#REF!</v>
      </c>
      <c r="N130" t="s">
        <v>1311</v>
      </c>
      <c r="O130">
        <v>55</v>
      </c>
      <c r="P130" s="42" t="e">
        <f>VLOOKUP(I130,#REF!,4,0)</f>
        <v>#REF!</v>
      </c>
      <c r="Q130" s="84" t="e">
        <f t="shared" ref="Q130:Q190" si="2">F130/P130</f>
        <v>#REF!</v>
      </c>
      <c r="R130" s="75" t="s">
        <v>1289</v>
      </c>
    </row>
    <row r="131" spans="1:18" x14ac:dyDescent="0.25">
      <c r="A131" s="77" t="s">
        <v>6356</v>
      </c>
      <c r="B131" s="77" t="s">
        <v>6359</v>
      </c>
      <c r="C131" s="78">
        <v>45187</v>
      </c>
      <c r="D131" s="79">
        <v>-44.76</v>
      </c>
      <c r="E131" s="79">
        <v>-22.26</v>
      </c>
      <c r="F131" s="79">
        <v>-22.5</v>
      </c>
      <c r="G131" s="78">
        <v>45187</v>
      </c>
      <c r="H131" s="77" t="s">
        <v>6360</v>
      </c>
      <c r="I131" s="80">
        <v>1663069</v>
      </c>
      <c r="J131" s="80" t="s">
        <v>5742</v>
      </c>
      <c r="K131" s="80">
        <v>12220921</v>
      </c>
      <c r="L131" s="81">
        <v>45189</v>
      </c>
      <c r="M131" s="77" t="e">
        <f>VLOOKUP(I131,#REF!,2,0)</f>
        <v>#REF!</v>
      </c>
      <c r="N131" t="s">
        <v>1311</v>
      </c>
      <c r="O131">
        <v>55</v>
      </c>
      <c r="P131" s="42" t="e">
        <f>VLOOKUP(I131,#REF!,4,0)</f>
        <v>#REF!</v>
      </c>
      <c r="Q131" s="84" t="e">
        <f t="shared" si="2"/>
        <v>#REF!</v>
      </c>
      <c r="R131" s="75" t="s">
        <v>1289</v>
      </c>
    </row>
    <row r="132" spans="1:18" x14ac:dyDescent="0.25">
      <c r="A132" s="77" t="s">
        <v>6356</v>
      </c>
      <c r="B132" s="77" t="s">
        <v>6361</v>
      </c>
      <c r="C132" s="78">
        <v>45187</v>
      </c>
      <c r="D132" s="79">
        <v>-70.62</v>
      </c>
      <c r="E132" s="79">
        <v>0</v>
      </c>
      <c r="F132" s="79">
        <v>-70.62</v>
      </c>
      <c r="G132" s="78">
        <v>45187</v>
      </c>
      <c r="H132" s="77" t="s">
        <v>6362</v>
      </c>
      <c r="I132" s="80">
        <v>1585900</v>
      </c>
      <c r="J132" s="80" t="s">
        <v>1320</v>
      </c>
      <c r="K132" s="80">
        <v>188419</v>
      </c>
      <c r="L132" s="81">
        <v>45189</v>
      </c>
      <c r="M132" s="77" t="e">
        <f>VLOOKUP(I132,#REF!,2,0)</f>
        <v>#REF!</v>
      </c>
      <c r="N132" t="s">
        <v>1291</v>
      </c>
      <c r="O132">
        <v>40</v>
      </c>
      <c r="P132" s="42" t="e">
        <f>VLOOKUP(I132,#REF!,4,0)</f>
        <v>#REF!</v>
      </c>
      <c r="Q132" s="84" t="e">
        <f t="shared" si="2"/>
        <v>#REF!</v>
      </c>
      <c r="R132" s="75" t="s">
        <v>1289</v>
      </c>
    </row>
    <row r="133" spans="1:18" x14ac:dyDescent="0.25">
      <c r="A133" s="77" t="s">
        <v>6356</v>
      </c>
      <c r="B133" s="77" t="s">
        <v>6363</v>
      </c>
      <c r="C133" s="78">
        <v>45187</v>
      </c>
      <c r="D133" s="79">
        <v>-39</v>
      </c>
      <c r="E133" s="79">
        <v>0</v>
      </c>
      <c r="F133" s="79">
        <v>-39</v>
      </c>
      <c r="G133" s="78">
        <v>45187</v>
      </c>
      <c r="H133" s="77" t="s">
        <v>6364</v>
      </c>
      <c r="I133" s="80">
        <v>1529946</v>
      </c>
      <c r="J133" s="80" t="s">
        <v>1306</v>
      </c>
      <c r="K133" s="80">
        <v>188419</v>
      </c>
      <c r="L133" s="81">
        <v>45189</v>
      </c>
      <c r="M133" s="77" t="e">
        <f>VLOOKUP(I133,#REF!,2,0)</f>
        <v>#REF!</v>
      </c>
      <c r="N133" t="s">
        <v>1291</v>
      </c>
      <c r="O133">
        <v>40</v>
      </c>
      <c r="P133" s="42" t="e">
        <f>VLOOKUP(I133,#REF!,4,0)</f>
        <v>#REF!</v>
      </c>
      <c r="Q133" s="84" t="e">
        <f t="shared" si="2"/>
        <v>#REF!</v>
      </c>
      <c r="R133" s="75" t="s">
        <v>1289</v>
      </c>
    </row>
    <row r="134" spans="1:18" x14ac:dyDescent="0.25">
      <c r="A134" s="77" t="s">
        <v>6356</v>
      </c>
      <c r="B134" s="77" t="s">
        <v>6365</v>
      </c>
      <c r="C134" s="78">
        <v>45187</v>
      </c>
      <c r="D134" s="79">
        <v>-39</v>
      </c>
      <c r="E134" s="79">
        <v>0</v>
      </c>
      <c r="F134" s="79">
        <v>-39</v>
      </c>
      <c r="G134" s="78">
        <v>45187</v>
      </c>
      <c r="H134" s="77" t="s">
        <v>6366</v>
      </c>
      <c r="I134" s="80">
        <v>1529947</v>
      </c>
      <c r="J134" s="80" t="s">
        <v>1294</v>
      </c>
      <c r="K134" s="80">
        <v>188419</v>
      </c>
      <c r="L134" s="81">
        <v>45189</v>
      </c>
      <c r="M134" s="77" t="e">
        <f>VLOOKUP(I134,#REF!,2,0)</f>
        <v>#REF!</v>
      </c>
      <c r="N134" t="s">
        <v>1291</v>
      </c>
      <c r="O134">
        <v>40</v>
      </c>
      <c r="P134" s="42" t="e">
        <f>VLOOKUP(I134,#REF!,4,0)</f>
        <v>#REF!</v>
      </c>
      <c r="Q134" s="84" t="e">
        <f t="shared" si="2"/>
        <v>#REF!</v>
      </c>
      <c r="R134" s="75" t="s">
        <v>1289</v>
      </c>
    </row>
    <row r="135" spans="1:18" x14ac:dyDescent="0.25">
      <c r="A135" s="77" t="s">
        <v>6356</v>
      </c>
      <c r="B135" s="77" t="s">
        <v>6367</v>
      </c>
      <c r="C135" s="78">
        <v>45187</v>
      </c>
      <c r="D135" s="79">
        <v>-182.03</v>
      </c>
      <c r="E135" s="79">
        <v>-18.829999999999998</v>
      </c>
      <c r="F135" s="79">
        <v>-77.349999999999994</v>
      </c>
      <c r="G135" s="78">
        <v>45187</v>
      </c>
      <c r="H135" s="77" t="s">
        <v>6368</v>
      </c>
      <c r="I135" s="80">
        <v>1662420</v>
      </c>
      <c r="J135" s="80" t="s">
        <v>1318</v>
      </c>
      <c r="K135" s="80">
        <v>188419</v>
      </c>
      <c r="L135" s="81">
        <v>45189</v>
      </c>
      <c r="M135" s="77" t="e">
        <f>VLOOKUP(I135,#REF!,2,0)</f>
        <v>#REF!</v>
      </c>
      <c r="N135" t="s">
        <v>1301</v>
      </c>
      <c r="O135">
        <v>32</v>
      </c>
      <c r="P135" s="42" t="e">
        <f>VLOOKUP(I135,#REF!,4,0)</f>
        <v>#REF!</v>
      </c>
      <c r="Q135" s="84" t="e">
        <f t="shared" si="2"/>
        <v>#REF!</v>
      </c>
      <c r="R135" s="75" t="s">
        <v>1289</v>
      </c>
    </row>
    <row r="136" spans="1:18" x14ac:dyDescent="0.25">
      <c r="A136" s="77" t="s">
        <v>6356</v>
      </c>
      <c r="B136" s="77" t="s">
        <v>6367</v>
      </c>
      <c r="C136" s="78">
        <v>45187</v>
      </c>
      <c r="D136" s="79"/>
      <c r="E136" s="79"/>
      <c r="F136" s="79">
        <v>-85.85</v>
      </c>
      <c r="G136" s="78">
        <v>45187</v>
      </c>
      <c r="H136" s="77" t="s">
        <v>6368</v>
      </c>
      <c r="I136" s="80">
        <v>1662421</v>
      </c>
      <c r="J136" s="80" t="s">
        <v>1300</v>
      </c>
      <c r="K136" s="80">
        <v>188419</v>
      </c>
      <c r="L136" s="81">
        <v>45189</v>
      </c>
      <c r="M136" s="77" t="e">
        <f>VLOOKUP(I136,#REF!,2,0)</f>
        <v>#REF!</v>
      </c>
      <c r="N136" t="s">
        <v>1301</v>
      </c>
      <c r="O136">
        <v>32</v>
      </c>
      <c r="P136" s="42" t="e">
        <f>VLOOKUP(I136,#REF!,4,0)</f>
        <v>#REF!</v>
      </c>
      <c r="Q136" s="84" t="e">
        <f t="shared" si="2"/>
        <v>#REF!</v>
      </c>
      <c r="R136" s="75" t="s">
        <v>1289</v>
      </c>
    </row>
    <row r="137" spans="1:18" x14ac:dyDescent="0.25">
      <c r="A137" s="77" t="s">
        <v>6369</v>
      </c>
      <c r="B137" s="77" t="s">
        <v>6370</v>
      </c>
      <c r="C137" s="78">
        <v>45188</v>
      </c>
      <c r="D137" s="79">
        <v>-42.7</v>
      </c>
      <c r="E137" s="79">
        <v>-11.1</v>
      </c>
      <c r="F137" s="79">
        <v>-31.6</v>
      </c>
      <c r="G137" s="78">
        <v>45188</v>
      </c>
      <c r="H137" s="77" t="s">
        <v>6371</v>
      </c>
      <c r="I137" s="80">
        <v>1540787</v>
      </c>
      <c r="J137" s="80" t="s">
        <v>1341</v>
      </c>
      <c r="K137" s="80">
        <v>188424</v>
      </c>
      <c r="L137" s="81">
        <v>45190</v>
      </c>
      <c r="M137" s="77" t="e">
        <f>VLOOKUP(I137,#REF!,2,0)</f>
        <v>#REF!</v>
      </c>
      <c r="N137" t="s">
        <v>1298</v>
      </c>
      <c r="O137">
        <v>60</v>
      </c>
      <c r="P137" s="42" t="e">
        <f>VLOOKUP(I137,#REF!,4,0)</f>
        <v>#REF!</v>
      </c>
      <c r="Q137" s="84" t="e">
        <f t="shared" si="2"/>
        <v>#REF!</v>
      </c>
      <c r="R137" s="75" t="s">
        <v>1289</v>
      </c>
    </row>
    <row r="138" spans="1:18" x14ac:dyDescent="0.25">
      <c r="A138" s="77" t="s">
        <v>6369</v>
      </c>
      <c r="B138" s="77" t="s">
        <v>6372</v>
      </c>
      <c r="C138" s="78">
        <v>45188</v>
      </c>
      <c r="D138" s="79">
        <v>-70.62</v>
      </c>
      <c r="E138" s="79">
        <v>0</v>
      </c>
      <c r="F138" s="79">
        <v>-70.62</v>
      </c>
      <c r="G138" s="78">
        <v>45188</v>
      </c>
      <c r="H138" s="77" t="s">
        <v>6373</v>
      </c>
      <c r="I138" s="80">
        <v>1585902</v>
      </c>
      <c r="J138" s="80" t="s">
        <v>1343</v>
      </c>
      <c r="K138" s="80">
        <v>188424</v>
      </c>
      <c r="L138" s="81">
        <v>45190</v>
      </c>
      <c r="M138" s="77" t="e">
        <f>VLOOKUP(I138,#REF!,2,0)</f>
        <v>#REF!</v>
      </c>
      <c r="N138" t="s">
        <v>1291</v>
      </c>
      <c r="O138">
        <v>40</v>
      </c>
      <c r="P138" s="42" t="e">
        <f>VLOOKUP(I138,#REF!,4,0)</f>
        <v>#REF!</v>
      </c>
      <c r="Q138" s="84" t="e">
        <f t="shared" si="2"/>
        <v>#REF!</v>
      </c>
      <c r="R138" s="75" t="s">
        <v>1289</v>
      </c>
    </row>
    <row r="139" spans="1:18" x14ac:dyDescent="0.25">
      <c r="A139" s="77" t="s">
        <v>6369</v>
      </c>
      <c r="B139" s="77" t="s">
        <v>6374</v>
      </c>
      <c r="C139" s="78">
        <v>45188</v>
      </c>
      <c r="D139" s="79">
        <v>-25.55</v>
      </c>
      <c r="E139" s="79">
        <v>0</v>
      </c>
      <c r="F139" s="79">
        <v>-25.55</v>
      </c>
      <c r="G139" s="78">
        <v>45188</v>
      </c>
      <c r="H139" s="77" t="s">
        <v>6375</v>
      </c>
      <c r="I139" s="80">
        <v>1516594</v>
      </c>
      <c r="J139" s="80" t="s">
        <v>1313</v>
      </c>
      <c r="K139" s="80">
        <v>188424</v>
      </c>
      <c r="L139" s="81">
        <v>45190</v>
      </c>
      <c r="M139" s="77" t="e">
        <f>VLOOKUP(I139,#REF!,2,0)</f>
        <v>#REF!</v>
      </c>
      <c r="N139" t="s">
        <v>1291</v>
      </c>
      <c r="O139">
        <v>40</v>
      </c>
      <c r="P139" s="42" t="e">
        <f>VLOOKUP(I139,#REF!,4,0)</f>
        <v>#REF!</v>
      </c>
      <c r="Q139" s="84" t="e">
        <f t="shared" si="2"/>
        <v>#REF!</v>
      </c>
      <c r="R139" s="75" t="s">
        <v>1289</v>
      </c>
    </row>
    <row r="140" spans="1:18" x14ac:dyDescent="0.25">
      <c r="A140" s="77" t="s">
        <v>6369</v>
      </c>
      <c r="B140" s="77" t="s">
        <v>6376</v>
      </c>
      <c r="C140" s="78">
        <v>45188</v>
      </c>
      <c r="D140" s="79">
        <v>-25.55</v>
      </c>
      <c r="E140" s="79">
        <v>0</v>
      </c>
      <c r="F140" s="79">
        <v>-25.55</v>
      </c>
      <c r="G140" s="78">
        <v>45188</v>
      </c>
      <c r="H140" s="77" t="s">
        <v>6377</v>
      </c>
      <c r="I140" s="80">
        <v>1516597</v>
      </c>
      <c r="J140" s="80" t="s">
        <v>1303</v>
      </c>
      <c r="K140" s="80">
        <v>188424</v>
      </c>
      <c r="L140" s="81">
        <v>45190</v>
      </c>
      <c r="M140" s="77" t="e">
        <f>VLOOKUP(I140,#REF!,2,0)</f>
        <v>#REF!</v>
      </c>
      <c r="N140" t="s">
        <v>1291</v>
      </c>
      <c r="O140">
        <v>40</v>
      </c>
      <c r="P140" s="42" t="e">
        <f>VLOOKUP(I140,#REF!,4,0)</f>
        <v>#REF!</v>
      </c>
      <c r="Q140" s="84" t="e">
        <f t="shared" si="2"/>
        <v>#REF!</v>
      </c>
      <c r="R140" s="75" t="s">
        <v>1289</v>
      </c>
    </row>
    <row r="141" spans="1:18" x14ac:dyDescent="0.25">
      <c r="A141" s="77" t="s">
        <v>6369</v>
      </c>
      <c r="B141" s="77" t="s">
        <v>6376</v>
      </c>
      <c r="C141" s="78">
        <v>45188</v>
      </c>
      <c r="D141" s="79">
        <v>-78</v>
      </c>
      <c r="E141" s="79"/>
      <c r="F141" s="79">
        <v>-78</v>
      </c>
      <c r="G141" s="78">
        <v>45188</v>
      </c>
      <c r="H141" s="77" t="s">
        <v>6377</v>
      </c>
      <c r="I141" s="80">
        <v>1529947</v>
      </c>
      <c r="J141" s="80" t="s">
        <v>1294</v>
      </c>
      <c r="K141" s="80">
        <v>188424</v>
      </c>
      <c r="L141" s="81">
        <v>45190</v>
      </c>
      <c r="M141" s="77" t="e">
        <f>VLOOKUP(I141,#REF!,2,0)</f>
        <v>#REF!</v>
      </c>
      <c r="N141" t="s">
        <v>1291</v>
      </c>
      <c r="O141">
        <v>40</v>
      </c>
      <c r="P141" s="42" t="e">
        <f>VLOOKUP(I141,#REF!,4,0)</f>
        <v>#REF!</v>
      </c>
      <c r="Q141" s="84" t="e">
        <f t="shared" si="2"/>
        <v>#REF!</v>
      </c>
      <c r="R141" s="75" t="s">
        <v>1289</v>
      </c>
    </row>
    <row r="142" spans="1:18" x14ac:dyDescent="0.25">
      <c r="A142" s="77" t="s">
        <v>6369</v>
      </c>
      <c r="B142" s="77" t="s">
        <v>6378</v>
      </c>
      <c r="C142" s="78">
        <v>45188</v>
      </c>
      <c r="D142" s="79">
        <v>-38.659999999999997</v>
      </c>
      <c r="E142" s="79">
        <v>-10.51</v>
      </c>
      <c r="F142" s="79">
        <v>-28.15</v>
      </c>
      <c r="G142" s="78">
        <v>45188</v>
      </c>
      <c r="H142" s="77" t="s">
        <v>6379</v>
      </c>
      <c r="I142" s="80">
        <v>1540781</v>
      </c>
      <c r="J142" s="80" t="s">
        <v>1308</v>
      </c>
      <c r="K142" s="80">
        <v>188424</v>
      </c>
      <c r="L142" s="81">
        <v>45190</v>
      </c>
      <c r="M142" s="77" t="e">
        <f>VLOOKUP(I142,#REF!,2,0)</f>
        <v>#REF!</v>
      </c>
      <c r="N142" t="s">
        <v>1298</v>
      </c>
      <c r="O142">
        <v>60</v>
      </c>
      <c r="P142" s="42" t="e">
        <f>VLOOKUP(I142,#REF!,4,0)</f>
        <v>#REF!</v>
      </c>
      <c r="Q142" s="84" t="e">
        <f t="shared" si="2"/>
        <v>#REF!</v>
      </c>
      <c r="R142" s="75" t="s">
        <v>1289</v>
      </c>
    </row>
    <row r="143" spans="1:18" x14ac:dyDescent="0.25">
      <c r="A143" s="77" t="s">
        <v>6369</v>
      </c>
      <c r="B143" s="77" t="s">
        <v>6380</v>
      </c>
      <c r="C143" s="78">
        <v>45188</v>
      </c>
      <c r="D143" s="79">
        <v>-25.55</v>
      </c>
      <c r="E143" s="79">
        <v>0</v>
      </c>
      <c r="F143" s="79">
        <v>-25.55</v>
      </c>
      <c r="G143" s="78">
        <v>45188</v>
      </c>
      <c r="H143" s="77" t="s">
        <v>6381</v>
      </c>
      <c r="I143" s="80">
        <v>1516594</v>
      </c>
      <c r="J143" s="80" t="s">
        <v>1313</v>
      </c>
      <c r="K143" s="80">
        <v>188424</v>
      </c>
      <c r="L143" s="81">
        <v>45190</v>
      </c>
      <c r="M143" s="77" t="e">
        <f>VLOOKUP(I143,#REF!,2,0)</f>
        <v>#REF!</v>
      </c>
      <c r="N143" t="s">
        <v>1291</v>
      </c>
      <c r="O143">
        <v>40</v>
      </c>
      <c r="P143" s="42" t="e">
        <f>VLOOKUP(I143,#REF!,4,0)</f>
        <v>#REF!</v>
      </c>
      <c r="Q143" s="84" t="e">
        <f t="shared" si="2"/>
        <v>#REF!</v>
      </c>
      <c r="R143" s="75" t="s">
        <v>1289</v>
      </c>
    </row>
    <row r="144" spans="1:18" x14ac:dyDescent="0.25">
      <c r="A144" s="77" t="s">
        <v>6369</v>
      </c>
      <c r="B144" s="77" t="s">
        <v>6382</v>
      </c>
      <c r="C144" s="78">
        <v>45188</v>
      </c>
      <c r="D144" s="79">
        <v>-86.72</v>
      </c>
      <c r="E144" s="79">
        <v>-9.3699999999999992</v>
      </c>
      <c r="F144" s="79">
        <v>-77.349999999999994</v>
      </c>
      <c r="G144" s="78">
        <v>45188</v>
      </c>
      <c r="H144" s="77" t="s">
        <v>6383</v>
      </c>
      <c r="I144" s="80">
        <v>1662420</v>
      </c>
      <c r="J144" s="80" t="s">
        <v>1318</v>
      </c>
      <c r="K144" s="80">
        <v>188424</v>
      </c>
      <c r="L144" s="81">
        <v>45190</v>
      </c>
      <c r="M144" s="77" t="e">
        <f>VLOOKUP(I144,#REF!,2,0)</f>
        <v>#REF!</v>
      </c>
      <c r="N144" t="s">
        <v>1301</v>
      </c>
      <c r="O144">
        <v>32</v>
      </c>
      <c r="P144" s="42" t="e">
        <f>VLOOKUP(I144,#REF!,4,0)</f>
        <v>#REF!</v>
      </c>
      <c r="Q144" s="84" t="e">
        <f t="shared" si="2"/>
        <v>#REF!</v>
      </c>
      <c r="R144" s="75" t="s">
        <v>1289</v>
      </c>
    </row>
    <row r="145" spans="1:18" x14ac:dyDescent="0.25">
      <c r="A145" s="77" t="s">
        <v>6384</v>
      </c>
      <c r="B145" s="77" t="s">
        <v>6385</v>
      </c>
      <c r="C145" s="78">
        <v>45189</v>
      </c>
      <c r="D145" s="79">
        <v>-41.78</v>
      </c>
      <c r="E145" s="79">
        <v>-19.28</v>
      </c>
      <c r="F145" s="79">
        <v>-22.5</v>
      </c>
      <c r="G145" s="78">
        <v>45189</v>
      </c>
      <c r="H145" s="77" t="s">
        <v>6386</v>
      </c>
      <c r="I145" s="80">
        <v>1663069</v>
      </c>
      <c r="J145" s="80" t="s">
        <v>5742</v>
      </c>
      <c r="K145" s="80">
        <v>188541</v>
      </c>
      <c r="L145" s="81">
        <v>45191</v>
      </c>
      <c r="M145" s="77" t="e">
        <f>VLOOKUP(I145,#REF!,2,0)</f>
        <v>#REF!</v>
      </c>
      <c r="N145" t="s">
        <v>1311</v>
      </c>
      <c r="O145">
        <v>55</v>
      </c>
      <c r="P145" s="42" t="e">
        <f>VLOOKUP(I145,#REF!,4,0)</f>
        <v>#REF!</v>
      </c>
      <c r="Q145" s="84" t="e">
        <f t="shared" si="2"/>
        <v>#REF!</v>
      </c>
      <c r="R145" s="75" t="s">
        <v>1289</v>
      </c>
    </row>
    <row r="146" spans="1:18" x14ac:dyDescent="0.25">
      <c r="A146" s="77" t="s">
        <v>6384</v>
      </c>
      <c r="B146" s="77" t="s">
        <v>6387</v>
      </c>
      <c r="C146" s="78">
        <v>45189</v>
      </c>
      <c r="D146" s="79">
        <v>-40.409999999999997</v>
      </c>
      <c r="E146" s="79">
        <v>-17.91</v>
      </c>
      <c r="F146" s="79">
        <v>-22.5</v>
      </c>
      <c r="G146" s="78">
        <v>45189</v>
      </c>
      <c r="H146" s="77" t="s">
        <v>6388</v>
      </c>
      <c r="I146" s="80">
        <v>1663069</v>
      </c>
      <c r="J146" s="80" t="s">
        <v>5742</v>
      </c>
      <c r="K146" s="80">
        <v>188541</v>
      </c>
      <c r="L146" s="81">
        <v>45191</v>
      </c>
      <c r="M146" s="77" t="e">
        <f>VLOOKUP(I146,#REF!,2,0)</f>
        <v>#REF!</v>
      </c>
      <c r="N146" t="s">
        <v>1311</v>
      </c>
      <c r="O146">
        <v>55</v>
      </c>
      <c r="P146" s="42" t="e">
        <f>VLOOKUP(I146,#REF!,4,0)</f>
        <v>#REF!</v>
      </c>
      <c r="Q146" s="84" t="e">
        <f t="shared" si="2"/>
        <v>#REF!</v>
      </c>
      <c r="R146" s="75" t="s">
        <v>1289</v>
      </c>
    </row>
    <row r="147" spans="1:18" x14ac:dyDescent="0.25">
      <c r="A147" s="77" t="s">
        <v>6384</v>
      </c>
      <c r="B147" s="77" t="s">
        <v>6389</v>
      </c>
      <c r="C147" s="78">
        <v>45189</v>
      </c>
      <c r="D147" s="79">
        <v>-44.18</v>
      </c>
      <c r="E147" s="79">
        <v>-21.68</v>
      </c>
      <c r="F147" s="79">
        <v>-22.5</v>
      </c>
      <c r="G147" s="78">
        <v>45189</v>
      </c>
      <c r="H147" s="77" t="s">
        <v>6390</v>
      </c>
      <c r="I147" s="80">
        <v>1663069</v>
      </c>
      <c r="J147" s="80" t="s">
        <v>5742</v>
      </c>
      <c r="K147" s="80">
        <v>188541</v>
      </c>
      <c r="L147" s="81">
        <v>45191</v>
      </c>
      <c r="M147" s="77" t="e">
        <f>VLOOKUP(I147,#REF!,2,0)</f>
        <v>#REF!</v>
      </c>
      <c r="N147" t="s">
        <v>1311</v>
      </c>
      <c r="O147">
        <v>55</v>
      </c>
      <c r="P147" s="42" t="e">
        <f>VLOOKUP(I147,#REF!,4,0)</f>
        <v>#REF!</v>
      </c>
      <c r="Q147" s="84" t="e">
        <f t="shared" si="2"/>
        <v>#REF!</v>
      </c>
      <c r="R147" s="75" t="s">
        <v>1289</v>
      </c>
    </row>
    <row r="148" spans="1:18" x14ac:dyDescent="0.25">
      <c r="A148" s="77" t="s">
        <v>6384</v>
      </c>
      <c r="B148" s="77" t="s">
        <v>6391</v>
      </c>
      <c r="C148" s="78">
        <v>45189</v>
      </c>
      <c r="D148" s="79">
        <v>-42.07</v>
      </c>
      <c r="E148" s="79">
        <v>0</v>
      </c>
      <c r="F148" s="79">
        <v>-42.07</v>
      </c>
      <c r="G148" s="78">
        <v>45189</v>
      </c>
      <c r="H148" s="77" t="s">
        <v>6392</v>
      </c>
      <c r="I148" s="80">
        <v>1514691</v>
      </c>
      <c r="J148" s="80" t="s">
        <v>1293</v>
      </c>
      <c r="K148" s="80">
        <v>188543</v>
      </c>
      <c r="L148" s="81">
        <v>45191</v>
      </c>
      <c r="M148" s="77" t="e">
        <f>VLOOKUP(I148,#REF!,2,0)</f>
        <v>#REF!</v>
      </c>
      <c r="N148" t="s">
        <v>1291</v>
      </c>
      <c r="O148">
        <v>40</v>
      </c>
      <c r="P148" s="42" t="e">
        <f>VLOOKUP(I148,#REF!,4,0)</f>
        <v>#REF!</v>
      </c>
      <c r="Q148" s="84" t="e">
        <f t="shared" si="2"/>
        <v>#REF!</v>
      </c>
      <c r="R148" s="75" t="s">
        <v>1289</v>
      </c>
    </row>
    <row r="149" spans="1:18" x14ac:dyDescent="0.25">
      <c r="A149" s="77" t="s">
        <v>6384</v>
      </c>
      <c r="B149" s="77" t="s">
        <v>6393</v>
      </c>
      <c r="C149" s="78">
        <v>45189</v>
      </c>
      <c r="D149" s="79">
        <v>-42.07</v>
      </c>
      <c r="E149" s="79">
        <v>0</v>
      </c>
      <c r="F149" s="79">
        <v>-42.07</v>
      </c>
      <c r="G149" s="78">
        <v>45189</v>
      </c>
      <c r="H149" s="77" t="s">
        <v>6394</v>
      </c>
      <c r="I149" s="80">
        <v>1514688</v>
      </c>
      <c r="J149" s="80" t="s">
        <v>1304</v>
      </c>
      <c r="K149" s="80">
        <v>188543</v>
      </c>
      <c r="L149" s="81">
        <v>45191</v>
      </c>
      <c r="M149" s="77" t="e">
        <f>VLOOKUP(I149,#REF!,2,0)</f>
        <v>#REF!</v>
      </c>
      <c r="N149" t="s">
        <v>1291</v>
      </c>
      <c r="O149">
        <v>40</v>
      </c>
      <c r="P149" s="42" t="e">
        <f>VLOOKUP(I149,#REF!,4,0)</f>
        <v>#REF!</v>
      </c>
      <c r="Q149" s="84" t="e">
        <f t="shared" si="2"/>
        <v>#REF!</v>
      </c>
      <c r="R149" s="75" t="s">
        <v>1289</v>
      </c>
    </row>
    <row r="150" spans="1:18" x14ac:dyDescent="0.25">
      <c r="A150" s="77" t="s">
        <v>6384</v>
      </c>
      <c r="B150" s="77" t="s">
        <v>6395</v>
      </c>
      <c r="C150" s="78">
        <v>45189</v>
      </c>
      <c r="D150" s="79">
        <v>-25.55</v>
      </c>
      <c r="E150" s="79">
        <v>0</v>
      </c>
      <c r="F150" s="79">
        <v>-25.55</v>
      </c>
      <c r="G150" s="78">
        <v>45189</v>
      </c>
      <c r="H150" s="77" t="s">
        <v>6396</v>
      </c>
      <c r="I150" s="80">
        <v>1516594</v>
      </c>
      <c r="J150" s="80" t="s">
        <v>1313</v>
      </c>
      <c r="K150" s="80">
        <v>188543</v>
      </c>
      <c r="L150" s="81">
        <v>45191</v>
      </c>
      <c r="M150" s="77" t="e">
        <f>VLOOKUP(I150,#REF!,2,0)</f>
        <v>#REF!</v>
      </c>
      <c r="N150" t="s">
        <v>1291</v>
      </c>
      <c r="O150">
        <v>40</v>
      </c>
      <c r="P150" s="42" t="e">
        <f>VLOOKUP(I150,#REF!,4,0)</f>
        <v>#REF!</v>
      </c>
      <c r="Q150" s="84" t="e">
        <f t="shared" si="2"/>
        <v>#REF!</v>
      </c>
      <c r="R150" s="75" t="s">
        <v>1289</v>
      </c>
    </row>
    <row r="151" spans="1:18" x14ac:dyDescent="0.25">
      <c r="A151" s="77" t="s">
        <v>6384</v>
      </c>
      <c r="B151" s="77" t="s">
        <v>6397</v>
      </c>
      <c r="C151" s="78">
        <v>45189</v>
      </c>
      <c r="D151" s="79">
        <v>-38.659999999999997</v>
      </c>
      <c r="E151" s="79">
        <v>-10.51</v>
      </c>
      <c r="F151" s="79">
        <v>-28.15</v>
      </c>
      <c r="G151" s="78">
        <v>45189</v>
      </c>
      <c r="H151" s="77" t="s">
        <v>6398</v>
      </c>
      <c r="I151" s="80">
        <v>1540781</v>
      </c>
      <c r="J151" s="80" t="s">
        <v>1308</v>
      </c>
      <c r="K151" s="80">
        <v>188543</v>
      </c>
      <c r="L151" s="81">
        <v>45191</v>
      </c>
      <c r="M151" s="77" t="e">
        <f>VLOOKUP(I151,#REF!,2,0)</f>
        <v>#REF!</v>
      </c>
      <c r="N151" t="s">
        <v>1298</v>
      </c>
      <c r="O151">
        <v>60</v>
      </c>
      <c r="P151" s="42" t="e">
        <f>VLOOKUP(I151,#REF!,4,0)</f>
        <v>#REF!</v>
      </c>
      <c r="Q151" s="84" t="e">
        <f t="shared" si="2"/>
        <v>#REF!</v>
      </c>
      <c r="R151" s="75" t="s">
        <v>1289</v>
      </c>
    </row>
    <row r="152" spans="1:18" x14ac:dyDescent="0.25">
      <c r="A152" s="77" t="s">
        <v>6384</v>
      </c>
      <c r="B152" s="77" t="s">
        <v>6399</v>
      </c>
      <c r="C152" s="78">
        <v>45189</v>
      </c>
      <c r="D152" s="79">
        <v>-25.55</v>
      </c>
      <c r="E152" s="79">
        <v>0</v>
      </c>
      <c r="F152" s="79">
        <v>-25.55</v>
      </c>
      <c r="G152" s="78">
        <v>45189</v>
      </c>
      <c r="H152" s="77" t="s">
        <v>6400</v>
      </c>
      <c r="I152" s="80">
        <v>1516597</v>
      </c>
      <c r="J152" s="80" t="s">
        <v>1303</v>
      </c>
      <c r="K152" s="80">
        <v>188543</v>
      </c>
      <c r="L152" s="81">
        <v>45191</v>
      </c>
      <c r="M152" s="77" t="e">
        <f>VLOOKUP(I152,#REF!,2,0)</f>
        <v>#REF!</v>
      </c>
      <c r="N152" t="s">
        <v>1291</v>
      </c>
      <c r="O152">
        <v>40</v>
      </c>
      <c r="P152" s="42" t="e">
        <f>VLOOKUP(I152,#REF!,4,0)</f>
        <v>#REF!</v>
      </c>
      <c r="Q152" s="84" t="e">
        <f t="shared" si="2"/>
        <v>#REF!</v>
      </c>
      <c r="R152" s="75" t="s">
        <v>1289</v>
      </c>
    </row>
    <row r="153" spans="1:18" x14ac:dyDescent="0.25">
      <c r="A153" s="77" t="s">
        <v>6384</v>
      </c>
      <c r="B153" s="77" t="s">
        <v>6401</v>
      </c>
      <c r="C153" s="78">
        <v>45189</v>
      </c>
      <c r="D153" s="79">
        <v>-25.55</v>
      </c>
      <c r="E153" s="79">
        <v>0</v>
      </c>
      <c r="F153" s="79">
        <v>-25.55</v>
      </c>
      <c r="G153" s="78">
        <v>45189</v>
      </c>
      <c r="H153" s="77" t="s">
        <v>6402</v>
      </c>
      <c r="I153" s="80">
        <v>1516597</v>
      </c>
      <c r="J153" s="80" t="s">
        <v>1303</v>
      </c>
      <c r="K153" s="80">
        <v>188543</v>
      </c>
      <c r="L153" s="81">
        <v>45191</v>
      </c>
      <c r="M153" s="77" t="e">
        <f>VLOOKUP(I153,#REF!,2,0)</f>
        <v>#REF!</v>
      </c>
      <c r="N153" t="s">
        <v>1291</v>
      </c>
      <c r="O153">
        <v>40</v>
      </c>
      <c r="P153" s="42" t="e">
        <f>VLOOKUP(I153,#REF!,4,0)</f>
        <v>#REF!</v>
      </c>
      <c r="Q153" s="84" t="e">
        <f t="shared" si="2"/>
        <v>#REF!</v>
      </c>
      <c r="R153" s="75" t="s">
        <v>1289</v>
      </c>
    </row>
    <row r="154" spans="1:18" x14ac:dyDescent="0.25">
      <c r="A154" s="77" t="s">
        <v>6384</v>
      </c>
      <c r="B154" s="77" t="s">
        <v>6403</v>
      </c>
      <c r="C154" s="78">
        <v>45189</v>
      </c>
      <c r="D154" s="79">
        <v>-95.31</v>
      </c>
      <c r="E154" s="79">
        <v>-9.4600000000000009</v>
      </c>
      <c r="F154" s="79">
        <v>-85.85</v>
      </c>
      <c r="G154" s="78">
        <v>45189</v>
      </c>
      <c r="H154" s="77" t="s">
        <v>6404</v>
      </c>
      <c r="I154" s="80">
        <v>1662421</v>
      </c>
      <c r="J154" s="80" t="s">
        <v>1300</v>
      </c>
      <c r="K154" s="80">
        <v>188543</v>
      </c>
      <c r="L154" s="81">
        <v>45191</v>
      </c>
      <c r="M154" s="77" t="e">
        <f>VLOOKUP(I154,#REF!,2,0)</f>
        <v>#REF!</v>
      </c>
      <c r="N154" t="s">
        <v>1301</v>
      </c>
      <c r="O154">
        <v>32</v>
      </c>
      <c r="P154" s="42" t="e">
        <f>VLOOKUP(I154,#REF!,4,0)</f>
        <v>#REF!</v>
      </c>
      <c r="Q154" s="84" t="e">
        <f t="shared" si="2"/>
        <v>#REF!</v>
      </c>
      <c r="R154" s="75" t="s">
        <v>1289</v>
      </c>
    </row>
    <row r="155" spans="1:18" x14ac:dyDescent="0.25">
      <c r="A155" s="77" t="s">
        <v>6405</v>
      </c>
      <c r="B155" s="77" t="s">
        <v>6406</v>
      </c>
      <c r="C155" s="78">
        <v>45190</v>
      </c>
      <c r="D155" s="79">
        <f>E155+F155</f>
        <v>-38.049999999999997</v>
      </c>
      <c r="E155" s="79">
        <v>-15.55</v>
      </c>
      <c r="F155" s="79">
        <v>-22.5</v>
      </c>
      <c r="G155" s="78">
        <v>45190</v>
      </c>
      <c r="H155" s="77" t="s">
        <v>6407</v>
      </c>
      <c r="I155" s="80">
        <v>1663075</v>
      </c>
      <c r="J155" s="80" t="s">
        <v>5741</v>
      </c>
      <c r="K155" s="80">
        <v>188727</v>
      </c>
      <c r="L155" s="81">
        <v>45194</v>
      </c>
      <c r="M155" s="77" t="e">
        <f>VLOOKUP(I155,#REF!,2,0)</f>
        <v>#REF!</v>
      </c>
      <c r="N155" t="s">
        <v>1311</v>
      </c>
      <c r="O155">
        <v>55</v>
      </c>
      <c r="P155" s="42" t="e">
        <f>VLOOKUP(I155,#REF!,4,0)</f>
        <v>#REF!</v>
      </c>
      <c r="Q155" s="84" t="e">
        <f t="shared" si="2"/>
        <v>#REF!</v>
      </c>
      <c r="R155" s="75" t="s">
        <v>1289</v>
      </c>
    </row>
    <row r="156" spans="1:18" x14ac:dyDescent="0.25">
      <c r="A156" s="77" t="s">
        <v>6405</v>
      </c>
      <c r="B156" s="77" t="s">
        <v>6406</v>
      </c>
      <c r="C156" s="78">
        <v>45190</v>
      </c>
      <c r="D156" s="79">
        <f>E156+F156</f>
        <v>-37.230000000000004</v>
      </c>
      <c r="E156" s="79">
        <v>-14.73</v>
      </c>
      <c r="F156" s="79">
        <v>-22.5</v>
      </c>
      <c r="G156" s="78">
        <v>45190</v>
      </c>
      <c r="H156" s="77" t="s">
        <v>6407</v>
      </c>
      <c r="I156" s="80">
        <v>1663079</v>
      </c>
      <c r="J156" s="80" t="s">
        <v>5743</v>
      </c>
      <c r="K156" s="80">
        <v>188727</v>
      </c>
      <c r="L156" s="81">
        <v>45194</v>
      </c>
      <c r="M156" s="77" t="e">
        <f>VLOOKUP(I156,#REF!,2,0)</f>
        <v>#REF!</v>
      </c>
      <c r="N156" t="s">
        <v>1311</v>
      </c>
      <c r="O156">
        <v>55</v>
      </c>
      <c r="P156" s="42" t="e">
        <f>VLOOKUP(I156,#REF!,4,0)</f>
        <v>#REF!</v>
      </c>
      <c r="Q156" s="84" t="e">
        <f t="shared" si="2"/>
        <v>#REF!</v>
      </c>
      <c r="R156" s="75" t="s">
        <v>1289</v>
      </c>
    </row>
    <row r="157" spans="1:18" x14ac:dyDescent="0.25">
      <c r="A157" s="77" t="s">
        <v>6405</v>
      </c>
      <c r="B157" s="77" t="s">
        <v>6408</v>
      </c>
      <c r="C157" s="78">
        <v>45190</v>
      </c>
      <c r="D157" s="79">
        <v>-38.659999999999997</v>
      </c>
      <c r="E157" s="79">
        <v>-10.51</v>
      </c>
      <c r="F157" s="79">
        <v>-28.15</v>
      </c>
      <c r="G157" s="78">
        <v>45190</v>
      </c>
      <c r="H157" s="77" t="s">
        <v>6409</v>
      </c>
      <c r="I157" s="80">
        <v>1593357</v>
      </c>
      <c r="J157" s="80" t="s">
        <v>1302</v>
      </c>
      <c r="K157" s="80">
        <v>188729</v>
      </c>
      <c r="L157" s="81">
        <v>45194</v>
      </c>
      <c r="M157" s="77" t="e">
        <f>VLOOKUP(I157,#REF!,2,0)</f>
        <v>#REF!</v>
      </c>
      <c r="N157" t="s">
        <v>1298</v>
      </c>
      <c r="O157">
        <v>60</v>
      </c>
      <c r="P157" s="42" t="e">
        <f>VLOOKUP(I157,#REF!,4,0)</f>
        <v>#REF!</v>
      </c>
      <c r="Q157" s="84" t="e">
        <f t="shared" si="2"/>
        <v>#REF!</v>
      </c>
      <c r="R157" s="75" t="s">
        <v>1289</v>
      </c>
    </row>
    <row r="158" spans="1:18" x14ac:dyDescent="0.25">
      <c r="A158" s="77" t="s">
        <v>6405</v>
      </c>
      <c r="B158" s="77" t="s">
        <v>6410</v>
      </c>
      <c r="C158" s="78">
        <v>45190</v>
      </c>
      <c r="D158" s="79">
        <v>-38.659999999999997</v>
      </c>
      <c r="E158" s="79">
        <v>-10.51</v>
      </c>
      <c r="F158" s="79">
        <v>-28.15</v>
      </c>
      <c r="G158" s="78">
        <v>45190</v>
      </c>
      <c r="H158" s="77" t="s">
        <v>6411</v>
      </c>
      <c r="I158" s="80">
        <v>1540783</v>
      </c>
      <c r="J158" s="80" t="s">
        <v>1317</v>
      </c>
      <c r="K158" s="80">
        <v>188729</v>
      </c>
      <c r="L158" s="81">
        <v>45194</v>
      </c>
      <c r="M158" s="77" t="e">
        <f>VLOOKUP(I158,#REF!,2,0)</f>
        <v>#REF!</v>
      </c>
      <c r="N158" t="s">
        <v>1298</v>
      </c>
      <c r="O158">
        <v>60</v>
      </c>
      <c r="P158" s="42" t="e">
        <f>VLOOKUP(I158,#REF!,4,0)</f>
        <v>#REF!</v>
      </c>
      <c r="Q158" s="84" t="e">
        <f t="shared" si="2"/>
        <v>#REF!</v>
      </c>
      <c r="R158" s="75" t="s">
        <v>1289</v>
      </c>
    </row>
    <row r="159" spans="1:18" x14ac:dyDescent="0.25">
      <c r="A159" s="77" t="s">
        <v>6405</v>
      </c>
      <c r="B159" s="77" t="s">
        <v>6412</v>
      </c>
      <c r="C159" s="78">
        <v>45190</v>
      </c>
      <c r="D159" s="79">
        <v>-25.55</v>
      </c>
      <c r="E159" s="79">
        <v>0</v>
      </c>
      <c r="F159" s="79">
        <v>-25.55</v>
      </c>
      <c r="G159" s="78">
        <v>45190</v>
      </c>
      <c r="H159" s="77" t="s">
        <v>6413</v>
      </c>
      <c r="I159" s="80">
        <v>1516597</v>
      </c>
      <c r="J159" s="80" t="s">
        <v>1303</v>
      </c>
      <c r="K159" s="80">
        <v>188729</v>
      </c>
      <c r="L159" s="81">
        <v>45194</v>
      </c>
      <c r="M159" s="77" t="e">
        <f>VLOOKUP(I159,#REF!,2,0)</f>
        <v>#REF!</v>
      </c>
      <c r="N159" t="s">
        <v>1291</v>
      </c>
      <c r="O159">
        <v>40</v>
      </c>
      <c r="P159" s="42" t="e">
        <f>VLOOKUP(I159,#REF!,4,0)</f>
        <v>#REF!</v>
      </c>
      <c r="Q159" s="84" t="e">
        <f t="shared" si="2"/>
        <v>#REF!</v>
      </c>
      <c r="R159" s="75" t="s">
        <v>1289</v>
      </c>
    </row>
    <row r="160" spans="1:18" x14ac:dyDescent="0.25">
      <c r="A160" s="77" t="s">
        <v>6414</v>
      </c>
      <c r="B160" s="77" t="s">
        <v>6415</v>
      </c>
      <c r="C160" s="78">
        <v>45191</v>
      </c>
      <c r="D160" s="79">
        <v>-95.31</v>
      </c>
      <c r="E160" s="79">
        <v>-9.4600000000000009</v>
      </c>
      <c r="F160" s="79">
        <v>-85.85</v>
      </c>
      <c r="G160" s="78">
        <v>45191</v>
      </c>
      <c r="H160" s="77" t="s">
        <v>6416</v>
      </c>
      <c r="I160" s="80">
        <v>1662421</v>
      </c>
      <c r="J160" s="80" t="s">
        <v>1300</v>
      </c>
      <c r="K160" s="80">
        <v>188748</v>
      </c>
      <c r="L160" s="81">
        <v>45195</v>
      </c>
      <c r="M160" s="77" t="e">
        <f>VLOOKUP(I160,#REF!,2,0)</f>
        <v>#REF!</v>
      </c>
      <c r="N160" t="s">
        <v>1301</v>
      </c>
      <c r="O160">
        <v>32</v>
      </c>
      <c r="P160" s="42" t="e">
        <f>VLOOKUP(I160,#REF!,4,0)</f>
        <v>#REF!</v>
      </c>
      <c r="Q160" s="84" t="e">
        <f t="shared" si="2"/>
        <v>#REF!</v>
      </c>
      <c r="R160" s="75" t="s">
        <v>1289</v>
      </c>
    </row>
    <row r="161" spans="1:18" x14ac:dyDescent="0.25">
      <c r="A161" s="77" t="s">
        <v>6414</v>
      </c>
      <c r="B161" s="77" t="s">
        <v>6417</v>
      </c>
      <c r="C161" s="78">
        <v>45191</v>
      </c>
      <c r="D161" s="79">
        <v>-25.55</v>
      </c>
      <c r="E161" s="79">
        <v>0</v>
      </c>
      <c r="F161" s="79">
        <v>-25.55</v>
      </c>
      <c r="G161" s="78">
        <v>45191</v>
      </c>
      <c r="H161" s="77" t="s">
        <v>6418</v>
      </c>
      <c r="I161" s="80">
        <v>1516594</v>
      </c>
      <c r="J161" s="80" t="s">
        <v>1313</v>
      </c>
      <c r="K161" s="80">
        <v>188748</v>
      </c>
      <c r="L161" s="81">
        <v>45195</v>
      </c>
      <c r="M161" s="77" t="e">
        <f>VLOOKUP(I161,#REF!,2,0)</f>
        <v>#REF!</v>
      </c>
      <c r="N161" t="s">
        <v>1291</v>
      </c>
      <c r="O161">
        <v>40</v>
      </c>
      <c r="P161" s="42" t="e">
        <f>VLOOKUP(I161,#REF!,4,0)</f>
        <v>#REF!</v>
      </c>
      <c r="Q161" s="84" t="e">
        <f t="shared" si="2"/>
        <v>#REF!</v>
      </c>
      <c r="R161" s="75" t="s">
        <v>1289</v>
      </c>
    </row>
    <row r="162" spans="1:18" x14ac:dyDescent="0.25">
      <c r="A162" s="77" t="s">
        <v>6414</v>
      </c>
      <c r="B162" s="77" t="s">
        <v>6419</v>
      </c>
      <c r="C162" s="78">
        <v>45191</v>
      </c>
      <c r="D162" s="79">
        <v>-38.659999999999997</v>
      </c>
      <c r="E162" s="79">
        <v>-10.51</v>
      </c>
      <c r="F162" s="79">
        <v>-28.15</v>
      </c>
      <c r="G162" s="78">
        <v>45191</v>
      </c>
      <c r="H162" s="77" t="s">
        <v>6420</v>
      </c>
      <c r="I162" s="80">
        <v>1593357</v>
      </c>
      <c r="J162" s="80" t="s">
        <v>1302</v>
      </c>
      <c r="K162" s="80">
        <v>188748</v>
      </c>
      <c r="L162" s="81">
        <v>45195</v>
      </c>
      <c r="M162" s="77" t="e">
        <f>VLOOKUP(I162,#REF!,2,0)</f>
        <v>#REF!</v>
      </c>
      <c r="N162" t="s">
        <v>1298</v>
      </c>
      <c r="O162">
        <v>60</v>
      </c>
      <c r="P162" s="42" t="e">
        <f>VLOOKUP(I162,#REF!,4,0)</f>
        <v>#REF!</v>
      </c>
      <c r="Q162" s="84" t="e">
        <f t="shared" si="2"/>
        <v>#REF!</v>
      </c>
      <c r="R162" s="75" t="s">
        <v>1289</v>
      </c>
    </row>
    <row r="163" spans="1:18" x14ac:dyDescent="0.25">
      <c r="A163" s="77" t="s">
        <v>6414</v>
      </c>
      <c r="B163" s="77" t="s">
        <v>6421</v>
      </c>
      <c r="C163" s="78">
        <v>45191</v>
      </c>
      <c r="D163" s="79">
        <f>E163+F163</f>
        <v>-42.7</v>
      </c>
      <c r="E163" s="79">
        <v>-11.1</v>
      </c>
      <c r="F163" s="79">
        <v>-31.6</v>
      </c>
      <c r="G163" s="78">
        <v>45191</v>
      </c>
      <c r="H163" s="77" t="s">
        <v>6422</v>
      </c>
      <c r="I163" s="80">
        <v>1540784</v>
      </c>
      <c r="J163" s="80" t="s">
        <v>1297</v>
      </c>
      <c r="K163" s="80">
        <v>188748</v>
      </c>
      <c r="L163" s="81">
        <v>45195</v>
      </c>
      <c r="M163" s="77" t="e">
        <f>VLOOKUP(I163,#REF!,2,0)</f>
        <v>#REF!</v>
      </c>
      <c r="N163" t="s">
        <v>1298</v>
      </c>
      <c r="O163">
        <v>60</v>
      </c>
      <c r="P163" s="42" t="e">
        <f>VLOOKUP(I163,#REF!,4,0)</f>
        <v>#REF!</v>
      </c>
      <c r="Q163" s="84" t="e">
        <f t="shared" si="2"/>
        <v>#REF!</v>
      </c>
      <c r="R163" s="75" t="s">
        <v>1289</v>
      </c>
    </row>
    <row r="164" spans="1:18" x14ac:dyDescent="0.25">
      <c r="A164" s="77" t="s">
        <v>6414</v>
      </c>
      <c r="B164" s="77" t="s">
        <v>6421</v>
      </c>
      <c r="C164" s="78">
        <v>45191</v>
      </c>
      <c r="D164" s="79">
        <f>E164+F164</f>
        <v>-42.7</v>
      </c>
      <c r="E164" s="79">
        <v>-11.1</v>
      </c>
      <c r="F164" s="79">
        <v>-31.6</v>
      </c>
      <c r="G164" s="78">
        <v>45191</v>
      </c>
      <c r="H164" s="77" t="s">
        <v>6422</v>
      </c>
      <c r="I164" s="80">
        <v>1593358</v>
      </c>
      <c r="J164" s="80" t="s">
        <v>1322</v>
      </c>
      <c r="K164" s="80">
        <v>188748</v>
      </c>
      <c r="L164" s="81">
        <v>45195</v>
      </c>
      <c r="M164" s="77" t="e">
        <f>VLOOKUP(I164,#REF!,2,0)</f>
        <v>#REF!</v>
      </c>
      <c r="N164" t="s">
        <v>1298</v>
      </c>
      <c r="O164">
        <v>60</v>
      </c>
      <c r="P164" s="42" t="e">
        <f>VLOOKUP(I164,#REF!,4,0)</f>
        <v>#REF!</v>
      </c>
      <c r="Q164" s="84" t="e">
        <f t="shared" si="2"/>
        <v>#REF!</v>
      </c>
      <c r="R164" s="75" t="s">
        <v>1289</v>
      </c>
    </row>
    <row r="165" spans="1:18" x14ac:dyDescent="0.25">
      <c r="A165" s="77" t="s">
        <v>6414</v>
      </c>
      <c r="B165" s="77" t="s">
        <v>6423</v>
      </c>
      <c r="C165" s="78">
        <v>45192</v>
      </c>
      <c r="D165" s="79">
        <v>-280.02</v>
      </c>
      <c r="E165" s="79">
        <v>-61.92</v>
      </c>
      <c r="F165" s="79">
        <v>-140.75</v>
      </c>
      <c r="G165" s="78">
        <v>45192</v>
      </c>
      <c r="H165" s="77" t="s">
        <v>6424</v>
      </c>
      <c r="I165" s="80">
        <v>1540781</v>
      </c>
      <c r="J165" s="80" t="s">
        <v>1308</v>
      </c>
      <c r="K165" s="80">
        <v>188748</v>
      </c>
      <c r="L165" s="81">
        <v>45195</v>
      </c>
      <c r="M165" s="77" t="e">
        <f>VLOOKUP(I165,#REF!,2,0)</f>
        <v>#REF!</v>
      </c>
      <c r="N165" t="s">
        <v>1298</v>
      </c>
      <c r="O165">
        <v>60</v>
      </c>
      <c r="P165" s="42" t="e">
        <f>VLOOKUP(I165,#REF!,4,0)</f>
        <v>#REF!</v>
      </c>
      <c r="Q165" s="84" t="e">
        <f t="shared" si="2"/>
        <v>#REF!</v>
      </c>
      <c r="R165" s="75" t="s">
        <v>1289</v>
      </c>
    </row>
    <row r="166" spans="1:18" x14ac:dyDescent="0.25">
      <c r="A166" s="77" t="s">
        <v>6414</v>
      </c>
      <c r="B166" s="77" t="s">
        <v>6423</v>
      </c>
      <c r="C166" s="78">
        <v>45192</v>
      </c>
      <c r="D166" s="79"/>
      <c r="E166" s="79"/>
      <c r="F166" s="79">
        <v>-77.349999999999994</v>
      </c>
      <c r="G166" s="78">
        <v>45192</v>
      </c>
      <c r="H166" s="77" t="s">
        <v>6424</v>
      </c>
      <c r="I166" s="80">
        <v>1662420</v>
      </c>
      <c r="J166" s="80" t="s">
        <v>1318</v>
      </c>
      <c r="K166" s="80">
        <v>188748</v>
      </c>
      <c r="L166" s="81">
        <v>45195</v>
      </c>
      <c r="M166" s="77" t="e">
        <f>VLOOKUP(I166,#REF!,2,0)</f>
        <v>#REF!</v>
      </c>
      <c r="N166" t="s">
        <v>1301</v>
      </c>
      <c r="O166">
        <v>32</v>
      </c>
      <c r="P166" s="42" t="e">
        <f>VLOOKUP(I166,#REF!,4,0)</f>
        <v>#REF!</v>
      </c>
      <c r="Q166" s="84" t="e">
        <f t="shared" si="2"/>
        <v>#REF!</v>
      </c>
      <c r="R166" s="75" t="s">
        <v>1289</v>
      </c>
    </row>
    <row r="167" spans="1:18" x14ac:dyDescent="0.25">
      <c r="A167" s="77" t="s">
        <v>6414</v>
      </c>
      <c r="B167" s="77" t="s">
        <v>6425</v>
      </c>
      <c r="C167" s="78">
        <v>45191</v>
      </c>
      <c r="D167" s="79">
        <v>-341.6</v>
      </c>
      <c r="E167" s="79">
        <v>-88.8</v>
      </c>
      <c r="F167" s="79">
        <v>-252.8</v>
      </c>
      <c r="G167" s="78">
        <v>45191</v>
      </c>
      <c r="H167" s="77" t="s">
        <v>6426</v>
      </c>
      <c r="I167" s="80">
        <v>1540785</v>
      </c>
      <c r="J167" s="80" t="s">
        <v>1328</v>
      </c>
      <c r="K167" s="80">
        <v>188748</v>
      </c>
      <c r="L167" s="81">
        <v>45195</v>
      </c>
      <c r="M167" s="77" t="e">
        <f>VLOOKUP(I167,#REF!,2,0)</f>
        <v>#REF!</v>
      </c>
      <c r="N167" t="s">
        <v>1298</v>
      </c>
      <c r="O167">
        <v>60</v>
      </c>
      <c r="P167" s="42" t="e">
        <f>VLOOKUP(I167,#REF!,4,0)</f>
        <v>#REF!</v>
      </c>
      <c r="Q167" s="84" t="e">
        <f t="shared" si="2"/>
        <v>#REF!</v>
      </c>
      <c r="R167" s="75" t="s">
        <v>1289</v>
      </c>
    </row>
    <row r="168" spans="1:18" x14ac:dyDescent="0.25">
      <c r="A168" s="77" t="s">
        <v>6427</v>
      </c>
      <c r="B168" s="77" t="s">
        <v>6428</v>
      </c>
      <c r="C168" s="78">
        <v>45194</v>
      </c>
      <c r="D168" s="79">
        <v>-95.31</v>
      </c>
      <c r="E168" s="79">
        <v>-9.4600000000000009</v>
      </c>
      <c r="F168" s="79">
        <v>-85.85</v>
      </c>
      <c r="G168" s="78">
        <v>45194</v>
      </c>
      <c r="H168" s="77" t="s">
        <v>6429</v>
      </c>
      <c r="I168" s="80">
        <v>1662422</v>
      </c>
      <c r="J168" s="80" t="s">
        <v>1327</v>
      </c>
      <c r="K168" s="80">
        <v>188981</v>
      </c>
      <c r="L168" s="81">
        <v>45196</v>
      </c>
      <c r="M168" s="77" t="e">
        <f>VLOOKUP(I168,#REF!,2,0)</f>
        <v>#REF!</v>
      </c>
      <c r="N168" t="s">
        <v>1301</v>
      </c>
      <c r="O168">
        <v>32</v>
      </c>
      <c r="P168" s="42" t="e">
        <f>VLOOKUP(I168,#REF!,4,0)</f>
        <v>#REF!</v>
      </c>
      <c r="Q168" s="84" t="e">
        <f t="shared" si="2"/>
        <v>#REF!</v>
      </c>
      <c r="R168" s="75" t="s">
        <v>1289</v>
      </c>
    </row>
    <row r="169" spans="1:18" x14ac:dyDescent="0.25">
      <c r="A169" s="77" t="s">
        <v>6427</v>
      </c>
      <c r="B169" s="77" t="s">
        <v>6430</v>
      </c>
      <c r="C169" s="78">
        <v>45194</v>
      </c>
      <c r="D169" s="79">
        <v>-25.55</v>
      </c>
      <c r="E169" s="79">
        <v>0</v>
      </c>
      <c r="F169" s="79">
        <v>-25.55</v>
      </c>
      <c r="G169" s="78">
        <v>45194</v>
      </c>
      <c r="H169" s="77" t="s">
        <v>6431</v>
      </c>
      <c r="I169" s="80">
        <v>1516597</v>
      </c>
      <c r="J169" s="80" t="s">
        <v>1303</v>
      </c>
      <c r="K169" s="80">
        <v>188981</v>
      </c>
      <c r="L169" s="81">
        <v>45196</v>
      </c>
      <c r="M169" s="77" t="e">
        <f>VLOOKUP(I169,#REF!,2,0)</f>
        <v>#REF!</v>
      </c>
      <c r="N169" t="s">
        <v>1291</v>
      </c>
      <c r="O169">
        <v>40</v>
      </c>
      <c r="P169" s="42" t="e">
        <f>VLOOKUP(I169,#REF!,4,0)</f>
        <v>#REF!</v>
      </c>
      <c r="Q169" s="84" t="e">
        <f t="shared" si="2"/>
        <v>#REF!</v>
      </c>
      <c r="R169" s="75" t="s">
        <v>1289</v>
      </c>
    </row>
    <row r="170" spans="1:18" x14ac:dyDescent="0.25">
      <c r="A170" s="77" t="s">
        <v>6427</v>
      </c>
      <c r="B170" s="77" t="s">
        <v>6432</v>
      </c>
      <c r="C170" s="78">
        <v>45194</v>
      </c>
      <c r="D170" s="79">
        <v>-39</v>
      </c>
      <c r="E170" s="79">
        <v>0</v>
      </c>
      <c r="F170" s="79">
        <v>-39</v>
      </c>
      <c r="G170" s="78">
        <v>45194</v>
      </c>
      <c r="H170" s="77" t="s">
        <v>6433</v>
      </c>
      <c r="I170" s="80">
        <v>1529947</v>
      </c>
      <c r="J170" s="80" t="s">
        <v>1294</v>
      </c>
      <c r="K170" s="80">
        <v>188981</v>
      </c>
      <c r="L170" s="81">
        <v>45196</v>
      </c>
      <c r="M170" s="77" t="e">
        <f>VLOOKUP(I170,#REF!,2,0)</f>
        <v>#REF!</v>
      </c>
      <c r="N170" t="s">
        <v>1291</v>
      </c>
      <c r="O170">
        <v>40</v>
      </c>
      <c r="P170" s="42" t="e">
        <f>VLOOKUP(I170,#REF!,4,0)</f>
        <v>#REF!</v>
      </c>
      <c r="Q170" s="84" t="e">
        <f t="shared" si="2"/>
        <v>#REF!</v>
      </c>
      <c r="R170" s="75" t="s">
        <v>1289</v>
      </c>
    </row>
    <row r="171" spans="1:18" x14ac:dyDescent="0.25">
      <c r="A171" s="77" t="s">
        <v>6427</v>
      </c>
      <c r="B171" s="77" t="s">
        <v>6434</v>
      </c>
      <c r="C171" s="78">
        <v>45194</v>
      </c>
      <c r="D171" s="79">
        <v>-85.4</v>
      </c>
      <c r="E171" s="79">
        <v>-22.2</v>
      </c>
      <c r="F171" s="79">
        <v>-63.2</v>
      </c>
      <c r="G171" s="78">
        <v>45194</v>
      </c>
      <c r="H171" s="77" t="s">
        <v>6435</v>
      </c>
      <c r="I171" s="80">
        <v>1540787</v>
      </c>
      <c r="J171" s="80" t="s">
        <v>1341</v>
      </c>
      <c r="K171" s="80">
        <v>188981</v>
      </c>
      <c r="L171" s="81">
        <v>45196</v>
      </c>
      <c r="M171" s="77" t="e">
        <f>VLOOKUP(I171,#REF!,2,0)</f>
        <v>#REF!</v>
      </c>
      <c r="N171" t="s">
        <v>1298</v>
      </c>
      <c r="O171">
        <v>60</v>
      </c>
      <c r="P171" s="42" t="e">
        <f>VLOOKUP(I171,#REF!,4,0)</f>
        <v>#REF!</v>
      </c>
      <c r="Q171" s="84" t="e">
        <f t="shared" si="2"/>
        <v>#REF!</v>
      </c>
      <c r="R171" s="75" t="s">
        <v>1289</v>
      </c>
    </row>
    <row r="172" spans="1:18" x14ac:dyDescent="0.25">
      <c r="A172" s="77" t="s">
        <v>6436</v>
      </c>
      <c r="B172" s="77" t="s">
        <v>6437</v>
      </c>
      <c r="C172" s="78">
        <v>45195</v>
      </c>
      <c r="D172" s="79">
        <v>-70.23</v>
      </c>
      <c r="E172" s="79">
        <v>-15.1</v>
      </c>
      <c r="F172" s="79">
        <v>-55.13</v>
      </c>
      <c r="G172" s="78">
        <v>45195</v>
      </c>
      <c r="H172" s="77" t="s">
        <v>6438</v>
      </c>
      <c r="I172" s="80">
        <v>1339333</v>
      </c>
      <c r="J172" s="80" t="s">
        <v>1337</v>
      </c>
      <c r="K172" s="80">
        <v>188987</v>
      </c>
      <c r="L172" s="81">
        <v>45197</v>
      </c>
      <c r="M172" s="77" t="e">
        <f>VLOOKUP(I172,#REF!,2,0)</f>
        <v>#REF!</v>
      </c>
      <c r="N172" t="s">
        <v>1301</v>
      </c>
      <c r="O172">
        <v>32</v>
      </c>
      <c r="P172" s="42" t="e">
        <f>VLOOKUP(I172,#REF!,4,0)</f>
        <v>#REF!</v>
      </c>
      <c r="Q172" s="84" t="e">
        <f t="shared" si="2"/>
        <v>#REF!</v>
      </c>
      <c r="R172" s="75" t="s">
        <v>1289</v>
      </c>
    </row>
    <row r="173" spans="1:18" x14ac:dyDescent="0.25">
      <c r="A173" s="77" t="s">
        <v>6436</v>
      </c>
      <c r="B173" s="77" t="s">
        <v>6439</v>
      </c>
      <c r="C173" s="78">
        <v>45195</v>
      </c>
      <c r="D173" s="79">
        <v>-22.78</v>
      </c>
      <c r="E173" s="79">
        <v>0</v>
      </c>
      <c r="F173" s="79">
        <v>-22.78</v>
      </c>
      <c r="G173" s="78">
        <v>45195</v>
      </c>
      <c r="H173" s="77" t="s">
        <v>6440</v>
      </c>
      <c r="I173" s="80">
        <v>1529939</v>
      </c>
      <c r="J173" s="80" t="s">
        <v>1339</v>
      </c>
      <c r="K173" s="80">
        <v>188989</v>
      </c>
      <c r="L173" s="81">
        <v>45197</v>
      </c>
      <c r="M173" s="77" t="e">
        <f>VLOOKUP(I173,#REF!,2,0)</f>
        <v>#REF!</v>
      </c>
      <c r="N173" t="s">
        <v>1291</v>
      </c>
      <c r="O173">
        <v>40</v>
      </c>
      <c r="P173" s="42" t="e">
        <f>VLOOKUP(I173,#REF!,4,0)</f>
        <v>#REF!</v>
      </c>
      <c r="Q173" s="84" t="e">
        <f t="shared" si="2"/>
        <v>#REF!</v>
      </c>
      <c r="R173" s="75" t="s">
        <v>1289</v>
      </c>
    </row>
    <row r="174" spans="1:18" x14ac:dyDescent="0.25">
      <c r="A174" s="77" t="s">
        <v>6436</v>
      </c>
      <c r="B174" s="77" t="s">
        <v>6441</v>
      </c>
      <c r="C174" s="78">
        <v>45195</v>
      </c>
      <c r="D174" s="79">
        <v>-112.12</v>
      </c>
      <c r="E174" s="79">
        <v>-89.62</v>
      </c>
      <c r="F174" s="79">
        <v>-22.5</v>
      </c>
      <c r="G174" s="78">
        <v>45195</v>
      </c>
      <c r="H174" s="77" t="s">
        <v>6442</v>
      </c>
      <c r="I174" s="80">
        <v>1663075</v>
      </c>
      <c r="J174" s="80" t="s">
        <v>5741</v>
      </c>
      <c r="K174" s="80">
        <v>188989</v>
      </c>
      <c r="L174" s="81">
        <v>45197</v>
      </c>
      <c r="M174" s="77" t="e">
        <f>VLOOKUP(I174,#REF!,2,0)</f>
        <v>#REF!</v>
      </c>
      <c r="N174" t="s">
        <v>1311</v>
      </c>
      <c r="O174">
        <v>55</v>
      </c>
      <c r="P174" s="42" t="e">
        <f>VLOOKUP(I174,#REF!,4,0)</f>
        <v>#REF!</v>
      </c>
      <c r="Q174" s="84" t="e">
        <f t="shared" si="2"/>
        <v>#REF!</v>
      </c>
      <c r="R174" s="75" t="s">
        <v>1289</v>
      </c>
    </row>
    <row r="175" spans="1:18" x14ac:dyDescent="0.25">
      <c r="A175" s="77" t="s">
        <v>6436</v>
      </c>
      <c r="B175" s="77" t="s">
        <v>6443</v>
      </c>
      <c r="C175" s="78">
        <v>45195</v>
      </c>
      <c r="D175" s="79">
        <v>-137.72</v>
      </c>
      <c r="E175" s="79">
        <v>-75.45</v>
      </c>
      <c r="F175" s="79">
        <v>-62.27</v>
      </c>
      <c r="G175" s="78">
        <v>45195</v>
      </c>
      <c r="H175" s="77" t="s">
        <v>6444</v>
      </c>
      <c r="I175" s="80">
        <v>1339334</v>
      </c>
      <c r="J175" s="80" t="s">
        <v>1331</v>
      </c>
      <c r="K175" s="80">
        <v>188989</v>
      </c>
      <c r="L175" s="81">
        <v>45197</v>
      </c>
      <c r="M175" s="77" t="e">
        <f>VLOOKUP(I175,#REF!,2,0)</f>
        <v>#REF!</v>
      </c>
      <c r="N175" t="s">
        <v>1301</v>
      </c>
      <c r="O175">
        <v>32</v>
      </c>
      <c r="P175" s="42" t="e">
        <f>VLOOKUP(I175,#REF!,4,0)</f>
        <v>#REF!</v>
      </c>
      <c r="Q175" s="84" t="e">
        <f t="shared" si="2"/>
        <v>#REF!</v>
      </c>
      <c r="R175" s="75" t="s">
        <v>1289</v>
      </c>
    </row>
    <row r="176" spans="1:18" x14ac:dyDescent="0.25">
      <c r="A176" s="77" t="s">
        <v>6436</v>
      </c>
      <c r="B176" s="77" t="s">
        <v>6445</v>
      </c>
      <c r="C176" s="78">
        <v>45195</v>
      </c>
      <c r="D176" s="79">
        <v>-108.96</v>
      </c>
      <c r="E176" s="79">
        <v>-53.83</v>
      </c>
      <c r="F176" s="79">
        <v>-55.13</v>
      </c>
      <c r="G176" s="78">
        <v>45195</v>
      </c>
      <c r="H176" s="77" t="s">
        <v>6446</v>
      </c>
      <c r="I176" s="80">
        <v>1339333</v>
      </c>
      <c r="J176" s="80" t="s">
        <v>1337</v>
      </c>
      <c r="K176" s="80">
        <v>188989</v>
      </c>
      <c r="L176" s="81">
        <v>45197</v>
      </c>
      <c r="M176" s="77" t="e">
        <f>VLOOKUP(I176,#REF!,2,0)</f>
        <v>#REF!</v>
      </c>
      <c r="N176" t="s">
        <v>1301</v>
      </c>
      <c r="O176">
        <v>32</v>
      </c>
      <c r="P176" s="42" t="e">
        <f>VLOOKUP(I176,#REF!,4,0)</f>
        <v>#REF!</v>
      </c>
      <c r="Q176" s="84" t="e">
        <f t="shared" si="2"/>
        <v>#REF!</v>
      </c>
      <c r="R176" s="75" t="s">
        <v>1289</v>
      </c>
    </row>
    <row r="177" spans="1:18" x14ac:dyDescent="0.25">
      <c r="A177" s="77" t="s">
        <v>6436</v>
      </c>
      <c r="B177" s="77" t="s">
        <v>6447</v>
      </c>
      <c r="C177" s="78">
        <v>45195</v>
      </c>
      <c r="D177" s="79">
        <v>-172.12</v>
      </c>
      <c r="E177" s="79">
        <v>-31.57</v>
      </c>
      <c r="F177" s="79">
        <v>-63.2</v>
      </c>
      <c r="G177" s="78">
        <v>45195</v>
      </c>
      <c r="H177" s="77" t="s">
        <v>6448</v>
      </c>
      <c r="I177" s="80">
        <v>1540784</v>
      </c>
      <c r="J177" s="80" t="s">
        <v>1297</v>
      </c>
      <c r="K177" s="80">
        <v>188989</v>
      </c>
      <c r="L177" s="81">
        <v>45197</v>
      </c>
      <c r="M177" s="77" t="e">
        <f>VLOOKUP(I177,#REF!,2,0)</f>
        <v>#REF!</v>
      </c>
      <c r="N177" t="s">
        <v>1298</v>
      </c>
      <c r="O177">
        <v>60</v>
      </c>
      <c r="P177" s="42" t="e">
        <f>VLOOKUP(I177,#REF!,4,0)</f>
        <v>#REF!</v>
      </c>
      <c r="Q177" s="84" t="e">
        <f t="shared" si="2"/>
        <v>#REF!</v>
      </c>
      <c r="R177" s="75" t="s">
        <v>1289</v>
      </c>
    </row>
    <row r="178" spans="1:18" x14ac:dyDescent="0.25">
      <c r="A178" s="77" t="s">
        <v>6436</v>
      </c>
      <c r="B178" s="77" t="s">
        <v>6447</v>
      </c>
      <c r="C178" s="78">
        <v>45195</v>
      </c>
      <c r="D178" s="79"/>
      <c r="E178" s="79"/>
      <c r="F178" s="79">
        <v>-77.349999999999994</v>
      </c>
      <c r="G178" s="78">
        <v>45195</v>
      </c>
      <c r="H178" s="77" t="s">
        <v>6448</v>
      </c>
      <c r="I178" s="80">
        <v>1662420</v>
      </c>
      <c r="J178" s="80" t="s">
        <v>1318</v>
      </c>
      <c r="K178" s="80">
        <v>188989</v>
      </c>
      <c r="L178" s="81">
        <v>45197</v>
      </c>
      <c r="M178" s="77" t="e">
        <f>VLOOKUP(I178,#REF!,2,0)</f>
        <v>#REF!</v>
      </c>
      <c r="N178" t="s">
        <v>1301</v>
      </c>
      <c r="O178">
        <v>32</v>
      </c>
      <c r="P178" s="42" t="e">
        <f>VLOOKUP(I178,#REF!,4,0)</f>
        <v>#REF!</v>
      </c>
      <c r="Q178" s="84" t="e">
        <f t="shared" si="2"/>
        <v>#REF!</v>
      </c>
      <c r="R178" s="75" t="s">
        <v>1289</v>
      </c>
    </row>
    <row r="179" spans="1:18" x14ac:dyDescent="0.25">
      <c r="A179" s="77" t="s">
        <v>6436</v>
      </c>
      <c r="B179" s="77" t="s">
        <v>6449</v>
      </c>
      <c r="C179" s="78">
        <v>45195</v>
      </c>
      <c r="D179" s="79">
        <v>-77.319999999999993</v>
      </c>
      <c r="E179" s="79">
        <v>-21.02</v>
      </c>
      <c r="F179" s="79">
        <v>-56.3</v>
      </c>
      <c r="G179" s="78">
        <v>45195</v>
      </c>
      <c r="H179" s="77" t="s">
        <v>6450</v>
      </c>
      <c r="I179" s="80">
        <v>1593356</v>
      </c>
      <c r="J179" s="80" t="s">
        <v>1329</v>
      </c>
      <c r="K179" s="80">
        <v>188989</v>
      </c>
      <c r="L179" s="81">
        <v>45197</v>
      </c>
      <c r="M179" s="77" t="e">
        <f>VLOOKUP(I179,#REF!,2,0)</f>
        <v>#REF!</v>
      </c>
      <c r="N179" t="s">
        <v>1298</v>
      </c>
      <c r="O179">
        <v>60</v>
      </c>
      <c r="P179" s="42" t="e">
        <f>VLOOKUP(I179,#REF!,4,0)</f>
        <v>#REF!</v>
      </c>
      <c r="Q179" s="84" t="e">
        <f t="shared" si="2"/>
        <v>#REF!</v>
      </c>
      <c r="R179" s="75" t="s">
        <v>1289</v>
      </c>
    </row>
    <row r="180" spans="1:18" x14ac:dyDescent="0.25">
      <c r="A180" s="77" t="s">
        <v>6436</v>
      </c>
      <c r="B180" s="77" t="s">
        <v>6451</v>
      </c>
      <c r="C180" s="78">
        <v>45195</v>
      </c>
      <c r="D180" s="79">
        <v>-85.4</v>
      </c>
      <c r="E180" s="79">
        <v>-22.2</v>
      </c>
      <c r="F180" s="79">
        <v>-63.2</v>
      </c>
      <c r="G180" s="78">
        <v>45195</v>
      </c>
      <c r="H180" s="77" t="s">
        <v>6452</v>
      </c>
      <c r="I180" s="80">
        <v>1593359</v>
      </c>
      <c r="J180" s="80" t="s">
        <v>1316</v>
      </c>
      <c r="K180" s="80">
        <v>188989</v>
      </c>
      <c r="L180" s="81">
        <v>45197</v>
      </c>
      <c r="M180" s="77" t="e">
        <f>VLOOKUP(I180,#REF!,2,0)</f>
        <v>#REF!</v>
      </c>
      <c r="N180" t="s">
        <v>1298</v>
      </c>
      <c r="O180">
        <v>60</v>
      </c>
      <c r="P180" s="42" t="e">
        <f>VLOOKUP(I180,#REF!,4,0)</f>
        <v>#REF!</v>
      </c>
      <c r="Q180" s="84" t="e">
        <f t="shared" si="2"/>
        <v>#REF!</v>
      </c>
      <c r="R180" s="75" t="s">
        <v>1289</v>
      </c>
    </row>
    <row r="181" spans="1:18" x14ac:dyDescent="0.25">
      <c r="A181" s="77" t="s">
        <v>6436</v>
      </c>
      <c r="B181" s="77" t="s">
        <v>6453</v>
      </c>
      <c r="C181" s="78">
        <v>45195</v>
      </c>
      <c r="D181" s="79">
        <v>-25.55</v>
      </c>
      <c r="E181" s="79">
        <v>0</v>
      </c>
      <c r="F181" s="79">
        <v>-25.55</v>
      </c>
      <c r="G181" s="78">
        <v>45195</v>
      </c>
      <c r="H181" s="77" t="s">
        <v>6454</v>
      </c>
      <c r="I181" s="80">
        <v>1516594</v>
      </c>
      <c r="J181" s="80" t="s">
        <v>1313</v>
      </c>
      <c r="K181" s="80">
        <v>188989</v>
      </c>
      <c r="L181" s="81">
        <v>45197</v>
      </c>
      <c r="M181" s="77" t="e">
        <f>VLOOKUP(I181,#REF!,2,0)</f>
        <v>#REF!</v>
      </c>
      <c r="N181" t="s">
        <v>1291</v>
      </c>
      <c r="O181">
        <v>40</v>
      </c>
      <c r="P181" s="42" t="e">
        <f>VLOOKUP(I181,#REF!,4,0)</f>
        <v>#REF!</v>
      </c>
      <c r="Q181" s="84" t="e">
        <f t="shared" si="2"/>
        <v>#REF!</v>
      </c>
      <c r="R181" s="75" t="s">
        <v>1289</v>
      </c>
    </row>
    <row r="182" spans="1:18" x14ac:dyDescent="0.25">
      <c r="A182" s="77" t="s">
        <v>6436</v>
      </c>
      <c r="B182" s="77" t="s">
        <v>6455</v>
      </c>
      <c r="C182" s="78">
        <v>45195</v>
      </c>
      <c r="D182" s="79">
        <v>-202.7</v>
      </c>
      <c r="E182" s="79">
        <v>-40.9</v>
      </c>
      <c r="F182" s="79">
        <v>-84.45</v>
      </c>
      <c r="G182" s="78">
        <v>45195</v>
      </c>
      <c r="H182" s="77" t="s">
        <v>6456</v>
      </c>
      <c r="I182" s="80">
        <v>1540781</v>
      </c>
      <c r="J182" s="80" t="s">
        <v>1308</v>
      </c>
      <c r="K182" s="80">
        <v>188989</v>
      </c>
      <c r="L182" s="81">
        <v>45197</v>
      </c>
      <c r="M182" s="77" t="e">
        <f>VLOOKUP(I182,#REF!,2,0)</f>
        <v>#REF!</v>
      </c>
      <c r="N182" t="s">
        <v>1298</v>
      </c>
      <c r="O182">
        <v>60</v>
      </c>
      <c r="P182" s="42" t="e">
        <f>VLOOKUP(I182,#REF!,4,0)</f>
        <v>#REF!</v>
      </c>
      <c r="Q182" s="84" t="e">
        <f t="shared" si="2"/>
        <v>#REF!</v>
      </c>
      <c r="R182" s="75" t="s">
        <v>1289</v>
      </c>
    </row>
    <row r="183" spans="1:18" x14ac:dyDescent="0.25">
      <c r="A183" s="77" t="s">
        <v>6436</v>
      </c>
      <c r="B183" s="77" t="s">
        <v>6455</v>
      </c>
      <c r="C183" s="78">
        <v>45195</v>
      </c>
      <c r="D183" s="79"/>
      <c r="E183" s="79"/>
      <c r="F183" s="79">
        <v>-77.349999999999994</v>
      </c>
      <c r="G183" s="78">
        <v>45195</v>
      </c>
      <c r="H183" s="77" t="s">
        <v>6456</v>
      </c>
      <c r="I183" s="80">
        <v>1662420</v>
      </c>
      <c r="J183" s="80" t="s">
        <v>1318</v>
      </c>
      <c r="K183" s="80">
        <v>188989</v>
      </c>
      <c r="L183" s="81">
        <v>45197</v>
      </c>
      <c r="M183" s="77" t="e">
        <f>VLOOKUP(I183,#REF!,2,0)</f>
        <v>#REF!</v>
      </c>
      <c r="N183" t="s">
        <v>1301</v>
      </c>
      <c r="O183">
        <v>32</v>
      </c>
      <c r="P183" s="42" t="e">
        <f>VLOOKUP(I183,#REF!,4,0)</f>
        <v>#REF!</v>
      </c>
      <c r="Q183" s="84" t="e">
        <f t="shared" si="2"/>
        <v>#REF!</v>
      </c>
      <c r="R183" s="75" t="s">
        <v>1289</v>
      </c>
    </row>
    <row r="184" spans="1:18" x14ac:dyDescent="0.25">
      <c r="A184" s="77" t="s">
        <v>6436</v>
      </c>
      <c r="B184" s="77" t="s">
        <v>6457</v>
      </c>
      <c r="C184" s="78">
        <v>45195</v>
      </c>
      <c r="D184" s="79">
        <v>-78</v>
      </c>
      <c r="E184" s="79">
        <v>0</v>
      </c>
      <c r="F184" s="79">
        <v>-78</v>
      </c>
      <c r="G184" s="78">
        <v>45195</v>
      </c>
      <c r="H184" s="77" t="s">
        <v>6458</v>
      </c>
      <c r="I184" s="80">
        <v>1529947</v>
      </c>
      <c r="J184" s="80" t="s">
        <v>1294</v>
      </c>
      <c r="K184" s="80">
        <v>188989</v>
      </c>
      <c r="L184" s="81">
        <v>45197</v>
      </c>
      <c r="M184" s="77" t="e">
        <f>VLOOKUP(I184,#REF!,2,0)</f>
        <v>#REF!</v>
      </c>
      <c r="N184" t="s">
        <v>1291</v>
      </c>
      <c r="O184">
        <v>40</v>
      </c>
      <c r="P184" s="42" t="e">
        <f>VLOOKUP(I184,#REF!,4,0)</f>
        <v>#REF!</v>
      </c>
      <c r="Q184" s="84" t="e">
        <f t="shared" si="2"/>
        <v>#REF!</v>
      </c>
      <c r="R184" s="75" t="s">
        <v>1289</v>
      </c>
    </row>
    <row r="185" spans="1:18" x14ac:dyDescent="0.25">
      <c r="A185" s="77" t="s">
        <v>6459</v>
      </c>
      <c r="B185" s="77" t="s">
        <v>6460</v>
      </c>
      <c r="C185" s="78">
        <v>45196</v>
      </c>
      <c r="D185" s="79">
        <v>-42.67</v>
      </c>
      <c r="E185" s="79">
        <v>-20.170000000000002</v>
      </c>
      <c r="F185" s="79">
        <v>-22.5</v>
      </c>
      <c r="G185" s="78">
        <v>45196</v>
      </c>
      <c r="H185" s="77" t="s">
        <v>6461</v>
      </c>
      <c r="I185" s="80">
        <v>1663075</v>
      </c>
      <c r="J185" s="80" t="s">
        <v>5741</v>
      </c>
      <c r="K185" s="80">
        <v>12221229</v>
      </c>
      <c r="L185" s="81">
        <v>45198</v>
      </c>
      <c r="M185" s="77" t="e">
        <f>VLOOKUP(I185,#REF!,2,0)</f>
        <v>#REF!</v>
      </c>
      <c r="N185" t="s">
        <v>1311</v>
      </c>
      <c r="O185">
        <v>55</v>
      </c>
      <c r="P185" s="42" t="e">
        <f>VLOOKUP(I185,#REF!,4,0)</f>
        <v>#REF!</v>
      </c>
      <c r="Q185" s="84" t="e">
        <f t="shared" si="2"/>
        <v>#REF!</v>
      </c>
      <c r="R185" s="75" t="s">
        <v>1289</v>
      </c>
    </row>
    <row r="186" spans="1:18" x14ac:dyDescent="0.25">
      <c r="A186" s="77" t="s">
        <v>6459</v>
      </c>
      <c r="B186" s="77" t="s">
        <v>6462</v>
      </c>
      <c r="C186" s="78">
        <v>45196</v>
      </c>
      <c r="D186" s="79">
        <v>-64.760000000000005</v>
      </c>
      <c r="E186" s="79">
        <v>-19.760000000000002</v>
      </c>
      <c r="F186" s="79">
        <v>-45</v>
      </c>
      <c r="G186" s="78">
        <v>45196</v>
      </c>
      <c r="H186" s="77" t="s">
        <v>6463</v>
      </c>
      <c r="I186" s="80">
        <v>1663069</v>
      </c>
      <c r="J186" s="80" t="s">
        <v>5742</v>
      </c>
      <c r="K186" s="80">
        <v>12221229</v>
      </c>
      <c r="L186" s="81">
        <v>45198</v>
      </c>
      <c r="M186" s="77" t="e">
        <f>VLOOKUP(I186,#REF!,2,0)</f>
        <v>#REF!</v>
      </c>
      <c r="N186" t="s">
        <v>1311</v>
      </c>
      <c r="O186">
        <v>55</v>
      </c>
      <c r="P186" s="42" t="e">
        <f>VLOOKUP(I186,#REF!,4,0)</f>
        <v>#REF!</v>
      </c>
      <c r="Q186" s="84" t="e">
        <f t="shared" si="2"/>
        <v>#REF!</v>
      </c>
      <c r="R186" s="75" t="s">
        <v>1289</v>
      </c>
    </row>
    <row r="187" spans="1:18" x14ac:dyDescent="0.25">
      <c r="A187" s="77" t="s">
        <v>6459</v>
      </c>
      <c r="B187" s="77" t="s">
        <v>6464</v>
      </c>
      <c r="C187" s="78">
        <v>45196</v>
      </c>
      <c r="D187" s="79">
        <v>-42.7</v>
      </c>
      <c r="E187" s="79">
        <v>-11.1</v>
      </c>
      <c r="F187" s="79">
        <v>-31.6</v>
      </c>
      <c r="G187" s="78">
        <v>45196</v>
      </c>
      <c r="H187" s="77" t="s">
        <v>6465</v>
      </c>
      <c r="I187" s="80">
        <v>1540785</v>
      </c>
      <c r="J187" s="80" t="s">
        <v>1328</v>
      </c>
      <c r="K187" s="80">
        <v>189076</v>
      </c>
      <c r="L187" s="81">
        <v>45198</v>
      </c>
      <c r="M187" s="77" t="e">
        <f>VLOOKUP(I187,#REF!,2,0)</f>
        <v>#REF!</v>
      </c>
      <c r="N187" t="s">
        <v>1298</v>
      </c>
      <c r="O187">
        <v>60</v>
      </c>
      <c r="P187" s="42" t="e">
        <f>VLOOKUP(I187,#REF!,4,0)</f>
        <v>#REF!</v>
      </c>
      <c r="Q187" s="84" t="e">
        <f t="shared" si="2"/>
        <v>#REF!</v>
      </c>
      <c r="R187" s="75" t="s">
        <v>1289</v>
      </c>
    </row>
    <row r="188" spans="1:18" x14ac:dyDescent="0.25">
      <c r="A188" s="77" t="s">
        <v>6459</v>
      </c>
      <c r="B188" s="77" t="s">
        <v>6466</v>
      </c>
      <c r="C188" s="78">
        <v>45196</v>
      </c>
      <c r="D188" s="79">
        <v>-39</v>
      </c>
      <c r="E188" s="79">
        <v>0</v>
      </c>
      <c r="F188" s="79">
        <v>-39</v>
      </c>
      <c r="G188" s="78">
        <v>45196</v>
      </c>
      <c r="H188" s="77" t="s">
        <v>6467</v>
      </c>
      <c r="I188" s="80">
        <v>1529946</v>
      </c>
      <c r="J188" s="80" t="s">
        <v>1306</v>
      </c>
      <c r="K188" s="80">
        <v>189076</v>
      </c>
      <c r="L188" s="81">
        <v>45198</v>
      </c>
      <c r="M188" s="77" t="e">
        <f>VLOOKUP(I188,#REF!,2,0)</f>
        <v>#REF!</v>
      </c>
      <c r="N188" t="s">
        <v>1291</v>
      </c>
      <c r="O188">
        <v>40</v>
      </c>
      <c r="P188" s="42" t="e">
        <f>VLOOKUP(I188,#REF!,4,0)</f>
        <v>#REF!</v>
      </c>
      <c r="Q188" s="84" t="e">
        <f t="shared" si="2"/>
        <v>#REF!</v>
      </c>
      <c r="R188" s="75" t="s">
        <v>1289</v>
      </c>
    </row>
    <row r="189" spans="1:18" x14ac:dyDescent="0.25">
      <c r="A189" s="77" t="s">
        <v>6459</v>
      </c>
      <c r="B189" s="77" t="s">
        <v>6468</v>
      </c>
      <c r="C189" s="78">
        <v>45196</v>
      </c>
      <c r="D189" s="79">
        <v>-22.78</v>
      </c>
      <c r="E189" s="79">
        <v>0</v>
      </c>
      <c r="F189" s="79">
        <v>-22.78</v>
      </c>
      <c r="G189" s="78">
        <v>45196</v>
      </c>
      <c r="H189" s="77" t="s">
        <v>6469</v>
      </c>
      <c r="I189" s="80">
        <v>1529944</v>
      </c>
      <c r="J189" s="80" t="s">
        <v>1330</v>
      </c>
      <c r="K189" s="80">
        <v>189076</v>
      </c>
      <c r="L189" s="81">
        <v>45198</v>
      </c>
      <c r="M189" s="77" t="e">
        <f>VLOOKUP(I189,#REF!,2,0)</f>
        <v>#REF!</v>
      </c>
      <c r="N189" t="s">
        <v>1291</v>
      </c>
      <c r="O189">
        <v>40</v>
      </c>
      <c r="P189" s="42" t="e">
        <f>VLOOKUP(I189,#REF!,4,0)</f>
        <v>#REF!</v>
      </c>
      <c r="Q189" s="84" t="e">
        <f t="shared" si="2"/>
        <v>#REF!</v>
      </c>
      <c r="R189" s="75" t="s">
        <v>1289</v>
      </c>
    </row>
    <row r="190" spans="1:18" x14ac:dyDescent="0.25">
      <c r="A190" s="77" t="s">
        <v>6459</v>
      </c>
      <c r="B190" s="77" t="s">
        <v>6470</v>
      </c>
      <c r="C190" s="78">
        <v>45196</v>
      </c>
      <c r="D190" s="79">
        <v>-25.55</v>
      </c>
      <c r="E190" s="79">
        <v>0</v>
      </c>
      <c r="F190" s="79">
        <v>-25.55</v>
      </c>
      <c r="G190" s="78">
        <v>45196</v>
      </c>
      <c r="H190" s="77" t="s">
        <v>6471</v>
      </c>
      <c r="I190" s="80">
        <v>1516596</v>
      </c>
      <c r="J190" s="80" t="s">
        <v>1344</v>
      </c>
      <c r="K190" s="80">
        <v>189076</v>
      </c>
      <c r="L190" s="81">
        <v>45198</v>
      </c>
      <c r="M190" s="77" t="e">
        <f>VLOOKUP(I190,#REF!,2,0)</f>
        <v>#REF!</v>
      </c>
      <c r="N190" t="s">
        <v>1291</v>
      </c>
      <c r="O190">
        <v>40</v>
      </c>
      <c r="P190" s="42" t="e">
        <f>VLOOKUP(I190,#REF!,4,0)</f>
        <v>#REF!</v>
      </c>
      <c r="Q190" s="84" t="e">
        <f t="shared" si="2"/>
        <v>#REF!</v>
      </c>
      <c r="R190" s="75" t="s">
        <v>1289</v>
      </c>
    </row>
    <row r="191" spans="1:18" ht="15.75" thickBot="1" x14ac:dyDescent="0.3">
      <c r="D191" s="36">
        <f>SUM(D2:D190)</f>
        <v>-11619.109999999991</v>
      </c>
      <c r="E191" s="36" t="e">
        <f>SUM(E2:E190)</f>
        <v>#REF!</v>
      </c>
      <c r="F191" s="36">
        <f>SUM(F2:F190)</f>
        <v>-9448.5300000000061</v>
      </c>
    </row>
    <row r="192" spans="1:18" ht="15.75" thickTop="1" x14ac:dyDescent="0.25"/>
    <row r="194" spans="2:6" x14ac:dyDescent="0.25">
      <c r="F194" s="76"/>
    </row>
    <row r="195" spans="2:6" x14ac:dyDescent="0.25">
      <c r="F195" s="76"/>
    </row>
    <row r="196" spans="2:6" x14ac:dyDescent="0.25">
      <c r="E196" t="s">
        <v>1213</v>
      </c>
      <c r="F196" s="76">
        <v>10727.45</v>
      </c>
    </row>
    <row r="197" spans="2:6" x14ac:dyDescent="0.25">
      <c r="E197" t="s">
        <v>187</v>
      </c>
      <c r="F197" s="76">
        <v>891.66</v>
      </c>
    </row>
    <row r="198" spans="2:6" x14ac:dyDescent="0.25">
      <c r="F198" s="76">
        <f>SUM(F196:F197)</f>
        <v>11619.11</v>
      </c>
    </row>
    <row r="199" spans="2:6" x14ac:dyDescent="0.25">
      <c r="F199" s="76"/>
    </row>
    <row r="200" spans="2:6" x14ac:dyDescent="0.25">
      <c r="F200" s="76"/>
    </row>
    <row r="201" spans="2:6" x14ac:dyDescent="0.25">
      <c r="F201" s="76"/>
    </row>
    <row r="202" spans="2:6" x14ac:dyDescent="0.25">
      <c r="B202" s="88" t="s">
        <v>5753</v>
      </c>
      <c r="C202" t="s">
        <v>5756</v>
      </c>
      <c r="D202" t="s">
        <v>5755</v>
      </c>
      <c r="F202" s="76"/>
    </row>
    <row r="203" spans="2:6" x14ac:dyDescent="0.25">
      <c r="B203" s="89">
        <v>32</v>
      </c>
      <c r="C203" s="76">
        <v>-549.76</v>
      </c>
      <c r="D203" s="76">
        <v>-3242.079999999999</v>
      </c>
    </row>
    <row r="204" spans="2:6" x14ac:dyDescent="0.25">
      <c r="B204" s="89">
        <v>40</v>
      </c>
      <c r="C204" s="76">
        <v>0</v>
      </c>
      <c r="D204" s="76">
        <v>-2871.2500000000023</v>
      </c>
    </row>
    <row r="205" spans="2:6" x14ac:dyDescent="0.25">
      <c r="B205" s="89">
        <v>55</v>
      </c>
      <c r="C205" s="76">
        <v>-634.76999999999987</v>
      </c>
      <c r="D205" s="76">
        <v>-720</v>
      </c>
    </row>
    <row r="206" spans="2:6" x14ac:dyDescent="0.25">
      <c r="B206" s="89">
        <v>60</v>
      </c>
      <c r="C206" s="76">
        <v>-986.05000000000007</v>
      </c>
      <c r="D206" s="76">
        <v>-2615.1999999999994</v>
      </c>
    </row>
    <row r="207" spans="2:6" x14ac:dyDescent="0.25">
      <c r="B207" s="89" t="s">
        <v>5754</v>
      </c>
      <c r="C207" s="76">
        <v>-2170.58</v>
      </c>
      <c r="D207" s="76">
        <v>-9448.5300000000007</v>
      </c>
    </row>
    <row r="208" spans="2:6" x14ac:dyDescent="0.25">
      <c r="C208" s="76"/>
      <c r="D208" s="76"/>
    </row>
    <row r="209" spans="3:4" x14ac:dyDescent="0.25">
      <c r="C209" s="76"/>
      <c r="D209" s="76"/>
    </row>
  </sheetData>
  <conditionalFormatting sqref="B1">
    <cfRule type="duplicateValues" dxfId="32" priority="1"/>
    <cfRule type="duplicateValues" dxfId="31" priority="2"/>
    <cfRule type="duplicateValues" dxfId="30" priority="3"/>
  </conditionalFormatting>
  <pageMargins left="0.7" right="0.7" top="0.75" bottom="0.75" header="0.3" footer="0.3"/>
  <pageSetup scale="51" fitToHeight="0" orientation="landscape" horizontalDpi="0" verticalDpi="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214"/>
  <sheetViews>
    <sheetView workbookViewId="0">
      <selection activeCell="K1" sqref="K1"/>
    </sheetView>
  </sheetViews>
  <sheetFormatPr defaultRowHeight="15" x14ac:dyDescent="0.25"/>
  <cols>
    <col min="1" max="1" width="20.140625" customWidth="1"/>
    <col min="2" max="2" width="16.140625" customWidth="1"/>
    <col min="3" max="3" width="10.85546875" customWidth="1"/>
    <col min="4" max="4" width="11.42578125" customWidth="1"/>
    <col min="5" max="5" width="18" bestFit="1" customWidth="1"/>
    <col min="6" max="6" width="12" bestFit="1" customWidth="1"/>
    <col min="7" max="7" width="12" customWidth="1"/>
    <col min="8" max="8" width="14.28515625" customWidth="1"/>
    <col min="9" max="9" width="10" customWidth="1"/>
    <col min="10" max="10" width="9.5703125" customWidth="1"/>
    <col min="11" max="11" width="10.85546875" customWidth="1"/>
    <col min="12" max="12" width="10.5703125" customWidth="1"/>
  </cols>
  <sheetData>
    <row r="1" spans="1:18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8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</row>
    <row r="2" spans="1:18" x14ac:dyDescent="0.25">
      <c r="A2" s="77" t="s">
        <v>6476</v>
      </c>
      <c r="B2" s="77" t="s">
        <v>6496</v>
      </c>
      <c r="C2" s="78">
        <v>45197</v>
      </c>
      <c r="D2" s="79">
        <v>-25.55</v>
      </c>
      <c r="E2" s="79">
        <v>0</v>
      </c>
      <c r="F2" s="79">
        <v>-25.55</v>
      </c>
      <c r="G2" s="78">
        <v>45197</v>
      </c>
      <c r="H2" s="77" t="s">
        <v>6477</v>
      </c>
      <c r="I2" s="80">
        <v>1516594</v>
      </c>
      <c r="J2" s="80" t="s">
        <v>1313</v>
      </c>
      <c r="K2" s="80">
        <v>189313</v>
      </c>
      <c r="L2" s="81">
        <v>45201</v>
      </c>
      <c r="M2" s="77" t="s">
        <v>186</v>
      </c>
      <c r="N2" t="s">
        <v>1291</v>
      </c>
      <c r="P2" s="42">
        <v>-25.55</v>
      </c>
      <c r="Q2" s="84">
        <v>1</v>
      </c>
      <c r="R2" t="s">
        <v>1289</v>
      </c>
    </row>
    <row r="3" spans="1:18" x14ac:dyDescent="0.25">
      <c r="A3" s="77" t="s">
        <v>6476</v>
      </c>
      <c r="B3" s="77" t="s">
        <v>6496</v>
      </c>
      <c r="C3" s="78">
        <v>45197</v>
      </c>
      <c r="D3" s="79">
        <v>-22.78</v>
      </c>
      <c r="E3" s="79"/>
      <c r="F3" s="79">
        <v>-22.78</v>
      </c>
      <c r="G3" s="78">
        <v>45197</v>
      </c>
      <c r="H3" s="77" t="s">
        <v>6477</v>
      </c>
      <c r="I3" s="80">
        <v>1529939</v>
      </c>
      <c r="J3" s="80" t="s">
        <v>1339</v>
      </c>
      <c r="K3" s="80">
        <v>189313</v>
      </c>
      <c r="L3" s="81">
        <v>45201</v>
      </c>
      <c r="M3" s="77" t="s">
        <v>186</v>
      </c>
      <c r="N3" t="s">
        <v>1291</v>
      </c>
      <c r="P3" s="42">
        <v>-22.78</v>
      </c>
      <c r="Q3" s="84">
        <v>1</v>
      </c>
      <c r="R3" t="s">
        <v>1289</v>
      </c>
    </row>
    <row r="4" spans="1:18" x14ac:dyDescent="0.25">
      <c r="A4" s="77" t="s">
        <v>6476</v>
      </c>
      <c r="B4" s="77" t="s">
        <v>6496</v>
      </c>
      <c r="C4" s="78">
        <v>45197</v>
      </c>
      <c r="D4" s="79">
        <v>-39</v>
      </c>
      <c r="E4" s="79"/>
      <c r="F4" s="79">
        <v>-39</v>
      </c>
      <c r="G4" s="78">
        <v>45197</v>
      </c>
      <c r="H4" s="77" t="s">
        <v>6477</v>
      </c>
      <c r="I4" s="80">
        <v>1529946</v>
      </c>
      <c r="J4" s="80" t="s">
        <v>1306</v>
      </c>
      <c r="K4" s="80">
        <v>189313</v>
      </c>
      <c r="L4" s="81">
        <v>45201</v>
      </c>
      <c r="M4" s="77" t="s">
        <v>186</v>
      </c>
      <c r="N4" t="s">
        <v>1291</v>
      </c>
      <c r="P4" s="42">
        <v>-39</v>
      </c>
      <c r="Q4" s="84">
        <v>1</v>
      </c>
      <c r="R4" t="s">
        <v>1289</v>
      </c>
    </row>
    <row r="5" spans="1:18" x14ac:dyDescent="0.25">
      <c r="A5" s="77" t="s">
        <v>6476</v>
      </c>
      <c r="B5" s="77" t="s">
        <v>6497</v>
      </c>
      <c r="C5" s="78">
        <v>45197</v>
      </c>
      <c r="D5" s="79">
        <v>-95.31</v>
      </c>
      <c r="E5" s="79">
        <v>-9.4600000000000009</v>
      </c>
      <c r="F5" s="79">
        <v>-85.85</v>
      </c>
      <c r="G5" s="78">
        <v>45197</v>
      </c>
      <c r="H5" s="77" t="s">
        <v>6478</v>
      </c>
      <c r="I5" s="80">
        <v>1662421</v>
      </c>
      <c r="J5" s="80" t="s">
        <v>1300</v>
      </c>
      <c r="K5" s="80">
        <v>189313</v>
      </c>
      <c r="L5" s="81">
        <v>45201</v>
      </c>
      <c r="M5" s="77" t="s">
        <v>186</v>
      </c>
      <c r="N5" t="s">
        <v>1301</v>
      </c>
      <c r="P5" s="42">
        <v>-85.85</v>
      </c>
      <c r="Q5" s="84">
        <v>1</v>
      </c>
      <c r="R5" t="s">
        <v>1289</v>
      </c>
    </row>
    <row r="6" spans="1:18" x14ac:dyDescent="0.25">
      <c r="A6" s="77" t="s">
        <v>6476</v>
      </c>
      <c r="B6" s="77" t="s">
        <v>6498</v>
      </c>
      <c r="C6" s="78">
        <v>45197</v>
      </c>
      <c r="D6" s="79">
        <v>-38.659999999999997</v>
      </c>
      <c r="E6" s="79">
        <v>-10.51</v>
      </c>
      <c r="F6" s="79">
        <v>-28.15</v>
      </c>
      <c r="G6" s="78">
        <v>45197</v>
      </c>
      <c r="H6" s="77" t="s">
        <v>6479</v>
      </c>
      <c r="I6" s="80">
        <v>1540783</v>
      </c>
      <c r="J6" s="80" t="s">
        <v>1317</v>
      </c>
      <c r="K6" s="80">
        <v>189313</v>
      </c>
      <c r="L6" s="81">
        <v>45201</v>
      </c>
      <c r="M6" s="77" t="s">
        <v>186</v>
      </c>
      <c r="N6" t="s">
        <v>1298</v>
      </c>
      <c r="P6" s="42">
        <v>-28.15</v>
      </c>
      <c r="Q6" s="84">
        <v>1</v>
      </c>
      <c r="R6" t="s">
        <v>1289</v>
      </c>
    </row>
    <row r="7" spans="1:18" x14ac:dyDescent="0.25">
      <c r="A7" s="77" t="s">
        <v>6476</v>
      </c>
      <c r="B7" s="77" t="s">
        <v>6499</v>
      </c>
      <c r="C7" s="78">
        <v>45197</v>
      </c>
      <c r="D7" s="79">
        <v>-25.55</v>
      </c>
      <c r="E7" s="79">
        <v>0</v>
      </c>
      <c r="F7" s="79">
        <v>-25.55</v>
      </c>
      <c r="G7" s="78">
        <v>45197</v>
      </c>
      <c r="H7" s="77" t="s">
        <v>6480</v>
      </c>
      <c r="I7" s="80">
        <v>1516597</v>
      </c>
      <c r="J7" s="80" t="s">
        <v>1303</v>
      </c>
      <c r="K7" s="80">
        <v>189313</v>
      </c>
      <c r="L7" s="81">
        <v>45201</v>
      </c>
      <c r="M7" s="77" t="s">
        <v>186</v>
      </c>
      <c r="N7" t="s">
        <v>1291</v>
      </c>
      <c r="P7" s="42">
        <v>-25.55</v>
      </c>
      <c r="Q7" s="84">
        <v>1</v>
      </c>
      <c r="R7" t="s">
        <v>1289</v>
      </c>
    </row>
    <row r="8" spans="1:18" x14ac:dyDescent="0.25">
      <c r="A8" s="77" t="s">
        <v>6476</v>
      </c>
      <c r="B8" s="77" t="s">
        <v>6500</v>
      </c>
      <c r="C8" s="78">
        <v>45197</v>
      </c>
      <c r="D8" s="79">
        <v>-25.55</v>
      </c>
      <c r="E8" s="79">
        <v>0</v>
      </c>
      <c r="F8" s="79">
        <v>-25.55</v>
      </c>
      <c r="G8" s="78">
        <v>45197</v>
      </c>
      <c r="H8" s="77" t="s">
        <v>6481</v>
      </c>
      <c r="I8" s="80">
        <v>1516594</v>
      </c>
      <c r="J8" s="80" t="s">
        <v>1313</v>
      </c>
      <c r="K8" s="80">
        <v>189313</v>
      </c>
      <c r="L8" s="81">
        <v>45201</v>
      </c>
      <c r="M8" s="77" t="s">
        <v>186</v>
      </c>
      <c r="N8" t="s">
        <v>1291</v>
      </c>
      <c r="P8" s="42">
        <v>-25.55</v>
      </c>
      <c r="Q8" s="84">
        <v>1</v>
      </c>
      <c r="R8" t="s">
        <v>1289</v>
      </c>
    </row>
    <row r="9" spans="1:18" x14ac:dyDescent="0.25">
      <c r="A9" s="77" t="s">
        <v>6476</v>
      </c>
      <c r="B9" s="77" t="s">
        <v>6501</v>
      </c>
      <c r="C9" s="78">
        <v>45197</v>
      </c>
      <c r="D9" s="79">
        <v>-173.44</v>
      </c>
      <c r="E9" s="79">
        <v>-18.739999999999998</v>
      </c>
      <c r="F9" s="79">
        <v>-154.69999999999999</v>
      </c>
      <c r="G9" s="78">
        <v>45197</v>
      </c>
      <c r="H9" s="77" t="s">
        <v>6482</v>
      </c>
      <c r="I9" s="80">
        <v>1662420</v>
      </c>
      <c r="J9" s="80" t="s">
        <v>1318</v>
      </c>
      <c r="K9" s="80">
        <v>189313</v>
      </c>
      <c r="L9" s="81">
        <v>45201</v>
      </c>
      <c r="M9" s="77" t="s">
        <v>186</v>
      </c>
      <c r="N9" t="s">
        <v>1301</v>
      </c>
      <c r="P9" s="42">
        <v>-77.349999999999994</v>
      </c>
      <c r="Q9" s="84">
        <v>2</v>
      </c>
      <c r="R9" t="s">
        <v>1289</v>
      </c>
    </row>
    <row r="10" spans="1:18" x14ac:dyDescent="0.25">
      <c r="A10" s="77" t="s">
        <v>6476</v>
      </c>
      <c r="B10" s="77" t="s">
        <v>6502</v>
      </c>
      <c r="C10" s="78">
        <v>45197</v>
      </c>
      <c r="D10" s="79">
        <v>-25.55</v>
      </c>
      <c r="E10" s="79">
        <v>0</v>
      </c>
      <c r="F10" s="79">
        <v>-25.55</v>
      </c>
      <c r="G10" s="78">
        <v>45197</v>
      </c>
      <c r="H10" s="77" t="s">
        <v>6483</v>
      </c>
      <c r="I10" s="80">
        <v>1516594</v>
      </c>
      <c r="J10" s="80" t="s">
        <v>1313</v>
      </c>
      <c r="K10" s="80">
        <v>189313</v>
      </c>
      <c r="L10" s="81">
        <v>45201</v>
      </c>
      <c r="M10" s="77" t="s">
        <v>186</v>
      </c>
      <c r="N10" t="s">
        <v>1291</v>
      </c>
      <c r="P10" s="42">
        <v>-25.55</v>
      </c>
      <c r="Q10" s="84">
        <v>1</v>
      </c>
      <c r="R10" t="s">
        <v>1289</v>
      </c>
    </row>
    <row r="11" spans="1:18" x14ac:dyDescent="0.25">
      <c r="A11" s="77" t="s">
        <v>6476</v>
      </c>
      <c r="B11" s="77" t="s">
        <v>6503</v>
      </c>
      <c r="C11" s="78">
        <v>45197</v>
      </c>
      <c r="D11" s="79">
        <v>-42.7</v>
      </c>
      <c r="E11" s="79">
        <v>-11.1</v>
      </c>
      <c r="F11" s="79">
        <v>-31.6</v>
      </c>
      <c r="G11" s="78">
        <v>45197</v>
      </c>
      <c r="H11" s="77" t="s">
        <v>6484</v>
      </c>
      <c r="I11" s="80">
        <v>1593359</v>
      </c>
      <c r="J11" s="80" t="s">
        <v>1316</v>
      </c>
      <c r="K11" s="80">
        <v>189313</v>
      </c>
      <c r="L11" s="81">
        <v>45201</v>
      </c>
      <c r="M11" s="77" t="s">
        <v>186</v>
      </c>
      <c r="N11" t="s">
        <v>1298</v>
      </c>
      <c r="P11" s="42">
        <v>-31.6</v>
      </c>
      <c r="Q11" s="84">
        <v>1</v>
      </c>
      <c r="R11" t="s">
        <v>1289</v>
      </c>
    </row>
    <row r="12" spans="1:18" x14ac:dyDescent="0.25">
      <c r="A12" s="77" t="s">
        <v>6476</v>
      </c>
      <c r="B12" s="77" t="s">
        <v>6504</v>
      </c>
      <c r="C12" s="78">
        <v>45197</v>
      </c>
      <c r="D12" s="79">
        <v>-95.31</v>
      </c>
      <c r="E12" s="79">
        <v>-9.4600000000000009</v>
      </c>
      <c r="F12" s="79">
        <v>-85.85</v>
      </c>
      <c r="G12" s="78">
        <v>45197</v>
      </c>
      <c r="H12" s="77" t="s">
        <v>6485</v>
      </c>
      <c r="I12" s="80">
        <v>1662422</v>
      </c>
      <c r="J12" s="80" t="s">
        <v>1327</v>
      </c>
      <c r="K12" s="80">
        <v>189313</v>
      </c>
      <c r="L12" s="81">
        <v>45201</v>
      </c>
      <c r="M12" s="77" t="s">
        <v>186</v>
      </c>
      <c r="N12" t="s">
        <v>1301</v>
      </c>
      <c r="P12" s="42">
        <v>-85.85</v>
      </c>
      <c r="Q12" s="84">
        <v>1</v>
      </c>
      <c r="R12" t="s">
        <v>1289</v>
      </c>
    </row>
    <row r="13" spans="1:18" x14ac:dyDescent="0.25">
      <c r="A13" s="77" t="s">
        <v>6486</v>
      </c>
      <c r="B13" s="77" t="s">
        <v>6505</v>
      </c>
      <c r="C13" s="78">
        <v>45198</v>
      </c>
      <c r="D13" s="79">
        <v>-141.24</v>
      </c>
      <c r="E13" s="79">
        <v>0</v>
      </c>
      <c r="F13" s="79">
        <v>-141.24</v>
      </c>
      <c r="G13" s="78">
        <v>45198</v>
      </c>
      <c r="H13" s="77" t="s">
        <v>6487</v>
      </c>
      <c r="I13" s="80">
        <v>1585799</v>
      </c>
      <c r="J13" s="80" t="s">
        <v>1292</v>
      </c>
      <c r="K13" s="80">
        <v>189320</v>
      </c>
      <c r="L13" s="81">
        <v>45202</v>
      </c>
      <c r="M13" s="77" t="s">
        <v>186</v>
      </c>
      <c r="N13" t="s">
        <v>1291</v>
      </c>
      <c r="P13" s="42">
        <v>-70.62</v>
      </c>
      <c r="Q13" s="84">
        <v>2</v>
      </c>
      <c r="R13" t="s">
        <v>1289</v>
      </c>
    </row>
    <row r="14" spans="1:18" x14ac:dyDescent="0.25">
      <c r="A14" s="77" t="s">
        <v>6486</v>
      </c>
      <c r="B14" s="77" t="s">
        <v>6506</v>
      </c>
      <c r="C14" s="78">
        <v>45198</v>
      </c>
      <c r="D14" s="79">
        <v>-78</v>
      </c>
      <c r="E14" s="79">
        <v>0</v>
      </c>
      <c r="F14" s="79">
        <v>-78</v>
      </c>
      <c r="G14" s="78">
        <v>45198</v>
      </c>
      <c r="H14" s="77" t="s">
        <v>6488</v>
      </c>
      <c r="I14" s="80">
        <v>1529947</v>
      </c>
      <c r="J14" s="80" t="s">
        <v>1294</v>
      </c>
      <c r="K14" s="80">
        <v>189320</v>
      </c>
      <c r="L14" s="81">
        <v>45202</v>
      </c>
      <c r="M14" s="77" t="s">
        <v>186</v>
      </c>
      <c r="N14" t="s">
        <v>1291</v>
      </c>
      <c r="P14" s="42">
        <v>-39</v>
      </c>
      <c r="Q14" s="84">
        <v>2</v>
      </c>
      <c r="R14" t="s">
        <v>1289</v>
      </c>
    </row>
    <row r="15" spans="1:18" x14ac:dyDescent="0.25">
      <c r="A15" s="77" t="s">
        <v>6486</v>
      </c>
      <c r="B15" s="77" t="s">
        <v>6507</v>
      </c>
      <c r="C15" s="78">
        <v>45198</v>
      </c>
      <c r="D15" s="79">
        <v>-78</v>
      </c>
      <c r="E15" s="79">
        <v>0</v>
      </c>
      <c r="F15" s="79">
        <v>-78</v>
      </c>
      <c r="G15" s="78">
        <v>45198</v>
      </c>
      <c r="H15" s="77" t="s">
        <v>6489</v>
      </c>
      <c r="I15" s="80">
        <v>1529946</v>
      </c>
      <c r="J15" s="80" t="s">
        <v>1306</v>
      </c>
      <c r="K15" s="80">
        <v>189320</v>
      </c>
      <c r="L15" s="81">
        <v>45202</v>
      </c>
      <c r="M15" s="77" t="s">
        <v>186</v>
      </c>
      <c r="N15" t="s">
        <v>1291</v>
      </c>
      <c r="P15" s="42">
        <v>-39</v>
      </c>
      <c r="Q15" s="84">
        <v>2</v>
      </c>
      <c r="R15" t="s">
        <v>1289</v>
      </c>
    </row>
    <row r="16" spans="1:18" x14ac:dyDescent="0.25">
      <c r="A16" s="77" t="s">
        <v>6486</v>
      </c>
      <c r="B16" s="77" t="s">
        <v>6508</v>
      </c>
      <c r="C16" s="78">
        <v>45198</v>
      </c>
      <c r="D16" s="79">
        <v>-78</v>
      </c>
      <c r="E16" s="79">
        <v>0</v>
      </c>
      <c r="F16" s="79">
        <v>-78</v>
      </c>
      <c r="G16" s="78">
        <v>45198</v>
      </c>
      <c r="H16" s="77" t="s">
        <v>6490</v>
      </c>
      <c r="I16" s="80">
        <v>1529946</v>
      </c>
      <c r="J16" s="80" t="s">
        <v>1306</v>
      </c>
      <c r="K16" s="80">
        <v>189320</v>
      </c>
      <c r="L16" s="81">
        <v>45202</v>
      </c>
      <c r="M16" s="77" t="s">
        <v>186</v>
      </c>
      <c r="N16" t="s">
        <v>1291</v>
      </c>
      <c r="P16" s="42">
        <v>-39</v>
      </c>
      <c r="Q16" s="84">
        <v>2</v>
      </c>
      <c r="R16" t="s">
        <v>1289</v>
      </c>
    </row>
    <row r="17" spans="1:18" x14ac:dyDescent="0.25">
      <c r="A17" s="77" t="s">
        <v>6486</v>
      </c>
      <c r="B17" s="77" t="s">
        <v>6509</v>
      </c>
      <c r="C17" s="78">
        <v>45198</v>
      </c>
      <c r="D17" s="79">
        <v>-53.52</v>
      </c>
      <c r="E17" s="79">
        <v>-31.02</v>
      </c>
      <c r="F17" s="79">
        <v>-22.5</v>
      </c>
      <c r="G17" s="78">
        <v>45198</v>
      </c>
      <c r="H17" s="77" t="s">
        <v>6491</v>
      </c>
      <c r="I17" s="80">
        <v>1663079</v>
      </c>
      <c r="J17" s="80" t="s">
        <v>5743</v>
      </c>
      <c r="K17" s="80">
        <v>189320</v>
      </c>
      <c r="L17" s="81">
        <v>45202</v>
      </c>
      <c r="M17" s="77" t="s">
        <v>186</v>
      </c>
      <c r="N17" t="s">
        <v>1311</v>
      </c>
      <c r="P17" s="42">
        <v>-22.5</v>
      </c>
      <c r="Q17" s="84">
        <v>1</v>
      </c>
      <c r="R17" t="s">
        <v>1289</v>
      </c>
    </row>
    <row r="18" spans="1:18" x14ac:dyDescent="0.25">
      <c r="A18" s="77" t="s">
        <v>6486</v>
      </c>
      <c r="B18" s="77" t="s">
        <v>6510</v>
      </c>
      <c r="C18" s="78">
        <v>45198</v>
      </c>
      <c r="D18" s="79">
        <v>-95.31</v>
      </c>
      <c r="E18" s="79">
        <v>-9.4600000000000009</v>
      </c>
      <c r="F18" s="79">
        <v>-85.85</v>
      </c>
      <c r="G18" s="78">
        <v>45198</v>
      </c>
      <c r="H18" s="77" t="s">
        <v>6492</v>
      </c>
      <c r="I18" s="80">
        <v>1662421</v>
      </c>
      <c r="J18" s="80" t="s">
        <v>1300</v>
      </c>
      <c r="K18" s="80">
        <v>189320</v>
      </c>
      <c r="L18" s="81">
        <v>45202</v>
      </c>
      <c r="M18" s="77" t="s">
        <v>186</v>
      </c>
      <c r="N18" t="s">
        <v>1301</v>
      </c>
      <c r="P18" s="42">
        <v>-85.85</v>
      </c>
      <c r="Q18" s="84">
        <v>1</v>
      </c>
      <c r="R18" t="s">
        <v>1289</v>
      </c>
    </row>
    <row r="19" spans="1:18" x14ac:dyDescent="0.25">
      <c r="A19" s="77" t="s">
        <v>6486</v>
      </c>
      <c r="B19" s="77" t="s">
        <v>6511</v>
      </c>
      <c r="C19" s="78">
        <v>45199</v>
      </c>
      <c r="D19" s="79">
        <v>-32.380000000000003</v>
      </c>
      <c r="E19" s="79">
        <v>-9.8800000000000008</v>
      </c>
      <c r="F19" s="79">
        <v>-22.5</v>
      </c>
      <c r="G19" s="78">
        <v>45199</v>
      </c>
      <c r="H19" s="77" t="s">
        <v>6493</v>
      </c>
      <c r="I19" s="80">
        <v>1663075</v>
      </c>
      <c r="J19" s="80" t="s">
        <v>5741</v>
      </c>
      <c r="K19" s="80">
        <v>189320</v>
      </c>
      <c r="L19" s="81">
        <v>45202</v>
      </c>
      <c r="M19" s="77" t="s">
        <v>186</v>
      </c>
      <c r="N19" t="s">
        <v>1311</v>
      </c>
      <c r="P19" s="42">
        <v>-22.5</v>
      </c>
      <c r="Q19" s="84">
        <v>1</v>
      </c>
      <c r="R19" t="s">
        <v>1289</v>
      </c>
    </row>
    <row r="20" spans="1:18" x14ac:dyDescent="0.25">
      <c r="A20" s="77" t="s">
        <v>6486</v>
      </c>
      <c r="B20" s="77" t="s">
        <v>6512</v>
      </c>
      <c r="C20" s="78">
        <v>45198</v>
      </c>
      <c r="D20" s="79">
        <v>-86.72</v>
      </c>
      <c r="E20" s="79">
        <v>-9.3699999999999992</v>
      </c>
      <c r="F20" s="79">
        <v>-77.349999999999994</v>
      </c>
      <c r="G20" s="78">
        <v>45198</v>
      </c>
      <c r="H20" s="77" t="s">
        <v>6494</v>
      </c>
      <c r="I20" s="80">
        <v>1662420</v>
      </c>
      <c r="J20" s="80" t="s">
        <v>1318</v>
      </c>
      <c r="K20" s="80">
        <v>189320</v>
      </c>
      <c r="L20" s="81">
        <v>45202</v>
      </c>
      <c r="M20" s="77" t="s">
        <v>186</v>
      </c>
      <c r="N20" t="s">
        <v>1301</v>
      </c>
      <c r="P20" s="42">
        <v>-77.349999999999994</v>
      </c>
      <c r="Q20" s="84">
        <v>1</v>
      </c>
      <c r="R20" t="s">
        <v>1289</v>
      </c>
    </row>
    <row r="21" spans="1:18" x14ac:dyDescent="0.25">
      <c r="A21" s="77" t="s">
        <v>6486</v>
      </c>
      <c r="B21" s="77" t="s">
        <v>6513</v>
      </c>
      <c r="C21" s="78">
        <v>45198</v>
      </c>
      <c r="D21" s="79">
        <v>-77.319999999999993</v>
      </c>
      <c r="E21" s="79">
        <v>-21.02</v>
      </c>
      <c r="F21" s="79">
        <v>-56.3</v>
      </c>
      <c r="G21" s="78">
        <v>45198</v>
      </c>
      <c r="H21" s="77" t="s">
        <v>6495</v>
      </c>
      <c r="I21" s="80">
        <v>1540783</v>
      </c>
      <c r="J21" s="80" t="s">
        <v>1317</v>
      </c>
      <c r="K21" s="80">
        <v>189320</v>
      </c>
      <c r="L21" s="81">
        <v>45202</v>
      </c>
      <c r="M21" s="77" t="s">
        <v>186</v>
      </c>
      <c r="N21" t="s">
        <v>1298</v>
      </c>
      <c r="P21" s="42">
        <v>-28.15</v>
      </c>
      <c r="Q21" s="84">
        <v>2</v>
      </c>
      <c r="R21" t="s">
        <v>1289</v>
      </c>
    </row>
    <row r="22" spans="1:18" x14ac:dyDescent="0.25">
      <c r="A22" s="77" t="s">
        <v>6486</v>
      </c>
      <c r="B22" s="77" t="s">
        <v>6513</v>
      </c>
      <c r="C22" s="78">
        <v>45198</v>
      </c>
      <c r="D22" s="79">
        <v>-86.72</v>
      </c>
      <c r="E22" s="79">
        <v>-9.3699999999999992</v>
      </c>
      <c r="F22" s="79">
        <v>-77.349999999999994</v>
      </c>
      <c r="G22" s="78">
        <v>45198</v>
      </c>
      <c r="H22" s="77" t="s">
        <v>6495</v>
      </c>
      <c r="I22" s="80">
        <v>1662420</v>
      </c>
      <c r="J22" s="80" t="s">
        <v>1318</v>
      </c>
      <c r="K22" s="80">
        <v>189320</v>
      </c>
      <c r="L22" s="81">
        <v>45202</v>
      </c>
      <c r="M22" s="77" t="s">
        <v>186</v>
      </c>
      <c r="N22" t="s">
        <v>1301</v>
      </c>
      <c r="P22" s="42">
        <v>-77.349999999999994</v>
      </c>
      <c r="Q22" s="84">
        <v>1</v>
      </c>
      <c r="R22" t="s">
        <v>1289</v>
      </c>
    </row>
    <row r="23" spans="1:18" x14ac:dyDescent="0.25">
      <c r="A23" s="77" t="s">
        <v>6486</v>
      </c>
      <c r="B23" s="77" t="s">
        <v>6513</v>
      </c>
      <c r="C23" s="78">
        <v>45198</v>
      </c>
      <c r="D23" s="79">
        <v>-95.31</v>
      </c>
      <c r="E23" s="79">
        <v>-9.4600000000000009</v>
      </c>
      <c r="F23" s="79">
        <v>-85.85</v>
      </c>
      <c r="G23" s="78">
        <v>45198</v>
      </c>
      <c r="H23" s="77" t="s">
        <v>6495</v>
      </c>
      <c r="I23" s="80">
        <v>1662421</v>
      </c>
      <c r="J23" s="80" t="s">
        <v>1300</v>
      </c>
      <c r="K23" s="80">
        <v>189320</v>
      </c>
      <c r="L23" s="81">
        <v>45202</v>
      </c>
      <c r="M23" s="77" t="s">
        <v>186</v>
      </c>
      <c r="N23" t="s">
        <v>1301</v>
      </c>
      <c r="P23" s="42">
        <v>-85.85</v>
      </c>
      <c r="Q23" s="84">
        <v>1</v>
      </c>
      <c r="R23" t="s">
        <v>1289</v>
      </c>
    </row>
    <row r="24" spans="1:18" x14ac:dyDescent="0.25">
      <c r="A24" s="77" t="s">
        <v>6514</v>
      </c>
      <c r="B24" s="77" t="s">
        <v>6515</v>
      </c>
      <c r="C24" s="78">
        <v>45201</v>
      </c>
      <c r="D24" s="79">
        <v>-42.72</v>
      </c>
      <c r="E24" s="79">
        <v>-20.22</v>
      </c>
      <c r="F24" s="79">
        <v>-22.5</v>
      </c>
      <c r="G24" s="78">
        <v>45201</v>
      </c>
      <c r="H24" s="77" t="s">
        <v>6516</v>
      </c>
      <c r="I24" s="80">
        <v>1663069</v>
      </c>
      <c r="J24" s="80" t="s">
        <v>5742</v>
      </c>
      <c r="K24" s="80">
        <v>12221385</v>
      </c>
      <c r="L24" s="81">
        <v>45203</v>
      </c>
      <c r="M24" s="77" t="s">
        <v>186</v>
      </c>
      <c r="N24" t="s">
        <v>1311</v>
      </c>
      <c r="P24" s="42">
        <v>-22.5</v>
      </c>
      <c r="Q24" s="84">
        <v>1</v>
      </c>
      <c r="R24" t="s">
        <v>1289</v>
      </c>
    </row>
    <row r="25" spans="1:18" x14ac:dyDescent="0.25">
      <c r="A25" s="77" t="s">
        <v>6514</v>
      </c>
      <c r="B25" s="77" t="s">
        <v>6517</v>
      </c>
      <c r="C25" s="78">
        <v>45201</v>
      </c>
      <c r="D25" s="79">
        <v>-44.18</v>
      </c>
      <c r="E25" s="79">
        <v>-21.68</v>
      </c>
      <c r="F25" s="79">
        <v>-22.5</v>
      </c>
      <c r="G25" s="78">
        <v>45201</v>
      </c>
      <c r="H25" s="77" t="s">
        <v>6518</v>
      </c>
      <c r="I25" s="80">
        <v>1663075</v>
      </c>
      <c r="J25" s="80" t="s">
        <v>5741</v>
      </c>
      <c r="K25" s="80">
        <v>12221385</v>
      </c>
      <c r="L25" s="81">
        <v>45203</v>
      </c>
      <c r="M25" s="77" t="s">
        <v>186</v>
      </c>
      <c r="N25" t="s">
        <v>1311</v>
      </c>
      <c r="P25" s="42">
        <v>-22.5</v>
      </c>
      <c r="Q25" s="84">
        <v>1</v>
      </c>
      <c r="R25" t="s">
        <v>1289</v>
      </c>
    </row>
    <row r="26" spans="1:18" x14ac:dyDescent="0.25">
      <c r="A26" s="77" t="s">
        <v>6514</v>
      </c>
      <c r="B26" s="77" t="s">
        <v>6519</v>
      </c>
      <c r="C26" s="78">
        <v>45201</v>
      </c>
      <c r="D26" s="79">
        <v>-42.07</v>
      </c>
      <c r="E26" s="79">
        <v>0</v>
      </c>
      <c r="F26" s="79">
        <v>-42.07</v>
      </c>
      <c r="G26" s="78">
        <v>45201</v>
      </c>
      <c r="H26" s="77" t="s">
        <v>6520</v>
      </c>
      <c r="I26" s="80">
        <v>1514688</v>
      </c>
      <c r="J26" s="80" t="s">
        <v>1304</v>
      </c>
      <c r="K26" s="80">
        <v>189537</v>
      </c>
      <c r="L26" s="81">
        <v>45203</v>
      </c>
      <c r="M26" s="77" t="s">
        <v>186</v>
      </c>
      <c r="N26" t="s">
        <v>1291</v>
      </c>
      <c r="P26" s="42">
        <v>-42.07</v>
      </c>
      <c r="Q26" s="84">
        <v>1</v>
      </c>
      <c r="R26" t="s">
        <v>1289</v>
      </c>
    </row>
    <row r="27" spans="1:18" x14ac:dyDescent="0.25">
      <c r="A27" s="77" t="s">
        <v>6514</v>
      </c>
      <c r="B27" s="77" t="s">
        <v>6521</v>
      </c>
      <c r="C27" s="78">
        <v>45201</v>
      </c>
      <c r="D27" s="79">
        <v>-34.869999999999997</v>
      </c>
      <c r="E27" s="79">
        <v>0</v>
      </c>
      <c r="F27" s="79">
        <v>-34.869999999999997</v>
      </c>
      <c r="G27" s="78">
        <v>45201</v>
      </c>
      <c r="H27" s="77" t="s">
        <v>6522</v>
      </c>
      <c r="I27" s="80">
        <v>1704894</v>
      </c>
      <c r="J27" s="80" t="s">
        <v>7314</v>
      </c>
      <c r="K27" s="80">
        <v>189537</v>
      </c>
      <c r="L27" s="81">
        <v>45203</v>
      </c>
      <c r="M27" s="77" t="s">
        <v>186</v>
      </c>
      <c r="N27" t="s">
        <v>1291</v>
      </c>
      <c r="P27" s="42">
        <v>-36.71</v>
      </c>
      <c r="Q27" s="84">
        <v>0.94987741759738487</v>
      </c>
      <c r="R27" t="s">
        <v>7315</v>
      </c>
    </row>
    <row r="28" spans="1:18" x14ac:dyDescent="0.25">
      <c r="A28" s="77" t="s">
        <v>6514</v>
      </c>
      <c r="B28" s="77" t="s">
        <v>6523</v>
      </c>
      <c r="C28" s="78">
        <v>45201</v>
      </c>
      <c r="D28" s="79">
        <v>-39</v>
      </c>
      <c r="E28" s="79">
        <v>0</v>
      </c>
      <c r="F28" s="79">
        <v>-39</v>
      </c>
      <c r="G28" s="78">
        <v>45201</v>
      </c>
      <c r="H28" s="77" t="s">
        <v>6524</v>
      </c>
      <c r="I28" s="80">
        <v>1529946</v>
      </c>
      <c r="J28" s="80" t="s">
        <v>1306</v>
      </c>
      <c r="K28" s="80">
        <v>189537</v>
      </c>
      <c r="L28" s="81">
        <v>45203</v>
      </c>
      <c r="M28" s="77" t="s">
        <v>186</v>
      </c>
      <c r="N28" t="s">
        <v>1291</v>
      </c>
      <c r="P28" s="42">
        <v>-39</v>
      </c>
      <c r="Q28" s="84">
        <v>1</v>
      </c>
      <c r="R28" t="s">
        <v>1289</v>
      </c>
    </row>
    <row r="29" spans="1:18" x14ac:dyDescent="0.25">
      <c r="A29" s="77" t="s">
        <v>6514</v>
      </c>
      <c r="B29" s="77" t="s">
        <v>6525</v>
      </c>
      <c r="C29" s="78">
        <v>45201</v>
      </c>
      <c r="D29" s="79">
        <v>-95.31</v>
      </c>
      <c r="E29" s="79">
        <v>-9.4600000000000009</v>
      </c>
      <c r="F29" s="79">
        <v>-85.85</v>
      </c>
      <c r="G29" s="78">
        <v>45201</v>
      </c>
      <c r="H29" s="77" t="s">
        <v>6526</v>
      </c>
      <c r="I29" s="80">
        <v>1662422</v>
      </c>
      <c r="J29" s="80" t="s">
        <v>1327</v>
      </c>
      <c r="K29" s="80">
        <v>189537</v>
      </c>
      <c r="L29" s="81">
        <v>45203</v>
      </c>
      <c r="M29" s="77" t="s">
        <v>186</v>
      </c>
      <c r="N29" t="s">
        <v>1301</v>
      </c>
      <c r="P29" s="42">
        <v>-85.85</v>
      </c>
      <c r="Q29" s="84">
        <v>1</v>
      </c>
      <c r="R29" t="s">
        <v>1289</v>
      </c>
    </row>
    <row r="30" spans="1:18" x14ac:dyDescent="0.25">
      <c r="A30" s="77" t="s">
        <v>6514</v>
      </c>
      <c r="B30" s="77" t="s">
        <v>6527</v>
      </c>
      <c r="C30" s="78">
        <v>45201</v>
      </c>
      <c r="D30" s="79">
        <v>-95.31</v>
      </c>
      <c r="E30" s="79">
        <v>-9.4600000000000009</v>
      </c>
      <c r="F30" s="79">
        <v>-85.85</v>
      </c>
      <c r="G30" s="78">
        <v>45201</v>
      </c>
      <c r="H30" s="77" t="s">
        <v>6528</v>
      </c>
      <c r="I30" s="80">
        <v>1662422</v>
      </c>
      <c r="J30" s="80" t="s">
        <v>1327</v>
      </c>
      <c r="K30" s="80">
        <v>189537</v>
      </c>
      <c r="L30" s="81">
        <v>45203</v>
      </c>
      <c r="M30" s="77" t="s">
        <v>186</v>
      </c>
      <c r="N30" t="s">
        <v>1301</v>
      </c>
      <c r="P30" s="42">
        <v>-85.85</v>
      </c>
      <c r="Q30" s="84">
        <v>1</v>
      </c>
      <c r="R30" t="s">
        <v>1289</v>
      </c>
    </row>
    <row r="31" spans="1:18" x14ac:dyDescent="0.25">
      <c r="A31" s="77" t="s">
        <v>6529</v>
      </c>
      <c r="B31" s="77" t="s">
        <v>6530</v>
      </c>
      <c r="C31" s="78">
        <v>45202</v>
      </c>
      <c r="D31" s="79">
        <v>-44.18</v>
      </c>
      <c r="E31" s="79">
        <v>-21.68</v>
      </c>
      <c r="F31" s="79">
        <v>-22.5</v>
      </c>
      <c r="G31" s="78">
        <v>45202</v>
      </c>
      <c r="H31" s="77" t="s">
        <v>6531</v>
      </c>
      <c r="I31" s="80">
        <v>1663079</v>
      </c>
      <c r="J31" s="80" t="s">
        <v>5743</v>
      </c>
      <c r="K31" s="80">
        <v>189542</v>
      </c>
      <c r="L31" s="81">
        <v>45204</v>
      </c>
      <c r="M31" s="77" t="s">
        <v>186</v>
      </c>
      <c r="N31" t="s">
        <v>1311</v>
      </c>
      <c r="P31" s="42">
        <v>-22.5</v>
      </c>
      <c r="Q31" s="84">
        <v>1</v>
      </c>
      <c r="R31" t="s">
        <v>1289</v>
      </c>
    </row>
    <row r="32" spans="1:18" x14ac:dyDescent="0.25">
      <c r="A32" s="77" t="s">
        <v>6529</v>
      </c>
      <c r="B32" s="77" t="s">
        <v>6532</v>
      </c>
      <c r="C32" s="78">
        <v>45202</v>
      </c>
      <c r="D32" s="79">
        <v>-77.319999999999993</v>
      </c>
      <c r="E32" s="79">
        <v>-21.02</v>
      </c>
      <c r="F32" s="79">
        <v>-56.3</v>
      </c>
      <c r="G32" s="78">
        <v>45202</v>
      </c>
      <c r="H32" s="77" t="s">
        <v>6533</v>
      </c>
      <c r="I32" s="80">
        <v>1540780</v>
      </c>
      <c r="J32" s="80" t="s">
        <v>1334</v>
      </c>
      <c r="K32" s="80">
        <v>189544</v>
      </c>
      <c r="L32" s="81">
        <v>45204</v>
      </c>
      <c r="M32" s="77" t="s">
        <v>186</v>
      </c>
      <c r="N32" t="s">
        <v>1298</v>
      </c>
      <c r="P32" s="42">
        <v>-28.15</v>
      </c>
      <c r="Q32" s="84">
        <v>2</v>
      </c>
      <c r="R32" t="s">
        <v>1289</v>
      </c>
    </row>
    <row r="33" spans="1:18" x14ac:dyDescent="0.25">
      <c r="A33" s="77" t="s">
        <v>6529</v>
      </c>
      <c r="B33" s="77" t="s">
        <v>6532</v>
      </c>
      <c r="C33" s="78">
        <v>45202</v>
      </c>
      <c r="D33" s="79">
        <v>-95.31</v>
      </c>
      <c r="E33" s="79">
        <v>-9.4600000000000009</v>
      </c>
      <c r="F33" s="79">
        <v>-85.85</v>
      </c>
      <c r="G33" s="78">
        <v>45202</v>
      </c>
      <c r="H33" s="77" t="s">
        <v>6533</v>
      </c>
      <c r="I33" s="80">
        <v>1662421</v>
      </c>
      <c r="J33" s="80" t="s">
        <v>1300</v>
      </c>
      <c r="K33" s="80">
        <v>189544</v>
      </c>
      <c r="L33" s="81">
        <v>45204</v>
      </c>
      <c r="M33" s="77" t="s">
        <v>186</v>
      </c>
      <c r="N33" t="s">
        <v>1301</v>
      </c>
      <c r="P33" s="42">
        <v>-85.85</v>
      </c>
      <c r="Q33" s="84">
        <v>1</v>
      </c>
      <c r="R33" t="s">
        <v>1289</v>
      </c>
    </row>
    <row r="34" spans="1:18" x14ac:dyDescent="0.25">
      <c r="A34" s="77" t="s">
        <v>6529</v>
      </c>
      <c r="B34" s="77" t="s">
        <v>6534</v>
      </c>
      <c r="C34" s="78">
        <v>45202</v>
      </c>
      <c r="D34" s="79">
        <v>-25.55</v>
      </c>
      <c r="E34" s="79">
        <v>0</v>
      </c>
      <c r="F34" s="79">
        <v>-25.55</v>
      </c>
      <c r="G34" s="78">
        <v>45202</v>
      </c>
      <c r="H34" s="77" t="s">
        <v>6535</v>
      </c>
      <c r="I34" s="80">
        <v>1516594</v>
      </c>
      <c r="J34" s="80" t="s">
        <v>1313</v>
      </c>
      <c r="K34" s="80">
        <v>189544</v>
      </c>
      <c r="L34" s="81">
        <v>45204</v>
      </c>
      <c r="M34" s="77" t="s">
        <v>186</v>
      </c>
      <c r="N34" t="s">
        <v>1291</v>
      </c>
      <c r="P34" s="42">
        <v>-25.55</v>
      </c>
      <c r="Q34" s="84">
        <v>1</v>
      </c>
      <c r="R34" t="s">
        <v>1289</v>
      </c>
    </row>
    <row r="35" spans="1:18" x14ac:dyDescent="0.25">
      <c r="A35" s="77" t="s">
        <v>6529</v>
      </c>
      <c r="B35" s="77" t="s">
        <v>6534</v>
      </c>
      <c r="C35" s="78">
        <v>45202</v>
      </c>
      <c r="D35" s="79">
        <v>-22.78</v>
      </c>
      <c r="E35" s="79"/>
      <c r="F35" s="79">
        <v>-22.78</v>
      </c>
      <c r="G35" s="78">
        <v>45202</v>
      </c>
      <c r="H35" s="77" t="s">
        <v>6535</v>
      </c>
      <c r="I35" s="80">
        <v>1529939</v>
      </c>
      <c r="J35" s="80" t="s">
        <v>1339</v>
      </c>
      <c r="K35" s="80">
        <v>189544</v>
      </c>
      <c r="L35" s="81">
        <v>45204</v>
      </c>
      <c r="M35" s="77" t="s">
        <v>186</v>
      </c>
      <c r="N35" t="s">
        <v>1291</v>
      </c>
      <c r="P35" s="42">
        <v>-22.78</v>
      </c>
      <c r="Q35" s="84">
        <v>1</v>
      </c>
      <c r="R35" t="s">
        <v>1289</v>
      </c>
    </row>
    <row r="36" spans="1:18" x14ac:dyDescent="0.25">
      <c r="A36" s="77" t="s">
        <v>6529</v>
      </c>
      <c r="B36" s="77" t="s">
        <v>6536</v>
      </c>
      <c r="C36" s="78">
        <v>45202</v>
      </c>
      <c r="D36" s="79">
        <v>-128.1</v>
      </c>
      <c r="E36" s="79">
        <v>-33.299999999999997</v>
      </c>
      <c r="F36" s="79">
        <v>-94.8</v>
      </c>
      <c r="G36" s="78">
        <v>45202</v>
      </c>
      <c r="H36" s="77" t="s">
        <v>6537</v>
      </c>
      <c r="I36" s="80">
        <v>1540785</v>
      </c>
      <c r="J36" s="80" t="s">
        <v>1328</v>
      </c>
      <c r="K36" s="80">
        <v>189544</v>
      </c>
      <c r="L36" s="81">
        <v>45204</v>
      </c>
      <c r="M36" s="77" t="s">
        <v>186</v>
      </c>
      <c r="N36" t="s">
        <v>1298</v>
      </c>
      <c r="P36" s="42">
        <v>-31.6</v>
      </c>
      <c r="Q36" s="84">
        <v>2.9999999999999996</v>
      </c>
      <c r="R36" t="s">
        <v>1289</v>
      </c>
    </row>
    <row r="37" spans="1:18" x14ac:dyDescent="0.25">
      <c r="A37" s="77" t="s">
        <v>6529</v>
      </c>
      <c r="B37" s="77" t="s">
        <v>6536</v>
      </c>
      <c r="C37" s="78">
        <v>45202</v>
      </c>
      <c r="D37" s="79">
        <v>-173.44</v>
      </c>
      <c r="E37" s="79">
        <v>-18.739999999999998</v>
      </c>
      <c r="F37" s="79">
        <v>-154.69999999999999</v>
      </c>
      <c r="G37" s="78">
        <v>45202</v>
      </c>
      <c r="H37" s="77" t="s">
        <v>6537</v>
      </c>
      <c r="I37" s="80">
        <v>1662420</v>
      </c>
      <c r="J37" s="80" t="s">
        <v>1318</v>
      </c>
      <c r="K37" s="80">
        <v>189544</v>
      </c>
      <c r="L37" s="81">
        <v>45204</v>
      </c>
      <c r="M37" s="77" t="s">
        <v>186</v>
      </c>
      <c r="N37" t="s">
        <v>1301</v>
      </c>
      <c r="P37" s="42">
        <v>-77.349999999999994</v>
      </c>
      <c r="Q37" s="84">
        <v>2</v>
      </c>
      <c r="R37" t="s">
        <v>1289</v>
      </c>
    </row>
    <row r="38" spans="1:18" x14ac:dyDescent="0.25">
      <c r="A38" s="77" t="s">
        <v>6529</v>
      </c>
      <c r="B38" s="77" t="s">
        <v>6538</v>
      </c>
      <c r="C38" s="78">
        <v>45202</v>
      </c>
      <c r="D38" s="79">
        <v>-22.78</v>
      </c>
      <c r="E38" s="79">
        <v>0</v>
      </c>
      <c r="F38" s="79">
        <v>-22.78</v>
      </c>
      <c r="G38" s="78">
        <v>45202</v>
      </c>
      <c r="H38" s="77" t="s">
        <v>6539</v>
      </c>
      <c r="I38" s="80">
        <v>1529939</v>
      </c>
      <c r="J38" s="80" t="s">
        <v>1339</v>
      </c>
      <c r="K38" s="80">
        <v>189544</v>
      </c>
      <c r="L38" s="81">
        <v>45204</v>
      </c>
      <c r="M38" s="77" t="s">
        <v>186</v>
      </c>
      <c r="N38" t="s">
        <v>1291</v>
      </c>
      <c r="P38" s="42">
        <v>-22.78</v>
      </c>
      <c r="Q38" s="84">
        <v>1</v>
      </c>
      <c r="R38" t="s">
        <v>1289</v>
      </c>
    </row>
    <row r="39" spans="1:18" x14ac:dyDescent="0.25">
      <c r="A39" s="77" t="s">
        <v>6540</v>
      </c>
      <c r="B39" s="77" t="s">
        <v>6541</v>
      </c>
      <c r="C39" s="78">
        <v>45204</v>
      </c>
      <c r="D39" s="79">
        <v>-94.54</v>
      </c>
      <c r="E39" s="79">
        <v>-32.270000000000003</v>
      </c>
      <c r="F39" s="79">
        <v>-62.27</v>
      </c>
      <c r="G39" s="78">
        <v>45204</v>
      </c>
      <c r="H39" s="77" t="s">
        <v>6542</v>
      </c>
      <c r="I39" s="80">
        <v>1339334</v>
      </c>
      <c r="J39" s="80" t="s">
        <v>1331</v>
      </c>
      <c r="K39" s="80">
        <v>12221410</v>
      </c>
      <c r="L39" s="81">
        <v>45209</v>
      </c>
      <c r="M39" s="77" t="s">
        <v>186</v>
      </c>
      <c r="N39" t="s">
        <v>1301</v>
      </c>
      <c r="P39" s="42">
        <v>-62.27</v>
      </c>
      <c r="Q39" s="84">
        <v>1</v>
      </c>
      <c r="R39" t="s">
        <v>1289</v>
      </c>
    </row>
    <row r="40" spans="1:18" x14ac:dyDescent="0.25">
      <c r="A40" s="77" t="s">
        <v>6540</v>
      </c>
      <c r="B40" s="77" t="s">
        <v>6543</v>
      </c>
      <c r="C40" s="78">
        <v>45204</v>
      </c>
      <c r="D40" s="79">
        <v>-38.659999999999997</v>
      </c>
      <c r="E40" s="79">
        <v>-10.51</v>
      </c>
      <c r="F40" s="79">
        <v>-28.15</v>
      </c>
      <c r="G40" s="78">
        <v>45204</v>
      </c>
      <c r="H40" s="77" t="s">
        <v>6544</v>
      </c>
      <c r="I40" s="80">
        <v>1540783</v>
      </c>
      <c r="J40" s="80" t="s">
        <v>1317</v>
      </c>
      <c r="K40" s="80">
        <v>189701</v>
      </c>
      <c r="L40" s="81">
        <v>45209</v>
      </c>
      <c r="M40" s="77" t="s">
        <v>186</v>
      </c>
      <c r="N40" t="s">
        <v>1298</v>
      </c>
      <c r="P40" s="42">
        <v>-28.15</v>
      </c>
      <c r="Q40" s="84">
        <v>1</v>
      </c>
      <c r="R40" t="s">
        <v>1289</v>
      </c>
    </row>
    <row r="41" spans="1:18" x14ac:dyDescent="0.25">
      <c r="A41" s="77" t="s">
        <v>6540</v>
      </c>
      <c r="B41" s="77" t="s">
        <v>6545</v>
      </c>
      <c r="C41" s="78">
        <v>45204</v>
      </c>
      <c r="D41" s="79">
        <v>-34.869999999999997</v>
      </c>
      <c r="E41" s="79">
        <v>0</v>
      </c>
      <c r="F41" s="79">
        <v>-34.869999999999997</v>
      </c>
      <c r="G41" s="78">
        <v>45204</v>
      </c>
      <c r="H41" s="77" t="s">
        <v>6546</v>
      </c>
      <c r="I41" s="80">
        <v>1704894</v>
      </c>
      <c r="J41" s="80" t="s">
        <v>7314</v>
      </c>
      <c r="K41" s="80">
        <v>189701</v>
      </c>
      <c r="L41" s="81">
        <v>45209</v>
      </c>
      <c r="M41" s="77" t="s">
        <v>186</v>
      </c>
      <c r="N41" t="s">
        <v>1291</v>
      </c>
      <c r="P41" s="42">
        <v>-36.71</v>
      </c>
      <c r="Q41" s="84">
        <v>0.94987741759738487</v>
      </c>
      <c r="R41" t="s">
        <v>7315</v>
      </c>
    </row>
    <row r="42" spans="1:18" x14ac:dyDescent="0.25">
      <c r="A42" s="77" t="s">
        <v>6540</v>
      </c>
      <c r="B42" s="77" t="s">
        <v>6547</v>
      </c>
      <c r="C42" s="78">
        <v>45204</v>
      </c>
      <c r="D42" s="79">
        <v>-115.98</v>
      </c>
      <c r="E42" s="79">
        <v>-31.53</v>
      </c>
      <c r="F42" s="79">
        <v>-84.45</v>
      </c>
      <c r="G42" s="78">
        <v>45204</v>
      </c>
      <c r="H42" s="77" t="s">
        <v>6548</v>
      </c>
      <c r="I42" s="80">
        <v>1593357</v>
      </c>
      <c r="J42" s="80" t="s">
        <v>1302</v>
      </c>
      <c r="K42" s="80">
        <v>189701</v>
      </c>
      <c r="L42" s="81">
        <v>45209</v>
      </c>
      <c r="M42" s="77" t="s">
        <v>186</v>
      </c>
      <c r="N42" t="s">
        <v>1298</v>
      </c>
      <c r="P42" s="42">
        <v>-28.15</v>
      </c>
      <c r="Q42" s="84">
        <v>3.0000000000000004</v>
      </c>
      <c r="R42" t="s">
        <v>1289</v>
      </c>
    </row>
    <row r="43" spans="1:18" x14ac:dyDescent="0.25">
      <c r="A43" s="77" t="s">
        <v>6540</v>
      </c>
      <c r="B43" s="77" t="s">
        <v>6549</v>
      </c>
      <c r="C43" s="78">
        <v>45204</v>
      </c>
      <c r="D43" s="79">
        <v>-95.31</v>
      </c>
      <c r="E43" s="79">
        <v>-9.4600000000000009</v>
      </c>
      <c r="F43" s="79">
        <v>-85.85</v>
      </c>
      <c r="G43" s="78">
        <v>45204</v>
      </c>
      <c r="H43" s="77" t="s">
        <v>6550</v>
      </c>
      <c r="I43" s="80">
        <v>1662422</v>
      </c>
      <c r="J43" s="80" t="s">
        <v>1327</v>
      </c>
      <c r="K43" s="80">
        <v>189701</v>
      </c>
      <c r="L43" s="81">
        <v>45209</v>
      </c>
      <c r="M43" s="77" t="s">
        <v>186</v>
      </c>
      <c r="N43" t="s">
        <v>1301</v>
      </c>
      <c r="P43" s="42">
        <v>-85.85</v>
      </c>
      <c r="Q43" s="84">
        <v>1</v>
      </c>
      <c r="R43" t="s">
        <v>1289</v>
      </c>
    </row>
    <row r="44" spans="1:18" x14ac:dyDescent="0.25">
      <c r="A44" s="77" t="s">
        <v>6540</v>
      </c>
      <c r="B44" s="77" t="s">
        <v>6551</v>
      </c>
      <c r="C44" s="78">
        <v>45204</v>
      </c>
      <c r="D44" s="79">
        <v>-86.72</v>
      </c>
      <c r="E44" s="79">
        <v>-9.3699999999999992</v>
      </c>
      <c r="F44" s="79">
        <v>-77.349999999999994</v>
      </c>
      <c r="G44" s="78">
        <v>45204</v>
      </c>
      <c r="H44" s="77" t="s">
        <v>6552</v>
      </c>
      <c r="I44" s="80">
        <v>1662420</v>
      </c>
      <c r="J44" s="80" t="s">
        <v>1318</v>
      </c>
      <c r="K44" s="80">
        <v>189701</v>
      </c>
      <c r="L44" s="81">
        <v>45209</v>
      </c>
      <c r="M44" s="77" t="s">
        <v>186</v>
      </c>
      <c r="N44" t="s">
        <v>1301</v>
      </c>
      <c r="P44" s="42">
        <v>-77.349999999999994</v>
      </c>
      <c r="Q44" s="84">
        <v>1</v>
      </c>
      <c r="R44" t="s">
        <v>1289</v>
      </c>
    </row>
    <row r="45" spans="1:18" x14ac:dyDescent="0.25">
      <c r="A45" s="77" t="s">
        <v>6553</v>
      </c>
      <c r="B45" s="77" t="s">
        <v>6554</v>
      </c>
      <c r="C45" s="78">
        <v>45205</v>
      </c>
      <c r="D45" s="79">
        <v>-43.39</v>
      </c>
      <c r="E45" s="79">
        <v>-20.89</v>
      </c>
      <c r="F45" s="79">
        <v>-22.5</v>
      </c>
      <c r="G45" s="78">
        <v>45205</v>
      </c>
      <c r="H45" s="77" t="s">
        <v>6555</v>
      </c>
      <c r="I45" s="80">
        <v>1663082</v>
      </c>
      <c r="J45" s="80" t="s">
        <v>5740</v>
      </c>
      <c r="K45" s="80">
        <v>189886</v>
      </c>
      <c r="L45" s="81">
        <v>45210</v>
      </c>
      <c r="M45" s="77" t="s">
        <v>186</v>
      </c>
      <c r="N45" t="s">
        <v>1311</v>
      </c>
      <c r="P45" s="42">
        <v>-22.5</v>
      </c>
      <c r="Q45" s="84">
        <v>1</v>
      </c>
      <c r="R45" t="s">
        <v>1289</v>
      </c>
    </row>
    <row r="46" spans="1:18" x14ac:dyDescent="0.25">
      <c r="A46" s="77" t="s">
        <v>6553</v>
      </c>
      <c r="B46" s="77" t="s">
        <v>6556</v>
      </c>
      <c r="C46" s="78">
        <v>45206</v>
      </c>
      <c r="D46" s="79">
        <v>-44.18</v>
      </c>
      <c r="E46" s="79">
        <v>-21.68</v>
      </c>
      <c r="F46" s="79">
        <v>-22.5</v>
      </c>
      <c r="G46" s="78">
        <v>45206</v>
      </c>
      <c r="H46" s="77" t="s">
        <v>6557</v>
      </c>
      <c r="I46" s="80">
        <v>1663075</v>
      </c>
      <c r="J46" s="80" t="s">
        <v>5741</v>
      </c>
      <c r="K46" s="80">
        <v>189886</v>
      </c>
      <c r="L46" s="81">
        <v>45210</v>
      </c>
      <c r="M46" s="77" t="s">
        <v>186</v>
      </c>
      <c r="N46" t="s">
        <v>1311</v>
      </c>
      <c r="P46" s="42">
        <v>-22.5</v>
      </c>
      <c r="Q46" s="84">
        <v>1</v>
      </c>
      <c r="R46" t="s">
        <v>1289</v>
      </c>
    </row>
    <row r="47" spans="1:18" x14ac:dyDescent="0.25">
      <c r="A47" s="77" t="s">
        <v>6553</v>
      </c>
      <c r="B47" s="77" t="s">
        <v>6558</v>
      </c>
      <c r="C47" s="78">
        <v>45205</v>
      </c>
      <c r="D47" s="79">
        <v>-25.55</v>
      </c>
      <c r="E47" s="79">
        <v>0</v>
      </c>
      <c r="F47" s="79">
        <v>-25.55</v>
      </c>
      <c r="G47" s="78">
        <v>45205</v>
      </c>
      <c r="H47" s="77" t="s">
        <v>6559</v>
      </c>
      <c r="I47" s="80">
        <v>1516596</v>
      </c>
      <c r="J47" s="80" t="s">
        <v>1344</v>
      </c>
      <c r="K47" s="80">
        <v>189888</v>
      </c>
      <c r="L47" s="81">
        <v>45210</v>
      </c>
      <c r="M47" s="77" t="s">
        <v>186</v>
      </c>
      <c r="N47" t="s">
        <v>1291</v>
      </c>
      <c r="P47" s="42">
        <v>-25.55</v>
      </c>
      <c r="Q47" s="84">
        <v>1</v>
      </c>
      <c r="R47" t="s">
        <v>1289</v>
      </c>
    </row>
    <row r="48" spans="1:18" x14ac:dyDescent="0.25">
      <c r="A48" s="77" t="s">
        <v>6553</v>
      </c>
      <c r="B48" s="77" t="s">
        <v>6560</v>
      </c>
      <c r="C48" s="78">
        <v>45206</v>
      </c>
      <c r="D48" s="79">
        <v>-95.31</v>
      </c>
      <c r="E48" s="79">
        <v>-9.4600000000000009</v>
      </c>
      <c r="F48" s="79">
        <v>-85.85</v>
      </c>
      <c r="G48" s="78">
        <v>45206</v>
      </c>
      <c r="H48" s="77" t="s">
        <v>6561</v>
      </c>
      <c r="I48" s="80">
        <v>1662421</v>
      </c>
      <c r="J48" s="80" t="s">
        <v>1300</v>
      </c>
      <c r="K48" s="80">
        <v>189888</v>
      </c>
      <c r="L48" s="81">
        <v>45210</v>
      </c>
      <c r="M48" s="77" t="s">
        <v>186</v>
      </c>
      <c r="N48" t="s">
        <v>1301</v>
      </c>
      <c r="P48" s="42">
        <v>-85.85</v>
      </c>
      <c r="Q48" s="84">
        <v>1</v>
      </c>
      <c r="R48" t="s">
        <v>1289</v>
      </c>
    </row>
    <row r="49" spans="1:18" x14ac:dyDescent="0.25">
      <c r="A49" s="77" t="s">
        <v>6553</v>
      </c>
      <c r="B49" s="77" t="s">
        <v>6562</v>
      </c>
      <c r="C49" s="78">
        <v>45208</v>
      </c>
      <c r="D49" s="79">
        <v>-25.55</v>
      </c>
      <c r="E49" s="79">
        <v>0</v>
      </c>
      <c r="F49" s="79">
        <v>-25.55</v>
      </c>
      <c r="G49" s="78">
        <v>45208</v>
      </c>
      <c r="H49" s="77" t="s">
        <v>6563</v>
      </c>
      <c r="I49" s="80">
        <v>1516594</v>
      </c>
      <c r="J49" s="80" t="s">
        <v>1313</v>
      </c>
      <c r="K49" s="80">
        <v>189888</v>
      </c>
      <c r="L49" s="81">
        <v>45210</v>
      </c>
      <c r="M49" s="77" t="s">
        <v>186</v>
      </c>
      <c r="N49" t="s">
        <v>1291</v>
      </c>
      <c r="P49" s="42">
        <v>-25.55</v>
      </c>
      <c r="Q49" s="84">
        <v>1</v>
      </c>
      <c r="R49" t="s">
        <v>1289</v>
      </c>
    </row>
    <row r="50" spans="1:18" x14ac:dyDescent="0.25">
      <c r="A50" s="77" t="s">
        <v>6553</v>
      </c>
      <c r="B50" s="77" t="s">
        <v>6564</v>
      </c>
      <c r="C50" s="78">
        <v>45205</v>
      </c>
      <c r="D50" s="79">
        <v>-68.63</v>
      </c>
      <c r="E50" s="79">
        <v>0</v>
      </c>
      <c r="F50" s="79">
        <v>-68.63</v>
      </c>
      <c r="G50" s="78">
        <v>45205</v>
      </c>
      <c r="H50" s="77" t="s">
        <v>6565</v>
      </c>
      <c r="I50" s="80">
        <v>1529950</v>
      </c>
      <c r="J50" s="80" t="s">
        <v>1348</v>
      </c>
      <c r="K50" s="80">
        <v>189888</v>
      </c>
      <c r="L50" s="81">
        <v>45210</v>
      </c>
      <c r="M50" s="77" t="s">
        <v>186</v>
      </c>
      <c r="N50" t="s">
        <v>1291</v>
      </c>
      <c r="P50" s="42">
        <v>-68.63</v>
      </c>
      <c r="Q50" s="84">
        <v>1</v>
      </c>
      <c r="R50" t="s">
        <v>1289</v>
      </c>
    </row>
    <row r="51" spans="1:18" x14ac:dyDescent="0.25">
      <c r="A51" s="77" t="s">
        <v>6553</v>
      </c>
      <c r="B51" s="77" t="s">
        <v>6566</v>
      </c>
      <c r="C51" s="78">
        <v>45208</v>
      </c>
      <c r="D51" s="79">
        <v>-39</v>
      </c>
      <c r="E51" s="79">
        <v>0</v>
      </c>
      <c r="F51" s="79">
        <v>-39</v>
      </c>
      <c r="G51" s="78">
        <v>45208</v>
      </c>
      <c r="H51" s="77" t="s">
        <v>6567</v>
      </c>
      <c r="I51" s="80">
        <v>1529946</v>
      </c>
      <c r="J51" s="80" t="s">
        <v>1306</v>
      </c>
      <c r="K51" s="80">
        <v>189888</v>
      </c>
      <c r="L51" s="81">
        <v>45210</v>
      </c>
      <c r="M51" s="77" t="s">
        <v>186</v>
      </c>
      <c r="N51" t="s">
        <v>1291</v>
      </c>
      <c r="P51" s="42">
        <v>-39</v>
      </c>
      <c r="Q51" s="84">
        <v>1</v>
      </c>
      <c r="R51" t="s">
        <v>1289</v>
      </c>
    </row>
    <row r="52" spans="1:18" x14ac:dyDescent="0.25">
      <c r="A52" s="77" t="s">
        <v>6553</v>
      </c>
      <c r="B52" s="77" t="s">
        <v>6568</v>
      </c>
      <c r="C52" s="78">
        <v>45208</v>
      </c>
      <c r="D52" s="79">
        <v>-190.62</v>
      </c>
      <c r="E52" s="79">
        <v>-18.920000000000002</v>
      </c>
      <c r="F52" s="79">
        <v>-171.7</v>
      </c>
      <c r="G52" s="78">
        <v>45208</v>
      </c>
      <c r="H52" s="77" t="s">
        <v>6569</v>
      </c>
      <c r="I52" s="80">
        <v>1662421</v>
      </c>
      <c r="J52" s="80" t="s">
        <v>1300</v>
      </c>
      <c r="K52" s="80">
        <v>189888</v>
      </c>
      <c r="L52" s="81">
        <v>45210</v>
      </c>
      <c r="M52" s="77" t="s">
        <v>186</v>
      </c>
      <c r="N52" t="s">
        <v>1301</v>
      </c>
      <c r="P52" s="42">
        <v>-85.85</v>
      </c>
      <c r="Q52" s="84">
        <v>2</v>
      </c>
      <c r="R52" t="s">
        <v>1289</v>
      </c>
    </row>
    <row r="53" spans="1:18" x14ac:dyDescent="0.25">
      <c r="A53" s="77" t="s">
        <v>6553</v>
      </c>
      <c r="B53" s="77" t="s">
        <v>6570</v>
      </c>
      <c r="C53" s="78">
        <v>45205</v>
      </c>
      <c r="D53" s="79">
        <v>-25.55</v>
      </c>
      <c r="E53" s="79">
        <v>0</v>
      </c>
      <c r="F53" s="79">
        <v>-25.55</v>
      </c>
      <c r="G53" s="78">
        <v>45205</v>
      </c>
      <c r="H53" s="77" t="s">
        <v>6571</v>
      </c>
      <c r="I53" s="80">
        <v>1516597</v>
      </c>
      <c r="J53" s="80" t="s">
        <v>1303</v>
      </c>
      <c r="K53" s="80">
        <v>189888</v>
      </c>
      <c r="L53" s="81">
        <v>45210</v>
      </c>
      <c r="M53" s="77" t="s">
        <v>186</v>
      </c>
      <c r="N53" t="s">
        <v>1291</v>
      </c>
      <c r="P53" s="42">
        <v>-25.55</v>
      </c>
      <c r="Q53" s="84">
        <v>1</v>
      </c>
      <c r="R53" t="s">
        <v>1289</v>
      </c>
    </row>
    <row r="54" spans="1:18" x14ac:dyDescent="0.25">
      <c r="A54" s="77" t="s">
        <v>6553</v>
      </c>
      <c r="B54" s="77" t="s">
        <v>6572</v>
      </c>
      <c r="C54" s="78">
        <v>45208</v>
      </c>
      <c r="D54" s="79">
        <v>-39</v>
      </c>
      <c r="E54" s="79">
        <v>0</v>
      </c>
      <c r="F54" s="79">
        <v>-39</v>
      </c>
      <c r="G54" s="78">
        <v>45208</v>
      </c>
      <c r="H54" s="77" t="s">
        <v>6573</v>
      </c>
      <c r="I54" s="80">
        <v>1529947</v>
      </c>
      <c r="J54" s="80" t="s">
        <v>1294</v>
      </c>
      <c r="K54" s="80">
        <v>189888</v>
      </c>
      <c r="L54" s="81">
        <v>45210</v>
      </c>
      <c r="M54" s="77" t="s">
        <v>186</v>
      </c>
      <c r="N54" t="s">
        <v>1291</v>
      </c>
      <c r="P54" s="42">
        <v>-39</v>
      </c>
      <c r="Q54" s="84">
        <v>1</v>
      </c>
      <c r="R54" t="s">
        <v>1289</v>
      </c>
    </row>
    <row r="55" spans="1:18" x14ac:dyDescent="0.25">
      <c r="A55" s="77" t="s">
        <v>6553</v>
      </c>
      <c r="B55" s="77" t="s">
        <v>6574</v>
      </c>
      <c r="C55" s="78">
        <v>45205</v>
      </c>
      <c r="D55" s="79">
        <v>-38.659999999999997</v>
      </c>
      <c r="E55" s="79">
        <v>-10.51</v>
      </c>
      <c r="F55" s="79">
        <v>-28.15</v>
      </c>
      <c r="G55" s="78">
        <v>45205</v>
      </c>
      <c r="H55" s="77" t="s">
        <v>6575</v>
      </c>
      <c r="I55" s="80">
        <v>1540781</v>
      </c>
      <c r="J55" s="80" t="s">
        <v>1308</v>
      </c>
      <c r="K55" s="80">
        <v>189888</v>
      </c>
      <c r="L55" s="81">
        <v>45210</v>
      </c>
      <c r="M55" s="77" t="s">
        <v>186</v>
      </c>
      <c r="N55" t="s">
        <v>1298</v>
      </c>
      <c r="P55" s="42">
        <v>-28.15</v>
      </c>
      <c r="Q55" s="84">
        <v>1</v>
      </c>
      <c r="R55" t="s">
        <v>1289</v>
      </c>
    </row>
    <row r="56" spans="1:18" x14ac:dyDescent="0.25">
      <c r="A56" s="77" t="s">
        <v>6553</v>
      </c>
      <c r="B56" s="77" t="s">
        <v>6576</v>
      </c>
      <c r="C56" s="78">
        <v>45208</v>
      </c>
      <c r="D56" s="79">
        <v>-38.659999999999997</v>
      </c>
      <c r="E56" s="79">
        <v>-10.509999999999998</v>
      </c>
      <c r="F56" s="79">
        <v>-28.15</v>
      </c>
      <c r="G56" s="78">
        <v>45208</v>
      </c>
      <c r="H56" s="77" t="s">
        <v>6577</v>
      </c>
      <c r="I56" s="80">
        <v>1540781</v>
      </c>
      <c r="J56" s="80" t="s">
        <v>1308</v>
      </c>
      <c r="K56" s="80">
        <v>189888</v>
      </c>
      <c r="L56" s="81">
        <v>45210</v>
      </c>
      <c r="M56" s="77" t="s">
        <v>186</v>
      </c>
      <c r="N56" t="s">
        <v>1298</v>
      </c>
      <c r="P56" s="42">
        <v>-28.15</v>
      </c>
      <c r="Q56" s="84">
        <v>1</v>
      </c>
      <c r="R56" t="s">
        <v>1289</v>
      </c>
    </row>
    <row r="57" spans="1:18" x14ac:dyDescent="0.25">
      <c r="A57" s="77" t="s">
        <v>6553</v>
      </c>
      <c r="B57" s="77" t="s">
        <v>6576</v>
      </c>
      <c r="C57" s="78">
        <v>45208</v>
      </c>
      <c r="D57" s="79">
        <v>-42.7</v>
      </c>
      <c r="E57" s="79">
        <v>-11.1</v>
      </c>
      <c r="F57" s="79">
        <v>-31.6</v>
      </c>
      <c r="G57" s="78">
        <v>45208</v>
      </c>
      <c r="H57" s="77" t="s">
        <v>6577</v>
      </c>
      <c r="I57" s="80">
        <v>1540787</v>
      </c>
      <c r="J57" s="80" t="s">
        <v>1341</v>
      </c>
      <c r="K57" s="80">
        <v>189888</v>
      </c>
      <c r="L57" s="81">
        <v>45210</v>
      </c>
      <c r="M57" s="77" t="s">
        <v>186</v>
      </c>
      <c r="N57" t="s">
        <v>1298</v>
      </c>
      <c r="P57" s="42">
        <v>-31.6</v>
      </c>
      <c r="Q57" s="84">
        <v>1</v>
      </c>
      <c r="R57" t="s">
        <v>1289</v>
      </c>
    </row>
    <row r="58" spans="1:18" x14ac:dyDescent="0.25">
      <c r="A58" s="77" t="s">
        <v>6553</v>
      </c>
      <c r="B58" s="77" t="s">
        <v>6578</v>
      </c>
      <c r="C58" s="78">
        <v>45205</v>
      </c>
      <c r="D58" s="79">
        <v>-39</v>
      </c>
      <c r="E58" s="79">
        <v>0</v>
      </c>
      <c r="F58" s="79">
        <v>-39</v>
      </c>
      <c r="G58" s="78">
        <v>45205</v>
      </c>
      <c r="H58" s="77" t="s">
        <v>6579</v>
      </c>
      <c r="I58" s="80">
        <v>1529947</v>
      </c>
      <c r="J58" s="80" t="s">
        <v>1294</v>
      </c>
      <c r="K58" s="80">
        <v>189888</v>
      </c>
      <c r="L58" s="81">
        <v>45210</v>
      </c>
      <c r="M58" s="77" t="s">
        <v>186</v>
      </c>
      <c r="N58" t="s">
        <v>1291</v>
      </c>
      <c r="P58" s="42">
        <v>-39</v>
      </c>
      <c r="Q58" s="84">
        <v>1</v>
      </c>
      <c r="R58" t="s">
        <v>1289</v>
      </c>
    </row>
    <row r="59" spans="1:18" x14ac:dyDescent="0.25">
      <c r="A59" s="77" t="s">
        <v>6553</v>
      </c>
      <c r="B59" s="77" t="s">
        <v>6580</v>
      </c>
      <c r="C59" s="78">
        <v>45208</v>
      </c>
      <c r="D59" s="79">
        <v>-86.72</v>
      </c>
      <c r="E59" s="79">
        <v>-9.3699999999999992</v>
      </c>
      <c r="F59" s="79">
        <v>-77.349999999999994</v>
      </c>
      <c r="G59" s="78">
        <v>45208</v>
      </c>
      <c r="H59" s="77" t="s">
        <v>6581</v>
      </c>
      <c r="I59" s="80">
        <v>1662420</v>
      </c>
      <c r="J59" s="80" t="s">
        <v>1318</v>
      </c>
      <c r="K59" s="80">
        <v>189888</v>
      </c>
      <c r="L59" s="81">
        <v>45210</v>
      </c>
      <c r="M59" s="77" t="s">
        <v>186</v>
      </c>
      <c r="N59" t="s">
        <v>1301</v>
      </c>
      <c r="P59" s="42">
        <v>-77.349999999999994</v>
      </c>
      <c r="Q59" s="84">
        <v>1</v>
      </c>
      <c r="R59" t="s">
        <v>1289</v>
      </c>
    </row>
    <row r="60" spans="1:18" x14ac:dyDescent="0.25">
      <c r="A60" s="77" t="s">
        <v>6553</v>
      </c>
      <c r="B60" s="77" t="s">
        <v>6582</v>
      </c>
      <c r="C60" s="78">
        <v>45208</v>
      </c>
      <c r="D60" s="79">
        <v>-285.93</v>
      </c>
      <c r="E60" s="79">
        <v>-28.38</v>
      </c>
      <c r="F60" s="79">
        <v>-257.55</v>
      </c>
      <c r="G60" s="78">
        <v>45208</v>
      </c>
      <c r="H60" s="77" t="s">
        <v>6583</v>
      </c>
      <c r="I60" s="80">
        <v>1662421</v>
      </c>
      <c r="J60" s="80" t="s">
        <v>1300</v>
      </c>
      <c r="K60" s="80">
        <v>189888</v>
      </c>
      <c r="L60" s="81">
        <v>45210</v>
      </c>
      <c r="M60" s="77" t="s">
        <v>186</v>
      </c>
      <c r="N60" t="s">
        <v>1301</v>
      </c>
      <c r="P60" s="42">
        <v>-85.85</v>
      </c>
      <c r="Q60" s="84">
        <v>3.0000000000000004</v>
      </c>
      <c r="R60" t="s">
        <v>1289</v>
      </c>
    </row>
    <row r="61" spans="1:18" x14ac:dyDescent="0.25">
      <c r="A61" s="77" t="s">
        <v>6553</v>
      </c>
      <c r="B61" s="77" t="s">
        <v>6582</v>
      </c>
      <c r="C61" s="78">
        <v>45208</v>
      </c>
      <c r="D61" s="79">
        <v>-95.31</v>
      </c>
      <c r="E61" s="79">
        <v>-9.4600000000000009</v>
      </c>
      <c r="F61" s="79">
        <v>-85.85</v>
      </c>
      <c r="G61" s="78">
        <v>45208</v>
      </c>
      <c r="H61" s="77" t="s">
        <v>6583</v>
      </c>
      <c r="I61" s="80">
        <v>1662422</v>
      </c>
      <c r="J61" s="80" t="s">
        <v>1327</v>
      </c>
      <c r="K61" s="80">
        <v>189888</v>
      </c>
      <c r="L61" s="81">
        <v>45210</v>
      </c>
      <c r="M61" s="77" t="s">
        <v>186</v>
      </c>
      <c r="N61" t="s">
        <v>1301</v>
      </c>
      <c r="P61" s="42">
        <v>-85.85</v>
      </c>
      <c r="Q61" s="84">
        <v>1</v>
      </c>
      <c r="R61" t="s">
        <v>1289</v>
      </c>
    </row>
    <row r="62" spans="1:18" x14ac:dyDescent="0.25">
      <c r="A62" s="77" t="s">
        <v>6584</v>
      </c>
      <c r="B62" s="77" t="s">
        <v>6585</v>
      </c>
      <c r="C62" s="78">
        <v>45209</v>
      </c>
      <c r="D62" s="79">
        <v>-95.31</v>
      </c>
      <c r="E62" s="79">
        <v>-9.4600000000000009</v>
      </c>
      <c r="F62" s="79">
        <v>-85.85</v>
      </c>
      <c r="G62" s="78">
        <v>45209</v>
      </c>
      <c r="H62" s="77" t="s">
        <v>6586</v>
      </c>
      <c r="I62" s="80">
        <v>1662421</v>
      </c>
      <c r="J62" s="80" t="s">
        <v>1300</v>
      </c>
      <c r="K62" s="80">
        <v>189896</v>
      </c>
      <c r="L62" s="81">
        <v>45211</v>
      </c>
      <c r="M62" s="77" t="s">
        <v>186</v>
      </c>
      <c r="N62" t="s">
        <v>1301</v>
      </c>
      <c r="P62" s="42">
        <v>-85.85</v>
      </c>
      <c r="Q62" s="84">
        <v>1</v>
      </c>
      <c r="R62" t="s">
        <v>1289</v>
      </c>
    </row>
    <row r="63" spans="1:18" x14ac:dyDescent="0.25">
      <c r="A63" s="77" t="s">
        <v>6584</v>
      </c>
      <c r="B63" s="77" t="s">
        <v>6587</v>
      </c>
      <c r="C63" s="78">
        <v>45209</v>
      </c>
      <c r="D63" s="79">
        <v>-39</v>
      </c>
      <c r="E63" s="79">
        <v>0</v>
      </c>
      <c r="F63" s="79">
        <v>-39</v>
      </c>
      <c r="G63" s="78">
        <v>45209</v>
      </c>
      <c r="H63" s="77" t="s">
        <v>6588</v>
      </c>
      <c r="I63" s="80">
        <v>1529947</v>
      </c>
      <c r="J63" s="80" t="s">
        <v>1294</v>
      </c>
      <c r="K63" s="80">
        <v>189896</v>
      </c>
      <c r="L63" s="81">
        <v>45211</v>
      </c>
      <c r="M63" s="77" t="s">
        <v>186</v>
      </c>
      <c r="N63" t="s">
        <v>1291</v>
      </c>
      <c r="P63" s="42">
        <v>-39</v>
      </c>
      <c r="Q63" s="84">
        <v>1</v>
      </c>
      <c r="R63" t="s">
        <v>1289</v>
      </c>
    </row>
    <row r="64" spans="1:18" x14ac:dyDescent="0.25">
      <c r="A64" s="77" t="s">
        <v>6584</v>
      </c>
      <c r="B64" s="77" t="s">
        <v>6589</v>
      </c>
      <c r="C64" s="78">
        <v>45209</v>
      </c>
      <c r="D64" s="79">
        <v>-85.4</v>
      </c>
      <c r="E64" s="79">
        <v>-22.2</v>
      </c>
      <c r="F64" s="79">
        <v>-63.2</v>
      </c>
      <c r="G64" s="78">
        <v>45209</v>
      </c>
      <c r="H64" s="77" t="s">
        <v>6590</v>
      </c>
      <c r="I64" s="80">
        <v>1540785</v>
      </c>
      <c r="J64" s="80" t="s">
        <v>1328</v>
      </c>
      <c r="K64" s="80">
        <v>189896</v>
      </c>
      <c r="L64" s="81">
        <v>45211</v>
      </c>
      <c r="M64" s="77" t="s">
        <v>186</v>
      </c>
      <c r="N64" t="s">
        <v>1298</v>
      </c>
      <c r="P64" s="42">
        <v>-31.6</v>
      </c>
      <c r="Q64" s="84">
        <v>2</v>
      </c>
      <c r="R64" t="s">
        <v>1289</v>
      </c>
    </row>
    <row r="65" spans="1:19" x14ac:dyDescent="0.25">
      <c r="A65" s="77" t="s">
        <v>6584</v>
      </c>
      <c r="B65" s="77" t="s">
        <v>6591</v>
      </c>
      <c r="C65" s="78">
        <v>45209</v>
      </c>
      <c r="D65" s="79">
        <v>-156</v>
      </c>
      <c r="E65" s="79">
        <v>0</v>
      </c>
      <c r="F65" s="79">
        <v>-156</v>
      </c>
      <c r="G65" s="78">
        <v>45209</v>
      </c>
      <c r="H65" s="77" t="s">
        <v>6592</v>
      </c>
      <c r="I65" s="80">
        <v>1529947</v>
      </c>
      <c r="J65" s="80" t="s">
        <v>1294</v>
      </c>
      <c r="K65" s="80">
        <v>189896</v>
      </c>
      <c r="L65" s="81">
        <v>45211</v>
      </c>
      <c r="M65" s="77" t="s">
        <v>186</v>
      </c>
      <c r="N65" t="s">
        <v>1291</v>
      </c>
      <c r="P65" s="42">
        <v>-39</v>
      </c>
      <c r="Q65" s="84">
        <v>4</v>
      </c>
      <c r="R65" t="s">
        <v>1289</v>
      </c>
    </row>
    <row r="66" spans="1:19" x14ac:dyDescent="0.25">
      <c r="A66" s="77" t="s">
        <v>6584</v>
      </c>
      <c r="B66" s="77" t="s">
        <v>6593</v>
      </c>
      <c r="C66" s="78">
        <v>45209</v>
      </c>
      <c r="D66" s="79">
        <v>-78</v>
      </c>
      <c r="E66" s="79">
        <v>0</v>
      </c>
      <c r="F66" s="79">
        <v>-78</v>
      </c>
      <c r="G66" s="78">
        <v>45209</v>
      </c>
      <c r="H66" s="77" t="s">
        <v>6594</v>
      </c>
      <c r="I66" s="80">
        <v>1529946</v>
      </c>
      <c r="J66" s="80" t="s">
        <v>1306</v>
      </c>
      <c r="K66" s="80">
        <v>189896</v>
      </c>
      <c r="L66" s="81">
        <v>45211</v>
      </c>
      <c r="M66" s="77" t="s">
        <v>186</v>
      </c>
      <c r="N66" t="s">
        <v>1291</v>
      </c>
      <c r="P66" s="42">
        <v>-39</v>
      </c>
      <c r="Q66" s="84">
        <v>2</v>
      </c>
      <c r="R66" t="s">
        <v>1289</v>
      </c>
    </row>
    <row r="67" spans="1:19" x14ac:dyDescent="0.25">
      <c r="A67" s="77" t="s">
        <v>6595</v>
      </c>
      <c r="B67" s="77" t="s">
        <v>6596</v>
      </c>
      <c r="C67" s="78">
        <v>45203</v>
      </c>
      <c r="D67" s="79">
        <v>-22.78</v>
      </c>
      <c r="E67" s="79">
        <v>0</v>
      </c>
      <c r="F67" s="79">
        <v>-22.78</v>
      </c>
      <c r="G67" s="78">
        <v>45203</v>
      </c>
      <c r="H67" s="77" t="s">
        <v>6597</v>
      </c>
      <c r="I67" s="80">
        <v>1529939</v>
      </c>
      <c r="J67" s="80" t="s">
        <v>1339</v>
      </c>
      <c r="K67" s="80">
        <v>190033</v>
      </c>
      <c r="L67" s="81">
        <v>45205</v>
      </c>
      <c r="M67" s="77" t="s">
        <v>186</v>
      </c>
      <c r="N67" t="s">
        <v>1291</v>
      </c>
      <c r="P67" s="42">
        <v>-22.78</v>
      </c>
      <c r="Q67" s="84">
        <v>1</v>
      </c>
      <c r="R67" t="s">
        <v>1289</v>
      </c>
    </row>
    <row r="68" spans="1:19" x14ac:dyDescent="0.25">
      <c r="A68" s="77" t="s">
        <v>6595</v>
      </c>
      <c r="B68" s="77" t="s">
        <v>6598</v>
      </c>
      <c r="C68" s="78">
        <v>45203</v>
      </c>
      <c r="D68" s="79">
        <v>-25.55</v>
      </c>
      <c r="E68" s="79">
        <v>0</v>
      </c>
      <c r="F68" s="79">
        <v>-25.55</v>
      </c>
      <c r="G68" s="78">
        <v>45203</v>
      </c>
      <c r="H68" s="77" t="s">
        <v>6599</v>
      </c>
      <c r="I68" s="80">
        <v>1516596</v>
      </c>
      <c r="J68" s="80" t="s">
        <v>1344</v>
      </c>
      <c r="K68" s="80">
        <v>190033</v>
      </c>
      <c r="L68" s="81">
        <v>45205</v>
      </c>
      <c r="M68" s="77" t="s">
        <v>186</v>
      </c>
      <c r="N68" t="s">
        <v>1291</v>
      </c>
      <c r="P68" s="42">
        <v>-25.55</v>
      </c>
      <c r="Q68" s="84">
        <v>1</v>
      </c>
      <c r="R68" t="s">
        <v>1289</v>
      </c>
    </row>
    <row r="69" spans="1:19" x14ac:dyDescent="0.25">
      <c r="A69" s="77" t="s">
        <v>6595</v>
      </c>
      <c r="B69" s="77" t="s">
        <v>6598</v>
      </c>
      <c r="C69" s="78">
        <v>45203</v>
      </c>
      <c r="D69" s="79">
        <v>-39</v>
      </c>
      <c r="E69" s="79"/>
      <c r="F69" s="79">
        <v>-39</v>
      </c>
      <c r="G69" s="78">
        <v>45203</v>
      </c>
      <c r="H69" s="77" t="s">
        <v>6599</v>
      </c>
      <c r="I69" s="80">
        <v>1529947</v>
      </c>
      <c r="J69" s="80" t="s">
        <v>1294</v>
      </c>
      <c r="K69" s="80">
        <v>190033</v>
      </c>
      <c r="L69" s="81">
        <v>45205</v>
      </c>
      <c r="M69" s="77" t="s">
        <v>186</v>
      </c>
      <c r="N69" t="s">
        <v>1291</v>
      </c>
      <c r="P69" s="42">
        <v>-39</v>
      </c>
      <c r="Q69" s="84">
        <v>1</v>
      </c>
      <c r="R69" t="s">
        <v>1289</v>
      </c>
    </row>
    <row r="70" spans="1:19" x14ac:dyDescent="0.25">
      <c r="A70" s="77" t="s">
        <v>6600</v>
      </c>
      <c r="B70" s="77" t="s">
        <v>6601</v>
      </c>
      <c r="C70" s="78">
        <v>45210</v>
      </c>
      <c r="D70" s="79">
        <v>-42.8</v>
      </c>
      <c r="E70" s="79">
        <v>-20.3</v>
      </c>
      <c r="F70" s="79">
        <v>-22.5</v>
      </c>
      <c r="G70" s="78">
        <v>45210</v>
      </c>
      <c r="H70" s="77" t="s">
        <v>6602</v>
      </c>
      <c r="I70" s="80">
        <v>1663079</v>
      </c>
      <c r="J70" s="80" t="s">
        <v>5743</v>
      </c>
      <c r="K70" s="80">
        <v>12221526</v>
      </c>
      <c r="L70" s="81">
        <v>45212</v>
      </c>
      <c r="M70" s="77" t="s">
        <v>186</v>
      </c>
      <c r="N70" t="s">
        <v>1311</v>
      </c>
      <c r="P70" s="42">
        <v>-22.5</v>
      </c>
      <c r="Q70" s="84">
        <v>1</v>
      </c>
      <c r="R70" t="s">
        <v>1289</v>
      </c>
    </row>
    <row r="71" spans="1:19" x14ac:dyDescent="0.25">
      <c r="A71" s="77" t="s">
        <v>6600</v>
      </c>
      <c r="B71" s="77" t="s">
        <v>6603</v>
      </c>
      <c r="C71" s="78">
        <v>45210</v>
      </c>
      <c r="D71" s="79">
        <v>-44.76</v>
      </c>
      <c r="E71" s="79">
        <v>-22.26</v>
      </c>
      <c r="F71" s="79">
        <v>-22.5</v>
      </c>
      <c r="G71" s="78">
        <v>45210</v>
      </c>
      <c r="H71" s="77" t="s">
        <v>6604</v>
      </c>
      <c r="I71" s="80">
        <v>1663079</v>
      </c>
      <c r="J71" s="80" t="s">
        <v>5743</v>
      </c>
      <c r="K71" s="80">
        <v>12221526</v>
      </c>
      <c r="L71" s="81">
        <v>45212</v>
      </c>
      <c r="M71" s="77" t="s">
        <v>186</v>
      </c>
      <c r="N71" t="s">
        <v>1311</v>
      </c>
      <c r="P71" s="42">
        <v>-22.5</v>
      </c>
      <c r="Q71" s="84">
        <v>1</v>
      </c>
      <c r="R71" t="s">
        <v>1289</v>
      </c>
    </row>
    <row r="72" spans="1:19" x14ac:dyDescent="0.25">
      <c r="A72" s="77" t="s">
        <v>6600</v>
      </c>
      <c r="B72" s="77" t="s">
        <v>6605</v>
      </c>
      <c r="C72" s="78">
        <v>45210</v>
      </c>
      <c r="D72" s="79">
        <v>-86.72</v>
      </c>
      <c r="E72" s="79">
        <v>-9.3699999999999992</v>
      </c>
      <c r="F72" s="79">
        <v>-77.349999999999994</v>
      </c>
      <c r="G72" s="78">
        <v>45210</v>
      </c>
      <c r="H72" s="77" t="s">
        <v>6606</v>
      </c>
      <c r="I72" s="80">
        <v>1662420</v>
      </c>
      <c r="J72" s="80" t="s">
        <v>1318</v>
      </c>
      <c r="K72" s="80">
        <v>190098</v>
      </c>
      <c r="L72" s="81">
        <v>45212</v>
      </c>
      <c r="M72" s="77" t="s">
        <v>186</v>
      </c>
      <c r="N72" t="s">
        <v>1301</v>
      </c>
      <c r="P72" s="42">
        <v>-77.349999999999994</v>
      </c>
      <c r="Q72" s="84">
        <v>1</v>
      </c>
      <c r="R72" t="s">
        <v>1289</v>
      </c>
    </row>
    <row r="73" spans="1:19" x14ac:dyDescent="0.25">
      <c r="A73" s="77" t="s">
        <v>6600</v>
      </c>
      <c r="B73" s="77" t="s">
        <v>6607</v>
      </c>
      <c r="C73" s="78">
        <v>45210</v>
      </c>
      <c r="D73" s="79">
        <v>-39</v>
      </c>
      <c r="E73" s="79">
        <v>0</v>
      </c>
      <c r="F73" s="79">
        <v>-39</v>
      </c>
      <c r="G73" s="78">
        <v>45210</v>
      </c>
      <c r="H73" s="77" t="s">
        <v>6608</v>
      </c>
      <c r="I73" s="80">
        <v>1529947</v>
      </c>
      <c r="J73" s="80" t="s">
        <v>1294</v>
      </c>
      <c r="K73" s="80">
        <v>190098</v>
      </c>
      <c r="L73" s="81">
        <v>45212</v>
      </c>
      <c r="M73" s="77" t="s">
        <v>186</v>
      </c>
      <c r="N73" t="s">
        <v>1291</v>
      </c>
      <c r="P73" s="42">
        <v>-39</v>
      </c>
      <c r="Q73" s="84">
        <v>1</v>
      </c>
      <c r="R73" t="s">
        <v>1289</v>
      </c>
    </row>
    <row r="74" spans="1:19" x14ac:dyDescent="0.25">
      <c r="A74" s="77" t="s">
        <v>6600</v>
      </c>
      <c r="B74" s="77" t="s">
        <v>6609</v>
      </c>
      <c r="C74" s="78">
        <v>45210</v>
      </c>
      <c r="D74" s="79">
        <v>-154.63999999999999</v>
      </c>
      <c r="E74" s="79">
        <v>-42.04</v>
      </c>
      <c r="F74" s="79">
        <v>-112.6</v>
      </c>
      <c r="G74" s="78">
        <v>45210</v>
      </c>
      <c r="H74" s="77" t="s">
        <v>6610</v>
      </c>
      <c r="I74" s="80">
        <v>1540781</v>
      </c>
      <c r="J74" s="80" t="s">
        <v>1308</v>
      </c>
      <c r="K74" s="80">
        <v>190098</v>
      </c>
      <c r="L74" s="81">
        <v>45212</v>
      </c>
      <c r="M74" s="77" t="s">
        <v>186</v>
      </c>
      <c r="N74" t="s">
        <v>1298</v>
      </c>
      <c r="P74" s="42">
        <v>-28.15</v>
      </c>
      <c r="Q74" s="84">
        <v>4</v>
      </c>
      <c r="R74" t="s">
        <v>1289</v>
      </c>
    </row>
    <row r="75" spans="1:19" x14ac:dyDescent="0.25">
      <c r="A75" s="77" t="s">
        <v>6600</v>
      </c>
      <c r="B75" s="77" t="s">
        <v>6611</v>
      </c>
      <c r="C75" s="78">
        <v>45210</v>
      </c>
      <c r="D75" s="79">
        <v>-26.47</v>
      </c>
      <c r="E75" s="79">
        <v>-9.32</v>
      </c>
      <c r="F75" s="79">
        <v>-17.149999999999999</v>
      </c>
      <c r="G75" s="78">
        <v>45210</v>
      </c>
      <c r="H75" s="77" t="s">
        <v>6612</v>
      </c>
      <c r="I75" s="80">
        <v>1408977</v>
      </c>
      <c r="J75" s="80" t="s">
        <v>1312</v>
      </c>
      <c r="K75" s="80">
        <v>190098</v>
      </c>
      <c r="L75" s="81">
        <v>45212</v>
      </c>
      <c r="M75" s="77" t="s">
        <v>186</v>
      </c>
      <c r="N75" t="s">
        <v>1311</v>
      </c>
      <c r="P75" s="65">
        <v>-17.149999999999999</v>
      </c>
      <c r="Q75" s="84">
        <v>1</v>
      </c>
      <c r="R75" t="s">
        <v>1289</v>
      </c>
      <c r="S75" s="97">
        <v>17.5</v>
      </c>
    </row>
    <row r="76" spans="1:19" x14ac:dyDescent="0.25">
      <c r="A76" s="77" t="s">
        <v>6600</v>
      </c>
      <c r="B76" s="77" t="s">
        <v>6613</v>
      </c>
      <c r="C76" s="78">
        <v>45210</v>
      </c>
      <c r="D76" s="79">
        <v>-39</v>
      </c>
      <c r="E76" s="79">
        <v>0</v>
      </c>
      <c r="F76" s="79">
        <v>-39</v>
      </c>
      <c r="G76" s="78">
        <v>45210</v>
      </c>
      <c r="H76" s="77" t="s">
        <v>6614</v>
      </c>
      <c r="I76" s="80">
        <v>1529946</v>
      </c>
      <c r="J76" s="80" t="s">
        <v>1306</v>
      </c>
      <c r="K76" s="80">
        <v>190098</v>
      </c>
      <c r="L76" s="81">
        <v>45212</v>
      </c>
      <c r="M76" s="77" t="s">
        <v>186</v>
      </c>
      <c r="N76" t="s">
        <v>1291</v>
      </c>
      <c r="P76" s="42">
        <v>-39</v>
      </c>
      <c r="Q76" s="84">
        <v>1</v>
      </c>
      <c r="R76" t="s">
        <v>1289</v>
      </c>
    </row>
    <row r="77" spans="1:19" x14ac:dyDescent="0.25">
      <c r="A77" s="77" t="s">
        <v>6600</v>
      </c>
      <c r="B77" s="77" t="s">
        <v>6615</v>
      </c>
      <c r="C77" s="78">
        <v>45210</v>
      </c>
      <c r="D77" s="79">
        <v>-77.319999999999993</v>
      </c>
      <c r="E77" s="79">
        <v>-21.02</v>
      </c>
      <c r="F77" s="79">
        <v>-56.3</v>
      </c>
      <c r="G77" s="78">
        <v>45210</v>
      </c>
      <c r="H77" s="77" t="s">
        <v>6616</v>
      </c>
      <c r="I77" s="80">
        <v>1593356</v>
      </c>
      <c r="J77" s="80" t="s">
        <v>1329</v>
      </c>
      <c r="K77" s="80">
        <v>190098</v>
      </c>
      <c r="L77" s="81">
        <v>45212</v>
      </c>
      <c r="M77" s="77" t="s">
        <v>186</v>
      </c>
      <c r="N77" t="s">
        <v>1298</v>
      </c>
      <c r="P77" s="42">
        <v>-28.15</v>
      </c>
      <c r="Q77" s="84">
        <v>2</v>
      </c>
      <c r="R77" t="s">
        <v>1289</v>
      </c>
    </row>
    <row r="78" spans="1:19" x14ac:dyDescent="0.25">
      <c r="A78" s="77" t="s">
        <v>6617</v>
      </c>
      <c r="B78" s="77" t="s">
        <v>6618</v>
      </c>
      <c r="C78" s="78">
        <v>45211</v>
      </c>
      <c r="D78" s="79">
        <v>-22.78</v>
      </c>
      <c r="E78" s="79">
        <v>0</v>
      </c>
      <c r="F78" s="79">
        <v>-22.78</v>
      </c>
      <c r="G78" s="78">
        <v>45211</v>
      </c>
      <c r="H78" s="77" t="s">
        <v>6619</v>
      </c>
      <c r="I78" s="80">
        <v>1529939</v>
      </c>
      <c r="J78" s="80" t="s">
        <v>1339</v>
      </c>
      <c r="K78" s="80">
        <v>190201</v>
      </c>
      <c r="L78" s="81">
        <v>45215</v>
      </c>
      <c r="M78" s="77" t="s">
        <v>186</v>
      </c>
      <c r="N78" t="s">
        <v>1291</v>
      </c>
      <c r="P78" s="42">
        <v>-22.78</v>
      </c>
      <c r="Q78" s="84">
        <v>1</v>
      </c>
      <c r="R78" t="s">
        <v>1289</v>
      </c>
    </row>
    <row r="79" spans="1:19" x14ac:dyDescent="0.25">
      <c r="A79" s="77" t="s">
        <v>6617</v>
      </c>
      <c r="B79" s="77" t="s">
        <v>6620</v>
      </c>
      <c r="C79" s="78">
        <v>45211</v>
      </c>
      <c r="D79" s="79">
        <v>-85.4</v>
      </c>
      <c r="E79" s="79">
        <v>-22.2</v>
      </c>
      <c r="F79" s="79">
        <v>-63.2</v>
      </c>
      <c r="G79" s="78">
        <v>45211</v>
      </c>
      <c r="H79" s="77" t="s">
        <v>6621</v>
      </c>
      <c r="I79" s="80">
        <v>1540784</v>
      </c>
      <c r="J79" s="80" t="s">
        <v>1297</v>
      </c>
      <c r="K79" s="80">
        <v>190201</v>
      </c>
      <c r="L79" s="81">
        <v>45215</v>
      </c>
      <c r="M79" s="77" t="s">
        <v>186</v>
      </c>
      <c r="N79" t="s">
        <v>1298</v>
      </c>
      <c r="P79" s="42">
        <v>-31.6</v>
      </c>
      <c r="Q79" s="84">
        <v>2</v>
      </c>
      <c r="R79" t="s">
        <v>1289</v>
      </c>
    </row>
    <row r="80" spans="1:19" x14ac:dyDescent="0.25">
      <c r="A80" s="77" t="s">
        <v>6617</v>
      </c>
      <c r="B80" s="77" t="s">
        <v>6622</v>
      </c>
      <c r="C80" s="78">
        <v>45211</v>
      </c>
      <c r="D80" s="79">
        <v>-86.72</v>
      </c>
      <c r="E80" s="79">
        <v>-9.3699999999999992</v>
      </c>
      <c r="F80" s="79">
        <v>-77.349999999999994</v>
      </c>
      <c r="G80" s="78">
        <v>45211</v>
      </c>
      <c r="H80" s="77" t="s">
        <v>6623</v>
      </c>
      <c r="I80" s="80">
        <v>1662420</v>
      </c>
      <c r="J80" s="80" t="s">
        <v>1318</v>
      </c>
      <c r="K80" s="80">
        <v>190201</v>
      </c>
      <c r="L80" s="81">
        <v>45215</v>
      </c>
      <c r="M80" s="77" t="s">
        <v>186</v>
      </c>
      <c r="N80" t="s">
        <v>1301</v>
      </c>
      <c r="P80" s="42">
        <v>-77.349999999999994</v>
      </c>
      <c r="Q80" s="84">
        <v>1</v>
      </c>
      <c r="R80" t="s">
        <v>1289</v>
      </c>
    </row>
    <row r="81" spans="1:18" x14ac:dyDescent="0.25">
      <c r="A81" s="77" t="s">
        <v>6617</v>
      </c>
      <c r="B81" s="77" t="s">
        <v>6624</v>
      </c>
      <c r="C81" s="78">
        <v>45211</v>
      </c>
      <c r="D81" s="79">
        <v>-38.659999999999997</v>
      </c>
      <c r="E81" s="79">
        <v>-10.51</v>
      </c>
      <c r="F81" s="79">
        <v>-28.15</v>
      </c>
      <c r="G81" s="78">
        <v>45211</v>
      </c>
      <c r="H81" s="77" t="s">
        <v>6625</v>
      </c>
      <c r="I81" s="80">
        <v>1540781</v>
      </c>
      <c r="J81" s="80" t="s">
        <v>1308</v>
      </c>
      <c r="K81" s="80">
        <v>190201</v>
      </c>
      <c r="L81" s="81">
        <v>45215</v>
      </c>
      <c r="M81" s="77" t="s">
        <v>186</v>
      </c>
      <c r="N81" t="s">
        <v>1298</v>
      </c>
      <c r="P81" s="42">
        <v>-28.15</v>
      </c>
      <c r="Q81" s="84">
        <v>1</v>
      </c>
      <c r="R81" t="s">
        <v>1289</v>
      </c>
    </row>
    <row r="82" spans="1:18" x14ac:dyDescent="0.25">
      <c r="A82" s="77" t="s">
        <v>6617</v>
      </c>
      <c r="B82" s="77" t="s">
        <v>6626</v>
      </c>
      <c r="C82" s="78">
        <v>45211</v>
      </c>
      <c r="D82" s="79">
        <v>-70.62</v>
      </c>
      <c r="E82" s="79">
        <v>0</v>
      </c>
      <c r="F82" s="79">
        <v>-70.62</v>
      </c>
      <c r="G82" s="78">
        <v>45211</v>
      </c>
      <c r="H82" s="77" t="s">
        <v>6627</v>
      </c>
      <c r="I82" s="80">
        <v>1585901</v>
      </c>
      <c r="J82" s="80" t="s">
        <v>1347</v>
      </c>
      <c r="K82" s="80">
        <v>190201</v>
      </c>
      <c r="L82" s="81">
        <v>45215</v>
      </c>
      <c r="M82" s="77" t="s">
        <v>186</v>
      </c>
      <c r="N82" t="s">
        <v>1291</v>
      </c>
      <c r="P82" s="42">
        <v>-70.62</v>
      </c>
      <c r="Q82" s="84">
        <v>1</v>
      </c>
      <c r="R82" t="s">
        <v>1289</v>
      </c>
    </row>
    <row r="83" spans="1:18" x14ac:dyDescent="0.25">
      <c r="A83" s="77" t="s">
        <v>6628</v>
      </c>
      <c r="B83" s="77" t="s">
        <v>6629</v>
      </c>
      <c r="C83" s="78">
        <v>45212</v>
      </c>
      <c r="D83" s="79">
        <v>-44.18</v>
      </c>
      <c r="E83" s="79">
        <v>-21.68</v>
      </c>
      <c r="F83" s="79">
        <v>-22.5</v>
      </c>
      <c r="G83" s="78">
        <v>45212</v>
      </c>
      <c r="H83" s="77" t="s">
        <v>6630</v>
      </c>
      <c r="I83" s="80">
        <v>1663069</v>
      </c>
      <c r="J83" s="80" t="s">
        <v>5742</v>
      </c>
      <c r="K83" s="80">
        <v>12221597</v>
      </c>
      <c r="L83" s="81">
        <v>45216</v>
      </c>
      <c r="M83" s="77" t="s">
        <v>186</v>
      </c>
      <c r="N83" t="s">
        <v>1311</v>
      </c>
      <c r="P83" s="42">
        <v>-22.5</v>
      </c>
      <c r="Q83" s="84">
        <v>1</v>
      </c>
      <c r="R83" t="s">
        <v>1289</v>
      </c>
    </row>
    <row r="84" spans="1:18" x14ac:dyDescent="0.25">
      <c r="A84" s="77" t="s">
        <v>6628</v>
      </c>
      <c r="B84" s="77" t="s">
        <v>6631</v>
      </c>
      <c r="C84" s="78">
        <v>45212</v>
      </c>
      <c r="D84" s="79">
        <v>-42.7</v>
      </c>
      <c r="E84" s="79">
        <v>-11.1</v>
      </c>
      <c r="F84" s="79">
        <v>-31.6</v>
      </c>
      <c r="G84" s="78">
        <v>45212</v>
      </c>
      <c r="H84" s="77" t="s">
        <v>6632</v>
      </c>
      <c r="I84" s="80">
        <v>1540785</v>
      </c>
      <c r="J84" s="80" t="s">
        <v>1328</v>
      </c>
      <c r="K84" s="80">
        <v>190215</v>
      </c>
      <c r="L84" s="81">
        <v>45216</v>
      </c>
      <c r="M84" s="77" t="s">
        <v>186</v>
      </c>
      <c r="N84" t="s">
        <v>1298</v>
      </c>
      <c r="P84" s="42">
        <v>-31.6</v>
      </c>
      <c r="Q84" s="84">
        <v>1</v>
      </c>
      <c r="R84" t="s">
        <v>1289</v>
      </c>
    </row>
    <row r="85" spans="1:18" x14ac:dyDescent="0.25">
      <c r="A85" s="77" t="s">
        <v>6628</v>
      </c>
      <c r="B85" s="77" t="s">
        <v>6633</v>
      </c>
      <c r="C85" s="78">
        <v>45212</v>
      </c>
      <c r="D85" s="79">
        <v>-25.55</v>
      </c>
      <c r="E85" s="79">
        <v>0</v>
      </c>
      <c r="F85" s="79">
        <v>-25.55</v>
      </c>
      <c r="G85" s="78">
        <v>45212</v>
      </c>
      <c r="H85" s="77" t="s">
        <v>6634</v>
      </c>
      <c r="I85" s="80">
        <v>1516597</v>
      </c>
      <c r="J85" s="80" t="s">
        <v>1303</v>
      </c>
      <c r="K85" s="80">
        <v>190215</v>
      </c>
      <c r="L85" s="81">
        <v>45216</v>
      </c>
      <c r="M85" s="77" t="s">
        <v>186</v>
      </c>
      <c r="N85" t="s">
        <v>1291</v>
      </c>
      <c r="P85" s="42">
        <v>-25.55</v>
      </c>
      <c r="Q85" s="84">
        <v>1</v>
      </c>
      <c r="R85" t="s">
        <v>1289</v>
      </c>
    </row>
    <row r="86" spans="1:18" x14ac:dyDescent="0.25">
      <c r="A86" s="77" t="s">
        <v>6628</v>
      </c>
      <c r="B86" s="77" t="s">
        <v>6635</v>
      </c>
      <c r="C86" s="78">
        <v>45212</v>
      </c>
      <c r="D86" s="79">
        <v>-25.55</v>
      </c>
      <c r="E86" s="79">
        <v>0</v>
      </c>
      <c r="F86" s="79">
        <v>-25.55</v>
      </c>
      <c r="G86" s="78">
        <v>45212</v>
      </c>
      <c r="H86" s="77" t="s">
        <v>6636</v>
      </c>
      <c r="I86" s="80">
        <v>1516594</v>
      </c>
      <c r="J86" s="80" t="s">
        <v>1313</v>
      </c>
      <c r="K86" s="80">
        <v>190215</v>
      </c>
      <c r="L86" s="81">
        <v>45216</v>
      </c>
      <c r="M86" s="77" t="s">
        <v>186</v>
      </c>
      <c r="N86" t="s">
        <v>1291</v>
      </c>
      <c r="P86" s="42">
        <v>-25.55</v>
      </c>
      <c r="Q86" s="84">
        <v>1</v>
      </c>
      <c r="R86" t="s">
        <v>1289</v>
      </c>
    </row>
    <row r="87" spans="1:18" x14ac:dyDescent="0.25">
      <c r="A87" s="77" t="s">
        <v>6628</v>
      </c>
      <c r="B87" s="77" t="s">
        <v>6635</v>
      </c>
      <c r="C87" s="78">
        <v>45212</v>
      </c>
      <c r="D87" s="79">
        <v>-25.55</v>
      </c>
      <c r="E87" s="79"/>
      <c r="F87" s="79">
        <v>-25.55</v>
      </c>
      <c r="G87" s="78">
        <v>45212</v>
      </c>
      <c r="H87" s="77" t="s">
        <v>6636</v>
      </c>
      <c r="I87" s="80">
        <v>1516597</v>
      </c>
      <c r="J87" s="80" t="s">
        <v>1303</v>
      </c>
      <c r="K87" s="80">
        <v>190215</v>
      </c>
      <c r="L87" s="81">
        <v>45216</v>
      </c>
      <c r="M87" s="77" t="s">
        <v>186</v>
      </c>
      <c r="N87" t="s">
        <v>1291</v>
      </c>
      <c r="P87" s="42">
        <v>-25.55</v>
      </c>
      <c r="Q87" s="84">
        <v>1</v>
      </c>
      <c r="R87" t="s">
        <v>1289</v>
      </c>
    </row>
    <row r="88" spans="1:18" x14ac:dyDescent="0.25">
      <c r="A88" s="77" t="s">
        <v>6628</v>
      </c>
      <c r="B88" s="77" t="s">
        <v>6637</v>
      </c>
      <c r="C88" s="78">
        <v>45212</v>
      </c>
      <c r="D88" s="79">
        <v>-38.659999999999997</v>
      </c>
      <c r="E88" s="79">
        <v>-10.51</v>
      </c>
      <c r="F88" s="79">
        <v>-28.15</v>
      </c>
      <c r="G88" s="78">
        <v>45212</v>
      </c>
      <c r="H88" s="77" t="s">
        <v>6638</v>
      </c>
      <c r="I88" s="80">
        <v>1540781</v>
      </c>
      <c r="J88" s="80" t="s">
        <v>1308</v>
      </c>
      <c r="K88" s="80">
        <v>190215</v>
      </c>
      <c r="L88" s="81">
        <v>45216</v>
      </c>
      <c r="M88" s="77" t="s">
        <v>186</v>
      </c>
      <c r="N88" t="s">
        <v>1298</v>
      </c>
      <c r="P88" s="42">
        <v>-28.15</v>
      </c>
      <c r="Q88" s="84">
        <v>1</v>
      </c>
      <c r="R88" t="s">
        <v>1289</v>
      </c>
    </row>
    <row r="89" spans="1:18" x14ac:dyDescent="0.25">
      <c r="A89" s="77" t="s">
        <v>6628</v>
      </c>
      <c r="B89" s="77" t="s">
        <v>6637</v>
      </c>
      <c r="C89" s="78">
        <v>45212</v>
      </c>
      <c r="D89" s="79">
        <v>-38.659999999999997</v>
      </c>
      <c r="E89" s="79">
        <v>-10.509999999999998</v>
      </c>
      <c r="F89" s="79">
        <v>-28.15</v>
      </c>
      <c r="G89" s="78">
        <v>45212</v>
      </c>
      <c r="H89" s="77" t="s">
        <v>6638</v>
      </c>
      <c r="I89" s="80">
        <v>1593356</v>
      </c>
      <c r="J89" s="80" t="s">
        <v>1329</v>
      </c>
      <c r="K89" s="80">
        <v>190215</v>
      </c>
      <c r="L89" s="81">
        <v>45216</v>
      </c>
      <c r="M89" s="77" t="s">
        <v>186</v>
      </c>
      <c r="N89" t="s">
        <v>1298</v>
      </c>
      <c r="P89" s="42">
        <v>-28.15</v>
      </c>
      <c r="Q89" s="84">
        <v>1</v>
      </c>
      <c r="R89" t="s">
        <v>1289</v>
      </c>
    </row>
    <row r="90" spans="1:18" x14ac:dyDescent="0.25">
      <c r="A90" s="77" t="s">
        <v>6628</v>
      </c>
      <c r="B90" s="77" t="s">
        <v>6637</v>
      </c>
      <c r="C90" s="78">
        <v>45212</v>
      </c>
      <c r="D90" s="79">
        <v>-86.72</v>
      </c>
      <c r="E90" s="79">
        <v>-9.3699999999999992</v>
      </c>
      <c r="F90" s="79">
        <v>-77.349999999999994</v>
      </c>
      <c r="G90" s="78">
        <v>45212</v>
      </c>
      <c r="H90" s="77" t="s">
        <v>6638</v>
      </c>
      <c r="I90" s="80">
        <v>1662420</v>
      </c>
      <c r="J90" s="80" t="s">
        <v>1318</v>
      </c>
      <c r="K90" s="80">
        <v>190215</v>
      </c>
      <c r="L90" s="81">
        <v>45216</v>
      </c>
      <c r="M90" s="77" t="s">
        <v>186</v>
      </c>
      <c r="N90" t="s">
        <v>1301</v>
      </c>
      <c r="P90" s="42">
        <v>-77.349999999999994</v>
      </c>
      <c r="Q90" s="84">
        <v>1</v>
      </c>
      <c r="R90" t="s">
        <v>1289</v>
      </c>
    </row>
    <row r="91" spans="1:18" x14ac:dyDescent="0.25">
      <c r="A91" s="77" t="s">
        <v>6628</v>
      </c>
      <c r="B91" s="77" t="s">
        <v>6637</v>
      </c>
      <c r="C91" s="78">
        <v>45212</v>
      </c>
      <c r="D91" s="79">
        <v>-190.62</v>
      </c>
      <c r="E91" s="79">
        <v>-18.920000000000002</v>
      </c>
      <c r="F91" s="79">
        <v>-171.7</v>
      </c>
      <c r="G91" s="78">
        <v>45212</v>
      </c>
      <c r="H91" s="77" t="s">
        <v>6638</v>
      </c>
      <c r="I91" s="80">
        <v>1662421</v>
      </c>
      <c r="J91" s="80" t="s">
        <v>1300</v>
      </c>
      <c r="K91" s="80">
        <v>190215</v>
      </c>
      <c r="L91" s="81">
        <v>45216</v>
      </c>
      <c r="M91" s="77" t="s">
        <v>186</v>
      </c>
      <c r="N91" t="s">
        <v>1301</v>
      </c>
      <c r="P91" s="42">
        <v>-85.85</v>
      </c>
      <c r="Q91" s="84">
        <v>2</v>
      </c>
      <c r="R91" t="s">
        <v>1289</v>
      </c>
    </row>
    <row r="92" spans="1:18" x14ac:dyDescent="0.25">
      <c r="A92" s="77" t="s">
        <v>6628</v>
      </c>
      <c r="B92" s="77" t="s">
        <v>6639</v>
      </c>
      <c r="C92" s="78">
        <v>45212</v>
      </c>
      <c r="D92" s="79">
        <v>-86.72</v>
      </c>
      <c r="E92" s="79">
        <v>-9.3699999999999992</v>
      </c>
      <c r="F92" s="79">
        <v>-77.349999999999994</v>
      </c>
      <c r="G92" s="78">
        <v>45212</v>
      </c>
      <c r="H92" s="77" t="s">
        <v>6640</v>
      </c>
      <c r="I92" s="80">
        <v>1662420</v>
      </c>
      <c r="J92" s="80" t="s">
        <v>1318</v>
      </c>
      <c r="K92" s="80">
        <v>190215</v>
      </c>
      <c r="L92" s="81">
        <v>45216</v>
      </c>
      <c r="M92" s="77" t="s">
        <v>186</v>
      </c>
      <c r="N92" t="s">
        <v>1301</v>
      </c>
      <c r="P92" s="42">
        <v>-77.349999999999994</v>
      </c>
      <c r="Q92" s="84">
        <v>1</v>
      </c>
      <c r="R92" t="s">
        <v>1289</v>
      </c>
    </row>
    <row r="93" spans="1:18" x14ac:dyDescent="0.25">
      <c r="A93" s="77" t="s">
        <v>6628</v>
      </c>
      <c r="B93" s="77" t="s">
        <v>6641</v>
      </c>
      <c r="C93" s="78">
        <v>45212</v>
      </c>
      <c r="D93" s="79">
        <v>-77.319999999999993</v>
      </c>
      <c r="E93" s="79">
        <v>-21.02</v>
      </c>
      <c r="F93" s="79">
        <v>-56.3</v>
      </c>
      <c r="G93" s="78">
        <v>45212</v>
      </c>
      <c r="H93" s="77" t="s">
        <v>6642</v>
      </c>
      <c r="I93" s="80">
        <v>1593356</v>
      </c>
      <c r="J93" s="80" t="s">
        <v>1329</v>
      </c>
      <c r="K93" s="80">
        <v>190215</v>
      </c>
      <c r="L93" s="81">
        <v>45216</v>
      </c>
      <c r="M93" s="77" t="s">
        <v>186</v>
      </c>
      <c r="N93" t="s">
        <v>1298</v>
      </c>
      <c r="P93" s="42">
        <v>-28.15</v>
      </c>
      <c r="Q93" s="84">
        <v>2</v>
      </c>
      <c r="R93" t="s">
        <v>1289</v>
      </c>
    </row>
    <row r="94" spans="1:18" x14ac:dyDescent="0.25">
      <c r="A94" s="77" t="s">
        <v>6628</v>
      </c>
      <c r="B94" s="77" t="s">
        <v>6641</v>
      </c>
      <c r="C94" s="78">
        <v>45212</v>
      </c>
      <c r="D94" s="79">
        <v>-42.7</v>
      </c>
      <c r="E94" s="79">
        <v>-11.1</v>
      </c>
      <c r="F94" s="79">
        <v>-31.6</v>
      </c>
      <c r="G94" s="78">
        <v>45212</v>
      </c>
      <c r="H94" s="77" t="s">
        <v>6642</v>
      </c>
      <c r="I94" s="80">
        <v>1593358</v>
      </c>
      <c r="J94" s="80" t="s">
        <v>1322</v>
      </c>
      <c r="K94" s="80">
        <v>190215</v>
      </c>
      <c r="L94" s="81">
        <v>45216</v>
      </c>
      <c r="M94" s="77" t="s">
        <v>186</v>
      </c>
      <c r="N94" t="s">
        <v>1298</v>
      </c>
      <c r="P94" s="42">
        <v>-31.6</v>
      </c>
      <c r="Q94" s="84">
        <v>1</v>
      </c>
      <c r="R94" t="s">
        <v>1289</v>
      </c>
    </row>
    <row r="95" spans="1:18" x14ac:dyDescent="0.25">
      <c r="A95" s="77" t="s">
        <v>6643</v>
      </c>
      <c r="B95" s="77" t="s">
        <v>6644</v>
      </c>
      <c r="C95" s="78">
        <v>45215</v>
      </c>
      <c r="D95" s="79">
        <v>-32.380000000000003</v>
      </c>
      <c r="E95" s="79">
        <v>-9.8800000000000008</v>
      </c>
      <c r="F95" s="79">
        <v>-22.5</v>
      </c>
      <c r="G95" s="78">
        <v>45215</v>
      </c>
      <c r="H95" s="77" t="s">
        <v>6645</v>
      </c>
      <c r="I95" s="80">
        <v>1663069</v>
      </c>
      <c r="J95" s="80" t="s">
        <v>5742</v>
      </c>
      <c r="K95" s="80">
        <v>12221718</v>
      </c>
      <c r="L95" s="81">
        <v>45217</v>
      </c>
      <c r="M95" s="77" t="s">
        <v>186</v>
      </c>
      <c r="N95" t="s">
        <v>1311</v>
      </c>
      <c r="P95" s="42">
        <v>-22.5</v>
      </c>
      <c r="Q95" s="84">
        <v>1</v>
      </c>
      <c r="R95" t="s">
        <v>1289</v>
      </c>
    </row>
    <row r="96" spans="1:18" x14ac:dyDescent="0.25">
      <c r="A96" s="77" t="s">
        <v>6643</v>
      </c>
      <c r="B96" s="77" t="s">
        <v>6646</v>
      </c>
      <c r="C96" s="78">
        <v>45215</v>
      </c>
      <c r="D96" s="79">
        <v>-25.55</v>
      </c>
      <c r="E96" s="79">
        <v>0</v>
      </c>
      <c r="F96" s="79">
        <v>-25.55</v>
      </c>
      <c r="G96" s="78">
        <v>45215</v>
      </c>
      <c r="H96" s="77" t="s">
        <v>6647</v>
      </c>
      <c r="I96" s="80">
        <v>1516597</v>
      </c>
      <c r="J96" s="80" t="s">
        <v>1303</v>
      </c>
      <c r="K96" s="80">
        <v>190537</v>
      </c>
      <c r="L96" s="81">
        <v>45217</v>
      </c>
      <c r="M96" s="77" t="s">
        <v>186</v>
      </c>
      <c r="N96" t="s">
        <v>1291</v>
      </c>
      <c r="P96" s="42">
        <v>-25.55</v>
      </c>
      <c r="Q96" s="84">
        <v>1</v>
      </c>
      <c r="R96" t="s">
        <v>1289</v>
      </c>
    </row>
    <row r="97" spans="1:18" x14ac:dyDescent="0.25">
      <c r="A97" s="77" t="s">
        <v>6643</v>
      </c>
      <c r="B97" s="77" t="s">
        <v>6648</v>
      </c>
      <c r="C97" s="78">
        <v>45215</v>
      </c>
      <c r="D97" s="79">
        <v>-95.31</v>
      </c>
      <c r="E97" s="79">
        <v>-9.4600000000000009</v>
      </c>
      <c r="F97" s="79">
        <v>-85.85</v>
      </c>
      <c r="G97" s="78">
        <v>45215</v>
      </c>
      <c r="H97" s="77" t="s">
        <v>6649</v>
      </c>
      <c r="I97" s="80">
        <v>1662422</v>
      </c>
      <c r="J97" s="80" t="s">
        <v>1327</v>
      </c>
      <c r="K97" s="80">
        <v>190537</v>
      </c>
      <c r="L97" s="81">
        <v>45217</v>
      </c>
      <c r="M97" s="77" t="s">
        <v>186</v>
      </c>
      <c r="N97" t="s">
        <v>1301</v>
      </c>
      <c r="P97" s="42">
        <v>-85.85</v>
      </c>
      <c r="Q97" s="84">
        <v>1</v>
      </c>
      <c r="R97" t="s">
        <v>1289</v>
      </c>
    </row>
    <row r="98" spans="1:18" x14ac:dyDescent="0.25">
      <c r="A98" s="77" t="s">
        <v>6643</v>
      </c>
      <c r="B98" s="77" t="s">
        <v>6650</v>
      </c>
      <c r="C98" s="78">
        <v>45215</v>
      </c>
      <c r="D98" s="79">
        <v>-70.62</v>
      </c>
      <c r="E98" s="79">
        <v>0</v>
      </c>
      <c r="F98" s="79">
        <v>-70.62</v>
      </c>
      <c r="G98" s="78">
        <v>45215</v>
      </c>
      <c r="H98" s="77" t="s">
        <v>6651</v>
      </c>
      <c r="I98" s="80">
        <v>1585900</v>
      </c>
      <c r="J98" s="80" t="s">
        <v>1320</v>
      </c>
      <c r="K98" s="80">
        <v>190537</v>
      </c>
      <c r="L98" s="81">
        <v>45217</v>
      </c>
      <c r="M98" s="77" t="s">
        <v>186</v>
      </c>
      <c r="N98" t="s">
        <v>1291</v>
      </c>
      <c r="P98" s="42">
        <v>-70.62</v>
      </c>
      <c r="Q98" s="84">
        <v>1</v>
      </c>
      <c r="R98" t="s">
        <v>1289</v>
      </c>
    </row>
    <row r="99" spans="1:18" x14ac:dyDescent="0.25">
      <c r="A99" s="77" t="s">
        <v>6643</v>
      </c>
      <c r="B99" s="77" t="s">
        <v>6652</v>
      </c>
      <c r="C99" s="78">
        <v>45215</v>
      </c>
      <c r="D99" s="79">
        <v>-39</v>
      </c>
      <c r="E99" s="79">
        <v>0</v>
      </c>
      <c r="F99" s="79">
        <v>-39</v>
      </c>
      <c r="G99" s="78">
        <v>45215</v>
      </c>
      <c r="H99" s="77" t="s">
        <v>6653</v>
      </c>
      <c r="I99" s="80">
        <v>1529946</v>
      </c>
      <c r="J99" s="80" t="s">
        <v>1306</v>
      </c>
      <c r="K99" s="80">
        <v>190537</v>
      </c>
      <c r="L99" s="81">
        <v>45217</v>
      </c>
      <c r="M99" s="77" t="s">
        <v>186</v>
      </c>
      <c r="N99" t="s">
        <v>1291</v>
      </c>
      <c r="P99" s="42">
        <v>-39</v>
      </c>
      <c r="Q99" s="84">
        <v>1</v>
      </c>
      <c r="R99" t="s">
        <v>1289</v>
      </c>
    </row>
    <row r="100" spans="1:18" x14ac:dyDescent="0.25">
      <c r="A100" s="77" t="s">
        <v>6643</v>
      </c>
      <c r="B100" s="77" t="s">
        <v>6654</v>
      </c>
      <c r="C100" s="78">
        <v>45215</v>
      </c>
      <c r="D100" s="79">
        <v>-39</v>
      </c>
      <c r="E100" s="79">
        <v>0</v>
      </c>
      <c r="F100" s="79">
        <v>-39</v>
      </c>
      <c r="G100" s="78">
        <v>45215</v>
      </c>
      <c r="H100" s="77" t="s">
        <v>6655</v>
      </c>
      <c r="I100" s="80">
        <v>1529946</v>
      </c>
      <c r="J100" s="80" t="s">
        <v>1306</v>
      </c>
      <c r="K100" s="80">
        <v>190537</v>
      </c>
      <c r="L100" s="81">
        <v>45217</v>
      </c>
      <c r="M100" s="77" t="s">
        <v>186</v>
      </c>
      <c r="N100" t="s">
        <v>1291</v>
      </c>
      <c r="P100" s="42">
        <v>-39</v>
      </c>
      <c r="Q100" s="84">
        <v>1</v>
      </c>
      <c r="R100" t="s">
        <v>1289</v>
      </c>
    </row>
    <row r="101" spans="1:18" x14ac:dyDescent="0.25">
      <c r="A101" s="77" t="s">
        <v>6643</v>
      </c>
      <c r="B101" s="77" t="s">
        <v>6656</v>
      </c>
      <c r="C101" s="78">
        <v>45215</v>
      </c>
      <c r="D101" s="79">
        <v>-25.55</v>
      </c>
      <c r="E101" s="79">
        <v>0</v>
      </c>
      <c r="F101" s="79">
        <v>-25.55</v>
      </c>
      <c r="G101" s="78">
        <v>45215</v>
      </c>
      <c r="H101" s="77" t="s">
        <v>6657</v>
      </c>
      <c r="I101" s="80">
        <v>1516594</v>
      </c>
      <c r="J101" s="80" t="s">
        <v>1313</v>
      </c>
      <c r="K101" s="80">
        <v>190537</v>
      </c>
      <c r="L101" s="81">
        <v>45217</v>
      </c>
      <c r="M101" s="77" t="s">
        <v>186</v>
      </c>
      <c r="N101" t="s">
        <v>1291</v>
      </c>
      <c r="P101" s="42">
        <v>-25.55</v>
      </c>
      <c r="Q101" s="84">
        <v>1</v>
      </c>
      <c r="R101" t="s">
        <v>1289</v>
      </c>
    </row>
    <row r="102" spans="1:18" x14ac:dyDescent="0.25">
      <c r="A102" s="77" t="s">
        <v>6643</v>
      </c>
      <c r="B102" s="77" t="s">
        <v>6656</v>
      </c>
      <c r="C102" s="78">
        <v>45215</v>
      </c>
      <c r="D102" s="79">
        <v>-70.62</v>
      </c>
      <c r="E102" s="79"/>
      <c r="F102" s="79">
        <v>-70.62</v>
      </c>
      <c r="G102" s="78">
        <v>45215</v>
      </c>
      <c r="H102" s="77" t="s">
        <v>6657</v>
      </c>
      <c r="I102" s="80">
        <v>1585901</v>
      </c>
      <c r="J102" s="80" t="s">
        <v>1347</v>
      </c>
      <c r="K102" s="80">
        <v>190537</v>
      </c>
      <c r="L102" s="81">
        <v>45217</v>
      </c>
      <c r="M102" s="77" t="s">
        <v>186</v>
      </c>
      <c r="N102" t="s">
        <v>1291</v>
      </c>
      <c r="P102" s="42">
        <v>-70.62</v>
      </c>
      <c r="Q102" s="84">
        <v>1</v>
      </c>
      <c r="R102" t="s">
        <v>1289</v>
      </c>
    </row>
    <row r="103" spans="1:18" x14ac:dyDescent="0.25">
      <c r="A103" s="77" t="s">
        <v>6643</v>
      </c>
      <c r="B103" s="77" t="s">
        <v>6658</v>
      </c>
      <c r="C103" s="78">
        <v>45215</v>
      </c>
      <c r="D103" s="79">
        <v>-51.1</v>
      </c>
      <c r="E103" s="79">
        <v>0</v>
      </c>
      <c r="F103" s="79">
        <v>-51.1</v>
      </c>
      <c r="G103" s="78">
        <v>45215</v>
      </c>
      <c r="H103" s="77" t="s">
        <v>6659</v>
      </c>
      <c r="I103" s="80">
        <v>1516596</v>
      </c>
      <c r="J103" s="80" t="s">
        <v>1344</v>
      </c>
      <c r="K103" s="80">
        <v>190537</v>
      </c>
      <c r="L103" s="81">
        <v>45217</v>
      </c>
      <c r="M103" s="77" t="s">
        <v>186</v>
      </c>
      <c r="N103" t="s">
        <v>1291</v>
      </c>
      <c r="P103" s="42">
        <v>-25.55</v>
      </c>
      <c r="Q103" s="84">
        <v>2</v>
      </c>
      <c r="R103" t="s">
        <v>1289</v>
      </c>
    </row>
    <row r="104" spans="1:18" x14ac:dyDescent="0.25">
      <c r="A104" s="77" t="s">
        <v>6660</v>
      </c>
      <c r="B104" s="77" t="s">
        <v>6661</v>
      </c>
      <c r="C104" s="78">
        <v>45216</v>
      </c>
      <c r="D104" s="79">
        <v>-95.31</v>
      </c>
      <c r="E104" s="79">
        <v>-9.4600000000000009</v>
      </c>
      <c r="F104" s="79">
        <v>-85.85</v>
      </c>
      <c r="G104" s="78">
        <v>45216</v>
      </c>
      <c r="H104" s="77" t="s">
        <v>6662</v>
      </c>
      <c r="I104" s="80">
        <v>1662421</v>
      </c>
      <c r="J104" s="80" t="s">
        <v>1300</v>
      </c>
      <c r="K104" s="80">
        <v>190542</v>
      </c>
      <c r="L104" s="81">
        <v>45218</v>
      </c>
      <c r="M104" s="77" t="s">
        <v>186</v>
      </c>
      <c r="N104" t="s">
        <v>1301</v>
      </c>
      <c r="P104" s="42">
        <v>-85.85</v>
      </c>
      <c r="Q104" s="84">
        <v>1</v>
      </c>
      <c r="R104" t="s">
        <v>1289</v>
      </c>
    </row>
    <row r="105" spans="1:18" x14ac:dyDescent="0.25">
      <c r="A105" s="77" t="s">
        <v>6660</v>
      </c>
      <c r="B105" s="77" t="s">
        <v>6663</v>
      </c>
      <c r="C105" s="78">
        <v>45216</v>
      </c>
      <c r="D105" s="79">
        <v>-95.31</v>
      </c>
      <c r="E105" s="79">
        <v>-9.4600000000000009</v>
      </c>
      <c r="F105" s="79">
        <v>-85.85</v>
      </c>
      <c r="G105" s="78">
        <v>45216</v>
      </c>
      <c r="H105" s="77" t="s">
        <v>6664</v>
      </c>
      <c r="I105" s="80">
        <v>1662421</v>
      </c>
      <c r="J105" s="80" t="s">
        <v>1300</v>
      </c>
      <c r="K105" s="80">
        <v>190542</v>
      </c>
      <c r="L105" s="81">
        <v>45218</v>
      </c>
      <c r="M105" s="77" t="s">
        <v>186</v>
      </c>
      <c r="N105" t="s">
        <v>1301</v>
      </c>
      <c r="P105" s="42">
        <v>-85.85</v>
      </c>
      <c r="Q105" s="84">
        <v>1</v>
      </c>
      <c r="R105" t="s">
        <v>1289</v>
      </c>
    </row>
    <row r="106" spans="1:18" x14ac:dyDescent="0.25">
      <c r="A106" s="77" t="s">
        <v>6660</v>
      </c>
      <c r="B106" s="77" t="s">
        <v>6665</v>
      </c>
      <c r="C106" s="78">
        <v>45216</v>
      </c>
      <c r="D106" s="79">
        <v>-77.319999999999993</v>
      </c>
      <c r="E106" s="79">
        <v>-21.02</v>
      </c>
      <c r="F106" s="79">
        <v>-56.3</v>
      </c>
      <c r="G106" s="78">
        <v>45216</v>
      </c>
      <c r="H106" s="77" t="s">
        <v>6666</v>
      </c>
      <c r="I106" s="80">
        <v>1540781</v>
      </c>
      <c r="J106" s="80" t="s">
        <v>1308</v>
      </c>
      <c r="K106" s="80">
        <v>190542</v>
      </c>
      <c r="L106" s="81">
        <v>45218</v>
      </c>
      <c r="M106" s="77" t="s">
        <v>186</v>
      </c>
      <c r="N106" t="s">
        <v>1298</v>
      </c>
      <c r="P106" s="42">
        <v>-28.15</v>
      </c>
      <c r="Q106" s="84">
        <v>2</v>
      </c>
      <c r="R106" t="s">
        <v>1289</v>
      </c>
    </row>
    <row r="107" spans="1:18" x14ac:dyDescent="0.25">
      <c r="A107" s="77" t="s">
        <v>6660</v>
      </c>
      <c r="B107" s="77" t="s">
        <v>6665</v>
      </c>
      <c r="C107" s="78">
        <v>45216</v>
      </c>
      <c r="D107" s="79">
        <v>-95.31</v>
      </c>
      <c r="E107" s="79">
        <v>-9.4600000000000009</v>
      </c>
      <c r="F107" s="79">
        <v>-85.85</v>
      </c>
      <c r="G107" s="78">
        <v>45216</v>
      </c>
      <c r="H107" s="77" t="s">
        <v>6666</v>
      </c>
      <c r="I107" s="80">
        <v>1662421</v>
      </c>
      <c r="J107" s="80" t="s">
        <v>1300</v>
      </c>
      <c r="K107" s="80">
        <v>190542</v>
      </c>
      <c r="L107" s="81">
        <v>45218</v>
      </c>
      <c r="M107" s="77" t="s">
        <v>186</v>
      </c>
      <c r="N107" t="s">
        <v>1301</v>
      </c>
      <c r="P107" s="42">
        <v>-85.85</v>
      </c>
      <c r="Q107" s="84">
        <v>1</v>
      </c>
      <c r="R107" t="s">
        <v>1289</v>
      </c>
    </row>
    <row r="108" spans="1:18" x14ac:dyDescent="0.25">
      <c r="A108" s="77" t="s">
        <v>6660</v>
      </c>
      <c r="B108" s="77" t="s">
        <v>6667</v>
      </c>
      <c r="C108" s="78">
        <v>45216</v>
      </c>
      <c r="D108" s="79">
        <v>-77.319999999999993</v>
      </c>
      <c r="E108" s="79">
        <v>-21.02</v>
      </c>
      <c r="F108" s="79">
        <v>-56.3</v>
      </c>
      <c r="G108" s="78">
        <v>45216</v>
      </c>
      <c r="H108" s="77" t="s">
        <v>6668</v>
      </c>
      <c r="I108" s="80">
        <v>1540780</v>
      </c>
      <c r="J108" s="80" t="s">
        <v>1334</v>
      </c>
      <c r="K108" s="80">
        <v>190542</v>
      </c>
      <c r="L108" s="81">
        <v>45218</v>
      </c>
      <c r="M108" s="77" t="s">
        <v>186</v>
      </c>
      <c r="N108" t="s">
        <v>1298</v>
      </c>
      <c r="P108" s="42">
        <v>-28.15</v>
      </c>
      <c r="Q108" s="84">
        <v>2</v>
      </c>
      <c r="R108" t="s">
        <v>1289</v>
      </c>
    </row>
    <row r="109" spans="1:18" x14ac:dyDescent="0.25">
      <c r="A109" s="77" t="s">
        <v>6660</v>
      </c>
      <c r="B109" s="77" t="s">
        <v>6667</v>
      </c>
      <c r="C109" s="78">
        <v>45216</v>
      </c>
      <c r="D109" s="79">
        <v>-86.72</v>
      </c>
      <c r="E109" s="79">
        <v>-9.3699999999999992</v>
      </c>
      <c r="F109" s="79">
        <v>-77.349999999999994</v>
      </c>
      <c r="G109" s="78">
        <v>45216</v>
      </c>
      <c r="H109" s="77" t="s">
        <v>6668</v>
      </c>
      <c r="I109" s="80">
        <v>1662420</v>
      </c>
      <c r="J109" s="80" t="s">
        <v>1318</v>
      </c>
      <c r="K109" s="80">
        <v>190542</v>
      </c>
      <c r="L109" s="81">
        <v>45218</v>
      </c>
      <c r="M109" s="77" t="s">
        <v>186</v>
      </c>
      <c r="N109" t="s">
        <v>1301</v>
      </c>
      <c r="P109" s="42">
        <v>-77.349999999999994</v>
      </c>
      <c r="Q109" s="84">
        <v>1</v>
      </c>
      <c r="R109" t="s">
        <v>1289</v>
      </c>
    </row>
    <row r="110" spans="1:18" x14ac:dyDescent="0.25">
      <c r="A110" s="77" t="s">
        <v>6660</v>
      </c>
      <c r="B110" s="77" t="s">
        <v>6669</v>
      </c>
      <c r="C110" s="78">
        <v>45216</v>
      </c>
      <c r="D110" s="79">
        <v>-86.72</v>
      </c>
      <c r="E110" s="79">
        <v>-9.3699999999999992</v>
      </c>
      <c r="F110" s="79">
        <v>-77.349999999999994</v>
      </c>
      <c r="G110" s="78">
        <v>45216</v>
      </c>
      <c r="H110" s="77" t="s">
        <v>6670</v>
      </c>
      <c r="I110" s="80">
        <v>1662420</v>
      </c>
      <c r="J110" s="80" t="s">
        <v>1318</v>
      </c>
      <c r="K110" s="80">
        <v>190542</v>
      </c>
      <c r="L110" s="81">
        <v>45218</v>
      </c>
      <c r="M110" s="77" t="s">
        <v>186</v>
      </c>
      <c r="N110" t="s">
        <v>1301</v>
      </c>
      <c r="P110" s="42">
        <v>-77.349999999999994</v>
      </c>
      <c r="Q110" s="84">
        <v>1</v>
      </c>
      <c r="R110" t="s">
        <v>1289</v>
      </c>
    </row>
    <row r="111" spans="1:18" x14ac:dyDescent="0.25">
      <c r="A111" s="77" t="s">
        <v>6660</v>
      </c>
      <c r="B111" s="77" t="s">
        <v>6669</v>
      </c>
      <c r="C111" s="78">
        <v>45216</v>
      </c>
      <c r="D111" s="79">
        <v>-95.31</v>
      </c>
      <c r="E111" s="79">
        <v>-9.4600000000000009</v>
      </c>
      <c r="F111" s="79">
        <v>-85.85</v>
      </c>
      <c r="G111" s="78">
        <v>45216</v>
      </c>
      <c r="H111" s="77" t="s">
        <v>6670</v>
      </c>
      <c r="I111" s="80">
        <v>1662421</v>
      </c>
      <c r="J111" s="80" t="s">
        <v>1300</v>
      </c>
      <c r="K111" s="80">
        <v>190542</v>
      </c>
      <c r="L111" s="81">
        <v>45218</v>
      </c>
      <c r="M111" s="77" t="s">
        <v>186</v>
      </c>
      <c r="N111" t="s">
        <v>1301</v>
      </c>
      <c r="P111" s="42">
        <v>-85.85</v>
      </c>
      <c r="Q111" s="84">
        <v>1</v>
      </c>
      <c r="R111" t="s">
        <v>1289</v>
      </c>
    </row>
    <row r="112" spans="1:18" x14ac:dyDescent="0.25">
      <c r="A112" s="77" t="s">
        <v>6660</v>
      </c>
      <c r="B112" s="77" t="s">
        <v>6671</v>
      </c>
      <c r="C112" s="78">
        <v>45216</v>
      </c>
      <c r="D112" s="79">
        <v>-86.72</v>
      </c>
      <c r="E112" s="79">
        <v>-9.3699999999999992</v>
      </c>
      <c r="F112" s="79">
        <v>-77.349999999999994</v>
      </c>
      <c r="G112" s="78">
        <v>45216</v>
      </c>
      <c r="H112" s="77" t="s">
        <v>6672</v>
      </c>
      <c r="I112" s="80">
        <v>1662420</v>
      </c>
      <c r="J112" s="80" t="s">
        <v>1318</v>
      </c>
      <c r="K112" s="80">
        <v>190542</v>
      </c>
      <c r="L112" s="81">
        <v>45218</v>
      </c>
      <c r="M112" s="77" t="s">
        <v>186</v>
      </c>
      <c r="N112" t="s">
        <v>1301</v>
      </c>
      <c r="P112" s="42">
        <v>-77.349999999999994</v>
      </c>
      <c r="Q112" s="84">
        <v>1</v>
      </c>
      <c r="R112" t="s">
        <v>1289</v>
      </c>
    </row>
    <row r="113" spans="1:18" x14ac:dyDescent="0.25">
      <c r="A113" s="77" t="s">
        <v>6660</v>
      </c>
      <c r="B113" s="77" t="s">
        <v>6671</v>
      </c>
      <c r="C113" s="78">
        <v>45216</v>
      </c>
      <c r="D113" s="79">
        <v>-95.31</v>
      </c>
      <c r="E113" s="79">
        <v>-9.4600000000000009</v>
      </c>
      <c r="F113" s="79">
        <v>-85.85</v>
      </c>
      <c r="G113" s="78">
        <v>45216</v>
      </c>
      <c r="H113" s="77" t="s">
        <v>6672</v>
      </c>
      <c r="I113" s="80">
        <v>1662421</v>
      </c>
      <c r="J113" s="80" t="s">
        <v>1300</v>
      </c>
      <c r="K113" s="80">
        <v>190542</v>
      </c>
      <c r="L113" s="81">
        <v>45218</v>
      </c>
      <c r="M113" s="77" t="s">
        <v>186</v>
      </c>
      <c r="N113" t="s">
        <v>1301</v>
      </c>
      <c r="P113" s="42">
        <v>-85.85</v>
      </c>
      <c r="Q113" s="84">
        <v>1</v>
      </c>
      <c r="R113" t="s">
        <v>1289</v>
      </c>
    </row>
    <row r="114" spans="1:18" x14ac:dyDescent="0.25">
      <c r="A114" s="77" t="s">
        <v>6660</v>
      </c>
      <c r="B114" s="77" t="s">
        <v>6671</v>
      </c>
      <c r="C114" s="78">
        <v>45216</v>
      </c>
      <c r="D114" s="79">
        <v>-95.31</v>
      </c>
      <c r="E114" s="79">
        <v>-9.4600000000000009</v>
      </c>
      <c r="F114" s="79">
        <v>-85.85</v>
      </c>
      <c r="G114" s="78">
        <v>45216</v>
      </c>
      <c r="H114" s="77" t="s">
        <v>6672</v>
      </c>
      <c r="I114" s="80">
        <v>1662422</v>
      </c>
      <c r="J114" s="80" t="s">
        <v>1327</v>
      </c>
      <c r="K114" s="80">
        <v>190542</v>
      </c>
      <c r="L114" s="81">
        <v>45218</v>
      </c>
      <c r="M114" s="77" t="s">
        <v>186</v>
      </c>
      <c r="N114" t="s">
        <v>1301</v>
      </c>
      <c r="P114" s="42">
        <v>-85.85</v>
      </c>
      <c r="Q114" s="84">
        <v>1</v>
      </c>
      <c r="R114" t="s">
        <v>1289</v>
      </c>
    </row>
    <row r="115" spans="1:18" x14ac:dyDescent="0.25">
      <c r="A115" s="77" t="s">
        <v>6673</v>
      </c>
      <c r="B115" s="77" t="s">
        <v>6674</v>
      </c>
      <c r="C115" s="78">
        <v>45217</v>
      </c>
      <c r="D115" s="79">
        <v>-25.55</v>
      </c>
      <c r="E115" s="79">
        <v>0</v>
      </c>
      <c r="F115" s="79">
        <v>-25.55</v>
      </c>
      <c r="G115" s="78">
        <v>45217</v>
      </c>
      <c r="H115" s="77" t="s">
        <v>6675</v>
      </c>
      <c r="I115" s="80">
        <v>1516594</v>
      </c>
      <c r="J115" s="80" t="s">
        <v>1313</v>
      </c>
      <c r="K115" s="80">
        <v>190549</v>
      </c>
      <c r="L115" s="81">
        <v>45219</v>
      </c>
      <c r="M115" s="77" t="s">
        <v>186</v>
      </c>
      <c r="N115" t="s">
        <v>1291</v>
      </c>
      <c r="P115" s="42">
        <v>-25.55</v>
      </c>
      <c r="Q115" s="84">
        <v>1</v>
      </c>
      <c r="R115" t="s">
        <v>1289</v>
      </c>
    </row>
    <row r="116" spans="1:18" x14ac:dyDescent="0.25">
      <c r="A116" s="77" t="s">
        <v>6673</v>
      </c>
      <c r="B116" s="77" t="s">
        <v>6676</v>
      </c>
      <c r="C116" s="78">
        <v>45217</v>
      </c>
      <c r="D116" s="79">
        <v>-39</v>
      </c>
      <c r="E116" s="79">
        <v>0</v>
      </c>
      <c r="F116" s="79">
        <v>-39</v>
      </c>
      <c r="G116" s="78">
        <v>45217</v>
      </c>
      <c r="H116" s="77" t="s">
        <v>6677</v>
      </c>
      <c r="I116" s="80">
        <v>1529946</v>
      </c>
      <c r="J116" s="80" t="s">
        <v>1306</v>
      </c>
      <c r="K116" s="80">
        <v>190549</v>
      </c>
      <c r="L116" s="81">
        <v>45219</v>
      </c>
      <c r="M116" s="77" t="s">
        <v>186</v>
      </c>
      <c r="N116" t="s">
        <v>1291</v>
      </c>
      <c r="P116" s="42">
        <v>-39</v>
      </c>
      <c r="Q116" s="84">
        <v>1</v>
      </c>
      <c r="R116" t="s">
        <v>1289</v>
      </c>
    </row>
    <row r="117" spans="1:18" x14ac:dyDescent="0.25">
      <c r="A117" s="77" t="s">
        <v>6673</v>
      </c>
      <c r="B117" s="77" t="s">
        <v>6678</v>
      </c>
      <c r="C117" s="78">
        <v>45217</v>
      </c>
      <c r="D117" s="79">
        <v>-95.31</v>
      </c>
      <c r="E117" s="79">
        <v>-9.4600000000000009</v>
      </c>
      <c r="F117" s="79">
        <v>-85.85</v>
      </c>
      <c r="G117" s="78">
        <v>45217</v>
      </c>
      <c r="H117" s="77" t="s">
        <v>6679</v>
      </c>
      <c r="I117" s="80">
        <v>1662421</v>
      </c>
      <c r="J117" s="80" t="s">
        <v>1300</v>
      </c>
      <c r="K117" s="80">
        <v>190549</v>
      </c>
      <c r="L117" s="81">
        <v>45219</v>
      </c>
      <c r="M117" s="77" t="s">
        <v>186</v>
      </c>
      <c r="N117" t="s">
        <v>1301</v>
      </c>
      <c r="P117" s="42">
        <v>-85.85</v>
      </c>
      <c r="Q117" s="84">
        <v>1</v>
      </c>
      <c r="R117" t="s">
        <v>1289</v>
      </c>
    </row>
    <row r="118" spans="1:18" x14ac:dyDescent="0.25">
      <c r="A118" s="77" t="s">
        <v>6673</v>
      </c>
      <c r="B118" s="77" t="s">
        <v>6680</v>
      </c>
      <c r="C118" s="78">
        <v>45217</v>
      </c>
      <c r="D118" s="79">
        <v>-38.659999999999997</v>
      </c>
      <c r="E118" s="79">
        <v>-10.51</v>
      </c>
      <c r="F118" s="79">
        <v>-28.15</v>
      </c>
      <c r="G118" s="78">
        <v>45217</v>
      </c>
      <c r="H118" s="77" t="s">
        <v>6681</v>
      </c>
      <c r="I118" s="80">
        <v>1540783</v>
      </c>
      <c r="J118" s="80" t="s">
        <v>1317</v>
      </c>
      <c r="K118" s="80">
        <v>190549</v>
      </c>
      <c r="L118" s="81">
        <v>45219</v>
      </c>
      <c r="M118" s="77" t="s">
        <v>186</v>
      </c>
      <c r="N118" t="s">
        <v>1298</v>
      </c>
      <c r="P118" s="42">
        <v>-28.15</v>
      </c>
      <c r="Q118" s="84">
        <v>1</v>
      </c>
      <c r="R118" t="s">
        <v>1289</v>
      </c>
    </row>
    <row r="119" spans="1:18" x14ac:dyDescent="0.25">
      <c r="A119" s="77" t="s">
        <v>6673</v>
      </c>
      <c r="B119" s="77" t="s">
        <v>6680</v>
      </c>
      <c r="C119" s="78">
        <v>45217</v>
      </c>
      <c r="D119" s="79">
        <v>-128.1</v>
      </c>
      <c r="E119" s="79">
        <v>-33.299999999999997</v>
      </c>
      <c r="F119" s="79">
        <v>-94.8</v>
      </c>
      <c r="G119" s="78">
        <v>45217</v>
      </c>
      <c r="H119" s="77" t="s">
        <v>6681</v>
      </c>
      <c r="I119" s="80">
        <v>1540787</v>
      </c>
      <c r="J119" s="80" t="s">
        <v>1341</v>
      </c>
      <c r="K119" s="80">
        <v>190549</v>
      </c>
      <c r="L119" s="81">
        <v>45219</v>
      </c>
      <c r="M119" s="77" t="s">
        <v>186</v>
      </c>
      <c r="N119" t="s">
        <v>1298</v>
      </c>
      <c r="P119" s="42">
        <v>-31.6</v>
      </c>
      <c r="Q119" s="84">
        <v>2.9999999999999996</v>
      </c>
      <c r="R119" t="s">
        <v>1289</v>
      </c>
    </row>
    <row r="120" spans="1:18" x14ac:dyDescent="0.25">
      <c r="A120" s="77" t="s">
        <v>6673</v>
      </c>
      <c r="B120" s="77" t="s">
        <v>6682</v>
      </c>
      <c r="C120" s="78">
        <v>45217</v>
      </c>
      <c r="D120" s="79">
        <v>-95.31</v>
      </c>
      <c r="E120" s="79">
        <v>-9.4600000000000009</v>
      </c>
      <c r="F120" s="79">
        <v>-85.85</v>
      </c>
      <c r="G120" s="78">
        <v>45217</v>
      </c>
      <c r="H120" s="77" t="s">
        <v>6683</v>
      </c>
      <c r="I120" s="80">
        <v>1662422</v>
      </c>
      <c r="J120" s="80" t="s">
        <v>1327</v>
      </c>
      <c r="K120" s="80">
        <v>190549</v>
      </c>
      <c r="L120" s="81">
        <v>45219</v>
      </c>
      <c r="M120" s="77" t="s">
        <v>186</v>
      </c>
      <c r="N120" t="s">
        <v>1301</v>
      </c>
      <c r="P120" s="42">
        <v>-85.85</v>
      </c>
      <c r="Q120" s="84">
        <v>1</v>
      </c>
      <c r="R120" t="s">
        <v>1289</v>
      </c>
    </row>
    <row r="121" spans="1:18" x14ac:dyDescent="0.25">
      <c r="A121" s="77" t="s">
        <v>6673</v>
      </c>
      <c r="B121" s="77" t="s">
        <v>6684</v>
      </c>
      <c r="C121" s="78">
        <v>45217</v>
      </c>
      <c r="D121" s="79">
        <v>-78</v>
      </c>
      <c r="E121" s="79">
        <v>0</v>
      </c>
      <c r="F121" s="79">
        <v>-78</v>
      </c>
      <c r="G121" s="78">
        <v>45217</v>
      </c>
      <c r="H121" s="77" t="s">
        <v>6685</v>
      </c>
      <c r="I121" s="80">
        <v>1529947</v>
      </c>
      <c r="J121" s="80" t="s">
        <v>1294</v>
      </c>
      <c r="K121" s="80">
        <v>190549</v>
      </c>
      <c r="L121" s="81">
        <v>45219</v>
      </c>
      <c r="M121" s="77" t="s">
        <v>186</v>
      </c>
      <c r="N121" t="s">
        <v>1291</v>
      </c>
      <c r="P121" s="42">
        <v>-39</v>
      </c>
      <c r="Q121" s="84">
        <v>2</v>
      </c>
      <c r="R121" t="s">
        <v>1289</v>
      </c>
    </row>
    <row r="122" spans="1:18" x14ac:dyDescent="0.25">
      <c r="A122" s="77" t="s">
        <v>6673</v>
      </c>
      <c r="B122" s="77" t="s">
        <v>6686</v>
      </c>
      <c r="C122" s="78">
        <v>45217</v>
      </c>
      <c r="D122" s="79">
        <v>-95.31</v>
      </c>
      <c r="E122" s="79">
        <v>-9.4600000000000009</v>
      </c>
      <c r="F122" s="79">
        <v>-85.85</v>
      </c>
      <c r="G122" s="78">
        <v>45217</v>
      </c>
      <c r="H122" s="77" t="s">
        <v>6687</v>
      </c>
      <c r="I122" s="80">
        <v>1662422</v>
      </c>
      <c r="J122" s="80" t="s">
        <v>1327</v>
      </c>
      <c r="K122" s="80">
        <v>190549</v>
      </c>
      <c r="L122" s="81">
        <v>45219</v>
      </c>
      <c r="M122" s="77" t="s">
        <v>186</v>
      </c>
      <c r="N122" t="s">
        <v>1301</v>
      </c>
      <c r="P122" s="42">
        <v>-85.85</v>
      </c>
      <c r="Q122" s="84">
        <v>1</v>
      </c>
      <c r="R122" t="s">
        <v>1289</v>
      </c>
    </row>
    <row r="123" spans="1:18" x14ac:dyDescent="0.25">
      <c r="A123" s="77" t="s">
        <v>6673</v>
      </c>
      <c r="B123" s="77" t="s">
        <v>6688</v>
      </c>
      <c r="C123" s="78">
        <v>45217</v>
      </c>
      <c r="D123" s="79">
        <v>-25.55</v>
      </c>
      <c r="E123" s="79">
        <v>0</v>
      </c>
      <c r="F123" s="79">
        <v>-25.55</v>
      </c>
      <c r="G123" s="78">
        <v>45217</v>
      </c>
      <c r="H123" s="77" t="s">
        <v>6689</v>
      </c>
      <c r="I123" s="80">
        <v>1516597</v>
      </c>
      <c r="J123" s="80" t="s">
        <v>1303</v>
      </c>
      <c r="K123" s="80">
        <v>190549</v>
      </c>
      <c r="L123" s="81">
        <v>45219</v>
      </c>
      <c r="M123" s="77" t="s">
        <v>186</v>
      </c>
      <c r="N123" t="s">
        <v>1291</v>
      </c>
      <c r="P123" s="42">
        <v>-25.55</v>
      </c>
      <c r="Q123" s="84">
        <v>1</v>
      </c>
      <c r="R123" t="s">
        <v>1289</v>
      </c>
    </row>
    <row r="124" spans="1:18" x14ac:dyDescent="0.25">
      <c r="A124" s="77" t="s">
        <v>6690</v>
      </c>
      <c r="B124" s="77" t="s">
        <v>6691</v>
      </c>
      <c r="C124" s="78">
        <v>45218</v>
      </c>
      <c r="D124" s="79">
        <v>-25.55</v>
      </c>
      <c r="E124" s="79">
        <v>0</v>
      </c>
      <c r="F124" s="79">
        <v>-25.55</v>
      </c>
      <c r="G124" s="78">
        <v>45218</v>
      </c>
      <c r="H124" s="77" t="s">
        <v>6692</v>
      </c>
      <c r="I124" s="80">
        <v>1516596</v>
      </c>
      <c r="J124" s="80" t="s">
        <v>1344</v>
      </c>
      <c r="K124" s="80">
        <v>190717</v>
      </c>
      <c r="L124" s="81">
        <v>45222</v>
      </c>
      <c r="M124" s="77" t="s">
        <v>186</v>
      </c>
      <c r="N124" t="s">
        <v>1291</v>
      </c>
      <c r="P124" s="42">
        <v>-25.55</v>
      </c>
      <c r="Q124" s="84">
        <v>1</v>
      </c>
      <c r="R124" t="s">
        <v>1289</v>
      </c>
    </row>
    <row r="125" spans="1:18" x14ac:dyDescent="0.25">
      <c r="A125" s="77" t="s">
        <v>6690</v>
      </c>
      <c r="B125" s="77" t="s">
        <v>6693</v>
      </c>
      <c r="C125" s="78">
        <v>45218</v>
      </c>
      <c r="D125" s="79">
        <v>-64.47</v>
      </c>
      <c r="E125" s="79">
        <v>0</v>
      </c>
      <c r="F125" s="79">
        <v>-64.47</v>
      </c>
      <c r="G125" s="78">
        <v>45218</v>
      </c>
      <c r="H125" s="77" t="s">
        <v>6694</v>
      </c>
      <c r="I125" s="80">
        <v>1585793</v>
      </c>
      <c r="J125" s="80" t="s">
        <v>1323</v>
      </c>
      <c r="K125" s="80">
        <v>190717</v>
      </c>
      <c r="L125" s="81">
        <v>45222</v>
      </c>
      <c r="M125" s="77" t="s">
        <v>186</v>
      </c>
      <c r="N125" t="s">
        <v>1291</v>
      </c>
      <c r="P125" s="42">
        <v>-64.47</v>
      </c>
      <c r="Q125" s="84">
        <v>1</v>
      </c>
      <c r="R125" t="s">
        <v>1289</v>
      </c>
    </row>
    <row r="126" spans="1:18" x14ac:dyDescent="0.25">
      <c r="A126" s="77" t="s">
        <v>6690</v>
      </c>
      <c r="B126" s="77" t="s">
        <v>6695</v>
      </c>
      <c r="C126" s="78">
        <v>45218</v>
      </c>
      <c r="D126" s="79">
        <v>-25.55</v>
      </c>
      <c r="E126" s="79">
        <v>0</v>
      </c>
      <c r="F126" s="79">
        <v>-25.55</v>
      </c>
      <c r="G126" s="78">
        <v>45218</v>
      </c>
      <c r="H126" s="77" t="s">
        <v>6696</v>
      </c>
      <c r="I126" s="80">
        <v>1516594</v>
      </c>
      <c r="J126" s="80" t="s">
        <v>1313</v>
      </c>
      <c r="K126" s="80">
        <v>190717</v>
      </c>
      <c r="L126" s="81">
        <v>45222</v>
      </c>
      <c r="M126" s="77" t="s">
        <v>186</v>
      </c>
      <c r="N126" t="s">
        <v>1291</v>
      </c>
      <c r="P126" s="42">
        <v>-25.55</v>
      </c>
      <c r="Q126" s="84">
        <v>1</v>
      </c>
      <c r="R126" t="s">
        <v>1289</v>
      </c>
    </row>
    <row r="127" spans="1:18" x14ac:dyDescent="0.25">
      <c r="A127" s="77" t="s">
        <v>6690</v>
      </c>
      <c r="B127" s="77" t="s">
        <v>6697</v>
      </c>
      <c r="C127" s="78">
        <v>45218</v>
      </c>
      <c r="D127" s="79">
        <v>-39</v>
      </c>
      <c r="E127" s="79">
        <v>0</v>
      </c>
      <c r="F127" s="79">
        <v>-39</v>
      </c>
      <c r="G127" s="78">
        <v>45218</v>
      </c>
      <c r="H127" s="77" t="s">
        <v>6698</v>
      </c>
      <c r="I127" s="80">
        <v>1529946</v>
      </c>
      <c r="J127" s="80" t="s">
        <v>1306</v>
      </c>
      <c r="K127" s="80">
        <v>190717</v>
      </c>
      <c r="L127" s="81">
        <v>45222</v>
      </c>
      <c r="M127" s="77" t="s">
        <v>186</v>
      </c>
      <c r="N127" t="s">
        <v>1291</v>
      </c>
      <c r="P127" s="42">
        <v>-39</v>
      </c>
      <c r="Q127" s="84">
        <v>1</v>
      </c>
      <c r="R127" t="s">
        <v>1289</v>
      </c>
    </row>
    <row r="128" spans="1:18" x14ac:dyDescent="0.25">
      <c r="A128" s="77" t="s">
        <v>6690</v>
      </c>
      <c r="B128" s="77" t="s">
        <v>6699</v>
      </c>
      <c r="C128" s="78">
        <v>45218</v>
      </c>
      <c r="D128" s="79">
        <v>-38.659999999999997</v>
      </c>
      <c r="E128" s="79">
        <v>-10.51</v>
      </c>
      <c r="F128" s="79">
        <v>-28.15</v>
      </c>
      <c r="G128" s="78">
        <v>45218</v>
      </c>
      <c r="H128" s="77" t="s">
        <v>6700</v>
      </c>
      <c r="I128" s="80">
        <v>1540780</v>
      </c>
      <c r="J128" s="80" t="s">
        <v>1334</v>
      </c>
      <c r="K128" s="80">
        <v>190717</v>
      </c>
      <c r="L128" s="81">
        <v>45222</v>
      </c>
      <c r="M128" s="77" t="s">
        <v>186</v>
      </c>
      <c r="N128" t="s">
        <v>1298</v>
      </c>
      <c r="P128" s="42">
        <v>-28.15</v>
      </c>
      <c r="Q128" s="84">
        <v>1</v>
      </c>
      <c r="R128" t="s">
        <v>1289</v>
      </c>
    </row>
    <row r="129" spans="1:18" x14ac:dyDescent="0.25">
      <c r="A129" s="77" t="s">
        <v>6690</v>
      </c>
      <c r="B129" s="77" t="s">
        <v>6699</v>
      </c>
      <c r="C129" s="78">
        <v>45218</v>
      </c>
      <c r="D129" s="79">
        <v>-38.659999999999997</v>
      </c>
      <c r="E129" s="79">
        <v>-10.509999999999998</v>
      </c>
      <c r="F129" s="79">
        <v>-28.15</v>
      </c>
      <c r="G129" s="78">
        <v>45218</v>
      </c>
      <c r="H129" s="77" t="s">
        <v>6700</v>
      </c>
      <c r="I129" s="80">
        <v>1540783</v>
      </c>
      <c r="J129" s="80" t="s">
        <v>1317</v>
      </c>
      <c r="K129" s="80">
        <v>190717</v>
      </c>
      <c r="L129" s="81">
        <v>45222</v>
      </c>
      <c r="M129" s="77" t="s">
        <v>186</v>
      </c>
      <c r="N129" t="s">
        <v>1298</v>
      </c>
      <c r="P129" s="42">
        <v>-28.15</v>
      </c>
      <c r="Q129" s="84">
        <v>1</v>
      </c>
      <c r="R129" t="s">
        <v>1289</v>
      </c>
    </row>
    <row r="130" spans="1:18" x14ac:dyDescent="0.25">
      <c r="A130" s="77" t="s">
        <v>6690</v>
      </c>
      <c r="B130" s="77" t="s">
        <v>6699</v>
      </c>
      <c r="C130" s="78">
        <v>45218</v>
      </c>
      <c r="D130" s="79">
        <v>-42.7</v>
      </c>
      <c r="E130" s="79">
        <v>-11.1</v>
      </c>
      <c r="F130" s="79">
        <v>-31.6</v>
      </c>
      <c r="G130" s="78">
        <v>45218</v>
      </c>
      <c r="H130" s="77" t="s">
        <v>6700</v>
      </c>
      <c r="I130" s="80">
        <v>1540787</v>
      </c>
      <c r="J130" s="80" t="s">
        <v>1341</v>
      </c>
      <c r="K130" s="80">
        <v>190717</v>
      </c>
      <c r="L130" s="81">
        <v>45222</v>
      </c>
      <c r="M130" s="77" t="s">
        <v>186</v>
      </c>
      <c r="N130" t="s">
        <v>1298</v>
      </c>
      <c r="P130" s="42">
        <v>-31.6</v>
      </c>
      <c r="Q130" s="84">
        <v>1</v>
      </c>
      <c r="R130" t="s">
        <v>1289</v>
      </c>
    </row>
    <row r="131" spans="1:18" x14ac:dyDescent="0.25">
      <c r="A131" s="77" t="s">
        <v>6690</v>
      </c>
      <c r="B131" s="77" t="s">
        <v>6701</v>
      </c>
      <c r="C131" s="78">
        <v>45218</v>
      </c>
      <c r="D131" s="79">
        <v>-77.319999999999993</v>
      </c>
      <c r="E131" s="79">
        <v>-21.02</v>
      </c>
      <c r="F131" s="79">
        <v>-56.3</v>
      </c>
      <c r="G131" s="78">
        <v>45218</v>
      </c>
      <c r="H131" s="77" t="s">
        <v>6702</v>
      </c>
      <c r="I131" s="80">
        <v>1540781</v>
      </c>
      <c r="J131" s="80" t="s">
        <v>1308</v>
      </c>
      <c r="K131" s="80">
        <v>190717</v>
      </c>
      <c r="L131" s="81">
        <v>45222</v>
      </c>
      <c r="M131" s="77" t="s">
        <v>186</v>
      </c>
      <c r="N131" t="s">
        <v>1298</v>
      </c>
      <c r="P131" s="42">
        <v>-28.15</v>
      </c>
      <c r="Q131" s="84">
        <v>2</v>
      </c>
      <c r="R131" t="s">
        <v>1289</v>
      </c>
    </row>
    <row r="132" spans="1:18" x14ac:dyDescent="0.25">
      <c r="A132" s="77" t="s">
        <v>6690</v>
      </c>
      <c r="B132" s="77" t="s">
        <v>6703</v>
      </c>
      <c r="C132" s="78">
        <v>45218</v>
      </c>
      <c r="D132" s="79">
        <v>-39</v>
      </c>
      <c r="E132" s="79">
        <v>0</v>
      </c>
      <c r="F132" s="79">
        <v>-39</v>
      </c>
      <c r="G132" s="78">
        <v>45218</v>
      </c>
      <c r="H132" s="77" t="s">
        <v>6704</v>
      </c>
      <c r="I132" s="80">
        <v>1529947</v>
      </c>
      <c r="J132" s="80" t="s">
        <v>1294</v>
      </c>
      <c r="K132" s="80">
        <v>190717</v>
      </c>
      <c r="L132" s="81">
        <v>45222</v>
      </c>
      <c r="M132" s="77" t="s">
        <v>186</v>
      </c>
      <c r="N132" t="s">
        <v>1291</v>
      </c>
      <c r="P132" s="42">
        <v>-39</v>
      </c>
      <c r="Q132" s="84">
        <v>1</v>
      </c>
      <c r="R132" t="s">
        <v>1289</v>
      </c>
    </row>
    <row r="133" spans="1:18" x14ac:dyDescent="0.25">
      <c r="A133" s="77" t="s">
        <v>6690</v>
      </c>
      <c r="B133" s="77" t="s">
        <v>6705</v>
      </c>
      <c r="C133" s="78">
        <v>45218</v>
      </c>
      <c r="D133" s="79">
        <v>-38.659999999999997</v>
      </c>
      <c r="E133" s="79">
        <v>-10.51</v>
      </c>
      <c r="F133" s="79">
        <v>-28.15</v>
      </c>
      <c r="G133" s="78">
        <v>45218</v>
      </c>
      <c r="H133" s="77" t="s">
        <v>6706</v>
      </c>
      <c r="I133" s="80">
        <v>1540781</v>
      </c>
      <c r="J133" s="80" t="s">
        <v>1308</v>
      </c>
      <c r="K133" s="80">
        <v>190717</v>
      </c>
      <c r="L133" s="81">
        <v>45222</v>
      </c>
      <c r="M133" s="77" t="s">
        <v>186</v>
      </c>
      <c r="N133" t="s">
        <v>1298</v>
      </c>
      <c r="P133" s="42">
        <v>-28.15</v>
      </c>
      <c r="Q133" s="84">
        <v>1</v>
      </c>
      <c r="R133" t="s">
        <v>1289</v>
      </c>
    </row>
    <row r="134" spans="1:18" x14ac:dyDescent="0.25">
      <c r="A134" s="77" t="s">
        <v>6690</v>
      </c>
      <c r="B134" s="77" t="s">
        <v>6705</v>
      </c>
      <c r="C134" s="78">
        <v>45218</v>
      </c>
      <c r="D134" s="79">
        <v>-86.72</v>
      </c>
      <c r="E134" s="79">
        <v>-9.3699999999999992</v>
      </c>
      <c r="F134" s="79">
        <v>-77.349999999999994</v>
      </c>
      <c r="G134" s="78">
        <v>45218</v>
      </c>
      <c r="H134" s="77" t="s">
        <v>6706</v>
      </c>
      <c r="I134" s="80">
        <v>1662420</v>
      </c>
      <c r="J134" s="80" t="s">
        <v>1318</v>
      </c>
      <c r="K134" s="80">
        <v>190717</v>
      </c>
      <c r="L134" s="81">
        <v>45222</v>
      </c>
      <c r="M134" s="77" t="s">
        <v>186</v>
      </c>
      <c r="N134" t="s">
        <v>1301</v>
      </c>
      <c r="P134" s="42">
        <v>-77.349999999999994</v>
      </c>
      <c r="Q134" s="84">
        <v>1</v>
      </c>
      <c r="R134" t="s">
        <v>1289</v>
      </c>
    </row>
    <row r="135" spans="1:18" x14ac:dyDescent="0.25">
      <c r="A135" s="77" t="s">
        <v>6690</v>
      </c>
      <c r="B135" s="77" t="s">
        <v>6705</v>
      </c>
      <c r="C135" s="78">
        <v>45218</v>
      </c>
      <c r="D135" s="79">
        <v>-95.31</v>
      </c>
      <c r="E135" s="79">
        <v>-9.4600000000000009</v>
      </c>
      <c r="F135" s="79">
        <v>-85.85</v>
      </c>
      <c r="G135" s="78">
        <v>45218</v>
      </c>
      <c r="H135" s="77" t="s">
        <v>6706</v>
      </c>
      <c r="I135" s="80">
        <v>1662421</v>
      </c>
      <c r="J135" s="80" t="s">
        <v>1300</v>
      </c>
      <c r="K135" s="80">
        <v>190717</v>
      </c>
      <c r="L135" s="81">
        <v>45222</v>
      </c>
      <c r="M135" s="77" t="s">
        <v>186</v>
      </c>
      <c r="N135" t="s">
        <v>1301</v>
      </c>
      <c r="P135" s="42">
        <v>-85.85</v>
      </c>
      <c r="Q135" s="84">
        <v>1</v>
      </c>
      <c r="R135" t="s">
        <v>1289</v>
      </c>
    </row>
    <row r="136" spans="1:18" x14ac:dyDescent="0.25">
      <c r="A136" s="77" t="s">
        <v>6707</v>
      </c>
      <c r="B136" s="77" t="s">
        <v>6708</v>
      </c>
      <c r="C136" s="78">
        <v>45219</v>
      </c>
      <c r="D136" s="79">
        <v>-42.67</v>
      </c>
      <c r="E136" s="79">
        <v>-20.170000000000002</v>
      </c>
      <c r="F136" s="79">
        <v>-22.5</v>
      </c>
      <c r="G136" s="78">
        <v>45219</v>
      </c>
      <c r="H136" s="77" t="s">
        <v>6709</v>
      </c>
      <c r="I136" s="80">
        <v>1663075</v>
      </c>
      <c r="J136" s="80" t="s">
        <v>5741</v>
      </c>
      <c r="K136" s="80">
        <v>12221808</v>
      </c>
      <c r="L136" s="81">
        <v>45223</v>
      </c>
      <c r="M136" s="77" t="s">
        <v>186</v>
      </c>
      <c r="N136" t="s">
        <v>1311</v>
      </c>
      <c r="P136" s="42">
        <v>-22.5</v>
      </c>
      <c r="Q136" s="84">
        <v>1</v>
      </c>
      <c r="R136" t="s">
        <v>1289</v>
      </c>
    </row>
    <row r="137" spans="1:18" x14ac:dyDescent="0.25">
      <c r="A137" s="77" t="s">
        <v>6707</v>
      </c>
      <c r="B137" s="77" t="s">
        <v>6710</v>
      </c>
      <c r="C137" s="78">
        <v>45219</v>
      </c>
      <c r="D137" s="79">
        <v>-44.18</v>
      </c>
      <c r="E137" s="79">
        <v>-21.68</v>
      </c>
      <c r="F137" s="79">
        <v>-22.5</v>
      </c>
      <c r="G137" s="78">
        <v>45219</v>
      </c>
      <c r="H137" s="77" t="s">
        <v>6711</v>
      </c>
      <c r="I137" s="80">
        <v>1663069</v>
      </c>
      <c r="J137" s="80" t="s">
        <v>5742</v>
      </c>
      <c r="K137" s="80">
        <v>12221808</v>
      </c>
      <c r="L137" s="81">
        <v>45223</v>
      </c>
      <c r="M137" s="77" t="s">
        <v>186</v>
      </c>
      <c r="N137" t="s">
        <v>1311</v>
      </c>
      <c r="P137" s="42">
        <v>-22.5</v>
      </c>
      <c r="Q137" s="84">
        <v>1</v>
      </c>
      <c r="R137" t="s">
        <v>1289</v>
      </c>
    </row>
    <row r="138" spans="1:18" x14ac:dyDescent="0.25">
      <c r="A138" s="77" t="s">
        <v>6707</v>
      </c>
      <c r="B138" s="77" t="s">
        <v>6712</v>
      </c>
      <c r="C138" s="78">
        <v>45219</v>
      </c>
      <c r="D138" s="79">
        <v>-39</v>
      </c>
      <c r="E138" s="79">
        <v>0</v>
      </c>
      <c r="F138" s="79">
        <v>-39</v>
      </c>
      <c r="G138" s="78">
        <v>45219</v>
      </c>
      <c r="H138" s="77" t="s">
        <v>6713</v>
      </c>
      <c r="I138" s="80">
        <v>1529946</v>
      </c>
      <c r="J138" s="80" t="s">
        <v>1306</v>
      </c>
      <c r="K138" s="80">
        <v>190733</v>
      </c>
      <c r="L138" s="81">
        <v>45223</v>
      </c>
      <c r="M138" s="77" t="s">
        <v>186</v>
      </c>
      <c r="N138" t="s">
        <v>1291</v>
      </c>
      <c r="P138" s="42">
        <v>-39</v>
      </c>
      <c r="Q138" s="84">
        <v>1</v>
      </c>
      <c r="R138" t="s">
        <v>1289</v>
      </c>
    </row>
    <row r="139" spans="1:18" x14ac:dyDescent="0.25">
      <c r="A139" s="77" t="s">
        <v>6707</v>
      </c>
      <c r="B139" s="77" t="s">
        <v>6714</v>
      </c>
      <c r="C139" s="78">
        <v>45219</v>
      </c>
      <c r="D139" s="79">
        <v>-95.31</v>
      </c>
      <c r="E139" s="79">
        <v>-9.4600000000000009</v>
      </c>
      <c r="F139" s="79">
        <v>-85.85</v>
      </c>
      <c r="G139" s="78">
        <v>45219</v>
      </c>
      <c r="H139" s="77" t="s">
        <v>6715</v>
      </c>
      <c r="I139" s="80">
        <v>1662422</v>
      </c>
      <c r="J139" s="80" t="s">
        <v>1327</v>
      </c>
      <c r="K139" s="80">
        <v>190733</v>
      </c>
      <c r="L139" s="81">
        <v>45223</v>
      </c>
      <c r="M139" s="77" t="s">
        <v>186</v>
      </c>
      <c r="N139" t="s">
        <v>1301</v>
      </c>
      <c r="P139" s="42">
        <v>-85.85</v>
      </c>
      <c r="Q139" s="84">
        <v>1</v>
      </c>
      <c r="R139" t="s">
        <v>1289</v>
      </c>
    </row>
    <row r="140" spans="1:18" x14ac:dyDescent="0.25">
      <c r="A140" s="77" t="s">
        <v>6707</v>
      </c>
      <c r="B140" s="77" t="s">
        <v>6716</v>
      </c>
      <c r="C140" s="78">
        <v>45219</v>
      </c>
      <c r="D140" s="79">
        <v>-39</v>
      </c>
      <c r="E140" s="79">
        <v>0</v>
      </c>
      <c r="F140" s="79">
        <v>-39</v>
      </c>
      <c r="G140" s="78">
        <v>45219</v>
      </c>
      <c r="H140" s="77" t="s">
        <v>6717</v>
      </c>
      <c r="I140" s="80">
        <v>1529947</v>
      </c>
      <c r="J140" s="80" t="s">
        <v>1294</v>
      </c>
      <c r="K140" s="80">
        <v>190733</v>
      </c>
      <c r="L140" s="81">
        <v>45223</v>
      </c>
      <c r="M140" s="77" t="s">
        <v>186</v>
      </c>
      <c r="N140" t="s">
        <v>1291</v>
      </c>
      <c r="P140" s="42">
        <v>-39</v>
      </c>
      <c r="Q140" s="84">
        <v>1</v>
      </c>
      <c r="R140" t="s">
        <v>1289</v>
      </c>
    </row>
    <row r="141" spans="1:18" x14ac:dyDescent="0.25">
      <c r="A141" s="77" t="s">
        <v>6707</v>
      </c>
      <c r="B141" s="77" t="s">
        <v>6718</v>
      </c>
      <c r="C141" s="78">
        <v>45219</v>
      </c>
      <c r="D141" s="79">
        <v>-95.31</v>
      </c>
      <c r="E141" s="79">
        <v>-9.4600000000000009</v>
      </c>
      <c r="F141" s="79">
        <v>-85.85</v>
      </c>
      <c r="G141" s="78">
        <v>45219</v>
      </c>
      <c r="H141" s="77" t="s">
        <v>6719</v>
      </c>
      <c r="I141" s="80">
        <v>1662421</v>
      </c>
      <c r="J141" s="80" t="s">
        <v>1300</v>
      </c>
      <c r="K141" s="80">
        <v>190733</v>
      </c>
      <c r="L141" s="81">
        <v>45223</v>
      </c>
      <c r="M141" s="77" t="s">
        <v>186</v>
      </c>
      <c r="N141" t="s">
        <v>1301</v>
      </c>
      <c r="P141" s="42">
        <v>-85.85</v>
      </c>
      <c r="Q141" s="84">
        <v>1</v>
      </c>
      <c r="R141" t="s">
        <v>1289</v>
      </c>
    </row>
    <row r="142" spans="1:18" x14ac:dyDescent="0.25">
      <c r="A142" s="77" t="s">
        <v>6707</v>
      </c>
      <c r="B142" s="77" t="s">
        <v>6720</v>
      </c>
      <c r="C142" s="78">
        <v>45219</v>
      </c>
      <c r="D142" s="79">
        <v>-86.72</v>
      </c>
      <c r="E142" s="79">
        <v>-9.3699999999999992</v>
      </c>
      <c r="F142" s="79">
        <v>-77.349999999999994</v>
      </c>
      <c r="G142" s="78">
        <v>45219</v>
      </c>
      <c r="H142" s="77" t="s">
        <v>6721</v>
      </c>
      <c r="I142" s="80">
        <v>1662420</v>
      </c>
      <c r="J142" s="80" t="s">
        <v>1318</v>
      </c>
      <c r="K142" s="80">
        <v>190733</v>
      </c>
      <c r="L142" s="81">
        <v>45223</v>
      </c>
      <c r="M142" s="77" t="s">
        <v>186</v>
      </c>
      <c r="N142" t="s">
        <v>1301</v>
      </c>
      <c r="P142" s="42">
        <v>-77.349999999999994</v>
      </c>
      <c r="Q142" s="84">
        <v>1</v>
      </c>
      <c r="R142" t="s">
        <v>1289</v>
      </c>
    </row>
    <row r="143" spans="1:18" x14ac:dyDescent="0.25">
      <c r="A143" s="77" t="s">
        <v>6707</v>
      </c>
      <c r="B143" s="77" t="s">
        <v>6722</v>
      </c>
      <c r="C143" s="78">
        <v>45219</v>
      </c>
      <c r="D143" s="79">
        <v>-39</v>
      </c>
      <c r="E143" s="79">
        <v>0</v>
      </c>
      <c r="F143" s="79">
        <v>-39</v>
      </c>
      <c r="G143" s="78">
        <v>45219</v>
      </c>
      <c r="H143" s="77" t="s">
        <v>6723</v>
      </c>
      <c r="I143" s="80">
        <v>1529947</v>
      </c>
      <c r="J143" s="80" t="s">
        <v>1294</v>
      </c>
      <c r="K143" s="80">
        <v>190733</v>
      </c>
      <c r="L143" s="81">
        <v>45223</v>
      </c>
      <c r="M143" s="77" t="s">
        <v>186</v>
      </c>
      <c r="N143" t="s">
        <v>1291</v>
      </c>
      <c r="P143" s="42">
        <v>-39</v>
      </c>
      <c r="Q143" s="84">
        <v>1</v>
      </c>
      <c r="R143" t="s">
        <v>1289</v>
      </c>
    </row>
    <row r="144" spans="1:18" x14ac:dyDescent="0.25">
      <c r="A144" s="77" t="s">
        <v>6707</v>
      </c>
      <c r="B144" s="77" t="s">
        <v>6724</v>
      </c>
      <c r="C144" s="78">
        <v>45219</v>
      </c>
      <c r="D144" s="79">
        <v>-42.7</v>
      </c>
      <c r="E144" s="79">
        <v>-11.1</v>
      </c>
      <c r="F144" s="79">
        <v>-31.6</v>
      </c>
      <c r="G144" s="78">
        <v>45219</v>
      </c>
      <c r="H144" s="77" t="s">
        <v>6725</v>
      </c>
      <c r="I144" s="80">
        <v>1540784</v>
      </c>
      <c r="J144" s="80" t="s">
        <v>1297</v>
      </c>
      <c r="K144" s="80">
        <v>190733</v>
      </c>
      <c r="L144" s="81">
        <v>45223</v>
      </c>
      <c r="M144" s="77" t="s">
        <v>186</v>
      </c>
      <c r="N144" t="s">
        <v>1298</v>
      </c>
      <c r="P144" s="42">
        <v>-31.6</v>
      </c>
      <c r="Q144" s="84">
        <v>1</v>
      </c>
      <c r="R144" t="s">
        <v>1289</v>
      </c>
    </row>
    <row r="145" spans="1:18" x14ac:dyDescent="0.25">
      <c r="A145" s="77" t="s">
        <v>6707</v>
      </c>
      <c r="B145" s="77" t="s">
        <v>6726</v>
      </c>
      <c r="C145" s="78">
        <v>45219</v>
      </c>
      <c r="D145" s="79">
        <v>-38.659999999999997</v>
      </c>
      <c r="E145" s="79">
        <v>-10.51</v>
      </c>
      <c r="F145" s="79">
        <v>-28.15</v>
      </c>
      <c r="G145" s="78">
        <v>45219</v>
      </c>
      <c r="H145" s="77" t="s">
        <v>6727</v>
      </c>
      <c r="I145" s="80">
        <v>1540783</v>
      </c>
      <c r="J145" s="80" t="s">
        <v>1317</v>
      </c>
      <c r="K145" s="80">
        <v>190733</v>
      </c>
      <c r="L145" s="81">
        <v>45223</v>
      </c>
      <c r="M145" s="77" t="s">
        <v>186</v>
      </c>
      <c r="N145" t="s">
        <v>1298</v>
      </c>
      <c r="P145" s="42">
        <v>-28.15</v>
      </c>
      <c r="Q145" s="84">
        <v>1</v>
      </c>
      <c r="R145" t="s">
        <v>1289</v>
      </c>
    </row>
    <row r="146" spans="1:18" x14ac:dyDescent="0.25">
      <c r="A146" s="77" t="s">
        <v>6707</v>
      </c>
      <c r="B146" s="77" t="s">
        <v>6728</v>
      </c>
      <c r="C146" s="78">
        <v>45219</v>
      </c>
      <c r="D146" s="79">
        <v>-39</v>
      </c>
      <c r="E146" s="79">
        <v>0</v>
      </c>
      <c r="F146" s="79">
        <v>-39</v>
      </c>
      <c r="G146" s="78">
        <v>45219</v>
      </c>
      <c r="H146" s="77" t="s">
        <v>6729</v>
      </c>
      <c r="I146" s="80">
        <v>1529946</v>
      </c>
      <c r="J146" s="80" t="s">
        <v>1306</v>
      </c>
      <c r="K146" s="80">
        <v>190733</v>
      </c>
      <c r="L146" s="81">
        <v>45223</v>
      </c>
      <c r="M146" s="77" t="s">
        <v>186</v>
      </c>
      <c r="N146" t="s">
        <v>1291</v>
      </c>
      <c r="P146" s="42">
        <v>-39</v>
      </c>
      <c r="Q146" s="84">
        <v>1</v>
      </c>
      <c r="R146" t="s">
        <v>1289</v>
      </c>
    </row>
    <row r="147" spans="1:18" x14ac:dyDescent="0.25">
      <c r="A147" s="77" t="s">
        <v>6707</v>
      </c>
      <c r="B147" s="77" t="s">
        <v>6728</v>
      </c>
      <c r="C147" s="78">
        <v>45219</v>
      </c>
      <c r="D147" s="79">
        <v>-39</v>
      </c>
      <c r="E147" s="79"/>
      <c r="F147" s="79">
        <v>-39</v>
      </c>
      <c r="G147" s="78">
        <v>45219</v>
      </c>
      <c r="H147" s="77" t="s">
        <v>6729</v>
      </c>
      <c r="I147" s="80">
        <v>1529947</v>
      </c>
      <c r="J147" s="80" t="s">
        <v>1294</v>
      </c>
      <c r="K147" s="80">
        <v>190733</v>
      </c>
      <c r="L147" s="81">
        <v>45223</v>
      </c>
      <c r="M147" s="77" t="s">
        <v>186</v>
      </c>
      <c r="N147" t="s">
        <v>1291</v>
      </c>
      <c r="P147" s="42">
        <v>-39</v>
      </c>
      <c r="Q147" s="84">
        <v>1</v>
      </c>
      <c r="R147" t="s">
        <v>1289</v>
      </c>
    </row>
    <row r="148" spans="1:18" x14ac:dyDescent="0.25">
      <c r="A148" s="77" t="s">
        <v>6730</v>
      </c>
      <c r="B148" s="77" t="s">
        <v>6731</v>
      </c>
      <c r="C148" s="78">
        <v>45222</v>
      </c>
      <c r="D148" s="79">
        <v>-95.31</v>
      </c>
      <c r="E148" s="79">
        <v>-9.4600000000000009</v>
      </c>
      <c r="F148" s="79">
        <v>-85.85</v>
      </c>
      <c r="G148" s="78">
        <v>45222</v>
      </c>
      <c r="H148" s="77" t="s">
        <v>6732</v>
      </c>
      <c r="I148" s="80">
        <v>1662421</v>
      </c>
      <c r="J148" s="80" t="s">
        <v>1300</v>
      </c>
      <c r="K148" s="80">
        <v>190988</v>
      </c>
      <c r="L148" s="81">
        <v>45224</v>
      </c>
      <c r="M148" s="77" t="s">
        <v>186</v>
      </c>
      <c r="N148" t="s">
        <v>1301</v>
      </c>
      <c r="P148" s="42">
        <v>-85.85</v>
      </c>
      <c r="Q148" s="84">
        <v>1</v>
      </c>
      <c r="R148" t="s">
        <v>1289</v>
      </c>
    </row>
    <row r="149" spans="1:18" x14ac:dyDescent="0.25">
      <c r="A149" s="77" t="s">
        <v>6730</v>
      </c>
      <c r="B149" s="77" t="s">
        <v>6733</v>
      </c>
      <c r="C149" s="78">
        <v>45222</v>
      </c>
      <c r="D149" s="79">
        <v>-53.52</v>
      </c>
      <c r="E149" s="79">
        <v>-31.02</v>
      </c>
      <c r="F149" s="79">
        <v>-22.5</v>
      </c>
      <c r="G149" s="78">
        <v>45222</v>
      </c>
      <c r="H149" s="77" t="s">
        <v>6734</v>
      </c>
      <c r="I149" s="80">
        <v>1663075</v>
      </c>
      <c r="J149" s="80" t="s">
        <v>5741</v>
      </c>
      <c r="K149" s="80">
        <v>190988</v>
      </c>
      <c r="L149" s="81">
        <v>45224</v>
      </c>
      <c r="M149" s="77" t="s">
        <v>186</v>
      </c>
      <c r="N149" t="s">
        <v>1311</v>
      </c>
      <c r="P149" s="42">
        <v>-22.5</v>
      </c>
      <c r="Q149" s="84">
        <v>1</v>
      </c>
      <c r="R149" t="s">
        <v>1289</v>
      </c>
    </row>
    <row r="150" spans="1:18" x14ac:dyDescent="0.25">
      <c r="A150" s="77" t="s">
        <v>6730</v>
      </c>
      <c r="B150" s="77" t="s">
        <v>6735</v>
      </c>
      <c r="C150" s="78">
        <v>45222</v>
      </c>
      <c r="D150" s="79">
        <v>-53.52</v>
      </c>
      <c r="E150" s="79">
        <v>-31.02</v>
      </c>
      <c r="F150" s="79">
        <v>-22.5</v>
      </c>
      <c r="G150" s="78">
        <v>45222</v>
      </c>
      <c r="H150" s="77" t="s">
        <v>6736</v>
      </c>
      <c r="I150" s="80">
        <v>1663075</v>
      </c>
      <c r="J150" s="80" t="s">
        <v>5741</v>
      </c>
      <c r="K150" s="80">
        <v>190988</v>
      </c>
      <c r="L150" s="81">
        <v>45224</v>
      </c>
      <c r="M150" s="77" t="s">
        <v>186</v>
      </c>
      <c r="N150" t="s">
        <v>1311</v>
      </c>
      <c r="P150" s="42">
        <v>-22.5</v>
      </c>
      <c r="Q150" s="84">
        <v>1</v>
      </c>
      <c r="R150" t="s">
        <v>1289</v>
      </c>
    </row>
    <row r="151" spans="1:18" x14ac:dyDescent="0.25">
      <c r="A151" s="77" t="s">
        <v>6730</v>
      </c>
      <c r="B151" s="77" t="s">
        <v>6737</v>
      </c>
      <c r="C151" s="78">
        <v>45222</v>
      </c>
      <c r="D151" s="79">
        <v>-95.31</v>
      </c>
      <c r="E151" s="79">
        <v>-9.4600000000000009</v>
      </c>
      <c r="F151" s="79">
        <v>-85.85</v>
      </c>
      <c r="G151" s="78">
        <v>45222</v>
      </c>
      <c r="H151" s="77" t="s">
        <v>6738</v>
      </c>
      <c r="I151" s="80">
        <v>1662422</v>
      </c>
      <c r="J151" s="80" t="s">
        <v>1327</v>
      </c>
      <c r="K151" s="80">
        <v>190988</v>
      </c>
      <c r="L151" s="81">
        <v>45224</v>
      </c>
      <c r="M151" s="77" t="s">
        <v>186</v>
      </c>
      <c r="N151" t="s">
        <v>1301</v>
      </c>
      <c r="P151" s="42">
        <v>-85.85</v>
      </c>
      <c r="Q151" s="84">
        <v>1</v>
      </c>
      <c r="R151" t="s">
        <v>1289</v>
      </c>
    </row>
    <row r="152" spans="1:18" x14ac:dyDescent="0.25">
      <c r="A152" s="77" t="s">
        <v>6730</v>
      </c>
      <c r="B152" s="77" t="s">
        <v>6739</v>
      </c>
      <c r="C152" s="78">
        <v>45222</v>
      </c>
      <c r="D152" s="79">
        <v>-95.31</v>
      </c>
      <c r="E152" s="79">
        <v>-9.4600000000000009</v>
      </c>
      <c r="F152" s="79">
        <v>-85.85</v>
      </c>
      <c r="G152" s="78">
        <v>45222</v>
      </c>
      <c r="H152" s="77" t="s">
        <v>6740</v>
      </c>
      <c r="I152" s="80">
        <v>1662421</v>
      </c>
      <c r="J152" s="80" t="s">
        <v>1300</v>
      </c>
      <c r="K152" s="80">
        <v>190988</v>
      </c>
      <c r="L152" s="81">
        <v>45224</v>
      </c>
      <c r="M152" s="77" t="s">
        <v>186</v>
      </c>
      <c r="N152" t="s">
        <v>1301</v>
      </c>
      <c r="P152" s="42">
        <v>-85.85</v>
      </c>
      <c r="Q152" s="84">
        <v>1</v>
      </c>
      <c r="R152" t="s">
        <v>1289</v>
      </c>
    </row>
    <row r="153" spans="1:18" x14ac:dyDescent="0.25">
      <c r="A153" s="77" t="s">
        <v>6730</v>
      </c>
      <c r="B153" s="77" t="s">
        <v>6741</v>
      </c>
      <c r="C153" s="78">
        <v>45222</v>
      </c>
      <c r="D153" s="79">
        <v>-22.78</v>
      </c>
      <c r="E153" s="79">
        <v>0</v>
      </c>
      <c r="F153" s="79">
        <v>-22.78</v>
      </c>
      <c r="G153" s="78">
        <v>45222</v>
      </c>
      <c r="H153" s="77" t="s">
        <v>6742</v>
      </c>
      <c r="I153" s="80">
        <v>1529939</v>
      </c>
      <c r="J153" s="80" t="s">
        <v>1339</v>
      </c>
      <c r="K153" s="80">
        <v>190988</v>
      </c>
      <c r="L153" s="81">
        <v>45224</v>
      </c>
      <c r="M153" s="77" t="s">
        <v>186</v>
      </c>
      <c r="N153" t="s">
        <v>1291</v>
      </c>
      <c r="P153" s="42">
        <v>-22.78</v>
      </c>
      <c r="Q153" s="84">
        <v>1</v>
      </c>
      <c r="R153" t="s">
        <v>1289</v>
      </c>
    </row>
    <row r="154" spans="1:18" x14ac:dyDescent="0.25">
      <c r="A154" s="77" t="s">
        <v>6743</v>
      </c>
      <c r="B154" s="77" t="s">
        <v>6744</v>
      </c>
      <c r="C154" s="78">
        <v>45223</v>
      </c>
      <c r="D154" s="79">
        <v>-80.48</v>
      </c>
      <c r="E154" s="79">
        <v>-25.35</v>
      </c>
      <c r="F154" s="79">
        <v>-55.13</v>
      </c>
      <c r="G154" s="78">
        <v>45223</v>
      </c>
      <c r="H154" s="77" t="s">
        <v>6745</v>
      </c>
      <c r="I154" s="80">
        <v>1339333</v>
      </c>
      <c r="J154" s="80" t="s">
        <v>1337</v>
      </c>
      <c r="K154" s="80">
        <v>190993</v>
      </c>
      <c r="L154" s="81">
        <v>45225</v>
      </c>
      <c r="M154" s="77" t="s">
        <v>186</v>
      </c>
      <c r="N154" t="s">
        <v>1301</v>
      </c>
      <c r="P154" s="42">
        <v>-55.13</v>
      </c>
      <c r="Q154" s="84">
        <v>1</v>
      </c>
      <c r="R154" t="s">
        <v>1289</v>
      </c>
    </row>
    <row r="155" spans="1:18" x14ac:dyDescent="0.25">
      <c r="A155" s="77" t="s">
        <v>6743</v>
      </c>
      <c r="B155" s="77" t="s">
        <v>6746</v>
      </c>
      <c r="C155" s="78">
        <v>45223</v>
      </c>
      <c r="D155" s="79">
        <v>-32.380000000000003</v>
      </c>
      <c r="E155" s="79">
        <v>-9.8800000000000008</v>
      </c>
      <c r="F155" s="79">
        <v>-22.5</v>
      </c>
      <c r="G155" s="78">
        <v>45223</v>
      </c>
      <c r="H155" s="77" t="s">
        <v>6747</v>
      </c>
      <c r="I155" s="80">
        <v>1663075</v>
      </c>
      <c r="J155" s="80" t="s">
        <v>5741</v>
      </c>
      <c r="K155" s="80">
        <v>190993</v>
      </c>
      <c r="L155" s="81">
        <v>45225</v>
      </c>
      <c r="M155" s="77" t="s">
        <v>186</v>
      </c>
      <c r="N155" t="s">
        <v>1311</v>
      </c>
      <c r="P155" s="42">
        <v>-22.5</v>
      </c>
      <c r="Q155" s="84">
        <v>1</v>
      </c>
      <c r="R155" t="s">
        <v>1289</v>
      </c>
    </row>
    <row r="156" spans="1:18" x14ac:dyDescent="0.25">
      <c r="A156" s="77" t="s">
        <v>6743</v>
      </c>
      <c r="B156" s="77" t="s">
        <v>6748</v>
      </c>
      <c r="C156" s="78">
        <v>45223</v>
      </c>
      <c r="D156" s="79">
        <v>-85.4</v>
      </c>
      <c r="E156" s="79">
        <v>-22.2</v>
      </c>
      <c r="F156" s="79">
        <v>-63.2</v>
      </c>
      <c r="G156" s="78">
        <v>45223</v>
      </c>
      <c r="H156" s="77" t="s">
        <v>6749</v>
      </c>
      <c r="I156" s="80">
        <v>1540785</v>
      </c>
      <c r="J156" s="80" t="s">
        <v>1328</v>
      </c>
      <c r="K156" s="80">
        <v>190996</v>
      </c>
      <c r="L156" s="81">
        <v>45225</v>
      </c>
      <c r="M156" s="77" t="s">
        <v>186</v>
      </c>
      <c r="N156" t="s">
        <v>1298</v>
      </c>
      <c r="P156" s="42">
        <v>-31.6</v>
      </c>
      <c r="Q156" s="84">
        <v>2</v>
      </c>
      <c r="R156" t="s">
        <v>1289</v>
      </c>
    </row>
    <row r="157" spans="1:18" x14ac:dyDescent="0.25">
      <c r="A157" s="77" t="s">
        <v>6743</v>
      </c>
      <c r="B157" s="77" t="s">
        <v>6748</v>
      </c>
      <c r="C157" s="78">
        <v>45223</v>
      </c>
      <c r="D157" s="79">
        <v>-95.31</v>
      </c>
      <c r="E157" s="79">
        <v>-9.4600000000000009</v>
      </c>
      <c r="F157" s="79">
        <v>-85.85</v>
      </c>
      <c r="G157" s="78">
        <v>45223</v>
      </c>
      <c r="H157" s="77" t="s">
        <v>6749</v>
      </c>
      <c r="I157" s="80">
        <v>1662421</v>
      </c>
      <c r="J157" s="80" t="s">
        <v>1300</v>
      </c>
      <c r="K157" s="80">
        <v>190996</v>
      </c>
      <c r="L157" s="81">
        <v>45225</v>
      </c>
      <c r="M157" s="77" t="s">
        <v>186</v>
      </c>
      <c r="N157" t="s">
        <v>1301</v>
      </c>
      <c r="P157" s="42">
        <v>-85.85</v>
      </c>
      <c r="Q157" s="84">
        <v>1</v>
      </c>
      <c r="R157" t="s">
        <v>1289</v>
      </c>
    </row>
    <row r="158" spans="1:18" x14ac:dyDescent="0.25">
      <c r="A158" s="77" t="s">
        <v>6743</v>
      </c>
      <c r="B158" s="77" t="s">
        <v>6750</v>
      </c>
      <c r="C158" s="78">
        <v>45223</v>
      </c>
      <c r="D158" s="79">
        <v>-173.44</v>
      </c>
      <c r="E158" s="79">
        <v>-18.739999999999998</v>
      </c>
      <c r="F158" s="79">
        <v>-154.69999999999999</v>
      </c>
      <c r="G158" s="78">
        <v>45223</v>
      </c>
      <c r="H158" s="77" t="s">
        <v>6751</v>
      </c>
      <c r="I158" s="80">
        <v>1662420</v>
      </c>
      <c r="J158" s="80" t="s">
        <v>1318</v>
      </c>
      <c r="K158" s="80">
        <v>190996</v>
      </c>
      <c r="L158" s="81">
        <v>45225</v>
      </c>
      <c r="M158" s="77" t="s">
        <v>186</v>
      </c>
      <c r="N158" t="s">
        <v>1301</v>
      </c>
      <c r="P158" s="42">
        <v>-77.349999999999994</v>
      </c>
      <c r="Q158" s="84">
        <v>2</v>
      </c>
      <c r="R158" t="s">
        <v>1289</v>
      </c>
    </row>
    <row r="159" spans="1:18" x14ac:dyDescent="0.25">
      <c r="A159" s="77" t="s">
        <v>6743</v>
      </c>
      <c r="B159" s="77" t="s">
        <v>6752</v>
      </c>
      <c r="C159" s="78">
        <v>45223</v>
      </c>
      <c r="D159" s="79">
        <v>-22.78</v>
      </c>
      <c r="E159" s="79">
        <v>0</v>
      </c>
      <c r="F159" s="79">
        <v>-22.78</v>
      </c>
      <c r="G159" s="78">
        <v>45223</v>
      </c>
      <c r="H159" s="77" t="s">
        <v>6753</v>
      </c>
      <c r="I159" s="80">
        <v>1529939</v>
      </c>
      <c r="J159" s="80" t="s">
        <v>1339</v>
      </c>
      <c r="K159" s="80">
        <v>190996</v>
      </c>
      <c r="L159" s="81">
        <v>45225</v>
      </c>
      <c r="M159" s="77" t="s">
        <v>186</v>
      </c>
      <c r="N159" t="s">
        <v>1291</v>
      </c>
      <c r="P159" s="42">
        <v>-22.78</v>
      </c>
      <c r="Q159" s="84">
        <v>1</v>
      </c>
      <c r="R159" t="s">
        <v>1289</v>
      </c>
    </row>
    <row r="160" spans="1:18" x14ac:dyDescent="0.25">
      <c r="A160" s="77" t="s">
        <v>6743</v>
      </c>
      <c r="B160" s="77" t="s">
        <v>6754</v>
      </c>
      <c r="C160" s="78">
        <v>45223</v>
      </c>
      <c r="D160" s="79">
        <v>-25.55</v>
      </c>
      <c r="E160" s="79">
        <v>0</v>
      </c>
      <c r="F160" s="79">
        <v>-25.55</v>
      </c>
      <c r="G160" s="78">
        <v>45223</v>
      </c>
      <c r="H160" s="77" t="s">
        <v>6755</v>
      </c>
      <c r="I160" s="80">
        <v>1516594</v>
      </c>
      <c r="J160" s="80" t="s">
        <v>1313</v>
      </c>
      <c r="K160" s="80">
        <v>190996</v>
      </c>
      <c r="L160" s="81">
        <v>45225</v>
      </c>
      <c r="M160" s="77" t="s">
        <v>186</v>
      </c>
      <c r="N160" t="s">
        <v>1291</v>
      </c>
      <c r="P160" s="42">
        <v>-25.55</v>
      </c>
      <c r="Q160" s="84">
        <v>1</v>
      </c>
      <c r="R160" t="s">
        <v>1289</v>
      </c>
    </row>
    <row r="161" spans="1:19" x14ac:dyDescent="0.25">
      <c r="A161" s="77" t="s">
        <v>6743</v>
      </c>
      <c r="B161" s="77" t="s">
        <v>6754</v>
      </c>
      <c r="C161" s="78">
        <v>45223</v>
      </c>
      <c r="D161" s="79">
        <v>-25.55</v>
      </c>
      <c r="E161" s="79"/>
      <c r="F161" s="79">
        <v>-25.55</v>
      </c>
      <c r="G161" s="78">
        <v>45223</v>
      </c>
      <c r="H161" s="77" t="s">
        <v>6755</v>
      </c>
      <c r="I161" s="80">
        <v>1516597</v>
      </c>
      <c r="J161" s="80" t="s">
        <v>1303</v>
      </c>
      <c r="K161" s="80">
        <v>190996</v>
      </c>
      <c r="L161" s="81">
        <v>45225</v>
      </c>
      <c r="M161" s="77" t="s">
        <v>186</v>
      </c>
      <c r="N161" t="s">
        <v>1291</v>
      </c>
      <c r="P161" s="42">
        <v>-25.55</v>
      </c>
      <c r="Q161" s="84">
        <v>1</v>
      </c>
      <c r="R161" t="s">
        <v>1289</v>
      </c>
    </row>
    <row r="162" spans="1:19" x14ac:dyDescent="0.25">
      <c r="A162" s="77" t="s">
        <v>6743</v>
      </c>
      <c r="B162" s="77" t="s">
        <v>6756</v>
      </c>
      <c r="C162" s="78">
        <v>45223</v>
      </c>
      <c r="D162" s="79">
        <v>-39</v>
      </c>
      <c r="E162" s="79">
        <v>0</v>
      </c>
      <c r="F162" s="79">
        <v>-39</v>
      </c>
      <c r="G162" s="78">
        <v>45223</v>
      </c>
      <c r="H162" s="77" t="s">
        <v>6757</v>
      </c>
      <c r="I162" s="80">
        <v>1529946</v>
      </c>
      <c r="J162" s="80" t="s">
        <v>1306</v>
      </c>
      <c r="K162" s="80">
        <v>190996</v>
      </c>
      <c r="L162" s="81">
        <v>45225</v>
      </c>
      <c r="M162" s="77" t="s">
        <v>186</v>
      </c>
      <c r="N162" t="s">
        <v>1291</v>
      </c>
      <c r="P162" s="42">
        <v>-39</v>
      </c>
      <c r="Q162" s="84">
        <v>1</v>
      </c>
      <c r="R162" t="s">
        <v>1289</v>
      </c>
    </row>
    <row r="163" spans="1:19" x14ac:dyDescent="0.25">
      <c r="A163" s="77" t="s">
        <v>6743</v>
      </c>
      <c r="B163" s="77" t="s">
        <v>6756</v>
      </c>
      <c r="C163" s="78">
        <v>45223</v>
      </c>
      <c r="D163" s="79">
        <v>-39</v>
      </c>
      <c r="E163" s="79"/>
      <c r="F163" s="79">
        <v>-39</v>
      </c>
      <c r="G163" s="78">
        <v>45223</v>
      </c>
      <c r="H163" s="77" t="s">
        <v>6757</v>
      </c>
      <c r="I163" s="80">
        <v>1529947</v>
      </c>
      <c r="J163" s="80" t="s">
        <v>1294</v>
      </c>
      <c r="K163" s="80">
        <v>190996</v>
      </c>
      <c r="L163" s="81">
        <v>45225</v>
      </c>
      <c r="M163" s="77" t="s">
        <v>186</v>
      </c>
      <c r="N163" t="s">
        <v>1291</v>
      </c>
      <c r="P163" s="42">
        <v>-39</v>
      </c>
      <c r="Q163" s="84">
        <v>1</v>
      </c>
      <c r="R163" t="s">
        <v>1289</v>
      </c>
    </row>
    <row r="164" spans="1:19" x14ac:dyDescent="0.25">
      <c r="A164" s="77" t="s">
        <v>6758</v>
      </c>
      <c r="B164" s="77" t="s">
        <v>6759</v>
      </c>
      <c r="C164" s="78">
        <v>45224</v>
      </c>
      <c r="D164" s="79">
        <v>-39</v>
      </c>
      <c r="E164" s="79">
        <v>0</v>
      </c>
      <c r="F164" s="79">
        <v>-39</v>
      </c>
      <c r="G164" s="78">
        <v>45224</v>
      </c>
      <c r="H164" s="77" t="s">
        <v>6769</v>
      </c>
      <c r="I164" s="80">
        <v>1529946</v>
      </c>
      <c r="J164" s="80" t="s">
        <v>1306</v>
      </c>
      <c r="K164" s="80">
        <v>191008</v>
      </c>
      <c r="L164" s="81">
        <v>45226</v>
      </c>
      <c r="M164" s="77" t="s">
        <v>186</v>
      </c>
      <c r="N164" t="s">
        <v>1291</v>
      </c>
      <c r="P164" s="42">
        <v>-39</v>
      </c>
      <c r="Q164" s="84">
        <v>1</v>
      </c>
      <c r="R164" t="s">
        <v>1289</v>
      </c>
    </row>
    <row r="165" spans="1:19" x14ac:dyDescent="0.25">
      <c r="A165" s="77" t="s">
        <v>6758</v>
      </c>
      <c r="B165" s="77" t="s">
        <v>6760</v>
      </c>
      <c r="C165" s="78">
        <v>45224</v>
      </c>
      <c r="D165" s="79">
        <v>-95.31</v>
      </c>
      <c r="E165" s="79">
        <v>-9.4600000000000009</v>
      </c>
      <c r="F165" s="79">
        <v>-85.85</v>
      </c>
      <c r="G165" s="78">
        <v>45224</v>
      </c>
      <c r="H165" s="77" t="s">
        <v>6770</v>
      </c>
      <c r="I165" s="80">
        <v>1662421</v>
      </c>
      <c r="J165" s="80" t="s">
        <v>1300</v>
      </c>
      <c r="K165" s="80">
        <v>191008</v>
      </c>
      <c r="L165" s="81">
        <v>45226</v>
      </c>
      <c r="M165" s="77" t="s">
        <v>186</v>
      </c>
      <c r="N165" t="s">
        <v>1301</v>
      </c>
      <c r="P165" s="42">
        <v>-85.85</v>
      </c>
      <c r="Q165" s="84">
        <v>1</v>
      </c>
      <c r="R165" t="s">
        <v>1289</v>
      </c>
    </row>
    <row r="166" spans="1:19" x14ac:dyDescent="0.25">
      <c r="A166" s="77" t="s">
        <v>6758</v>
      </c>
      <c r="B166" s="77" t="s">
        <v>6761</v>
      </c>
      <c r="C166" s="78">
        <v>45224</v>
      </c>
      <c r="D166" s="79">
        <v>-38.659999999999997</v>
      </c>
      <c r="E166" s="79">
        <v>-10.51</v>
      </c>
      <c r="F166" s="79">
        <v>-28.15</v>
      </c>
      <c r="G166" s="78">
        <v>45224</v>
      </c>
      <c r="H166" s="77" t="s">
        <v>6771</v>
      </c>
      <c r="I166" s="80">
        <v>1540781</v>
      </c>
      <c r="J166" s="80" t="s">
        <v>1308</v>
      </c>
      <c r="K166" s="80">
        <v>191008</v>
      </c>
      <c r="L166" s="81">
        <v>45226</v>
      </c>
      <c r="M166" s="77" t="s">
        <v>186</v>
      </c>
      <c r="N166" t="s">
        <v>1298</v>
      </c>
      <c r="P166" s="42">
        <v>-28.15</v>
      </c>
      <c r="Q166" s="84">
        <v>1</v>
      </c>
      <c r="R166" t="s">
        <v>1289</v>
      </c>
    </row>
    <row r="167" spans="1:19" x14ac:dyDescent="0.25">
      <c r="A167" s="77" t="s">
        <v>6758</v>
      </c>
      <c r="B167" s="77" t="s">
        <v>6762</v>
      </c>
      <c r="C167" s="78">
        <v>45224</v>
      </c>
      <c r="D167" s="79">
        <v>-95.31</v>
      </c>
      <c r="E167" s="79">
        <v>-9.4600000000000009</v>
      </c>
      <c r="F167" s="79">
        <v>-85.85</v>
      </c>
      <c r="G167" s="78">
        <v>45224</v>
      </c>
      <c r="H167" s="77" t="s">
        <v>6772</v>
      </c>
      <c r="I167" s="80">
        <v>1662422</v>
      </c>
      <c r="J167" s="80" t="s">
        <v>1327</v>
      </c>
      <c r="K167" s="80">
        <v>191008</v>
      </c>
      <c r="L167" s="81">
        <v>45226</v>
      </c>
      <c r="M167" s="77" t="s">
        <v>186</v>
      </c>
      <c r="N167" t="s">
        <v>1301</v>
      </c>
      <c r="P167" s="42">
        <v>-85.85</v>
      </c>
      <c r="Q167" s="84">
        <v>1</v>
      </c>
      <c r="R167" t="s">
        <v>1289</v>
      </c>
    </row>
    <row r="168" spans="1:19" x14ac:dyDescent="0.25">
      <c r="A168" s="77" t="s">
        <v>6758</v>
      </c>
      <c r="B168" s="77" t="s">
        <v>6763</v>
      </c>
      <c r="C168" s="78">
        <v>45224</v>
      </c>
      <c r="D168" s="79">
        <v>-22.78</v>
      </c>
      <c r="E168" s="79">
        <v>0</v>
      </c>
      <c r="F168" s="79">
        <v>-22.78</v>
      </c>
      <c r="G168" s="78">
        <v>45224</v>
      </c>
      <c r="H168" s="77" t="s">
        <v>6773</v>
      </c>
      <c r="I168" s="80">
        <v>1529944</v>
      </c>
      <c r="J168" s="80" t="s">
        <v>1330</v>
      </c>
      <c r="K168" s="80">
        <v>191008</v>
      </c>
      <c r="L168" s="81">
        <v>45226</v>
      </c>
      <c r="M168" s="77" t="s">
        <v>186</v>
      </c>
      <c r="N168" t="s">
        <v>1291</v>
      </c>
      <c r="P168" s="42">
        <v>-22.78</v>
      </c>
      <c r="Q168" s="84">
        <v>1</v>
      </c>
      <c r="R168" t="s">
        <v>1289</v>
      </c>
    </row>
    <row r="169" spans="1:19" x14ac:dyDescent="0.25">
      <c r="A169" s="77" t="s">
        <v>6758</v>
      </c>
      <c r="B169" s="77" t="s">
        <v>6764</v>
      </c>
      <c r="C169" s="78">
        <v>45224</v>
      </c>
      <c r="D169" s="79">
        <v>-26.47</v>
      </c>
      <c r="E169" s="79">
        <v>-9.32</v>
      </c>
      <c r="F169" s="79">
        <v>-17.149999999999999</v>
      </c>
      <c r="G169" s="78">
        <v>45224</v>
      </c>
      <c r="H169" s="77" t="s">
        <v>6774</v>
      </c>
      <c r="I169" s="80">
        <v>1408977</v>
      </c>
      <c r="J169" s="80" t="s">
        <v>1312</v>
      </c>
      <c r="K169" s="80">
        <v>191008</v>
      </c>
      <c r="L169" s="81">
        <v>45226</v>
      </c>
      <c r="M169" s="77" t="s">
        <v>186</v>
      </c>
      <c r="N169" t="s">
        <v>1311</v>
      </c>
      <c r="P169" s="65">
        <v>-17.149999999999999</v>
      </c>
      <c r="Q169" s="84">
        <v>1</v>
      </c>
      <c r="R169" t="s">
        <v>1289</v>
      </c>
      <c r="S169" s="97">
        <v>17.5</v>
      </c>
    </row>
    <row r="170" spans="1:19" x14ac:dyDescent="0.25">
      <c r="A170" s="77" t="s">
        <v>6758</v>
      </c>
      <c r="B170" s="77" t="s">
        <v>6764</v>
      </c>
      <c r="C170" s="78">
        <v>45224</v>
      </c>
      <c r="D170" s="79">
        <v>-85.4</v>
      </c>
      <c r="E170" s="79">
        <v>-22.2</v>
      </c>
      <c r="F170" s="79">
        <v>-63.2</v>
      </c>
      <c r="G170" s="78">
        <v>45224</v>
      </c>
      <c r="H170" s="77" t="s">
        <v>6774</v>
      </c>
      <c r="I170" s="80">
        <v>1593358</v>
      </c>
      <c r="J170" s="80" t="s">
        <v>1322</v>
      </c>
      <c r="K170" s="80">
        <v>191008</v>
      </c>
      <c r="L170" s="81">
        <v>45226</v>
      </c>
      <c r="M170" s="77" t="s">
        <v>186</v>
      </c>
      <c r="N170" t="s">
        <v>1298</v>
      </c>
      <c r="P170" s="42">
        <v>-31.6</v>
      </c>
      <c r="Q170" s="84">
        <v>2</v>
      </c>
      <c r="R170" t="s">
        <v>1289</v>
      </c>
    </row>
    <row r="171" spans="1:19" x14ac:dyDescent="0.25">
      <c r="A171" s="77" t="s">
        <v>6758</v>
      </c>
      <c r="B171" s="77" t="s">
        <v>6764</v>
      </c>
      <c r="C171" s="78">
        <v>45224</v>
      </c>
      <c r="D171" s="79">
        <v>-128.1</v>
      </c>
      <c r="E171" s="79">
        <v>-33.299999999999997</v>
      </c>
      <c r="F171" s="79">
        <v>-94.8</v>
      </c>
      <c r="G171" s="78">
        <v>45224</v>
      </c>
      <c r="H171" s="77" t="s">
        <v>6774</v>
      </c>
      <c r="I171" s="80">
        <v>1593359</v>
      </c>
      <c r="J171" s="80" t="s">
        <v>1316</v>
      </c>
      <c r="K171" s="80">
        <v>191008</v>
      </c>
      <c r="L171" s="81">
        <v>45226</v>
      </c>
      <c r="M171" s="77" t="s">
        <v>186</v>
      </c>
      <c r="N171" t="s">
        <v>1298</v>
      </c>
      <c r="P171" s="42">
        <v>-31.6</v>
      </c>
      <c r="Q171" s="84">
        <v>2.9999999999999996</v>
      </c>
      <c r="R171" t="s">
        <v>1289</v>
      </c>
    </row>
    <row r="172" spans="1:19" x14ac:dyDescent="0.25">
      <c r="A172" s="77" t="s">
        <v>6758</v>
      </c>
      <c r="B172" s="77" t="s">
        <v>6765</v>
      </c>
      <c r="C172" s="78">
        <v>45224</v>
      </c>
      <c r="D172" s="79">
        <v>-85.4</v>
      </c>
      <c r="E172" s="79">
        <v>-22.2</v>
      </c>
      <c r="F172" s="79">
        <v>-63.2</v>
      </c>
      <c r="G172" s="78">
        <v>45224</v>
      </c>
      <c r="H172" s="77" t="s">
        <v>6775</v>
      </c>
      <c r="I172" s="80">
        <v>1540785</v>
      </c>
      <c r="J172" s="80" t="s">
        <v>1328</v>
      </c>
      <c r="K172" s="80">
        <v>191008</v>
      </c>
      <c r="L172" s="81">
        <v>45226</v>
      </c>
      <c r="M172" s="77" t="s">
        <v>186</v>
      </c>
      <c r="N172" t="s">
        <v>1298</v>
      </c>
      <c r="P172" s="42">
        <v>-31.6</v>
      </c>
      <c r="Q172" s="84">
        <v>2</v>
      </c>
      <c r="R172" t="s">
        <v>1289</v>
      </c>
    </row>
    <row r="173" spans="1:19" x14ac:dyDescent="0.25">
      <c r="A173" s="77" t="s">
        <v>6758</v>
      </c>
      <c r="B173" s="77" t="s">
        <v>6766</v>
      </c>
      <c r="C173" s="78">
        <v>45224</v>
      </c>
      <c r="D173" s="79">
        <v>-25.55</v>
      </c>
      <c r="E173" s="79">
        <v>0</v>
      </c>
      <c r="F173" s="79">
        <v>-25.55</v>
      </c>
      <c r="G173" s="78">
        <v>45224</v>
      </c>
      <c r="H173" s="77" t="s">
        <v>6776</v>
      </c>
      <c r="I173" s="80">
        <v>1516597</v>
      </c>
      <c r="J173" s="80" t="s">
        <v>1303</v>
      </c>
      <c r="K173" s="80">
        <v>191008</v>
      </c>
      <c r="L173" s="81">
        <v>45226</v>
      </c>
      <c r="M173" s="77" t="s">
        <v>186</v>
      </c>
      <c r="N173" t="s">
        <v>1291</v>
      </c>
      <c r="P173" s="42">
        <v>-25.55</v>
      </c>
      <c r="Q173" s="84">
        <v>1</v>
      </c>
      <c r="R173" t="s">
        <v>1289</v>
      </c>
    </row>
    <row r="174" spans="1:19" x14ac:dyDescent="0.25">
      <c r="A174" s="77" t="s">
        <v>6758</v>
      </c>
      <c r="B174" s="77" t="s">
        <v>6766</v>
      </c>
      <c r="C174" s="78">
        <v>45224</v>
      </c>
      <c r="D174" s="79">
        <v>-39</v>
      </c>
      <c r="E174" s="79"/>
      <c r="F174" s="79">
        <v>-39</v>
      </c>
      <c r="G174" s="78">
        <v>45224</v>
      </c>
      <c r="H174" s="77" t="s">
        <v>6776</v>
      </c>
      <c r="I174" s="80">
        <v>1529947</v>
      </c>
      <c r="J174" s="80" t="s">
        <v>1294</v>
      </c>
      <c r="K174" s="80">
        <v>191008</v>
      </c>
      <c r="L174" s="81">
        <v>45226</v>
      </c>
      <c r="M174" s="77" t="s">
        <v>186</v>
      </c>
      <c r="N174" t="s">
        <v>1291</v>
      </c>
      <c r="P174" s="42">
        <v>-39</v>
      </c>
      <c r="Q174" s="84">
        <v>1</v>
      </c>
      <c r="R174" t="s">
        <v>1289</v>
      </c>
    </row>
    <row r="175" spans="1:19" x14ac:dyDescent="0.25">
      <c r="A175" s="77" t="s">
        <v>6758</v>
      </c>
      <c r="B175" s="77" t="s">
        <v>6767</v>
      </c>
      <c r="C175" s="78">
        <v>45224</v>
      </c>
      <c r="D175" s="79">
        <v>-95.31</v>
      </c>
      <c r="E175" s="79">
        <v>-9.4600000000000009</v>
      </c>
      <c r="F175" s="79">
        <v>-85.85</v>
      </c>
      <c r="G175" s="78">
        <v>45224</v>
      </c>
      <c r="H175" s="77" t="s">
        <v>6777</v>
      </c>
      <c r="I175" s="80">
        <v>1662422</v>
      </c>
      <c r="J175" s="80" t="s">
        <v>1327</v>
      </c>
      <c r="K175" s="80">
        <v>191008</v>
      </c>
      <c r="L175" s="81">
        <v>45226</v>
      </c>
      <c r="M175" s="77" t="s">
        <v>186</v>
      </c>
      <c r="N175" t="s">
        <v>1301</v>
      </c>
      <c r="P175" s="42">
        <v>-85.85</v>
      </c>
      <c r="Q175" s="84">
        <v>1</v>
      </c>
      <c r="R175" t="s">
        <v>1289</v>
      </c>
    </row>
    <row r="176" spans="1:19" x14ac:dyDescent="0.25">
      <c r="A176" s="77" t="s">
        <v>6758</v>
      </c>
      <c r="B176" s="77" t="s">
        <v>6768</v>
      </c>
      <c r="C176" s="78">
        <v>45224</v>
      </c>
      <c r="D176" s="79">
        <v>-25.55</v>
      </c>
      <c r="E176" s="79">
        <v>0</v>
      </c>
      <c r="F176" s="79">
        <v>-25.55</v>
      </c>
      <c r="G176" s="78">
        <v>45224</v>
      </c>
      <c r="H176" s="77" t="s">
        <v>6778</v>
      </c>
      <c r="I176" s="80">
        <v>1516596</v>
      </c>
      <c r="J176" s="80" t="s">
        <v>1344</v>
      </c>
      <c r="K176" s="80">
        <v>191008</v>
      </c>
      <c r="L176" s="81">
        <v>45226</v>
      </c>
      <c r="M176" s="77" t="s">
        <v>186</v>
      </c>
      <c r="N176" t="s">
        <v>1291</v>
      </c>
      <c r="P176" s="42">
        <v>-25.55</v>
      </c>
      <c r="Q176" s="84">
        <v>1</v>
      </c>
      <c r="R176" t="s">
        <v>1289</v>
      </c>
    </row>
    <row r="177" spans="1:18" x14ac:dyDescent="0.25">
      <c r="A177" s="77" t="s">
        <v>6779</v>
      </c>
      <c r="B177" s="77" t="s">
        <v>6780</v>
      </c>
      <c r="C177" s="78">
        <v>45225</v>
      </c>
      <c r="D177" s="79">
        <v>-44.76</v>
      </c>
      <c r="E177" s="79">
        <v>-22.26</v>
      </c>
      <c r="F177" s="79">
        <v>-22.5</v>
      </c>
      <c r="G177" s="78">
        <v>45225</v>
      </c>
      <c r="H177" s="77" t="s">
        <v>6781</v>
      </c>
      <c r="I177" s="80">
        <v>1663075</v>
      </c>
      <c r="J177" s="80" t="s">
        <v>5741</v>
      </c>
      <c r="K177" s="80">
        <v>191160</v>
      </c>
      <c r="L177" s="81">
        <v>45229</v>
      </c>
      <c r="M177" s="77" t="s">
        <v>186</v>
      </c>
      <c r="N177" t="s">
        <v>1311</v>
      </c>
      <c r="P177" s="42">
        <v>-22.5</v>
      </c>
      <c r="Q177" s="84">
        <v>1</v>
      </c>
      <c r="R177" t="s">
        <v>1289</v>
      </c>
    </row>
    <row r="178" spans="1:18" x14ac:dyDescent="0.25">
      <c r="A178" s="77" t="s">
        <v>6779</v>
      </c>
      <c r="B178" s="77" t="s">
        <v>6782</v>
      </c>
      <c r="C178" s="78">
        <v>45225</v>
      </c>
      <c r="D178" s="79">
        <v>-32.380000000000003</v>
      </c>
      <c r="E178" s="79">
        <v>-9.8800000000000008</v>
      </c>
      <c r="F178" s="79">
        <v>-22.5</v>
      </c>
      <c r="G178" s="78">
        <v>45225</v>
      </c>
      <c r="H178" s="77" t="s">
        <v>6783</v>
      </c>
      <c r="I178" s="80">
        <v>1663069</v>
      </c>
      <c r="J178" s="80" t="s">
        <v>5742</v>
      </c>
      <c r="K178" s="80">
        <v>191162</v>
      </c>
      <c r="L178" s="81">
        <v>45229</v>
      </c>
      <c r="M178" s="77" t="s">
        <v>186</v>
      </c>
      <c r="N178" t="s">
        <v>1311</v>
      </c>
      <c r="P178" s="42">
        <v>-22.5</v>
      </c>
      <c r="Q178" s="84">
        <v>1</v>
      </c>
      <c r="R178" t="s">
        <v>1289</v>
      </c>
    </row>
    <row r="179" spans="1:18" x14ac:dyDescent="0.25">
      <c r="A179" s="77" t="s">
        <v>6779</v>
      </c>
      <c r="B179" s="77" t="s">
        <v>6784</v>
      </c>
      <c r="C179" s="78">
        <v>45225</v>
      </c>
      <c r="D179" s="79">
        <v>-39</v>
      </c>
      <c r="E179" s="79">
        <v>0</v>
      </c>
      <c r="F179" s="79">
        <v>-39</v>
      </c>
      <c r="G179" s="78">
        <v>45225</v>
      </c>
      <c r="H179" s="77" t="s">
        <v>6785</v>
      </c>
      <c r="I179" s="80">
        <v>1529946</v>
      </c>
      <c r="J179" s="80" t="s">
        <v>1306</v>
      </c>
      <c r="K179" s="80">
        <v>191162</v>
      </c>
      <c r="L179" s="81">
        <v>45229</v>
      </c>
      <c r="M179" s="77" t="s">
        <v>186</v>
      </c>
      <c r="N179" t="s">
        <v>1291</v>
      </c>
      <c r="P179" s="42">
        <v>-39</v>
      </c>
      <c r="Q179" s="84">
        <v>1</v>
      </c>
      <c r="R179" t="s">
        <v>1289</v>
      </c>
    </row>
    <row r="180" spans="1:18" x14ac:dyDescent="0.25">
      <c r="A180" s="77" t="s">
        <v>6779</v>
      </c>
      <c r="B180" s="77" t="s">
        <v>6786</v>
      </c>
      <c r="C180" s="78">
        <v>45225</v>
      </c>
      <c r="D180" s="79">
        <v>-25.55</v>
      </c>
      <c r="E180" s="79">
        <v>0</v>
      </c>
      <c r="F180" s="79">
        <v>-25.55</v>
      </c>
      <c r="G180" s="78">
        <v>45225</v>
      </c>
      <c r="H180" s="77" t="s">
        <v>6787</v>
      </c>
      <c r="I180" s="80">
        <v>1516597</v>
      </c>
      <c r="J180" s="80" t="s">
        <v>1303</v>
      </c>
      <c r="K180" s="80">
        <v>191162</v>
      </c>
      <c r="L180" s="81">
        <v>45229</v>
      </c>
      <c r="M180" s="77" t="s">
        <v>186</v>
      </c>
      <c r="N180" t="s">
        <v>1291</v>
      </c>
      <c r="P180" s="42">
        <v>-25.55</v>
      </c>
      <c r="Q180" s="84">
        <v>1</v>
      </c>
      <c r="R180" t="s">
        <v>1289</v>
      </c>
    </row>
    <row r="181" spans="1:18" x14ac:dyDescent="0.25">
      <c r="A181" s="77" t="s">
        <v>6779</v>
      </c>
      <c r="B181" s="77" t="s">
        <v>6788</v>
      </c>
      <c r="C181" s="78">
        <v>45225</v>
      </c>
      <c r="D181" s="79">
        <v>-25.55</v>
      </c>
      <c r="E181" s="79">
        <v>0</v>
      </c>
      <c r="F181" s="79">
        <v>-25.55</v>
      </c>
      <c r="G181" s="78">
        <v>45225</v>
      </c>
      <c r="H181" s="77" t="s">
        <v>6789</v>
      </c>
      <c r="I181" s="80">
        <v>1516594</v>
      </c>
      <c r="J181" s="80" t="s">
        <v>1313</v>
      </c>
      <c r="K181" s="80">
        <v>191162</v>
      </c>
      <c r="L181" s="81">
        <v>45229</v>
      </c>
      <c r="M181" s="77" t="s">
        <v>186</v>
      </c>
      <c r="N181" t="s">
        <v>1291</v>
      </c>
      <c r="P181" s="42">
        <v>-25.55</v>
      </c>
      <c r="Q181" s="84">
        <v>1</v>
      </c>
      <c r="R181" t="s">
        <v>1289</v>
      </c>
    </row>
    <row r="182" spans="1:18" x14ac:dyDescent="0.25">
      <c r="A182" s="77" t="s">
        <v>6779</v>
      </c>
      <c r="B182" s="77" t="s">
        <v>6790</v>
      </c>
      <c r="C182" s="78">
        <v>45225</v>
      </c>
      <c r="D182" s="79">
        <v>-106.32</v>
      </c>
      <c r="E182" s="79">
        <v>-51.19</v>
      </c>
      <c r="F182" s="79">
        <v>-55.13</v>
      </c>
      <c r="G182" s="78">
        <v>45225</v>
      </c>
      <c r="H182" s="77" t="s">
        <v>6791</v>
      </c>
      <c r="I182" s="80">
        <v>1339333</v>
      </c>
      <c r="J182" s="80" t="s">
        <v>1337</v>
      </c>
      <c r="K182" s="80">
        <v>191162</v>
      </c>
      <c r="L182" s="81">
        <v>45229</v>
      </c>
      <c r="M182" s="77" t="s">
        <v>186</v>
      </c>
      <c r="N182" t="s">
        <v>1301</v>
      </c>
      <c r="P182" s="42">
        <v>-55.13</v>
      </c>
      <c r="Q182" s="84">
        <v>1</v>
      </c>
      <c r="R182" t="s">
        <v>1289</v>
      </c>
    </row>
    <row r="183" spans="1:18" x14ac:dyDescent="0.25">
      <c r="A183" s="77" t="s">
        <v>6779</v>
      </c>
      <c r="B183" s="77" t="s">
        <v>6792</v>
      </c>
      <c r="C183" s="78">
        <v>45225</v>
      </c>
      <c r="D183" s="79">
        <v>-131.13999999999999</v>
      </c>
      <c r="E183" s="79">
        <v>-76.010000000000005</v>
      </c>
      <c r="F183" s="79">
        <v>-55.13</v>
      </c>
      <c r="G183" s="78">
        <v>45225</v>
      </c>
      <c r="H183" s="77" t="s">
        <v>6793</v>
      </c>
      <c r="I183" s="80">
        <v>1339333</v>
      </c>
      <c r="J183" s="80" t="s">
        <v>1337</v>
      </c>
      <c r="K183" s="80">
        <v>191162</v>
      </c>
      <c r="L183" s="81">
        <v>45229</v>
      </c>
      <c r="M183" s="77" t="s">
        <v>186</v>
      </c>
      <c r="N183" t="s">
        <v>1301</v>
      </c>
      <c r="P183" s="42">
        <v>-55.13</v>
      </c>
      <c r="Q183" s="84">
        <v>1</v>
      </c>
      <c r="R183" t="s">
        <v>1289</v>
      </c>
    </row>
    <row r="184" spans="1:18" x14ac:dyDescent="0.25">
      <c r="A184" s="77" t="s">
        <v>6779</v>
      </c>
      <c r="B184" s="77" t="s">
        <v>6794</v>
      </c>
      <c r="C184" s="78">
        <v>45225</v>
      </c>
      <c r="D184" s="79">
        <v>-39</v>
      </c>
      <c r="E184" s="79">
        <v>0</v>
      </c>
      <c r="F184" s="79">
        <v>-39</v>
      </c>
      <c r="G184" s="78">
        <v>45225</v>
      </c>
      <c r="H184" s="77" t="s">
        <v>6795</v>
      </c>
      <c r="I184" s="80">
        <v>1529946</v>
      </c>
      <c r="J184" s="80" t="s">
        <v>1306</v>
      </c>
      <c r="K184" s="80">
        <v>191162</v>
      </c>
      <c r="L184" s="81">
        <v>45229</v>
      </c>
      <c r="M184" s="77" t="s">
        <v>186</v>
      </c>
      <c r="N184" t="s">
        <v>1291</v>
      </c>
      <c r="P184" s="42">
        <v>-39</v>
      </c>
      <c r="Q184" s="84">
        <v>1</v>
      </c>
      <c r="R184" t="s">
        <v>1289</v>
      </c>
    </row>
    <row r="185" spans="1:18" x14ac:dyDescent="0.25">
      <c r="A185" s="77" t="s">
        <v>6779</v>
      </c>
      <c r="B185" s="77" t="s">
        <v>6796</v>
      </c>
      <c r="C185" s="78">
        <v>45225</v>
      </c>
      <c r="D185" s="79">
        <v>-39</v>
      </c>
      <c r="E185" s="79">
        <v>0</v>
      </c>
      <c r="F185" s="79">
        <v>-39</v>
      </c>
      <c r="G185" s="78">
        <v>45225</v>
      </c>
      <c r="H185" s="77" t="s">
        <v>6797</v>
      </c>
      <c r="I185" s="80">
        <v>1529946</v>
      </c>
      <c r="J185" s="80" t="s">
        <v>1306</v>
      </c>
      <c r="K185" s="80">
        <v>191162</v>
      </c>
      <c r="L185" s="81">
        <v>45229</v>
      </c>
      <c r="M185" s="77" t="s">
        <v>186</v>
      </c>
      <c r="N185" t="s">
        <v>1291</v>
      </c>
      <c r="P185" s="42">
        <v>-39</v>
      </c>
      <c r="Q185" s="84">
        <v>1</v>
      </c>
      <c r="R185" t="s">
        <v>1289</v>
      </c>
    </row>
    <row r="186" spans="1:18" x14ac:dyDescent="0.25">
      <c r="A186" s="77" t="s">
        <v>6779</v>
      </c>
      <c r="B186" s="77" t="s">
        <v>6798</v>
      </c>
      <c r="C186" s="78">
        <v>45225</v>
      </c>
      <c r="D186" s="79">
        <v>-39</v>
      </c>
      <c r="E186" s="79">
        <v>0</v>
      </c>
      <c r="F186" s="79">
        <v>-39</v>
      </c>
      <c r="G186" s="78">
        <v>45225</v>
      </c>
      <c r="H186" s="77" t="s">
        <v>6799</v>
      </c>
      <c r="I186" s="80">
        <v>1529947</v>
      </c>
      <c r="J186" s="80" t="s">
        <v>1294</v>
      </c>
      <c r="K186" s="80">
        <v>191162</v>
      </c>
      <c r="L186" s="81">
        <v>45229</v>
      </c>
      <c r="M186" s="77" t="s">
        <v>186</v>
      </c>
      <c r="N186" t="s">
        <v>1291</v>
      </c>
      <c r="P186" s="42">
        <v>-39</v>
      </c>
      <c r="Q186" s="84">
        <v>1</v>
      </c>
      <c r="R186" t="s">
        <v>1289</v>
      </c>
    </row>
    <row r="187" spans="1:18" x14ac:dyDescent="0.25">
      <c r="A187" s="77" t="s">
        <v>6779</v>
      </c>
      <c r="B187" s="77" t="s">
        <v>6800</v>
      </c>
      <c r="C187" s="78">
        <v>45225</v>
      </c>
      <c r="D187" s="79">
        <v>-86.72</v>
      </c>
      <c r="E187" s="79">
        <v>-9.3699999999999992</v>
      </c>
      <c r="F187" s="79">
        <v>-77.349999999999994</v>
      </c>
      <c r="G187" s="78">
        <v>45225</v>
      </c>
      <c r="H187" s="77" t="s">
        <v>6801</v>
      </c>
      <c r="I187" s="80">
        <v>1662420</v>
      </c>
      <c r="J187" s="80" t="s">
        <v>1318</v>
      </c>
      <c r="K187" s="80">
        <v>191162</v>
      </c>
      <c r="L187" s="81">
        <v>45229</v>
      </c>
      <c r="M187" s="77" t="s">
        <v>186</v>
      </c>
      <c r="N187" t="s">
        <v>1301</v>
      </c>
      <c r="P187" s="42">
        <v>-77.349999999999994</v>
      </c>
      <c r="Q187" s="84">
        <v>1</v>
      </c>
      <c r="R187" t="s">
        <v>1289</v>
      </c>
    </row>
    <row r="188" spans="1:18" x14ac:dyDescent="0.25">
      <c r="A188" s="77" t="s">
        <v>6779</v>
      </c>
      <c r="B188" s="77" t="s">
        <v>6800</v>
      </c>
      <c r="C188" s="78">
        <v>45225</v>
      </c>
      <c r="D188" s="79">
        <v>-95.31</v>
      </c>
      <c r="E188" s="79">
        <v>-9.4600000000000009</v>
      </c>
      <c r="F188" s="79">
        <v>-85.85</v>
      </c>
      <c r="G188" s="78">
        <v>45225</v>
      </c>
      <c r="H188" s="77" t="s">
        <v>6801</v>
      </c>
      <c r="I188" s="80">
        <v>1662421</v>
      </c>
      <c r="J188" s="80" t="s">
        <v>1300</v>
      </c>
      <c r="K188" s="80">
        <v>191162</v>
      </c>
      <c r="L188" s="81">
        <v>45229</v>
      </c>
      <c r="M188" s="77" t="s">
        <v>186</v>
      </c>
      <c r="N188" t="s">
        <v>1301</v>
      </c>
      <c r="P188" s="42">
        <v>-85.85</v>
      </c>
      <c r="Q188" s="84">
        <v>1</v>
      </c>
      <c r="R188" t="s">
        <v>1289</v>
      </c>
    </row>
    <row r="189" spans="1:18" x14ac:dyDescent="0.25">
      <c r="A189" s="77" t="s">
        <v>6779</v>
      </c>
      <c r="B189" s="77" t="s">
        <v>6802</v>
      </c>
      <c r="C189" s="78">
        <v>45225</v>
      </c>
      <c r="D189" s="79">
        <v>-51.1</v>
      </c>
      <c r="E189" s="79">
        <v>0</v>
      </c>
      <c r="F189" s="79">
        <v>-51.1</v>
      </c>
      <c r="G189" s="78">
        <v>45225</v>
      </c>
      <c r="H189" s="77" t="s">
        <v>6803</v>
      </c>
      <c r="I189" s="80">
        <v>1516592</v>
      </c>
      <c r="J189" s="80" t="s">
        <v>1299</v>
      </c>
      <c r="K189" s="80">
        <v>191162</v>
      </c>
      <c r="L189" s="81">
        <v>45229</v>
      </c>
      <c r="M189" s="77" t="s">
        <v>186</v>
      </c>
      <c r="N189" t="s">
        <v>1291</v>
      </c>
      <c r="P189" s="42">
        <v>-25.55</v>
      </c>
      <c r="Q189" s="84">
        <v>2</v>
      </c>
      <c r="R189" t="s">
        <v>1289</v>
      </c>
    </row>
    <row r="190" spans="1:18" x14ac:dyDescent="0.25">
      <c r="A190" s="77" t="s">
        <v>6779</v>
      </c>
      <c r="B190" s="77" t="s">
        <v>6804</v>
      </c>
      <c r="C190" s="78">
        <v>45225</v>
      </c>
      <c r="D190" s="79">
        <v>-95.31</v>
      </c>
      <c r="E190" s="79">
        <v>-9.4600000000000009</v>
      </c>
      <c r="F190" s="79">
        <v>-85.85</v>
      </c>
      <c r="G190" s="78">
        <v>45225</v>
      </c>
      <c r="H190" s="77" t="s">
        <v>6805</v>
      </c>
      <c r="I190" s="80">
        <v>1662422</v>
      </c>
      <c r="J190" s="80" t="s">
        <v>1327</v>
      </c>
      <c r="K190" s="80">
        <v>191162</v>
      </c>
      <c r="L190" s="81">
        <v>45229</v>
      </c>
      <c r="M190" s="77" t="s">
        <v>186</v>
      </c>
      <c r="N190" t="s">
        <v>1301</v>
      </c>
      <c r="P190" s="42">
        <v>-85.85</v>
      </c>
      <c r="Q190" s="84">
        <v>1</v>
      </c>
      <c r="R190" t="s">
        <v>1289</v>
      </c>
    </row>
    <row r="191" spans="1:18" x14ac:dyDescent="0.25">
      <c r="A191" s="77" t="s">
        <v>6779</v>
      </c>
      <c r="B191" s="77" t="s">
        <v>6806</v>
      </c>
      <c r="C191" s="78">
        <v>45225</v>
      </c>
      <c r="D191" s="79">
        <v>-95.31</v>
      </c>
      <c r="E191" s="79">
        <v>-9.4600000000000009</v>
      </c>
      <c r="F191" s="79">
        <v>-85.85</v>
      </c>
      <c r="G191" s="78">
        <v>45225</v>
      </c>
      <c r="H191" s="77" t="s">
        <v>6807</v>
      </c>
      <c r="I191" s="80">
        <v>1662421</v>
      </c>
      <c r="J191" s="80" t="s">
        <v>1300</v>
      </c>
      <c r="K191" s="80">
        <v>191162</v>
      </c>
      <c r="L191" s="81">
        <v>45229</v>
      </c>
      <c r="M191" s="77" t="s">
        <v>186</v>
      </c>
      <c r="N191" t="s">
        <v>1301</v>
      </c>
      <c r="P191" s="42">
        <v>-85.85</v>
      </c>
      <c r="Q191" s="84">
        <v>1</v>
      </c>
      <c r="R191" t="s">
        <v>1289</v>
      </c>
    </row>
    <row r="192" spans="1:18" x14ac:dyDescent="0.25">
      <c r="A192" s="77" t="s">
        <v>6779</v>
      </c>
      <c r="B192" s="77" t="s">
        <v>6808</v>
      </c>
      <c r="C192" s="78">
        <v>45225</v>
      </c>
      <c r="D192" s="79">
        <v>-86.72</v>
      </c>
      <c r="E192" s="79">
        <v>-9.3699999999999992</v>
      </c>
      <c r="F192" s="79">
        <v>-77.349999999999994</v>
      </c>
      <c r="G192" s="78">
        <v>45225</v>
      </c>
      <c r="H192" s="77" t="s">
        <v>6809</v>
      </c>
      <c r="I192" s="80">
        <v>1662420</v>
      </c>
      <c r="J192" s="80" t="s">
        <v>1318</v>
      </c>
      <c r="K192" s="80">
        <v>191162</v>
      </c>
      <c r="L192" s="81">
        <v>45229</v>
      </c>
      <c r="M192" s="77" t="s">
        <v>186</v>
      </c>
      <c r="N192" t="s">
        <v>1301</v>
      </c>
      <c r="P192" s="42">
        <v>-77.349999999999994</v>
      </c>
      <c r="Q192" s="84">
        <v>1</v>
      </c>
      <c r="R192" t="s">
        <v>1289</v>
      </c>
    </row>
    <row r="193" spans="1:18" x14ac:dyDescent="0.25">
      <c r="A193" s="77" t="s">
        <v>6779</v>
      </c>
      <c r="B193" s="77" t="s">
        <v>6808</v>
      </c>
      <c r="C193" s="78">
        <v>45225</v>
      </c>
      <c r="D193" s="79">
        <v>-95.31</v>
      </c>
      <c r="E193" s="79">
        <v>-9.4600000000000009</v>
      </c>
      <c r="F193" s="79">
        <v>-85.85</v>
      </c>
      <c r="G193" s="78">
        <v>45225</v>
      </c>
      <c r="H193" s="77" t="s">
        <v>6809</v>
      </c>
      <c r="I193" s="80">
        <v>1662421</v>
      </c>
      <c r="J193" s="80" t="s">
        <v>1300</v>
      </c>
      <c r="K193" s="80">
        <v>191162</v>
      </c>
      <c r="L193" s="81">
        <v>45229</v>
      </c>
      <c r="M193" s="77" t="s">
        <v>186</v>
      </c>
      <c r="N193" t="s">
        <v>1301</v>
      </c>
      <c r="P193" s="42">
        <v>-85.85</v>
      </c>
      <c r="Q193" s="84">
        <v>1</v>
      </c>
      <c r="R193" t="s">
        <v>1289</v>
      </c>
    </row>
    <row r="194" spans="1:18" x14ac:dyDescent="0.25">
      <c r="A194" s="77" t="s">
        <v>6779</v>
      </c>
      <c r="B194" s="77" t="s">
        <v>6810</v>
      </c>
      <c r="C194" s="78">
        <v>45225</v>
      </c>
      <c r="D194" s="79">
        <v>-77.319999999999993</v>
      </c>
      <c r="E194" s="79">
        <v>-21.02</v>
      </c>
      <c r="F194" s="79">
        <v>-56.3</v>
      </c>
      <c r="G194" s="78">
        <v>45225</v>
      </c>
      <c r="H194" s="77" t="s">
        <v>6811</v>
      </c>
      <c r="I194" s="80">
        <v>1540781</v>
      </c>
      <c r="J194" s="80" t="s">
        <v>1308</v>
      </c>
      <c r="K194" s="80">
        <v>191162</v>
      </c>
      <c r="L194" s="81">
        <v>45229</v>
      </c>
      <c r="M194" s="77" t="s">
        <v>186</v>
      </c>
      <c r="N194" t="s">
        <v>1298</v>
      </c>
      <c r="P194" s="42">
        <v>-28.15</v>
      </c>
      <c r="Q194" s="84">
        <v>2</v>
      </c>
      <c r="R194" t="s">
        <v>1289</v>
      </c>
    </row>
    <row r="195" spans="1:18" x14ac:dyDescent="0.25">
      <c r="A195" s="77" t="s">
        <v>6779</v>
      </c>
      <c r="B195" s="77" t="s">
        <v>6810</v>
      </c>
      <c r="C195" s="78">
        <v>45225</v>
      </c>
      <c r="D195" s="79">
        <v>-190.62</v>
      </c>
      <c r="E195" s="79">
        <v>-18.920000000000002</v>
      </c>
      <c r="F195" s="79">
        <v>-171.7</v>
      </c>
      <c r="G195" s="78">
        <v>45225</v>
      </c>
      <c r="H195" s="77" t="s">
        <v>6811</v>
      </c>
      <c r="I195" s="80">
        <v>1662421</v>
      </c>
      <c r="J195" s="80" t="s">
        <v>1300</v>
      </c>
      <c r="K195" s="80">
        <v>191162</v>
      </c>
      <c r="L195" s="81">
        <v>45229</v>
      </c>
      <c r="M195" s="77" t="s">
        <v>186</v>
      </c>
      <c r="N195" t="s">
        <v>1301</v>
      </c>
      <c r="P195" s="42">
        <v>-85.85</v>
      </c>
      <c r="Q195" s="84">
        <v>2</v>
      </c>
      <c r="R195" t="s">
        <v>1289</v>
      </c>
    </row>
    <row r="196" spans="1:18" x14ac:dyDescent="0.25">
      <c r="A196" s="77" t="s">
        <v>6779</v>
      </c>
      <c r="B196" s="77" t="s">
        <v>6812</v>
      </c>
      <c r="C196" s="78">
        <v>45225</v>
      </c>
      <c r="D196" s="79">
        <v>-22.78</v>
      </c>
      <c r="E196" s="79">
        <v>0</v>
      </c>
      <c r="F196" s="79">
        <v>-22.78</v>
      </c>
      <c r="G196" s="78">
        <v>45225</v>
      </c>
      <c r="H196" s="77" t="s">
        <v>6813</v>
      </c>
      <c r="I196" s="80">
        <v>1529944</v>
      </c>
      <c r="J196" s="80" t="s">
        <v>1330</v>
      </c>
      <c r="K196" s="80">
        <v>191162</v>
      </c>
      <c r="L196" s="81">
        <v>45229</v>
      </c>
      <c r="M196" s="77" t="s">
        <v>186</v>
      </c>
      <c r="N196" t="s">
        <v>1291</v>
      </c>
      <c r="P196" s="42">
        <v>-22.78</v>
      </c>
      <c r="Q196" s="84">
        <v>1</v>
      </c>
      <c r="R196" t="s">
        <v>1289</v>
      </c>
    </row>
    <row r="197" spans="1:18" x14ac:dyDescent="0.25">
      <c r="A197" s="77" t="s">
        <v>6814</v>
      </c>
      <c r="B197" s="77" t="s">
        <v>6826</v>
      </c>
      <c r="C197" s="78">
        <v>45226</v>
      </c>
      <c r="D197" s="79">
        <v>-39</v>
      </c>
      <c r="E197" s="79">
        <v>0</v>
      </c>
      <c r="F197" s="79">
        <v>-39</v>
      </c>
      <c r="G197" s="78">
        <v>45226</v>
      </c>
      <c r="H197" s="77" t="s">
        <v>6815</v>
      </c>
      <c r="I197" s="80">
        <v>1529946</v>
      </c>
      <c r="J197" s="80" t="s">
        <v>1306</v>
      </c>
      <c r="K197" s="80">
        <v>191299</v>
      </c>
      <c r="L197" s="81">
        <v>45230</v>
      </c>
      <c r="M197" s="77" t="s">
        <v>186</v>
      </c>
      <c r="N197" t="s">
        <v>1291</v>
      </c>
      <c r="P197" s="42">
        <v>-39</v>
      </c>
      <c r="Q197" s="84">
        <v>1</v>
      </c>
      <c r="R197" t="s">
        <v>1289</v>
      </c>
    </row>
    <row r="198" spans="1:18" x14ac:dyDescent="0.25">
      <c r="A198" s="77" t="s">
        <v>6814</v>
      </c>
      <c r="B198" s="77" t="s">
        <v>6827</v>
      </c>
      <c r="C198" s="78">
        <v>45228</v>
      </c>
      <c r="D198" s="79">
        <v>-38.659999999999997</v>
      </c>
      <c r="E198" s="79">
        <v>-10.51</v>
      </c>
      <c r="F198" s="79">
        <v>-28.15</v>
      </c>
      <c r="G198" s="78">
        <v>45228</v>
      </c>
      <c r="H198" s="77" t="s">
        <v>6816</v>
      </c>
      <c r="I198" s="80">
        <v>1540783</v>
      </c>
      <c r="J198" s="80" t="s">
        <v>1317</v>
      </c>
      <c r="K198" s="80">
        <v>191299</v>
      </c>
      <c r="L198" s="81">
        <v>45230</v>
      </c>
      <c r="M198" s="77" t="s">
        <v>186</v>
      </c>
      <c r="N198" t="s">
        <v>1298</v>
      </c>
      <c r="P198" s="42">
        <v>-28.15</v>
      </c>
      <c r="Q198" s="84">
        <v>1</v>
      </c>
      <c r="R198" t="s">
        <v>1289</v>
      </c>
    </row>
    <row r="199" spans="1:18" x14ac:dyDescent="0.25">
      <c r="A199" s="77" t="s">
        <v>6814</v>
      </c>
      <c r="B199" s="77" t="s">
        <v>6828</v>
      </c>
      <c r="C199" s="78">
        <v>45228</v>
      </c>
      <c r="D199" s="79">
        <v>-95.31</v>
      </c>
      <c r="E199" s="79">
        <v>-9.4600000000000009</v>
      </c>
      <c r="F199" s="79">
        <v>-85.85</v>
      </c>
      <c r="G199" s="78">
        <v>45228</v>
      </c>
      <c r="H199" s="77" t="s">
        <v>6817</v>
      </c>
      <c r="I199" s="80">
        <v>1662421</v>
      </c>
      <c r="J199" s="80" t="s">
        <v>1300</v>
      </c>
      <c r="K199" s="80">
        <v>191299</v>
      </c>
      <c r="L199" s="81">
        <v>45230</v>
      </c>
      <c r="M199" s="77" t="s">
        <v>186</v>
      </c>
      <c r="N199" t="s">
        <v>1301</v>
      </c>
      <c r="P199" s="42">
        <v>-85.85</v>
      </c>
      <c r="Q199" s="84">
        <v>1</v>
      </c>
      <c r="R199" t="s">
        <v>1289</v>
      </c>
    </row>
    <row r="200" spans="1:18" x14ac:dyDescent="0.25">
      <c r="A200" s="77" t="s">
        <v>6814</v>
      </c>
      <c r="B200" s="77" t="s">
        <v>6829</v>
      </c>
      <c r="C200" s="78">
        <v>45228</v>
      </c>
      <c r="D200" s="79">
        <v>-25.55</v>
      </c>
      <c r="E200" s="79">
        <v>0</v>
      </c>
      <c r="F200" s="79">
        <v>-25.55</v>
      </c>
      <c r="G200" s="78">
        <v>45228</v>
      </c>
      <c r="H200" s="77" t="s">
        <v>6818</v>
      </c>
      <c r="I200" s="80">
        <v>1516597</v>
      </c>
      <c r="J200" s="80" t="s">
        <v>1303</v>
      </c>
      <c r="K200" s="80">
        <v>191299</v>
      </c>
      <c r="L200" s="81">
        <v>45230</v>
      </c>
      <c r="M200" s="77" t="s">
        <v>186</v>
      </c>
      <c r="N200" t="s">
        <v>1291</v>
      </c>
      <c r="P200" s="42">
        <v>-25.55</v>
      </c>
      <c r="Q200" s="84">
        <v>1</v>
      </c>
      <c r="R200" t="s">
        <v>1289</v>
      </c>
    </row>
    <row r="201" spans="1:18" x14ac:dyDescent="0.25">
      <c r="A201" s="77" t="s">
        <v>6814</v>
      </c>
      <c r="B201" s="77" t="s">
        <v>6830</v>
      </c>
      <c r="C201" s="78">
        <v>45226</v>
      </c>
      <c r="D201" s="79">
        <v>-78</v>
      </c>
      <c r="E201" s="79">
        <v>0</v>
      </c>
      <c r="F201" s="79">
        <v>-78</v>
      </c>
      <c r="G201" s="78">
        <v>45226</v>
      </c>
      <c r="H201" s="77" t="s">
        <v>6819</v>
      </c>
      <c r="I201" s="80">
        <v>1529947</v>
      </c>
      <c r="J201" s="80" t="s">
        <v>1294</v>
      </c>
      <c r="K201" s="80">
        <v>191299</v>
      </c>
      <c r="L201" s="81">
        <v>45230</v>
      </c>
      <c r="M201" s="77" t="s">
        <v>186</v>
      </c>
      <c r="N201" t="s">
        <v>1291</v>
      </c>
      <c r="P201" s="42">
        <v>-39</v>
      </c>
      <c r="Q201" s="84">
        <v>2</v>
      </c>
      <c r="R201" t="s">
        <v>1289</v>
      </c>
    </row>
    <row r="202" spans="1:18" x14ac:dyDescent="0.25">
      <c r="A202" s="77" t="s">
        <v>6814</v>
      </c>
      <c r="B202" s="77" t="s">
        <v>6831</v>
      </c>
      <c r="C202" s="78">
        <v>45226</v>
      </c>
      <c r="D202" s="79">
        <v>-38.659999999999997</v>
      </c>
      <c r="E202" s="79">
        <v>-10.51</v>
      </c>
      <c r="F202" s="79">
        <v>-28.15</v>
      </c>
      <c r="G202" s="78">
        <v>45226</v>
      </c>
      <c r="H202" s="77" t="s">
        <v>6820</v>
      </c>
      <c r="I202" s="80">
        <v>1593356</v>
      </c>
      <c r="J202" s="80" t="s">
        <v>1329</v>
      </c>
      <c r="K202" s="80">
        <v>191299</v>
      </c>
      <c r="L202" s="81">
        <v>45230</v>
      </c>
      <c r="M202" s="77" t="s">
        <v>186</v>
      </c>
      <c r="N202" t="s">
        <v>1298</v>
      </c>
      <c r="P202" s="42">
        <v>-28.15</v>
      </c>
      <c r="Q202" s="84">
        <v>1</v>
      </c>
      <c r="R202" t="s">
        <v>1289</v>
      </c>
    </row>
    <row r="203" spans="1:18" x14ac:dyDescent="0.25">
      <c r="A203" s="77" t="s">
        <v>6814</v>
      </c>
      <c r="B203" s="77" t="s">
        <v>6832</v>
      </c>
      <c r="C203" s="78">
        <v>45226</v>
      </c>
      <c r="D203" s="79">
        <v>-173.44</v>
      </c>
      <c r="E203" s="79">
        <v>-18.739999999999998</v>
      </c>
      <c r="F203" s="79">
        <v>-154.69999999999999</v>
      </c>
      <c r="G203" s="78">
        <v>45226</v>
      </c>
      <c r="H203" s="77" t="s">
        <v>6821</v>
      </c>
      <c r="I203" s="80">
        <v>1662420</v>
      </c>
      <c r="J203" s="80" t="s">
        <v>1318</v>
      </c>
      <c r="K203" s="80">
        <v>191299</v>
      </c>
      <c r="L203" s="81">
        <v>45230</v>
      </c>
      <c r="M203" s="77" t="s">
        <v>186</v>
      </c>
      <c r="N203" t="s">
        <v>1301</v>
      </c>
      <c r="P203" s="42">
        <v>-77.349999999999994</v>
      </c>
      <c r="Q203" s="84">
        <v>2</v>
      </c>
      <c r="R203" t="s">
        <v>1289</v>
      </c>
    </row>
    <row r="204" spans="1:18" x14ac:dyDescent="0.25">
      <c r="A204" s="77" t="s">
        <v>6814</v>
      </c>
      <c r="B204" s="77" t="s">
        <v>6832</v>
      </c>
      <c r="C204" s="78">
        <v>45226</v>
      </c>
      <c r="D204" s="79">
        <v>-95.31</v>
      </c>
      <c r="E204" s="79">
        <v>-9.4600000000000009</v>
      </c>
      <c r="F204" s="79">
        <v>-85.85</v>
      </c>
      <c r="G204" s="78">
        <v>45226</v>
      </c>
      <c r="H204" s="77" t="s">
        <v>6821</v>
      </c>
      <c r="I204" s="80">
        <v>1662422</v>
      </c>
      <c r="J204" s="80" t="s">
        <v>1327</v>
      </c>
      <c r="K204" s="80">
        <v>191299</v>
      </c>
      <c r="L204" s="81">
        <v>45230</v>
      </c>
      <c r="M204" s="77" t="s">
        <v>186</v>
      </c>
      <c r="N204" t="s">
        <v>1301</v>
      </c>
      <c r="P204" s="42">
        <v>-85.85</v>
      </c>
      <c r="Q204" s="84">
        <v>1</v>
      </c>
      <c r="R204" t="s">
        <v>1289</v>
      </c>
    </row>
    <row r="205" spans="1:18" x14ac:dyDescent="0.25">
      <c r="A205" s="77" t="s">
        <v>6814</v>
      </c>
      <c r="B205" s="77" t="s">
        <v>6822</v>
      </c>
      <c r="C205" s="78">
        <v>45226</v>
      </c>
      <c r="D205" s="79">
        <v>-38.659999999999997</v>
      </c>
      <c r="E205" s="79">
        <v>-10.51</v>
      </c>
      <c r="F205" s="79">
        <v>-28.15</v>
      </c>
      <c r="G205" s="78">
        <v>45226</v>
      </c>
      <c r="H205" s="77" t="s">
        <v>6823</v>
      </c>
      <c r="I205" s="80">
        <v>1540781</v>
      </c>
      <c r="J205" s="80" t="s">
        <v>1308</v>
      </c>
      <c r="K205" s="80">
        <v>191299</v>
      </c>
      <c r="L205" s="81">
        <v>45230</v>
      </c>
      <c r="M205" s="77" t="s">
        <v>186</v>
      </c>
      <c r="N205" t="s">
        <v>1298</v>
      </c>
      <c r="P205" s="42">
        <v>-28.15</v>
      </c>
      <c r="Q205" s="84">
        <v>1</v>
      </c>
      <c r="R205" t="s">
        <v>1289</v>
      </c>
    </row>
    <row r="206" spans="1:18" x14ac:dyDescent="0.25">
      <c r="A206" s="77" t="s">
        <v>6814</v>
      </c>
      <c r="B206" s="77" t="s">
        <v>6824</v>
      </c>
      <c r="C206" s="78">
        <v>45226</v>
      </c>
      <c r="D206" s="79">
        <v>-38.659999999999997</v>
      </c>
      <c r="E206" s="79">
        <v>-10.509999999999998</v>
      </c>
      <c r="F206" s="79">
        <v>-28.15</v>
      </c>
      <c r="G206" s="78">
        <v>45226</v>
      </c>
      <c r="H206" s="77" t="s">
        <v>6825</v>
      </c>
      <c r="I206" s="80">
        <v>1540781</v>
      </c>
      <c r="J206" s="80" t="s">
        <v>1308</v>
      </c>
      <c r="K206" s="80">
        <v>191299</v>
      </c>
      <c r="L206" s="81">
        <v>45230</v>
      </c>
      <c r="M206" s="77" t="s">
        <v>186</v>
      </c>
      <c r="N206" t="s">
        <v>1298</v>
      </c>
      <c r="P206" s="42">
        <v>-28.15</v>
      </c>
      <c r="Q206" s="84">
        <v>1</v>
      </c>
      <c r="R206" t="s">
        <v>1289</v>
      </c>
    </row>
    <row r="207" spans="1:18" x14ac:dyDescent="0.25">
      <c r="A207" s="77" t="s">
        <v>6814</v>
      </c>
      <c r="B207" s="77" t="s">
        <v>6824</v>
      </c>
      <c r="C207" s="78">
        <v>45226</v>
      </c>
      <c r="D207" s="79">
        <v>-190.62</v>
      </c>
      <c r="E207" s="79">
        <v>-18.920000000000002</v>
      </c>
      <c r="F207" s="79">
        <v>-171.7</v>
      </c>
      <c r="G207" s="78">
        <v>45226</v>
      </c>
      <c r="H207" s="77" t="s">
        <v>6825</v>
      </c>
      <c r="I207" s="80">
        <v>1662421</v>
      </c>
      <c r="J207" s="80" t="s">
        <v>1300</v>
      </c>
      <c r="K207" s="80">
        <v>191299</v>
      </c>
      <c r="L207" s="81">
        <v>45230</v>
      </c>
      <c r="M207" s="77" t="s">
        <v>186</v>
      </c>
      <c r="N207" t="s">
        <v>1301</v>
      </c>
      <c r="P207" s="42">
        <v>-85.85</v>
      </c>
      <c r="Q207" s="84">
        <v>2</v>
      </c>
      <c r="R207" t="s">
        <v>1289</v>
      </c>
    </row>
    <row r="208" spans="1:18" ht="15.75" thickBot="1" x14ac:dyDescent="0.3">
      <c r="D208" s="36">
        <f>SUM(D2:D207)</f>
        <v>-13680.819999999989</v>
      </c>
      <c r="E208" s="36">
        <f>SUM(E2:E207)</f>
        <v>-1938.0300000000007</v>
      </c>
      <c r="F208" s="36">
        <f>SUM(F2:F207)</f>
        <v>-11742.790000000012</v>
      </c>
    </row>
    <row r="209" spans="4:4" ht="15.75" thickTop="1" x14ac:dyDescent="0.25"/>
    <row r="212" spans="4:4" x14ac:dyDescent="0.25">
      <c r="D212" s="76"/>
    </row>
    <row r="213" spans="4:4" x14ac:dyDescent="0.25">
      <c r="D213" s="76"/>
    </row>
    <row r="214" spans="4:4" x14ac:dyDescent="0.25">
      <c r="D214" s="76"/>
    </row>
  </sheetData>
  <autoFilter ref="A1:S208" xr:uid="{00000000-0009-0000-0000-00000B000000}"/>
  <conditionalFormatting sqref="B1">
    <cfRule type="duplicateValues" dxfId="29" priority="77"/>
    <cfRule type="duplicateValues" dxfId="28" priority="78"/>
    <cfRule type="duplicateValues" dxfId="27" priority="79"/>
  </conditionalFormatting>
  <pageMargins left="0.7" right="0.7" top="0.75" bottom="0.75" header="0.3" footer="0.3"/>
  <pageSetup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337"/>
  <sheetViews>
    <sheetView workbookViewId="0">
      <selection activeCell="H16" sqref="H16"/>
    </sheetView>
  </sheetViews>
  <sheetFormatPr defaultRowHeight="15" x14ac:dyDescent="0.25"/>
  <cols>
    <col min="1" max="1" width="19.85546875" customWidth="1"/>
    <col min="2" max="2" width="17.28515625" customWidth="1"/>
    <col min="3" max="3" width="13.85546875" customWidth="1"/>
    <col min="4" max="4" width="13.5703125" customWidth="1"/>
    <col min="5" max="5" width="12.42578125" customWidth="1"/>
    <col min="6" max="6" width="12.85546875" customWidth="1"/>
    <col min="7" max="7" width="12.140625" customWidth="1"/>
    <col min="8" max="8" width="17.28515625" customWidth="1"/>
    <col min="9" max="9" width="11.42578125" customWidth="1"/>
    <col min="12" max="12" width="10.42578125" bestFit="1" customWidth="1"/>
  </cols>
  <sheetData>
    <row r="1" spans="1:17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8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</row>
    <row r="2" spans="1:17" x14ac:dyDescent="0.25">
      <c r="A2" s="77" t="s">
        <v>6833</v>
      </c>
      <c r="B2" s="77" t="s">
        <v>6891</v>
      </c>
      <c r="C2" s="78">
        <v>45230</v>
      </c>
      <c r="D2" s="79">
        <v>-43.39</v>
      </c>
      <c r="E2" s="79">
        <v>-20.89</v>
      </c>
      <c r="F2" s="79">
        <v>-22.5</v>
      </c>
      <c r="G2" s="78">
        <v>45230</v>
      </c>
      <c r="H2" s="77" t="s">
        <v>6834</v>
      </c>
      <c r="I2" s="80">
        <v>1663075</v>
      </c>
      <c r="J2" s="80"/>
      <c r="K2" s="80">
        <v>12222220</v>
      </c>
      <c r="L2" s="81">
        <v>45236</v>
      </c>
      <c r="M2" s="77" t="str">
        <f>VLOOKUP(I2,'ITEM#'!A:B,2,0)</f>
        <v>Costco01</v>
      </c>
      <c r="P2" s="42">
        <f>VLOOKUP(I2,'ITEM#'!A:D,4,0)</f>
        <v>-22.5</v>
      </c>
      <c r="Q2" s="84">
        <f t="shared" ref="Q2:Q6" si="0">F2/P2</f>
        <v>1</v>
      </c>
    </row>
    <row r="3" spans="1:17" x14ac:dyDescent="0.25">
      <c r="A3" s="77" t="s">
        <v>6833</v>
      </c>
      <c r="B3" s="77" t="s">
        <v>6892</v>
      </c>
      <c r="C3" s="78">
        <v>45229</v>
      </c>
      <c r="D3" s="79">
        <v>-44.18</v>
      </c>
      <c r="E3" s="79">
        <v>-21.68</v>
      </c>
      <c r="F3" s="79">
        <v>-22.5</v>
      </c>
      <c r="G3" s="78">
        <v>45229</v>
      </c>
      <c r="H3" s="77" t="s">
        <v>6835</v>
      </c>
      <c r="I3" s="80">
        <v>1663079</v>
      </c>
      <c r="J3" s="80"/>
      <c r="K3" s="80">
        <v>12222220</v>
      </c>
      <c r="L3" s="81">
        <v>45236</v>
      </c>
      <c r="M3" s="77" t="str">
        <f>VLOOKUP(I3,'ITEM#'!A:B,2,0)</f>
        <v>Costco01</v>
      </c>
      <c r="P3" s="42">
        <f>VLOOKUP(I3,'ITEM#'!A:D,4,0)</f>
        <v>-22.5</v>
      </c>
      <c r="Q3" s="84">
        <f t="shared" si="0"/>
        <v>1</v>
      </c>
    </row>
    <row r="4" spans="1:17" x14ac:dyDescent="0.25">
      <c r="A4" s="77" t="s">
        <v>6833</v>
      </c>
      <c r="B4" s="77" t="s">
        <v>6893</v>
      </c>
      <c r="C4" s="78">
        <v>45230</v>
      </c>
      <c r="D4" s="79">
        <v>-42.23</v>
      </c>
      <c r="E4" s="79">
        <v>-19.73</v>
      </c>
      <c r="F4" s="79">
        <v>-22.5</v>
      </c>
      <c r="G4" s="78">
        <v>45230</v>
      </c>
      <c r="H4" s="77" t="s">
        <v>6836</v>
      </c>
      <c r="I4" s="80">
        <v>1663075</v>
      </c>
      <c r="J4" s="80"/>
      <c r="K4" s="80">
        <v>12222220</v>
      </c>
      <c r="L4" s="81">
        <v>45236</v>
      </c>
      <c r="M4" s="77" t="str">
        <f>VLOOKUP(I4,'ITEM#'!A:B,2,0)</f>
        <v>Costco01</v>
      </c>
      <c r="P4" s="42">
        <f>VLOOKUP(I4,'ITEM#'!A:D,4,0)</f>
        <v>-22.5</v>
      </c>
      <c r="Q4" s="84">
        <f t="shared" si="0"/>
        <v>1</v>
      </c>
    </row>
    <row r="5" spans="1:17" x14ac:dyDescent="0.25">
      <c r="A5" s="77" t="s">
        <v>6833</v>
      </c>
      <c r="B5" s="77" t="s">
        <v>6894</v>
      </c>
      <c r="C5" s="78">
        <v>45230</v>
      </c>
      <c r="D5" s="79">
        <v>-77.72</v>
      </c>
      <c r="E5" s="79">
        <v>-32.72</v>
      </c>
      <c r="F5" s="79">
        <v>-22.5</v>
      </c>
      <c r="G5" s="78">
        <v>45230</v>
      </c>
      <c r="H5" s="77" t="s">
        <v>6837</v>
      </c>
      <c r="I5" s="80">
        <v>1663069</v>
      </c>
      <c r="J5" s="80"/>
      <c r="K5" s="80">
        <v>12222220</v>
      </c>
      <c r="L5" s="81">
        <v>45236</v>
      </c>
      <c r="M5" s="77" t="str">
        <f>VLOOKUP(I5,'ITEM#'!A:B,2,0)</f>
        <v>Costco01</v>
      </c>
      <c r="P5" s="42">
        <f>VLOOKUP(I5,'ITEM#'!A:D,4,0)</f>
        <v>-22.5</v>
      </c>
      <c r="Q5" s="84">
        <f t="shared" si="0"/>
        <v>1</v>
      </c>
    </row>
    <row r="6" spans="1:17" x14ac:dyDescent="0.25">
      <c r="A6" s="77" t="s">
        <v>6833</v>
      </c>
      <c r="B6" s="77" t="s">
        <v>6894</v>
      </c>
      <c r="C6" s="78">
        <v>45230</v>
      </c>
      <c r="D6" s="79"/>
      <c r="E6" s="79"/>
      <c r="F6" s="79">
        <v>-22.5</v>
      </c>
      <c r="G6" s="78">
        <v>45230</v>
      </c>
      <c r="H6" s="77" t="s">
        <v>6837</v>
      </c>
      <c r="I6" s="80">
        <v>1663079</v>
      </c>
      <c r="J6" s="80"/>
      <c r="K6" s="80">
        <v>12222220</v>
      </c>
      <c r="L6" s="81">
        <v>45236</v>
      </c>
      <c r="M6" s="77" t="str">
        <f>VLOOKUP(I6,'ITEM#'!A:B,2,0)</f>
        <v>Costco01</v>
      </c>
      <c r="P6" s="42">
        <f>VLOOKUP(I6,'ITEM#'!A:D,4,0)</f>
        <v>-22.5</v>
      </c>
      <c r="Q6" s="84">
        <f t="shared" si="0"/>
        <v>1</v>
      </c>
    </row>
    <row r="7" spans="1:17" x14ac:dyDescent="0.25">
      <c r="A7" s="77" t="s">
        <v>6833</v>
      </c>
      <c r="B7" s="77" t="s">
        <v>6890</v>
      </c>
      <c r="C7" s="78">
        <v>45229</v>
      </c>
      <c r="D7" s="79">
        <v>-95.31</v>
      </c>
      <c r="E7" s="79">
        <v>-9.4600000000000009</v>
      </c>
      <c r="F7" s="79">
        <v>-85.85</v>
      </c>
      <c r="G7" s="78">
        <v>45229</v>
      </c>
      <c r="H7" s="77" t="s">
        <v>6838</v>
      </c>
      <c r="I7" s="80">
        <v>1662421</v>
      </c>
      <c r="J7" s="80"/>
      <c r="K7" s="80">
        <v>191873</v>
      </c>
      <c r="L7" s="81">
        <v>45236</v>
      </c>
      <c r="M7" s="77" t="str">
        <f>VLOOKUP(I7,'ITEM#'!A:B,2,0)</f>
        <v>Costco01</v>
      </c>
      <c r="P7" s="42">
        <f>VLOOKUP(I7,'ITEM#'!A:D,4,0)</f>
        <v>-85.85</v>
      </c>
      <c r="Q7" s="84">
        <f t="shared" ref="Q7:Q52" si="1">F7/P7</f>
        <v>1</v>
      </c>
    </row>
    <row r="8" spans="1:17" x14ac:dyDescent="0.25">
      <c r="A8" s="77" t="s">
        <v>6833</v>
      </c>
      <c r="B8" s="77" t="s">
        <v>6895</v>
      </c>
      <c r="C8" s="78">
        <v>45231</v>
      </c>
      <c r="D8" s="79">
        <v>-25.55</v>
      </c>
      <c r="E8" s="79">
        <v>0</v>
      </c>
      <c r="F8" s="79">
        <v>-25.55</v>
      </c>
      <c r="G8" s="78">
        <v>45231</v>
      </c>
      <c r="H8" s="77" t="s">
        <v>6839</v>
      </c>
      <c r="I8" s="80">
        <v>1516597</v>
      </c>
      <c r="J8" s="80"/>
      <c r="K8" s="80">
        <v>191873</v>
      </c>
      <c r="L8" s="81">
        <v>45236</v>
      </c>
      <c r="M8" s="77" t="str">
        <f>VLOOKUP(I8,'ITEM#'!A:B,2,0)</f>
        <v>Costco01</v>
      </c>
      <c r="P8" s="42">
        <f>VLOOKUP(I8,'ITEM#'!A:D,4,0)</f>
        <v>-25.55</v>
      </c>
      <c r="Q8" s="84">
        <f t="shared" si="1"/>
        <v>1</v>
      </c>
    </row>
    <row r="9" spans="1:17" x14ac:dyDescent="0.25">
      <c r="A9" s="77" t="s">
        <v>6833</v>
      </c>
      <c r="B9" s="77" t="s">
        <v>6896</v>
      </c>
      <c r="C9" s="78">
        <v>45229</v>
      </c>
      <c r="D9" s="79">
        <v>-68.34</v>
      </c>
      <c r="E9" s="79">
        <v>0</v>
      </c>
      <c r="F9" s="79">
        <v>-68.34</v>
      </c>
      <c r="G9" s="78">
        <v>45229</v>
      </c>
      <c r="H9" s="77" t="s">
        <v>6840</v>
      </c>
      <c r="I9" s="80">
        <v>1529939</v>
      </c>
      <c r="J9" s="80"/>
      <c r="K9" s="80">
        <v>191873</v>
      </c>
      <c r="L9" s="81">
        <v>45236</v>
      </c>
      <c r="M9" s="77" t="str">
        <f>VLOOKUP(I9,'ITEM#'!A:B,2,0)</f>
        <v>Costco01</v>
      </c>
      <c r="P9" s="42">
        <f>VLOOKUP(I9,'ITEM#'!A:D,4,0)</f>
        <v>-22.78</v>
      </c>
      <c r="Q9" s="84">
        <f t="shared" si="1"/>
        <v>3</v>
      </c>
    </row>
    <row r="10" spans="1:17" x14ac:dyDescent="0.25">
      <c r="A10" s="77" t="s">
        <v>6833</v>
      </c>
      <c r="B10" s="77" t="s">
        <v>6897</v>
      </c>
      <c r="C10" s="78">
        <v>45231</v>
      </c>
      <c r="D10" s="79">
        <v>-39</v>
      </c>
      <c r="E10" s="79">
        <v>0</v>
      </c>
      <c r="F10" s="79">
        <v>-39</v>
      </c>
      <c r="G10" s="78">
        <v>45231</v>
      </c>
      <c r="H10" s="77" t="s">
        <v>6841</v>
      </c>
      <c r="I10" s="80">
        <v>1529946</v>
      </c>
      <c r="J10" s="80"/>
      <c r="K10" s="80">
        <v>191873</v>
      </c>
      <c r="L10" s="81">
        <v>45236</v>
      </c>
      <c r="M10" s="77" t="str">
        <f>VLOOKUP(I10,'ITEM#'!A:B,2,0)</f>
        <v>Costco01</v>
      </c>
      <c r="P10" s="42">
        <f>VLOOKUP(I10,'ITEM#'!A:D,4,0)</f>
        <v>-39</v>
      </c>
      <c r="Q10" s="84">
        <f t="shared" si="1"/>
        <v>1</v>
      </c>
    </row>
    <row r="11" spans="1:17" x14ac:dyDescent="0.25">
      <c r="A11" s="77" t="s">
        <v>6833</v>
      </c>
      <c r="B11" s="77" t="s">
        <v>6898</v>
      </c>
      <c r="C11" s="78">
        <v>45230</v>
      </c>
      <c r="D11" s="79">
        <v>-64.47</v>
      </c>
      <c r="E11" s="79">
        <v>0</v>
      </c>
      <c r="F11" s="79">
        <v>-64.47</v>
      </c>
      <c r="G11" s="78">
        <v>45230</v>
      </c>
      <c r="H11" s="77" t="s">
        <v>6842</v>
      </c>
      <c r="I11" s="80">
        <v>1585793</v>
      </c>
      <c r="J11" s="80"/>
      <c r="K11" s="80">
        <v>191873</v>
      </c>
      <c r="L11" s="81">
        <v>45236</v>
      </c>
      <c r="M11" s="77" t="str">
        <f>VLOOKUP(I11,'ITEM#'!A:B,2,0)</f>
        <v>Costco01</v>
      </c>
      <c r="P11" s="42">
        <f>VLOOKUP(I11,'ITEM#'!A:D,4,0)</f>
        <v>-64.47</v>
      </c>
      <c r="Q11" s="84">
        <f t="shared" si="1"/>
        <v>1</v>
      </c>
    </row>
    <row r="12" spans="1:17" x14ac:dyDescent="0.25">
      <c r="A12" s="77" t="s">
        <v>6833</v>
      </c>
      <c r="B12" s="77" t="s">
        <v>6899</v>
      </c>
      <c r="C12" s="78">
        <v>45230</v>
      </c>
      <c r="D12" s="79">
        <v>-25.55</v>
      </c>
      <c r="E12" s="79">
        <v>0</v>
      </c>
      <c r="F12" s="79">
        <v>-25.55</v>
      </c>
      <c r="G12" s="78">
        <v>45230</v>
      </c>
      <c r="H12" s="77" t="s">
        <v>6843</v>
      </c>
      <c r="I12" s="80">
        <v>1516597</v>
      </c>
      <c r="J12" s="80"/>
      <c r="K12" s="80">
        <v>191873</v>
      </c>
      <c r="L12" s="81">
        <v>45236</v>
      </c>
      <c r="M12" s="77" t="str">
        <f>VLOOKUP(I12,'ITEM#'!A:B,2,0)</f>
        <v>Costco01</v>
      </c>
      <c r="P12" s="42">
        <f>VLOOKUP(I12,'ITEM#'!A:D,4,0)</f>
        <v>-25.55</v>
      </c>
      <c r="Q12" s="84">
        <f t="shared" si="1"/>
        <v>1</v>
      </c>
    </row>
    <row r="13" spans="1:17" x14ac:dyDescent="0.25">
      <c r="A13" s="77" t="s">
        <v>6833</v>
      </c>
      <c r="B13" s="77" t="s">
        <v>6900</v>
      </c>
      <c r="C13" s="78">
        <v>45232</v>
      </c>
      <c r="D13" s="79">
        <v>-22.78</v>
      </c>
      <c r="E13" s="79">
        <v>0</v>
      </c>
      <c r="F13" s="79">
        <v>-22.78</v>
      </c>
      <c r="G13" s="78">
        <v>45232</v>
      </c>
      <c r="H13" s="77" t="s">
        <v>6844</v>
      </c>
      <c r="I13" s="80">
        <v>1529939</v>
      </c>
      <c r="J13" s="80"/>
      <c r="K13" s="80">
        <v>191873</v>
      </c>
      <c r="L13" s="81">
        <v>45236</v>
      </c>
      <c r="M13" s="77" t="str">
        <f>VLOOKUP(I13,'ITEM#'!A:B,2,0)</f>
        <v>Costco01</v>
      </c>
      <c r="P13" s="42">
        <f>VLOOKUP(I13,'ITEM#'!A:D,4,0)</f>
        <v>-22.78</v>
      </c>
      <c r="Q13" s="84">
        <f t="shared" si="1"/>
        <v>1</v>
      </c>
    </row>
    <row r="14" spans="1:17" x14ac:dyDescent="0.25">
      <c r="A14" s="77" t="s">
        <v>6833</v>
      </c>
      <c r="B14" s="77" t="s">
        <v>6901</v>
      </c>
      <c r="C14" s="78">
        <v>45231</v>
      </c>
      <c r="D14" s="79">
        <v>-86.72</v>
      </c>
      <c r="E14" s="79">
        <v>-9.3699999999999992</v>
      </c>
      <c r="F14" s="79">
        <v>-77.349999999999994</v>
      </c>
      <c r="G14" s="78">
        <v>45231</v>
      </c>
      <c r="H14" s="77" t="s">
        <v>6845</v>
      </c>
      <c r="I14" s="80">
        <v>1662420</v>
      </c>
      <c r="J14" s="80"/>
      <c r="K14" s="80">
        <v>191873</v>
      </c>
      <c r="L14" s="81">
        <v>45236</v>
      </c>
      <c r="M14" s="77" t="str">
        <f>VLOOKUP(I14,'ITEM#'!A:B,2,0)</f>
        <v>Costco01</v>
      </c>
      <c r="P14" s="42">
        <f>VLOOKUP(I14,'ITEM#'!A:D,4,0)</f>
        <v>-77.349999999999994</v>
      </c>
      <c r="Q14" s="84">
        <f t="shared" si="1"/>
        <v>1</v>
      </c>
    </row>
    <row r="15" spans="1:17" x14ac:dyDescent="0.25">
      <c r="A15" s="77" t="s">
        <v>6833</v>
      </c>
      <c r="B15" s="77" t="s">
        <v>6902</v>
      </c>
      <c r="C15" s="78">
        <v>45231</v>
      </c>
      <c r="D15" s="79">
        <v>-95.31</v>
      </c>
      <c r="E15" s="79">
        <v>-9.4600000000000009</v>
      </c>
      <c r="F15" s="79">
        <v>-85.85</v>
      </c>
      <c r="G15" s="78">
        <v>45231</v>
      </c>
      <c r="H15" s="77" t="s">
        <v>6846</v>
      </c>
      <c r="I15" s="80">
        <v>1662421</v>
      </c>
      <c r="J15" s="80"/>
      <c r="K15" s="80">
        <v>191873</v>
      </c>
      <c r="L15" s="81">
        <v>45236</v>
      </c>
      <c r="M15" s="77" t="str">
        <f>VLOOKUP(I15,'ITEM#'!A:B,2,0)</f>
        <v>Costco01</v>
      </c>
      <c r="P15" s="42">
        <f>VLOOKUP(I15,'ITEM#'!A:D,4,0)</f>
        <v>-85.85</v>
      </c>
      <c r="Q15" s="84">
        <f t="shared" si="1"/>
        <v>1</v>
      </c>
    </row>
    <row r="16" spans="1:17" x14ac:dyDescent="0.25">
      <c r="A16" s="77" t="s">
        <v>6833</v>
      </c>
      <c r="B16" s="77" t="s">
        <v>6903</v>
      </c>
      <c r="C16" s="78">
        <v>45229</v>
      </c>
      <c r="D16" s="79">
        <v>-95.31</v>
      </c>
      <c r="E16" s="79">
        <v>-9.4600000000000009</v>
      </c>
      <c r="F16" s="79">
        <v>-85.85</v>
      </c>
      <c r="G16" s="78">
        <v>45229</v>
      </c>
      <c r="H16" s="77" t="s">
        <v>6847</v>
      </c>
      <c r="I16" s="80">
        <v>1662421</v>
      </c>
      <c r="J16" s="80"/>
      <c r="K16" s="80">
        <v>191873</v>
      </c>
      <c r="L16" s="81">
        <v>45236</v>
      </c>
      <c r="M16" s="77" t="str">
        <f>VLOOKUP(I16,'ITEM#'!A:B,2,0)</f>
        <v>Costco01</v>
      </c>
      <c r="P16" s="42">
        <f>VLOOKUP(I16,'ITEM#'!A:D,4,0)</f>
        <v>-85.85</v>
      </c>
      <c r="Q16" s="84">
        <f t="shared" si="1"/>
        <v>1</v>
      </c>
    </row>
    <row r="17" spans="1:17" x14ac:dyDescent="0.25">
      <c r="A17" s="77" t="s">
        <v>6833</v>
      </c>
      <c r="B17" s="77" t="s">
        <v>6904</v>
      </c>
      <c r="C17" s="78">
        <v>45232</v>
      </c>
      <c r="D17" s="79">
        <v>-39</v>
      </c>
      <c r="E17" s="79">
        <v>0</v>
      </c>
      <c r="F17" s="79">
        <v>-39</v>
      </c>
      <c r="G17" s="78">
        <v>45232</v>
      </c>
      <c r="H17" s="77" t="s">
        <v>6848</v>
      </c>
      <c r="I17" s="80">
        <v>1529946</v>
      </c>
      <c r="J17" s="80"/>
      <c r="K17" s="80">
        <v>191873</v>
      </c>
      <c r="L17" s="81">
        <v>45236</v>
      </c>
      <c r="M17" s="77" t="str">
        <f>VLOOKUP(I17,'ITEM#'!A:B,2,0)</f>
        <v>Costco01</v>
      </c>
      <c r="P17" s="42">
        <f>VLOOKUP(I17,'ITEM#'!A:D,4,0)</f>
        <v>-39</v>
      </c>
      <c r="Q17" s="84">
        <f t="shared" si="1"/>
        <v>1</v>
      </c>
    </row>
    <row r="18" spans="1:17" x14ac:dyDescent="0.25">
      <c r="A18" s="77" t="s">
        <v>6833</v>
      </c>
      <c r="B18" s="77" t="s">
        <v>6905</v>
      </c>
      <c r="C18" s="78">
        <v>45232</v>
      </c>
      <c r="D18" s="79">
        <f>E18+F18</f>
        <v>-38.659999999999997</v>
      </c>
      <c r="E18" s="79">
        <v>-10.51</v>
      </c>
      <c r="F18" s="79">
        <v>-28.15</v>
      </c>
      <c r="G18" s="78">
        <v>45232</v>
      </c>
      <c r="H18" s="77" t="s">
        <v>6849</v>
      </c>
      <c r="I18" s="80">
        <v>1593356</v>
      </c>
      <c r="J18" s="80"/>
      <c r="K18" s="80">
        <v>191873</v>
      </c>
      <c r="L18" s="81">
        <v>45236</v>
      </c>
      <c r="M18" s="77" t="str">
        <f>VLOOKUP(I18,'ITEM#'!A:B,2,0)</f>
        <v>Costco01</v>
      </c>
      <c r="P18" s="42">
        <f>VLOOKUP(I18,'ITEM#'!A:D,4,0)</f>
        <v>-28.15</v>
      </c>
      <c r="Q18" s="84">
        <f t="shared" si="1"/>
        <v>1</v>
      </c>
    </row>
    <row r="19" spans="1:17" x14ac:dyDescent="0.25">
      <c r="A19" s="77" t="s">
        <v>6833</v>
      </c>
      <c r="B19" s="77" t="s">
        <v>6905</v>
      </c>
      <c r="C19" s="78">
        <v>45232</v>
      </c>
      <c r="D19" s="79">
        <f>E19+F19</f>
        <v>-86.72</v>
      </c>
      <c r="E19" s="79">
        <v>-9.3699999999999992</v>
      </c>
      <c r="F19" s="79">
        <v>-77.349999999999994</v>
      </c>
      <c r="G19" s="78">
        <v>45232</v>
      </c>
      <c r="H19" s="77" t="s">
        <v>6849</v>
      </c>
      <c r="I19" s="80">
        <v>1662420</v>
      </c>
      <c r="J19" s="80"/>
      <c r="K19" s="80">
        <v>191873</v>
      </c>
      <c r="L19" s="81">
        <v>45236</v>
      </c>
      <c r="M19" s="77" t="str">
        <f>VLOOKUP(I19,'ITEM#'!A:B,2,0)</f>
        <v>Costco01</v>
      </c>
      <c r="P19" s="42">
        <f>VLOOKUP(I19,'ITEM#'!A:D,4,0)</f>
        <v>-77.349999999999994</v>
      </c>
      <c r="Q19" s="84">
        <f t="shared" si="1"/>
        <v>1</v>
      </c>
    </row>
    <row r="20" spans="1:17" x14ac:dyDescent="0.25">
      <c r="A20" s="77" t="s">
        <v>6833</v>
      </c>
      <c r="B20" s="77" t="s">
        <v>6906</v>
      </c>
      <c r="C20" s="78">
        <v>45231</v>
      </c>
      <c r="D20" s="79">
        <v>-85.4</v>
      </c>
      <c r="E20" s="79">
        <v>-22.2</v>
      </c>
      <c r="F20" s="79">
        <v>-63.2</v>
      </c>
      <c r="G20" s="78">
        <v>45231</v>
      </c>
      <c r="H20" s="77" t="s">
        <v>6850</v>
      </c>
      <c r="I20" s="80">
        <v>1540784</v>
      </c>
      <c r="J20" s="80"/>
      <c r="K20" s="80">
        <v>191873</v>
      </c>
      <c r="L20" s="81">
        <v>45236</v>
      </c>
      <c r="M20" s="77" t="str">
        <f>VLOOKUP(I20,'ITEM#'!A:B,2,0)</f>
        <v>Costco01</v>
      </c>
      <c r="P20" s="42">
        <f>VLOOKUP(I20,'ITEM#'!A:D,4,0)</f>
        <v>-31.6</v>
      </c>
      <c r="Q20" s="84">
        <f t="shared" si="1"/>
        <v>2</v>
      </c>
    </row>
    <row r="21" spans="1:17" x14ac:dyDescent="0.25">
      <c r="A21" s="77" t="s">
        <v>6833</v>
      </c>
      <c r="B21" s="77" t="s">
        <v>6907</v>
      </c>
      <c r="C21" s="78">
        <v>45231</v>
      </c>
      <c r="D21" s="79">
        <f>E21+F21</f>
        <v>-173.44</v>
      </c>
      <c r="E21" s="79">
        <v>-18.739999999999998</v>
      </c>
      <c r="F21" s="79">
        <v>-154.69999999999999</v>
      </c>
      <c r="G21" s="78">
        <v>45231</v>
      </c>
      <c r="H21" s="77" t="s">
        <v>6851</v>
      </c>
      <c r="I21" s="80">
        <v>1662420</v>
      </c>
      <c r="J21" s="80"/>
      <c r="K21" s="80">
        <v>191873</v>
      </c>
      <c r="L21" s="81">
        <v>45236</v>
      </c>
      <c r="M21" s="77" t="str">
        <f>VLOOKUP(I21,'ITEM#'!A:B,2,0)</f>
        <v>Costco01</v>
      </c>
      <c r="P21" s="42">
        <f>VLOOKUP(I21,'ITEM#'!A:D,4,0)</f>
        <v>-77.349999999999994</v>
      </c>
      <c r="Q21" s="84">
        <f t="shared" si="1"/>
        <v>2</v>
      </c>
    </row>
    <row r="22" spans="1:17" x14ac:dyDescent="0.25">
      <c r="A22" s="77" t="s">
        <v>6833</v>
      </c>
      <c r="B22" s="77" t="s">
        <v>6907</v>
      </c>
      <c r="C22" s="78">
        <v>45231</v>
      </c>
      <c r="D22" s="79">
        <f>E22+F22</f>
        <v>-95.31</v>
      </c>
      <c r="E22" s="79">
        <v>-9.4600000000000009</v>
      </c>
      <c r="F22" s="79">
        <v>-85.85</v>
      </c>
      <c r="G22" s="78">
        <v>45231</v>
      </c>
      <c r="H22" s="77" t="s">
        <v>6851</v>
      </c>
      <c r="I22" s="80">
        <v>1662421</v>
      </c>
      <c r="J22" s="80"/>
      <c r="K22" s="80">
        <v>191873</v>
      </c>
      <c r="L22" s="81">
        <v>45236</v>
      </c>
      <c r="M22" s="77" t="str">
        <f>VLOOKUP(I22,'ITEM#'!A:B,2,0)</f>
        <v>Costco01</v>
      </c>
      <c r="P22" s="42">
        <f>VLOOKUP(I22,'ITEM#'!A:D,4,0)</f>
        <v>-85.85</v>
      </c>
      <c r="Q22" s="84">
        <f t="shared" si="1"/>
        <v>1</v>
      </c>
    </row>
    <row r="23" spans="1:17" x14ac:dyDescent="0.25">
      <c r="A23" s="77" t="s">
        <v>6833</v>
      </c>
      <c r="B23" s="77" t="s">
        <v>6908</v>
      </c>
      <c r="C23" s="78">
        <v>45231</v>
      </c>
      <c r="D23" s="79">
        <v>-45.56</v>
      </c>
      <c r="E23" s="79">
        <v>0</v>
      </c>
      <c r="F23" s="79">
        <v>-45.56</v>
      </c>
      <c r="G23" s="78">
        <v>45231</v>
      </c>
      <c r="H23" s="77" t="s">
        <v>6852</v>
      </c>
      <c r="I23" s="80">
        <v>1529939</v>
      </c>
      <c r="J23" s="80"/>
      <c r="K23" s="80">
        <v>191873</v>
      </c>
      <c r="L23" s="81">
        <v>45236</v>
      </c>
      <c r="M23" s="77" t="str">
        <f>VLOOKUP(I23,'ITEM#'!A:B,2,0)</f>
        <v>Costco01</v>
      </c>
      <c r="P23" s="42">
        <f>VLOOKUP(I23,'ITEM#'!A:D,4,0)</f>
        <v>-22.78</v>
      </c>
      <c r="Q23" s="84">
        <f t="shared" si="1"/>
        <v>2</v>
      </c>
    </row>
    <row r="24" spans="1:17" x14ac:dyDescent="0.25">
      <c r="A24" s="77" t="s">
        <v>6833</v>
      </c>
      <c r="B24" s="77" t="s">
        <v>6909</v>
      </c>
      <c r="C24" s="78">
        <v>45231</v>
      </c>
      <c r="D24" s="79">
        <f>E24+F24</f>
        <v>-260.16000000000003</v>
      </c>
      <c r="E24" s="79">
        <v>-28.11</v>
      </c>
      <c r="F24" s="79">
        <v>-232.05</v>
      </c>
      <c r="G24" s="78">
        <v>45231</v>
      </c>
      <c r="H24" s="77" t="s">
        <v>6853</v>
      </c>
      <c r="I24" s="80">
        <v>1662420</v>
      </c>
      <c r="J24" s="80"/>
      <c r="K24" s="80">
        <v>191873</v>
      </c>
      <c r="L24" s="81">
        <v>45236</v>
      </c>
      <c r="M24" s="77" t="str">
        <f>VLOOKUP(I24,'ITEM#'!A:B,2,0)</f>
        <v>Costco01</v>
      </c>
      <c r="P24" s="42">
        <f>VLOOKUP(I24,'ITEM#'!A:D,4,0)</f>
        <v>-77.349999999999994</v>
      </c>
      <c r="Q24" s="84">
        <f t="shared" si="1"/>
        <v>3.0000000000000004</v>
      </c>
    </row>
    <row r="25" spans="1:17" x14ac:dyDescent="0.25">
      <c r="A25" s="77" t="s">
        <v>6833</v>
      </c>
      <c r="B25" s="77" t="s">
        <v>6909</v>
      </c>
      <c r="C25" s="78">
        <v>45231</v>
      </c>
      <c r="D25" s="79">
        <f>E25+F25</f>
        <v>-95.31</v>
      </c>
      <c r="E25" s="79">
        <v>-9.4600000000000009</v>
      </c>
      <c r="F25" s="79">
        <v>-85.85</v>
      </c>
      <c r="G25" s="78">
        <v>45231</v>
      </c>
      <c r="H25" s="77" t="s">
        <v>6853</v>
      </c>
      <c r="I25" s="80">
        <v>1662422</v>
      </c>
      <c r="J25" s="80"/>
      <c r="K25" s="80">
        <v>191873</v>
      </c>
      <c r="L25" s="81">
        <v>45236</v>
      </c>
      <c r="M25" s="77" t="str">
        <f>VLOOKUP(I25,'ITEM#'!A:B,2,0)</f>
        <v>Costco01</v>
      </c>
      <c r="P25" s="42">
        <f>VLOOKUP(I25,'ITEM#'!A:D,4,0)</f>
        <v>-85.85</v>
      </c>
      <c r="Q25" s="84">
        <f t="shared" si="1"/>
        <v>1</v>
      </c>
    </row>
    <row r="26" spans="1:17" x14ac:dyDescent="0.25">
      <c r="A26" s="77" t="s">
        <v>6833</v>
      </c>
      <c r="B26" s="77" t="s">
        <v>6910</v>
      </c>
      <c r="C26" s="78">
        <v>45231</v>
      </c>
      <c r="D26" s="79">
        <f>E26+F26</f>
        <v>-86.72</v>
      </c>
      <c r="E26" s="79">
        <v>-9.3699999999999992</v>
      </c>
      <c r="F26" s="79">
        <v>-77.349999999999994</v>
      </c>
      <c r="G26" s="78">
        <v>45231</v>
      </c>
      <c r="H26" s="77" t="s">
        <v>6854</v>
      </c>
      <c r="I26" s="80">
        <v>1662420</v>
      </c>
      <c r="J26" s="80"/>
      <c r="K26" s="80">
        <v>191873</v>
      </c>
      <c r="L26" s="81">
        <v>45236</v>
      </c>
      <c r="M26" s="77" t="str">
        <f>VLOOKUP(I26,'ITEM#'!A:B,2,0)</f>
        <v>Costco01</v>
      </c>
      <c r="P26" s="42">
        <f>VLOOKUP(I26,'ITEM#'!A:D,4,0)</f>
        <v>-77.349999999999994</v>
      </c>
      <c r="Q26" s="84">
        <f t="shared" si="1"/>
        <v>1</v>
      </c>
    </row>
    <row r="27" spans="1:17" x14ac:dyDescent="0.25">
      <c r="A27" s="77" t="s">
        <v>6833</v>
      </c>
      <c r="B27" s="77" t="s">
        <v>6910</v>
      </c>
      <c r="C27" s="78">
        <v>45231</v>
      </c>
      <c r="D27" s="79">
        <f>E27+F27</f>
        <v>-95.31</v>
      </c>
      <c r="E27" s="79">
        <v>-9.4600000000000009</v>
      </c>
      <c r="F27" s="79">
        <v>-85.85</v>
      </c>
      <c r="G27" s="78">
        <v>45231</v>
      </c>
      <c r="H27" s="77" t="s">
        <v>6854</v>
      </c>
      <c r="I27" s="80">
        <v>1662421</v>
      </c>
      <c r="J27" s="80"/>
      <c r="K27" s="80">
        <v>191873</v>
      </c>
      <c r="L27" s="81">
        <v>45236</v>
      </c>
      <c r="M27" s="77" t="str">
        <f>VLOOKUP(I27,'ITEM#'!A:B,2,0)</f>
        <v>Costco01</v>
      </c>
      <c r="P27" s="42">
        <f>VLOOKUP(I27,'ITEM#'!A:D,4,0)</f>
        <v>-85.85</v>
      </c>
      <c r="Q27" s="84">
        <f t="shared" si="1"/>
        <v>1</v>
      </c>
    </row>
    <row r="28" spans="1:17" x14ac:dyDescent="0.25">
      <c r="A28" s="77" t="s">
        <v>6833</v>
      </c>
      <c r="B28" s="77" t="s">
        <v>6911</v>
      </c>
      <c r="C28" s="78">
        <v>45229</v>
      </c>
      <c r="D28" s="79">
        <v>-190.62</v>
      </c>
      <c r="E28" s="79">
        <v>-18.920000000000002</v>
      </c>
      <c r="F28" s="79">
        <v>-171.7</v>
      </c>
      <c r="G28" s="78">
        <v>45229</v>
      </c>
      <c r="H28" s="77" t="s">
        <v>6855</v>
      </c>
      <c r="I28" s="80">
        <v>1662422</v>
      </c>
      <c r="J28" s="80"/>
      <c r="K28" s="80">
        <v>191873</v>
      </c>
      <c r="L28" s="81">
        <v>45236</v>
      </c>
      <c r="M28" s="77" t="str">
        <f>VLOOKUP(I28,'ITEM#'!A:B,2,0)</f>
        <v>Costco01</v>
      </c>
      <c r="P28" s="42">
        <f>VLOOKUP(I28,'ITEM#'!A:D,4,0)</f>
        <v>-85.85</v>
      </c>
      <c r="Q28" s="84">
        <f t="shared" si="1"/>
        <v>2</v>
      </c>
    </row>
    <row r="29" spans="1:17" x14ac:dyDescent="0.25">
      <c r="A29" s="77" t="s">
        <v>6833</v>
      </c>
      <c r="B29" s="77" t="s">
        <v>6912</v>
      </c>
      <c r="C29" s="78">
        <v>45229</v>
      </c>
      <c r="D29" s="79">
        <v>-25.55</v>
      </c>
      <c r="E29" s="79">
        <v>0</v>
      </c>
      <c r="F29" s="79">
        <v>-25.55</v>
      </c>
      <c r="G29" s="78">
        <v>45229</v>
      </c>
      <c r="H29" s="77" t="s">
        <v>6856</v>
      </c>
      <c r="I29" s="80">
        <v>1516596</v>
      </c>
      <c r="J29" s="80"/>
      <c r="K29" s="80">
        <v>191873</v>
      </c>
      <c r="L29" s="81">
        <v>45236</v>
      </c>
      <c r="M29" s="77" t="str">
        <f>VLOOKUP(I29,'ITEM#'!A:B,2,0)</f>
        <v>Costco01</v>
      </c>
      <c r="P29" s="42">
        <f>VLOOKUP(I29,'ITEM#'!A:D,4,0)</f>
        <v>-25.55</v>
      </c>
      <c r="Q29" s="84">
        <f t="shared" si="1"/>
        <v>1</v>
      </c>
    </row>
    <row r="30" spans="1:17" x14ac:dyDescent="0.25">
      <c r="A30" s="77" t="s">
        <v>6833</v>
      </c>
      <c r="B30" s="77" t="s">
        <v>6913</v>
      </c>
      <c r="C30" s="78">
        <v>45229</v>
      </c>
      <c r="D30" s="79">
        <v>-95.31</v>
      </c>
      <c r="E30" s="79">
        <v>-9.4600000000000009</v>
      </c>
      <c r="F30" s="79">
        <v>-85.85</v>
      </c>
      <c r="G30" s="78">
        <v>45229</v>
      </c>
      <c r="H30" s="77" t="s">
        <v>6857</v>
      </c>
      <c r="I30" s="80">
        <v>1662422</v>
      </c>
      <c r="J30" s="80"/>
      <c r="K30" s="80">
        <v>191873</v>
      </c>
      <c r="L30" s="81">
        <v>45236</v>
      </c>
      <c r="M30" s="77" t="str">
        <f>VLOOKUP(I30,'ITEM#'!A:B,2,0)</f>
        <v>Costco01</v>
      </c>
      <c r="P30" s="42">
        <f>VLOOKUP(I30,'ITEM#'!A:D,4,0)</f>
        <v>-85.85</v>
      </c>
      <c r="Q30" s="84">
        <f t="shared" si="1"/>
        <v>1</v>
      </c>
    </row>
    <row r="31" spans="1:17" x14ac:dyDescent="0.25">
      <c r="A31" s="77" t="s">
        <v>6833</v>
      </c>
      <c r="B31" s="77" t="s">
        <v>6914</v>
      </c>
      <c r="C31" s="78">
        <v>45229</v>
      </c>
      <c r="D31" s="79">
        <v>-39</v>
      </c>
      <c r="E31" s="79">
        <v>0</v>
      </c>
      <c r="F31" s="79">
        <v>-39</v>
      </c>
      <c r="G31" s="78">
        <v>45229</v>
      </c>
      <c r="H31" s="77" t="s">
        <v>6858</v>
      </c>
      <c r="I31" s="80">
        <v>1529946</v>
      </c>
      <c r="J31" s="80"/>
      <c r="K31" s="80">
        <v>191873</v>
      </c>
      <c r="L31" s="81">
        <v>45236</v>
      </c>
      <c r="M31" s="77" t="str">
        <f>VLOOKUP(I31,'ITEM#'!A:B,2,0)</f>
        <v>Costco01</v>
      </c>
      <c r="P31" s="42">
        <f>VLOOKUP(I31,'ITEM#'!A:D,4,0)</f>
        <v>-39</v>
      </c>
      <c r="Q31" s="84">
        <f t="shared" si="1"/>
        <v>1</v>
      </c>
    </row>
    <row r="32" spans="1:17" x14ac:dyDescent="0.25">
      <c r="A32" s="77" t="s">
        <v>6833</v>
      </c>
      <c r="B32" s="77" t="s">
        <v>6915</v>
      </c>
      <c r="C32" s="78">
        <v>45230</v>
      </c>
      <c r="D32" s="79">
        <f>E32+F32</f>
        <v>-38.659999999999997</v>
      </c>
      <c r="E32" s="79">
        <v>-10.51</v>
      </c>
      <c r="F32" s="79">
        <v>-28.15</v>
      </c>
      <c r="G32" s="78">
        <v>45230</v>
      </c>
      <c r="H32" s="77" t="s">
        <v>6859</v>
      </c>
      <c r="I32" s="80">
        <v>1540780</v>
      </c>
      <c r="J32" s="80"/>
      <c r="K32" s="80">
        <v>191873</v>
      </c>
      <c r="L32" s="81">
        <v>45236</v>
      </c>
      <c r="M32" s="77" t="str">
        <f>VLOOKUP(I32,'ITEM#'!A:B,2,0)</f>
        <v>Costco01</v>
      </c>
      <c r="P32" s="42">
        <f>VLOOKUP(I32,'ITEM#'!A:D,4,0)</f>
        <v>-28.15</v>
      </c>
      <c r="Q32" s="84">
        <f t="shared" si="1"/>
        <v>1</v>
      </c>
    </row>
    <row r="33" spans="1:17" x14ac:dyDescent="0.25">
      <c r="A33" s="77" t="s">
        <v>6833</v>
      </c>
      <c r="B33" s="77" t="s">
        <v>6915</v>
      </c>
      <c r="C33" s="78">
        <v>45230</v>
      </c>
      <c r="D33" s="79">
        <f>E33+F33</f>
        <v>-95.31</v>
      </c>
      <c r="E33" s="79">
        <v>-9.4600000000000009</v>
      </c>
      <c r="F33" s="79">
        <v>-85.85</v>
      </c>
      <c r="G33" s="78">
        <v>45230</v>
      </c>
      <c r="H33" s="77" t="s">
        <v>6859</v>
      </c>
      <c r="I33" s="80">
        <v>1662422</v>
      </c>
      <c r="J33" s="80"/>
      <c r="K33" s="80">
        <v>191873</v>
      </c>
      <c r="L33" s="81">
        <v>45236</v>
      </c>
      <c r="M33" s="77" t="str">
        <f>VLOOKUP(I33,'ITEM#'!A:B,2,0)</f>
        <v>Costco01</v>
      </c>
      <c r="P33" s="42">
        <f>VLOOKUP(I33,'ITEM#'!A:D,4,0)</f>
        <v>-85.85</v>
      </c>
      <c r="Q33" s="84">
        <f t="shared" si="1"/>
        <v>1</v>
      </c>
    </row>
    <row r="34" spans="1:17" x14ac:dyDescent="0.25">
      <c r="A34" s="77" t="s">
        <v>6833</v>
      </c>
      <c r="B34" s="77" t="s">
        <v>6916</v>
      </c>
      <c r="C34" s="78">
        <v>45230</v>
      </c>
      <c r="D34" s="79">
        <v>-25.55</v>
      </c>
      <c r="E34" s="79">
        <v>0</v>
      </c>
      <c r="F34" s="79">
        <v>-25.55</v>
      </c>
      <c r="G34" s="78">
        <v>45230</v>
      </c>
      <c r="H34" s="77" t="s">
        <v>6860</v>
      </c>
      <c r="I34" s="80">
        <v>1516594</v>
      </c>
      <c r="J34" s="80"/>
      <c r="K34" s="80">
        <v>191873</v>
      </c>
      <c r="L34" s="81">
        <v>45236</v>
      </c>
      <c r="M34" s="77" t="str">
        <f>VLOOKUP(I34,'ITEM#'!A:B,2,0)</f>
        <v>Costco01</v>
      </c>
      <c r="P34" s="42">
        <f>VLOOKUP(I34,'ITEM#'!A:D,4,0)</f>
        <v>-25.55</v>
      </c>
      <c r="Q34" s="84">
        <f t="shared" si="1"/>
        <v>1</v>
      </c>
    </row>
    <row r="35" spans="1:17" x14ac:dyDescent="0.25">
      <c r="A35" s="77" t="s">
        <v>6833</v>
      </c>
      <c r="B35" s="77" t="s">
        <v>6916</v>
      </c>
      <c r="C35" s="78">
        <v>45230</v>
      </c>
      <c r="D35" s="79">
        <v>-25.55</v>
      </c>
      <c r="E35" s="79"/>
      <c r="F35" s="79">
        <v>-25.55</v>
      </c>
      <c r="G35" s="78">
        <v>45230</v>
      </c>
      <c r="H35" s="77" t="s">
        <v>6860</v>
      </c>
      <c r="I35" s="80">
        <v>1516597</v>
      </c>
      <c r="J35" s="80"/>
      <c r="K35" s="80">
        <v>191873</v>
      </c>
      <c r="L35" s="81">
        <v>45236</v>
      </c>
      <c r="M35" s="77" t="str">
        <f>VLOOKUP(I35,'ITEM#'!A:B,2,0)</f>
        <v>Costco01</v>
      </c>
      <c r="P35" s="42">
        <f>VLOOKUP(I35,'ITEM#'!A:D,4,0)</f>
        <v>-25.55</v>
      </c>
      <c r="Q35" s="84">
        <f t="shared" si="1"/>
        <v>1</v>
      </c>
    </row>
    <row r="36" spans="1:17" x14ac:dyDescent="0.25">
      <c r="A36" s="77" t="s">
        <v>6833</v>
      </c>
      <c r="B36" s="77" t="s">
        <v>6917</v>
      </c>
      <c r="C36" s="78">
        <v>45231</v>
      </c>
      <c r="D36" s="79">
        <v>-190.62</v>
      </c>
      <c r="E36" s="79">
        <v>-18.920000000000002</v>
      </c>
      <c r="F36" s="79">
        <v>-171.7</v>
      </c>
      <c r="G36" s="78">
        <v>45231</v>
      </c>
      <c r="H36" s="77" t="s">
        <v>6861</v>
      </c>
      <c r="I36" s="80">
        <v>1662421</v>
      </c>
      <c r="J36" s="80"/>
      <c r="K36" s="80">
        <v>191873</v>
      </c>
      <c r="L36" s="81">
        <v>45236</v>
      </c>
      <c r="M36" s="77" t="str">
        <f>VLOOKUP(I36,'ITEM#'!A:B,2,0)</f>
        <v>Costco01</v>
      </c>
      <c r="P36" s="42">
        <f>VLOOKUP(I36,'ITEM#'!A:D,4,0)</f>
        <v>-85.85</v>
      </c>
      <c r="Q36" s="84">
        <f t="shared" si="1"/>
        <v>2</v>
      </c>
    </row>
    <row r="37" spans="1:17" x14ac:dyDescent="0.25">
      <c r="A37" s="77" t="s">
        <v>6833</v>
      </c>
      <c r="B37" s="77" t="s">
        <v>6918</v>
      </c>
      <c r="C37" s="78">
        <v>45230</v>
      </c>
      <c r="D37" s="79">
        <v>-78</v>
      </c>
      <c r="E37" s="79">
        <v>0</v>
      </c>
      <c r="F37" s="79">
        <v>-78</v>
      </c>
      <c r="G37" s="78">
        <v>45230</v>
      </c>
      <c r="H37" s="77" t="s">
        <v>6862</v>
      </c>
      <c r="I37" s="80">
        <v>1529946</v>
      </c>
      <c r="J37" s="80"/>
      <c r="K37" s="80">
        <v>191873</v>
      </c>
      <c r="L37" s="81">
        <v>45236</v>
      </c>
      <c r="M37" s="77" t="str">
        <f>VLOOKUP(I37,'ITEM#'!A:B,2,0)</f>
        <v>Costco01</v>
      </c>
      <c r="P37" s="42">
        <f>VLOOKUP(I37,'ITEM#'!A:D,4,0)</f>
        <v>-39</v>
      </c>
      <c r="Q37" s="84">
        <f t="shared" si="1"/>
        <v>2</v>
      </c>
    </row>
    <row r="38" spans="1:17" x14ac:dyDescent="0.25">
      <c r="A38" s="77" t="s">
        <v>6833</v>
      </c>
      <c r="B38" s="77" t="s">
        <v>6919</v>
      </c>
      <c r="C38" s="78">
        <v>45230</v>
      </c>
      <c r="D38" s="79">
        <f>E38+F38</f>
        <v>-42.7</v>
      </c>
      <c r="E38" s="79">
        <v>-11.1</v>
      </c>
      <c r="F38" s="79">
        <v>-31.6</v>
      </c>
      <c r="G38" s="78">
        <v>45230</v>
      </c>
      <c r="H38" s="77" t="s">
        <v>6863</v>
      </c>
      <c r="I38" s="80">
        <v>1540787</v>
      </c>
      <c r="J38" s="80"/>
      <c r="K38" s="80">
        <v>191873</v>
      </c>
      <c r="L38" s="81">
        <v>45236</v>
      </c>
      <c r="M38" s="77" t="str">
        <f>VLOOKUP(I38,'ITEM#'!A:B,2,0)</f>
        <v>Costco01</v>
      </c>
      <c r="P38" s="42">
        <f>VLOOKUP(I38,'ITEM#'!A:D,4,0)</f>
        <v>-31.6</v>
      </c>
      <c r="Q38" s="84">
        <f t="shared" si="1"/>
        <v>1</v>
      </c>
    </row>
    <row r="39" spans="1:17" x14ac:dyDescent="0.25">
      <c r="A39" s="77" t="s">
        <v>6833</v>
      </c>
      <c r="B39" s="77" t="s">
        <v>6919</v>
      </c>
      <c r="C39" s="78">
        <v>45230</v>
      </c>
      <c r="D39" s="79">
        <f>E39+F39</f>
        <v>-86.72</v>
      </c>
      <c r="E39" s="79">
        <v>-9.3699999999999992</v>
      </c>
      <c r="F39" s="79">
        <v>-77.349999999999994</v>
      </c>
      <c r="G39" s="78">
        <v>45230</v>
      </c>
      <c r="H39" s="77" t="s">
        <v>6863</v>
      </c>
      <c r="I39" s="80">
        <v>1662420</v>
      </c>
      <c r="J39" s="80"/>
      <c r="K39" s="80">
        <v>191873</v>
      </c>
      <c r="L39" s="81">
        <v>45236</v>
      </c>
      <c r="M39" s="77" t="str">
        <f>VLOOKUP(I39,'ITEM#'!A:B,2,0)</f>
        <v>Costco01</v>
      </c>
      <c r="P39" s="42">
        <f>VLOOKUP(I39,'ITEM#'!A:D,4,0)</f>
        <v>-77.349999999999994</v>
      </c>
      <c r="Q39" s="84">
        <f t="shared" si="1"/>
        <v>1</v>
      </c>
    </row>
    <row r="40" spans="1:17" x14ac:dyDescent="0.25">
      <c r="A40" s="77" t="s">
        <v>6833</v>
      </c>
      <c r="B40" s="77" t="s">
        <v>6920</v>
      </c>
      <c r="C40" s="78">
        <v>45230</v>
      </c>
      <c r="D40" s="79">
        <v>-86.72</v>
      </c>
      <c r="E40" s="79">
        <v>-9.3699999999999992</v>
      </c>
      <c r="F40" s="79">
        <v>-77.349999999999994</v>
      </c>
      <c r="G40" s="78">
        <v>45230</v>
      </c>
      <c r="H40" s="77" t="s">
        <v>6864</v>
      </c>
      <c r="I40" s="80">
        <v>1662420</v>
      </c>
      <c r="J40" s="80"/>
      <c r="K40" s="80">
        <v>191873</v>
      </c>
      <c r="L40" s="81">
        <v>45236</v>
      </c>
      <c r="M40" s="77" t="str">
        <f>VLOOKUP(I40,'ITEM#'!A:B,2,0)</f>
        <v>Costco01</v>
      </c>
      <c r="P40" s="42">
        <f>VLOOKUP(I40,'ITEM#'!A:D,4,0)</f>
        <v>-77.349999999999994</v>
      </c>
      <c r="Q40" s="84">
        <f t="shared" si="1"/>
        <v>1</v>
      </c>
    </row>
    <row r="41" spans="1:17" x14ac:dyDescent="0.25">
      <c r="A41" s="77" t="s">
        <v>6833</v>
      </c>
      <c r="B41" s="77" t="s">
        <v>6921</v>
      </c>
      <c r="C41" s="78">
        <v>45232</v>
      </c>
      <c r="D41" s="79">
        <v>-38.659999999999997</v>
      </c>
      <c r="E41" s="79">
        <v>-10.51</v>
      </c>
      <c r="F41" s="79">
        <v>-28.15</v>
      </c>
      <c r="G41" s="78">
        <v>45232</v>
      </c>
      <c r="H41" s="77" t="s">
        <v>6865</v>
      </c>
      <c r="I41" s="80">
        <v>1540781</v>
      </c>
      <c r="J41" s="80"/>
      <c r="K41" s="80">
        <v>191873</v>
      </c>
      <c r="L41" s="81">
        <v>45236</v>
      </c>
      <c r="M41" s="77" t="str">
        <f>VLOOKUP(I41,'ITEM#'!A:B,2,0)</f>
        <v>Costco01</v>
      </c>
      <c r="P41" s="42">
        <f>VLOOKUP(I41,'ITEM#'!A:D,4,0)</f>
        <v>-28.15</v>
      </c>
      <c r="Q41" s="84">
        <f t="shared" si="1"/>
        <v>1</v>
      </c>
    </row>
    <row r="42" spans="1:17" x14ac:dyDescent="0.25">
      <c r="A42" s="77" t="s">
        <v>6833</v>
      </c>
      <c r="B42" s="77" t="s">
        <v>6922</v>
      </c>
      <c r="C42" s="78">
        <v>45232</v>
      </c>
      <c r="D42" s="79">
        <v>-78</v>
      </c>
      <c r="E42" s="79">
        <v>0</v>
      </c>
      <c r="F42" s="79">
        <v>-78</v>
      </c>
      <c r="G42" s="78">
        <v>45232</v>
      </c>
      <c r="H42" s="77" t="s">
        <v>6866</v>
      </c>
      <c r="I42" s="80">
        <v>1529947</v>
      </c>
      <c r="J42" s="80"/>
      <c r="K42" s="80">
        <v>191873</v>
      </c>
      <c r="L42" s="81">
        <v>45236</v>
      </c>
      <c r="M42" s="77" t="str">
        <f>VLOOKUP(I42,'ITEM#'!A:B,2,0)</f>
        <v>Costco01</v>
      </c>
      <c r="P42" s="42">
        <f>VLOOKUP(I42,'ITEM#'!A:D,4,0)</f>
        <v>-39</v>
      </c>
      <c r="Q42" s="84">
        <f t="shared" si="1"/>
        <v>2</v>
      </c>
    </row>
    <row r="43" spans="1:17" x14ac:dyDescent="0.25">
      <c r="A43" s="77" t="s">
        <v>6833</v>
      </c>
      <c r="B43" s="77" t="s">
        <v>6923</v>
      </c>
      <c r="C43" s="78">
        <v>45230</v>
      </c>
      <c r="D43" s="79">
        <v>-25.55</v>
      </c>
      <c r="E43" s="79">
        <v>0</v>
      </c>
      <c r="F43" s="79">
        <v>-25.55</v>
      </c>
      <c r="G43" s="78">
        <v>45230</v>
      </c>
      <c r="H43" s="77" t="s">
        <v>6867</v>
      </c>
      <c r="I43" s="80">
        <v>1516597</v>
      </c>
      <c r="J43" s="80"/>
      <c r="K43" s="80">
        <v>191873</v>
      </c>
      <c r="L43" s="81">
        <v>45236</v>
      </c>
      <c r="M43" s="77" t="str">
        <f>VLOOKUP(I43,'ITEM#'!A:B,2,0)</f>
        <v>Costco01</v>
      </c>
      <c r="P43" s="42">
        <f>VLOOKUP(I43,'ITEM#'!A:D,4,0)</f>
        <v>-25.55</v>
      </c>
      <c r="Q43" s="84">
        <f t="shared" si="1"/>
        <v>1</v>
      </c>
    </row>
    <row r="44" spans="1:17" x14ac:dyDescent="0.25">
      <c r="A44" s="77" t="s">
        <v>6833</v>
      </c>
      <c r="B44" s="77" t="s">
        <v>6924</v>
      </c>
      <c r="C44" s="78">
        <v>45232</v>
      </c>
      <c r="D44" s="79">
        <v>-95.31</v>
      </c>
      <c r="E44" s="79">
        <v>-9.4600000000000009</v>
      </c>
      <c r="F44" s="79">
        <v>-85.85</v>
      </c>
      <c r="G44" s="78">
        <v>45232</v>
      </c>
      <c r="H44" s="77" t="s">
        <v>6868</v>
      </c>
      <c r="I44" s="80">
        <v>1662421</v>
      </c>
      <c r="J44" s="80"/>
      <c r="K44" s="80">
        <v>191873</v>
      </c>
      <c r="L44" s="81">
        <v>45236</v>
      </c>
      <c r="M44" s="77" t="str">
        <f>VLOOKUP(I44,'ITEM#'!A:B,2,0)</f>
        <v>Costco01</v>
      </c>
      <c r="P44" s="42">
        <f>VLOOKUP(I44,'ITEM#'!A:D,4,0)</f>
        <v>-85.85</v>
      </c>
      <c r="Q44" s="84">
        <f t="shared" si="1"/>
        <v>1</v>
      </c>
    </row>
    <row r="45" spans="1:17" x14ac:dyDescent="0.25">
      <c r="A45" s="77" t="s">
        <v>6833</v>
      </c>
      <c r="B45" s="77" t="s">
        <v>6925</v>
      </c>
      <c r="C45" s="78">
        <v>45231</v>
      </c>
      <c r="D45" s="79">
        <f>E45+F45</f>
        <v>-86.72</v>
      </c>
      <c r="E45" s="79">
        <v>-9.3699999999999992</v>
      </c>
      <c r="F45" s="79">
        <v>-77.349999999999994</v>
      </c>
      <c r="G45" s="78">
        <v>45231</v>
      </c>
      <c r="H45" s="77" t="s">
        <v>6869</v>
      </c>
      <c r="I45" s="80">
        <v>1662420</v>
      </c>
      <c r="J45" s="80"/>
      <c r="K45" s="80">
        <v>191873</v>
      </c>
      <c r="L45" s="81">
        <v>45236</v>
      </c>
      <c r="M45" s="77" t="str">
        <f>VLOOKUP(I45,'ITEM#'!A:B,2,0)</f>
        <v>Costco01</v>
      </c>
      <c r="P45" s="42">
        <f>VLOOKUP(I45,'ITEM#'!A:D,4,0)</f>
        <v>-77.349999999999994</v>
      </c>
      <c r="Q45" s="84">
        <f t="shared" si="1"/>
        <v>1</v>
      </c>
    </row>
    <row r="46" spans="1:17" x14ac:dyDescent="0.25">
      <c r="A46" s="77" t="s">
        <v>6833</v>
      </c>
      <c r="B46" s="77" t="s">
        <v>6925</v>
      </c>
      <c r="C46" s="78">
        <v>45231</v>
      </c>
      <c r="D46" s="79">
        <f>E46+F46</f>
        <v>-95.31</v>
      </c>
      <c r="E46" s="79">
        <v>-9.4600000000000009</v>
      </c>
      <c r="F46" s="79">
        <v>-85.85</v>
      </c>
      <c r="G46" s="78">
        <v>45231</v>
      </c>
      <c r="H46" s="77" t="s">
        <v>6869</v>
      </c>
      <c r="I46" s="80">
        <v>1662421</v>
      </c>
      <c r="J46" s="80"/>
      <c r="K46" s="80">
        <v>191873</v>
      </c>
      <c r="L46" s="81">
        <v>45236</v>
      </c>
      <c r="M46" s="77" t="str">
        <f>VLOOKUP(I46,'ITEM#'!A:B,2,0)</f>
        <v>Costco01</v>
      </c>
      <c r="P46" s="42">
        <f>VLOOKUP(I46,'ITEM#'!A:D,4,0)</f>
        <v>-85.85</v>
      </c>
      <c r="Q46" s="84">
        <f t="shared" si="1"/>
        <v>1</v>
      </c>
    </row>
    <row r="47" spans="1:17" x14ac:dyDescent="0.25">
      <c r="A47" s="77" t="s">
        <v>6833</v>
      </c>
      <c r="B47" s="77" t="s">
        <v>6926</v>
      </c>
      <c r="C47" s="78">
        <v>45231</v>
      </c>
      <c r="D47" s="79">
        <v>-42.07</v>
      </c>
      <c r="E47" s="79">
        <v>0</v>
      </c>
      <c r="F47" s="79">
        <v>-42.07</v>
      </c>
      <c r="G47" s="78">
        <v>45231</v>
      </c>
      <c r="H47" s="77" t="s">
        <v>6870</v>
      </c>
      <c r="I47" s="80">
        <v>1514684</v>
      </c>
      <c r="J47" s="80"/>
      <c r="K47" s="80">
        <v>191873</v>
      </c>
      <c r="L47" s="81">
        <v>45236</v>
      </c>
      <c r="M47" s="77" t="str">
        <f>VLOOKUP(I47,'ITEM#'!A:B,2,0)</f>
        <v>Costco01</v>
      </c>
      <c r="P47" s="42">
        <f>VLOOKUP(I47,'ITEM#'!A:D,4,0)</f>
        <v>-42.07</v>
      </c>
      <c r="Q47" s="84">
        <f t="shared" si="1"/>
        <v>1</v>
      </c>
    </row>
    <row r="48" spans="1:17" x14ac:dyDescent="0.25">
      <c r="A48" s="77" t="s">
        <v>6833</v>
      </c>
      <c r="B48" s="77" t="s">
        <v>6927</v>
      </c>
      <c r="C48" s="78">
        <v>45229</v>
      </c>
      <c r="D48" s="79">
        <f>E48+F48</f>
        <v>-231.96</v>
      </c>
      <c r="E48" s="79">
        <v>-63.06</v>
      </c>
      <c r="F48" s="79">
        <v>-168.9</v>
      </c>
      <c r="G48" s="78">
        <v>45229</v>
      </c>
      <c r="H48" s="77" t="s">
        <v>6871</v>
      </c>
      <c r="I48" s="80">
        <v>1593357</v>
      </c>
      <c r="J48" s="80"/>
      <c r="K48" s="80">
        <v>191873</v>
      </c>
      <c r="L48" s="81">
        <v>45236</v>
      </c>
      <c r="M48" s="77" t="str">
        <f>VLOOKUP(I48,'ITEM#'!A:B,2,0)</f>
        <v>Costco01</v>
      </c>
      <c r="P48" s="42">
        <f>VLOOKUP(I48,'ITEM#'!A:D,4,0)</f>
        <v>-28.15</v>
      </c>
      <c r="Q48" s="84">
        <f t="shared" si="1"/>
        <v>6.0000000000000009</v>
      </c>
    </row>
    <row r="49" spans="1:17" x14ac:dyDescent="0.25">
      <c r="A49" s="77" t="s">
        <v>6833</v>
      </c>
      <c r="B49" s="77" t="s">
        <v>6927</v>
      </c>
      <c r="C49" s="78">
        <v>45229</v>
      </c>
      <c r="D49" s="79">
        <f t="shared" ref="D49:D50" si="2">E49+F49</f>
        <v>-173.44</v>
      </c>
      <c r="E49" s="79">
        <v>-18.739999999999998</v>
      </c>
      <c r="F49" s="79">
        <v>-154.69999999999999</v>
      </c>
      <c r="G49" s="78">
        <v>45229</v>
      </c>
      <c r="H49" s="77" t="s">
        <v>6871</v>
      </c>
      <c r="I49" s="80">
        <v>1662420</v>
      </c>
      <c r="J49" s="80"/>
      <c r="K49" s="80">
        <v>191873</v>
      </c>
      <c r="L49" s="81">
        <v>45236</v>
      </c>
      <c r="M49" s="77" t="str">
        <f>VLOOKUP(I49,'ITEM#'!A:B,2,0)</f>
        <v>Costco01</v>
      </c>
      <c r="P49" s="42">
        <f>VLOOKUP(I49,'ITEM#'!A:D,4,0)</f>
        <v>-77.349999999999994</v>
      </c>
      <c r="Q49" s="84">
        <f t="shared" si="1"/>
        <v>2</v>
      </c>
    </row>
    <row r="50" spans="1:17" x14ac:dyDescent="0.25">
      <c r="A50" s="77" t="s">
        <v>6833</v>
      </c>
      <c r="B50" s="77" t="s">
        <v>6927</v>
      </c>
      <c r="C50" s="78">
        <v>45229</v>
      </c>
      <c r="D50" s="79">
        <f t="shared" si="2"/>
        <v>-190.62</v>
      </c>
      <c r="E50" s="79">
        <v>-18.920000000000002</v>
      </c>
      <c r="F50" s="79">
        <v>-171.7</v>
      </c>
      <c r="G50" s="78">
        <v>45229</v>
      </c>
      <c r="H50" s="77" t="s">
        <v>6871</v>
      </c>
      <c r="I50" s="80">
        <v>1662421</v>
      </c>
      <c r="J50" s="80"/>
      <c r="K50" s="80">
        <v>191873</v>
      </c>
      <c r="L50" s="81">
        <v>45236</v>
      </c>
      <c r="M50" s="77" t="str">
        <f>VLOOKUP(I50,'ITEM#'!A:B,2,0)</f>
        <v>Costco01</v>
      </c>
      <c r="P50" s="42">
        <f>VLOOKUP(I50,'ITEM#'!A:D,4,0)</f>
        <v>-85.85</v>
      </c>
      <c r="Q50" s="84">
        <f t="shared" si="1"/>
        <v>2</v>
      </c>
    </row>
    <row r="51" spans="1:17" x14ac:dyDescent="0.25">
      <c r="A51" s="77" t="s">
        <v>6833</v>
      </c>
      <c r="B51" s="77" t="s">
        <v>6928</v>
      </c>
      <c r="C51" s="78">
        <v>45231</v>
      </c>
      <c r="D51" s="79">
        <v>-25.55</v>
      </c>
      <c r="E51" s="79">
        <v>0</v>
      </c>
      <c r="F51" s="79">
        <v>-25.55</v>
      </c>
      <c r="G51" s="78">
        <v>45231</v>
      </c>
      <c r="H51" s="77" t="s">
        <v>6872</v>
      </c>
      <c r="I51" s="80">
        <v>1516594</v>
      </c>
      <c r="J51" s="80"/>
      <c r="K51" s="80">
        <v>191873</v>
      </c>
      <c r="L51" s="81">
        <v>45236</v>
      </c>
      <c r="M51" s="77" t="str">
        <f>VLOOKUP(I51,'ITEM#'!A:B,2,0)</f>
        <v>Costco01</v>
      </c>
      <c r="P51" s="42">
        <f>VLOOKUP(I51,'ITEM#'!A:D,4,0)</f>
        <v>-25.55</v>
      </c>
      <c r="Q51" s="84">
        <f t="shared" si="1"/>
        <v>1</v>
      </c>
    </row>
    <row r="52" spans="1:17" x14ac:dyDescent="0.25">
      <c r="A52" s="77" t="s">
        <v>6833</v>
      </c>
      <c r="B52" s="77" t="s">
        <v>6929</v>
      </c>
      <c r="C52" s="78">
        <v>45231</v>
      </c>
      <c r="D52" s="79">
        <v>-86.72</v>
      </c>
      <c r="E52" s="79">
        <v>-9.3699999999999992</v>
      </c>
      <c r="F52" s="79">
        <v>-77.349999999999994</v>
      </c>
      <c r="G52" s="78">
        <v>45231</v>
      </c>
      <c r="H52" s="77" t="s">
        <v>6873</v>
      </c>
      <c r="I52" s="80">
        <v>1662420</v>
      </c>
      <c r="J52" s="80"/>
      <c r="K52" s="80">
        <v>191873</v>
      </c>
      <c r="L52" s="81">
        <v>45236</v>
      </c>
      <c r="M52" s="77" t="str">
        <f>VLOOKUP(I52,'ITEM#'!A:B,2,0)</f>
        <v>Costco01</v>
      </c>
      <c r="P52" s="42">
        <f>VLOOKUP(I52,'ITEM#'!A:D,4,0)</f>
        <v>-77.349999999999994</v>
      </c>
      <c r="Q52" s="84">
        <f t="shared" si="1"/>
        <v>1</v>
      </c>
    </row>
    <row r="53" spans="1:17" x14ac:dyDescent="0.25">
      <c r="A53" s="77" t="s">
        <v>6874</v>
      </c>
      <c r="B53" s="77" t="s">
        <v>6930</v>
      </c>
      <c r="C53" s="78">
        <v>45233</v>
      </c>
      <c r="D53" s="79">
        <f>E53+F53</f>
        <v>-346.88</v>
      </c>
      <c r="E53" s="79">
        <v>-37.479999999999997</v>
      </c>
      <c r="F53" s="79">
        <v>-309.39999999999998</v>
      </c>
      <c r="G53" s="78">
        <v>45233</v>
      </c>
      <c r="H53" s="77" t="s">
        <v>6875</v>
      </c>
      <c r="I53" s="80">
        <v>1662420</v>
      </c>
      <c r="J53" s="80"/>
      <c r="K53" s="80">
        <v>191803</v>
      </c>
      <c r="L53" s="81">
        <v>45237</v>
      </c>
      <c r="M53" s="77" t="str">
        <f>VLOOKUP(I53,'ITEM#'!A:B,2,0)</f>
        <v>Costco01</v>
      </c>
      <c r="P53" s="42">
        <f>VLOOKUP(I53,'ITEM#'!A:D,4,0)</f>
        <v>-77.349999999999994</v>
      </c>
      <c r="Q53" s="84">
        <f t="shared" ref="Q53:Q71" si="3">F53/P53</f>
        <v>4</v>
      </c>
    </row>
    <row r="54" spans="1:17" x14ac:dyDescent="0.25">
      <c r="A54" s="77" t="s">
        <v>6874</v>
      </c>
      <c r="B54" s="77" t="s">
        <v>6930</v>
      </c>
      <c r="C54" s="78">
        <v>45233</v>
      </c>
      <c r="D54" s="79">
        <f>E54+F54</f>
        <v>-95.31</v>
      </c>
      <c r="E54" s="79">
        <v>-9.4600000000000009</v>
      </c>
      <c r="F54" s="79">
        <v>-85.85</v>
      </c>
      <c r="G54" s="78">
        <v>45233</v>
      </c>
      <c r="H54" s="77" t="s">
        <v>6875</v>
      </c>
      <c r="I54" s="80">
        <v>1662421</v>
      </c>
      <c r="J54" s="80"/>
      <c r="K54" s="80">
        <v>191803</v>
      </c>
      <c r="L54" s="81">
        <v>45237</v>
      </c>
      <c r="M54" s="77" t="str">
        <f>VLOOKUP(I54,'ITEM#'!A:B,2,0)</f>
        <v>Costco01</v>
      </c>
      <c r="P54" s="42">
        <f>VLOOKUP(I54,'ITEM#'!A:D,4,0)</f>
        <v>-85.85</v>
      </c>
      <c r="Q54" s="84">
        <f t="shared" si="3"/>
        <v>1</v>
      </c>
    </row>
    <row r="55" spans="1:17" x14ac:dyDescent="0.25">
      <c r="A55" s="77" t="s">
        <v>6874</v>
      </c>
      <c r="B55" s="77" t="s">
        <v>6931</v>
      </c>
      <c r="C55" s="78">
        <v>45233</v>
      </c>
      <c r="D55" s="79">
        <f>E55+F55</f>
        <v>-38.659999999999997</v>
      </c>
      <c r="E55" s="79">
        <v>-10.509999999999998</v>
      </c>
      <c r="F55" s="79">
        <v>-28.15</v>
      </c>
      <c r="G55" s="78">
        <v>45233</v>
      </c>
      <c r="H55" s="77" t="s">
        <v>6876</v>
      </c>
      <c r="I55" s="80">
        <v>1540783</v>
      </c>
      <c r="J55" s="80"/>
      <c r="K55" s="80">
        <v>191803</v>
      </c>
      <c r="L55" s="81">
        <v>45237</v>
      </c>
      <c r="M55" s="77" t="str">
        <f>VLOOKUP(I55,'ITEM#'!A:B,2,0)</f>
        <v>Costco01</v>
      </c>
      <c r="P55" s="42">
        <f>VLOOKUP(I55,'ITEM#'!A:D,4,0)</f>
        <v>-28.15</v>
      </c>
      <c r="Q55" s="84">
        <f t="shared" si="3"/>
        <v>1</v>
      </c>
    </row>
    <row r="56" spans="1:17" x14ac:dyDescent="0.25">
      <c r="A56" s="77" t="s">
        <v>6874</v>
      </c>
      <c r="B56" s="77" t="s">
        <v>6931</v>
      </c>
      <c r="C56" s="78">
        <v>45233</v>
      </c>
      <c r="D56" s="79">
        <f t="shared" ref="D56:D59" si="4">E56+F56</f>
        <v>-173.44</v>
      </c>
      <c r="E56" s="79">
        <v>-18.739999999999998</v>
      </c>
      <c r="F56" s="79">
        <v>-154.69999999999999</v>
      </c>
      <c r="G56" s="78">
        <v>45233</v>
      </c>
      <c r="H56" s="77" t="s">
        <v>6876</v>
      </c>
      <c r="I56" s="80">
        <v>1662420</v>
      </c>
      <c r="J56" s="80"/>
      <c r="K56" s="80">
        <v>191803</v>
      </c>
      <c r="L56" s="81">
        <v>45237</v>
      </c>
      <c r="M56" s="77" t="str">
        <f>VLOOKUP(I56,'ITEM#'!A:B,2,0)</f>
        <v>Costco01</v>
      </c>
      <c r="P56" s="42">
        <f>VLOOKUP(I56,'ITEM#'!A:D,4,0)</f>
        <v>-77.349999999999994</v>
      </c>
      <c r="Q56" s="84">
        <f t="shared" si="3"/>
        <v>2</v>
      </c>
    </row>
    <row r="57" spans="1:17" x14ac:dyDescent="0.25">
      <c r="A57" s="77" t="s">
        <v>6874</v>
      </c>
      <c r="B57" s="77" t="s">
        <v>6931</v>
      </c>
      <c r="C57" s="78">
        <v>45233</v>
      </c>
      <c r="D57" s="79">
        <f t="shared" si="4"/>
        <v>-95.31</v>
      </c>
      <c r="E57" s="79">
        <v>-9.4600000000000009</v>
      </c>
      <c r="F57" s="79">
        <v>-85.85</v>
      </c>
      <c r="G57" s="78">
        <v>45233</v>
      </c>
      <c r="H57" s="77" t="s">
        <v>6876</v>
      </c>
      <c r="I57" s="80">
        <v>1662421</v>
      </c>
      <c r="J57" s="80"/>
      <c r="K57" s="80">
        <v>191803</v>
      </c>
      <c r="L57" s="81">
        <v>45237</v>
      </c>
      <c r="M57" s="77" t="str">
        <f>VLOOKUP(I57,'ITEM#'!A:B,2,0)</f>
        <v>Costco01</v>
      </c>
      <c r="P57" s="42">
        <f>VLOOKUP(I57,'ITEM#'!A:D,4,0)</f>
        <v>-85.85</v>
      </c>
      <c r="Q57" s="84">
        <f t="shared" si="3"/>
        <v>1</v>
      </c>
    </row>
    <row r="58" spans="1:17" x14ac:dyDescent="0.25">
      <c r="A58" s="77" t="s">
        <v>6874</v>
      </c>
      <c r="B58" s="77" t="s">
        <v>6932</v>
      </c>
      <c r="C58" s="78">
        <v>45233</v>
      </c>
      <c r="D58" s="79">
        <f t="shared" si="4"/>
        <v>-86.72</v>
      </c>
      <c r="E58" s="79">
        <v>-9.3699999999999992</v>
      </c>
      <c r="F58" s="79">
        <v>-77.349999999999994</v>
      </c>
      <c r="G58" s="78">
        <v>45233</v>
      </c>
      <c r="H58" s="77" t="s">
        <v>6877</v>
      </c>
      <c r="I58" s="80">
        <v>1662420</v>
      </c>
      <c r="J58" s="80"/>
      <c r="K58" s="80">
        <v>191803</v>
      </c>
      <c r="L58" s="81">
        <v>45237</v>
      </c>
      <c r="M58" s="77" t="str">
        <f>VLOOKUP(I58,'ITEM#'!A:B,2,0)</f>
        <v>Costco01</v>
      </c>
      <c r="P58" s="42">
        <f>VLOOKUP(I58,'ITEM#'!A:D,4,0)</f>
        <v>-77.349999999999994</v>
      </c>
      <c r="Q58" s="84">
        <f t="shared" si="3"/>
        <v>1</v>
      </c>
    </row>
    <row r="59" spans="1:17" x14ac:dyDescent="0.25">
      <c r="A59" s="77" t="s">
        <v>6874</v>
      </c>
      <c r="B59" s="77" t="s">
        <v>6932</v>
      </c>
      <c r="C59" s="78">
        <v>45233</v>
      </c>
      <c r="D59" s="79">
        <f t="shared" si="4"/>
        <v>-95.31</v>
      </c>
      <c r="E59" s="79">
        <v>-9.4600000000000009</v>
      </c>
      <c r="F59" s="79">
        <v>-85.85</v>
      </c>
      <c r="G59" s="78">
        <v>45233</v>
      </c>
      <c r="H59" s="77" t="s">
        <v>6877</v>
      </c>
      <c r="I59" s="80">
        <v>1662421</v>
      </c>
      <c r="J59" s="80"/>
      <c r="K59" s="80">
        <v>191803</v>
      </c>
      <c r="L59" s="81">
        <v>45237</v>
      </c>
      <c r="M59" s="77" t="str">
        <f>VLOOKUP(I59,'ITEM#'!A:B,2,0)</f>
        <v>Costco01</v>
      </c>
      <c r="P59" s="42">
        <f>VLOOKUP(I59,'ITEM#'!A:D,4,0)</f>
        <v>-85.85</v>
      </c>
      <c r="Q59" s="84">
        <f t="shared" si="3"/>
        <v>1</v>
      </c>
    </row>
    <row r="60" spans="1:17" x14ac:dyDescent="0.25">
      <c r="A60" s="77" t="s">
        <v>6874</v>
      </c>
      <c r="B60" s="77" t="s">
        <v>6933</v>
      </c>
      <c r="C60" s="78">
        <v>45233</v>
      </c>
      <c r="D60" s="79">
        <v>-95.31</v>
      </c>
      <c r="E60" s="79">
        <v>-9.4600000000000009</v>
      </c>
      <c r="F60" s="79">
        <v>-85.85</v>
      </c>
      <c r="G60" s="78">
        <v>45233</v>
      </c>
      <c r="H60" s="77" t="s">
        <v>6878</v>
      </c>
      <c r="I60" s="80">
        <v>1662421</v>
      </c>
      <c r="J60" s="80"/>
      <c r="K60" s="80">
        <v>191803</v>
      </c>
      <c r="L60" s="81">
        <v>45237</v>
      </c>
      <c r="M60" s="77" t="str">
        <f>VLOOKUP(I60,'ITEM#'!A:B,2,0)</f>
        <v>Costco01</v>
      </c>
      <c r="P60" s="42">
        <f>VLOOKUP(I60,'ITEM#'!A:D,4,0)</f>
        <v>-85.85</v>
      </c>
      <c r="Q60" s="84">
        <f t="shared" si="3"/>
        <v>1</v>
      </c>
    </row>
    <row r="61" spans="1:17" x14ac:dyDescent="0.25">
      <c r="A61" s="77" t="s">
        <v>6874</v>
      </c>
      <c r="B61" s="77" t="s">
        <v>6934</v>
      </c>
      <c r="C61" s="78">
        <v>45235</v>
      </c>
      <c r="D61" s="79">
        <v>-86.72</v>
      </c>
      <c r="E61" s="79">
        <v>-9.3699999999999992</v>
      </c>
      <c r="F61" s="79">
        <v>-77.349999999999994</v>
      </c>
      <c r="G61" s="78">
        <v>45235</v>
      </c>
      <c r="H61" s="77" t="s">
        <v>6879</v>
      </c>
      <c r="I61" s="80">
        <v>1662420</v>
      </c>
      <c r="J61" s="80"/>
      <c r="K61" s="80">
        <v>191803</v>
      </c>
      <c r="L61" s="81">
        <v>45237</v>
      </c>
      <c r="M61" s="77" t="str">
        <f>VLOOKUP(I61,'ITEM#'!A:B,2,0)</f>
        <v>Costco01</v>
      </c>
      <c r="P61" s="42">
        <f>VLOOKUP(I61,'ITEM#'!A:D,4,0)</f>
        <v>-77.349999999999994</v>
      </c>
      <c r="Q61" s="84">
        <f t="shared" si="3"/>
        <v>1</v>
      </c>
    </row>
    <row r="62" spans="1:17" x14ac:dyDescent="0.25">
      <c r="A62" s="77" t="s">
        <v>6874</v>
      </c>
      <c r="B62" s="77" t="s">
        <v>6935</v>
      </c>
      <c r="C62" s="78">
        <v>45234</v>
      </c>
      <c r="D62" s="79">
        <v>-86.72</v>
      </c>
      <c r="E62" s="79">
        <v>-9.3699999999999992</v>
      </c>
      <c r="F62" s="79">
        <v>-77.349999999999994</v>
      </c>
      <c r="G62" s="78">
        <v>45234</v>
      </c>
      <c r="H62" s="77" t="s">
        <v>6880</v>
      </c>
      <c r="I62" s="80">
        <v>1662420</v>
      </c>
      <c r="J62" s="80"/>
      <c r="K62" s="80">
        <v>191803</v>
      </c>
      <c r="L62" s="81">
        <v>45237</v>
      </c>
      <c r="M62" s="77" t="str">
        <f>VLOOKUP(I62,'ITEM#'!A:B,2,0)</f>
        <v>Costco01</v>
      </c>
      <c r="P62" s="42">
        <f>VLOOKUP(I62,'ITEM#'!A:D,4,0)</f>
        <v>-77.349999999999994</v>
      </c>
      <c r="Q62" s="84">
        <f t="shared" si="3"/>
        <v>1</v>
      </c>
    </row>
    <row r="63" spans="1:17" x14ac:dyDescent="0.25">
      <c r="A63" s="77" t="s">
        <v>6874</v>
      </c>
      <c r="B63" s="77" t="s">
        <v>6936</v>
      </c>
      <c r="C63" s="78">
        <v>45233</v>
      </c>
      <c r="D63" s="79">
        <v>-42.7</v>
      </c>
      <c r="E63" s="79">
        <v>-11.1</v>
      </c>
      <c r="F63" s="79">
        <v>-31.6</v>
      </c>
      <c r="G63" s="78">
        <v>45233</v>
      </c>
      <c r="H63" s="77" t="s">
        <v>6881</v>
      </c>
      <c r="I63" s="80">
        <v>1540785</v>
      </c>
      <c r="J63" s="80"/>
      <c r="K63" s="80">
        <v>191803</v>
      </c>
      <c r="L63" s="81">
        <v>45237</v>
      </c>
      <c r="M63" s="77" t="str">
        <f>VLOOKUP(I63,'ITEM#'!A:B,2,0)</f>
        <v>Costco01</v>
      </c>
      <c r="P63" s="42">
        <f>VLOOKUP(I63,'ITEM#'!A:D,4,0)</f>
        <v>-31.6</v>
      </c>
      <c r="Q63" s="84">
        <f t="shared" si="3"/>
        <v>1</v>
      </c>
    </row>
    <row r="64" spans="1:17" x14ac:dyDescent="0.25">
      <c r="A64" s="77" t="s">
        <v>6874</v>
      </c>
      <c r="B64" s="77" t="s">
        <v>6937</v>
      </c>
      <c r="C64" s="78">
        <v>45235</v>
      </c>
      <c r="D64" s="79">
        <v>-39</v>
      </c>
      <c r="E64" s="79">
        <v>0</v>
      </c>
      <c r="F64" s="79">
        <v>-39</v>
      </c>
      <c r="G64" s="78">
        <v>45235</v>
      </c>
      <c r="H64" s="77" t="s">
        <v>6882</v>
      </c>
      <c r="I64" s="80">
        <v>1529946</v>
      </c>
      <c r="J64" s="80"/>
      <c r="K64" s="80">
        <v>191803</v>
      </c>
      <c r="L64" s="81">
        <v>45237</v>
      </c>
      <c r="M64" s="77" t="str">
        <f>VLOOKUP(I64,'ITEM#'!A:B,2,0)</f>
        <v>Costco01</v>
      </c>
      <c r="P64" s="42">
        <f>VLOOKUP(I64,'ITEM#'!A:D,4,0)</f>
        <v>-39</v>
      </c>
      <c r="Q64" s="84">
        <f t="shared" si="3"/>
        <v>1</v>
      </c>
    </row>
    <row r="65" spans="1:17" x14ac:dyDescent="0.25">
      <c r="A65" s="77" t="s">
        <v>6874</v>
      </c>
      <c r="B65" s="77" t="s">
        <v>6938</v>
      </c>
      <c r="C65" s="78">
        <v>45233</v>
      </c>
      <c r="D65" s="79">
        <v>-39</v>
      </c>
      <c r="E65" s="79">
        <v>0</v>
      </c>
      <c r="F65" s="79">
        <v>-39</v>
      </c>
      <c r="G65" s="78">
        <v>45233</v>
      </c>
      <c r="H65" s="77" t="s">
        <v>6883</v>
      </c>
      <c r="I65" s="80">
        <v>1529947</v>
      </c>
      <c r="J65" s="80"/>
      <c r="K65" s="80">
        <v>191803</v>
      </c>
      <c r="L65" s="81">
        <v>45237</v>
      </c>
      <c r="M65" s="77" t="str">
        <f>VLOOKUP(I65,'ITEM#'!A:B,2,0)</f>
        <v>Costco01</v>
      </c>
      <c r="P65" s="42">
        <f>VLOOKUP(I65,'ITEM#'!A:D,4,0)</f>
        <v>-39</v>
      </c>
      <c r="Q65" s="84">
        <f t="shared" si="3"/>
        <v>1</v>
      </c>
    </row>
    <row r="66" spans="1:17" x14ac:dyDescent="0.25">
      <c r="A66" s="77" t="s">
        <v>6874</v>
      </c>
      <c r="B66" s="77" t="s">
        <v>6939</v>
      </c>
      <c r="C66" s="78">
        <v>45233</v>
      </c>
      <c r="D66" s="79">
        <v>-39</v>
      </c>
      <c r="E66" s="79">
        <v>0</v>
      </c>
      <c r="F66" s="79">
        <v>-39</v>
      </c>
      <c r="G66" s="78">
        <v>45233</v>
      </c>
      <c r="H66" s="77" t="s">
        <v>6884</v>
      </c>
      <c r="I66" s="80">
        <v>1529947</v>
      </c>
      <c r="J66" s="80"/>
      <c r="K66" s="80">
        <v>191803</v>
      </c>
      <c r="L66" s="81">
        <v>45237</v>
      </c>
      <c r="M66" s="77" t="str">
        <f>VLOOKUP(I66,'ITEM#'!A:B,2,0)</f>
        <v>Costco01</v>
      </c>
      <c r="P66" s="42">
        <f>VLOOKUP(I66,'ITEM#'!A:D,4,0)</f>
        <v>-39</v>
      </c>
      <c r="Q66" s="84">
        <f t="shared" si="3"/>
        <v>1</v>
      </c>
    </row>
    <row r="67" spans="1:17" x14ac:dyDescent="0.25">
      <c r="A67" s="77" t="s">
        <v>6874</v>
      </c>
      <c r="B67" s="77" t="s">
        <v>6940</v>
      </c>
      <c r="C67" s="78">
        <v>45233</v>
      </c>
      <c r="D67" s="79">
        <v>-39</v>
      </c>
      <c r="E67" s="79">
        <v>0</v>
      </c>
      <c r="F67" s="79">
        <v>-39</v>
      </c>
      <c r="G67" s="78">
        <v>45233</v>
      </c>
      <c r="H67" s="77" t="s">
        <v>6885</v>
      </c>
      <c r="I67" s="80">
        <v>1529946</v>
      </c>
      <c r="J67" s="80"/>
      <c r="K67" s="80">
        <v>191803</v>
      </c>
      <c r="L67" s="81">
        <v>45237</v>
      </c>
      <c r="M67" s="77" t="str">
        <f>VLOOKUP(I67,'ITEM#'!A:B,2,0)</f>
        <v>Costco01</v>
      </c>
      <c r="P67" s="42">
        <f>VLOOKUP(I67,'ITEM#'!A:D,4,0)</f>
        <v>-39</v>
      </c>
      <c r="Q67" s="84">
        <f t="shared" si="3"/>
        <v>1</v>
      </c>
    </row>
    <row r="68" spans="1:17" x14ac:dyDescent="0.25">
      <c r="A68" s="77" t="s">
        <v>6874</v>
      </c>
      <c r="B68" s="77" t="s">
        <v>6941</v>
      </c>
      <c r="C68" s="78">
        <v>45233</v>
      </c>
      <c r="D68" s="79">
        <v>-39</v>
      </c>
      <c r="E68" s="79">
        <v>0</v>
      </c>
      <c r="F68" s="79">
        <v>-39</v>
      </c>
      <c r="G68" s="78">
        <v>45233</v>
      </c>
      <c r="H68" s="77" t="s">
        <v>6886</v>
      </c>
      <c r="I68" s="80">
        <v>1529947</v>
      </c>
      <c r="J68" s="80"/>
      <c r="K68" s="80">
        <v>191803</v>
      </c>
      <c r="L68" s="81">
        <v>45237</v>
      </c>
      <c r="M68" s="77" t="str">
        <f>VLOOKUP(I68,'ITEM#'!A:B,2,0)</f>
        <v>Costco01</v>
      </c>
      <c r="P68" s="42">
        <f>VLOOKUP(I68,'ITEM#'!A:D,4,0)</f>
        <v>-39</v>
      </c>
      <c r="Q68" s="84">
        <f t="shared" si="3"/>
        <v>1</v>
      </c>
    </row>
    <row r="69" spans="1:17" x14ac:dyDescent="0.25">
      <c r="A69" s="77" t="s">
        <v>6874</v>
      </c>
      <c r="B69" s="77" t="s">
        <v>6942</v>
      </c>
      <c r="C69" s="78">
        <v>45235</v>
      </c>
      <c r="D69" s="79">
        <v>-25.55</v>
      </c>
      <c r="E69" s="79">
        <v>0</v>
      </c>
      <c r="F69" s="79">
        <v>-25.55</v>
      </c>
      <c r="G69" s="78">
        <v>45235</v>
      </c>
      <c r="H69" s="77" t="s">
        <v>6887</v>
      </c>
      <c r="I69" s="80">
        <v>1516594</v>
      </c>
      <c r="J69" s="80"/>
      <c r="K69" s="80">
        <v>191803</v>
      </c>
      <c r="L69" s="81">
        <v>45237</v>
      </c>
      <c r="M69" s="77" t="str">
        <f>VLOOKUP(I69,'ITEM#'!A:B,2,0)</f>
        <v>Costco01</v>
      </c>
      <c r="P69" s="42">
        <f>VLOOKUP(I69,'ITEM#'!A:D,4,0)</f>
        <v>-25.55</v>
      </c>
      <c r="Q69" s="84">
        <f t="shared" si="3"/>
        <v>1</v>
      </c>
    </row>
    <row r="70" spans="1:17" x14ac:dyDescent="0.25">
      <c r="A70" s="77" t="s">
        <v>6874</v>
      </c>
      <c r="B70" s="77" t="s">
        <v>6943</v>
      </c>
      <c r="C70" s="78">
        <v>45233</v>
      </c>
      <c r="D70" s="79">
        <v>-25.55</v>
      </c>
      <c r="E70" s="79">
        <v>0</v>
      </c>
      <c r="F70" s="79">
        <v>-25.55</v>
      </c>
      <c r="G70" s="78">
        <v>45233</v>
      </c>
      <c r="H70" s="77" t="s">
        <v>6888</v>
      </c>
      <c r="I70" s="80">
        <v>1516597</v>
      </c>
      <c r="J70" s="80"/>
      <c r="K70" s="80">
        <v>191803</v>
      </c>
      <c r="L70" s="81">
        <v>45237</v>
      </c>
      <c r="M70" s="77" t="str">
        <f>VLOOKUP(I70,'ITEM#'!A:B,2,0)</f>
        <v>Costco01</v>
      </c>
      <c r="P70" s="42">
        <f>VLOOKUP(I70,'ITEM#'!A:D,4,0)</f>
        <v>-25.55</v>
      </c>
      <c r="Q70" s="84">
        <f t="shared" si="3"/>
        <v>1</v>
      </c>
    </row>
    <row r="71" spans="1:17" x14ac:dyDescent="0.25">
      <c r="A71" s="77" t="s">
        <v>6874</v>
      </c>
      <c r="B71" s="77" t="s">
        <v>6944</v>
      </c>
      <c r="C71" s="78">
        <v>45233</v>
      </c>
      <c r="D71" s="79">
        <v>-22.78</v>
      </c>
      <c r="E71" s="79">
        <v>0</v>
      </c>
      <c r="F71" s="79">
        <v>-22.78</v>
      </c>
      <c r="G71" s="78">
        <v>45233</v>
      </c>
      <c r="H71" s="77" t="s">
        <v>6889</v>
      </c>
      <c r="I71" s="80">
        <v>1529939</v>
      </c>
      <c r="J71" s="80"/>
      <c r="K71" s="80">
        <v>191803</v>
      </c>
      <c r="L71" s="81">
        <v>45237</v>
      </c>
      <c r="M71" s="77" t="str">
        <f>VLOOKUP(I71,'ITEM#'!A:B,2,0)</f>
        <v>Costco01</v>
      </c>
      <c r="P71" s="42">
        <f>VLOOKUP(I71,'ITEM#'!A:D,4,0)</f>
        <v>-22.78</v>
      </c>
      <c r="Q71" s="84">
        <f t="shared" si="3"/>
        <v>1</v>
      </c>
    </row>
    <row r="72" spans="1:17" x14ac:dyDescent="0.25">
      <c r="A72" s="77" t="s">
        <v>6945</v>
      </c>
      <c r="B72" s="77" t="s">
        <v>6986</v>
      </c>
      <c r="C72" s="78">
        <v>45240</v>
      </c>
      <c r="D72" s="79">
        <v>-162.96</v>
      </c>
      <c r="E72" s="79">
        <v>-45.56</v>
      </c>
      <c r="F72" s="79">
        <v>-55.13</v>
      </c>
      <c r="G72" s="78">
        <v>45240</v>
      </c>
      <c r="H72" s="77" t="s">
        <v>6946</v>
      </c>
      <c r="I72" s="80">
        <v>1339333</v>
      </c>
      <c r="J72" s="80"/>
      <c r="K72" s="80">
        <v>12222383</v>
      </c>
      <c r="L72" s="81">
        <v>45244</v>
      </c>
      <c r="M72" s="77" t="str">
        <f>VLOOKUP(I72,'ITEM#'!A:B,2,0)</f>
        <v>Costco01</v>
      </c>
      <c r="P72" s="42">
        <f>VLOOKUP(I72,'ITEM#'!A:D,4,0)</f>
        <v>-55.13</v>
      </c>
      <c r="Q72" s="84">
        <f t="shared" ref="Q72:Q80" si="5">F72/P72</f>
        <v>1</v>
      </c>
    </row>
    <row r="73" spans="1:17" x14ac:dyDescent="0.25">
      <c r="A73" s="77" t="s">
        <v>6945</v>
      </c>
      <c r="B73" s="77" t="s">
        <v>6986</v>
      </c>
      <c r="C73" s="78">
        <v>45240</v>
      </c>
      <c r="D73" s="79"/>
      <c r="E73" s="79"/>
      <c r="F73" s="79">
        <v>-62.27</v>
      </c>
      <c r="G73" s="78">
        <v>45240</v>
      </c>
      <c r="H73" s="77" t="s">
        <v>6946</v>
      </c>
      <c r="I73" s="80">
        <v>1339334</v>
      </c>
      <c r="J73" s="80"/>
      <c r="K73" s="80">
        <v>12222383</v>
      </c>
      <c r="L73" s="81">
        <v>45244</v>
      </c>
      <c r="M73" s="77" t="str">
        <f>VLOOKUP(I73,'ITEM#'!A:B,2,0)</f>
        <v>Costco01</v>
      </c>
      <c r="P73" s="42">
        <f>VLOOKUP(I73,'ITEM#'!A:D,4,0)</f>
        <v>-62.27</v>
      </c>
      <c r="Q73" s="84">
        <f t="shared" si="5"/>
        <v>1</v>
      </c>
    </row>
    <row r="74" spans="1:17" x14ac:dyDescent="0.25">
      <c r="A74" s="77" t="s">
        <v>6945</v>
      </c>
      <c r="B74" s="77" t="s">
        <v>6987</v>
      </c>
      <c r="C74" s="78">
        <v>45238</v>
      </c>
      <c r="D74" s="79">
        <v>-42.67</v>
      </c>
      <c r="E74" s="79">
        <v>-20.170000000000002</v>
      </c>
      <c r="F74" s="79">
        <v>-22.5</v>
      </c>
      <c r="G74" s="78">
        <v>45238</v>
      </c>
      <c r="H74" s="77" t="s">
        <v>6947</v>
      </c>
      <c r="I74" s="80">
        <v>1663069</v>
      </c>
      <c r="J74" s="80"/>
      <c r="K74" s="80">
        <v>12222383</v>
      </c>
      <c r="L74" s="81">
        <v>45244</v>
      </c>
      <c r="M74" s="77" t="str">
        <f>VLOOKUP(I74,'ITEM#'!A:B,2,0)</f>
        <v>Costco01</v>
      </c>
      <c r="P74" s="42">
        <f>VLOOKUP(I74,'ITEM#'!A:D,4,0)</f>
        <v>-22.5</v>
      </c>
      <c r="Q74" s="84">
        <f t="shared" si="5"/>
        <v>1</v>
      </c>
    </row>
    <row r="75" spans="1:17" x14ac:dyDescent="0.25">
      <c r="A75" s="77" t="s">
        <v>6945</v>
      </c>
      <c r="B75" s="77" t="s">
        <v>6988</v>
      </c>
      <c r="C75" s="78">
        <v>45237</v>
      </c>
      <c r="D75" s="79">
        <v>-88.36</v>
      </c>
      <c r="E75" s="79">
        <v>-43.36</v>
      </c>
      <c r="F75" s="79">
        <v>-45</v>
      </c>
      <c r="G75" s="78">
        <v>45237</v>
      </c>
      <c r="H75" s="77" t="s">
        <v>6948</v>
      </c>
      <c r="I75" s="80">
        <v>1663069</v>
      </c>
      <c r="J75" s="80"/>
      <c r="K75" s="80">
        <v>12222383</v>
      </c>
      <c r="L75" s="81">
        <v>45244</v>
      </c>
      <c r="M75" s="77" t="str">
        <f>VLOOKUP(I75,'ITEM#'!A:B,2,0)</f>
        <v>Costco01</v>
      </c>
      <c r="P75" s="42">
        <f>VLOOKUP(I75,'ITEM#'!A:D,4,0)</f>
        <v>-22.5</v>
      </c>
      <c r="Q75" s="84">
        <f t="shared" si="5"/>
        <v>2</v>
      </c>
    </row>
    <row r="76" spans="1:17" x14ac:dyDescent="0.25">
      <c r="A76" s="77" t="s">
        <v>6945</v>
      </c>
      <c r="B76" s="77" t="s">
        <v>6989</v>
      </c>
      <c r="C76" s="78">
        <v>45237</v>
      </c>
      <c r="D76" s="79">
        <v>-106.58</v>
      </c>
      <c r="E76" s="79">
        <v>-39.08</v>
      </c>
      <c r="F76" s="79">
        <v>-67.5</v>
      </c>
      <c r="G76" s="78">
        <v>45237</v>
      </c>
      <c r="H76" s="77" t="s">
        <v>6949</v>
      </c>
      <c r="I76" s="80">
        <v>1663082</v>
      </c>
      <c r="J76" s="80"/>
      <c r="K76" s="80">
        <v>12222383</v>
      </c>
      <c r="L76" s="81">
        <v>45244</v>
      </c>
      <c r="M76" s="77" t="str">
        <f>VLOOKUP(I76,'ITEM#'!A:B,2,0)</f>
        <v>Costco01</v>
      </c>
      <c r="P76" s="42">
        <f>VLOOKUP(I76,'ITEM#'!A:D,4,0)</f>
        <v>-22.5</v>
      </c>
      <c r="Q76" s="84">
        <f t="shared" si="5"/>
        <v>3</v>
      </c>
    </row>
    <row r="77" spans="1:17" x14ac:dyDescent="0.25">
      <c r="A77" s="77" t="s">
        <v>6945</v>
      </c>
      <c r="B77" s="77" t="s">
        <v>6990</v>
      </c>
      <c r="C77" s="78">
        <v>45240</v>
      </c>
      <c r="D77" s="79">
        <v>-87.44</v>
      </c>
      <c r="E77" s="79">
        <v>-25.17</v>
      </c>
      <c r="F77" s="79">
        <v>-62.27</v>
      </c>
      <c r="G77" s="78">
        <v>45240</v>
      </c>
      <c r="H77" s="77" t="s">
        <v>6950</v>
      </c>
      <c r="I77" s="80">
        <v>1339334</v>
      </c>
      <c r="J77" s="80"/>
      <c r="K77" s="80">
        <v>12222383</v>
      </c>
      <c r="L77" s="81">
        <v>45244</v>
      </c>
      <c r="M77" s="77" t="str">
        <f>VLOOKUP(I77,'ITEM#'!A:B,2,0)</f>
        <v>Costco01</v>
      </c>
      <c r="P77" s="42">
        <f>VLOOKUP(I77,'ITEM#'!A:D,4,0)</f>
        <v>-62.27</v>
      </c>
      <c r="Q77" s="84">
        <f t="shared" si="5"/>
        <v>1</v>
      </c>
    </row>
    <row r="78" spans="1:17" x14ac:dyDescent="0.25">
      <c r="A78" s="77" t="s">
        <v>6945</v>
      </c>
      <c r="B78" s="77" t="s">
        <v>6991</v>
      </c>
      <c r="C78" s="78">
        <v>45239</v>
      </c>
      <c r="D78" s="79">
        <v>-43.39</v>
      </c>
      <c r="E78" s="79">
        <v>-20.89</v>
      </c>
      <c r="F78" s="79">
        <v>-22.5</v>
      </c>
      <c r="G78" s="78">
        <v>45239</v>
      </c>
      <c r="H78" s="77" t="s">
        <v>6951</v>
      </c>
      <c r="I78" s="80">
        <v>1663075</v>
      </c>
      <c r="J78" s="80"/>
      <c r="K78" s="80">
        <v>12222383</v>
      </c>
      <c r="L78" s="81">
        <v>45244</v>
      </c>
      <c r="M78" s="77" t="str">
        <f>VLOOKUP(I78,'ITEM#'!A:B,2,0)</f>
        <v>Costco01</v>
      </c>
      <c r="P78" s="42">
        <f>VLOOKUP(I78,'ITEM#'!A:D,4,0)</f>
        <v>-22.5</v>
      </c>
      <c r="Q78" s="84">
        <f t="shared" si="5"/>
        <v>1</v>
      </c>
    </row>
    <row r="79" spans="1:17" x14ac:dyDescent="0.25">
      <c r="A79" s="77" t="s">
        <v>6945</v>
      </c>
      <c r="B79" s="77" t="s">
        <v>6992</v>
      </c>
      <c r="C79" s="78">
        <v>45238</v>
      </c>
      <c r="D79" s="79">
        <v>-113.35</v>
      </c>
      <c r="E79" s="79">
        <v>-35.72</v>
      </c>
      <c r="F79" s="79">
        <v>-55.13</v>
      </c>
      <c r="G79" s="78">
        <v>45238</v>
      </c>
      <c r="H79" s="77" t="s">
        <v>6952</v>
      </c>
      <c r="I79" s="80">
        <v>1339333</v>
      </c>
      <c r="J79" s="80"/>
      <c r="K79" s="80">
        <v>12222383</v>
      </c>
      <c r="L79" s="81">
        <v>45244</v>
      </c>
      <c r="M79" s="77" t="str">
        <f>VLOOKUP(I79,'ITEM#'!A:B,2,0)</f>
        <v>Costco01</v>
      </c>
      <c r="P79" s="42">
        <f>VLOOKUP(I79,'ITEM#'!A:D,4,0)</f>
        <v>-55.13</v>
      </c>
      <c r="Q79" s="84">
        <f t="shared" si="5"/>
        <v>1</v>
      </c>
    </row>
    <row r="80" spans="1:17" x14ac:dyDescent="0.25">
      <c r="A80" s="77" t="s">
        <v>6945</v>
      </c>
      <c r="B80" s="77" t="s">
        <v>6992</v>
      </c>
      <c r="C80" s="78">
        <v>45238</v>
      </c>
      <c r="D80" s="79"/>
      <c r="E80" s="79"/>
      <c r="F80" s="79">
        <v>-22.5</v>
      </c>
      <c r="G80" s="78">
        <v>45238</v>
      </c>
      <c r="H80" s="77" t="s">
        <v>6952</v>
      </c>
      <c r="I80" s="80">
        <v>1663082</v>
      </c>
      <c r="J80" s="80"/>
      <c r="K80" s="80">
        <v>12222383</v>
      </c>
      <c r="L80" s="81">
        <v>45244</v>
      </c>
      <c r="M80" s="77" t="str">
        <f>VLOOKUP(I80,'ITEM#'!A:B,2,0)</f>
        <v>Costco01</v>
      </c>
      <c r="P80" s="42">
        <f>VLOOKUP(I80,'ITEM#'!A:D,4,0)</f>
        <v>-22.5</v>
      </c>
      <c r="Q80" s="84">
        <f t="shared" si="5"/>
        <v>1</v>
      </c>
    </row>
    <row r="81" spans="1:17" x14ac:dyDescent="0.25">
      <c r="A81" s="77" t="s">
        <v>6945</v>
      </c>
      <c r="B81" s="77" t="s">
        <v>6993</v>
      </c>
      <c r="C81" s="78">
        <v>45239</v>
      </c>
      <c r="D81" s="79">
        <v>-64.47</v>
      </c>
      <c r="E81" s="79">
        <v>0</v>
      </c>
      <c r="F81" s="79">
        <v>-64.47</v>
      </c>
      <c r="G81" s="78">
        <v>45239</v>
      </c>
      <c r="H81" s="77" t="s">
        <v>6953</v>
      </c>
      <c r="I81" s="80">
        <v>1585793</v>
      </c>
      <c r="J81" s="80"/>
      <c r="K81" s="80">
        <v>192226</v>
      </c>
      <c r="L81" s="81">
        <v>45244</v>
      </c>
      <c r="M81" s="77" t="str">
        <f>VLOOKUP(I81,'ITEM#'!A:B,2,0)</f>
        <v>Costco01</v>
      </c>
      <c r="P81" s="42">
        <f>VLOOKUP(I81,'ITEM#'!A:D,4,0)</f>
        <v>-64.47</v>
      </c>
      <c r="Q81" s="84">
        <f t="shared" ref="Q81:Q126" si="6">F81/P81</f>
        <v>1</v>
      </c>
    </row>
    <row r="82" spans="1:17" x14ac:dyDescent="0.25">
      <c r="A82" s="77" t="s">
        <v>6945</v>
      </c>
      <c r="B82" s="77" t="s">
        <v>6994</v>
      </c>
      <c r="C82" s="78">
        <v>45240</v>
      </c>
      <c r="D82" s="79">
        <v>-95.31</v>
      </c>
      <c r="E82" s="79">
        <v>-9.4600000000000009</v>
      </c>
      <c r="F82" s="79">
        <v>-85.85</v>
      </c>
      <c r="G82" s="78">
        <v>45240</v>
      </c>
      <c r="H82" s="77" t="s">
        <v>6954</v>
      </c>
      <c r="I82" s="80">
        <v>1662421</v>
      </c>
      <c r="J82" s="80"/>
      <c r="K82" s="80">
        <v>192226</v>
      </c>
      <c r="L82" s="81">
        <v>45244</v>
      </c>
      <c r="M82" s="77" t="str">
        <f>VLOOKUP(I82,'ITEM#'!A:B,2,0)</f>
        <v>Costco01</v>
      </c>
      <c r="P82" s="42">
        <f>VLOOKUP(I82,'ITEM#'!A:D,4,0)</f>
        <v>-85.85</v>
      </c>
      <c r="Q82" s="84">
        <f t="shared" si="6"/>
        <v>1</v>
      </c>
    </row>
    <row r="83" spans="1:17" x14ac:dyDescent="0.25">
      <c r="A83" s="77" t="s">
        <v>6945</v>
      </c>
      <c r="B83" s="77" t="s">
        <v>6995</v>
      </c>
      <c r="C83" s="78">
        <v>45240</v>
      </c>
      <c r="D83" s="79">
        <v>-64.47</v>
      </c>
      <c r="E83" s="79">
        <v>0</v>
      </c>
      <c r="F83" s="79">
        <v>-64.47</v>
      </c>
      <c r="G83" s="78">
        <v>45240</v>
      </c>
      <c r="H83" s="77" t="s">
        <v>6955</v>
      </c>
      <c r="I83" s="80">
        <v>1585796</v>
      </c>
      <c r="J83" s="80"/>
      <c r="K83" s="80">
        <v>192226</v>
      </c>
      <c r="L83" s="81">
        <v>45244</v>
      </c>
      <c r="M83" s="77" t="str">
        <f>VLOOKUP(I83,'ITEM#'!A:B,2,0)</f>
        <v>Costco01</v>
      </c>
      <c r="P83" s="42">
        <f>VLOOKUP(I83,'ITEM#'!A:D,4,0)</f>
        <v>-64.47</v>
      </c>
      <c r="Q83" s="84">
        <f t="shared" si="6"/>
        <v>1</v>
      </c>
    </row>
    <row r="84" spans="1:17" x14ac:dyDescent="0.25">
      <c r="A84" s="77" t="s">
        <v>6945</v>
      </c>
      <c r="B84" s="77" t="s">
        <v>6996</v>
      </c>
      <c r="C84" s="78">
        <v>45239</v>
      </c>
      <c r="D84" s="79">
        <v>-25.55</v>
      </c>
      <c r="E84" s="79">
        <v>0</v>
      </c>
      <c r="F84" s="79">
        <v>-25.55</v>
      </c>
      <c r="G84" s="78">
        <v>45239</v>
      </c>
      <c r="H84" s="77" t="s">
        <v>6956</v>
      </c>
      <c r="I84" s="80">
        <v>1516597</v>
      </c>
      <c r="J84" s="80"/>
      <c r="K84" s="80">
        <v>192226</v>
      </c>
      <c r="L84" s="81">
        <v>45244</v>
      </c>
      <c r="M84" s="77" t="str">
        <f>VLOOKUP(I84,'ITEM#'!A:B,2,0)</f>
        <v>Costco01</v>
      </c>
      <c r="P84" s="42">
        <f>VLOOKUP(I84,'ITEM#'!A:D,4,0)</f>
        <v>-25.55</v>
      </c>
      <c r="Q84" s="84">
        <f t="shared" si="6"/>
        <v>1</v>
      </c>
    </row>
    <row r="85" spans="1:17" x14ac:dyDescent="0.25">
      <c r="A85" s="77" t="s">
        <v>6945</v>
      </c>
      <c r="B85" s="77" t="s">
        <v>6997</v>
      </c>
      <c r="C85" s="78">
        <v>45240</v>
      </c>
      <c r="D85" s="79">
        <v>-25.55</v>
      </c>
      <c r="E85" s="79">
        <v>0</v>
      </c>
      <c r="F85" s="79">
        <v>-25.55</v>
      </c>
      <c r="G85" s="78">
        <v>45240</v>
      </c>
      <c r="H85" s="77" t="s">
        <v>6957</v>
      </c>
      <c r="I85" s="80">
        <v>1516594</v>
      </c>
      <c r="J85" s="80"/>
      <c r="K85" s="80">
        <v>192226</v>
      </c>
      <c r="L85" s="81">
        <v>45244</v>
      </c>
      <c r="M85" s="77" t="str">
        <f>VLOOKUP(I85,'ITEM#'!A:B,2,0)</f>
        <v>Costco01</v>
      </c>
      <c r="P85" s="42">
        <f>VLOOKUP(I85,'ITEM#'!A:D,4,0)</f>
        <v>-25.55</v>
      </c>
      <c r="Q85" s="84">
        <f t="shared" si="6"/>
        <v>1</v>
      </c>
    </row>
    <row r="86" spans="1:17" x14ac:dyDescent="0.25">
      <c r="A86" s="77" t="s">
        <v>6945</v>
      </c>
      <c r="B86" s="77" t="s">
        <v>6998</v>
      </c>
      <c r="C86" s="78">
        <v>45236</v>
      </c>
      <c r="D86" s="79">
        <v>-39</v>
      </c>
      <c r="E86" s="79">
        <v>0</v>
      </c>
      <c r="F86" s="79">
        <v>-39</v>
      </c>
      <c r="G86" s="78">
        <v>45236</v>
      </c>
      <c r="H86" s="77" t="s">
        <v>6958</v>
      </c>
      <c r="I86" s="80">
        <v>1529946</v>
      </c>
      <c r="J86" s="80"/>
      <c r="K86" s="80">
        <v>192226</v>
      </c>
      <c r="L86" s="81">
        <v>45244</v>
      </c>
      <c r="M86" s="77" t="str">
        <f>VLOOKUP(I86,'ITEM#'!A:B,2,0)</f>
        <v>Costco01</v>
      </c>
      <c r="P86" s="42">
        <f>VLOOKUP(I86,'ITEM#'!A:D,4,0)</f>
        <v>-39</v>
      </c>
      <c r="Q86" s="84">
        <f t="shared" si="6"/>
        <v>1</v>
      </c>
    </row>
    <row r="87" spans="1:17" x14ac:dyDescent="0.25">
      <c r="A87" s="77" t="s">
        <v>6945</v>
      </c>
      <c r="B87" s="77" t="s">
        <v>6999</v>
      </c>
      <c r="C87" s="78">
        <v>45236</v>
      </c>
      <c r="D87" s="79">
        <v>-190.62</v>
      </c>
      <c r="E87" s="79">
        <v>-18.920000000000002</v>
      </c>
      <c r="F87" s="79">
        <v>-171.7</v>
      </c>
      <c r="G87" s="78">
        <v>45236</v>
      </c>
      <c r="H87" s="77" t="s">
        <v>6959</v>
      </c>
      <c r="I87" s="80">
        <v>1662421</v>
      </c>
      <c r="J87" s="80"/>
      <c r="K87" s="80">
        <v>192226</v>
      </c>
      <c r="L87" s="81">
        <v>45244</v>
      </c>
      <c r="M87" s="77" t="str">
        <f>VLOOKUP(I87,'ITEM#'!A:B,2,0)</f>
        <v>Costco01</v>
      </c>
      <c r="P87" s="42">
        <f>VLOOKUP(I87,'ITEM#'!A:D,4,0)</f>
        <v>-85.85</v>
      </c>
      <c r="Q87" s="84">
        <f t="shared" si="6"/>
        <v>2</v>
      </c>
    </row>
    <row r="88" spans="1:17" x14ac:dyDescent="0.25">
      <c r="A88" s="77" t="s">
        <v>6945</v>
      </c>
      <c r="B88" s="77" t="s">
        <v>7000</v>
      </c>
      <c r="C88" s="78">
        <v>45242</v>
      </c>
      <c r="D88" s="79">
        <v>-25.55</v>
      </c>
      <c r="E88" s="79">
        <v>0</v>
      </c>
      <c r="F88" s="79">
        <v>-25.55</v>
      </c>
      <c r="G88" s="78">
        <v>45242</v>
      </c>
      <c r="H88" s="77" t="s">
        <v>6960</v>
      </c>
      <c r="I88" s="80">
        <v>1516597</v>
      </c>
      <c r="J88" s="80"/>
      <c r="K88" s="80">
        <v>192226</v>
      </c>
      <c r="L88" s="81">
        <v>45244</v>
      </c>
      <c r="M88" s="77" t="str">
        <f>VLOOKUP(I88,'ITEM#'!A:B,2,0)</f>
        <v>Costco01</v>
      </c>
      <c r="P88" s="42">
        <f>VLOOKUP(I88,'ITEM#'!A:D,4,0)</f>
        <v>-25.55</v>
      </c>
      <c r="Q88" s="84">
        <f t="shared" si="6"/>
        <v>1</v>
      </c>
    </row>
    <row r="89" spans="1:17" x14ac:dyDescent="0.25">
      <c r="A89" s="77" t="s">
        <v>6945</v>
      </c>
      <c r="B89" s="77" t="s">
        <v>7001</v>
      </c>
      <c r="C89" s="78">
        <v>45237</v>
      </c>
      <c r="D89" s="79">
        <v>-95.31</v>
      </c>
      <c r="E89" s="79">
        <v>-9.4600000000000009</v>
      </c>
      <c r="F89" s="79">
        <v>-85.85</v>
      </c>
      <c r="G89" s="78">
        <v>45237</v>
      </c>
      <c r="H89" s="77" t="s">
        <v>6961</v>
      </c>
      <c r="I89" s="80">
        <v>1662421</v>
      </c>
      <c r="J89" s="80"/>
      <c r="K89" s="80">
        <v>192226</v>
      </c>
      <c r="L89" s="81">
        <v>45244</v>
      </c>
      <c r="M89" s="77" t="str">
        <f>VLOOKUP(I89,'ITEM#'!A:B,2,0)</f>
        <v>Costco01</v>
      </c>
      <c r="P89" s="42">
        <f>VLOOKUP(I89,'ITEM#'!A:D,4,0)</f>
        <v>-85.85</v>
      </c>
      <c r="Q89" s="84">
        <f t="shared" si="6"/>
        <v>1</v>
      </c>
    </row>
    <row r="90" spans="1:17" x14ac:dyDescent="0.25">
      <c r="A90" s="77" t="s">
        <v>6945</v>
      </c>
      <c r="B90" s="77" t="s">
        <v>7002</v>
      </c>
      <c r="C90" s="78">
        <v>45240</v>
      </c>
      <c r="D90" s="79">
        <v>-173.44</v>
      </c>
      <c r="E90" s="79">
        <v>-18.739999999999998</v>
      </c>
      <c r="F90" s="79">
        <v>-154.69999999999999</v>
      </c>
      <c r="G90" s="78">
        <v>45240</v>
      </c>
      <c r="H90" s="77" t="s">
        <v>6962</v>
      </c>
      <c r="I90" s="80">
        <v>1662420</v>
      </c>
      <c r="J90" s="80"/>
      <c r="K90" s="80">
        <v>192226</v>
      </c>
      <c r="L90" s="81">
        <v>45244</v>
      </c>
      <c r="M90" s="77" t="str">
        <f>VLOOKUP(I90,'ITEM#'!A:B,2,0)</f>
        <v>Costco01</v>
      </c>
      <c r="P90" s="42">
        <f>VLOOKUP(I90,'ITEM#'!A:D,4,0)</f>
        <v>-77.349999999999994</v>
      </c>
      <c r="Q90" s="84">
        <f t="shared" si="6"/>
        <v>2</v>
      </c>
    </row>
    <row r="91" spans="1:17" x14ac:dyDescent="0.25">
      <c r="A91" s="77" t="s">
        <v>6945</v>
      </c>
      <c r="B91" s="77" t="s">
        <v>7003</v>
      </c>
      <c r="C91" s="78">
        <v>45241</v>
      </c>
      <c r="D91" s="79">
        <v>-95.31</v>
      </c>
      <c r="E91" s="79">
        <v>-9.4600000000000009</v>
      </c>
      <c r="F91" s="79">
        <v>-85.85</v>
      </c>
      <c r="G91" s="78">
        <v>45241</v>
      </c>
      <c r="H91" s="77" t="s">
        <v>6963</v>
      </c>
      <c r="I91" s="80">
        <v>1662421</v>
      </c>
      <c r="J91" s="80"/>
      <c r="K91" s="80">
        <v>192226</v>
      </c>
      <c r="L91" s="81">
        <v>45244</v>
      </c>
      <c r="M91" s="77" t="str">
        <f>VLOOKUP(I91,'ITEM#'!A:B,2,0)</f>
        <v>Costco01</v>
      </c>
      <c r="P91" s="42">
        <f>VLOOKUP(I91,'ITEM#'!A:D,4,0)</f>
        <v>-85.85</v>
      </c>
      <c r="Q91" s="84">
        <f t="shared" si="6"/>
        <v>1</v>
      </c>
    </row>
    <row r="92" spans="1:17" x14ac:dyDescent="0.25">
      <c r="A92" s="77" t="s">
        <v>6945</v>
      </c>
      <c r="B92" s="77" t="s">
        <v>7004</v>
      </c>
      <c r="C92" s="78">
        <v>45241</v>
      </c>
      <c r="D92" s="79">
        <f>E92+F92</f>
        <v>-86.72</v>
      </c>
      <c r="E92" s="79">
        <v>-9.3699999999999992</v>
      </c>
      <c r="F92" s="79">
        <v>-77.349999999999994</v>
      </c>
      <c r="G92" s="78">
        <v>45241</v>
      </c>
      <c r="H92" s="77" t="s">
        <v>6964</v>
      </c>
      <c r="I92" s="80">
        <v>1662420</v>
      </c>
      <c r="J92" s="80"/>
      <c r="K92" s="80">
        <v>192226</v>
      </c>
      <c r="L92" s="81">
        <v>45244</v>
      </c>
      <c r="M92" s="77" t="str">
        <f>VLOOKUP(I92,'ITEM#'!A:B,2,0)</f>
        <v>Costco01</v>
      </c>
      <c r="P92" s="42">
        <f>VLOOKUP(I92,'ITEM#'!A:D,4,0)</f>
        <v>-77.349999999999994</v>
      </c>
      <c r="Q92" s="84">
        <f t="shared" si="6"/>
        <v>1</v>
      </c>
    </row>
    <row r="93" spans="1:17" x14ac:dyDescent="0.25">
      <c r="A93" s="77" t="s">
        <v>6945</v>
      </c>
      <c r="B93" s="77" t="s">
        <v>7004</v>
      </c>
      <c r="C93" s="78">
        <v>45241</v>
      </c>
      <c r="D93" s="79">
        <f>E93+F93</f>
        <v>-95.31</v>
      </c>
      <c r="E93" s="79">
        <v>-9.4600000000000009</v>
      </c>
      <c r="F93" s="79">
        <v>-85.85</v>
      </c>
      <c r="G93" s="78">
        <v>45241</v>
      </c>
      <c r="H93" s="77" t="s">
        <v>6964</v>
      </c>
      <c r="I93" s="80">
        <v>1662421</v>
      </c>
      <c r="J93" s="80"/>
      <c r="K93" s="80">
        <v>192226</v>
      </c>
      <c r="L93" s="81">
        <v>45244</v>
      </c>
      <c r="M93" s="77" t="str">
        <f>VLOOKUP(I93,'ITEM#'!A:B,2,0)</f>
        <v>Costco01</v>
      </c>
      <c r="P93" s="42">
        <f>VLOOKUP(I93,'ITEM#'!A:D,4,0)</f>
        <v>-85.85</v>
      </c>
      <c r="Q93" s="84">
        <f t="shared" si="6"/>
        <v>1</v>
      </c>
    </row>
    <row r="94" spans="1:17" x14ac:dyDescent="0.25">
      <c r="A94" s="77" t="s">
        <v>6945</v>
      </c>
      <c r="B94" s="77" t="s">
        <v>7005</v>
      </c>
      <c r="C94" s="78">
        <v>45238</v>
      </c>
      <c r="D94" s="79">
        <v>-86.72</v>
      </c>
      <c r="E94" s="79">
        <v>-9.3699999999999992</v>
      </c>
      <c r="F94" s="79">
        <v>-77.349999999999994</v>
      </c>
      <c r="G94" s="78">
        <v>45238</v>
      </c>
      <c r="H94" s="77" t="s">
        <v>6965</v>
      </c>
      <c r="I94" s="80">
        <v>1662420</v>
      </c>
      <c r="J94" s="80"/>
      <c r="K94" s="80">
        <v>192226</v>
      </c>
      <c r="L94" s="81">
        <v>45244</v>
      </c>
      <c r="M94" s="77" t="str">
        <f>VLOOKUP(I94,'ITEM#'!A:B,2,0)</f>
        <v>Costco01</v>
      </c>
      <c r="P94" s="42">
        <f>VLOOKUP(I94,'ITEM#'!A:D,4,0)</f>
        <v>-77.349999999999994</v>
      </c>
      <c r="Q94" s="84">
        <f t="shared" si="6"/>
        <v>1</v>
      </c>
    </row>
    <row r="95" spans="1:17" x14ac:dyDescent="0.25">
      <c r="A95" s="77" t="s">
        <v>6945</v>
      </c>
      <c r="B95" s="77" t="s">
        <v>7006</v>
      </c>
      <c r="C95" s="78">
        <v>45238</v>
      </c>
      <c r="D95" s="79">
        <f>E95+F95</f>
        <v>-85.4</v>
      </c>
      <c r="E95" s="79">
        <v>-22.2</v>
      </c>
      <c r="F95" s="79">
        <v>-63.2</v>
      </c>
      <c r="G95" s="78">
        <v>45238</v>
      </c>
      <c r="H95" s="77" t="s">
        <v>6966</v>
      </c>
      <c r="I95" s="80">
        <v>1540787</v>
      </c>
      <c r="J95" s="80"/>
      <c r="K95" s="80">
        <v>192226</v>
      </c>
      <c r="L95" s="81">
        <v>45244</v>
      </c>
      <c r="M95" s="77" t="str">
        <f>VLOOKUP(I95,'ITEM#'!A:B,2,0)</f>
        <v>Costco01</v>
      </c>
      <c r="P95" s="42">
        <f>VLOOKUP(I95,'ITEM#'!A:D,4,0)</f>
        <v>-31.6</v>
      </c>
      <c r="Q95" s="84">
        <f t="shared" si="6"/>
        <v>2</v>
      </c>
    </row>
    <row r="96" spans="1:17" x14ac:dyDescent="0.25">
      <c r="A96" s="77" t="s">
        <v>6945</v>
      </c>
      <c r="B96" s="77" t="s">
        <v>7006</v>
      </c>
      <c r="C96" s="78">
        <v>45238</v>
      </c>
      <c r="D96" s="79">
        <f t="shared" ref="D96:D97" si="7">E96+F96</f>
        <v>-85.4</v>
      </c>
      <c r="E96" s="79">
        <v>-22.2</v>
      </c>
      <c r="F96" s="79">
        <v>-63.2</v>
      </c>
      <c r="G96" s="78">
        <v>45238</v>
      </c>
      <c r="H96" s="77" t="s">
        <v>6966</v>
      </c>
      <c r="I96" s="80">
        <v>1593358</v>
      </c>
      <c r="J96" s="80"/>
      <c r="K96" s="80">
        <v>192226</v>
      </c>
      <c r="L96" s="81">
        <v>45244</v>
      </c>
      <c r="M96" s="77" t="str">
        <f>VLOOKUP(I96,'ITEM#'!A:B,2,0)</f>
        <v>Costco01</v>
      </c>
      <c r="P96" s="42">
        <f>VLOOKUP(I96,'ITEM#'!A:D,4,0)</f>
        <v>-31.6</v>
      </c>
      <c r="Q96" s="84">
        <f t="shared" si="6"/>
        <v>2</v>
      </c>
    </row>
    <row r="97" spans="1:17" x14ac:dyDescent="0.25">
      <c r="A97" s="77" t="s">
        <v>6945</v>
      </c>
      <c r="B97" s="77" t="s">
        <v>7006</v>
      </c>
      <c r="C97" s="78">
        <v>45238</v>
      </c>
      <c r="D97" s="79">
        <f t="shared" si="7"/>
        <v>-86.72</v>
      </c>
      <c r="E97" s="79">
        <v>-9.3699999999999992</v>
      </c>
      <c r="F97" s="79">
        <v>-77.349999999999994</v>
      </c>
      <c r="G97" s="78">
        <v>45238</v>
      </c>
      <c r="H97" s="77" t="s">
        <v>6966</v>
      </c>
      <c r="I97" s="80">
        <v>1662420</v>
      </c>
      <c r="J97" s="80"/>
      <c r="K97" s="80">
        <v>192226</v>
      </c>
      <c r="L97" s="81">
        <v>45244</v>
      </c>
      <c r="M97" s="77" t="str">
        <f>VLOOKUP(I97,'ITEM#'!A:B,2,0)</f>
        <v>Costco01</v>
      </c>
      <c r="P97" s="42">
        <f>VLOOKUP(I97,'ITEM#'!A:D,4,0)</f>
        <v>-77.349999999999994</v>
      </c>
      <c r="Q97" s="84">
        <f t="shared" si="6"/>
        <v>1</v>
      </c>
    </row>
    <row r="98" spans="1:17" x14ac:dyDescent="0.25">
      <c r="A98" s="77" t="s">
        <v>6945</v>
      </c>
      <c r="B98" s="77" t="s">
        <v>7007</v>
      </c>
      <c r="C98" s="78">
        <v>45237</v>
      </c>
      <c r="D98" s="79">
        <f>E98+F98</f>
        <v>-85.4</v>
      </c>
      <c r="E98" s="79">
        <v>-22.2</v>
      </c>
      <c r="F98" s="79">
        <v>-63.2</v>
      </c>
      <c r="G98" s="78">
        <v>45237</v>
      </c>
      <c r="H98" s="77" t="s">
        <v>6967</v>
      </c>
      <c r="I98" s="80">
        <v>1540785</v>
      </c>
      <c r="J98" s="80"/>
      <c r="K98" s="80">
        <v>192226</v>
      </c>
      <c r="L98" s="81">
        <v>45244</v>
      </c>
      <c r="M98" s="77" t="str">
        <f>VLOOKUP(I98,'ITEM#'!A:B,2,0)</f>
        <v>Costco01</v>
      </c>
      <c r="P98" s="42">
        <f>VLOOKUP(I98,'ITEM#'!A:D,4,0)</f>
        <v>-31.6</v>
      </c>
      <c r="Q98" s="84">
        <f t="shared" si="6"/>
        <v>2</v>
      </c>
    </row>
    <row r="99" spans="1:17" x14ac:dyDescent="0.25">
      <c r="A99" s="77" t="s">
        <v>6945</v>
      </c>
      <c r="B99" s="77" t="s">
        <v>7007</v>
      </c>
      <c r="C99" s="78">
        <v>45237</v>
      </c>
      <c r="D99" s="79">
        <f>E99+F99</f>
        <v>-173.44</v>
      </c>
      <c r="E99" s="79">
        <v>-18.739999999999998</v>
      </c>
      <c r="F99" s="79">
        <v>-154.69999999999999</v>
      </c>
      <c r="G99" s="78">
        <v>45237</v>
      </c>
      <c r="H99" s="77" t="s">
        <v>6967</v>
      </c>
      <c r="I99" s="80">
        <v>1662420</v>
      </c>
      <c r="J99" s="80"/>
      <c r="K99" s="80">
        <v>192226</v>
      </c>
      <c r="L99" s="81">
        <v>45244</v>
      </c>
      <c r="M99" s="77" t="str">
        <f>VLOOKUP(I99,'ITEM#'!A:B,2,0)</f>
        <v>Costco01</v>
      </c>
      <c r="P99" s="42">
        <f>VLOOKUP(I99,'ITEM#'!A:D,4,0)</f>
        <v>-77.349999999999994</v>
      </c>
      <c r="Q99" s="84">
        <f t="shared" si="6"/>
        <v>2</v>
      </c>
    </row>
    <row r="100" spans="1:17" x14ac:dyDescent="0.25">
      <c r="A100" s="77" t="s">
        <v>6945</v>
      </c>
      <c r="B100" s="77" t="s">
        <v>7008</v>
      </c>
      <c r="C100" s="78">
        <v>45238</v>
      </c>
      <c r="D100" s="79">
        <v>-86.72</v>
      </c>
      <c r="E100" s="79">
        <v>-9.3699999999999992</v>
      </c>
      <c r="F100" s="79">
        <v>-77.349999999999994</v>
      </c>
      <c r="G100" s="78">
        <v>45238</v>
      </c>
      <c r="H100" s="77" t="s">
        <v>6968</v>
      </c>
      <c r="I100" s="80">
        <v>1662420</v>
      </c>
      <c r="J100" s="80"/>
      <c r="K100" s="80">
        <v>192226</v>
      </c>
      <c r="L100" s="81">
        <v>45244</v>
      </c>
      <c r="M100" s="77" t="str">
        <f>VLOOKUP(I100,'ITEM#'!A:B,2,0)</f>
        <v>Costco01</v>
      </c>
      <c r="P100" s="42">
        <f>VLOOKUP(I100,'ITEM#'!A:D,4,0)</f>
        <v>-77.349999999999994</v>
      </c>
      <c r="Q100" s="84">
        <f t="shared" si="6"/>
        <v>1</v>
      </c>
    </row>
    <row r="101" spans="1:17" x14ac:dyDescent="0.25">
      <c r="A101" s="77" t="s">
        <v>6945</v>
      </c>
      <c r="B101" s="77" t="s">
        <v>7009</v>
      </c>
      <c r="C101" s="78">
        <v>45236</v>
      </c>
      <c r="D101" s="79">
        <f>E101+F101</f>
        <v>-38.659999999999997</v>
      </c>
      <c r="E101" s="79">
        <v>-10.51</v>
      </c>
      <c r="F101" s="79">
        <v>-28.15</v>
      </c>
      <c r="G101" s="78">
        <v>45236</v>
      </c>
      <c r="H101" s="77" t="s">
        <v>6969</v>
      </c>
      <c r="I101" s="80">
        <v>1593356</v>
      </c>
      <c r="J101" s="80"/>
      <c r="K101" s="80">
        <v>192226</v>
      </c>
      <c r="L101" s="81">
        <v>45244</v>
      </c>
      <c r="M101" s="77" t="str">
        <f>VLOOKUP(I101,'ITEM#'!A:B,2,0)</f>
        <v>Costco01</v>
      </c>
      <c r="P101" s="42">
        <f>VLOOKUP(I101,'ITEM#'!A:D,4,0)</f>
        <v>-28.15</v>
      </c>
      <c r="Q101" s="84">
        <f t="shared" si="6"/>
        <v>1</v>
      </c>
    </row>
    <row r="102" spans="1:17" x14ac:dyDescent="0.25">
      <c r="A102" s="77" t="s">
        <v>6945</v>
      </c>
      <c r="B102" s="77" t="s">
        <v>7009</v>
      </c>
      <c r="C102" s="78">
        <v>45236</v>
      </c>
      <c r="D102" s="79">
        <f>E102+F102</f>
        <v>-86.72</v>
      </c>
      <c r="E102" s="79">
        <v>-9.3699999999999992</v>
      </c>
      <c r="F102" s="79">
        <v>-77.349999999999994</v>
      </c>
      <c r="G102" s="78">
        <v>45236</v>
      </c>
      <c r="H102" s="77" t="s">
        <v>6969</v>
      </c>
      <c r="I102" s="80">
        <v>1662420</v>
      </c>
      <c r="J102" s="80"/>
      <c r="K102" s="80">
        <v>192226</v>
      </c>
      <c r="L102" s="81">
        <v>45244</v>
      </c>
      <c r="M102" s="77" t="str">
        <f>VLOOKUP(I102,'ITEM#'!A:B,2,0)</f>
        <v>Costco01</v>
      </c>
      <c r="P102" s="42">
        <f>VLOOKUP(I102,'ITEM#'!A:D,4,0)</f>
        <v>-77.349999999999994</v>
      </c>
      <c r="Q102" s="84">
        <f t="shared" si="6"/>
        <v>1</v>
      </c>
    </row>
    <row r="103" spans="1:17" x14ac:dyDescent="0.25">
      <c r="A103" s="77" t="s">
        <v>6945</v>
      </c>
      <c r="B103" s="77" t="s">
        <v>7010</v>
      </c>
      <c r="C103" s="78">
        <v>45237</v>
      </c>
      <c r="D103" s="79">
        <f t="shared" ref="D103:D104" si="8">E103+F103</f>
        <v>-260.16000000000003</v>
      </c>
      <c r="E103" s="79">
        <v>-28.11</v>
      </c>
      <c r="F103" s="79">
        <v>-232.05</v>
      </c>
      <c r="G103" s="78">
        <v>45237</v>
      </c>
      <c r="H103" s="77" t="s">
        <v>6970</v>
      </c>
      <c r="I103" s="80">
        <v>1662420</v>
      </c>
      <c r="J103" s="80"/>
      <c r="K103" s="80">
        <v>192226</v>
      </c>
      <c r="L103" s="81">
        <v>45244</v>
      </c>
      <c r="M103" s="77" t="str">
        <f>VLOOKUP(I103,'ITEM#'!A:B,2,0)</f>
        <v>Costco01</v>
      </c>
      <c r="P103" s="42">
        <f>VLOOKUP(I103,'ITEM#'!A:D,4,0)</f>
        <v>-77.349999999999994</v>
      </c>
      <c r="Q103" s="84">
        <f t="shared" si="6"/>
        <v>3.0000000000000004</v>
      </c>
    </row>
    <row r="104" spans="1:17" x14ac:dyDescent="0.25">
      <c r="A104" s="77" t="s">
        <v>6945</v>
      </c>
      <c r="B104" s="77" t="s">
        <v>7010</v>
      </c>
      <c r="C104" s="78">
        <v>45237</v>
      </c>
      <c r="D104" s="79">
        <f t="shared" si="8"/>
        <v>-95.31</v>
      </c>
      <c r="E104" s="79">
        <v>-9.4600000000000009</v>
      </c>
      <c r="F104" s="79">
        <v>-85.85</v>
      </c>
      <c r="G104" s="78">
        <v>45237</v>
      </c>
      <c r="H104" s="77" t="s">
        <v>6970</v>
      </c>
      <c r="I104" s="80">
        <v>1662421</v>
      </c>
      <c r="J104" s="80"/>
      <c r="K104" s="80">
        <v>192226</v>
      </c>
      <c r="L104" s="81">
        <v>45244</v>
      </c>
      <c r="M104" s="77" t="str">
        <f>VLOOKUP(I104,'ITEM#'!A:B,2,0)</f>
        <v>Costco01</v>
      </c>
      <c r="P104" s="42">
        <f>VLOOKUP(I104,'ITEM#'!A:D,4,0)</f>
        <v>-85.85</v>
      </c>
      <c r="Q104" s="84">
        <f t="shared" si="6"/>
        <v>1</v>
      </c>
    </row>
    <row r="105" spans="1:17" x14ac:dyDescent="0.25">
      <c r="A105" s="77" t="s">
        <v>6945</v>
      </c>
      <c r="B105" s="77" t="s">
        <v>7011</v>
      </c>
      <c r="C105" s="78">
        <v>45236</v>
      </c>
      <c r="D105" s="79">
        <v>-38.659999999999997</v>
      </c>
      <c r="E105" s="79">
        <v>-10.51</v>
      </c>
      <c r="F105" s="79">
        <v>-28.15</v>
      </c>
      <c r="G105" s="78">
        <v>45236</v>
      </c>
      <c r="H105" s="77" t="s">
        <v>6971</v>
      </c>
      <c r="I105" s="80">
        <v>1540781</v>
      </c>
      <c r="J105" s="80"/>
      <c r="K105" s="80">
        <v>192226</v>
      </c>
      <c r="L105" s="81">
        <v>45244</v>
      </c>
      <c r="M105" s="77" t="str">
        <f>VLOOKUP(I105,'ITEM#'!A:B,2,0)</f>
        <v>Costco01</v>
      </c>
      <c r="P105" s="42">
        <f>VLOOKUP(I105,'ITEM#'!A:D,4,0)</f>
        <v>-28.15</v>
      </c>
      <c r="Q105" s="84">
        <f t="shared" si="6"/>
        <v>1</v>
      </c>
    </row>
    <row r="106" spans="1:17" x14ac:dyDescent="0.25">
      <c r="A106" s="77" t="s">
        <v>6945</v>
      </c>
      <c r="B106" s="77" t="s">
        <v>7012</v>
      </c>
      <c r="C106" s="78">
        <v>45238</v>
      </c>
      <c r="D106" s="79">
        <v>-95.31</v>
      </c>
      <c r="E106" s="79">
        <v>-9.4600000000000009</v>
      </c>
      <c r="F106" s="79">
        <v>-85.85</v>
      </c>
      <c r="G106" s="78">
        <v>45238</v>
      </c>
      <c r="H106" s="77" t="s">
        <v>6972</v>
      </c>
      <c r="I106" s="80">
        <v>1662422</v>
      </c>
      <c r="J106" s="80"/>
      <c r="K106" s="80">
        <v>192226</v>
      </c>
      <c r="L106" s="81">
        <v>45244</v>
      </c>
      <c r="M106" s="77" t="str">
        <f>VLOOKUP(I106,'ITEM#'!A:B,2,0)</f>
        <v>Costco01</v>
      </c>
      <c r="P106" s="42">
        <f>VLOOKUP(I106,'ITEM#'!A:D,4,0)</f>
        <v>-85.85</v>
      </c>
      <c r="Q106" s="84">
        <f t="shared" si="6"/>
        <v>1</v>
      </c>
    </row>
    <row r="107" spans="1:17" x14ac:dyDescent="0.25">
      <c r="A107" s="77" t="s">
        <v>6945</v>
      </c>
      <c r="B107" s="77" t="s">
        <v>7013</v>
      </c>
      <c r="C107" s="78">
        <v>45239</v>
      </c>
      <c r="D107" s="79">
        <f>E107+F107</f>
        <v>-86.72</v>
      </c>
      <c r="E107" s="79">
        <v>-9.3699999999999992</v>
      </c>
      <c r="F107" s="79">
        <v>-77.349999999999994</v>
      </c>
      <c r="G107" s="78">
        <v>45239</v>
      </c>
      <c r="H107" s="77" t="s">
        <v>6973</v>
      </c>
      <c r="I107" s="80">
        <v>1662420</v>
      </c>
      <c r="J107" s="80"/>
      <c r="K107" s="80">
        <v>192226</v>
      </c>
      <c r="L107" s="81">
        <v>45244</v>
      </c>
      <c r="M107" s="77" t="str">
        <f>VLOOKUP(I107,'ITEM#'!A:B,2,0)</f>
        <v>Costco01</v>
      </c>
      <c r="P107" s="42">
        <f>VLOOKUP(I107,'ITEM#'!A:D,4,0)</f>
        <v>-77.349999999999994</v>
      </c>
      <c r="Q107" s="84">
        <f t="shared" si="6"/>
        <v>1</v>
      </c>
    </row>
    <row r="108" spans="1:17" x14ac:dyDescent="0.25">
      <c r="A108" s="77" t="s">
        <v>6945</v>
      </c>
      <c r="B108" s="77" t="s">
        <v>7013</v>
      </c>
      <c r="C108" s="78">
        <v>45239</v>
      </c>
      <c r="D108" s="79">
        <f>E108+F108</f>
        <v>-95.31</v>
      </c>
      <c r="E108" s="79">
        <v>-9.4600000000000009</v>
      </c>
      <c r="F108" s="79">
        <v>-85.85</v>
      </c>
      <c r="G108" s="78">
        <v>45239</v>
      </c>
      <c r="H108" s="77" t="s">
        <v>6973</v>
      </c>
      <c r="I108" s="80">
        <v>1662421</v>
      </c>
      <c r="J108" s="80"/>
      <c r="K108" s="80">
        <v>192226</v>
      </c>
      <c r="L108" s="81">
        <v>45244</v>
      </c>
      <c r="M108" s="77" t="str">
        <f>VLOOKUP(I108,'ITEM#'!A:B,2,0)</f>
        <v>Costco01</v>
      </c>
      <c r="P108" s="42">
        <f>VLOOKUP(I108,'ITEM#'!A:D,4,0)</f>
        <v>-85.85</v>
      </c>
      <c r="Q108" s="84">
        <f t="shared" si="6"/>
        <v>1</v>
      </c>
    </row>
    <row r="109" spans="1:17" x14ac:dyDescent="0.25">
      <c r="A109" s="77" t="s">
        <v>6945</v>
      </c>
      <c r="B109" s="77" t="s">
        <v>7014</v>
      </c>
      <c r="C109" s="78">
        <v>45236</v>
      </c>
      <c r="D109" s="79">
        <v>-77.319999999999993</v>
      </c>
      <c r="E109" s="79">
        <v>-21.02</v>
      </c>
      <c r="F109" s="79">
        <v>-56.3</v>
      </c>
      <c r="G109" s="78">
        <v>45236</v>
      </c>
      <c r="H109" s="77" t="s">
        <v>6974</v>
      </c>
      <c r="I109" s="80">
        <v>1540780</v>
      </c>
      <c r="J109" s="80"/>
      <c r="K109" s="80">
        <v>192226</v>
      </c>
      <c r="L109" s="81">
        <v>45244</v>
      </c>
      <c r="M109" s="77" t="str">
        <f>VLOOKUP(I109,'ITEM#'!A:B,2,0)</f>
        <v>Costco01</v>
      </c>
      <c r="P109" s="42">
        <f>VLOOKUP(I109,'ITEM#'!A:D,4,0)</f>
        <v>-28.15</v>
      </c>
      <c r="Q109" s="84">
        <f t="shared" si="6"/>
        <v>2</v>
      </c>
    </row>
    <row r="110" spans="1:17" x14ac:dyDescent="0.25">
      <c r="A110" s="77" t="s">
        <v>6945</v>
      </c>
      <c r="B110" s="77" t="s">
        <v>7015</v>
      </c>
      <c r="C110" s="78">
        <v>45236</v>
      </c>
      <c r="D110" s="79">
        <v>-95.31</v>
      </c>
      <c r="E110" s="79">
        <v>-9.4600000000000009</v>
      </c>
      <c r="F110" s="79">
        <v>-85.85</v>
      </c>
      <c r="G110" s="78">
        <v>45236</v>
      </c>
      <c r="H110" s="77" t="s">
        <v>6975</v>
      </c>
      <c r="I110" s="80">
        <v>1662422</v>
      </c>
      <c r="J110" s="80"/>
      <c r="K110" s="80">
        <v>192226</v>
      </c>
      <c r="L110" s="81">
        <v>45244</v>
      </c>
      <c r="M110" s="77" t="str">
        <f>VLOOKUP(I110,'ITEM#'!A:B,2,0)</f>
        <v>Costco01</v>
      </c>
      <c r="P110" s="42">
        <f>VLOOKUP(I110,'ITEM#'!A:D,4,0)</f>
        <v>-85.85</v>
      </c>
      <c r="Q110" s="84">
        <f t="shared" si="6"/>
        <v>1</v>
      </c>
    </row>
    <row r="111" spans="1:17" x14ac:dyDescent="0.25">
      <c r="A111" s="77" t="s">
        <v>6945</v>
      </c>
      <c r="B111" s="77" t="s">
        <v>7016</v>
      </c>
      <c r="C111" s="78">
        <v>45236</v>
      </c>
      <c r="D111" s="79">
        <f>E111+F111</f>
        <v>-38.659999999999997</v>
      </c>
      <c r="E111" s="79">
        <v>-10.51</v>
      </c>
      <c r="F111" s="79">
        <v>-28.15</v>
      </c>
      <c r="G111" s="78">
        <v>45236</v>
      </c>
      <c r="H111" s="77" t="s">
        <v>6976</v>
      </c>
      <c r="I111" s="80">
        <v>1540781</v>
      </c>
      <c r="J111" s="80"/>
      <c r="K111" s="80">
        <v>192226</v>
      </c>
      <c r="L111" s="81">
        <v>45244</v>
      </c>
      <c r="M111" s="77" t="str">
        <f>VLOOKUP(I111,'ITEM#'!A:B,2,0)</f>
        <v>Costco01</v>
      </c>
      <c r="P111" s="42">
        <f>VLOOKUP(I111,'ITEM#'!A:D,4,0)</f>
        <v>-28.15</v>
      </c>
      <c r="Q111" s="84">
        <f t="shared" si="6"/>
        <v>1</v>
      </c>
    </row>
    <row r="112" spans="1:17" x14ac:dyDescent="0.25">
      <c r="A112" s="77" t="s">
        <v>6945</v>
      </c>
      <c r="B112" s="77" t="s">
        <v>7016</v>
      </c>
      <c r="C112" s="78">
        <v>45236</v>
      </c>
      <c r="D112" s="79">
        <f>E112+F112</f>
        <v>-95.31</v>
      </c>
      <c r="E112" s="79">
        <v>-9.4600000000000009</v>
      </c>
      <c r="F112" s="79">
        <v>-85.85</v>
      </c>
      <c r="G112" s="78">
        <v>45236</v>
      </c>
      <c r="H112" s="77" t="s">
        <v>6976</v>
      </c>
      <c r="I112" s="80">
        <v>1662422</v>
      </c>
      <c r="J112" s="80"/>
      <c r="K112" s="80">
        <v>192226</v>
      </c>
      <c r="L112" s="81">
        <v>45244</v>
      </c>
      <c r="M112" s="77" t="str">
        <f>VLOOKUP(I112,'ITEM#'!A:B,2,0)</f>
        <v>Costco01</v>
      </c>
      <c r="P112" s="42">
        <f>VLOOKUP(I112,'ITEM#'!A:D,4,0)</f>
        <v>-85.85</v>
      </c>
      <c r="Q112" s="84">
        <f t="shared" si="6"/>
        <v>1</v>
      </c>
    </row>
    <row r="113" spans="1:17" x14ac:dyDescent="0.25">
      <c r="A113" s="77" t="s">
        <v>6945</v>
      </c>
      <c r="B113" s="77" t="s">
        <v>7017</v>
      </c>
      <c r="C113" s="78">
        <v>45236</v>
      </c>
      <c r="D113" s="79">
        <v>-39</v>
      </c>
      <c r="E113" s="79">
        <v>0</v>
      </c>
      <c r="F113" s="79">
        <v>-39</v>
      </c>
      <c r="G113" s="78">
        <v>45236</v>
      </c>
      <c r="H113" s="77" t="s">
        <v>6977</v>
      </c>
      <c r="I113" s="80">
        <v>1529947</v>
      </c>
      <c r="J113" s="80"/>
      <c r="K113" s="80">
        <v>192226</v>
      </c>
      <c r="L113" s="81">
        <v>45244</v>
      </c>
      <c r="M113" s="77" t="str">
        <f>VLOOKUP(I113,'ITEM#'!A:B,2,0)</f>
        <v>Costco01</v>
      </c>
      <c r="P113" s="42">
        <f>VLOOKUP(I113,'ITEM#'!A:D,4,0)</f>
        <v>-39</v>
      </c>
      <c r="Q113" s="84">
        <f t="shared" si="6"/>
        <v>1</v>
      </c>
    </row>
    <row r="114" spans="1:17" x14ac:dyDescent="0.25">
      <c r="A114" s="77" t="s">
        <v>6945</v>
      </c>
      <c r="B114" s="77" t="s">
        <v>7018</v>
      </c>
      <c r="C114" s="78">
        <v>45237</v>
      </c>
      <c r="D114" s="79">
        <v>-95.31</v>
      </c>
      <c r="E114" s="79">
        <v>-9.4600000000000009</v>
      </c>
      <c r="F114" s="79">
        <v>-85.85</v>
      </c>
      <c r="G114" s="78">
        <v>45237</v>
      </c>
      <c r="H114" s="77" t="s">
        <v>6978</v>
      </c>
      <c r="I114" s="80">
        <v>1662422</v>
      </c>
      <c r="J114" s="80"/>
      <c r="K114" s="80">
        <v>192226</v>
      </c>
      <c r="L114" s="81">
        <v>45244</v>
      </c>
      <c r="M114" s="77" t="str">
        <f>VLOOKUP(I114,'ITEM#'!A:B,2,0)</f>
        <v>Costco01</v>
      </c>
      <c r="P114" s="42">
        <f>VLOOKUP(I114,'ITEM#'!A:D,4,0)</f>
        <v>-85.85</v>
      </c>
      <c r="Q114" s="84">
        <f t="shared" si="6"/>
        <v>1</v>
      </c>
    </row>
    <row r="115" spans="1:17" x14ac:dyDescent="0.25">
      <c r="A115" s="77" t="s">
        <v>6945</v>
      </c>
      <c r="B115" s="77" t="s">
        <v>7019</v>
      </c>
      <c r="C115" s="78">
        <v>45237</v>
      </c>
      <c r="D115" s="79">
        <v>-25.55</v>
      </c>
      <c r="E115" s="79">
        <v>0</v>
      </c>
      <c r="F115" s="79">
        <v>-25.55</v>
      </c>
      <c r="G115" s="78">
        <v>45237</v>
      </c>
      <c r="H115" s="77" t="s">
        <v>6979</v>
      </c>
      <c r="I115" s="80">
        <v>1516596</v>
      </c>
      <c r="J115" s="80"/>
      <c r="K115" s="80">
        <v>192226</v>
      </c>
      <c r="L115" s="81">
        <v>45244</v>
      </c>
      <c r="M115" s="77" t="str">
        <f>VLOOKUP(I115,'ITEM#'!A:B,2,0)</f>
        <v>Costco01</v>
      </c>
      <c r="P115" s="42">
        <f>VLOOKUP(I115,'ITEM#'!A:D,4,0)</f>
        <v>-25.55</v>
      </c>
      <c r="Q115" s="84">
        <f t="shared" si="6"/>
        <v>1</v>
      </c>
    </row>
    <row r="116" spans="1:17" x14ac:dyDescent="0.25">
      <c r="A116" s="77" t="s">
        <v>6945</v>
      </c>
      <c r="B116" s="77" t="s">
        <v>7019</v>
      </c>
      <c r="C116" s="78">
        <v>45237</v>
      </c>
      <c r="D116" s="79">
        <v>-117</v>
      </c>
      <c r="E116" s="79"/>
      <c r="F116" s="79">
        <v>-117</v>
      </c>
      <c r="G116" s="78">
        <v>45237</v>
      </c>
      <c r="H116" s="77" t="s">
        <v>6979</v>
      </c>
      <c r="I116" s="80">
        <v>1529947</v>
      </c>
      <c r="J116" s="80"/>
      <c r="K116" s="80">
        <v>192226</v>
      </c>
      <c r="L116" s="81">
        <v>45244</v>
      </c>
      <c r="M116" s="77" t="str">
        <f>VLOOKUP(I116,'ITEM#'!A:B,2,0)</f>
        <v>Costco01</v>
      </c>
      <c r="P116" s="42">
        <f>VLOOKUP(I116,'ITEM#'!A:D,4,0)</f>
        <v>-39</v>
      </c>
      <c r="Q116" s="84">
        <f t="shared" si="6"/>
        <v>3</v>
      </c>
    </row>
    <row r="117" spans="1:17" x14ac:dyDescent="0.25">
      <c r="A117" s="77" t="s">
        <v>6945</v>
      </c>
      <c r="B117" s="77" t="s">
        <v>7020</v>
      </c>
      <c r="C117" s="78">
        <v>45238</v>
      </c>
      <c r="D117" s="79">
        <v>-25.55</v>
      </c>
      <c r="E117" s="79">
        <v>0</v>
      </c>
      <c r="F117" s="79">
        <v>-25.55</v>
      </c>
      <c r="G117" s="78">
        <v>45238</v>
      </c>
      <c r="H117" s="77" t="s">
        <v>6980</v>
      </c>
      <c r="I117" s="80">
        <v>1516597</v>
      </c>
      <c r="J117" s="80"/>
      <c r="K117" s="80">
        <v>192226</v>
      </c>
      <c r="L117" s="81">
        <v>45244</v>
      </c>
      <c r="M117" s="77" t="str">
        <f>VLOOKUP(I117,'ITEM#'!A:B,2,0)</f>
        <v>Costco01</v>
      </c>
      <c r="P117" s="42">
        <f>VLOOKUP(I117,'ITEM#'!A:D,4,0)</f>
        <v>-25.55</v>
      </c>
      <c r="Q117" s="84">
        <f t="shared" si="6"/>
        <v>1</v>
      </c>
    </row>
    <row r="118" spans="1:17" x14ac:dyDescent="0.25">
      <c r="A118" s="77" t="s">
        <v>6945</v>
      </c>
      <c r="B118" s="77" t="s">
        <v>7021</v>
      </c>
      <c r="C118" s="78">
        <v>45237</v>
      </c>
      <c r="D118" s="79">
        <f t="shared" ref="D118:D123" si="9">E118+F118</f>
        <v>-77.319999999999993</v>
      </c>
      <c r="E118" s="79">
        <v>-21.02</v>
      </c>
      <c r="F118" s="79">
        <v>-56.3</v>
      </c>
      <c r="G118" s="78">
        <v>45237</v>
      </c>
      <c r="H118" s="77" t="s">
        <v>6981</v>
      </c>
      <c r="I118" s="80">
        <v>1540783</v>
      </c>
      <c r="J118" s="80"/>
      <c r="K118" s="80">
        <v>192226</v>
      </c>
      <c r="L118" s="81">
        <v>45244</v>
      </c>
      <c r="M118" s="77" t="str">
        <f>VLOOKUP(I118,'ITEM#'!A:B,2,0)</f>
        <v>Costco01</v>
      </c>
      <c r="P118" s="42">
        <f>VLOOKUP(I118,'ITEM#'!A:D,4,0)</f>
        <v>-28.15</v>
      </c>
      <c r="Q118" s="84">
        <f t="shared" si="6"/>
        <v>2</v>
      </c>
    </row>
    <row r="119" spans="1:17" x14ac:dyDescent="0.25">
      <c r="A119" s="77" t="s">
        <v>6945</v>
      </c>
      <c r="B119" s="77" t="s">
        <v>7021</v>
      </c>
      <c r="C119" s="78">
        <v>45237</v>
      </c>
      <c r="D119" s="79">
        <f t="shared" si="9"/>
        <v>-95.31</v>
      </c>
      <c r="E119" s="79">
        <v>-9.4600000000000009</v>
      </c>
      <c r="F119" s="79">
        <v>-85.85</v>
      </c>
      <c r="G119" s="78">
        <v>45237</v>
      </c>
      <c r="H119" s="77" t="s">
        <v>6981</v>
      </c>
      <c r="I119" s="80">
        <v>1662421</v>
      </c>
      <c r="J119" s="80"/>
      <c r="K119" s="80">
        <v>192226</v>
      </c>
      <c r="L119" s="81">
        <v>45244</v>
      </c>
      <c r="M119" s="77" t="str">
        <f>VLOOKUP(I119,'ITEM#'!A:B,2,0)</f>
        <v>Costco01</v>
      </c>
      <c r="P119" s="42">
        <f>VLOOKUP(I119,'ITEM#'!A:D,4,0)</f>
        <v>-85.85</v>
      </c>
      <c r="Q119" s="84">
        <f t="shared" si="6"/>
        <v>1</v>
      </c>
    </row>
    <row r="120" spans="1:17" x14ac:dyDescent="0.25">
      <c r="A120" s="77" t="s">
        <v>6945</v>
      </c>
      <c r="B120" s="77" t="s">
        <v>7022</v>
      </c>
      <c r="C120" s="78">
        <v>45239</v>
      </c>
      <c r="D120" s="79">
        <f t="shared" si="9"/>
        <v>-173.44</v>
      </c>
      <c r="E120" s="79">
        <v>-18.739999999999998</v>
      </c>
      <c r="F120" s="79">
        <v>-154.69999999999999</v>
      </c>
      <c r="G120" s="78">
        <v>45239</v>
      </c>
      <c r="H120" s="77" t="s">
        <v>6982</v>
      </c>
      <c r="I120" s="80">
        <v>1662420</v>
      </c>
      <c r="J120" s="80"/>
      <c r="K120" s="80">
        <v>192226</v>
      </c>
      <c r="L120" s="81">
        <v>45244</v>
      </c>
      <c r="M120" s="77" t="str">
        <f>VLOOKUP(I120,'ITEM#'!A:B,2,0)</f>
        <v>Costco01</v>
      </c>
      <c r="P120" s="42">
        <f>VLOOKUP(I120,'ITEM#'!A:D,4,0)</f>
        <v>-77.349999999999994</v>
      </c>
      <c r="Q120" s="84">
        <f t="shared" si="6"/>
        <v>2</v>
      </c>
    </row>
    <row r="121" spans="1:17" x14ac:dyDescent="0.25">
      <c r="A121" s="77" t="s">
        <v>6945</v>
      </c>
      <c r="B121" s="77" t="s">
        <v>7022</v>
      </c>
      <c r="C121" s="78">
        <v>45239</v>
      </c>
      <c r="D121" s="79">
        <f t="shared" si="9"/>
        <v>-190.62</v>
      </c>
      <c r="E121" s="79">
        <v>-18.920000000000002</v>
      </c>
      <c r="F121" s="79">
        <v>-171.7</v>
      </c>
      <c r="G121" s="78">
        <v>45239</v>
      </c>
      <c r="H121" s="77" t="s">
        <v>6982</v>
      </c>
      <c r="I121" s="80">
        <v>1662421</v>
      </c>
      <c r="J121" s="80"/>
      <c r="K121" s="80">
        <v>192226</v>
      </c>
      <c r="L121" s="81">
        <v>45244</v>
      </c>
      <c r="M121" s="77" t="str">
        <f>VLOOKUP(I121,'ITEM#'!A:B,2,0)</f>
        <v>Costco01</v>
      </c>
      <c r="P121" s="42">
        <f>VLOOKUP(I121,'ITEM#'!A:D,4,0)</f>
        <v>-85.85</v>
      </c>
      <c r="Q121" s="84">
        <f t="shared" si="6"/>
        <v>2</v>
      </c>
    </row>
    <row r="122" spans="1:17" x14ac:dyDescent="0.25">
      <c r="A122" s="77" t="s">
        <v>6945</v>
      </c>
      <c r="B122" s="77" t="s">
        <v>7023</v>
      </c>
      <c r="C122" s="78">
        <v>45237</v>
      </c>
      <c r="D122" s="79">
        <f t="shared" si="9"/>
        <v>-86.72</v>
      </c>
      <c r="E122" s="79">
        <v>-9.3699999999999992</v>
      </c>
      <c r="F122" s="79">
        <v>-77.349999999999994</v>
      </c>
      <c r="G122" s="78">
        <v>45237</v>
      </c>
      <c r="H122" s="77" t="s">
        <v>6983</v>
      </c>
      <c r="I122" s="80">
        <v>1662420</v>
      </c>
      <c r="J122" s="80"/>
      <c r="K122" s="80">
        <v>192226</v>
      </c>
      <c r="L122" s="81">
        <v>45244</v>
      </c>
      <c r="M122" s="77" t="str">
        <f>VLOOKUP(I122,'ITEM#'!A:B,2,0)</f>
        <v>Costco01</v>
      </c>
      <c r="P122" s="42">
        <f>VLOOKUP(I122,'ITEM#'!A:D,4,0)</f>
        <v>-77.349999999999994</v>
      </c>
      <c r="Q122" s="84">
        <f t="shared" si="6"/>
        <v>1</v>
      </c>
    </row>
    <row r="123" spans="1:17" x14ac:dyDescent="0.25">
      <c r="A123" s="77" t="s">
        <v>6945</v>
      </c>
      <c r="B123" s="77" t="s">
        <v>7023</v>
      </c>
      <c r="C123" s="78">
        <v>45237</v>
      </c>
      <c r="D123" s="79">
        <f t="shared" si="9"/>
        <v>-95.31</v>
      </c>
      <c r="E123" s="79">
        <v>-9.4600000000000009</v>
      </c>
      <c r="F123" s="79">
        <v>-85.85</v>
      </c>
      <c r="G123" s="78">
        <v>45237</v>
      </c>
      <c r="H123" s="77" t="s">
        <v>6983</v>
      </c>
      <c r="I123" s="80">
        <v>1662421</v>
      </c>
      <c r="J123" s="80"/>
      <c r="K123" s="80">
        <v>192226</v>
      </c>
      <c r="L123" s="81">
        <v>45244</v>
      </c>
      <c r="M123" s="77" t="str">
        <f>VLOOKUP(I123,'ITEM#'!A:B,2,0)</f>
        <v>Costco01</v>
      </c>
      <c r="P123" s="42">
        <f>VLOOKUP(I123,'ITEM#'!A:D,4,0)</f>
        <v>-85.85</v>
      </c>
      <c r="Q123" s="84">
        <f t="shared" si="6"/>
        <v>1</v>
      </c>
    </row>
    <row r="124" spans="1:17" x14ac:dyDescent="0.25">
      <c r="A124" s="77" t="s">
        <v>6945</v>
      </c>
      <c r="B124" s="77" t="s">
        <v>7024</v>
      </c>
      <c r="C124" s="78">
        <v>45238</v>
      </c>
      <c r="D124" s="79">
        <v>-25.55</v>
      </c>
      <c r="E124" s="79">
        <v>0</v>
      </c>
      <c r="F124" s="79">
        <v>-25.55</v>
      </c>
      <c r="G124" s="78">
        <v>45238</v>
      </c>
      <c r="H124" s="77" t="s">
        <v>6984</v>
      </c>
      <c r="I124" s="80">
        <v>1516597</v>
      </c>
      <c r="J124" s="80"/>
      <c r="K124" s="80">
        <v>192226</v>
      </c>
      <c r="L124" s="81">
        <v>45244</v>
      </c>
      <c r="M124" s="77" t="str">
        <f>VLOOKUP(I124,'ITEM#'!A:B,2,0)</f>
        <v>Costco01</v>
      </c>
      <c r="P124" s="42">
        <f>VLOOKUP(I124,'ITEM#'!A:D,4,0)</f>
        <v>-25.55</v>
      </c>
      <c r="Q124" s="84">
        <f t="shared" si="6"/>
        <v>1</v>
      </c>
    </row>
    <row r="125" spans="1:17" x14ac:dyDescent="0.25">
      <c r="A125" s="77" t="s">
        <v>6945</v>
      </c>
      <c r="B125" s="77" t="s">
        <v>7025</v>
      </c>
      <c r="C125" s="78">
        <v>45238</v>
      </c>
      <c r="D125" s="79">
        <f>E125+F125</f>
        <v>-173.44</v>
      </c>
      <c r="E125" s="79">
        <v>-18.739999999999998</v>
      </c>
      <c r="F125" s="79">
        <v>-154.69999999999999</v>
      </c>
      <c r="G125" s="78">
        <v>45238</v>
      </c>
      <c r="H125" s="77" t="s">
        <v>6985</v>
      </c>
      <c r="I125" s="80">
        <v>1662420</v>
      </c>
      <c r="J125" s="80"/>
      <c r="K125" s="80">
        <v>192226</v>
      </c>
      <c r="L125" s="81">
        <v>45244</v>
      </c>
      <c r="M125" s="77" t="str">
        <f>VLOOKUP(I125,'ITEM#'!A:B,2,0)</f>
        <v>Costco01</v>
      </c>
      <c r="P125" s="42">
        <f>VLOOKUP(I125,'ITEM#'!A:D,4,0)</f>
        <v>-77.349999999999994</v>
      </c>
      <c r="Q125" s="84">
        <f t="shared" si="6"/>
        <v>2</v>
      </c>
    </row>
    <row r="126" spans="1:17" x14ac:dyDescent="0.25">
      <c r="A126" s="77" t="s">
        <v>6945</v>
      </c>
      <c r="B126" s="77" t="s">
        <v>7025</v>
      </c>
      <c r="C126" s="78">
        <v>45238</v>
      </c>
      <c r="D126" s="79">
        <f>E126+F126</f>
        <v>-95.31</v>
      </c>
      <c r="E126" s="79">
        <v>-9.4600000000000009</v>
      </c>
      <c r="F126" s="79">
        <v>-85.85</v>
      </c>
      <c r="G126" s="78">
        <v>45238</v>
      </c>
      <c r="H126" s="77" t="s">
        <v>6985</v>
      </c>
      <c r="I126" s="80">
        <v>1662421</v>
      </c>
      <c r="J126" s="80"/>
      <c r="K126" s="80">
        <v>192226</v>
      </c>
      <c r="L126" s="81">
        <v>45244</v>
      </c>
      <c r="M126" s="77" t="str">
        <f>VLOOKUP(I126,'ITEM#'!A:B,2,0)</f>
        <v>Costco01</v>
      </c>
      <c r="P126" s="42">
        <f>VLOOKUP(I126,'ITEM#'!A:D,4,0)</f>
        <v>-85.85</v>
      </c>
      <c r="Q126" s="84">
        <f t="shared" si="6"/>
        <v>1</v>
      </c>
    </row>
    <row r="127" spans="1:17" x14ac:dyDescent="0.25">
      <c r="A127" s="77" t="s">
        <v>7026</v>
      </c>
      <c r="B127" s="77" t="s">
        <v>7027</v>
      </c>
      <c r="C127" s="78">
        <v>45243</v>
      </c>
      <c r="D127" s="79">
        <v>-44.18</v>
      </c>
      <c r="E127" s="79">
        <v>-21.68</v>
      </c>
      <c r="F127" s="79">
        <v>-22.5</v>
      </c>
      <c r="G127" s="78">
        <v>45243</v>
      </c>
      <c r="H127" s="77" t="s">
        <v>7028</v>
      </c>
      <c r="I127" s="80">
        <v>1663069</v>
      </c>
      <c r="J127" s="80"/>
      <c r="K127" s="80">
        <v>12222545</v>
      </c>
      <c r="L127" s="81">
        <v>45245</v>
      </c>
      <c r="M127" s="77" t="str">
        <f>VLOOKUP(I127,'ITEM#'!A:B,2,0)</f>
        <v>Costco01</v>
      </c>
      <c r="P127" s="42">
        <f>VLOOKUP(I127,'ITEM#'!A:D,4,0)</f>
        <v>-22.5</v>
      </c>
      <c r="Q127" s="84">
        <f t="shared" ref="Q127:Q149" si="10">F127/P127</f>
        <v>1</v>
      </c>
    </row>
    <row r="128" spans="1:17" x14ac:dyDescent="0.25">
      <c r="A128" s="77" t="s">
        <v>7026</v>
      </c>
      <c r="B128" s="77" t="s">
        <v>7029</v>
      </c>
      <c r="C128" s="78">
        <v>45243</v>
      </c>
      <c r="D128" s="79">
        <v>-95.31</v>
      </c>
      <c r="E128" s="79">
        <v>-9.4600000000000009</v>
      </c>
      <c r="F128" s="79">
        <v>-85.85</v>
      </c>
      <c r="G128" s="78">
        <v>45243</v>
      </c>
      <c r="H128" s="77" t="s">
        <v>7030</v>
      </c>
      <c r="I128" s="80">
        <v>1662422</v>
      </c>
      <c r="J128" s="80"/>
      <c r="K128" s="80">
        <v>192602</v>
      </c>
      <c r="L128" s="81">
        <v>45245</v>
      </c>
      <c r="M128" s="77" t="str">
        <f>VLOOKUP(I128,'ITEM#'!A:B,2,0)</f>
        <v>Costco01</v>
      </c>
      <c r="P128" s="42">
        <f>VLOOKUP(I128,'ITEM#'!A:D,4,0)</f>
        <v>-85.85</v>
      </c>
      <c r="Q128" s="84">
        <f t="shared" si="10"/>
        <v>1</v>
      </c>
    </row>
    <row r="129" spans="1:17" x14ac:dyDescent="0.25">
      <c r="A129" s="77" t="s">
        <v>7026</v>
      </c>
      <c r="B129" s="77" t="s">
        <v>7031</v>
      </c>
      <c r="C129" s="78">
        <v>45243</v>
      </c>
      <c r="D129" s="79">
        <v>-95.31</v>
      </c>
      <c r="E129" s="79">
        <v>-9.4600000000000009</v>
      </c>
      <c r="F129" s="79">
        <v>-85.85</v>
      </c>
      <c r="G129" s="78">
        <v>45243</v>
      </c>
      <c r="H129" s="77" t="s">
        <v>7032</v>
      </c>
      <c r="I129" s="80">
        <v>1662422</v>
      </c>
      <c r="J129" s="80"/>
      <c r="K129" s="80">
        <v>192602</v>
      </c>
      <c r="L129" s="81">
        <v>45245</v>
      </c>
      <c r="M129" s="77" t="str">
        <f>VLOOKUP(I129,'ITEM#'!A:B,2,0)</f>
        <v>Costco01</v>
      </c>
      <c r="P129" s="42">
        <f>VLOOKUP(I129,'ITEM#'!A:D,4,0)</f>
        <v>-85.85</v>
      </c>
      <c r="Q129" s="84">
        <f t="shared" si="10"/>
        <v>1</v>
      </c>
    </row>
    <row r="130" spans="1:17" x14ac:dyDescent="0.25">
      <c r="A130" s="77" t="s">
        <v>7026</v>
      </c>
      <c r="B130" s="77" t="s">
        <v>7033</v>
      </c>
      <c r="C130" s="78">
        <v>45243</v>
      </c>
      <c r="D130" s="79">
        <v>-95.31</v>
      </c>
      <c r="E130" s="79">
        <v>-9.4600000000000009</v>
      </c>
      <c r="F130" s="79">
        <v>-85.85</v>
      </c>
      <c r="G130" s="78">
        <v>45243</v>
      </c>
      <c r="H130" s="77" t="s">
        <v>7034</v>
      </c>
      <c r="I130" s="80">
        <v>1662421</v>
      </c>
      <c r="J130" s="80"/>
      <c r="K130" s="80">
        <v>192602</v>
      </c>
      <c r="L130" s="81">
        <v>45245</v>
      </c>
      <c r="M130" s="77" t="str">
        <f>VLOOKUP(I130,'ITEM#'!A:B,2,0)</f>
        <v>Costco01</v>
      </c>
      <c r="P130" s="42">
        <f>VLOOKUP(I130,'ITEM#'!A:D,4,0)</f>
        <v>-85.85</v>
      </c>
      <c r="Q130" s="84">
        <f t="shared" si="10"/>
        <v>1</v>
      </c>
    </row>
    <row r="131" spans="1:17" x14ac:dyDescent="0.25">
      <c r="A131" s="77" t="s">
        <v>7026</v>
      </c>
      <c r="B131" s="77" t="s">
        <v>7035</v>
      </c>
      <c r="C131" s="78">
        <v>45243</v>
      </c>
      <c r="D131" s="79">
        <v>-86.72</v>
      </c>
      <c r="E131" s="79">
        <v>-9.3699999999999992</v>
      </c>
      <c r="F131" s="79">
        <v>-77.349999999999994</v>
      </c>
      <c r="G131" s="78">
        <v>45243</v>
      </c>
      <c r="H131" s="77" t="s">
        <v>7036</v>
      </c>
      <c r="I131" s="80">
        <v>1662420</v>
      </c>
      <c r="J131" s="80"/>
      <c r="K131" s="80">
        <v>192602</v>
      </c>
      <c r="L131" s="81">
        <v>45245</v>
      </c>
      <c r="M131" s="77" t="str">
        <f>VLOOKUP(I131,'ITEM#'!A:B,2,0)</f>
        <v>Costco01</v>
      </c>
      <c r="P131" s="42">
        <f>VLOOKUP(I131,'ITEM#'!A:D,4,0)</f>
        <v>-77.349999999999994</v>
      </c>
      <c r="Q131" s="84">
        <f t="shared" si="10"/>
        <v>1</v>
      </c>
    </row>
    <row r="132" spans="1:17" x14ac:dyDescent="0.25">
      <c r="A132" s="77" t="s">
        <v>7026</v>
      </c>
      <c r="B132" s="77" t="s">
        <v>7037</v>
      </c>
      <c r="C132" s="78">
        <v>45243</v>
      </c>
      <c r="D132" s="79">
        <v>-39</v>
      </c>
      <c r="E132" s="79">
        <v>0</v>
      </c>
      <c r="F132" s="79">
        <v>-39</v>
      </c>
      <c r="G132" s="78">
        <v>45243</v>
      </c>
      <c r="H132" s="77" t="s">
        <v>7038</v>
      </c>
      <c r="I132" s="80">
        <v>1529947</v>
      </c>
      <c r="J132" s="80"/>
      <c r="K132" s="80">
        <v>192602</v>
      </c>
      <c r="L132" s="81">
        <v>45245</v>
      </c>
      <c r="M132" s="77" t="str">
        <f>VLOOKUP(I132,'ITEM#'!A:B,2,0)</f>
        <v>Costco01</v>
      </c>
      <c r="P132" s="42">
        <f>VLOOKUP(I132,'ITEM#'!A:D,4,0)</f>
        <v>-39</v>
      </c>
      <c r="Q132" s="84">
        <f t="shared" si="10"/>
        <v>1</v>
      </c>
    </row>
    <row r="133" spans="1:17" x14ac:dyDescent="0.25">
      <c r="A133" s="77" t="s">
        <v>7026</v>
      </c>
      <c r="B133" s="77" t="s">
        <v>7039</v>
      </c>
      <c r="C133" s="78">
        <v>45243</v>
      </c>
      <c r="D133" s="79">
        <v>-39</v>
      </c>
      <c r="E133" s="79">
        <v>0</v>
      </c>
      <c r="F133" s="79">
        <v>-39</v>
      </c>
      <c r="G133" s="78">
        <v>45243</v>
      </c>
      <c r="H133" s="77" t="s">
        <v>7040</v>
      </c>
      <c r="I133" s="80">
        <v>1529946</v>
      </c>
      <c r="J133" s="80"/>
      <c r="K133" s="80">
        <v>192602</v>
      </c>
      <c r="L133" s="81">
        <v>45245</v>
      </c>
      <c r="M133" s="77" t="str">
        <f>VLOOKUP(I133,'ITEM#'!A:B,2,0)</f>
        <v>Costco01</v>
      </c>
      <c r="P133" s="42">
        <f>VLOOKUP(I133,'ITEM#'!A:D,4,0)</f>
        <v>-39</v>
      </c>
      <c r="Q133" s="84">
        <f t="shared" si="10"/>
        <v>1</v>
      </c>
    </row>
    <row r="134" spans="1:17" x14ac:dyDescent="0.25">
      <c r="A134" s="77" t="s">
        <v>7026</v>
      </c>
      <c r="B134" s="77" t="s">
        <v>7041</v>
      </c>
      <c r="C134" s="78">
        <v>45243</v>
      </c>
      <c r="D134" s="79">
        <v>-39</v>
      </c>
      <c r="E134" s="79">
        <v>0</v>
      </c>
      <c r="F134" s="79">
        <v>-39</v>
      </c>
      <c r="G134" s="78">
        <v>45243</v>
      </c>
      <c r="H134" s="77" t="s">
        <v>7042</v>
      </c>
      <c r="I134" s="80">
        <v>1529946</v>
      </c>
      <c r="J134" s="80"/>
      <c r="K134" s="80">
        <v>192602</v>
      </c>
      <c r="L134" s="81">
        <v>45245</v>
      </c>
      <c r="M134" s="77" t="str">
        <f>VLOOKUP(I134,'ITEM#'!A:B,2,0)</f>
        <v>Costco01</v>
      </c>
      <c r="P134" s="42">
        <f>VLOOKUP(I134,'ITEM#'!A:D,4,0)</f>
        <v>-39</v>
      </c>
      <c r="Q134" s="84">
        <f t="shared" si="10"/>
        <v>1</v>
      </c>
    </row>
    <row r="135" spans="1:17" x14ac:dyDescent="0.25">
      <c r="A135" s="77" t="s">
        <v>7026</v>
      </c>
      <c r="B135" s="77" t="s">
        <v>7043</v>
      </c>
      <c r="C135" s="78">
        <v>45243</v>
      </c>
      <c r="D135" s="79">
        <f>E135+F135</f>
        <v>-38.659999999999997</v>
      </c>
      <c r="E135" s="79">
        <v>-10.509999999999998</v>
      </c>
      <c r="F135" s="79">
        <v>-28.15</v>
      </c>
      <c r="G135" s="78">
        <v>45243</v>
      </c>
      <c r="H135" s="77" t="s">
        <v>7044</v>
      </c>
      <c r="I135" s="80">
        <v>1540783</v>
      </c>
      <c r="J135" s="80"/>
      <c r="K135" s="80">
        <v>192602</v>
      </c>
      <c r="L135" s="81">
        <v>45245</v>
      </c>
      <c r="M135" s="77" t="str">
        <f>VLOOKUP(I135,'ITEM#'!A:B,2,0)</f>
        <v>Costco01</v>
      </c>
      <c r="P135" s="42">
        <f>VLOOKUP(I135,'ITEM#'!A:D,4,0)</f>
        <v>-28.15</v>
      </c>
      <c r="Q135" s="84">
        <f t="shared" si="10"/>
        <v>1</v>
      </c>
    </row>
    <row r="136" spans="1:17" x14ac:dyDescent="0.25">
      <c r="A136" s="77" t="s">
        <v>7026</v>
      </c>
      <c r="B136" s="77" t="s">
        <v>7043</v>
      </c>
      <c r="C136" s="78">
        <v>45243</v>
      </c>
      <c r="D136" s="79">
        <f t="shared" ref="D136:D145" si="11">E136+F136</f>
        <v>-38.659999999999997</v>
      </c>
      <c r="E136" s="79">
        <v>-10.509999999999998</v>
      </c>
      <c r="F136" s="79">
        <v>-28.15</v>
      </c>
      <c r="G136" s="78">
        <v>45243</v>
      </c>
      <c r="H136" s="77" t="s">
        <v>7044</v>
      </c>
      <c r="I136" s="80">
        <v>1593356</v>
      </c>
      <c r="J136" s="80"/>
      <c r="K136" s="80">
        <v>192602</v>
      </c>
      <c r="L136" s="81">
        <v>45245</v>
      </c>
      <c r="M136" s="77" t="str">
        <f>VLOOKUP(I136,'ITEM#'!A:B,2,0)</f>
        <v>Costco01</v>
      </c>
      <c r="P136" s="42">
        <f>VLOOKUP(I136,'ITEM#'!A:D,4,0)</f>
        <v>-28.15</v>
      </c>
      <c r="Q136" s="84">
        <f t="shared" si="10"/>
        <v>1</v>
      </c>
    </row>
    <row r="137" spans="1:17" x14ac:dyDescent="0.25">
      <c r="A137" s="77" t="s">
        <v>7026</v>
      </c>
      <c r="B137" s="77" t="s">
        <v>7043</v>
      </c>
      <c r="C137" s="78">
        <v>45243</v>
      </c>
      <c r="D137" s="79">
        <f t="shared" si="11"/>
        <v>-85.4</v>
      </c>
      <c r="E137" s="79">
        <v>-22.2</v>
      </c>
      <c r="F137" s="79">
        <v>-63.2</v>
      </c>
      <c r="G137" s="78">
        <v>45243</v>
      </c>
      <c r="H137" s="77" t="s">
        <v>7044</v>
      </c>
      <c r="I137" s="80">
        <v>1593358</v>
      </c>
      <c r="J137" s="80"/>
      <c r="K137" s="80">
        <v>192602</v>
      </c>
      <c r="L137" s="81">
        <v>45245</v>
      </c>
      <c r="M137" s="77" t="str">
        <f>VLOOKUP(I137,'ITEM#'!A:B,2,0)</f>
        <v>Costco01</v>
      </c>
      <c r="P137" s="42">
        <f>VLOOKUP(I137,'ITEM#'!A:D,4,0)</f>
        <v>-31.6</v>
      </c>
      <c r="Q137" s="84">
        <f t="shared" si="10"/>
        <v>2</v>
      </c>
    </row>
    <row r="138" spans="1:17" x14ac:dyDescent="0.25">
      <c r="A138" s="77" t="s">
        <v>7026</v>
      </c>
      <c r="B138" s="77" t="s">
        <v>7043</v>
      </c>
      <c r="C138" s="78">
        <v>45243</v>
      </c>
      <c r="D138" s="79">
        <f t="shared" si="11"/>
        <v>-173.44</v>
      </c>
      <c r="E138" s="79">
        <v>-18.739999999999998</v>
      </c>
      <c r="F138" s="79">
        <v>-154.69999999999999</v>
      </c>
      <c r="G138" s="78">
        <v>45243</v>
      </c>
      <c r="H138" s="77" t="s">
        <v>7044</v>
      </c>
      <c r="I138" s="80">
        <v>1662420</v>
      </c>
      <c r="J138" s="80"/>
      <c r="K138" s="80">
        <v>192602</v>
      </c>
      <c r="L138" s="81">
        <v>45245</v>
      </c>
      <c r="M138" s="77" t="str">
        <f>VLOOKUP(I138,'ITEM#'!A:B,2,0)</f>
        <v>Costco01</v>
      </c>
      <c r="P138" s="42">
        <f>VLOOKUP(I138,'ITEM#'!A:D,4,0)</f>
        <v>-77.349999999999994</v>
      </c>
      <c r="Q138" s="84">
        <f t="shared" si="10"/>
        <v>2</v>
      </c>
    </row>
    <row r="139" spans="1:17" x14ac:dyDescent="0.25">
      <c r="A139" s="77" t="s">
        <v>7026</v>
      </c>
      <c r="B139" s="77" t="s">
        <v>7043</v>
      </c>
      <c r="C139" s="78">
        <v>45243</v>
      </c>
      <c r="D139" s="79">
        <f t="shared" si="11"/>
        <v>-95.31</v>
      </c>
      <c r="E139" s="79">
        <v>-9.4600000000000009</v>
      </c>
      <c r="F139" s="79">
        <v>-85.85</v>
      </c>
      <c r="G139" s="78">
        <v>45243</v>
      </c>
      <c r="H139" s="77" t="s">
        <v>7044</v>
      </c>
      <c r="I139" s="80">
        <v>1662421</v>
      </c>
      <c r="J139" s="80"/>
      <c r="K139" s="80">
        <v>192602</v>
      </c>
      <c r="L139" s="81">
        <v>45245</v>
      </c>
      <c r="M139" s="77" t="str">
        <f>VLOOKUP(I139,'ITEM#'!A:B,2,0)</f>
        <v>Costco01</v>
      </c>
      <c r="P139" s="42">
        <f>VLOOKUP(I139,'ITEM#'!A:D,4,0)</f>
        <v>-85.85</v>
      </c>
      <c r="Q139" s="84">
        <f t="shared" si="10"/>
        <v>1</v>
      </c>
    </row>
    <row r="140" spans="1:17" x14ac:dyDescent="0.25">
      <c r="A140" s="77" t="s">
        <v>7026</v>
      </c>
      <c r="B140" s="77" t="s">
        <v>7045</v>
      </c>
      <c r="C140" s="78">
        <v>45243</v>
      </c>
      <c r="D140" s="79">
        <f t="shared" si="11"/>
        <v>-42.7</v>
      </c>
      <c r="E140" s="79">
        <v>-11.1</v>
      </c>
      <c r="F140" s="79">
        <v>-31.6</v>
      </c>
      <c r="G140" s="78">
        <v>45243</v>
      </c>
      <c r="H140" s="77" t="s">
        <v>7046</v>
      </c>
      <c r="I140" s="80">
        <v>1540785</v>
      </c>
      <c r="J140" s="80"/>
      <c r="K140" s="80">
        <v>192602</v>
      </c>
      <c r="L140" s="81">
        <v>45245</v>
      </c>
      <c r="M140" s="77" t="str">
        <f>VLOOKUP(I140,'ITEM#'!A:B,2,0)</f>
        <v>Costco01</v>
      </c>
      <c r="P140" s="42">
        <f>VLOOKUP(I140,'ITEM#'!A:D,4,0)</f>
        <v>-31.6</v>
      </c>
      <c r="Q140" s="84">
        <f t="shared" si="10"/>
        <v>1</v>
      </c>
    </row>
    <row r="141" spans="1:17" x14ac:dyDescent="0.25">
      <c r="A141" s="77" t="s">
        <v>7026</v>
      </c>
      <c r="B141" s="77" t="s">
        <v>7045</v>
      </c>
      <c r="C141" s="78">
        <v>45243</v>
      </c>
      <c r="D141" s="79">
        <f t="shared" si="11"/>
        <v>-86.72</v>
      </c>
      <c r="E141" s="79">
        <v>-9.3699999999999992</v>
      </c>
      <c r="F141" s="79">
        <v>-77.349999999999994</v>
      </c>
      <c r="G141" s="78">
        <v>45243</v>
      </c>
      <c r="H141" s="77" t="s">
        <v>7046</v>
      </c>
      <c r="I141" s="80">
        <v>1662420</v>
      </c>
      <c r="J141" s="80"/>
      <c r="K141" s="80">
        <v>192602</v>
      </c>
      <c r="L141" s="81">
        <v>45245</v>
      </c>
      <c r="M141" s="77" t="str">
        <f>VLOOKUP(I141,'ITEM#'!A:B,2,0)</f>
        <v>Costco01</v>
      </c>
      <c r="P141" s="42">
        <f>VLOOKUP(I141,'ITEM#'!A:D,4,0)</f>
        <v>-77.349999999999994</v>
      </c>
      <c r="Q141" s="84">
        <f t="shared" si="10"/>
        <v>1</v>
      </c>
    </row>
    <row r="142" spans="1:17" x14ac:dyDescent="0.25">
      <c r="A142" s="77" t="s">
        <v>7026</v>
      </c>
      <c r="B142" s="77" t="s">
        <v>7047</v>
      </c>
      <c r="C142" s="78">
        <v>45243</v>
      </c>
      <c r="D142" s="79">
        <f t="shared" si="11"/>
        <v>-38.659999999999997</v>
      </c>
      <c r="E142" s="79">
        <v>-10.509999999999998</v>
      </c>
      <c r="F142" s="79">
        <v>-28.15</v>
      </c>
      <c r="G142" s="78">
        <v>45243</v>
      </c>
      <c r="H142" s="77" t="s">
        <v>7048</v>
      </c>
      <c r="I142" s="80">
        <v>1540781</v>
      </c>
      <c r="J142" s="80"/>
      <c r="K142" s="80">
        <v>192602</v>
      </c>
      <c r="L142" s="81">
        <v>45245</v>
      </c>
      <c r="M142" s="77" t="str">
        <f>VLOOKUP(I142,'ITEM#'!A:B,2,0)</f>
        <v>Costco01</v>
      </c>
      <c r="P142" s="42">
        <f>VLOOKUP(I142,'ITEM#'!A:D,4,0)</f>
        <v>-28.15</v>
      </c>
      <c r="Q142" s="84">
        <f t="shared" si="10"/>
        <v>1</v>
      </c>
    </row>
    <row r="143" spans="1:17" x14ac:dyDescent="0.25">
      <c r="A143" s="77" t="s">
        <v>7026</v>
      </c>
      <c r="B143" s="77" t="s">
        <v>7047</v>
      </c>
      <c r="C143" s="78">
        <v>45243</v>
      </c>
      <c r="D143" s="79">
        <f t="shared" si="11"/>
        <v>-38.659999999999997</v>
      </c>
      <c r="E143" s="79">
        <v>-10.509999999999998</v>
      </c>
      <c r="F143" s="79">
        <v>-28.15</v>
      </c>
      <c r="G143" s="78">
        <v>45243</v>
      </c>
      <c r="H143" s="77" t="s">
        <v>7048</v>
      </c>
      <c r="I143" s="80">
        <v>1540783</v>
      </c>
      <c r="J143" s="80"/>
      <c r="K143" s="80">
        <v>192602</v>
      </c>
      <c r="L143" s="81">
        <v>45245</v>
      </c>
      <c r="M143" s="77" t="str">
        <f>VLOOKUP(I143,'ITEM#'!A:B,2,0)</f>
        <v>Costco01</v>
      </c>
      <c r="P143" s="42">
        <f>VLOOKUP(I143,'ITEM#'!A:D,4,0)</f>
        <v>-28.15</v>
      </c>
      <c r="Q143" s="84">
        <f t="shared" si="10"/>
        <v>1</v>
      </c>
    </row>
    <row r="144" spans="1:17" x14ac:dyDescent="0.25">
      <c r="A144" s="77" t="s">
        <v>7026</v>
      </c>
      <c r="B144" s="77" t="s">
        <v>7047</v>
      </c>
      <c r="C144" s="78">
        <v>45243</v>
      </c>
      <c r="D144" s="79">
        <f t="shared" si="11"/>
        <v>-38.659999999999997</v>
      </c>
      <c r="E144" s="79">
        <v>-10.509999999999998</v>
      </c>
      <c r="F144" s="79">
        <v>-28.15</v>
      </c>
      <c r="G144" s="78">
        <v>45243</v>
      </c>
      <c r="H144" s="77" t="s">
        <v>7048</v>
      </c>
      <c r="I144" s="80">
        <v>1593356</v>
      </c>
      <c r="J144" s="80"/>
      <c r="K144" s="80">
        <v>192602</v>
      </c>
      <c r="L144" s="81">
        <v>45245</v>
      </c>
      <c r="M144" s="77" t="str">
        <f>VLOOKUP(I144,'ITEM#'!A:B,2,0)</f>
        <v>Costco01</v>
      </c>
      <c r="P144" s="42">
        <f>VLOOKUP(I144,'ITEM#'!A:D,4,0)</f>
        <v>-28.15</v>
      </c>
      <c r="Q144" s="84">
        <f t="shared" si="10"/>
        <v>1</v>
      </c>
    </row>
    <row r="145" spans="1:17" x14ac:dyDescent="0.25">
      <c r="A145" s="77" t="s">
        <v>7026</v>
      </c>
      <c r="B145" s="77" t="s">
        <v>7047</v>
      </c>
      <c r="C145" s="78">
        <v>45243</v>
      </c>
      <c r="D145" s="79">
        <f t="shared" si="11"/>
        <v>-285.93</v>
      </c>
      <c r="E145" s="79">
        <v>-28.38</v>
      </c>
      <c r="F145" s="79">
        <v>-257.55</v>
      </c>
      <c r="G145" s="78">
        <v>45243</v>
      </c>
      <c r="H145" s="77" t="s">
        <v>7048</v>
      </c>
      <c r="I145" s="80">
        <v>1662421</v>
      </c>
      <c r="J145" s="80"/>
      <c r="K145" s="80">
        <v>192602</v>
      </c>
      <c r="L145" s="81">
        <v>45245</v>
      </c>
      <c r="M145" s="77" t="str">
        <f>VLOOKUP(I145,'ITEM#'!A:B,2,0)</f>
        <v>Costco01</v>
      </c>
      <c r="P145" s="42">
        <f>VLOOKUP(I145,'ITEM#'!A:D,4,0)</f>
        <v>-85.85</v>
      </c>
      <c r="Q145" s="84">
        <f t="shared" si="10"/>
        <v>3.0000000000000004</v>
      </c>
    </row>
    <row r="146" spans="1:17" x14ac:dyDescent="0.25">
      <c r="A146" s="77" t="s">
        <v>7026</v>
      </c>
      <c r="B146" s="77" t="s">
        <v>7049</v>
      </c>
      <c r="C146" s="78">
        <v>45243</v>
      </c>
      <c r="D146" s="79">
        <v>-95.31</v>
      </c>
      <c r="E146" s="79">
        <v>-9.4600000000000009</v>
      </c>
      <c r="F146" s="79">
        <v>-85.85</v>
      </c>
      <c r="G146" s="78">
        <v>45243</v>
      </c>
      <c r="H146" s="77" t="s">
        <v>7050</v>
      </c>
      <c r="I146" s="80">
        <v>1662422</v>
      </c>
      <c r="J146" s="80"/>
      <c r="K146" s="80">
        <v>192602</v>
      </c>
      <c r="L146" s="81">
        <v>45245</v>
      </c>
      <c r="M146" s="77" t="str">
        <f>VLOOKUP(I146,'ITEM#'!A:B,2,0)</f>
        <v>Costco01</v>
      </c>
      <c r="P146" s="42">
        <f>VLOOKUP(I146,'ITEM#'!A:D,4,0)</f>
        <v>-85.85</v>
      </c>
      <c r="Q146" s="84">
        <f t="shared" si="10"/>
        <v>1</v>
      </c>
    </row>
    <row r="147" spans="1:17" x14ac:dyDescent="0.25">
      <c r="A147" s="77" t="s">
        <v>7026</v>
      </c>
      <c r="B147" s="77" t="s">
        <v>7051</v>
      </c>
      <c r="C147" s="78">
        <v>45243</v>
      </c>
      <c r="D147" s="79">
        <v>-95.31</v>
      </c>
      <c r="E147" s="79">
        <v>-9.4600000000000009</v>
      </c>
      <c r="F147" s="79">
        <v>-85.85</v>
      </c>
      <c r="G147" s="78">
        <v>45243</v>
      </c>
      <c r="H147" s="77" t="s">
        <v>7052</v>
      </c>
      <c r="I147" s="80">
        <v>1662422</v>
      </c>
      <c r="J147" s="80"/>
      <c r="K147" s="80">
        <v>192602</v>
      </c>
      <c r="L147" s="81">
        <v>45245</v>
      </c>
      <c r="M147" s="77" t="str">
        <f>VLOOKUP(I147,'ITEM#'!A:B,2,0)</f>
        <v>Costco01</v>
      </c>
      <c r="P147" s="42">
        <f>VLOOKUP(I147,'ITEM#'!A:D,4,0)</f>
        <v>-85.85</v>
      </c>
      <c r="Q147" s="84">
        <f t="shared" si="10"/>
        <v>1</v>
      </c>
    </row>
    <row r="148" spans="1:17" x14ac:dyDescent="0.25">
      <c r="A148" s="77" t="s">
        <v>7026</v>
      </c>
      <c r="B148" s="77" t="s">
        <v>7053</v>
      </c>
      <c r="C148" s="78">
        <v>45243</v>
      </c>
      <c r="D148" s="79">
        <v>-38.659999999999997</v>
      </c>
      <c r="E148" s="79">
        <v>-10.51</v>
      </c>
      <c r="F148" s="79">
        <v>-28.15</v>
      </c>
      <c r="G148" s="78">
        <v>45243</v>
      </c>
      <c r="H148" s="77" t="s">
        <v>7054</v>
      </c>
      <c r="I148" s="80">
        <v>1593357</v>
      </c>
      <c r="J148" s="80"/>
      <c r="K148" s="80">
        <v>192602</v>
      </c>
      <c r="L148" s="81">
        <v>45245</v>
      </c>
      <c r="M148" s="77" t="str">
        <f>VLOOKUP(I148,'ITEM#'!A:B,2,0)</f>
        <v>Costco01</v>
      </c>
      <c r="P148" s="42">
        <f>VLOOKUP(I148,'ITEM#'!A:D,4,0)</f>
        <v>-28.15</v>
      </c>
      <c r="Q148" s="84">
        <f t="shared" si="10"/>
        <v>1</v>
      </c>
    </row>
    <row r="149" spans="1:17" x14ac:dyDescent="0.25">
      <c r="A149" s="77" t="s">
        <v>7026</v>
      </c>
      <c r="B149" s="77" t="s">
        <v>7055</v>
      </c>
      <c r="C149" s="78">
        <v>45243</v>
      </c>
      <c r="D149" s="79">
        <v>-95.31</v>
      </c>
      <c r="E149" s="79">
        <v>-9.4600000000000009</v>
      </c>
      <c r="F149" s="79">
        <v>-85.85</v>
      </c>
      <c r="G149" s="78">
        <v>45243</v>
      </c>
      <c r="H149" s="77" t="s">
        <v>7056</v>
      </c>
      <c r="I149" s="80">
        <v>1662421</v>
      </c>
      <c r="J149" s="80"/>
      <c r="K149" s="80">
        <v>192602</v>
      </c>
      <c r="L149" s="81">
        <v>45245</v>
      </c>
      <c r="M149" s="77" t="str">
        <f>VLOOKUP(I149,'ITEM#'!A:B,2,0)</f>
        <v>Costco01</v>
      </c>
      <c r="P149" s="42">
        <f>VLOOKUP(I149,'ITEM#'!A:D,4,0)</f>
        <v>-85.85</v>
      </c>
      <c r="Q149" s="84">
        <f t="shared" si="10"/>
        <v>1</v>
      </c>
    </row>
    <row r="150" spans="1:17" x14ac:dyDescent="0.25">
      <c r="A150" s="77" t="s">
        <v>7057</v>
      </c>
      <c r="B150" s="77" t="s">
        <v>7058</v>
      </c>
      <c r="C150" s="78">
        <v>45244</v>
      </c>
      <c r="D150" s="79">
        <v>-43.47</v>
      </c>
      <c r="E150" s="79">
        <v>-20.97</v>
      </c>
      <c r="F150" s="79">
        <v>-22.5</v>
      </c>
      <c r="G150" s="78">
        <v>45244</v>
      </c>
      <c r="H150" s="77" t="s">
        <v>7059</v>
      </c>
      <c r="I150" s="80">
        <v>1663082</v>
      </c>
      <c r="J150" s="80"/>
      <c r="K150" s="80">
        <v>12222553</v>
      </c>
      <c r="L150" s="81">
        <v>45246</v>
      </c>
      <c r="M150" s="77" t="str">
        <f>VLOOKUP(I150,'ITEM#'!A:B,2,0)</f>
        <v>Costco01</v>
      </c>
      <c r="P150" s="42">
        <f>VLOOKUP(I150,'ITEM#'!A:D,4,0)</f>
        <v>-22.5</v>
      </c>
      <c r="Q150" s="84">
        <f t="shared" ref="Q150:Q168" si="12">F150/P150</f>
        <v>1</v>
      </c>
    </row>
    <row r="151" spans="1:17" x14ac:dyDescent="0.25">
      <c r="A151" s="77" t="s">
        <v>7057</v>
      </c>
      <c r="B151" s="77" t="s">
        <v>7060</v>
      </c>
      <c r="C151" s="78">
        <v>45244</v>
      </c>
      <c r="D151" s="79">
        <v>-88.36</v>
      </c>
      <c r="E151" s="79">
        <v>-43.36</v>
      </c>
      <c r="F151" s="79">
        <v>-22.5</v>
      </c>
      <c r="G151" s="78">
        <v>45244</v>
      </c>
      <c r="H151" s="77" t="s">
        <v>7061</v>
      </c>
      <c r="I151" s="80">
        <v>1663079</v>
      </c>
      <c r="J151" s="80"/>
      <c r="K151" s="80">
        <v>12222553</v>
      </c>
      <c r="L151" s="81">
        <v>45246</v>
      </c>
      <c r="M151" s="77" t="str">
        <f>VLOOKUP(I151,'ITEM#'!A:B,2,0)</f>
        <v>Costco01</v>
      </c>
      <c r="P151" s="42">
        <f>VLOOKUP(I151,'ITEM#'!A:D,4,0)</f>
        <v>-22.5</v>
      </c>
      <c r="Q151" s="84">
        <f t="shared" si="12"/>
        <v>1</v>
      </c>
    </row>
    <row r="152" spans="1:17" x14ac:dyDescent="0.25">
      <c r="A152" s="77" t="s">
        <v>7057</v>
      </c>
      <c r="B152" s="77" t="s">
        <v>7060</v>
      </c>
      <c r="C152" s="78">
        <v>45244</v>
      </c>
      <c r="D152" s="79"/>
      <c r="E152" s="79"/>
      <c r="F152" s="79">
        <v>-22.5</v>
      </c>
      <c r="G152" s="78">
        <v>45244</v>
      </c>
      <c r="H152" s="77" t="s">
        <v>7061</v>
      </c>
      <c r="I152" s="80">
        <v>1663069</v>
      </c>
      <c r="J152" s="80"/>
      <c r="K152" s="80">
        <v>12222553</v>
      </c>
      <c r="L152" s="81">
        <v>45246</v>
      </c>
      <c r="M152" s="77" t="str">
        <f>VLOOKUP(I152,'ITEM#'!A:B,2,0)</f>
        <v>Costco01</v>
      </c>
      <c r="P152" s="42">
        <f>VLOOKUP(I152,'ITEM#'!A:D,4,0)</f>
        <v>-22.5</v>
      </c>
      <c r="Q152" s="84">
        <f t="shared" si="12"/>
        <v>1</v>
      </c>
    </row>
    <row r="153" spans="1:17" x14ac:dyDescent="0.25">
      <c r="A153" s="77" t="s">
        <v>7057</v>
      </c>
      <c r="B153" s="77" t="s">
        <v>7062</v>
      </c>
      <c r="C153" s="78">
        <v>45244</v>
      </c>
      <c r="D153" s="79">
        <v>-86.72</v>
      </c>
      <c r="E153" s="79">
        <v>-9.3699999999999992</v>
      </c>
      <c r="F153" s="79">
        <v>-77.349999999999994</v>
      </c>
      <c r="G153" s="78">
        <v>45244</v>
      </c>
      <c r="H153" s="77" t="s">
        <v>7063</v>
      </c>
      <c r="I153" s="80">
        <v>1662420</v>
      </c>
      <c r="J153" s="80"/>
      <c r="K153" s="80">
        <v>192607</v>
      </c>
      <c r="L153" s="81">
        <v>45246</v>
      </c>
      <c r="M153" s="77" t="str">
        <f>VLOOKUP(I153,'ITEM#'!A:B,2,0)</f>
        <v>Costco01</v>
      </c>
      <c r="P153" s="42">
        <f>VLOOKUP(I153,'ITEM#'!A:D,4,0)</f>
        <v>-77.349999999999994</v>
      </c>
      <c r="Q153" s="84">
        <f t="shared" si="12"/>
        <v>1</v>
      </c>
    </row>
    <row r="154" spans="1:17" x14ac:dyDescent="0.25">
      <c r="A154" s="77" t="s">
        <v>7057</v>
      </c>
      <c r="B154" s="77" t="s">
        <v>7064</v>
      </c>
      <c r="C154" s="78">
        <v>45244</v>
      </c>
      <c r="D154" s="79">
        <v>-95.31</v>
      </c>
      <c r="E154" s="79">
        <v>-9.4600000000000009</v>
      </c>
      <c r="F154" s="79">
        <v>-85.85</v>
      </c>
      <c r="G154" s="78">
        <v>45244</v>
      </c>
      <c r="H154" s="77" t="s">
        <v>7065</v>
      </c>
      <c r="I154" s="80">
        <v>1662421</v>
      </c>
      <c r="J154" s="80"/>
      <c r="K154" s="80">
        <v>192607</v>
      </c>
      <c r="L154" s="81">
        <v>45246</v>
      </c>
      <c r="M154" s="77" t="str">
        <f>VLOOKUP(I154,'ITEM#'!A:B,2,0)</f>
        <v>Costco01</v>
      </c>
      <c r="P154" s="42">
        <f>VLOOKUP(I154,'ITEM#'!A:D,4,0)</f>
        <v>-85.85</v>
      </c>
      <c r="Q154" s="84">
        <f t="shared" si="12"/>
        <v>1</v>
      </c>
    </row>
    <row r="155" spans="1:17" x14ac:dyDescent="0.25">
      <c r="A155" s="77" t="s">
        <v>7057</v>
      </c>
      <c r="B155" s="77" t="s">
        <v>7066</v>
      </c>
      <c r="C155" s="78">
        <v>45244</v>
      </c>
      <c r="D155" s="79">
        <v>-25.55</v>
      </c>
      <c r="E155" s="79">
        <v>0</v>
      </c>
      <c r="F155" s="79">
        <v>-25.55</v>
      </c>
      <c r="G155" s="78">
        <v>45244</v>
      </c>
      <c r="H155" s="77" t="s">
        <v>7067</v>
      </c>
      <c r="I155" s="80">
        <v>1516594</v>
      </c>
      <c r="J155" s="80"/>
      <c r="K155" s="80">
        <v>192607</v>
      </c>
      <c r="L155" s="81">
        <v>45246</v>
      </c>
      <c r="M155" s="77" t="str">
        <f>VLOOKUP(I155,'ITEM#'!A:B,2,0)</f>
        <v>Costco01</v>
      </c>
      <c r="P155" s="42">
        <f>VLOOKUP(I155,'ITEM#'!A:D,4,0)</f>
        <v>-25.55</v>
      </c>
      <c r="Q155" s="84">
        <f t="shared" si="12"/>
        <v>1</v>
      </c>
    </row>
    <row r="156" spans="1:17" x14ac:dyDescent="0.25">
      <c r="A156" s="77" t="s">
        <v>7057</v>
      </c>
      <c r="B156" s="77" t="s">
        <v>7068</v>
      </c>
      <c r="C156" s="78">
        <v>45244</v>
      </c>
      <c r="D156" s="79">
        <v>-86.72</v>
      </c>
      <c r="E156" s="79">
        <v>-9.3699999999999992</v>
      </c>
      <c r="F156" s="79">
        <v>-77.349999999999994</v>
      </c>
      <c r="G156" s="78">
        <v>45244</v>
      </c>
      <c r="H156" s="77" t="s">
        <v>7069</v>
      </c>
      <c r="I156" s="80">
        <v>1662420</v>
      </c>
      <c r="J156" s="80"/>
      <c r="K156" s="80">
        <v>192607</v>
      </c>
      <c r="L156" s="81">
        <v>45246</v>
      </c>
      <c r="M156" s="77" t="str">
        <f>VLOOKUP(I156,'ITEM#'!A:B,2,0)</f>
        <v>Costco01</v>
      </c>
      <c r="P156" s="42">
        <f>VLOOKUP(I156,'ITEM#'!A:D,4,0)</f>
        <v>-77.349999999999994</v>
      </c>
      <c r="Q156" s="84">
        <f t="shared" si="12"/>
        <v>1</v>
      </c>
    </row>
    <row r="157" spans="1:17" x14ac:dyDescent="0.25">
      <c r="A157" s="77" t="s">
        <v>7057</v>
      </c>
      <c r="B157" s="77" t="s">
        <v>7070</v>
      </c>
      <c r="C157" s="78">
        <v>45244</v>
      </c>
      <c r="D157" s="79">
        <v>-91.12</v>
      </c>
      <c r="E157" s="79">
        <v>0</v>
      </c>
      <c r="F157" s="79">
        <v>-91.12</v>
      </c>
      <c r="G157" s="78">
        <v>45244</v>
      </c>
      <c r="H157" s="77" t="s">
        <v>7071</v>
      </c>
      <c r="I157" s="80">
        <v>1529939</v>
      </c>
      <c r="J157" s="80"/>
      <c r="K157" s="80">
        <v>192607</v>
      </c>
      <c r="L157" s="81">
        <v>45246</v>
      </c>
      <c r="M157" s="77" t="str">
        <f>VLOOKUP(I157,'ITEM#'!A:B,2,0)</f>
        <v>Costco01</v>
      </c>
      <c r="P157" s="42">
        <f>VLOOKUP(I157,'ITEM#'!A:D,4,0)</f>
        <v>-22.78</v>
      </c>
      <c r="Q157" s="84">
        <f t="shared" si="12"/>
        <v>4</v>
      </c>
    </row>
    <row r="158" spans="1:17" x14ac:dyDescent="0.25">
      <c r="A158" s="77" t="s">
        <v>7057</v>
      </c>
      <c r="B158" s="77" t="s">
        <v>7070</v>
      </c>
      <c r="C158" s="78">
        <v>45244</v>
      </c>
      <c r="D158" s="79">
        <v>-39</v>
      </c>
      <c r="E158" s="79"/>
      <c r="F158" s="79">
        <v>-39</v>
      </c>
      <c r="G158" s="78">
        <v>45244</v>
      </c>
      <c r="H158" s="77" t="s">
        <v>7071</v>
      </c>
      <c r="I158" s="80">
        <v>1529946</v>
      </c>
      <c r="J158" s="80"/>
      <c r="K158" s="80">
        <v>192607</v>
      </c>
      <c r="L158" s="81">
        <v>45246</v>
      </c>
      <c r="M158" s="77" t="str">
        <f>VLOOKUP(I158,'ITEM#'!A:B,2,0)</f>
        <v>Costco01</v>
      </c>
      <c r="P158" s="42">
        <f>VLOOKUP(I158,'ITEM#'!A:D,4,0)</f>
        <v>-39</v>
      </c>
      <c r="Q158" s="84">
        <f t="shared" si="12"/>
        <v>1</v>
      </c>
    </row>
    <row r="159" spans="1:17" x14ac:dyDescent="0.25">
      <c r="A159" s="77" t="s">
        <v>7057</v>
      </c>
      <c r="B159" s="77" t="s">
        <v>7072</v>
      </c>
      <c r="C159" s="78">
        <v>45244</v>
      </c>
      <c r="D159" s="79">
        <v>-190.62</v>
      </c>
      <c r="E159" s="79">
        <v>-18.920000000000002</v>
      </c>
      <c r="F159" s="79">
        <v>-171.7</v>
      </c>
      <c r="G159" s="78">
        <v>45244</v>
      </c>
      <c r="H159" s="77" t="s">
        <v>7073</v>
      </c>
      <c r="I159" s="80">
        <v>1662421</v>
      </c>
      <c r="J159" s="80"/>
      <c r="K159" s="80">
        <v>192607</v>
      </c>
      <c r="L159" s="81">
        <v>45246</v>
      </c>
      <c r="M159" s="77" t="str">
        <f>VLOOKUP(I159,'ITEM#'!A:B,2,0)</f>
        <v>Costco01</v>
      </c>
      <c r="P159" s="42">
        <f>VLOOKUP(I159,'ITEM#'!A:D,4,0)</f>
        <v>-85.85</v>
      </c>
      <c r="Q159" s="84">
        <f t="shared" si="12"/>
        <v>2</v>
      </c>
    </row>
    <row r="160" spans="1:17" x14ac:dyDescent="0.25">
      <c r="A160" s="77" t="s">
        <v>7057</v>
      </c>
      <c r="B160" s="77" t="s">
        <v>7074</v>
      </c>
      <c r="C160" s="78">
        <v>45244</v>
      </c>
      <c r="D160" s="79">
        <f>E160+F160</f>
        <v>-86.72</v>
      </c>
      <c r="E160" s="79">
        <v>-9.3699999999999992</v>
      </c>
      <c r="F160" s="79">
        <v>-77.349999999999994</v>
      </c>
      <c r="G160" s="78">
        <v>45244</v>
      </c>
      <c r="H160" s="77" t="s">
        <v>7075</v>
      </c>
      <c r="I160" s="80">
        <v>1662420</v>
      </c>
      <c r="J160" s="80"/>
      <c r="K160" s="80">
        <v>192607</v>
      </c>
      <c r="L160" s="81">
        <v>45246</v>
      </c>
      <c r="M160" s="77" t="str">
        <f>VLOOKUP(I160,'ITEM#'!A:B,2,0)</f>
        <v>Costco01</v>
      </c>
      <c r="P160" s="42">
        <f>VLOOKUP(I160,'ITEM#'!A:D,4,0)</f>
        <v>-77.349999999999994</v>
      </c>
      <c r="Q160" s="84">
        <f t="shared" si="12"/>
        <v>1</v>
      </c>
    </row>
    <row r="161" spans="1:17" x14ac:dyDescent="0.25">
      <c r="A161" s="77" t="s">
        <v>7057</v>
      </c>
      <c r="B161" s="77" t="s">
        <v>7074</v>
      </c>
      <c r="C161" s="78">
        <v>45244</v>
      </c>
      <c r="D161" s="79">
        <f>E161+F161</f>
        <v>-95.31</v>
      </c>
      <c r="E161" s="79">
        <v>-9.4600000000000009</v>
      </c>
      <c r="F161" s="79">
        <v>-85.85</v>
      </c>
      <c r="G161" s="78">
        <v>45244</v>
      </c>
      <c r="H161" s="77" t="s">
        <v>7075</v>
      </c>
      <c r="I161" s="80">
        <v>1662421</v>
      </c>
      <c r="J161" s="80"/>
      <c r="K161" s="80">
        <v>192607</v>
      </c>
      <c r="L161" s="81">
        <v>45246</v>
      </c>
      <c r="M161" s="77" t="str">
        <f>VLOOKUP(I161,'ITEM#'!A:B,2,0)</f>
        <v>Costco01</v>
      </c>
      <c r="P161" s="42">
        <f>VLOOKUP(I161,'ITEM#'!A:D,4,0)</f>
        <v>-85.85</v>
      </c>
      <c r="Q161" s="84">
        <f t="shared" si="12"/>
        <v>1</v>
      </c>
    </row>
    <row r="162" spans="1:17" x14ac:dyDescent="0.25">
      <c r="A162" s="77" t="s">
        <v>7057</v>
      </c>
      <c r="B162" s="77" t="s">
        <v>7076</v>
      </c>
      <c r="C162" s="78">
        <v>45244</v>
      </c>
      <c r="D162" s="79">
        <v>-25.55</v>
      </c>
      <c r="E162" s="79">
        <v>0</v>
      </c>
      <c r="F162" s="79">
        <v>-25.55</v>
      </c>
      <c r="G162" s="78">
        <v>45244</v>
      </c>
      <c r="H162" s="77" t="s">
        <v>7077</v>
      </c>
      <c r="I162" s="80">
        <v>1516596</v>
      </c>
      <c r="J162" s="80"/>
      <c r="K162" s="80">
        <v>192607</v>
      </c>
      <c r="L162" s="81">
        <v>45246</v>
      </c>
      <c r="M162" s="77" t="str">
        <f>VLOOKUP(I162,'ITEM#'!A:B,2,0)</f>
        <v>Costco01</v>
      </c>
      <c r="P162" s="42">
        <f>VLOOKUP(I162,'ITEM#'!A:D,4,0)</f>
        <v>-25.55</v>
      </c>
      <c r="Q162" s="84">
        <f t="shared" si="12"/>
        <v>1</v>
      </c>
    </row>
    <row r="163" spans="1:17" x14ac:dyDescent="0.25">
      <c r="A163" s="77" t="s">
        <v>7057</v>
      </c>
      <c r="B163" s="77" t="s">
        <v>7076</v>
      </c>
      <c r="C163" s="78">
        <v>45244</v>
      </c>
      <c r="D163" s="79">
        <v>-22.78</v>
      </c>
      <c r="E163" s="79"/>
      <c r="F163" s="79">
        <v>-22.78</v>
      </c>
      <c r="G163" s="78">
        <v>45244</v>
      </c>
      <c r="H163" s="77" t="s">
        <v>7077</v>
      </c>
      <c r="I163" s="80">
        <v>1529939</v>
      </c>
      <c r="J163" s="80"/>
      <c r="K163" s="80">
        <v>192607</v>
      </c>
      <c r="L163" s="81">
        <v>45246</v>
      </c>
      <c r="M163" s="77" t="str">
        <f>VLOOKUP(I163,'ITEM#'!A:B,2,0)</f>
        <v>Costco01</v>
      </c>
      <c r="P163" s="42">
        <f>VLOOKUP(I163,'ITEM#'!A:D,4,0)</f>
        <v>-22.78</v>
      </c>
      <c r="Q163" s="84">
        <f t="shared" si="12"/>
        <v>1</v>
      </c>
    </row>
    <row r="164" spans="1:17" x14ac:dyDescent="0.25">
      <c r="A164" s="77" t="s">
        <v>7057</v>
      </c>
      <c r="B164" s="77" t="s">
        <v>7078</v>
      </c>
      <c r="C164" s="78">
        <v>45244</v>
      </c>
      <c r="D164" s="79">
        <f>E164+F164</f>
        <v>-42.7</v>
      </c>
      <c r="E164" s="79">
        <v>-11.1</v>
      </c>
      <c r="F164" s="79">
        <v>-31.6</v>
      </c>
      <c r="G164" s="78">
        <v>45244</v>
      </c>
      <c r="H164" s="77" t="s">
        <v>7079</v>
      </c>
      <c r="I164" s="80">
        <v>1540784</v>
      </c>
      <c r="J164" s="80"/>
      <c r="K164" s="80">
        <v>192607</v>
      </c>
      <c r="L164" s="81">
        <v>45246</v>
      </c>
      <c r="M164" s="77" t="str">
        <f>VLOOKUP(I164,'ITEM#'!A:B,2,0)</f>
        <v>Costco01</v>
      </c>
      <c r="P164" s="42">
        <f>VLOOKUP(I164,'ITEM#'!A:D,4,0)</f>
        <v>-31.6</v>
      </c>
      <c r="Q164" s="84">
        <f t="shared" si="12"/>
        <v>1</v>
      </c>
    </row>
    <row r="165" spans="1:17" x14ac:dyDescent="0.25">
      <c r="A165" s="77" t="s">
        <v>7057</v>
      </c>
      <c r="B165" s="77" t="s">
        <v>7078</v>
      </c>
      <c r="C165" s="78">
        <v>45244</v>
      </c>
      <c r="D165" s="79">
        <f>E165+F165</f>
        <v>-190.62</v>
      </c>
      <c r="E165" s="79">
        <v>-18.920000000000002</v>
      </c>
      <c r="F165" s="79">
        <v>-171.7</v>
      </c>
      <c r="G165" s="78">
        <v>45244</v>
      </c>
      <c r="H165" s="77" t="s">
        <v>7079</v>
      </c>
      <c r="I165" s="80">
        <v>1662421</v>
      </c>
      <c r="J165" s="80"/>
      <c r="K165" s="80">
        <v>192607</v>
      </c>
      <c r="L165" s="81">
        <v>45246</v>
      </c>
      <c r="M165" s="77" t="str">
        <f>VLOOKUP(I165,'ITEM#'!A:B,2,0)</f>
        <v>Costco01</v>
      </c>
      <c r="P165" s="42">
        <f>VLOOKUP(I165,'ITEM#'!A:D,4,0)</f>
        <v>-85.85</v>
      </c>
      <c r="Q165" s="84">
        <f t="shared" si="12"/>
        <v>2</v>
      </c>
    </row>
    <row r="166" spans="1:17" x14ac:dyDescent="0.25">
      <c r="A166" s="77" t="s">
        <v>7057</v>
      </c>
      <c r="B166" s="77" t="s">
        <v>7080</v>
      </c>
      <c r="C166" s="78">
        <v>45244</v>
      </c>
      <c r="D166" s="79">
        <v>-39</v>
      </c>
      <c r="E166" s="79">
        <v>0</v>
      </c>
      <c r="F166" s="79">
        <v>-39</v>
      </c>
      <c r="G166" s="78">
        <v>45244</v>
      </c>
      <c r="H166" s="77" t="s">
        <v>7081</v>
      </c>
      <c r="I166" s="80">
        <v>1529947</v>
      </c>
      <c r="J166" s="80"/>
      <c r="K166" s="80">
        <v>192607</v>
      </c>
      <c r="L166" s="81">
        <v>45246</v>
      </c>
      <c r="M166" s="77" t="str">
        <f>VLOOKUP(I166,'ITEM#'!A:B,2,0)</f>
        <v>Costco01</v>
      </c>
      <c r="P166" s="42">
        <f>VLOOKUP(I166,'ITEM#'!A:D,4,0)</f>
        <v>-39</v>
      </c>
      <c r="Q166" s="84">
        <f t="shared" si="12"/>
        <v>1</v>
      </c>
    </row>
    <row r="167" spans="1:17" x14ac:dyDescent="0.25">
      <c r="A167" s="77" t="s">
        <v>7057</v>
      </c>
      <c r="B167" s="77" t="s">
        <v>7082</v>
      </c>
      <c r="C167" s="78">
        <v>45244</v>
      </c>
      <c r="D167" s="79">
        <v>-38.659999999999997</v>
      </c>
      <c r="E167" s="79">
        <v>-10.51</v>
      </c>
      <c r="F167" s="79">
        <v>-28.15</v>
      </c>
      <c r="G167" s="78">
        <v>45244</v>
      </c>
      <c r="H167" s="77" t="s">
        <v>7083</v>
      </c>
      <c r="I167" s="80">
        <v>1593356</v>
      </c>
      <c r="J167" s="80"/>
      <c r="K167" s="80">
        <v>192607</v>
      </c>
      <c r="L167" s="81">
        <v>45246</v>
      </c>
      <c r="M167" s="77" t="str">
        <f>VLOOKUP(I167,'ITEM#'!A:B,2,0)</f>
        <v>Costco01</v>
      </c>
      <c r="P167" s="42">
        <f>VLOOKUP(I167,'ITEM#'!A:D,4,0)</f>
        <v>-28.15</v>
      </c>
      <c r="Q167" s="84">
        <f t="shared" si="12"/>
        <v>1</v>
      </c>
    </row>
    <row r="168" spans="1:17" x14ac:dyDescent="0.25">
      <c r="A168" s="77" t="s">
        <v>7057</v>
      </c>
      <c r="B168" s="77" t="s">
        <v>7084</v>
      </c>
      <c r="C168" s="78">
        <v>45244</v>
      </c>
      <c r="D168" s="79">
        <v>-260.16000000000003</v>
      </c>
      <c r="E168" s="79">
        <v>-28.11</v>
      </c>
      <c r="F168" s="79">
        <v>-232.05</v>
      </c>
      <c r="G168" s="78">
        <v>45244</v>
      </c>
      <c r="H168" s="77" t="s">
        <v>7085</v>
      </c>
      <c r="I168" s="80">
        <v>1662420</v>
      </c>
      <c r="J168" s="80"/>
      <c r="K168" s="80">
        <v>192607</v>
      </c>
      <c r="L168" s="81">
        <v>45246</v>
      </c>
      <c r="M168" s="77" t="str">
        <f>VLOOKUP(I168,'ITEM#'!A:B,2,0)</f>
        <v>Costco01</v>
      </c>
      <c r="P168" s="42">
        <f>VLOOKUP(I168,'ITEM#'!A:D,4,0)</f>
        <v>-77.349999999999994</v>
      </c>
      <c r="Q168" s="84">
        <f t="shared" si="12"/>
        <v>3.0000000000000004</v>
      </c>
    </row>
    <row r="169" spans="1:17" x14ac:dyDescent="0.25">
      <c r="A169" s="77" t="s">
        <v>7086</v>
      </c>
      <c r="B169" s="77" t="s">
        <v>7087</v>
      </c>
      <c r="C169" s="78">
        <v>45245</v>
      </c>
      <c r="D169" s="79">
        <v>-42.23</v>
      </c>
      <c r="E169" s="79">
        <v>-19.73</v>
      </c>
      <c r="F169" s="79">
        <v>-22.5</v>
      </c>
      <c r="G169" s="78">
        <v>45245</v>
      </c>
      <c r="H169" s="77" t="s">
        <v>7088</v>
      </c>
      <c r="I169" s="80">
        <v>1663075</v>
      </c>
      <c r="J169" s="80"/>
      <c r="K169" s="80">
        <v>192612</v>
      </c>
      <c r="L169" s="81">
        <v>45247</v>
      </c>
      <c r="M169" s="77" t="str">
        <f>VLOOKUP(I169,'ITEM#'!A:B,2,0)</f>
        <v>Costco01</v>
      </c>
      <c r="P169" s="42">
        <f>VLOOKUP(I169,'ITEM#'!A:D,4,0)</f>
        <v>-22.5</v>
      </c>
      <c r="Q169" s="84">
        <f t="shared" ref="Q169:Q180" si="13">F169/P169</f>
        <v>1</v>
      </c>
    </row>
    <row r="170" spans="1:17" x14ac:dyDescent="0.25">
      <c r="A170" s="77" t="s">
        <v>7086</v>
      </c>
      <c r="B170" s="77" t="s">
        <v>7089</v>
      </c>
      <c r="C170" s="78">
        <v>45245</v>
      </c>
      <c r="D170" s="79">
        <v>-86.72</v>
      </c>
      <c r="E170" s="79">
        <v>-9.3699999999999992</v>
      </c>
      <c r="F170" s="79">
        <v>-77.349999999999994</v>
      </c>
      <c r="G170" s="78">
        <v>45245</v>
      </c>
      <c r="H170" s="77" t="s">
        <v>7090</v>
      </c>
      <c r="I170" s="80">
        <v>1662420</v>
      </c>
      <c r="J170" s="80"/>
      <c r="K170" s="80">
        <v>192615</v>
      </c>
      <c r="L170" s="81">
        <v>45247</v>
      </c>
      <c r="M170" s="77" t="str">
        <f>VLOOKUP(I170,'ITEM#'!A:B,2,0)</f>
        <v>Costco01</v>
      </c>
      <c r="P170" s="42">
        <f>VLOOKUP(I170,'ITEM#'!A:D,4,0)</f>
        <v>-77.349999999999994</v>
      </c>
      <c r="Q170" s="84">
        <f t="shared" si="13"/>
        <v>1</v>
      </c>
    </row>
    <row r="171" spans="1:17" x14ac:dyDescent="0.25">
      <c r="A171" s="77" t="s">
        <v>7086</v>
      </c>
      <c r="B171" s="77" t="s">
        <v>7091</v>
      </c>
      <c r="C171" s="78">
        <v>45245</v>
      </c>
      <c r="D171" s="79">
        <v>-86.72</v>
      </c>
      <c r="E171" s="79">
        <v>-9.3699999999999992</v>
      </c>
      <c r="F171" s="79">
        <v>-77.349999999999994</v>
      </c>
      <c r="G171" s="78">
        <v>45245</v>
      </c>
      <c r="H171" s="77" t="s">
        <v>7092</v>
      </c>
      <c r="I171" s="80">
        <v>1662420</v>
      </c>
      <c r="J171" s="80"/>
      <c r="K171" s="80">
        <v>192615</v>
      </c>
      <c r="L171" s="81">
        <v>45247</v>
      </c>
      <c r="M171" s="77" t="str">
        <f>VLOOKUP(I171,'ITEM#'!A:B,2,0)</f>
        <v>Costco01</v>
      </c>
      <c r="P171" s="42">
        <f>VLOOKUP(I171,'ITEM#'!A:D,4,0)</f>
        <v>-77.349999999999994</v>
      </c>
      <c r="Q171" s="84">
        <f t="shared" si="13"/>
        <v>1</v>
      </c>
    </row>
    <row r="172" spans="1:17" x14ac:dyDescent="0.25">
      <c r="A172" s="77" t="s">
        <v>7086</v>
      </c>
      <c r="B172" s="77" t="s">
        <v>7093</v>
      </c>
      <c r="C172" s="78">
        <v>45245</v>
      </c>
      <c r="D172" s="79">
        <f>E172+F172</f>
        <v>-86.72</v>
      </c>
      <c r="E172" s="79">
        <v>-9.3699999999999992</v>
      </c>
      <c r="F172" s="79">
        <v>-77.349999999999994</v>
      </c>
      <c r="G172" s="78">
        <v>45245</v>
      </c>
      <c r="H172" s="77" t="s">
        <v>7094</v>
      </c>
      <c r="I172" s="80">
        <v>1662420</v>
      </c>
      <c r="J172" s="80"/>
      <c r="K172" s="80">
        <v>192615</v>
      </c>
      <c r="L172" s="81">
        <v>45247</v>
      </c>
      <c r="M172" s="77" t="str">
        <f>VLOOKUP(I172,'ITEM#'!A:B,2,0)</f>
        <v>Costco01</v>
      </c>
      <c r="P172" s="42">
        <f>VLOOKUP(I172,'ITEM#'!A:D,4,0)</f>
        <v>-77.349999999999994</v>
      </c>
      <c r="Q172" s="84">
        <f t="shared" si="13"/>
        <v>1</v>
      </c>
    </row>
    <row r="173" spans="1:17" x14ac:dyDescent="0.25">
      <c r="A173" s="77" t="s">
        <v>7086</v>
      </c>
      <c r="B173" s="77" t="s">
        <v>7093</v>
      </c>
      <c r="C173" s="78">
        <v>45245</v>
      </c>
      <c r="D173" s="79">
        <f>E173+F173</f>
        <v>-95.31</v>
      </c>
      <c r="E173" s="79">
        <v>-9.4600000000000009</v>
      </c>
      <c r="F173" s="79">
        <v>-85.85</v>
      </c>
      <c r="G173" s="78">
        <v>45245</v>
      </c>
      <c r="H173" s="77" t="s">
        <v>7094</v>
      </c>
      <c r="I173" s="80">
        <v>1662421</v>
      </c>
      <c r="J173" s="80"/>
      <c r="K173" s="80">
        <v>192615</v>
      </c>
      <c r="L173" s="81">
        <v>45247</v>
      </c>
      <c r="M173" s="77" t="str">
        <f>VLOOKUP(I173,'ITEM#'!A:B,2,0)</f>
        <v>Costco01</v>
      </c>
      <c r="P173" s="42">
        <f>VLOOKUP(I173,'ITEM#'!A:D,4,0)</f>
        <v>-85.85</v>
      </c>
      <c r="Q173" s="84">
        <f t="shared" si="13"/>
        <v>1</v>
      </c>
    </row>
    <row r="174" spans="1:17" x14ac:dyDescent="0.25">
      <c r="A174" s="77" t="s">
        <v>7086</v>
      </c>
      <c r="B174" s="77" t="s">
        <v>7095</v>
      </c>
      <c r="C174" s="78">
        <v>45245</v>
      </c>
      <c r="D174" s="79">
        <v>-78</v>
      </c>
      <c r="E174" s="79">
        <v>0</v>
      </c>
      <c r="F174" s="79">
        <v>-78</v>
      </c>
      <c r="G174" s="78">
        <v>45245</v>
      </c>
      <c r="H174" s="77" t="s">
        <v>7096</v>
      </c>
      <c r="I174" s="80">
        <v>1529947</v>
      </c>
      <c r="J174" s="80"/>
      <c r="K174" s="80">
        <v>192615</v>
      </c>
      <c r="L174" s="81">
        <v>45247</v>
      </c>
      <c r="M174" s="77" t="str">
        <f>VLOOKUP(I174,'ITEM#'!A:B,2,0)</f>
        <v>Costco01</v>
      </c>
      <c r="P174" s="42">
        <f>VLOOKUP(I174,'ITEM#'!A:D,4,0)</f>
        <v>-39</v>
      </c>
      <c r="Q174" s="84">
        <f t="shared" si="13"/>
        <v>2</v>
      </c>
    </row>
    <row r="175" spans="1:17" x14ac:dyDescent="0.25">
      <c r="A175" s="77" t="s">
        <v>7086</v>
      </c>
      <c r="B175" s="77" t="s">
        <v>7097</v>
      </c>
      <c r="C175" s="78">
        <v>45245</v>
      </c>
      <c r="D175" s="79">
        <v>-95.31</v>
      </c>
      <c r="E175" s="79">
        <v>-9.4600000000000009</v>
      </c>
      <c r="F175" s="79">
        <v>-85.85</v>
      </c>
      <c r="G175" s="78">
        <v>45245</v>
      </c>
      <c r="H175" s="77" t="s">
        <v>7098</v>
      </c>
      <c r="I175" s="80">
        <v>1662422</v>
      </c>
      <c r="J175" s="80"/>
      <c r="K175" s="80">
        <v>192615</v>
      </c>
      <c r="L175" s="81">
        <v>45247</v>
      </c>
      <c r="M175" s="77" t="str">
        <f>VLOOKUP(I175,'ITEM#'!A:B,2,0)</f>
        <v>Costco01</v>
      </c>
      <c r="P175" s="42">
        <f>VLOOKUP(I175,'ITEM#'!A:D,4,0)</f>
        <v>-85.85</v>
      </c>
      <c r="Q175" s="84">
        <f t="shared" si="13"/>
        <v>1</v>
      </c>
    </row>
    <row r="176" spans="1:17" x14ac:dyDescent="0.25">
      <c r="A176" s="77" t="s">
        <v>7086</v>
      </c>
      <c r="B176" s="77" t="s">
        <v>7099</v>
      </c>
      <c r="C176" s="78">
        <v>45245</v>
      </c>
      <c r="D176" s="79">
        <f>E176+F176</f>
        <v>-38.659999999999997</v>
      </c>
      <c r="E176" s="79">
        <v>-10.509999999999998</v>
      </c>
      <c r="F176" s="79">
        <v>-28.15</v>
      </c>
      <c r="G176" s="78">
        <v>45245</v>
      </c>
      <c r="H176" s="77" t="s">
        <v>7100</v>
      </c>
      <c r="I176" s="80">
        <v>1593357</v>
      </c>
      <c r="J176" s="80"/>
      <c r="K176" s="80">
        <v>192615</v>
      </c>
      <c r="L176" s="81">
        <v>45247</v>
      </c>
      <c r="M176" s="77" t="str">
        <f>VLOOKUP(I176,'ITEM#'!A:B,2,0)</f>
        <v>Costco01</v>
      </c>
      <c r="P176" s="42">
        <f>VLOOKUP(I176,'ITEM#'!A:D,4,0)</f>
        <v>-28.15</v>
      </c>
      <c r="Q176" s="84">
        <f t="shared" si="13"/>
        <v>1</v>
      </c>
    </row>
    <row r="177" spans="1:17" x14ac:dyDescent="0.25">
      <c r="A177" s="77" t="s">
        <v>7086</v>
      </c>
      <c r="B177" s="77" t="s">
        <v>7099</v>
      </c>
      <c r="C177" s="78">
        <v>45245</v>
      </c>
      <c r="D177" s="79">
        <f>E177+F177</f>
        <v>-95.31</v>
      </c>
      <c r="E177" s="79">
        <v>-9.4600000000000009</v>
      </c>
      <c r="F177" s="79">
        <v>-85.85</v>
      </c>
      <c r="G177" s="78">
        <v>45245</v>
      </c>
      <c r="H177" s="77" t="s">
        <v>7100</v>
      </c>
      <c r="I177" s="80">
        <v>1662421</v>
      </c>
      <c r="J177" s="80"/>
      <c r="K177" s="80">
        <v>192615</v>
      </c>
      <c r="L177" s="81">
        <v>45247</v>
      </c>
      <c r="M177" s="77" t="str">
        <f>VLOOKUP(I177,'ITEM#'!A:B,2,0)</f>
        <v>Costco01</v>
      </c>
      <c r="P177" s="42">
        <f>VLOOKUP(I177,'ITEM#'!A:D,4,0)</f>
        <v>-85.85</v>
      </c>
      <c r="Q177" s="84">
        <f t="shared" si="13"/>
        <v>1</v>
      </c>
    </row>
    <row r="178" spans="1:17" x14ac:dyDescent="0.25">
      <c r="A178" s="77" t="s">
        <v>7086</v>
      </c>
      <c r="B178" s="77" t="s">
        <v>7101</v>
      </c>
      <c r="C178" s="78">
        <v>45245</v>
      </c>
      <c r="D178" s="79">
        <v>-22.78</v>
      </c>
      <c r="E178" s="79">
        <v>0</v>
      </c>
      <c r="F178" s="79">
        <v>-22.78</v>
      </c>
      <c r="G178" s="78">
        <v>45245</v>
      </c>
      <c r="H178" s="77" t="s">
        <v>7102</v>
      </c>
      <c r="I178" s="80">
        <v>1529939</v>
      </c>
      <c r="J178" s="80"/>
      <c r="K178" s="80">
        <v>192615</v>
      </c>
      <c r="L178" s="81">
        <v>45247</v>
      </c>
      <c r="M178" s="77" t="str">
        <f>VLOOKUP(I178,'ITEM#'!A:B,2,0)</f>
        <v>Costco01</v>
      </c>
      <c r="P178" s="42">
        <f>VLOOKUP(I178,'ITEM#'!A:D,4,0)</f>
        <v>-22.78</v>
      </c>
      <c r="Q178" s="84">
        <f t="shared" si="13"/>
        <v>1</v>
      </c>
    </row>
    <row r="179" spans="1:17" x14ac:dyDescent="0.25">
      <c r="A179" s="77" t="s">
        <v>7086</v>
      </c>
      <c r="B179" s="77" t="s">
        <v>7103</v>
      </c>
      <c r="C179" s="78">
        <v>45245</v>
      </c>
      <c r="D179" s="79">
        <f>E179+F179</f>
        <v>-86.72</v>
      </c>
      <c r="E179" s="79">
        <v>-9.3699999999999992</v>
      </c>
      <c r="F179" s="79">
        <v>-77.349999999999994</v>
      </c>
      <c r="G179" s="78">
        <v>45245</v>
      </c>
      <c r="H179" s="77" t="s">
        <v>7104</v>
      </c>
      <c r="I179" s="80">
        <v>1662420</v>
      </c>
      <c r="J179" s="80"/>
      <c r="K179" s="80">
        <v>192615</v>
      </c>
      <c r="L179" s="81">
        <v>45247</v>
      </c>
      <c r="M179" s="77" t="str">
        <f>VLOOKUP(I179,'ITEM#'!A:B,2,0)</f>
        <v>Costco01</v>
      </c>
      <c r="P179" s="42">
        <f>VLOOKUP(I179,'ITEM#'!A:D,4,0)</f>
        <v>-77.349999999999994</v>
      </c>
      <c r="Q179" s="84">
        <f t="shared" si="13"/>
        <v>1</v>
      </c>
    </row>
    <row r="180" spans="1:17" x14ac:dyDescent="0.25">
      <c r="A180" s="77" t="s">
        <v>7086</v>
      </c>
      <c r="B180" s="77" t="s">
        <v>7103</v>
      </c>
      <c r="C180" s="78">
        <v>45245</v>
      </c>
      <c r="D180" s="79">
        <f>E180+F180</f>
        <v>-95.31</v>
      </c>
      <c r="E180" s="79">
        <v>-9.4600000000000009</v>
      </c>
      <c r="F180" s="79">
        <v>-85.85</v>
      </c>
      <c r="G180" s="78">
        <v>45245</v>
      </c>
      <c r="H180" s="77" t="s">
        <v>7104</v>
      </c>
      <c r="I180" s="80">
        <v>1662421</v>
      </c>
      <c r="J180" s="80"/>
      <c r="K180" s="80">
        <v>192615</v>
      </c>
      <c r="L180" s="81">
        <v>45247</v>
      </c>
      <c r="M180" s="77" t="str">
        <f>VLOOKUP(I180,'ITEM#'!A:B,2,0)</f>
        <v>Costco01</v>
      </c>
      <c r="P180" s="42">
        <f>VLOOKUP(I180,'ITEM#'!A:D,4,0)</f>
        <v>-85.85</v>
      </c>
      <c r="Q180" s="84">
        <f t="shared" si="13"/>
        <v>1</v>
      </c>
    </row>
    <row r="181" spans="1:17" x14ac:dyDescent="0.25">
      <c r="A181" s="77" t="s">
        <v>7105</v>
      </c>
      <c r="B181" s="77" t="s">
        <v>7106</v>
      </c>
      <c r="C181" s="78">
        <v>45246</v>
      </c>
      <c r="D181" s="79">
        <v>-155.24</v>
      </c>
      <c r="E181" s="79">
        <v>-55.11</v>
      </c>
      <c r="F181" s="79">
        <v>-55.13</v>
      </c>
      <c r="G181" s="78">
        <v>45246</v>
      </c>
      <c r="H181" s="77" t="s">
        <v>7107</v>
      </c>
      <c r="I181" s="80">
        <v>1339333</v>
      </c>
      <c r="J181" s="80"/>
      <c r="K181" s="80">
        <v>192921</v>
      </c>
      <c r="L181" s="81">
        <v>45250</v>
      </c>
      <c r="M181" s="77" t="str">
        <f>VLOOKUP(I181,'ITEM#'!A:B,2,0)</f>
        <v>Costco01</v>
      </c>
      <c r="P181" s="42">
        <f>VLOOKUP(I181,'ITEM#'!A:D,4,0)</f>
        <v>-55.13</v>
      </c>
      <c r="Q181" s="84">
        <f t="shared" ref="Q181:Q205" si="14">F181/P181</f>
        <v>1</v>
      </c>
    </row>
    <row r="182" spans="1:17" x14ac:dyDescent="0.25">
      <c r="A182" s="77" t="s">
        <v>7105</v>
      </c>
      <c r="B182" s="77" t="s">
        <v>7106</v>
      </c>
      <c r="C182" s="78">
        <v>45246</v>
      </c>
      <c r="D182" s="79"/>
      <c r="E182" s="79"/>
      <c r="F182" s="79">
        <v>-45</v>
      </c>
      <c r="G182" s="78">
        <v>45246</v>
      </c>
      <c r="H182" s="77" t="s">
        <v>7107</v>
      </c>
      <c r="I182" s="80">
        <v>1663069</v>
      </c>
      <c r="J182" s="80"/>
      <c r="K182" s="80">
        <v>192921</v>
      </c>
      <c r="L182" s="81">
        <v>45250</v>
      </c>
      <c r="M182" s="77" t="str">
        <f>VLOOKUP(I182,'ITEM#'!A:B,2,0)</f>
        <v>Costco01</v>
      </c>
      <c r="P182" s="42">
        <f>VLOOKUP(I182,'ITEM#'!A:D,4,0)</f>
        <v>-22.5</v>
      </c>
      <c r="Q182" s="84">
        <f t="shared" si="14"/>
        <v>2</v>
      </c>
    </row>
    <row r="183" spans="1:17" x14ac:dyDescent="0.25">
      <c r="A183" s="77" t="s">
        <v>7105</v>
      </c>
      <c r="B183" s="77" t="s">
        <v>7174</v>
      </c>
      <c r="C183" s="78">
        <v>45246</v>
      </c>
      <c r="D183" s="79">
        <f>E183+F183</f>
        <v>-38.659999999999997</v>
      </c>
      <c r="E183" s="79">
        <v>-10.509999999999998</v>
      </c>
      <c r="F183" s="79">
        <v>-28.15</v>
      </c>
      <c r="G183" s="78">
        <v>45246</v>
      </c>
      <c r="H183" s="77" t="s">
        <v>7108</v>
      </c>
      <c r="I183" s="80">
        <v>1540783</v>
      </c>
      <c r="J183" s="80"/>
      <c r="K183" s="80">
        <v>192923</v>
      </c>
      <c r="L183" s="81">
        <v>45250</v>
      </c>
      <c r="M183" s="77" t="str">
        <f>VLOOKUP(I183,'ITEM#'!A:B,2,0)</f>
        <v>Costco01</v>
      </c>
      <c r="P183" s="42">
        <f>VLOOKUP(I183,'ITEM#'!A:D,4,0)</f>
        <v>-28.15</v>
      </c>
      <c r="Q183" s="84">
        <f t="shared" si="14"/>
        <v>1</v>
      </c>
    </row>
    <row r="184" spans="1:17" x14ac:dyDescent="0.25">
      <c r="A184" s="77" t="s">
        <v>7105</v>
      </c>
      <c r="B184" s="77" t="s">
        <v>7174</v>
      </c>
      <c r="C184" s="78">
        <v>45246</v>
      </c>
      <c r="D184" s="79">
        <f>E184+F184</f>
        <v>-38.659999999999997</v>
      </c>
      <c r="E184" s="79">
        <v>-10.51</v>
      </c>
      <c r="F184" s="79">
        <v>-28.15</v>
      </c>
      <c r="G184" s="78">
        <v>45246</v>
      </c>
      <c r="H184" s="77" t="s">
        <v>7108</v>
      </c>
      <c r="I184" s="80">
        <v>1540780</v>
      </c>
      <c r="J184" s="80"/>
      <c r="K184" s="80">
        <v>192923</v>
      </c>
      <c r="L184" s="81">
        <v>45250</v>
      </c>
      <c r="M184" s="77" t="str">
        <f>VLOOKUP(I184,'ITEM#'!A:B,2,0)</f>
        <v>Costco01</v>
      </c>
      <c r="P184" s="42">
        <f>VLOOKUP(I184,'ITEM#'!A:D,4,0)</f>
        <v>-28.15</v>
      </c>
      <c r="Q184" s="84">
        <f t="shared" si="14"/>
        <v>1</v>
      </c>
    </row>
    <row r="185" spans="1:17" x14ac:dyDescent="0.25">
      <c r="A185" s="77" t="s">
        <v>7105</v>
      </c>
      <c r="B185" s="77" t="s">
        <v>7175</v>
      </c>
      <c r="C185" s="78">
        <v>45246</v>
      </c>
      <c r="D185" s="79">
        <v>-38.659999999999997</v>
      </c>
      <c r="E185" s="79">
        <v>-10.51</v>
      </c>
      <c r="F185" s="79">
        <v>-28.15</v>
      </c>
      <c r="G185" s="78">
        <v>45246</v>
      </c>
      <c r="H185" s="77" t="s">
        <v>7109</v>
      </c>
      <c r="I185" s="80">
        <v>1540780</v>
      </c>
      <c r="J185" s="80"/>
      <c r="K185" s="80">
        <v>192923</v>
      </c>
      <c r="L185" s="81">
        <v>45250</v>
      </c>
      <c r="M185" s="77" t="str">
        <f>VLOOKUP(I185,'ITEM#'!A:B,2,0)</f>
        <v>Costco01</v>
      </c>
      <c r="P185" s="42">
        <f>VLOOKUP(I185,'ITEM#'!A:D,4,0)</f>
        <v>-28.15</v>
      </c>
      <c r="Q185" s="84">
        <f t="shared" si="14"/>
        <v>1</v>
      </c>
    </row>
    <row r="186" spans="1:17" x14ac:dyDescent="0.25">
      <c r="A186" s="77" t="s">
        <v>7105</v>
      </c>
      <c r="B186" s="77" t="s">
        <v>7110</v>
      </c>
      <c r="C186" s="78">
        <v>45246</v>
      </c>
      <c r="D186" s="79">
        <f>E186+F186</f>
        <v>-38.659999999999997</v>
      </c>
      <c r="E186" s="79">
        <v>-10.509999999999998</v>
      </c>
      <c r="F186" s="79">
        <v>-28.15</v>
      </c>
      <c r="G186" s="78">
        <v>45246</v>
      </c>
      <c r="H186" s="77" t="s">
        <v>7111</v>
      </c>
      <c r="I186" s="80">
        <v>1540783</v>
      </c>
      <c r="J186" s="80"/>
      <c r="K186" s="80">
        <v>192923</v>
      </c>
      <c r="L186" s="81">
        <v>45250</v>
      </c>
      <c r="M186" s="77" t="str">
        <f>VLOOKUP(I186,'ITEM#'!A:B,2,0)</f>
        <v>Costco01</v>
      </c>
      <c r="P186" s="42">
        <f>VLOOKUP(I186,'ITEM#'!A:D,4,0)</f>
        <v>-28.15</v>
      </c>
      <c r="Q186" s="84">
        <f t="shared" si="14"/>
        <v>1</v>
      </c>
    </row>
    <row r="187" spans="1:17" x14ac:dyDescent="0.25">
      <c r="A187" s="77" t="s">
        <v>7105</v>
      </c>
      <c r="B187" s="77" t="s">
        <v>7110</v>
      </c>
      <c r="C187" s="78">
        <v>45246</v>
      </c>
      <c r="D187" s="79">
        <f>E187+F187</f>
        <v>-38.659999999999997</v>
      </c>
      <c r="E187" s="79">
        <v>-10.51</v>
      </c>
      <c r="F187" s="79">
        <v>-28.15</v>
      </c>
      <c r="G187" s="78">
        <v>45246</v>
      </c>
      <c r="H187" s="77" t="s">
        <v>7111</v>
      </c>
      <c r="I187" s="80">
        <v>1540780</v>
      </c>
      <c r="J187" s="80"/>
      <c r="K187" s="80">
        <v>192923</v>
      </c>
      <c r="L187" s="81">
        <v>45250</v>
      </c>
      <c r="M187" s="77" t="str">
        <f>VLOOKUP(I187,'ITEM#'!A:B,2,0)</f>
        <v>Costco01</v>
      </c>
      <c r="P187" s="42">
        <f>VLOOKUP(I187,'ITEM#'!A:D,4,0)</f>
        <v>-28.15</v>
      </c>
      <c r="Q187" s="84">
        <f t="shared" si="14"/>
        <v>1</v>
      </c>
    </row>
    <row r="188" spans="1:17" x14ac:dyDescent="0.25">
      <c r="A188" s="77" t="s">
        <v>7105</v>
      </c>
      <c r="B188" s="77" t="s">
        <v>7112</v>
      </c>
      <c r="C188" s="78">
        <v>45246</v>
      </c>
      <c r="D188" s="79">
        <v>-95.31</v>
      </c>
      <c r="E188" s="79">
        <v>-9.4600000000000009</v>
      </c>
      <c r="F188" s="79">
        <v>-85.85</v>
      </c>
      <c r="G188" s="78">
        <v>45246</v>
      </c>
      <c r="H188" s="77" t="s">
        <v>7113</v>
      </c>
      <c r="I188" s="80">
        <v>1662421</v>
      </c>
      <c r="J188" s="80"/>
      <c r="K188" s="80">
        <v>192923</v>
      </c>
      <c r="L188" s="81">
        <v>45250</v>
      </c>
      <c r="M188" s="77" t="str">
        <f>VLOOKUP(I188,'ITEM#'!A:B,2,0)</f>
        <v>Costco01</v>
      </c>
      <c r="P188" s="42">
        <f>VLOOKUP(I188,'ITEM#'!A:D,4,0)</f>
        <v>-85.85</v>
      </c>
      <c r="Q188" s="84">
        <f t="shared" si="14"/>
        <v>1</v>
      </c>
    </row>
    <row r="189" spans="1:17" x14ac:dyDescent="0.25">
      <c r="A189" s="77" t="s">
        <v>7105</v>
      </c>
      <c r="B189" s="77" t="s">
        <v>7114</v>
      </c>
      <c r="C189" s="78">
        <v>45246</v>
      </c>
      <c r="D189" s="79">
        <v>-128.1</v>
      </c>
      <c r="E189" s="79">
        <v>-33.299999999999997</v>
      </c>
      <c r="F189" s="79">
        <v>-94.8</v>
      </c>
      <c r="G189" s="78">
        <v>45246</v>
      </c>
      <c r="H189" s="77" t="s">
        <v>7115</v>
      </c>
      <c r="I189" s="80">
        <v>1593358</v>
      </c>
      <c r="J189" s="80"/>
      <c r="K189" s="80">
        <v>192923</v>
      </c>
      <c r="L189" s="81">
        <v>45250</v>
      </c>
      <c r="M189" s="77" t="str">
        <f>VLOOKUP(I189,'ITEM#'!A:B,2,0)</f>
        <v>Costco01</v>
      </c>
      <c r="P189" s="42">
        <f>VLOOKUP(I189,'ITEM#'!A:D,4,0)</f>
        <v>-31.6</v>
      </c>
      <c r="Q189" s="84">
        <f t="shared" si="14"/>
        <v>2.9999999999999996</v>
      </c>
    </row>
    <row r="190" spans="1:17" x14ac:dyDescent="0.25">
      <c r="A190" s="77" t="s">
        <v>7105</v>
      </c>
      <c r="B190" s="77" t="s">
        <v>7116</v>
      </c>
      <c r="C190" s="78">
        <v>45246</v>
      </c>
      <c r="D190" s="79">
        <v>-39</v>
      </c>
      <c r="E190" s="79">
        <v>0</v>
      </c>
      <c r="F190" s="79">
        <v>-39</v>
      </c>
      <c r="G190" s="78">
        <v>45246</v>
      </c>
      <c r="H190" s="77" t="s">
        <v>7117</v>
      </c>
      <c r="I190" s="80">
        <v>1529946</v>
      </c>
      <c r="J190" s="80"/>
      <c r="K190" s="80">
        <v>192923</v>
      </c>
      <c r="L190" s="81">
        <v>45250</v>
      </c>
      <c r="M190" s="77" t="str">
        <f>VLOOKUP(I190,'ITEM#'!A:B,2,0)</f>
        <v>Costco01</v>
      </c>
      <c r="P190" s="42">
        <f>VLOOKUP(I190,'ITEM#'!A:D,4,0)</f>
        <v>-39</v>
      </c>
      <c r="Q190" s="84">
        <f t="shared" si="14"/>
        <v>1</v>
      </c>
    </row>
    <row r="191" spans="1:17" x14ac:dyDescent="0.25">
      <c r="A191" s="77" t="s">
        <v>7105</v>
      </c>
      <c r="B191" s="77" t="s">
        <v>7118</v>
      </c>
      <c r="C191" s="78">
        <v>45246</v>
      </c>
      <c r="D191" s="79">
        <v>-39</v>
      </c>
      <c r="E191" s="79">
        <v>0</v>
      </c>
      <c r="F191" s="79">
        <v>-39</v>
      </c>
      <c r="G191" s="78">
        <v>45246</v>
      </c>
      <c r="H191" s="77" t="s">
        <v>7119</v>
      </c>
      <c r="I191" s="80">
        <v>1529946</v>
      </c>
      <c r="J191" s="80"/>
      <c r="K191" s="80">
        <v>192923</v>
      </c>
      <c r="L191" s="81">
        <v>45250</v>
      </c>
      <c r="M191" s="77" t="str">
        <f>VLOOKUP(I191,'ITEM#'!A:B,2,0)</f>
        <v>Costco01</v>
      </c>
      <c r="P191" s="42">
        <f>VLOOKUP(I191,'ITEM#'!A:D,4,0)</f>
        <v>-39</v>
      </c>
      <c r="Q191" s="84">
        <f t="shared" si="14"/>
        <v>1</v>
      </c>
    </row>
    <row r="192" spans="1:17" x14ac:dyDescent="0.25">
      <c r="A192" s="77" t="s">
        <v>7105</v>
      </c>
      <c r="B192" s="77" t="s">
        <v>7120</v>
      </c>
      <c r="C192" s="78">
        <v>45246</v>
      </c>
      <c r="D192" s="79">
        <v>-39</v>
      </c>
      <c r="E192" s="79">
        <v>0</v>
      </c>
      <c r="F192" s="79">
        <v>-39</v>
      </c>
      <c r="G192" s="78">
        <v>45246</v>
      </c>
      <c r="H192" s="77" t="s">
        <v>7121</v>
      </c>
      <c r="I192" s="80">
        <v>1529946</v>
      </c>
      <c r="J192" s="80"/>
      <c r="K192" s="80">
        <v>192923</v>
      </c>
      <c r="L192" s="81">
        <v>45250</v>
      </c>
      <c r="M192" s="77" t="str">
        <f>VLOOKUP(I192,'ITEM#'!A:B,2,0)</f>
        <v>Costco01</v>
      </c>
      <c r="P192" s="42">
        <f>VLOOKUP(I192,'ITEM#'!A:D,4,0)</f>
        <v>-39</v>
      </c>
      <c r="Q192" s="84">
        <f t="shared" si="14"/>
        <v>1</v>
      </c>
    </row>
    <row r="193" spans="1:17" x14ac:dyDescent="0.25">
      <c r="A193" s="77" t="s">
        <v>7105</v>
      </c>
      <c r="B193" s="77" t="s">
        <v>7122</v>
      </c>
      <c r="C193" s="78">
        <v>45246</v>
      </c>
      <c r="D193" s="79">
        <v>-95.31</v>
      </c>
      <c r="E193" s="79">
        <v>-9.4600000000000009</v>
      </c>
      <c r="F193" s="79">
        <v>-85.85</v>
      </c>
      <c r="G193" s="78">
        <v>45246</v>
      </c>
      <c r="H193" s="77" t="s">
        <v>7123</v>
      </c>
      <c r="I193" s="80">
        <v>1662421</v>
      </c>
      <c r="J193" s="80"/>
      <c r="K193" s="80">
        <v>192923</v>
      </c>
      <c r="L193" s="81">
        <v>45250</v>
      </c>
      <c r="M193" s="77" t="str">
        <f>VLOOKUP(I193,'ITEM#'!A:B,2,0)</f>
        <v>Costco01</v>
      </c>
      <c r="P193" s="42">
        <f>VLOOKUP(I193,'ITEM#'!A:D,4,0)</f>
        <v>-85.85</v>
      </c>
      <c r="Q193" s="84">
        <f t="shared" si="14"/>
        <v>1</v>
      </c>
    </row>
    <row r="194" spans="1:17" x14ac:dyDescent="0.25">
      <c r="A194" s="77" t="s">
        <v>7105</v>
      </c>
      <c r="B194" s="77" t="s">
        <v>7124</v>
      </c>
      <c r="C194" s="78">
        <v>45246</v>
      </c>
      <c r="D194" s="79">
        <f>E194+F194</f>
        <v>-38.659999999999997</v>
      </c>
      <c r="E194" s="79">
        <v>-10.509999999999998</v>
      </c>
      <c r="F194" s="79">
        <v>-28.15</v>
      </c>
      <c r="G194" s="78">
        <v>45246</v>
      </c>
      <c r="H194" s="77" t="s">
        <v>7125</v>
      </c>
      <c r="I194" s="80">
        <v>1593356</v>
      </c>
      <c r="J194" s="80"/>
      <c r="K194" s="80">
        <v>192923</v>
      </c>
      <c r="L194" s="81">
        <v>45250</v>
      </c>
      <c r="M194" s="77" t="str">
        <f>VLOOKUP(I194,'ITEM#'!A:B,2,0)</f>
        <v>Costco01</v>
      </c>
      <c r="P194" s="42">
        <f>VLOOKUP(I194,'ITEM#'!A:D,4,0)</f>
        <v>-28.15</v>
      </c>
      <c r="Q194" s="84">
        <f t="shared" si="14"/>
        <v>1</v>
      </c>
    </row>
    <row r="195" spans="1:17" x14ac:dyDescent="0.25">
      <c r="A195" s="77" t="s">
        <v>7105</v>
      </c>
      <c r="B195" s="77" t="s">
        <v>7124</v>
      </c>
      <c r="C195" s="78">
        <v>45246</v>
      </c>
      <c r="D195" s="79">
        <f t="shared" ref="D195:D196" si="15">E195+F195</f>
        <v>-86.72</v>
      </c>
      <c r="E195" s="79">
        <v>-9.3699999999999992</v>
      </c>
      <c r="F195" s="79">
        <v>-77.349999999999994</v>
      </c>
      <c r="G195" s="78">
        <v>45246</v>
      </c>
      <c r="H195" s="77" t="s">
        <v>7125</v>
      </c>
      <c r="I195" s="80">
        <v>1662420</v>
      </c>
      <c r="J195" s="80"/>
      <c r="K195" s="80">
        <v>192923</v>
      </c>
      <c r="L195" s="81">
        <v>45250</v>
      </c>
      <c r="M195" s="77" t="str">
        <f>VLOOKUP(I195,'ITEM#'!A:B,2,0)</f>
        <v>Costco01</v>
      </c>
      <c r="P195" s="42">
        <f>VLOOKUP(I195,'ITEM#'!A:D,4,0)</f>
        <v>-77.349999999999994</v>
      </c>
      <c r="Q195" s="84">
        <f t="shared" si="14"/>
        <v>1</v>
      </c>
    </row>
    <row r="196" spans="1:17" x14ac:dyDescent="0.25">
      <c r="A196" s="77" t="s">
        <v>7105</v>
      </c>
      <c r="B196" s="77" t="s">
        <v>7124</v>
      </c>
      <c r="C196" s="78">
        <v>45246</v>
      </c>
      <c r="D196" s="79">
        <f t="shared" si="15"/>
        <v>-95.31</v>
      </c>
      <c r="E196" s="79">
        <v>-9.4600000000000009</v>
      </c>
      <c r="F196" s="79">
        <v>-85.85</v>
      </c>
      <c r="G196" s="78">
        <v>45246</v>
      </c>
      <c r="H196" s="77" t="s">
        <v>7125</v>
      </c>
      <c r="I196" s="80">
        <v>1662421</v>
      </c>
      <c r="J196" s="80"/>
      <c r="K196" s="80">
        <v>192923</v>
      </c>
      <c r="L196" s="81">
        <v>45250</v>
      </c>
      <c r="M196" s="77" t="str">
        <f>VLOOKUP(I196,'ITEM#'!A:B,2,0)</f>
        <v>Costco01</v>
      </c>
      <c r="P196" s="42">
        <f>VLOOKUP(I196,'ITEM#'!A:D,4,0)</f>
        <v>-85.85</v>
      </c>
      <c r="Q196" s="84">
        <f t="shared" si="14"/>
        <v>1</v>
      </c>
    </row>
    <row r="197" spans="1:17" x14ac:dyDescent="0.25">
      <c r="A197" s="77" t="s">
        <v>7105</v>
      </c>
      <c r="B197" s="77" t="s">
        <v>7126</v>
      </c>
      <c r="C197" s="78">
        <v>45246</v>
      </c>
      <c r="D197" s="79">
        <v>-95.31</v>
      </c>
      <c r="E197" s="79">
        <v>-9.4600000000000009</v>
      </c>
      <c r="F197" s="79">
        <v>-85.85</v>
      </c>
      <c r="G197" s="78">
        <v>45246</v>
      </c>
      <c r="H197" s="77" t="s">
        <v>7127</v>
      </c>
      <c r="I197" s="80">
        <v>1662421</v>
      </c>
      <c r="J197" s="80"/>
      <c r="K197" s="80">
        <v>192923</v>
      </c>
      <c r="L197" s="81">
        <v>45250</v>
      </c>
      <c r="M197" s="77" t="str">
        <f>VLOOKUP(I197,'ITEM#'!A:B,2,0)</f>
        <v>Costco01</v>
      </c>
      <c r="P197" s="42">
        <f>VLOOKUP(I197,'ITEM#'!A:D,4,0)</f>
        <v>-85.85</v>
      </c>
      <c r="Q197" s="84">
        <f t="shared" si="14"/>
        <v>1</v>
      </c>
    </row>
    <row r="198" spans="1:17" x14ac:dyDescent="0.25">
      <c r="A198" s="77" t="s">
        <v>7105</v>
      </c>
      <c r="B198" s="77" t="s">
        <v>7128</v>
      </c>
      <c r="C198" s="78">
        <v>45246</v>
      </c>
      <c r="D198" s="79">
        <v>-260.16000000000003</v>
      </c>
      <c r="E198" s="79">
        <v>-28.11</v>
      </c>
      <c r="F198" s="79">
        <v>-232.05</v>
      </c>
      <c r="G198" s="78">
        <v>45246</v>
      </c>
      <c r="H198" s="77" t="s">
        <v>7129</v>
      </c>
      <c r="I198" s="80">
        <v>1662420</v>
      </c>
      <c r="J198" s="80"/>
      <c r="K198" s="80">
        <v>192923</v>
      </c>
      <c r="L198" s="81">
        <v>45250</v>
      </c>
      <c r="M198" s="77" t="str">
        <f>VLOOKUP(I198,'ITEM#'!A:B,2,0)</f>
        <v>Costco01</v>
      </c>
      <c r="P198" s="42">
        <f>VLOOKUP(I198,'ITEM#'!A:D,4,0)</f>
        <v>-77.349999999999994</v>
      </c>
      <c r="Q198" s="84">
        <f t="shared" si="14"/>
        <v>3.0000000000000004</v>
      </c>
    </row>
    <row r="199" spans="1:17" x14ac:dyDescent="0.25">
      <c r="A199" s="77" t="s">
        <v>7105</v>
      </c>
      <c r="B199" s="77" t="s">
        <v>7130</v>
      </c>
      <c r="C199" s="78">
        <v>45246</v>
      </c>
      <c r="D199" s="79">
        <v>-173.44</v>
      </c>
      <c r="E199" s="79">
        <v>-18.739999999999998</v>
      </c>
      <c r="F199" s="79">
        <v>-154.69999999999999</v>
      </c>
      <c r="G199" s="78">
        <v>45246</v>
      </c>
      <c r="H199" s="77" t="s">
        <v>7131</v>
      </c>
      <c r="I199" s="80">
        <v>1662420</v>
      </c>
      <c r="J199" s="80"/>
      <c r="K199" s="80">
        <v>192923</v>
      </c>
      <c r="L199" s="81">
        <v>45250</v>
      </c>
      <c r="M199" s="77" t="str">
        <f>VLOOKUP(I199,'ITEM#'!A:B,2,0)</f>
        <v>Costco01</v>
      </c>
      <c r="P199" s="42">
        <f>VLOOKUP(I199,'ITEM#'!A:D,4,0)</f>
        <v>-77.349999999999994</v>
      </c>
      <c r="Q199" s="84">
        <f t="shared" si="14"/>
        <v>2</v>
      </c>
    </row>
    <row r="200" spans="1:17" x14ac:dyDescent="0.25">
      <c r="A200" s="77" t="s">
        <v>7105</v>
      </c>
      <c r="B200" s="77" t="s">
        <v>7132</v>
      </c>
      <c r="C200" s="78">
        <v>45246</v>
      </c>
      <c r="D200" s="79">
        <f>E200+F200</f>
        <v>-86.72</v>
      </c>
      <c r="E200" s="79">
        <v>-9.3699999999999992</v>
      </c>
      <c r="F200" s="79">
        <v>-77.349999999999994</v>
      </c>
      <c r="G200" s="78">
        <v>45246</v>
      </c>
      <c r="H200" s="77" t="s">
        <v>7133</v>
      </c>
      <c r="I200" s="80">
        <v>1662420</v>
      </c>
      <c r="J200" s="80"/>
      <c r="K200" s="80">
        <v>192923</v>
      </c>
      <c r="L200" s="81">
        <v>45250</v>
      </c>
      <c r="M200" s="77" t="str">
        <f>VLOOKUP(I200,'ITEM#'!A:B,2,0)</f>
        <v>Costco01</v>
      </c>
      <c r="P200" s="42">
        <f>VLOOKUP(I200,'ITEM#'!A:D,4,0)</f>
        <v>-77.349999999999994</v>
      </c>
      <c r="Q200" s="84">
        <f t="shared" si="14"/>
        <v>1</v>
      </c>
    </row>
    <row r="201" spans="1:17" x14ac:dyDescent="0.25">
      <c r="A201" s="77" t="s">
        <v>7105</v>
      </c>
      <c r="B201" s="77" t="s">
        <v>7132</v>
      </c>
      <c r="C201" s="78">
        <v>45246</v>
      </c>
      <c r="D201" s="79">
        <f>E201+F201</f>
        <v>-190.62</v>
      </c>
      <c r="E201" s="79">
        <v>-18.920000000000002</v>
      </c>
      <c r="F201" s="79">
        <v>-171.7</v>
      </c>
      <c r="G201" s="78">
        <v>45246</v>
      </c>
      <c r="H201" s="77" t="s">
        <v>7133</v>
      </c>
      <c r="I201" s="80">
        <v>1662421</v>
      </c>
      <c r="J201" s="80"/>
      <c r="K201" s="80">
        <v>192923</v>
      </c>
      <c r="L201" s="81">
        <v>45250</v>
      </c>
      <c r="M201" s="77" t="str">
        <f>VLOOKUP(I201,'ITEM#'!A:B,2,0)</f>
        <v>Costco01</v>
      </c>
      <c r="P201" s="42">
        <f>VLOOKUP(I201,'ITEM#'!A:D,4,0)</f>
        <v>-85.85</v>
      </c>
      <c r="Q201" s="84">
        <f t="shared" si="14"/>
        <v>2</v>
      </c>
    </row>
    <row r="202" spans="1:17" x14ac:dyDescent="0.25">
      <c r="A202" s="77" t="s">
        <v>7105</v>
      </c>
      <c r="B202" s="77" t="s">
        <v>7134</v>
      </c>
      <c r="C202" s="78">
        <v>45246</v>
      </c>
      <c r="D202" s="79">
        <v>-25.55</v>
      </c>
      <c r="E202" s="79">
        <v>0</v>
      </c>
      <c r="F202" s="79">
        <v>-25.55</v>
      </c>
      <c r="G202" s="78">
        <v>45246</v>
      </c>
      <c r="H202" s="77" t="s">
        <v>7135</v>
      </c>
      <c r="I202" s="80">
        <v>1516596</v>
      </c>
      <c r="J202" s="80"/>
      <c r="K202" s="80">
        <v>192923</v>
      </c>
      <c r="L202" s="81">
        <v>45250</v>
      </c>
      <c r="M202" s="77" t="str">
        <f>VLOOKUP(I202,'ITEM#'!A:B,2,0)</f>
        <v>Costco01</v>
      </c>
      <c r="P202" s="42">
        <f>VLOOKUP(I202,'ITEM#'!A:D,4,0)</f>
        <v>-25.55</v>
      </c>
      <c r="Q202" s="84">
        <f t="shared" si="14"/>
        <v>1</v>
      </c>
    </row>
    <row r="203" spans="1:17" x14ac:dyDescent="0.25">
      <c r="A203" s="77" t="s">
        <v>7105</v>
      </c>
      <c r="B203" s="77" t="s">
        <v>7136</v>
      </c>
      <c r="C203" s="78">
        <v>45246</v>
      </c>
      <c r="D203" s="79">
        <v>-95.31</v>
      </c>
      <c r="E203" s="79">
        <v>-9.4600000000000009</v>
      </c>
      <c r="F203" s="79">
        <v>-85.85</v>
      </c>
      <c r="G203" s="78">
        <v>45246</v>
      </c>
      <c r="H203" s="77" t="s">
        <v>7137</v>
      </c>
      <c r="I203" s="80">
        <v>1662421</v>
      </c>
      <c r="J203" s="80"/>
      <c r="K203" s="80">
        <v>192923</v>
      </c>
      <c r="L203" s="81">
        <v>45250</v>
      </c>
      <c r="M203" s="77" t="str">
        <f>VLOOKUP(I203,'ITEM#'!A:B,2,0)</f>
        <v>Costco01</v>
      </c>
      <c r="P203" s="42">
        <f>VLOOKUP(I203,'ITEM#'!A:D,4,0)</f>
        <v>-85.85</v>
      </c>
      <c r="Q203" s="84">
        <f t="shared" si="14"/>
        <v>1</v>
      </c>
    </row>
    <row r="204" spans="1:17" x14ac:dyDescent="0.25">
      <c r="A204" s="77" t="s">
        <v>7105</v>
      </c>
      <c r="B204" s="77" t="s">
        <v>7138</v>
      </c>
      <c r="C204" s="78">
        <v>45246</v>
      </c>
      <c r="D204" s="79">
        <v>-39</v>
      </c>
      <c r="E204" s="79">
        <v>0</v>
      </c>
      <c r="F204" s="79">
        <v>-39</v>
      </c>
      <c r="G204" s="78">
        <v>45246</v>
      </c>
      <c r="H204" s="77" t="s">
        <v>7139</v>
      </c>
      <c r="I204" s="80">
        <v>1529947</v>
      </c>
      <c r="J204" s="80"/>
      <c r="K204" s="80">
        <v>192923</v>
      </c>
      <c r="L204" s="81">
        <v>45250</v>
      </c>
      <c r="M204" s="77" t="str">
        <f>VLOOKUP(I204,'ITEM#'!A:B,2,0)</f>
        <v>Costco01</v>
      </c>
      <c r="P204" s="42">
        <f>VLOOKUP(I204,'ITEM#'!A:D,4,0)</f>
        <v>-39</v>
      </c>
      <c r="Q204" s="84">
        <f t="shared" si="14"/>
        <v>1</v>
      </c>
    </row>
    <row r="205" spans="1:17" x14ac:dyDescent="0.25">
      <c r="A205" s="77" t="s">
        <v>7105</v>
      </c>
      <c r="B205" s="77" t="s">
        <v>7140</v>
      </c>
      <c r="C205" s="78">
        <v>45246</v>
      </c>
      <c r="D205" s="79">
        <v>-86.72</v>
      </c>
      <c r="E205" s="79">
        <v>-9.3699999999999992</v>
      </c>
      <c r="F205" s="79">
        <v>-77.349999999999994</v>
      </c>
      <c r="G205" s="78">
        <v>45246</v>
      </c>
      <c r="H205" s="77" t="s">
        <v>7141</v>
      </c>
      <c r="I205" s="80">
        <v>1662420</v>
      </c>
      <c r="J205" s="80"/>
      <c r="K205" s="80">
        <v>192923</v>
      </c>
      <c r="L205" s="81">
        <v>45250</v>
      </c>
      <c r="M205" s="77" t="str">
        <f>VLOOKUP(I205,'ITEM#'!A:B,2,0)</f>
        <v>Costco01</v>
      </c>
      <c r="P205" s="42">
        <f>VLOOKUP(I205,'ITEM#'!A:D,4,0)</f>
        <v>-77.349999999999994</v>
      </c>
      <c r="Q205" s="84">
        <f t="shared" si="14"/>
        <v>1</v>
      </c>
    </row>
    <row r="206" spans="1:17" x14ac:dyDescent="0.25">
      <c r="A206" s="77" t="s">
        <v>7105</v>
      </c>
      <c r="B206" s="77" t="s">
        <v>7142</v>
      </c>
      <c r="C206" s="78">
        <v>45246</v>
      </c>
      <c r="D206" s="79">
        <v>-85.4</v>
      </c>
      <c r="E206" s="79">
        <v>-22.2</v>
      </c>
      <c r="F206" s="79">
        <v>-63.2</v>
      </c>
      <c r="G206" s="78">
        <v>45246</v>
      </c>
      <c r="H206" s="77" t="s">
        <v>7143</v>
      </c>
      <c r="I206" s="80">
        <v>1540785</v>
      </c>
      <c r="J206" s="80"/>
      <c r="K206" s="80">
        <v>192923</v>
      </c>
      <c r="L206" s="81">
        <v>45250</v>
      </c>
      <c r="M206" s="77" t="str">
        <f>VLOOKUP(I206,'ITEM#'!A:B,2,0)</f>
        <v>Costco01</v>
      </c>
      <c r="P206" s="42">
        <f>VLOOKUP(I206,'ITEM#'!A:D,4,0)</f>
        <v>-31.6</v>
      </c>
      <c r="Q206" s="84">
        <f t="shared" ref="Q206" si="16">F206/P206</f>
        <v>2</v>
      </c>
    </row>
    <row r="207" spans="1:17" x14ac:dyDescent="0.25">
      <c r="A207" s="77" t="s">
        <v>7144</v>
      </c>
      <c r="B207" s="77" t="s">
        <v>7176</v>
      </c>
      <c r="C207" s="78">
        <v>45247</v>
      </c>
      <c r="D207" s="79">
        <v>-42.8</v>
      </c>
      <c r="E207" s="79">
        <v>-20.3</v>
      </c>
      <c r="F207" s="79">
        <v>-22.5</v>
      </c>
      <c r="G207" s="78">
        <v>45247</v>
      </c>
      <c r="H207" s="77" t="s">
        <v>7145</v>
      </c>
      <c r="I207" s="80">
        <v>1663075</v>
      </c>
      <c r="J207" s="80"/>
      <c r="K207" s="80">
        <v>12222681</v>
      </c>
      <c r="L207" s="81">
        <v>45251</v>
      </c>
      <c r="M207" s="77" t="str">
        <f>VLOOKUP(I207,'ITEM#'!A:B,2,0)</f>
        <v>Costco01</v>
      </c>
      <c r="P207" s="42">
        <f>VLOOKUP(I207,'ITEM#'!A:D,4,0)</f>
        <v>-22.5</v>
      </c>
      <c r="Q207" s="84">
        <f t="shared" ref="Q207:Q229" si="17">F207/P207</f>
        <v>1</v>
      </c>
    </row>
    <row r="208" spans="1:17" x14ac:dyDescent="0.25">
      <c r="A208" s="77" t="s">
        <v>7144</v>
      </c>
      <c r="B208" s="77" t="s">
        <v>7146</v>
      </c>
      <c r="C208" s="78">
        <v>45247</v>
      </c>
      <c r="D208" s="79">
        <v>-182.15</v>
      </c>
      <c r="E208" s="79">
        <v>-69.650000000000006</v>
      </c>
      <c r="F208" s="79">
        <v>-45</v>
      </c>
      <c r="G208" s="78">
        <v>45247</v>
      </c>
      <c r="H208" s="77" t="s">
        <v>7147</v>
      </c>
      <c r="I208" s="80">
        <v>1663075</v>
      </c>
      <c r="J208" s="80"/>
      <c r="K208" s="80">
        <v>12222681</v>
      </c>
      <c r="L208" s="81">
        <v>45251</v>
      </c>
      <c r="M208" s="77" t="str">
        <f>VLOOKUP(I208,'ITEM#'!A:B,2,0)</f>
        <v>Costco01</v>
      </c>
      <c r="P208" s="42">
        <f>VLOOKUP(I208,'ITEM#'!A:D,4,0)</f>
        <v>-22.5</v>
      </c>
      <c r="Q208" s="84">
        <f t="shared" si="17"/>
        <v>2</v>
      </c>
    </row>
    <row r="209" spans="1:17" x14ac:dyDescent="0.25">
      <c r="A209" s="77" t="s">
        <v>7144</v>
      </c>
      <c r="B209" s="77" t="s">
        <v>7146</v>
      </c>
      <c r="C209" s="78">
        <v>45247</v>
      </c>
      <c r="D209" s="79"/>
      <c r="E209" s="79"/>
      <c r="F209" s="79">
        <v>-45</v>
      </c>
      <c r="G209" s="78">
        <v>45247</v>
      </c>
      <c r="H209" s="77" t="s">
        <v>7147</v>
      </c>
      <c r="I209" s="80">
        <v>1663079</v>
      </c>
      <c r="J209" s="80"/>
      <c r="K209" s="80">
        <v>12222681</v>
      </c>
      <c r="L209" s="81">
        <v>45251</v>
      </c>
      <c r="M209" s="77" t="str">
        <f>VLOOKUP(I209,'ITEM#'!A:B,2,0)</f>
        <v>Costco01</v>
      </c>
      <c r="P209" s="42">
        <f>VLOOKUP(I209,'ITEM#'!A:D,4,0)</f>
        <v>-22.5</v>
      </c>
      <c r="Q209" s="84">
        <f t="shared" si="17"/>
        <v>2</v>
      </c>
    </row>
    <row r="210" spans="1:17" x14ac:dyDescent="0.25">
      <c r="A210" s="77" t="s">
        <v>7144</v>
      </c>
      <c r="B210" s="77" t="s">
        <v>7146</v>
      </c>
      <c r="C210" s="78">
        <v>45247</v>
      </c>
      <c r="D210" s="79"/>
      <c r="E210" s="79"/>
      <c r="F210" s="79">
        <v>-22.5</v>
      </c>
      <c r="G210" s="78">
        <v>45247</v>
      </c>
      <c r="H210" s="77" t="s">
        <v>7147</v>
      </c>
      <c r="I210" s="80">
        <v>1663082</v>
      </c>
      <c r="J210" s="80"/>
      <c r="K210" s="80">
        <v>12222681</v>
      </c>
      <c r="L210" s="81">
        <v>45251</v>
      </c>
      <c r="M210" s="77" t="str">
        <f>VLOOKUP(I210,'ITEM#'!A:B,2,0)</f>
        <v>Costco01</v>
      </c>
      <c r="P210" s="42">
        <f>VLOOKUP(I210,'ITEM#'!A:D,4,0)</f>
        <v>-22.5</v>
      </c>
      <c r="Q210" s="84">
        <f t="shared" si="17"/>
        <v>1</v>
      </c>
    </row>
    <row r="211" spans="1:17" x14ac:dyDescent="0.25">
      <c r="A211" s="77" t="s">
        <v>7144</v>
      </c>
      <c r="B211" s="77" t="s">
        <v>7177</v>
      </c>
      <c r="C211" s="78">
        <v>45247</v>
      </c>
      <c r="D211" s="79">
        <v>-87.68</v>
      </c>
      <c r="E211" s="79">
        <v>-25.41</v>
      </c>
      <c r="F211" s="79">
        <v>-62.27</v>
      </c>
      <c r="G211" s="78">
        <v>45247</v>
      </c>
      <c r="H211" s="77" t="s">
        <v>7148</v>
      </c>
      <c r="I211" s="80">
        <v>1339335</v>
      </c>
      <c r="J211" s="80"/>
      <c r="K211" s="80">
        <v>12222681</v>
      </c>
      <c r="L211" s="81">
        <v>45251</v>
      </c>
      <c r="M211" s="77" t="str">
        <f>VLOOKUP(I211,'ITEM#'!A:B,2,0)</f>
        <v>Costco01</v>
      </c>
      <c r="P211" s="42">
        <f>VLOOKUP(I211,'ITEM#'!A:D,4,0)</f>
        <v>-62.27</v>
      </c>
      <c r="Q211" s="84">
        <f t="shared" si="17"/>
        <v>1</v>
      </c>
    </row>
    <row r="212" spans="1:17" x14ac:dyDescent="0.25">
      <c r="A212" s="77" t="s">
        <v>7144</v>
      </c>
      <c r="B212" s="77" t="s">
        <v>7178</v>
      </c>
      <c r="C212" s="78">
        <v>45248</v>
      </c>
      <c r="D212" s="79">
        <v>-39</v>
      </c>
      <c r="E212" s="79">
        <v>0</v>
      </c>
      <c r="F212" s="79">
        <v>-39</v>
      </c>
      <c r="G212" s="78">
        <v>45248</v>
      </c>
      <c r="H212" s="77" t="s">
        <v>7149</v>
      </c>
      <c r="I212" s="80">
        <v>1529947</v>
      </c>
      <c r="J212" s="80"/>
      <c r="K212" s="80">
        <v>192928</v>
      </c>
      <c r="L212" s="81">
        <v>45251</v>
      </c>
      <c r="M212" s="77" t="str">
        <f>VLOOKUP(I212,'ITEM#'!A:B,2,0)</f>
        <v>Costco01</v>
      </c>
      <c r="P212" s="42">
        <f>VLOOKUP(I212,'ITEM#'!A:D,4,0)</f>
        <v>-39</v>
      </c>
      <c r="Q212" s="84">
        <f t="shared" si="17"/>
        <v>1</v>
      </c>
    </row>
    <row r="213" spans="1:17" x14ac:dyDescent="0.25">
      <c r="A213" s="77" t="s">
        <v>7144</v>
      </c>
      <c r="B213" s="77" t="s">
        <v>7150</v>
      </c>
      <c r="C213" s="78">
        <v>45248</v>
      </c>
      <c r="D213" s="79">
        <v>-95.31</v>
      </c>
      <c r="E213" s="79">
        <v>-9.4600000000000009</v>
      </c>
      <c r="F213" s="79">
        <v>-85.85</v>
      </c>
      <c r="G213" s="78">
        <v>45248</v>
      </c>
      <c r="H213" s="77" t="s">
        <v>7151</v>
      </c>
      <c r="I213" s="80">
        <v>1662422</v>
      </c>
      <c r="J213" s="80"/>
      <c r="K213" s="80">
        <v>192928</v>
      </c>
      <c r="L213" s="81">
        <v>45251</v>
      </c>
      <c r="M213" s="77" t="str">
        <f>VLOOKUP(I213,'ITEM#'!A:B,2,0)</f>
        <v>Costco01</v>
      </c>
      <c r="P213" s="42">
        <f>VLOOKUP(I213,'ITEM#'!A:D,4,0)</f>
        <v>-85.85</v>
      </c>
      <c r="Q213" s="84">
        <f t="shared" si="17"/>
        <v>1</v>
      </c>
    </row>
    <row r="214" spans="1:17" x14ac:dyDescent="0.25">
      <c r="A214" s="77" t="s">
        <v>7144</v>
      </c>
      <c r="B214" s="77" t="s">
        <v>7152</v>
      </c>
      <c r="C214" s="78">
        <v>45248</v>
      </c>
      <c r="D214" s="79">
        <v>-95.31</v>
      </c>
      <c r="E214" s="79">
        <v>-9.4600000000000009</v>
      </c>
      <c r="F214" s="79">
        <v>-85.85</v>
      </c>
      <c r="G214" s="78">
        <v>45248</v>
      </c>
      <c r="H214" s="77" t="s">
        <v>7153</v>
      </c>
      <c r="I214" s="80">
        <v>1662422</v>
      </c>
      <c r="J214" s="80"/>
      <c r="K214" s="80">
        <v>192928</v>
      </c>
      <c r="L214" s="81">
        <v>45251</v>
      </c>
      <c r="M214" s="77" t="str">
        <f>VLOOKUP(I214,'ITEM#'!A:B,2,0)</f>
        <v>Costco01</v>
      </c>
      <c r="P214" s="42">
        <f>VLOOKUP(I214,'ITEM#'!A:D,4,0)</f>
        <v>-85.85</v>
      </c>
      <c r="Q214" s="84">
        <f t="shared" si="17"/>
        <v>1</v>
      </c>
    </row>
    <row r="215" spans="1:17" x14ac:dyDescent="0.25">
      <c r="A215" s="77" t="s">
        <v>7144</v>
      </c>
      <c r="B215" s="77" t="s">
        <v>7154</v>
      </c>
      <c r="C215" s="78">
        <v>45247</v>
      </c>
      <c r="D215" s="79">
        <v>-95.31</v>
      </c>
      <c r="E215" s="79">
        <v>-9.4600000000000009</v>
      </c>
      <c r="F215" s="79">
        <v>-85.85</v>
      </c>
      <c r="G215" s="78">
        <v>45247</v>
      </c>
      <c r="H215" s="77" t="s">
        <v>7155</v>
      </c>
      <c r="I215" s="80">
        <v>1662421</v>
      </c>
      <c r="J215" s="80"/>
      <c r="K215" s="80">
        <v>192928</v>
      </c>
      <c r="L215" s="81">
        <v>45251</v>
      </c>
      <c r="M215" s="77" t="str">
        <f>VLOOKUP(I215,'ITEM#'!A:B,2,0)</f>
        <v>Costco01</v>
      </c>
      <c r="P215" s="42">
        <f>VLOOKUP(I215,'ITEM#'!A:D,4,0)</f>
        <v>-85.85</v>
      </c>
      <c r="Q215" s="84">
        <f t="shared" si="17"/>
        <v>1</v>
      </c>
    </row>
    <row r="216" spans="1:17" x14ac:dyDescent="0.25">
      <c r="A216" s="77" t="s">
        <v>7144</v>
      </c>
      <c r="B216" s="77" t="s">
        <v>7156</v>
      </c>
      <c r="C216" s="78">
        <v>45248</v>
      </c>
      <c r="D216" s="79">
        <v>-95.31</v>
      </c>
      <c r="E216" s="79">
        <v>-9.4600000000000009</v>
      </c>
      <c r="F216" s="79">
        <v>-85.85</v>
      </c>
      <c r="G216" s="78">
        <v>45248</v>
      </c>
      <c r="H216" s="77" t="s">
        <v>7157</v>
      </c>
      <c r="I216" s="80">
        <v>1662421</v>
      </c>
      <c r="J216" s="80"/>
      <c r="K216" s="80">
        <v>192928</v>
      </c>
      <c r="L216" s="81">
        <v>45251</v>
      </c>
      <c r="M216" s="77" t="str">
        <f>VLOOKUP(I216,'ITEM#'!A:B,2,0)</f>
        <v>Costco01</v>
      </c>
      <c r="P216" s="42">
        <f>VLOOKUP(I216,'ITEM#'!A:D,4,0)</f>
        <v>-85.85</v>
      </c>
      <c r="Q216" s="84">
        <f t="shared" si="17"/>
        <v>1</v>
      </c>
    </row>
    <row r="217" spans="1:17" x14ac:dyDescent="0.25">
      <c r="A217" s="77" t="s">
        <v>7144</v>
      </c>
      <c r="B217" s="77" t="s">
        <v>7180</v>
      </c>
      <c r="C217" s="78">
        <v>45249</v>
      </c>
      <c r="D217" s="79">
        <v>-95.31</v>
      </c>
      <c r="E217" s="79">
        <v>-9.4600000000000009</v>
      </c>
      <c r="F217" s="79">
        <v>-85.85</v>
      </c>
      <c r="G217" s="78">
        <v>45249</v>
      </c>
      <c r="H217" s="77" t="s">
        <v>7158</v>
      </c>
      <c r="I217" s="80">
        <v>1662421</v>
      </c>
      <c r="J217" s="80"/>
      <c r="K217" s="80">
        <v>192928</v>
      </c>
      <c r="L217" s="81">
        <v>45251</v>
      </c>
      <c r="M217" s="77" t="str">
        <f>VLOOKUP(I217,'ITEM#'!A:B,2,0)</f>
        <v>Costco01</v>
      </c>
      <c r="P217" s="42">
        <f>VLOOKUP(I217,'ITEM#'!A:D,4,0)</f>
        <v>-85.85</v>
      </c>
      <c r="Q217" s="84">
        <f t="shared" si="17"/>
        <v>1</v>
      </c>
    </row>
    <row r="218" spans="1:17" x14ac:dyDescent="0.25">
      <c r="A218" s="77" t="s">
        <v>7144</v>
      </c>
      <c r="B218" s="77" t="s">
        <v>7159</v>
      </c>
      <c r="C218" s="78">
        <v>45247</v>
      </c>
      <c r="D218" s="79">
        <v>-25.55</v>
      </c>
      <c r="E218" s="79">
        <v>0</v>
      </c>
      <c r="F218" s="79">
        <v>-25.55</v>
      </c>
      <c r="G218" s="78">
        <v>45247</v>
      </c>
      <c r="H218" s="77" t="s">
        <v>7160</v>
      </c>
      <c r="I218" s="80">
        <v>1516597</v>
      </c>
      <c r="J218" s="80"/>
      <c r="K218" s="80">
        <v>192928</v>
      </c>
      <c r="L218" s="81">
        <v>45251</v>
      </c>
      <c r="M218" s="77" t="str">
        <f>VLOOKUP(I218,'ITEM#'!A:B,2,0)</f>
        <v>Costco01</v>
      </c>
      <c r="P218" s="42">
        <f>VLOOKUP(I218,'ITEM#'!A:D,4,0)</f>
        <v>-25.55</v>
      </c>
      <c r="Q218" s="84">
        <f t="shared" si="17"/>
        <v>1</v>
      </c>
    </row>
    <row r="219" spans="1:17" x14ac:dyDescent="0.25">
      <c r="A219" s="77" t="s">
        <v>7144</v>
      </c>
      <c r="B219" s="77" t="s">
        <v>7161</v>
      </c>
      <c r="C219" s="78">
        <v>45247</v>
      </c>
      <c r="D219" s="79">
        <f>E219+F219</f>
        <v>-38.659999999999997</v>
      </c>
      <c r="E219" s="79">
        <v>-10.51</v>
      </c>
      <c r="F219" s="79">
        <v>-28.15</v>
      </c>
      <c r="G219" s="78">
        <v>45247</v>
      </c>
      <c r="H219" s="77" t="s">
        <v>7162</v>
      </c>
      <c r="I219" s="80">
        <v>1593357</v>
      </c>
      <c r="J219" s="80"/>
      <c r="K219" s="80">
        <v>192928</v>
      </c>
      <c r="L219" s="81">
        <v>45251</v>
      </c>
      <c r="M219" s="77" t="str">
        <f>VLOOKUP(I219,'ITEM#'!A:B,2,0)</f>
        <v>Costco01</v>
      </c>
      <c r="P219" s="42">
        <f>VLOOKUP(I219,'ITEM#'!A:D,4,0)</f>
        <v>-28.15</v>
      </c>
      <c r="Q219" s="84">
        <f t="shared" si="17"/>
        <v>1</v>
      </c>
    </row>
    <row r="220" spans="1:17" x14ac:dyDescent="0.25">
      <c r="A220" s="77" t="s">
        <v>7144</v>
      </c>
      <c r="B220" s="77" t="s">
        <v>7161</v>
      </c>
      <c r="C220" s="78">
        <v>45247</v>
      </c>
      <c r="D220" s="79">
        <f t="shared" ref="D220:D221" si="18">E220+F220</f>
        <v>-260.16000000000003</v>
      </c>
      <c r="E220" s="79">
        <v>-28.11</v>
      </c>
      <c r="F220" s="79">
        <v>-232.05</v>
      </c>
      <c r="G220" s="78">
        <v>45247</v>
      </c>
      <c r="H220" s="77" t="s">
        <v>7162</v>
      </c>
      <c r="I220" s="80">
        <v>1662420</v>
      </c>
      <c r="J220" s="80"/>
      <c r="K220" s="80">
        <v>192928</v>
      </c>
      <c r="L220" s="81">
        <v>45251</v>
      </c>
      <c r="M220" s="77" t="str">
        <f>VLOOKUP(I220,'ITEM#'!A:B,2,0)</f>
        <v>Costco01</v>
      </c>
      <c r="P220" s="42">
        <f>VLOOKUP(I220,'ITEM#'!A:D,4,0)</f>
        <v>-77.349999999999994</v>
      </c>
      <c r="Q220" s="84">
        <f t="shared" si="17"/>
        <v>3.0000000000000004</v>
      </c>
    </row>
    <row r="221" spans="1:17" x14ac:dyDescent="0.25">
      <c r="A221" s="77" t="s">
        <v>7144</v>
      </c>
      <c r="B221" s="77" t="s">
        <v>7161</v>
      </c>
      <c r="C221" s="78">
        <v>45247</v>
      </c>
      <c r="D221" s="79">
        <f t="shared" si="18"/>
        <v>-190.62</v>
      </c>
      <c r="E221" s="79">
        <v>-18.920000000000002</v>
      </c>
      <c r="F221" s="79">
        <v>-171.7</v>
      </c>
      <c r="G221" s="78">
        <v>45247</v>
      </c>
      <c r="H221" s="77" t="s">
        <v>7162</v>
      </c>
      <c r="I221" s="80">
        <v>1662421</v>
      </c>
      <c r="J221" s="80"/>
      <c r="K221" s="80">
        <v>192928</v>
      </c>
      <c r="L221" s="81">
        <v>45251</v>
      </c>
      <c r="M221" s="77" t="str">
        <f>VLOOKUP(I221,'ITEM#'!A:B,2,0)</f>
        <v>Costco01</v>
      </c>
      <c r="P221" s="42">
        <f>VLOOKUP(I221,'ITEM#'!A:D,4,0)</f>
        <v>-85.85</v>
      </c>
      <c r="Q221" s="84">
        <f t="shared" si="17"/>
        <v>2</v>
      </c>
    </row>
    <row r="222" spans="1:17" x14ac:dyDescent="0.25">
      <c r="A222" s="77" t="s">
        <v>7144</v>
      </c>
      <c r="B222" s="77" t="s">
        <v>7163</v>
      </c>
      <c r="C222" s="78">
        <v>45247</v>
      </c>
      <c r="D222" s="79">
        <f>E222+F222</f>
        <v>-128.1</v>
      </c>
      <c r="E222" s="79">
        <v>-33.299999999999997</v>
      </c>
      <c r="F222" s="79">
        <v>-94.8</v>
      </c>
      <c r="G222" s="78">
        <v>45247</v>
      </c>
      <c r="H222" s="77" t="s">
        <v>7164</v>
      </c>
      <c r="I222" s="80">
        <v>1540785</v>
      </c>
      <c r="J222" s="80"/>
      <c r="K222" s="80">
        <v>192928</v>
      </c>
      <c r="L222" s="81">
        <v>45251</v>
      </c>
      <c r="M222" s="77" t="str">
        <f>VLOOKUP(I222,'ITEM#'!A:B,2,0)</f>
        <v>Costco01</v>
      </c>
      <c r="P222" s="42">
        <f>VLOOKUP(I222,'ITEM#'!A:D,4,0)</f>
        <v>-31.6</v>
      </c>
      <c r="Q222" s="84">
        <f t="shared" si="17"/>
        <v>2.9999999999999996</v>
      </c>
    </row>
    <row r="223" spans="1:17" x14ac:dyDescent="0.25">
      <c r="A223" s="77" t="s">
        <v>7144</v>
      </c>
      <c r="B223" s="77" t="s">
        <v>7163</v>
      </c>
      <c r="C223" s="78">
        <v>45247</v>
      </c>
      <c r="D223" s="79">
        <f>E223+F223</f>
        <v>-42.7</v>
      </c>
      <c r="E223" s="79">
        <v>-11.1</v>
      </c>
      <c r="F223" s="79">
        <v>-31.6</v>
      </c>
      <c r="G223" s="78">
        <v>45247</v>
      </c>
      <c r="H223" s="77" t="s">
        <v>7164</v>
      </c>
      <c r="I223" s="80">
        <v>1593358</v>
      </c>
      <c r="J223" s="80"/>
      <c r="K223" s="80">
        <v>192928</v>
      </c>
      <c r="L223" s="81">
        <v>45251</v>
      </c>
      <c r="M223" s="77" t="str">
        <f>VLOOKUP(I223,'ITEM#'!A:B,2,0)</f>
        <v>Costco01</v>
      </c>
      <c r="P223" s="42">
        <f>VLOOKUP(I223,'ITEM#'!A:D,4,0)</f>
        <v>-31.6</v>
      </c>
      <c r="Q223" s="84">
        <f t="shared" si="17"/>
        <v>1</v>
      </c>
    </row>
    <row r="224" spans="1:17" x14ac:dyDescent="0.25">
      <c r="A224" s="77" t="s">
        <v>7144</v>
      </c>
      <c r="B224" s="77" t="s">
        <v>7165</v>
      </c>
      <c r="C224" s="78">
        <v>45247</v>
      </c>
      <c r="D224" s="79">
        <v>-95.31</v>
      </c>
      <c r="E224" s="79">
        <v>-9.4600000000000009</v>
      </c>
      <c r="F224" s="79">
        <v>-85.85</v>
      </c>
      <c r="G224" s="78">
        <v>45247</v>
      </c>
      <c r="H224" s="77" t="s">
        <v>7166</v>
      </c>
      <c r="I224" s="80">
        <v>1662421</v>
      </c>
      <c r="J224" s="80"/>
      <c r="K224" s="80">
        <v>192928</v>
      </c>
      <c r="L224" s="81">
        <v>45251</v>
      </c>
      <c r="M224" s="77" t="str">
        <f>VLOOKUP(I224,'ITEM#'!A:B,2,0)</f>
        <v>Costco01</v>
      </c>
      <c r="P224" s="42">
        <f>VLOOKUP(I224,'ITEM#'!A:D,4,0)</f>
        <v>-85.85</v>
      </c>
      <c r="Q224" s="84">
        <f t="shared" si="17"/>
        <v>1</v>
      </c>
    </row>
    <row r="225" spans="1:17" x14ac:dyDescent="0.25">
      <c r="A225" s="77" t="s">
        <v>7144</v>
      </c>
      <c r="B225" s="77" t="s">
        <v>7167</v>
      </c>
      <c r="C225" s="78">
        <v>45247</v>
      </c>
      <c r="D225" s="79">
        <v>-39</v>
      </c>
      <c r="E225" s="79">
        <v>0</v>
      </c>
      <c r="F225" s="79">
        <v>-39</v>
      </c>
      <c r="G225" s="78">
        <v>45247</v>
      </c>
      <c r="H225" s="77" t="s">
        <v>7168</v>
      </c>
      <c r="I225" s="80">
        <v>1529946</v>
      </c>
      <c r="J225" s="80"/>
      <c r="K225" s="80">
        <v>192928</v>
      </c>
      <c r="L225" s="81">
        <v>45251</v>
      </c>
      <c r="M225" s="77" t="str">
        <f>VLOOKUP(I225,'ITEM#'!A:B,2,0)</f>
        <v>Costco01</v>
      </c>
      <c r="P225" s="42">
        <f>VLOOKUP(I225,'ITEM#'!A:D,4,0)</f>
        <v>-39</v>
      </c>
      <c r="Q225" s="84">
        <f t="shared" si="17"/>
        <v>1</v>
      </c>
    </row>
    <row r="226" spans="1:17" x14ac:dyDescent="0.25">
      <c r="A226" s="77" t="s">
        <v>7144</v>
      </c>
      <c r="B226" s="77" t="s">
        <v>7169</v>
      </c>
      <c r="C226" s="78">
        <v>45247</v>
      </c>
      <c r="D226" s="79">
        <f>E226+F226</f>
        <v>-347.94</v>
      </c>
      <c r="E226" s="79">
        <v>-94.59</v>
      </c>
      <c r="F226" s="79">
        <v>-253.35</v>
      </c>
      <c r="G226" s="78">
        <v>45247</v>
      </c>
      <c r="H226" s="77" t="s">
        <v>7170</v>
      </c>
      <c r="I226" s="80">
        <v>1540781</v>
      </c>
      <c r="J226" s="80"/>
      <c r="K226" s="80">
        <v>192928</v>
      </c>
      <c r="L226" s="81">
        <v>45251</v>
      </c>
      <c r="M226" s="77" t="str">
        <f>VLOOKUP(I226,'ITEM#'!A:B,2,0)</f>
        <v>Costco01</v>
      </c>
      <c r="P226" s="42">
        <f>VLOOKUP(I226,'ITEM#'!A:D,4,0)</f>
        <v>-28.15</v>
      </c>
      <c r="Q226" s="84">
        <f t="shared" si="17"/>
        <v>9</v>
      </c>
    </row>
    <row r="227" spans="1:17" x14ac:dyDescent="0.25">
      <c r="A227" s="77" t="s">
        <v>7144</v>
      </c>
      <c r="B227" s="77" t="s">
        <v>7169</v>
      </c>
      <c r="C227" s="78">
        <v>45247</v>
      </c>
      <c r="D227" s="79">
        <f>E227+F227</f>
        <v>-190.62</v>
      </c>
      <c r="E227" s="79">
        <v>-18.920000000000002</v>
      </c>
      <c r="F227" s="79">
        <v>-171.7</v>
      </c>
      <c r="G227" s="78">
        <v>45247</v>
      </c>
      <c r="H227" s="77" t="s">
        <v>7170</v>
      </c>
      <c r="I227" s="80">
        <v>1662421</v>
      </c>
      <c r="J227" s="80"/>
      <c r="K227" s="80">
        <v>192928</v>
      </c>
      <c r="L227" s="81">
        <v>45251</v>
      </c>
      <c r="M227" s="77" t="str">
        <f>VLOOKUP(I227,'ITEM#'!A:B,2,0)</f>
        <v>Costco01</v>
      </c>
      <c r="P227" s="42">
        <f>VLOOKUP(I227,'ITEM#'!A:D,4,0)</f>
        <v>-85.85</v>
      </c>
      <c r="Q227" s="84">
        <f t="shared" si="17"/>
        <v>2</v>
      </c>
    </row>
    <row r="228" spans="1:17" x14ac:dyDescent="0.25">
      <c r="A228" s="77" t="s">
        <v>7144</v>
      </c>
      <c r="B228" s="77" t="s">
        <v>7179</v>
      </c>
      <c r="C228" s="78">
        <v>45247</v>
      </c>
      <c r="D228" s="79">
        <v>-95.31</v>
      </c>
      <c r="E228" s="79">
        <v>-9.4600000000000009</v>
      </c>
      <c r="F228" s="79">
        <v>-85.85</v>
      </c>
      <c r="G228" s="78">
        <v>45247</v>
      </c>
      <c r="H228" s="77" t="s">
        <v>7171</v>
      </c>
      <c r="I228" s="80">
        <v>1662421</v>
      </c>
      <c r="J228" s="80"/>
      <c r="K228" s="80">
        <v>192928</v>
      </c>
      <c r="L228" s="81">
        <v>45251</v>
      </c>
      <c r="M228" s="77" t="str">
        <f>VLOOKUP(I228,'ITEM#'!A:B,2,0)</f>
        <v>Costco01</v>
      </c>
      <c r="P228" s="42">
        <f>VLOOKUP(I228,'ITEM#'!A:D,4,0)</f>
        <v>-85.85</v>
      </c>
      <c r="Q228" s="84">
        <f t="shared" si="17"/>
        <v>1</v>
      </c>
    </row>
    <row r="229" spans="1:17" x14ac:dyDescent="0.25">
      <c r="A229" s="77" t="s">
        <v>7144</v>
      </c>
      <c r="B229" s="77" t="s">
        <v>7172</v>
      </c>
      <c r="C229" s="78">
        <v>45247</v>
      </c>
      <c r="D229" s="79">
        <v>-22.78</v>
      </c>
      <c r="E229" s="79">
        <v>0</v>
      </c>
      <c r="F229" s="79">
        <v>-22.78</v>
      </c>
      <c r="G229" s="78">
        <v>45247</v>
      </c>
      <c r="H229" s="77" t="s">
        <v>7173</v>
      </c>
      <c r="I229" s="80">
        <v>1529944</v>
      </c>
      <c r="J229" s="80"/>
      <c r="K229" s="80">
        <v>192928</v>
      </c>
      <c r="L229" s="81">
        <v>45251</v>
      </c>
      <c r="M229" s="77" t="str">
        <f>VLOOKUP(I229,'ITEM#'!A:B,2,0)</f>
        <v>Costco01</v>
      </c>
      <c r="P229" s="42">
        <f>VLOOKUP(I229,'ITEM#'!A:D,4,0)</f>
        <v>-22.78</v>
      </c>
      <c r="Q229" s="84">
        <f t="shared" si="17"/>
        <v>1</v>
      </c>
    </row>
    <row r="230" spans="1:17" x14ac:dyDescent="0.25">
      <c r="A230" s="77" t="s">
        <v>7181</v>
      </c>
      <c r="B230" s="77" t="s">
        <v>7182</v>
      </c>
      <c r="C230" s="78">
        <v>45250</v>
      </c>
      <c r="D230" s="79">
        <v>-39</v>
      </c>
      <c r="E230" s="79">
        <v>0</v>
      </c>
      <c r="F230" s="79">
        <v>-39</v>
      </c>
      <c r="G230" s="78">
        <v>45250</v>
      </c>
      <c r="H230" s="77" t="s">
        <v>7183</v>
      </c>
      <c r="I230" s="80">
        <v>1529947</v>
      </c>
      <c r="J230" s="80"/>
      <c r="K230" s="80">
        <v>193190</v>
      </c>
      <c r="L230" s="81">
        <v>45252</v>
      </c>
      <c r="M230" s="77" t="str">
        <f>VLOOKUP(I230,'ITEM#'!A:B,2,0)</f>
        <v>Costco01</v>
      </c>
      <c r="P230" s="42">
        <f>VLOOKUP(I230,'ITEM#'!A:D,4,0)</f>
        <v>-39</v>
      </c>
      <c r="Q230" s="84">
        <f t="shared" ref="Q230:Q259" si="19">F230/P230</f>
        <v>1</v>
      </c>
    </row>
    <row r="231" spans="1:17" x14ac:dyDescent="0.25">
      <c r="A231" s="77" t="s">
        <v>7181</v>
      </c>
      <c r="B231" s="77" t="s">
        <v>7184</v>
      </c>
      <c r="C231" s="78">
        <v>45250</v>
      </c>
      <c r="D231" s="79">
        <v>-39</v>
      </c>
      <c r="E231" s="79">
        <v>0</v>
      </c>
      <c r="F231" s="79">
        <v>-39</v>
      </c>
      <c r="G231" s="78">
        <v>45250</v>
      </c>
      <c r="H231" s="77" t="s">
        <v>7185</v>
      </c>
      <c r="I231" s="80">
        <v>1529946</v>
      </c>
      <c r="J231" s="80"/>
      <c r="K231" s="80">
        <v>193190</v>
      </c>
      <c r="L231" s="81">
        <v>45252</v>
      </c>
      <c r="M231" s="77" t="str">
        <f>VLOOKUP(I231,'ITEM#'!A:B,2,0)</f>
        <v>Costco01</v>
      </c>
      <c r="P231" s="42">
        <f>VLOOKUP(I231,'ITEM#'!A:D,4,0)</f>
        <v>-39</v>
      </c>
      <c r="Q231" s="84">
        <f t="shared" si="19"/>
        <v>1</v>
      </c>
    </row>
    <row r="232" spans="1:17" x14ac:dyDescent="0.25">
      <c r="A232" s="77" t="s">
        <v>7181</v>
      </c>
      <c r="B232" s="77" t="s">
        <v>7186</v>
      </c>
      <c r="C232" s="78">
        <v>45250</v>
      </c>
      <c r="D232" s="79">
        <v>-285.93</v>
      </c>
      <c r="E232" s="79">
        <v>-28.38</v>
      </c>
      <c r="F232" s="79">
        <v>-257.55</v>
      </c>
      <c r="G232" s="78">
        <v>45250</v>
      </c>
      <c r="H232" s="77" t="s">
        <v>7187</v>
      </c>
      <c r="I232" s="80">
        <v>1662421</v>
      </c>
      <c r="J232" s="80"/>
      <c r="K232" s="80">
        <v>193190</v>
      </c>
      <c r="L232" s="81">
        <v>45252</v>
      </c>
      <c r="M232" s="77" t="str">
        <f>VLOOKUP(I232,'ITEM#'!A:B,2,0)</f>
        <v>Costco01</v>
      </c>
      <c r="P232" s="42">
        <f>VLOOKUP(I232,'ITEM#'!A:D,4,0)</f>
        <v>-85.85</v>
      </c>
      <c r="Q232" s="84">
        <f t="shared" si="19"/>
        <v>3.0000000000000004</v>
      </c>
    </row>
    <row r="233" spans="1:17" x14ac:dyDescent="0.25">
      <c r="A233" s="77" t="s">
        <v>7181</v>
      </c>
      <c r="B233" s="77" t="s">
        <v>7188</v>
      </c>
      <c r="C233" s="78">
        <v>45250</v>
      </c>
      <c r="D233" s="79">
        <v>-86.72</v>
      </c>
      <c r="E233" s="79">
        <v>-9.3699999999999992</v>
      </c>
      <c r="F233" s="79">
        <v>-77.349999999999994</v>
      </c>
      <c r="G233" s="78">
        <v>45250</v>
      </c>
      <c r="H233" s="77" t="s">
        <v>7189</v>
      </c>
      <c r="I233" s="80">
        <v>1662420</v>
      </c>
      <c r="J233" s="80"/>
      <c r="K233" s="80">
        <v>193190</v>
      </c>
      <c r="L233" s="81">
        <v>45252</v>
      </c>
      <c r="M233" s="77" t="str">
        <f>VLOOKUP(I233,'ITEM#'!A:B,2,0)</f>
        <v>Costco01</v>
      </c>
      <c r="P233" s="42">
        <f>VLOOKUP(I233,'ITEM#'!A:D,4,0)</f>
        <v>-77.349999999999994</v>
      </c>
      <c r="Q233" s="84">
        <f t="shared" si="19"/>
        <v>1</v>
      </c>
    </row>
    <row r="234" spans="1:17" x14ac:dyDescent="0.25">
      <c r="A234" s="77" t="s">
        <v>7181</v>
      </c>
      <c r="B234" s="77" t="s">
        <v>7190</v>
      </c>
      <c r="C234" s="78">
        <v>45250</v>
      </c>
      <c r="D234" s="79">
        <f>E234+F234</f>
        <v>-38.659999999999997</v>
      </c>
      <c r="E234" s="79">
        <v>-10.51</v>
      </c>
      <c r="F234" s="79">
        <v>-28.15</v>
      </c>
      <c r="G234" s="78">
        <v>45250</v>
      </c>
      <c r="H234" s="77" t="s">
        <v>7191</v>
      </c>
      <c r="I234" s="80">
        <v>1540780</v>
      </c>
      <c r="J234" s="80"/>
      <c r="K234" s="80">
        <v>193190</v>
      </c>
      <c r="L234" s="81">
        <v>45252</v>
      </c>
      <c r="M234" s="77" t="str">
        <f>VLOOKUP(I234,'ITEM#'!A:B,2,0)</f>
        <v>Costco01</v>
      </c>
      <c r="P234" s="42">
        <f>VLOOKUP(I234,'ITEM#'!A:D,4,0)</f>
        <v>-28.15</v>
      </c>
      <c r="Q234" s="84">
        <f t="shared" si="19"/>
        <v>1</v>
      </c>
    </row>
    <row r="235" spans="1:17" x14ac:dyDescent="0.25">
      <c r="A235" s="77" t="s">
        <v>7181</v>
      </c>
      <c r="B235" s="77" t="s">
        <v>7190</v>
      </c>
      <c r="C235" s="78">
        <v>45250</v>
      </c>
      <c r="D235" s="79">
        <f t="shared" ref="D235:D236" si="20">E235+F235</f>
        <v>-38.659999999999997</v>
      </c>
      <c r="E235" s="79">
        <v>-10.509999999999998</v>
      </c>
      <c r="F235" s="79">
        <v>-28.15</v>
      </c>
      <c r="G235" s="78">
        <v>45250</v>
      </c>
      <c r="H235" s="77" t="s">
        <v>7191</v>
      </c>
      <c r="I235" s="80">
        <v>1593357</v>
      </c>
      <c r="J235" s="80"/>
      <c r="K235" s="80">
        <v>193190</v>
      </c>
      <c r="L235" s="81">
        <v>45252</v>
      </c>
      <c r="M235" s="77" t="str">
        <f>VLOOKUP(I235,'ITEM#'!A:B,2,0)</f>
        <v>Costco01</v>
      </c>
      <c r="P235" s="42">
        <f>VLOOKUP(I235,'ITEM#'!A:D,4,0)</f>
        <v>-28.15</v>
      </c>
      <c r="Q235" s="84">
        <f t="shared" si="19"/>
        <v>1</v>
      </c>
    </row>
    <row r="236" spans="1:17" x14ac:dyDescent="0.25">
      <c r="A236" s="77" t="s">
        <v>7181</v>
      </c>
      <c r="B236" s="77" t="s">
        <v>7190</v>
      </c>
      <c r="C236" s="78">
        <v>45250</v>
      </c>
      <c r="D236" s="79">
        <f t="shared" si="20"/>
        <v>-95.31</v>
      </c>
      <c r="E236" s="79">
        <v>-9.4600000000000009</v>
      </c>
      <c r="F236" s="79">
        <v>-85.85</v>
      </c>
      <c r="G236" s="78">
        <v>45250</v>
      </c>
      <c r="H236" s="77" t="s">
        <v>7191</v>
      </c>
      <c r="I236" s="80">
        <v>1662421</v>
      </c>
      <c r="J236" s="80"/>
      <c r="K236" s="80">
        <v>193190</v>
      </c>
      <c r="L236" s="81">
        <v>45252</v>
      </c>
      <c r="M236" s="77" t="str">
        <f>VLOOKUP(I236,'ITEM#'!A:B,2,0)</f>
        <v>Costco01</v>
      </c>
      <c r="P236" s="42">
        <f>VLOOKUP(I236,'ITEM#'!A:D,4,0)</f>
        <v>-85.85</v>
      </c>
      <c r="Q236" s="84">
        <f t="shared" si="19"/>
        <v>1</v>
      </c>
    </row>
    <row r="237" spans="1:17" x14ac:dyDescent="0.25">
      <c r="A237" s="77" t="s">
        <v>7181</v>
      </c>
      <c r="B237" s="77" t="s">
        <v>7214</v>
      </c>
      <c r="C237" s="78">
        <v>45250</v>
      </c>
      <c r="D237" s="79">
        <v>-39</v>
      </c>
      <c r="E237" s="79">
        <v>0</v>
      </c>
      <c r="F237" s="79">
        <v>-39</v>
      </c>
      <c r="G237" s="78">
        <v>45250</v>
      </c>
      <c r="H237" s="77" t="s">
        <v>7192</v>
      </c>
      <c r="I237" s="80">
        <v>1529947</v>
      </c>
      <c r="J237" s="80"/>
      <c r="K237" s="80">
        <v>193190</v>
      </c>
      <c r="L237" s="81">
        <v>45252</v>
      </c>
      <c r="M237" s="77" t="str">
        <f>VLOOKUP(I237,'ITEM#'!A:B,2,0)</f>
        <v>Costco01</v>
      </c>
      <c r="P237" s="42">
        <f>VLOOKUP(I237,'ITEM#'!A:D,4,0)</f>
        <v>-39</v>
      </c>
      <c r="Q237" s="84">
        <f t="shared" si="19"/>
        <v>1</v>
      </c>
    </row>
    <row r="238" spans="1:17" x14ac:dyDescent="0.25">
      <c r="A238" s="77" t="s">
        <v>7181</v>
      </c>
      <c r="B238" s="77" t="s">
        <v>7193</v>
      </c>
      <c r="C238" s="78">
        <v>45250</v>
      </c>
      <c r="D238" s="79">
        <v>-78</v>
      </c>
      <c r="E238" s="79">
        <v>0</v>
      </c>
      <c r="F238" s="79">
        <v>-78</v>
      </c>
      <c r="G238" s="78">
        <v>45250</v>
      </c>
      <c r="H238" s="77" t="s">
        <v>7194</v>
      </c>
      <c r="I238" s="80">
        <v>1529946</v>
      </c>
      <c r="J238" s="80"/>
      <c r="K238" s="80">
        <v>193190</v>
      </c>
      <c r="L238" s="81">
        <v>45252</v>
      </c>
      <c r="M238" s="77" t="str">
        <f>VLOOKUP(I238,'ITEM#'!A:B,2,0)</f>
        <v>Costco01</v>
      </c>
      <c r="P238" s="42">
        <f>VLOOKUP(I238,'ITEM#'!A:D,4,0)</f>
        <v>-39</v>
      </c>
      <c r="Q238" s="84">
        <f t="shared" si="19"/>
        <v>2</v>
      </c>
    </row>
    <row r="239" spans="1:17" x14ac:dyDescent="0.25">
      <c r="A239" s="77" t="s">
        <v>7181</v>
      </c>
      <c r="B239" s="77" t="s">
        <v>7195</v>
      </c>
      <c r="C239" s="78">
        <v>45250</v>
      </c>
      <c r="D239" s="79">
        <f>E239+F239</f>
        <v>-77.319999999999993</v>
      </c>
      <c r="E239" s="79">
        <v>-21.02</v>
      </c>
      <c r="F239" s="79">
        <v>-56.3</v>
      </c>
      <c r="G239" s="78">
        <v>45250</v>
      </c>
      <c r="H239" s="77" t="s">
        <v>7196</v>
      </c>
      <c r="I239" s="80">
        <v>1540780</v>
      </c>
      <c r="J239" s="80"/>
      <c r="K239" s="80">
        <v>193190</v>
      </c>
      <c r="L239" s="81">
        <v>45252</v>
      </c>
      <c r="M239" s="77" t="str">
        <f>VLOOKUP(I239,'ITEM#'!A:B,2,0)</f>
        <v>Costco01</v>
      </c>
      <c r="P239" s="42">
        <f>VLOOKUP(I239,'ITEM#'!A:D,4,0)</f>
        <v>-28.15</v>
      </c>
      <c r="Q239" s="84">
        <f t="shared" si="19"/>
        <v>2</v>
      </c>
    </row>
    <row r="240" spans="1:17" x14ac:dyDescent="0.25">
      <c r="A240" s="77" t="s">
        <v>7181</v>
      </c>
      <c r="B240" s="77" t="s">
        <v>7195</v>
      </c>
      <c r="C240" s="78">
        <v>45250</v>
      </c>
      <c r="D240" s="79">
        <f t="shared" ref="D240:D242" si="21">E240+F240</f>
        <v>-85.4</v>
      </c>
      <c r="E240" s="79">
        <v>-22.2</v>
      </c>
      <c r="F240" s="79">
        <v>-63.2</v>
      </c>
      <c r="G240" s="78">
        <v>45250</v>
      </c>
      <c r="H240" s="77" t="s">
        <v>7196</v>
      </c>
      <c r="I240" s="80">
        <v>1540784</v>
      </c>
      <c r="J240" s="80"/>
      <c r="K240" s="80">
        <v>193190</v>
      </c>
      <c r="L240" s="81">
        <v>45252</v>
      </c>
      <c r="M240" s="77" t="str">
        <f>VLOOKUP(I240,'ITEM#'!A:B,2,0)</f>
        <v>Costco01</v>
      </c>
      <c r="P240" s="42">
        <f>VLOOKUP(I240,'ITEM#'!A:D,4,0)</f>
        <v>-31.6</v>
      </c>
      <c r="Q240" s="84">
        <f t="shared" si="19"/>
        <v>2</v>
      </c>
    </row>
    <row r="241" spans="1:17" x14ac:dyDescent="0.25">
      <c r="A241" s="77" t="s">
        <v>7181</v>
      </c>
      <c r="B241" s="77" t="s">
        <v>7195</v>
      </c>
      <c r="C241" s="78">
        <v>45250</v>
      </c>
      <c r="D241" s="79">
        <f t="shared" si="21"/>
        <v>-86.72</v>
      </c>
      <c r="E241" s="79">
        <v>-9.3699999999999992</v>
      </c>
      <c r="F241" s="79">
        <v>-77.349999999999994</v>
      </c>
      <c r="G241" s="78">
        <v>45250</v>
      </c>
      <c r="H241" s="77" t="s">
        <v>7196</v>
      </c>
      <c r="I241" s="80">
        <v>1662420</v>
      </c>
      <c r="J241" s="80"/>
      <c r="K241" s="80">
        <v>193190</v>
      </c>
      <c r="L241" s="81">
        <v>45252</v>
      </c>
      <c r="M241" s="77" t="str">
        <f>VLOOKUP(I241,'ITEM#'!A:B,2,0)</f>
        <v>Costco01</v>
      </c>
      <c r="P241" s="42">
        <f>VLOOKUP(I241,'ITEM#'!A:D,4,0)</f>
        <v>-77.349999999999994</v>
      </c>
      <c r="Q241" s="84">
        <f t="shared" si="19"/>
        <v>1</v>
      </c>
    </row>
    <row r="242" spans="1:17" x14ac:dyDescent="0.25">
      <c r="A242" s="77" t="s">
        <v>7181</v>
      </c>
      <c r="B242" s="77" t="s">
        <v>7195</v>
      </c>
      <c r="C242" s="78">
        <v>45250</v>
      </c>
      <c r="D242" s="79">
        <f t="shared" si="21"/>
        <v>-190.62</v>
      </c>
      <c r="E242" s="79">
        <v>-18.920000000000002</v>
      </c>
      <c r="F242" s="79">
        <v>-171.7</v>
      </c>
      <c r="G242" s="78">
        <v>45250</v>
      </c>
      <c r="H242" s="77" t="s">
        <v>7196</v>
      </c>
      <c r="I242" s="80">
        <v>1662422</v>
      </c>
      <c r="J242" s="80"/>
      <c r="K242" s="80">
        <v>193190</v>
      </c>
      <c r="L242" s="81">
        <v>45252</v>
      </c>
      <c r="M242" s="77" t="str">
        <f>VLOOKUP(I242,'ITEM#'!A:B,2,0)</f>
        <v>Costco01</v>
      </c>
      <c r="P242" s="42">
        <f>VLOOKUP(I242,'ITEM#'!A:D,4,0)</f>
        <v>-85.85</v>
      </c>
      <c r="Q242" s="84">
        <f t="shared" si="19"/>
        <v>2</v>
      </c>
    </row>
    <row r="243" spans="1:17" x14ac:dyDescent="0.25">
      <c r="A243" s="77" t="s">
        <v>7181</v>
      </c>
      <c r="B243" s="77" t="s">
        <v>7197</v>
      </c>
      <c r="C243" s="78">
        <v>45250</v>
      </c>
      <c r="D243" s="79">
        <f>E243+F243</f>
        <v>-86.72</v>
      </c>
      <c r="E243" s="79">
        <v>-9.3699999999999992</v>
      </c>
      <c r="F243" s="79">
        <v>-77.349999999999994</v>
      </c>
      <c r="G243" s="78">
        <v>45250</v>
      </c>
      <c r="H243" s="77" t="s">
        <v>7198</v>
      </c>
      <c r="I243" s="80">
        <v>1662420</v>
      </c>
      <c r="J243" s="80"/>
      <c r="K243" s="80">
        <v>193190</v>
      </c>
      <c r="L243" s="81">
        <v>45252</v>
      </c>
      <c r="M243" s="77" t="str">
        <f>VLOOKUP(I243,'ITEM#'!A:B,2,0)</f>
        <v>Costco01</v>
      </c>
      <c r="P243" s="42">
        <f>VLOOKUP(I243,'ITEM#'!A:D,4,0)</f>
        <v>-77.349999999999994</v>
      </c>
      <c r="Q243" s="84">
        <f t="shared" si="19"/>
        <v>1</v>
      </c>
    </row>
    <row r="244" spans="1:17" x14ac:dyDescent="0.25">
      <c r="A244" s="77" t="s">
        <v>7181</v>
      </c>
      <c r="B244" s="77" t="s">
        <v>7197</v>
      </c>
      <c r="C244" s="78">
        <v>45250</v>
      </c>
      <c r="D244" s="79">
        <f>E244+F244</f>
        <v>-95.31</v>
      </c>
      <c r="E244" s="79">
        <v>-9.4600000000000009</v>
      </c>
      <c r="F244" s="79">
        <v>-85.85</v>
      </c>
      <c r="G244" s="78">
        <v>45250</v>
      </c>
      <c r="H244" s="77" t="s">
        <v>7198</v>
      </c>
      <c r="I244" s="80">
        <v>1662421</v>
      </c>
      <c r="J244" s="80"/>
      <c r="K244" s="80">
        <v>193190</v>
      </c>
      <c r="L244" s="81">
        <v>45252</v>
      </c>
      <c r="M244" s="77" t="str">
        <f>VLOOKUP(I244,'ITEM#'!A:B,2,0)</f>
        <v>Costco01</v>
      </c>
      <c r="P244" s="42">
        <f>VLOOKUP(I244,'ITEM#'!A:D,4,0)</f>
        <v>-85.85</v>
      </c>
      <c r="Q244" s="84">
        <f t="shared" si="19"/>
        <v>1</v>
      </c>
    </row>
    <row r="245" spans="1:17" x14ac:dyDescent="0.25">
      <c r="A245" s="77" t="s">
        <v>7181</v>
      </c>
      <c r="B245" s="77" t="s">
        <v>7199</v>
      </c>
      <c r="C245" s="78">
        <v>45250</v>
      </c>
      <c r="D245" s="79">
        <f>E245+F245</f>
        <v>-38.659999999999997</v>
      </c>
      <c r="E245" s="79">
        <v>-10.51</v>
      </c>
      <c r="F245" s="79">
        <v>-28.15</v>
      </c>
      <c r="G245" s="78">
        <v>45250</v>
      </c>
      <c r="H245" s="77" t="s">
        <v>7200</v>
      </c>
      <c r="I245" s="80">
        <v>1540780</v>
      </c>
      <c r="J245" s="80"/>
      <c r="K245" s="80">
        <v>193190</v>
      </c>
      <c r="L245" s="81">
        <v>45252</v>
      </c>
      <c r="M245" s="77" t="str">
        <f>VLOOKUP(I245,'ITEM#'!A:B,2,0)</f>
        <v>Costco01</v>
      </c>
      <c r="P245" s="42">
        <f>VLOOKUP(I245,'ITEM#'!A:D,4,0)</f>
        <v>-28.15</v>
      </c>
      <c r="Q245" s="84">
        <f t="shared" si="19"/>
        <v>1</v>
      </c>
    </row>
    <row r="246" spans="1:17" x14ac:dyDescent="0.25">
      <c r="A246" s="77" t="s">
        <v>7181</v>
      </c>
      <c r="B246" s="77" t="s">
        <v>7199</v>
      </c>
      <c r="C246" s="78">
        <v>45250</v>
      </c>
      <c r="D246" s="79">
        <f t="shared" ref="D246:D247" si="22">E246+F246</f>
        <v>-38.659999999999997</v>
      </c>
      <c r="E246" s="79">
        <v>-10.509999999999998</v>
      </c>
      <c r="F246" s="79">
        <v>-28.15</v>
      </c>
      <c r="G246" s="78">
        <v>45250</v>
      </c>
      <c r="H246" s="77" t="s">
        <v>7200</v>
      </c>
      <c r="I246" s="80">
        <v>1540781</v>
      </c>
      <c r="J246" s="80"/>
      <c r="K246" s="80">
        <v>193190</v>
      </c>
      <c r="L246" s="81">
        <v>45252</v>
      </c>
      <c r="M246" s="77" t="str">
        <f>VLOOKUP(I246,'ITEM#'!A:B,2,0)</f>
        <v>Costco01</v>
      </c>
      <c r="P246" s="42">
        <f>VLOOKUP(I246,'ITEM#'!A:D,4,0)</f>
        <v>-28.15</v>
      </c>
      <c r="Q246" s="84">
        <f t="shared" si="19"/>
        <v>1</v>
      </c>
    </row>
    <row r="247" spans="1:17" x14ac:dyDescent="0.25">
      <c r="A247" s="77" t="s">
        <v>7181</v>
      </c>
      <c r="B247" s="77" t="s">
        <v>7199</v>
      </c>
      <c r="C247" s="78">
        <v>45250</v>
      </c>
      <c r="D247" s="79">
        <f t="shared" si="22"/>
        <v>-42.7</v>
      </c>
      <c r="E247" s="79">
        <v>-11.1</v>
      </c>
      <c r="F247" s="79">
        <v>-31.6</v>
      </c>
      <c r="G247" s="78">
        <v>45250</v>
      </c>
      <c r="H247" s="77" t="s">
        <v>7200</v>
      </c>
      <c r="I247" s="80">
        <v>1593359</v>
      </c>
      <c r="J247" s="80"/>
      <c r="K247" s="80">
        <v>193190</v>
      </c>
      <c r="L247" s="81">
        <v>45252</v>
      </c>
      <c r="M247" s="77" t="str">
        <f>VLOOKUP(I247,'ITEM#'!A:B,2,0)</f>
        <v>Costco01</v>
      </c>
      <c r="P247" s="42">
        <f>VLOOKUP(I247,'ITEM#'!A:D,4,0)</f>
        <v>-31.6</v>
      </c>
      <c r="Q247" s="84">
        <f t="shared" si="19"/>
        <v>1</v>
      </c>
    </row>
    <row r="248" spans="1:17" x14ac:dyDescent="0.25">
      <c r="A248" s="77" t="s">
        <v>7181</v>
      </c>
      <c r="B248" s="77" t="s">
        <v>7201</v>
      </c>
      <c r="C248" s="78">
        <v>45250</v>
      </c>
      <c r="D248" s="79">
        <v>-190.62</v>
      </c>
      <c r="E248" s="79">
        <v>-18.920000000000002</v>
      </c>
      <c r="F248" s="79">
        <v>-171.7</v>
      </c>
      <c r="G248" s="78">
        <v>45250</v>
      </c>
      <c r="H248" s="77" t="s">
        <v>7202</v>
      </c>
      <c r="I248" s="80">
        <v>1662421</v>
      </c>
      <c r="J248" s="80"/>
      <c r="K248" s="80">
        <v>193190</v>
      </c>
      <c r="L248" s="81">
        <v>45252</v>
      </c>
      <c r="M248" s="77" t="str">
        <f>VLOOKUP(I248,'ITEM#'!A:B,2,0)</f>
        <v>Costco01</v>
      </c>
      <c r="P248" s="42">
        <f>VLOOKUP(I248,'ITEM#'!A:D,4,0)</f>
        <v>-85.85</v>
      </c>
      <c r="Q248" s="84">
        <f t="shared" si="19"/>
        <v>2</v>
      </c>
    </row>
    <row r="249" spans="1:17" x14ac:dyDescent="0.25">
      <c r="A249" s="77" t="s">
        <v>7203</v>
      </c>
      <c r="B249" s="77" t="s">
        <v>7204</v>
      </c>
      <c r="C249" s="78">
        <v>45251</v>
      </c>
      <c r="D249" s="79">
        <v>-37.75</v>
      </c>
      <c r="E249" s="79">
        <v>-15.25</v>
      </c>
      <c r="F249" s="79">
        <v>-22.5</v>
      </c>
      <c r="G249" s="78">
        <v>45251</v>
      </c>
      <c r="H249" s="77" t="s">
        <v>7205</v>
      </c>
      <c r="I249" s="80">
        <v>1663082</v>
      </c>
      <c r="J249" s="80"/>
      <c r="K249" s="80">
        <v>193195</v>
      </c>
      <c r="L249" s="81">
        <v>45254</v>
      </c>
      <c r="M249" s="77" t="str">
        <f>VLOOKUP(I249,'ITEM#'!A:B,2,0)</f>
        <v>Costco01</v>
      </c>
      <c r="P249" s="42">
        <f>VLOOKUP(I249,'ITEM#'!A:D,4,0)</f>
        <v>-22.5</v>
      </c>
      <c r="Q249" s="84">
        <f t="shared" si="19"/>
        <v>1</v>
      </c>
    </row>
    <row r="250" spans="1:17" x14ac:dyDescent="0.25">
      <c r="A250" s="77" t="s">
        <v>7203</v>
      </c>
      <c r="B250" s="77" t="s">
        <v>7206</v>
      </c>
      <c r="C250" s="78">
        <v>45251</v>
      </c>
      <c r="D250" s="79">
        <v>-39</v>
      </c>
      <c r="E250" s="79">
        <v>0</v>
      </c>
      <c r="F250" s="79">
        <v>-39</v>
      </c>
      <c r="G250" s="78">
        <v>45251</v>
      </c>
      <c r="H250" s="77" t="s">
        <v>7207</v>
      </c>
      <c r="I250" s="80">
        <v>1529946</v>
      </c>
      <c r="J250" s="80"/>
      <c r="K250" s="80">
        <v>193197</v>
      </c>
      <c r="L250" s="81">
        <v>45254</v>
      </c>
      <c r="M250" s="77" t="str">
        <f>VLOOKUP(I250,'ITEM#'!A:B,2,0)</f>
        <v>Costco01</v>
      </c>
      <c r="P250" s="42">
        <f>VLOOKUP(I250,'ITEM#'!A:D,4,0)</f>
        <v>-39</v>
      </c>
      <c r="Q250" s="84">
        <f t="shared" si="19"/>
        <v>1</v>
      </c>
    </row>
    <row r="251" spans="1:17" x14ac:dyDescent="0.25">
      <c r="A251" s="77" t="s">
        <v>7203</v>
      </c>
      <c r="B251" s="77" t="s">
        <v>7208</v>
      </c>
      <c r="C251" s="78">
        <v>45251</v>
      </c>
      <c r="D251" s="79">
        <f>E251+F251</f>
        <v>-173.44</v>
      </c>
      <c r="E251" s="79">
        <v>-18.739999999999998</v>
      </c>
      <c r="F251" s="79">
        <v>-154.69999999999999</v>
      </c>
      <c r="G251" s="78">
        <v>45251</v>
      </c>
      <c r="H251" s="77" t="s">
        <v>7209</v>
      </c>
      <c r="I251" s="80">
        <v>1662420</v>
      </c>
      <c r="J251" s="80"/>
      <c r="K251" s="80">
        <v>193197</v>
      </c>
      <c r="L251" s="81">
        <v>45254</v>
      </c>
      <c r="M251" s="77" t="str">
        <f>VLOOKUP(I251,'ITEM#'!A:B,2,0)</f>
        <v>Costco01</v>
      </c>
      <c r="P251" s="42">
        <f>VLOOKUP(I251,'ITEM#'!A:D,4,0)</f>
        <v>-77.349999999999994</v>
      </c>
      <c r="Q251" s="84">
        <f t="shared" si="19"/>
        <v>2</v>
      </c>
    </row>
    <row r="252" spans="1:17" x14ac:dyDescent="0.25">
      <c r="A252" s="77" t="s">
        <v>7203</v>
      </c>
      <c r="B252" s="77" t="s">
        <v>7208</v>
      </c>
      <c r="C252" s="78">
        <v>45251</v>
      </c>
      <c r="D252" s="79">
        <f>E252+F252</f>
        <v>-285.93</v>
      </c>
      <c r="E252" s="79">
        <v>-28.38</v>
      </c>
      <c r="F252" s="79">
        <v>-257.55</v>
      </c>
      <c r="G252" s="78">
        <v>45251</v>
      </c>
      <c r="H252" s="77" t="s">
        <v>7209</v>
      </c>
      <c r="I252" s="80">
        <v>1662421</v>
      </c>
      <c r="J252" s="80"/>
      <c r="K252" s="80">
        <v>193197</v>
      </c>
      <c r="L252" s="81">
        <v>45254</v>
      </c>
      <c r="M252" s="77" t="str">
        <f>VLOOKUP(I252,'ITEM#'!A:B,2,0)</f>
        <v>Costco01</v>
      </c>
      <c r="P252" s="42">
        <f>VLOOKUP(I252,'ITEM#'!A:D,4,0)</f>
        <v>-85.85</v>
      </c>
      <c r="Q252" s="84">
        <f t="shared" si="19"/>
        <v>3.0000000000000004</v>
      </c>
    </row>
    <row r="253" spans="1:17" x14ac:dyDescent="0.25">
      <c r="A253" s="77" t="s">
        <v>7203</v>
      </c>
      <c r="B253" s="77" t="s">
        <v>7210</v>
      </c>
      <c r="C253" s="78">
        <v>45251</v>
      </c>
      <c r="D253" s="79">
        <f>E253+F253</f>
        <v>-38.659999999999997</v>
      </c>
      <c r="E253" s="79">
        <v>-10.509999999999998</v>
      </c>
      <c r="F253" s="79">
        <v>-28.15</v>
      </c>
      <c r="G253" s="78">
        <v>45251</v>
      </c>
      <c r="H253" s="77" t="s">
        <v>7211</v>
      </c>
      <c r="I253" s="80">
        <v>1540781</v>
      </c>
      <c r="J253" s="80"/>
      <c r="K253" s="80">
        <v>193197</v>
      </c>
      <c r="L253" s="81">
        <v>45254</v>
      </c>
      <c r="M253" s="77" t="str">
        <f>VLOOKUP(I253,'ITEM#'!A:B,2,0)</f>
        <v>Costco01</v>
      </c>
      <c r="P253" s="42">
        <f>VLOOKUP(I253,'ITEM#'!A:D,4,0)</f>
        <v>-28.15</v>
      </c>
      <c r="Q253" s="84">
        <f t="shared" si="19"/>
        <v>1</v>
      </c>
    </row>
    <row r="254" spans="1:17" x14ac:dyDescent="0.25">
      <c r="A254" s="77" t="s">
        <v>7203</v>
      </c>
      <c r="B254" s="77" t="s">
        <v>7210</v>
      </c>
      <c r="C254" s="78">
        <v>45251</v>
      </c>
      <c r="D254" s="79">
        <f t="shared" ref="D254:D258" si="23">E254+F254</f>
        <v>-42.7</v>
      </c>
      <c r="E254" s="79">
        <v>-11.1</v>
      </c>
      <c r="F254" s="79">
        <v>-31.6</v>
      </c>
      <c r="G254" s="78">
        <v>45251</v>
      </c>
      <c r="H254" s="77" t="s">
        <v>7211</v>
      </c>
      <c r="I254" s="80">
        <v>1540784</v>
      </c>
      <c r="J254" s="80"/>
      <c r="K254" s="80">
        <v>193197</v>
      </c>
      <c r="L254" s="81">
        <v>45254</v>
      </c>
      <c r="M254" s="77" t="str">
        <f>VLOOKUP(I254,'ITEM#'!A:B,2,0)</f>
        <v>Costco01</v>
      </c>
      <c r="P254" s="42">
        <f>VLOOKUP(I254,'ITEM#'!A:D,4,0)</f>
        <v>-31.6</v>
      </c>
      <c r="Q254" s="84">
        <f t="shared" si="19"/>
        <v>1</v>
      </c>
    </row>
    <row r="255" spans="1:17" x14ac:dyDescent="0.25">
      <c r="A255" s="77" t="s">
        <v>7203</v>
      </c>
      <c r="B255" s="77" t="s">
        <v>7210</v>
      </c>
      <c r="C255" s="78">
        <v>45251</v>
      </c>
      <c r="D255" s="79">
        <f t="shared" si="23"/>
        <v>-42.7</v>
      </c>
      <c r="E255" s="79">
        <v>-11.1</v>
      </c>
      <c r="F255" s="79">
        <v>-31.6</v>
      </c>
      <c r="G255" s="78">
        <v>45251</v>
      </c>
      <c r="H255" s="77" t="s">
        <v>7211</v>
      </c>
      <c r="I255" s="80">
        <v>1540787</v>
      </c>
      <c r="J255" s="80"/>
      <c r="K255" s="80">
        <v>193197</v>
      </c>
      <c r="L255" s="81">
        <v>45254</v>
      </c>
      <c r="M255" s="77" t="str">
        <f>VLOOKUP(I255,'ITEM#'!A:B,2,0)</f>
        <v>Costco01</v>
      </c>
      <c r="P255" s="42">
        <f>VLOOKUP(I255,'ITEM#'!A:D,4,0)</f>
        <v>-31.6</v>
      </c>
      <c r="Q255" s="84">
        <f t="shared" si="19"/>
        <v>1</v>
      </c>
    </row>
    <row r="256" spans="1:17" x14ac:dyDescent="0.25">
      <c r="A256" s="77" t="s">
        <v>7203</v>
      </c>
      <c r="B256" s="77" t="s">
        <v>7210</v>
      </c>
      <c r="C256" s="78">
        <v>45251</v>
      </c>
      <c r="D256" s="79">
        <f t="shared" si="23"/>
        <v>-42.7</v>
      </c>
      <c r="E256" s="79">
        <v>-11.1</v>
      </c>
      <c r="F256" s="79">
        <v>-31.6</v>
      </c>
      <c r="G256" s="78">
        <v>45251</v>
      </c>
      <c r="H256" s="77" t="s">
        <v>7211</v>
      </c>
      <c r="I256" s="80">
        <v>1593358</v>
      </c>
      <c r="J256" s="80"/>
      <c r="K256" s="80">
        <v>193197</v>
      </c>
      <c r="L256" s="81">
        <v>45254</v>
      </c>
      <c r="M256" s="77" t="str">
        <f>VLOOKUP(I256,'ITEM#'!A:B,2,0)</f>
        <v>Costco01</v>
      </c>
      <c r="P256" s="42">
        <f>VLOOKUP(I256,'ITEM#'!A:D,4,0)</f>
        <v>-31.6</v>
      </c>
      <c r="Q256" s="84">
        <f t="shared" si="19"/>
        <v>1</v>
      </c>
    </row>
    <row r="257" spans="1:17" x14ac:dyDescent="0.25">
      <c r="A257" s="77" t="s">
        <v>7203</v>
      </c>
      <c r="B257" s="77" t="s">
        <v>7210</v>
      </c>
      <c r="C257" s="78">
        <v>45251</v>
      </c>
      <c r="D257" s="79">
        <f t="shared" si="23"/>
        <v>-173.44</v>
      </c>
      <c r="E257" s="79">
        <v>-18.739999999999998</v>
      </c>
      <c r="F257" s="79">
        <v>-154.69999999999999</v>
      </c>
      <c r="G257" s="78">
        <v>45251</v>
      </c>
      <c r="H257" s="77" t="s">
        <v>7211</v>
      </c>
      <c r="I257" s="80">
        <v>1662420</v>
      </c>
      <c r="J257" s="80"/>
      <c r="K257" s="80">
        <v>193197</v>
      </c>
      <c r="L257" s="81">
        <v>45254</v>
      </c>
      <c r="M257" s="77" t="str">
        <f>VLOOKUP(I257,'ITEM#'!A:B,2,0)</f>
        <v>Costco01</v>
      </c>
      <c r="P257" s="42">
        <f>VLOOKUP(I257,'ITEM#'!A:D,4,0)</f>
        <v>-77.349999999999994</v>
      </c>
      <c r="Q257" s="84">
        <f t="shared" si="19"/>
        <v>2</v>
      </c>
    </row>
    <row r="258" spans="1:17" x14ac:dyDescent="0.25">
      <c r="A258" s="77" t="s">
        <v>7203</v>
      </c>
      <c r="B258" s="77" t="s">
        <v>7210</v>
      </c>
      <c r="C258" s="78">
        <v>45251</v>
      </c>
      <c r="D258" s="79">
        <f t="shared" si="23"/>
        <v>-95.31</v>
      </c>
      <c r="E258" s="79">
        <v>-9.4600000000000009</v>
      </c>
      <c r="F258" s="79">
        <v>-85.85</v>
      </c>
      <c r="G258" s="78">
        <v>45251</v>
      </c>
      <c r="H258" s="77" t="s">
        <v>7211</v>
      </c>
      <c r="I258" s="80">
        <v>1662421</v>
      </c>
      <c r="J258" s="80"/>
      <c r="K258" s="80">
        <v>193197</v>
      </c>
      <c r="L258" s="81">
        <v>45254</v>
      </c>
      <c r="M258" s="77" t="str">
        <f>VLOOKUP(I258,'ITEM#'!A:B,2,0)</f>
        <v>Costco01</v>
      </c>
      <c r="P258" s="42">
        <f>VLOOKUP(I258,'ITEM#'!A:D,4,0)</f>
        <v>-85.85</v>
      </c>
      <c r="Q258" s="84">
        <f t="shared" si="19"/>
        <v>1</v>
      </c>
    </row>
    <row r="259" spans="1:17" x14ac:dyDescent="0.25">
      <c r="A259" s="77" t="s">
        <v>7203</v>
      </c>
      <c r="B259" s="77" t="s">
        <v>7212</v>
      </c>
      <c r="C259" s="78">
        <v>45251</v>
      </c>
      <c r="D259" s="79">
        <v>-95.31</v>
      </c>
      <c r="E259" s="79">
        <v>-9.4600000000000009</v>
      </c>
      <c r="F259" s="79">
        <v>-85.85</v>
      </c>
      <c r="G259" s="78">
        <v>45251</v>
      </c>
      <c r="H259" s="77" t="s">
        <v>7213</v>
      </c>
      <c r="I259" s="80">
        <v>1662421</v>
      </c>
      <c r="J259" s="80"/>
      <c r="K259" s="80">
        <v>193197</v>
      </c>
      <c r="L259" s="81">
        <v>45254</v>
      </c>
      <c r="M259" s="77" t="str">
        <f>VLOOKUP(I259,'ITEM#'!A:B,2,0)</f>
        <v>Costco01</v>
      </c>
      <c r="P259" s="42">
        <f>VLOOKUP(I259,'ITEM#'!A:D,4,0)</f>
        <v>-85.85</v>
      </c>
      <c r="Q259" s="84">
        <f t="shared" si="19"/>
        <v>1</v>
      </c>
    </row>
    <row r="260" spans="1:17" x14ac:dyDescent="0.25">
      <c r="A260" s="77" t="s">
        <v>7215</v>
      </c>
      <c r="B260" s="77" t="s">
        <v>7216</v>
      </c>
      <c r="C260" s="78">
        <v>45252</v>
      </c>
      <c r="D260" s="79">
        <v>-40.450000000000003</v>
      </c>
      <c r="E260" s="79">
        <v>-17.95</v>
      </c>
      <c r="F260" s="79">
        <v>-22.5</v>
      </c>
      <c r="G260" s="78">
        <v>45252</v>
      </c>
      <c r="H260" s="77" t="s">
        <v>7217</v>
      </c>
      <c r="I260" s="80">
        <v>1663069</v>
      </c>
      <c r="J260" s="80"/>
      <c r="K260" s="80">
        <v>12222887</v>
      </c>
      <c r="L260" s="81">
        <v>45257</v>
      </c>
      <c r="M260" s="77" t="str">
        <f>VLOOKUP(I260,'ITEM#'!A:B,2,0)</f>
        <v>Costco01</v>
      </c>
      <c r="P260" s="42">
        <f>VLOOKUP(I260,'ITEM#'!A:D,4,0)</f>
        <v>-22.5</v>
      </c>
      <c r="Q260" s="84">
        <f t="shared" ref="Q260:Q282" si="24">F260/P260</f>
        <v>1</v>
      </c>
    </row>
    <row r="261" spans="1:17" x14ac:dyDescent="0.25">
      <c r="A261" s="77" t="s">
        <v>7215</v>
      </c>
      <c r="B261" s="77" t="s">
        <v>7218</v>
      </c>
      <c r="C261" s="78">
        <v>45252</v>
      </c>
      <c r="D261" s="79">
        <v>-95.31</v>
      </c>
      <c r="E261" s="79">
        <v>-9.4600000000000009</v>
      </c>
      <c r="F261" s="79">
        <v>-85.85</v>
      </c>
      <c r="G261" s="78">
        <v>45252</v>
      </c>
      <c r="H261" s="77" t="s">
        <v>7219</v>
      </c>
      <c r="I261" s="80">
        <v>1662421</v>
      </c>
      <c r="J261" s="80"/>
      <c r="K261" s="80">
        <v>193589</v>
      </c>
      <c r="L261" s="81">
        <v>45257</v>
      </c>
      <c r="M261" s="77" t="str">
        <f>VLOOKUP(I261,'ITEM#'!A:B,2,0)</f>
        <v>Costco01</v>
      </c>
      <c r="P261" s="42">
        <f>VLOOKUP(I261,'ITEM#'!A:D,4,0)</f>
        <v>-85.85</v>
      </c>
      <c r="Q261" s="84">
        <f t="shared" si="24"/>
        <v>1</v>
      </c>
    </row>
    <row r="262" spans="1:17" x14ac:dyDescent="0.25">
      <c r="A262" s="77" t="s">
        <v>7215</v>
      </c>
      <c r="B262" s="77" t="s">
        <v>7220</v>
      </c>
      <c r="C262" s="78">
        <v>45252</v>
      </c>
      <c r="D262" s="79">
        <v>-86.72</v>
      </c>
      <c r="E262" s="79">
        <v>-9.3699999999999992</v>
      </c>
      <c r="F262" s="79">
        <v>-77.349999999999994</v>
      </c>
      <c r="G262" s="78">
        <v>45252</v>
      </c>
      <c r="H262" s="77" t="s">
        <v>7221</v>
      </c>
      <c r="I262" s="80">
        <v>1662420</v>
      </c>
      <c r="J262" s="80"/>
      <c r="K262" s="80">
        <v>193589</v>
      </c>
      <c r="L262" s="81">
        <v>45257</v>
      </c>
      <c r="M262" s="77" t="str">
        <f>VLOOKUP(I262,'ITEM#'!A:B,2,0)</f>
        <v>Costco01</v>
      </c>
      <c r="P262" s="42">
        <f>VLOOKUP(I262,'ITEM#'!A:D,4,0)</f>
        <v>-77.349999999999994</v>
      </c>
      <c r="Q262" s="84">
        <f t="shared" si="24"/>
        <v>1</v>
      </c>
    </row>
    <row r="263" spans="1:17" x14ac:dyDescent="0.25">
      <c r="A263" s="77" t="s">
        <v>7215</v>
      </c>
      <c r="B263" s="77" t="s">
        <v>7222</v>
      </c>
      <c r="C263" s="78">
        <v>45252</v>
      </c>
      <c r="D263" s="79">
        <f>E263+F263</f>
        <v>-346.88</v>
      </c>
      <c r="E263" s="79">
        <v>-37.479999999999997</v>
      </c>
      <c r="F263" s="79">
        <v>-309.39999999999998</v>
      </c>
      <c r="G263" s="78">
        <v>45252</v>
      </c>
      <c r="H263" s="77" t="s">
        <v>7223</v>
      </c>
      <c r="I263" s="80">
        <v>1662420</v>
      </c>
      <c r="J263" s="80"/>
      <c r="K263" s="80">
        <v>193589</v>
      </c>
      <c r="L263" s="81">
        <v>45257</v>
      </c>
      <c r="M263" s="77" t="str">
        <f>VLOOKUP(I263,'ITEM#'!A:B,2,0)</f>
        <v>Costco01</v>
      </c>
      <c r="P263" s="42">
        <f>VLOOKUP(I263,'ITEM#'!A:D,4,0)</f>
        <v>-77.349999999999994</v>
      </c>
      <c r="Q263" s="84">
        <f t="shared" si="24"/>
        <v>4</v>
      </c>
    </row>
    <row r="264" spans="1:17" x14ac:dyDescent="0.25">
      <c r="A264" s="77" t="s">
        <v>7215</v>
      </c>
      <c r="B264" s="77" t="s">
        <v>7222</v>
      </c>
      <c r="C264" s="78">
        <v>45252</v>
      </c>
      <c r="D264" s="79">
        <f>E264+F264</f>
        <v>-190.62</v>
      </c>
      <c r="E264" s="79">
        <v>-18.920000000000002</v>
      </c>
      <c r="F264" s="79">
        <v>-171.7</v>
      </c>
      <c r="G264" s="78">
        <v>45252</v>
      </c>
      <c r="H264" s="77" t="s">
        <v>7223</v>
      </c>
      <c r="I264" s="80">
        <v>1662421</v>
      </c>
      <c r="J264" s="80"/>
      <c r="K264" s="80">
        <v>193589</v>
      </c>
      <c r="L264" s="81">
        <v>45257</v>
      </c>
      <c r="M264" s="77" t="str">
        <f>VLOOKUP(I264,'ITEM#'!A:B,2,0)</f>
        <v>Costco01</v>
      </c>
      <c r="P264" s="42">
        <f>VLOOKUP(I264,'ITEM#'!A:D,4,0)</f>
        <v>-85.85</v>
      </c>
      <c r="Q264" s="84">
        <f t="shared" si="24"/>
        <v>2</v>
      </c>
    </row>
    <row r="265" spans="1:17" x14ac:dyDescent="0.25">
      <c r="A265" s="77" t="s">
        <v>7215</v>
      </c>
      <c r="B265" s="77" t="s">
        <v>7224</v>
      </c>
      <c r="C265" s="78">
        <v>45252</v>
      </c>
      <c r="D265" s="79">
        <v>-39</v>
      </c>
      <c r="E265" s="79">
        <v>0</v>
      </c>
      <c r="F265" s="79">
        <v>-39</v>
      </c>
      <c r="G265" s="78">
        <v>45252</v>
      </c>
      <c r="H265" s="77" t="s">
        <v>7225</v>
      </c>
      <c r="I265" s="80">
        <v>1529947</v>
      </c>
      <c r="J265" s="80"/>
      <c r="K265" s="80">
        <v>193589</v>
      </c>
      <c r="L265" s="81">
        <v>45257</v>
      </c>
      <c r="M265" s="77" t="str">
        <f>VLOOKUP(I265,'ITEM#'!A:B,2,0)</f>
        <v>Costco01</v>
      </c>
      <c r="P265" s="42">
        <f>VLOOKUP(I265,'ITEM#'!A:D,4,0)</f>
        <v>-39</v>
      </c>
      <c r="Q265" s="84">
        <f t="shared" si="24"/>
        <v>1</v>
      </c>
    </row>
    <row r="266" spans="1:17" x14ac:dyDescent="0.25">
      <c r="A266" s="77" t="s">
        <v>7215</v>
      </c>
      <c r="B266" s="77" t="s">
        <v>7226</v>
      </c>
      <c r="C266" s="78">
        <v>45252</v>
      </c>
      <c r="D266" s="79">
        <v>-77.319999999999993</v>
      </c>
      <c r="E266" s="79">
        <v>-21.02</v>
      </c>
      <c r="F266" s="79">
        <v>-56.3</v>
      </c>
      <c r="G266" s="78">
        <v>45252</v>
      </c>
      <c r="H266" s="77" t="s">
        <v>7227</v>
      </c>
      <c r="I266" s="80">
        <v>1540783</v>
      </c>
      <c r="J266" s="80"/>
      <c r="K266" s="80">
        <v>193589</v>
      </c>
      <c r="L266" s="81">
        <v>45257</v>
      </c>
      <c r="M266" s="77" t="str">
        <f>VLOOKUP(I266,'ITEM#'!A:B,2,0)</f>
        <v>Costco01</v>
      </c>
      <c r="P266" s="42">
        <f>VLOOKUP(I266,'ITEM#'!A:D,4,0)</f>
        <v>-28.15</v>
      </c>
      <c r="Q266" s="84">
        <f t="shared" si="24"/>
        <v>2</v>
      </c>
    </row>
    <row r="267" spans="1:17" x14ac:dyDescent="0.25">
      <c r="A267" s="77" t="s">
        <v>7215</v>
      </c>
      <c r="B267" s="77" t="s">
        <v>7228</v>
      </c>
      <c r="C267" s="78">
        <v>45252</v>
      </c>
      <c r="D267" s="79">
        <v>-25.55</v>
      </c>
      <c r="E267" s="79">
        <v>0</v>
      </c>
      <c r="F267" s="79">
        <v>-25.55</v>
      </c>
      <c r="G267" s="78">
        <v>45252</v>
      </c>
      <c r="H267" s="77" t="s">
        <v>7229</v>
      </c>
      <c r="I267" s="80">
        <v>1516594</v>
      </c>
      <c r="J267" s="80"/>
      <c r="K267" s="80">
        <v>193589</v>
      </c>
      <c r="L267" s="81">
        <v>45257</v>
      </c>
      <c r="M267" s="77" t="str">
        <f>VLOOKUP(I267,'ITEM#'!A:B,2,0)</f>
        <v>Costco01</v>
      </c>
      <c r="P267" s="42">
        <f>VLOOKUP(I267,'ITEM#'!A:D,4,0)</f>
        <v>-25.55</v>
      </c>
      <c r="Q267" s="84">
        <f t="shared" si="24"/>
        <v>1</v>
      </c>
    </row>
    <row r="268" spans="1:17" x14ac:dyDescent="0.25">
      <c r="A268" s="77" t="s">
        <v>7215</v>
      </c>
      <c r="B268" s="77" t="s">
        <v>7228</v>
      </c>
      <c r="C268" s="78">
        <v>45252</v>
      </c>
      <c r="D268" s="79">
        <v>-25.55</v>
      </c>
      <c r="E268" s="79"/>
      <c r="F268" s="79">
        <v>-25.55</v>
      </c>
      <c r="G268" s="78">
        <v>45252</v>
      </c>
      <c r="H268" s="77" t="s">
        <v>7229</v>
      </c>
      <c r="I268" s="80">
        <v>1516597</v>
      </c>
      <c r="J268" s="80"/>
      <c r="K268" s="80">
        <v>193589</v>
      </c>
      <c r="L268" s="81">
        <v>45257</v>
      </c>
      <c r="M268" s="77" t="str">
        <f>VLOOKUP(I268,'ITEM#'!A:B,2,0)</f>
        <v>Costco01</v>
      </c>
      <c r="P268" s="42">
        <f>VLOOKUP(I268,'ITEM#'!A:D,4,0)</f>
        <v>-25.55</v>
      </c>
      <c r="Q268" s="84">
        <f t="shared" si="24"/>
        <v>1</v>
      </c>
    </row>
    <row r="269" spans="1:17" x14ac:dyDescent="0.25">
      <c r="A269" s="77" t="s">
        <v>7215</v>
      </c>
      <c r="B269" s="77" t="s">
        <v>7230</v>
      </c>
      <c r="C269" s="78">
        <v>45252</v>
      </c>
      <c r="D269" s="79">
        <f>E269+F269</f>
        <v>-260.16000000000003</v>
      </c>
      <c r="E269" s="79">
        <v>-28.11</v>
      </c>
      <c r="F269" s="79">
        <v>-232.05</v>
      </c>
      <c r="G269" s="78">
        <v>45252</v>
      </c>
      <c r="H269" s="77" t="s">
        <v>7231</v>
      </c>
      <c r="I269" s="80">
        <v>1662420</v>
      </c>
      <c r="J269" s="80"/>
      <c r="K269" s="80">
        <v>193589</v>
      </c>
      <c r="L269" s="81">
        <v>45257</v>
      </c>
      <c r="M269" s="77" t="str">
        <f>VLOOKUP(I269,'ITEM#'!A:B,2,0)</f>
        <v>Costco01</v>
      </c>
      <c r="P269" s="42">
        <f>VLOOKUP(I269,'ITEM#'!A:D,4,0)</f>
        <v>-77.349999999999994</v>
      </c>
      <c r="Q269" s="84">
        <f t="shared" si="24"/>
        <v>3.0000000000000004</v>
      </c>
    </row>
    <row r="270" spans="1:17" x14ac:dyDescent="0.25">
      <c r="A270" s="77" t="s">
        <v>7215</v>
      </c>
      <c r="B270" s="77" t="s">
        <v>7230</v>
      </c>
      <c r="C270" s="78">
        <v>45252</v>
      </c>
      <c r="D270" s="79">
        <f>E270+F270</f>
        <v>-95.31</v>
      </c>
      <c r="E270" s="79">
        <v>-9.4600000000000009</v>
      </c>
      <c r="F270" s="79">
        <v>-85.85</v>
      </c>
      <c r="G270" s="78">
        <v>45252</v>
      </c>
      <c r="H270" s="77" t="s">
        <v>7231</v>
      </c>
      <c r="I270" s="80">
        <v>1662421</v>
      </c>
      <c r="J270" s="80"/>
      <c r="K270" s="80">
        <v>193589</v>
      </c>
      <c r="L270" s="81">
        <v>45257</v>
      </c>
      <c r="M270" s="77" t="str">
        <f>VLOOKUP(I270,'ITEM#'!A:B,2,0)</f>
        <v>Costco01</v>
      </c>
      <c r="P270" s="42">
        <f>VLOOKUP(I270,'ITEM#'!A:D,4,0)</f>
        <v>-85.85</v>
      </c>
      <c r="Q270" s="84">
        <f t="shared" si="24"/>
        <v>1</v>
      </c>
    </row>
    <row r="271" spans="1:17" x14ac:dyDescent="0.25">
      <c r="A271" s="77" t="s">
        <v>7215</v>
      </c>
      <c r="B271" s="77" t="s">
        <v>7232</v>
      </c>
      <c r="C271" s="78">
        <v>45252</v>
      </c>
      <c r="D271" s="79">
        <f>E271+F271</f>
        <v>-154.63999999999999</v>
      </c>
      <c r="E271" s="79">
        <v>-42.04</v>
      </c>
      <c r="F271" s="79">
        <v>-112.6</v>
      </c>
      <c r="G271" s="78">
        <v>45252</v>
      </c>
      <c r="H271" s="77" t="s">
        <v>7233</v>
      </c>
      <c r="I271" s="80">
        <v>1540781</v>
      </c>
      <c r="J271" s="80"/>
      <c r="K271" s="80">
        <v>193589</v>
      </c>
      <c r="L271" s="81">
        <v>45257</v>
      </c>
      <c r="M271" s="77" t="str">
        <f>VLOOKUP(I271,'ITEM#'!A:B,2,0)</f>
        <v>Costco01</v>
      </c>
      <c r="P271" s="42">
        <f>VLOOKUP(I271,'ITEM#'!A:D,4,0)</f>
        <v>-28.15</v>
      </c>
      <c r="Q271" s="84">
        <f t="shared" si="24"/>
        <v>4</v>
      </c>
    </row>
    <row r="272" spans="1:17" x14ac:dyDescent="0.25">
      <c r="A272" s="77" t="s">
        <v>7215</v>
      </c>
      <c r="B272" s="77" t="s">
        <v>7232</v>
      </c>
      <c r="C272" s="78">
        <v>45252</v>
      </c>
      <c r="D272" s="79">
        <f t="shared" ref="D272:D275" si="25">E272+F272</f>
        <v>-42.7</v>
      </c>
      <c r="E272" s="79">
        <v>-11.1</v>
      </c>
      <c r="F272" s="79">
        <v>-31.6</v>
      </c>
      <c r="G272" s="78">
        <v>45252</v>
      </c>
      <c r="H272" s="77" t="s">
        <v>7233</v>
      </c>
      <c r="I272" s="80">
        <v>1540787</v>
      </c>
      <c r="J272" s="80"/>
      <c r="K272" s="80">
        <v>193589</v>
      </c>
      <c r="L272" s="81">
        <v>45257</v>
      </c>
      <c r="M272" s="77" t="str">
        <f>VLOOKUP(I272,'ITEM#'!A:B,2,0)</f>
        <v>Costco01</v>
      </c>
      <c r="P272" s="42">
        <f>VLOOKUP(I272,'ITEM#'!A:D,4,0)</f>
        <v>-31.6</v>
      </c>
      <c r="Q272" s="84">
        <f t="shared" si="24"/>
        <v>1</v>
      </c>
    </row>
    <row r="273" spans="1:17" x14ac:dyDescent="0.25">
      <c r="A273" s="77" t="s">
        <v>7215</v>
      </c>
      <c r="B273" s="77" t="s">
        <v>7232</v>
      </c>
      <c r="C273" s="78">
        <v>45252</v>
      </c>
      <c r="D273" s="79">
        <f t="shared" si="25"/>
        <v>-173.44</v>
      </c>
      <c r="E273" s="79">
        <v>-18.739999999999998</v>
      </c>
      <c r="F273" s="79">
        <v>-154.69999999999999</v>
      </c>
      <c r="G273" s="78">
        <v>45252</v>
      </c>
      <c r="H273" s="77" t="s">
        <v>7233</v>
      </c>
      <c r="I273" s="80">
        <v>1662420</v>
      </c>
      <c r="J273" s="80"/>
      <c r="K273" s="80">
        <v>193589</v>
      </c>
      <c r="L273" s="81">
        <v>45257</v>
      </c>
      <c r="M273" s="77" t="str">
        <f>VLOOKUP(I273,'ITEM#'!A:B,2,0)</f>
        <v>Costco01</v>
      </c>
      <c r="P273" s="42">
        <f>VLOOKUP(I273,'ITEM#'!A:D,4,0)</f>
        <v>-77.349999999999994</v>
      </c>
      <c r="Q273" s="84">
        <f t="shared" si="24"/>
        <v>2</v>
      </c>
    </row>
    <row r="274" spans="1:17" x14ac:dyDescent="0.25">
      <c r="A274" s="77" t="s">
        <v>7215</v>
      </c>
      <c r="B274" s="77" t="s">
        <v>7232</v>
      </c>
      <c r="C274" s="78">
        <v>45252</v>
      </c>
      <c r="D274" s="79">
        <f t="shared" si="25"/>
        <v>-95.31</v>
      </c>
      <c r="E274" s="79">
        <v>-9.4600000000000009</v>
      </c>
      <c r="F274" s="79">
        <v>-85.85</v>
      </c>
      <c r="G274" s="78">
        <v>45252</v>
      </c>
      <c r="H274" s="77" t="s">
        <v>7233</v>
      </c>
      <c r="I274" s="80">
        <v>1662421</v>
      </c>
      <c r="J274" s="80"/>
      <c r="K274" s="80">
        <v>193589</v>
      </c>
      <c r="L274" s="81">
        <v>45257</v>
      </c>
      <c r="M274" s="77" t="str">
        <f>VLOOKUP(I274,'ITEM#'!A:B,2,0)</f>
        <v>Costco01</v>
      </c>
      <c r="P274" s="42">
        <f>VLOOKUP(I274,'ITEM#'!A:D,4,0)</f>
        <v>-85.85</v>
      </c>
      <c r="Q274" s="84">
        <f t="shared" si="24"/>
        <v>1</v>
      </c>
    </row>
    <row r="275" spans="1:17" x14ac:dyDescent="0.25">
      <c r="A275" s="77" t="s">
        <v>7215</v>
      </c>
      <c r="B275" s="77" t="s">
        <v>7232</v>
      </c>
      <c r="C275" s="78">
        <v>45252</v>
      </c>
      <c r="D275" s="79">
        <f t="shared" si="25"/>
        <v>-285.93</v>
      </c>
      <c r="E275" s="79">
        <v>-28.38</v>
      </c>
      <c r="F275" s="79">
        <v>-257.55</v>
      </c>
      <c r="G275" s="78">
        <v>45252</v>
      </c>
      <c r="H275" s="77" t="s">
        <v>7233</v>
      </c>
      <c r="I275" s="80">
        <v>1662422</v>
      </c>
      <c r="J275" s="80"/>
      <c r="K275" s="80">
        <v>193589</v>
      </c>
      <c r="L275" s="81">
        <v>45257</v>
      </c>
      <c r="M275" s="77" t="str">
        <f>VLOOKUP(I275,'ITEM#'!A:B,2,0)</f>
        <v>Costco01</v>
      </c>
      <c r="P275" s="42">
        <f>VLOOKUP(I275,'ITEM#'!A:D,4,0)</f>
        <v>-85.85</v>
      </c>
      <c r="Q275" s="84">
        <f t="shared" si="24"/>
        <v>3.0000000000000004</v>
      </c>
    </row>
    <row r="276" spans="1:17" x14ac:dyDescent="0.25">
      <c r="A276" s="77" t="s">
        <v>7215</v>
      </c>
      <c r="B276" s="77" t="s">
        <v>7234</v>
      </c>
      <c r="C276" s="78">
        <v>45252</v>
      </c>
      <c r="D276" s="79">
        <f>E276+F276</f>
        <v>-190.62</v>
      </c>
      <c r="E276" s="79">
        <v>-18.920000000000002</v>
      </c>
      <c r="F276" s="79">
        <v>-171.7</v>
      </c>
      <c r="G276" s="78">
        <v>45252</v>
      </c>
      <c r="H276" s="77" t="s">
        <v>7235</v>
      </c>
      <c r="I276" s="80">
        <v>1662421</v>
      </c>
      <c r="J276" s="80"/>
      <c r="K276" s="80">
        <v>193589</v>
      </c>
      <c r="L276" s="81">
        <v>45257</v>
      </c>
      <c r="M276" s="77" t="str">
        <f>VLOOKUP(I276,'ITEM#'!A:B,2,0)</f>
        <v>Costco01</v>
      </c>
      <c r="P276" s="42">
        <f>VLOOKUP(I276,'ITEM#'!A:D,4,0)</f>
        <v>-85.85</v>
      </c>
      <c r="Q276" s="84">
        <f t="shared" si="24"/>
        <v>2</v>
      </c>
    </row>
    <row r="277" spans="1:17" x14ac:dyDescent="0.25">
      <c r="A277" s="77" t="s">
        <v>7215</v>
      </c>
      <c r="B277" s="77" t="s">
        <v>7234</v>
      </c>
      <c r="C277" s="78">
        <v>45252</v>
      </c>
      <c r="D277" s="79">
        <f>E277+F277</f>
        <v>-95.31</v>
      </c>
      <c r="E277" s="79">
        <v>-9.4600000000000009</v>
      </c>
      <c r="F277" s="79">
        <v>-85.85</v>
      </c>
      <c r="G277" s="78">
        <v>45252</v>
      </c>
      <c r="H277" s="77" t="s">
        <v>7235</v>
      </c>
      <c r="I277" s="80">
        <v>1662422</v>
      </c>
      <c r="J277" s="80"/>
      <c r="K277" s="80">
        <v>193589</v>
      </c>
      <c r="L277" s="81">
        <v>45257</v>
      </c>
      <c r="M277" s="77" t="str">
        <f>VLOOKUP(I277,'ITEM#'!A:B,2,0)</f>
        <v>Costco01</v>
      </c>
      <c r="P277" s="42">
        <f>VLOOKUP(I277,'ITEM#'!A:D,4,0)</f>
        <v>-85.85</v>
      </c>
      <c r="Q277" s="84">
        <f t="shared" si="24"/>
        <v>1</v>
      </c>
    </row>
    <row r="278" spans="1:17" x14ac:dyDescent="0.25">
      <c r="A278" s="77" t="s">
        <v>7215</v>
      </c>
      <c r="B278" s="77" t="s">
        <v>7236</v>
      </c>
      <c r="C278" s="78">
        <v>45252</v>
      </c>
      <c r="D278" s="79">
        <f>E278+F278</f>
        <v>-86.72</v>
      </c>
      <c r="E278" s="79">
        <v>-9.3699999999999992</v>
      </c>
      <c r="F278" s="79">
        <v>-77.349999999999994</v>
      </c>
      <c r="G278" s="78">
        <v>45252</v>
      </c>
      <c r="H278" s="77" t="s">
        <v>7237</v>
      </c>
      <c r="I278" s="80">
        <v>1662420</v>
      </c>
      <c r="J278" s="80"/>
      <c r="K278" s="80">
        <v>193589</v>
      </c>
      <c r="L278" s="81">
        <v>45257</v>
      </c>
      <c r="M278" s="77" t="str">
        <f>VLOOKUP(I278,'ITEM#'!A:B,2,0)</f>
        <v>Costco01</v>
      </c>
      <c r="P278" s="42">
        <f>VLOOKUP(I278,'ITEM#'!A:D,4,0)</f>
        <v>-77.349999999999994</v>
      </c>
      <c r="Q278" s="84">
        <f t="shared" si="24"/>
        <v>1</v>
      </c>
    </row>
    <row r="279" spans="1:17" x14ac:dyDescent="0.25">
      <c r="A279" s="77" t="s">
        <v>7215</v>
      </c>
      <c r="B279" s="77" t="s">
        <v>7236</v>
      </c>
      <c r="C279" s="78">
        <v>45252</v>
      </c>
      <c r="D279" s="79">
        <f>E279+F279</f>
        <v>-95.31</v>
      </c>
      <c r="E279" s="79">
        <v>-9.4600000000000009</v>
      </c>
      <c r="F279" s="79">
        <v>-85.85</v>
      </c>
      <c r="G279" s="78">
        <v>45252</v>
      </c>
      <c r="H279" s="77" t="s">
        <v>7237</v>
      </c>
      <c r="I279" s="80">
        <v>1662422</v>
      </c>
      <c r="J279" s="80"/>
      <c r="K279" s="80">
        <v>193589</v>
      </c>
      <c r="L279" s="81">
        <v>45257</v>
      </c>
      <c r="M279" s="77" t="str">
        <f>VLOOKUP(I279,'ITEM#'!A:B,2,0)</f>
        <v>Costco01</v>
      </c>
      <c r="P279" s="42">
        <f>VLOOKUP(I279,'ITEM#'!A:D,4,0)</f>
        <v>-85.85</v>
      </c>
      <c r="Q279" s="84">
        <f t="shared" si="24"/>
        <v>1</v>
      </c>
    </row>
    <row r="280" spans="1:17" x14ac:dyDescent="0.25">
      <c r="A280" s="77" t="s">
        <v>7215</v>
      </c>
      <c r="B280" s="77" t="s">
        <v>7238</v>
      </c>
      <c r="C280" s="78">
        <v>45252</v>
      </c>
      <c r="D280" s="79">
        <f>E280+F280</f>
        <v>-38.659999999999997</v>
      </c>
      <c r="E280" s="79">
        <v>-10.509999999999998</v>
      </c>
      <c r="F280" s="79">
        <v>-28.15</v>
      </c>
      <c r="G280" s="78">
        <v>45252</v>
      </c>
      <c r="H280" s="77" t="s">
        <v>7239</v>
      </c>
      <c r="I280" s="80">
        <v>1540781</v>
      </c>
      <c r="J280" s="80"/>
      <c r="K280" s="80">
        <v>193589</v>
      </c>
      <c r="L280" s="81">
        <v>45257</v>
      </c>
      <c r="M280" s="77" t="str">
        <f>VLOOKUP(I280,'ITEM#'!A:B,2,0)</f>
        <v>Costco01</v>
      </c>
      <c r="P280" s="42">
        <f>VLOOKUP(I280,'ITEM#'!A:D,4,0)</f>
        <v>-28.15</v>
      </c>
      <c r="Q280" s="84">
        <f t="shared" si="24"/>
        <v>1</v>
      </c>
    </row>
    <row r="281" spans="1:17" x14ac:dyDescent="0.25">
      <c r="A281" s="77" t="s">
        <v>7215</v>
      </c>
      <c r="B281" s="77" t="s">
        <v>7238</v>
      </c>
      <c r="C281" s="78">
        <v>45252</v>
      </c>
      <c r="D281" s="79">
        <f t="shared" ref="D281:D282" si="26">E281+F281</f>
        <v>-173.44</v>
      </c>
      <c r="E281" s="79">
        <v>-18.739999999999998</v>
      </c>
      <c r="F281" s="79">
        <v>-154.69999999999999</v>
      </c>
      <c r="G281" s="78">
        <v>45252</v>
      </c>
      <c r="H281" s="77" t="s">
        <v>7239</v>
      </c>
      <c r="I281" s="80">
        <v>1662420</v>
      </c>
      <c r="J281" s="80"/>
      <c r="K281" s="80">
        <v>193589</v>
      </c>
      <c r="L281" s="81">
        <v>45257</v>
      </c>
      <c r="M281" s="77" t="str">
        <f>VLOOKUP(I281,'ITEM#'!A:B,2,0)</f>
        <v>Costco01</v>
      </c>
      <c r="P281" s="42">
        <f>VLOOKUP(I281,'ITEM#'!A:D,4,0)</f>
        <v>-77.349999999999994</v>
      </c>
      <c r="Q281" s="84">
        <f t="shared" si="24"/>
        <v>2</v>
      </c>
    </row>
    <row r="282" spans="1:17" x14ac:dyDescent="0.25">
      <c r="A282" s="77" t="s">
        <v>7215</v>
      </c>
      <c r="B282" s="77" t="s">
        <v>7238</v>
      </c>
      <c r="C282" s="78">
        <v>45252</v>
      </c>
      <c r="D282" s="79">
        <f t="shared" si="26"/>
        <v>-190.62</v>
      </c>
      <c r="E282" s="79">
        <v>-18.920000000000002</v>
      </c>
      <c r="F282" s="79">
        <v>-171.7</v>
      </c>
      <c r="G282" s="78">
        <v>45252</v>
      </c>
      <c r="H282" s="77" t="s">
        <v>7239</v>
      </c>
      <c r="I282" s="80">
        <v>1662421</v>
      </c>
      <c r="J282" s="80"/>
      <c r="K282" s="80">
        <v>193589</v>
      </c>
      <c r="L282" s="81">
        <v>45257</v>
      </c>
      <c r="M282" s="77" t="str">
        <f>VLOOKUP(I282,'ITEM#'!A:B,2,0)</f>
        <v>Costco01</v>
      </c>
      <c r="P282" s="42">
        <f>VLOOKUP(I282,'ITEM#'!A:D,4,0)</f>
        <v>-85.85</v>
      </c>
      <c r="Q282" s="84">
        <f t="shared" si="24"/>
        <v>2</v>
      </c>
    </row>
    <row r="283" spans="1:17" x14ac:dyDescent="0.25">
      <c r="A283" s="77" t="s">
        <v>7240</v>
      </c>
      <c r="B283" s="77" t="s">
        <v>7241</v>
      </c>
      <c r="C283" s="78">
        <v>45255</v>
      </c>
      <c r="D283" s="79">
        <v>-40.409999999999997</v>
      </c>
      <c r="E283" s="79">
        <v>-17.91</v>
      </c>
      <c r="F283" s="79">
        <v>-22.5</v>
      </c>
      <c r="G283" s="78">
        <v>45255</v>
      </c>
      <c r="H283" s="77" t="s">
        <v>7242</v>
      </c>
      <c r="I283" s="80">
        <v>1663079</v>
      </c>
      <c r="J283" s="80"/>
      <c r="K283" s="80">
        <v>12222889</v>
      </c>
      <c r="L283" s="81">
        <v>45258</v>
      </c>
      <c r="M283" s="77" t="str">
        <f>VLOOKUP(I283,'ITEM#'!A:B,2,0)</f>
        <v>Costco01</v>
      </c>
      <c r="P283" s="42">
        <f>VLOOKUP(I283,'ITEM#'!A:D,4,0)</f>
        <v>-22.5</v>
      </c>
      <c r="Q283" s="84">
        <f t="shared" ref="Q283:Q300" si="27">F283/P283</f>
        <v>1</v>
      </c>
    </row>
    <row r="284" spans="1:17" x14ac:dyDescent="0.25">
      <c r="A284" s="77" t="s">
        <v>7240</v>
      </c>
      <c r="B284" s="77" t="s">
        <v>7259</v>
      </c>
      <c r="C284" s="78">
        <v>45254</v>
      </c>
      <c r="D284" s="79">
        <v>-77.14</v>
      </c>
      <c r="E284" s="79">
        <v>-32.14</v>
      </c>
      <c r="F284" s="79">
        <v>-45</v>
      </c>
      <c r="G284" s="78">
        <v>45254</v>
      </c>
      <c r="H284" s="77" t="s">
        <v>7243</v>
      </c>
      <c r="I284" s="80">
        <v>1663075</v>
      </c>
      <c r="J284" s="80"/>
      <c r="K284" s="80">
        <v>12222889</v>
      </c>
      <c r="L284" s="81">
        <v>45258</v>
      </c>
      <c r="M284" s="77" t="str">
        <f>VLOOKUP(I284,'ITEM#'!A:B,2,0)</f>
        <v>Costco01</v>
      </c>
      <c r="P284" s="42">
        <f>VLOOKUP(I284,'ITEM#'!A:D,4,0)</f>
        <v>-22.5</v>
      </c>
      <c r="Q284" s="84">
        <f t="shared" si="27"/>
        <v>2</v>
      </c>
    </row>
    <row r="285" spans="1:17" x14ac:dyDescent="0.25">
      <c r="A285" s="77" t="s">
        <v>7240</v>
      </c>
      <c r="B285" s="77" t="s">
        <v>7244</v>
      </c>
      <c r="C285" s="78">
        <v>45256</v>
      </c>
      <c r="D285" s="79">
        <v>-86.72</v>
      </c>
      <c r="E285" s="79">
        <v>-9.3699999999999992</v>
      </c>
      <c r="F285" s="79">
        <v>-77.349999999999994</v>
      </c>
      <c r="G285" s="78">
        <v>45256</v>
      </c>
      <c r="H285" s="77" t="s">
        <v>7245</v>
      </c>
      <c r="I285" s="80">
        <v>1662420</v>
      </c>
      <c r="J285" s="80"/>
      <c r="K285" s="80">
        <v>193610</v>
      </c>
      <c r="L285" s="81">
        <v>45258</v>
      </c>
      <c r="M285" s="77" t="str">
        <f>VLOOKUP(I285,'ITEM#'!A:B,2,0)</f>
        <v>Costco01</v>
      </c>
      <c r="P285" s="42">
        <f>VLOOKUP(I285,'ITEM#'!A:D,4,0)</f>
        <v>-77.349999999999994</v>
      </c>
      <c r="Q285" s="84">
        <f t="shared" si="27"/>
        <v>1</v>
      </c>
    </row>
    <row r="286" spans="1:17" x14ac:dyDescent="0.25">
      <c r="A286" s="77" t="s">
        <v>7240</v>
      </c>
      <c r="B286" s="77" t="s">
        <v>7260</v>
      </c>
      <c r="C286" s="78">
        <v>45254</v>
      </c>
      <c r="D286" s="79">
        <v>-141.24</v>
      </c>
      <c r="E286" s="79">
        <v>0</v>
      </c>
      <c r="F286" s="79">
        <v>-141.24</v>
      </c>
      <c r="G286" s="78">
        <v>45254</v>
      </c>
      <c r="H286" s="77" t="s">
        <v>7246</v>
      </c>
      <c r="I286" s="80">
        <v>1585799</v>
      </c>
      <c r="J286" s="80"/>
      <c r="K286" s="80">
        <v>193610</v>
      </c>
      <c r="L286" s="81">
        <v>45258</v>
      </c>
      <c r="M286" s="77" t="str">
        <f>VLOOKUP(I286,'ITEM#'!A:B,2,0)</f>
        <v>Costco01</v>
      </c>
      <c r="P286" s="42">
        <f>VLOOKUP(I286,'ITEM#'!A:D,4,0)</f>
        <v>-70.62</v>
      </c>
      <c r="Q286" s="84">
        <f t="shared" si="27"/>
        <v>2</v>
      </c>
    </row>
    <row r="287" spans="1:17" x14ac:dyDescent="0.25">
      <c r="A287" s="77" t="s">
        <v>7240</v>
      </c>
      <c r="B287" s="77" t="s">
        <v>7247</v>
      </c>
      <c r="C287" s="78">
        <v>45254</v>
      </c>
      <c r="D287" s="79">
        <v>-95.31</v>
      </c>
      <c r="E287" s="79">
        <v>-9.4600000000000009</v>
      </c>
      <c r="F287" s="79">
        <v>-85.85</v>
      </c>
      <c r="G287" s="78">
        <v>45254</v>
      </c>
      <c r="H287" s="77" t="s">
        <v>7248</v>
      </c>
      <c r="I287" s="80">
        <v>1662421</v>
      </c>
      <c r="J287" s="80"/>
      <c r="K287" s="80">
        <v>193610</v>
      </c>
      <c r="L287" s="81">
        <v>45258</v>
      </c>
      <c r="M287" s="77" t="str">
        <f>VLOOKUP(I287,'ITEM#'!A:B,2,0)</f>
        <v>Costco01</v>
      </c>
      <c r="P287" s="42">
        <f>VLOOKUP(I287,'ITEM#'!A:D,4,0)</f>
        <v>-85.85</v>
      </c>
      <c r="Q287" s="84">
        <f t="shared" si="27"/>
        <v>1</v>
      </c>
    </row>
    <row r="288" spans="1:17" x14ac:dyDescent="0.25">
      <c r="A288" s="77" t="s">
        <v>7240</v>
      </c>
      <c r="B288" s="77" t="s">
        <v>7249</v>
      </c>
      <c r="C288" s="78">
        <v>45254</v>
      </c>
      <c r="D288" s="79">
        <v>-25.55</v>
      </c>
      <c r="E288" s="79">
        <v>0</v>
      </c>
      <c r="F288" s="79">
        <v>-25.55</v>
      </c>
      <c r="G288" s="78">
        <v>45254</v>
      </c>
      <c r="H288" s="77" t="s">
        <v>7250</v>
      </c>
      <c r="I288" s="80">
        <v>1516597</v>
      </c>
      <c r="J288" s="80"/>
      <c r="K288" s="80">
        <v>193610</v>
      </c>
      <c r="L288" s="81">
        <v>45258</v>
      </c>
      <c r="M288" s="77" t="str">
        <f>VLOOKUP(I288,'ITEM#'!A:B,2,0)</f>
        <v>Costco01</v>
      </c>
      <c r="P288" s="42">
        <f>VLOOKUP(I288,'ITEM#'!A:D,4,0)</f>
        <v>-25.55</v>
      </c>
      <c r="Q288" s="84">
        <f t="shared" si="27"/>
        <v>1</v>
      </c>
    </row>
    <row r="289" spans="1:17" x14ac:dyDescent="0.25">
      <c r="A289" s="77" t="s">
        <v>7240</v>
      </c>
      <c r="B289" s="77" t="s">
        <v>7251</v>
      </c>
      <c r="C289" s="78">
        <v>45254</v>
      </c>
      <c r="D289" s="79">
        <v>-39</v>
      </c>
      <c r="E289" s="79">
        <v>0</v>
      </c>
      <c r="F289" s="79">
        <v>-39</v>
      </c>
      <c r="G289" s="78">
        <v>45254</v>
      </c>
      <c r="H289" s="77" t="s">
        <v>7252</v>
      </c>
      <c r="I289" s="80">
        <v>1529946</v>
      </c>
      <c r="J289" s="80"/>
      <c r="K289" s="80">
        <v>193610</v>
      </c>
      <c r="L289" s="81">
        <v>45258</v>
      </c>
      <c r="M289" s="77" t="str">
        <f>VLOOKUP(I289,'ITEM#'!A:B,2,0)</f>
        <v>Costco01</v>
      </c>
      <c r="P289" s="42">
        <f>VLOOKUP(I289,'ITEM#'!A:D,4,0)</f>
        <v>-39</v>
      </c>
      <c r="Q289" s="84">
        <f t="shared" si="27"/>
        <v>1</v>
      </c>
    </row>
    <row r="290" spans="1:17" x14ac:dyDescent="0.25">
      <c r="A290" s="77" t="s">
        <v>7240</v>
      </c>
      <c r="B290" s="77" t="s">
        <v>7253</v>
      </c>
      <c r="C290" s="78">
        <v>45254</v>
      </c>
      <c r="D290" s="79">
        <f>E290+F290</f>
        <v>-85.4</v>
      </c>
      <c r="E290" s="79">
        <v>-22.2</v>
      </c>
      <c r="F290" s="79">
        <v>-63.2</v>
      </c>
      <c r="G290" s="78">
        <v>45254</v>
      </c>
      <c r="H290" s="77" t="s">
        <v>7254</v>
      </c>
      <c r="I290" s="80">
        <v>1593358</v>
      </c>
      <c r="J290" s="80"/>
      <c r="K290" s="80">
        <v>193610</v>
      </c>
      <c r="L290" s="81">
        <v>45258</v>
      </c>
      <c r="M290" s="77" t="str">
        <f>VLOOKUP(I290,'ITEM#'!A:B,2,0)</f>
        <v>Costco01</v>
      </c>
      <c r="P290" s="42">
        <f>VLOOKUP(I290,'ITEM#'!A:D,4,0)</f>
        <v>-31.6</v>
      </c>
      <c r="Q290" s="84">
        <f t="shared" si="27"/>
        <v>2</v>
      </c>
    </row>
    <row r="291" spans="1:17" x14ac:dyDescent="0.25">
      <c r="A291" s="77" t="s">
        <v>7240</v>
      </c>
      <c r="B291" s="77" t="s">
        <v>7253</v>
      </c>
      <c r="C291" s="78">
        <v>45254</v>
      </c>
      <c r="D291" s="79">
        <f t="shared" ref="D291:D294" si="28">E291+F291</f>
        <v>-42.7</v>
      </c>
      <c r="E291" s="79">
        <v>-11.1</v>
      </c>
      <c r="F291" s="79">
        <v>-31.6</v>
      </c>
      <c r="G291" s="78">
        <v>45254</v>
      </c>
      <c r="H291" s="77" t="s">
        <v>7254</v>
      </c>
      <c r="I291" s="80">
        <v>1593359</v>
      </c>
      <c r="J291" s="80"/>
      <c r="K291" s="80">
        <v>193610</v>
      </c>
      <c r="L291" s="81">
        <v>45258</v>
      </c>
      <c r="M291" s="77" t="str">
        <f>VLOOKUP(I291,'ITEM#'!A:B,2,0)</f>
        <v>Costco01</v>
      </c>
      <c r="P291" s="42">
        <f>VLOOKUP(I291,'ITEM#'!A:D,4,0)</f>
        <v>-31.6</v>
      </c>
      <c r="Q291" s="84">
        <f t="shared" si="27"/>
        <v>1</v>
      </c>
    </row>
    <row r="292" spans="1:17" x14ac:dyDescent="0.25">
      <c r="A292" s="77" t="s">
        <v>7240</v>
      </c>
      <c r="B292" s="77" t="s">
        <v>7253</v>
      </c>
      <c r="C292" s="78">
        <v>45254</v>
      </c>
      <c r="D292" s="79">
        <f t="shared" si="28"/>
        <v>-86.72</v>
      </c>
      <c r="E292" s="79">
        <v>-9.3699999999999992</v>
      </c>
      <c r="F292" s="79">
        <v>-77.349999999999994</v>
      </c>
      <c r="G292" s="78">
        <v>45254</v>
      </c>
      <c r="H292" s="77" t="s">
        <v>7254</v>
      </c>
      <c r="I292" s="80">
        <v>1662420</v>
      </c>
      <c r="J292" s="80"/>
      <c r="K292" s="80">
        <v>193610</v>
      </c>
      <c r="L292" s="81">
        <v>45258</v>
      </c>
      <c r="M292" s="77" t="str">
        <f>VLOOKUP(I292,'ITEM#'!A:B,2,0)</f>
        <v>Costco01</v>
      </c>
      <c r="P292" s="42">
        <f>VLOOKUP(I292,'ITEM#'!A:D,4,0)</f>
        <v>-77.349999999999994</v>
      </c>
      <c r="Q292" s="84">
        <f t="shared" si="27"/>
        <v>1</v>
      </c>
    </row>
    <row r="293" spans="1:17" x14ac:dyDescent="0.25">
      <c r="A293" s="77" t="s">
        <v>7240</v>
      </c>
      <c r="B293" s="77" t="s">
        <v>7253</v>
      </c>
      <c r="C293" s="78">
        <v>45254</v>
      </c>
      <c r="D293" s="79">
        <f t="shared" si="28"/>
        <v>-95.31</v>
      </c>
      <c r="E293" s="79">
        <v>-9.4600000000000009</v>
      </c>
      <c r="F293" s="79">
        <v>-85.85</v>
      </c>
      <c r="G293" s="78">
        <v>45254</v>
      </c>
      <c r="H293" s="77" t="s">
        <v>7254</v>
      </c>
      <c r="I293" s="80">
        <v>1662421</v>
      </c>
      <c r="J293" s="80"/>
      <c r="K293" s="80">
        <v>193610</v>
      </c>
      <c r="L293" s="81">
        <v>45258</v>
      </c>
      <c r="M293" s="77" t="str">
        <f>VLOOKUP(I293,'ITEM#'!A:B,2,0)</f>
        <v>Costco01</v>
      </c>
      <c r="P293" s="42">
        <f>VLOOKUP(I293,'ITEM#'!A:D,4,0)</f>
        <v>-85.85</v>
      </c>
      <c r="Q293" s="84">
        <f t="shared" si="27"/>
        <v>1</v>
      </c>
    </row>
    <row r="294" spans="1:17" x14ac:dyDescent="0.25">
      <c r="A294" s="77" t="s">
        <v>7240</v>
      </c>
      <c r="B294" s="77" t="s">
        <v>7253</v>
      </c>
      <c r="C294" s="78">
        <v>45254</v>
      </c>
      <c r="D294" s="79">
        <f t="shared" si="28"/>
        <v>-285.93</v>
      </c>
      <c r="E294" s="79">
        <v>-28.38</v>
      </c>
      <c r="F294" s="79">
        <v>-257.55</v>
      </c>
      <c r="G294" s="78">
        <v>45254</v>
      </c>
      <c r="H294" s="77" t="s">
        <v>7254</v>
      </c>
      <c r="I294" s="80">
        <v>1662422</v>
      </c>
      <c r="J294" s="80"/>
      <c r="K294" s="80">
        <v>193610</v>
      </c>
      <c r="L294" s="81">
        <v>45258</v>
      </c>
      <c r="M294" s="77" t="str">
        <f>VLOOKUP(I294,'ITEM#'!A:B,2,0)</f>
        <v>Costco01</v>
      </c>
      <c r="P294" s="42">
        <f>VLOOKUP(I294,'ITEM#'!A:D,4,0)</f>
        <v>-85.85</v>
      </c>
      <c r="Q294" s="84">
        <f t="shared" si="27"/>
        <v>3.0000000000000004</v>
      </c>
    </row>
    <row r="295" spans="1:17" x14ac:dyDescent="0.25">
      <c r="A295" s="77" t="s">
        <v>7240</v>
      </c>
      <c r="B295" s="77" t="s">
        <v>7255</v>
      </c>
      <c r="C295" s="78">
        <v>45254</v>
      </c>
      <c r="D295" s="79">
        <v>-260.16000000000003</v>
      </c>
      <c r="E295" s="79">
        <v>-28.11</v>
      </c>
      <c r="F295" s="79">
        <v>-232.05</v>
      </c>
      <c r="G295" s="78">
        <v>45254</v>
      </c>
      <c r="H295" s="77" t="s">
        <v>7256</v>
      </c>
      <c r="I295" s="80">
        <v>1662420</v>
      </c>
      <c r="J295" s="80"/>
      <c r="K295" s="80">
        <v>193610</v>
      </c>
      <c r="L295" s="81">
        <v>45258</v>
      </c>
      <c r="M295" s="77" t="str">
        <f>VLOOKUP(I295,'ITEM#'!A:B,2,0)</f>
        <v>Costco01</v>
      </c>
      <c r="P295" s="42">
        <f>VLOOKUP(I295,'ITEM#'!A:D,4,0)</f>
        <v>-77.349999999999994</v>
      </c>
      <c r="Q295" s="84">
        <f t="shared" si="27"/>
        <v>3.0000000000000004</v>
      </c>
    </row>
    <row r="296" spans="1:17" x14ac:dyDescent="0.25">
      <c r="A296" s="77" t="s">
        <v>7240</v>
      </c>
      <c r="B296" s="77" t="s">
        <v>7262</v>
      </c>
      <c r="C296" s="78">
        <v>45255</v>
      </c>
      <c r="D296" s="79">
        <f>E296+F296</f>
        <v>-85.4</v>
      </c>
      <c r="E296" s="79">
        <v>-22.2</v>
      </c>
      <c r="F296" s="79">
        <v>-63.2</v>
      </c>
      <c r="G296" s="78">
        <v>45255</v>
      </c>
      <c r="H296" s="77" t="s">
        <v>7257</v>
      </c>
      <c r="I296" s="80">
        <v>1540784</v>
      </c>
      <c r="J296" s="80"/>
      <c r="K296" s="80">
        <v>193610</v>
      </c>
      <c r="L296" s="81">
        <v>45258</v>
      </c>
      <c r="M296" s="77" t="str">
        <f>VLOOKUP(I296,'ITEM#'!A:B,2,0)</f>
        <v>Costco01</v>
      </c>
      <c r="P296" s="42">
        <f>VLOOKUP(I296,'ITEM#'!A:D,4,0)</f>
        <v>-31.6</v>
      </c>
      <c r="Q296" s="84">
        <f t="shared" si="27"/>
        <v>2</v>
      </c>
    </row>
    <row r="297" spans="1:17" x14ac:dyDescent="0.25">
      <c r="A297" s="77" t="s">
        <v>7240</v>
      </c>
      <c r="B297" s="77" t="s">
        <v>7262</v>
      </c>
      <c r="C297" s="78">
        <v>45255</v>
      </c>
      <c r="D297" s="79">
        <f t="shared" ref="D297:D298" si="29">E297+F297</f>
        <v>-42.7</v>
      </c>
      <c r="E297" s="79">
        <v>-11.100000000000001</v>
      </c>
      <c r="F297" s="79">
        <v>-31.6</v>
      </c>
      <c r="G297" s="78">
        <v>45255</v>
      </c>
      <c r="H297" s="77" t="s">
        <v>7257</v>
      </c>
      <c r="I297" s="80">
        <v>1540785</v>
      </c>
      <c r="J297" s="80"/>
      <c r="K297" s="80">
        <v>193610</v>
      </c>
      <c r="L297" s="81">
        <v>45258</v>
      </c>
      <c r="M297" s="77" t="str">
        <f>VLOOKUP(I297,'ITEM#'!A:B,2,0)</f>
        <v>Costco01</v>
      </c>
      <c r="P297" s="42">
        <f>VLOOKUP(I297,'ITEM#'!A:D,4,0)</f>
        <v>-31.6</v>
      </c>
      <c r="Q297" s="84">
        <f t="shared" si="27"/>
        <v>1</v>
      </c>
    </row>
    <row r="298" spans="1:17" x14ac:dyDescent="0.25">
      <c r="A298" s="77" t="s">
        <v>7240</v>
      </c>
      <c r="B298" s="77" t="s">
        <v>7262</v>
      </c>
      <c r="C298" s="78">
        <v>45255</v>
      </c>
      <c r="D298" s="79">
        <f t="shared" si="29"/>
        <v>-173.44</v>
      </c>
      <c r="E298" s="79">
        <v>-18.739999999999998</v>
      </c>
      <c r="F298" s="79">
        <v>-154.69999999999999</v>
      </c>
      <c r="G298" s="78">
        <v>45255</v>
      </c>
      <c r="H298" s="77" t="s">
        <v>7257</v>
      </c>
      <c r="I298" s="80">
        <v>1662420</v>
      </c>
      <c r="J298" s="80"/>
      <c r="K298" s="80">
        <v>193610</v>
      </c>
      <c r="L298" s="81">
        <v>45258</v>
      </c>
      <c r="M298" s="77" t="str">
        <f>VLOOKUP(I298,'ITEM#'!A:B,2,0)</f>
        <v>Costco01</v>
      </c>
      <c r="P298" s="42">
        <f>VLOOKUP(I298,'ITEM#'!A:D,4,0)</f>
        <v>-77.349999999999994</v>
      </c>
      <c r="Q298" s="84">
        <f t="shared" si="27"/>
        <v>2</v>
      </c>
    </row>
    <row r="299" spans="1:17" x14ac:dyDescent="0.25">
      <c r="A299" s="77" t="s">
        <v>7240</v>
      </c>
      <c r="B299" s="77" t="s">
        <v>7261</v>
      </c>
      <c r="C299" s="78">
        <v>45255</v>
      </c>
      <c r="D299" s="79">
        <v>-25.55</v>
      </c>
      <c r="E299" s="79">
        <v>0</v>
      </c>
      <c r="F299" s="79">
        <v>-25.55</v>
      </c>
      <c r="G299" s="78">
        <v>45255</v>
      </c>
      <c r="H299" s="77" t="s">
        <v>7258</v>
      </c>
      <c r="I299" s="80">
        <v>1516596</v>
      </c>
      <c r="J299" s="80"/>
      <c r="K299" s="80">
        <v>193610</v>
      </c>
      <c r="L299" s="81">
        <v>45258</v>
      </c>
      <c r="M299" s="77" t="str">
        <f>VLOOKUP(I299,'ITEM#'!A:B,2,0)</f>
        <v>Costco01</v>
      </c>
      <c r="P299" s="42">
        <f>VLOOKUP(I299,'ITEM#'!A:D,4,0)</f>
        <v>-25.55</v>
      </c>
      <c r="Q299" s="84">
        <f t="shared" si="27"/>
        <v>1</v>
      </c>
    </row>
    <row r="300" spans="1:17" x14ac:dyDescent="0.25">
      <c r="A300" s="77" t="s">
        <v>7240</v>
      </c>
      <c r="B300" s="77" t="s">
        <v>7261</v>
      </c>
      <c r="C300" s="78">
        <v>45255</v>
      </c>
      <c r="D300" s="79">
        <v>-39</v>
      </c>
      <c r="E300" s="79"/>
      <c r="F300" s="79">
        <v>-39</v>
      </c>
      <c r="G300" s="78">
        <v>45255</v>
      </c>
      <c r="H300" s="77" t="s">
        <v>7258</v>
      </c>
      <c r="I300" s="80">
        <v>1529946</v>
      </c>
      <c r="J300" s="80"/>
      <c r="K300" s="80">
        <v>193610</v>
      </c>
      <c r="L300" s="81">
        <v>45258</v>
      </c>
      <c r="M300" s="77" t="str">
        <f>VLOOKUP(I300,'ITEM#'!A:B,2,0)</f>
        <v>Costco01</v>
      </c>
      <c r="P300" s="42">
        <f>VLOOKUP(I300,'ITEM#'!A:D,4,0)</f>
        <v>-39</v>
      </c>
      <c r="Q300" s="84">
        <f t="shared" si="27"/>
        <v>1</v>
      </c>
    </row>
    <row r="301" spans="1:17" x14ac:dyDescent="0.25">
      <c r="A301" s="77" t="s">
        <v>7263</v>
      </c>
      <c r="B301" s="77" t="s">
        <v>7264</v>
      </c>
      <c r="C301" s="78">
        <v>45257</v>
      </c>
      <c r="D301" s="79">
        <v>-92.93</v>
      </c>
      <c r="E301" s="79">
        <v>-30.66</v>
      </c>
      <c r="F301" s="79">
        <v>-62.27</v>
      </c>
      <c r="G301" s="78">
        <v>45257</v>
      </c>
      <c r="H301" s="77" t="s">
        <v>7265</v>
      </c>
      <c r="I301" s="80">
        <v>1339334</v>
      </c>
      <c r="J301" s="80"/>
      <c r="K301" s="80">
        <v>193642</v>
      </c>
      <c r="L301" s="81">
        <v>45259</v>
      </c>
      <c r="M301" s="77" t="str">
        <f>VLOOKUP(I301,'ITEM#'!A:B,2,0)</f>
        <v>Costco01</v>
      </c>
      <c r="P301" s="42">
        <f>VLOOKUP(I301,'ITEM#'!A:D,4,0)</f>
        <v>-62.27</v>
      </c>
      <c r="Q301" s="84">
        <f t="shared" ref="Q301:Q309" si="30">F301/P301</f>
        <v>1</v>
      </c>
    </row>
    <row r="302" spans="1:17" x14ac:dyDescent="0.25">
      <c r="A302" s="77" t="s">
        <v>7263</v>
      </c>
      <c r="B302" s="77" t="s">
        <v>7266</v>
      </c>
      <c r="C302" s="78">
        <v>45257</v>
      </c>
      <c r="D302" s="79">
        <v>-86.42</v>
      </c>
      <c r="E302" s="79">
        <v>-31.29</v>
      </c>
      <c r="F302" s="79">
        <v>-55.13</v>
      </c>
      <c r="G302" s="78">
        <v>45257</v>
      </c>
      <c r="H302" s="77" t="s">
        <v>7267</v>
      </c>
      <c r="I302" s="80">
        <v>1339333</v>
      </c>
      <c r="J302" s="80"/>
      <c r="K302" s="80">
        <v>193642</v>
      </c>
      <c r="L302" s="81">
        <v>45259</v>
      </c>
      <c r="M302" s="77" t="str">
        <f>VLOOKUP(I302,'ITEM#'!A:B,2,0)</f>
        <v>Costco01</v>
      </c>
      <c r="P302" s="42">
        <f>VLOOKUP(I302,'ITEM#'!A:D,4,0)</f>
        <v>-55.13</v>
      </c>
      <c r="Q302" s="84">
        <f t="shared" si="30"/>
        <v>1</v>
      </c>
    </row>
    <row r="303" spans="1:17" x14ac:dyDescent="0.25">
      <c r="A303" s="77" t="s">
        <v>7263</v>
      </c>
      <c r="B303" s="77" t="s">
        <v>7268</v>
      </c>
      <c r="C303" s="78">
        <v>45257</v>
      </c>
      <c r="D303" s="79">
        <v>-44.18</v>
      </c>
      <c r="E303" s="79">
        <v>-21.68</v>
      </c>
      <c r="F303" s="79">
        <v>-22.5</v>
      </c>
      <c r="G303" s="78">
        <v>45257</v>
      </c>
      <c r="H303" s="77" t="s">
        <v>7269</v>
      </c>
      <c r="I303" s="80">
        <v>1663075</v>
      </c>
      <c r="J303" s="80"/>
      <c r="K303" s="80">
        <v>193642</v>
      </c>
      <c r="L303" s="81">
        <v>45259</v>
      </c>
      <c r="M303" s="77" t="str">
        <f>VLOOKUP(I303,'ITEM#'!A:B,2,0)</f>
        <v>Costco01</v>
      </c>
      <c r="P303" s="42">
        <f>VLOOKUP(I303,'ITEM#'!A:D,4,0)</f>
        <v>-22.5</v>
      </c>
      <c r="Q303" s="84">
        <f t="shared" si="30"/>
        <v>1</v>
      </c>
    </row>
    <row r="304" spans="1:17" x14ac:dyDescent="0.25">
      <c r="A304" s="77" t="s">
        <v>7263</v>
      </c>
      <c r="B304" s="77" t="s">
        <v>7270</v>
      </c>
      <c r="C304" s="78">
        <v>45257</v>
      </c>
      <c r="D304" s="79">
        <v>-95.31</v>
      </c>
      <c r="E304" s="79">
        <v>-9.4600000000000009</v>
      </c>
      <c r="F304" s="79">
        <v>-85.85</v>
      </c>
      <c r="G304" s="78">
        <v>45257</v>
      </c>
      <c r="H304" s="77" t="s">
        <v>7271</v>
      </c>
      <c r="I304" s="80">
        <v>1662421</v>
      </c>
      <c r="J304" s="80"/>
      <c r="K304" s="80">
        <v>193644</v>
      </c>
      <c r="L304" s="81">
        <v>45259</v>
      </c>
      <c r="M304" s="77" t="str">
        <f>VLOOKUP(I304,'ITEM#'!A:B,2,0)</f>
        <v>Costco01</v>
      </c>
      <c r="P304" s="42">
        <f>VLOOKUP(I304,'ITEM#'!A:D,4,0)</f>
        <v>-85.85</v>
      </c>
      <c r="Q304" s="84">
        <f t="shared" si="30"/>
        <v>1</v>
      </c>
    </row>
    <row r="305" spans="1:17" x14ac:dyDescent="0.25">
      <c r="A305" s="77" t="s">
        <v>7263</v>
      </c>
      <c r="B305" s="77" t="s">
        <v>7272</v>
      </c>
      <c r="C305" s="78">
        <v>45257</v>
      </c>
      <c r="D305" s="79">
        <v>-39</v>
      </c>
      <c r="E305" s="79">
        <v>0</v>
      </c>
      <c r="F305" s="79">
        <v>-39</v>
      </c>
      <c r="G305" s="78">
        <v>45257</v>
      </c>
      <c r="H305" s="77" t="s">
        <v>7273</v>
      </c>
      <c r="I305" s="80">
        <v>1529946</v>
      </c>
      <c r="J305" s="80"/>
      <c r="K305" s="80">
        <v>193644</v>
      </c>
      <c r="L305" s="81">
        <v>45259</v>
      </c>
      <c r="M305" s="77" t="str">
        <f>VLOOKUP(I305,'ITEM#'!A:B,2,0)</f>
        <v>Costco01</v>
      </c>
      <c r="P305" s="42">
        <f>VLOOKUP(I305,'ITEM#'!A:D,4,0)</f>
        <v>-39</v>
      </c>
      <c r="Q305" s="84">
        <f t="shared" si="30"/>
        <v>1</v>
      </c>
    </row>
    <row r="306" spans="1:17" x14ac:dyDescent="0.25">
      <c r="A306" s="77" t="s">
        <v>7263</v>
      </c>
      <c r="B306" s="77" t="s">
        <v>7274</v>
      </c>
      <c r="C306" s="78">
        <v>45257</v>
      </c>
      <c r="D306" s="79">
        <v>-39</v>
      </c>
      <c r="E306" s="79">
        <v>0</v>
      </c>
      <c r="F306" s="79">
        <v>-39</v>
      </c>
      <c r="G306" s="78">
        <v>45257</v>
      </c>
      <c r="H306" s="77" t="s">
        <v>7275</v>
      </c>
      <c r="I306" s="80">
        <v>1529946</v>
      </c>
      <c r="J306" s="80"/>
      <c r="K306" s="80">
        <v>193644</v>
      </c>
      <c r="L306" s="81">
        <v>45259</v>
      </c>
      <c r="M306" s="77" t="str">
        <f>VLOOKUP(I306,'ITEM#'!A:B,2,0)</f>
        <v>Costco01</v>
      </c>
      <c r="P306" s="42">
        <f>VLOOKUP(I306,'ITEM#'!A:D,4,0)</f>
        <v>-39</v>
      </c>
      <c r="Q306" s="84">
        <f t="shared" si="30"/>
        <v>1</v>
      </c>
    </row>
    <row r="307" spans="1:17" x14ac:dyDescent="0.25">
      <c r="A307" s="77" t="s">
        <v>7263</v>
      </c>
      <c r="B307" s="77" t="s">
        <v>7276</v>
      </c>
      <c r="C307" s="78">
        <v>45257</v>
      </c>
      <c r="D307" s="79">
        <v>-86.72</v>
      </c>
      <c r="E307" s="79">
        <v>-9.3699999999999992</v>
      </c>
      <c r="F307" s="79">
        <v>-77.349999999999994</v>
      </c>
      <c r="G307" s="78">
        <v>45257</v>
      </c>
      <c r="H307" s="77" t="s">
        <v>7277</v>
      </c>
      <c r="I307" s="80">
        <v>1662420</v>
      </c>
      <c r="J307" s="80"/>
      <c r="K307" s="80">
        <v>193644</v>
      </c>
      <c r="L307" s="81">
        <v>45259</v>
      </c>
      <c r="M307" s="77" t="str">
        <f>VLOOKUP(I307,'ITEM#'!A:B,2,0)</f>
        <v>Costco01</v>
      </c>
      <c r="P307" s="42">
        <f>VLOOKUP(I307,'ITEM#'!A:D,4,0)</f>
        <v>-77.349999999999994</v>
      </c>
      <c r="Q307" s="84">
        <f t="shared" si="30"/>
        <v>1</v>
      </c>
    </row>
    <row r="308" spans="1:17" x14ac:dyDescent="0.25">
      <c r="A308" s="77" t="s">
        <v>7263</v>
      </c>
      <c r="B308" s="77" t="s">
        <v>7278</v>
      </c>
      <c r="C308" s="78">
        <v>45257</v>
      </c>
      <c r="D308" s="79">
        <f>E308+F308</f>
        <v>-86.72</v>
      </c>
      <c r="E308" s="79">
        <v>-9.3699999999999992</v>
      </c>
      <c r="F308" s="79">
        <v>-77.349999999999994</v>
      </c>
      <c r="G308" s="78">
        <v>45257</v>
      </c>
      <c r="H308" s="77" t="s">
        <v>7279</v>
      </c>
      <c r="I308" s="80">
        <v>1662420</v>
      </c>
      <c r="J308" s="80"/>
      <c r="K308" s="80">
        <v>193644</v>
      </c>
      <c r="L308" s="81">
        <v>45259</v>
      </c>
      <c r="M308" s="77" t="str">
        <f>VLOOKUP(I308,'ITEM#'!A:B,2,0)</f>
        <v>Costco01</v>
      </c>
      <c r="P308" s="42">
        <f>VLOOKUP(I308,'ITEM#'!A:D,4,0)</f>
        <v>-77.349999999999994</v>
      </c>
      <c r="Q308" s="84">
        <f t="shared" si="30"/>
        <v>1</v>
      </c>
    </row>
    <row r="309" spans="1:17" x14ac:dyDescent="0.25">
      <c r="A309" s="77" t="s">
        <v>7263</v>
      </c>
      <c r="B309" s="77" t="s">
        <v>7278</v>
      </c>
      <c r="C309" s="78">
        <v>45257</v>
      </c>
      <c r="D309" s="79">
        <f>E309+F309</f>
        <v>-190.62</v>
      </c>
      <c r="E309" s="79">
        <v>-18.920000000000002</v>
      </c>
      <c r="F309" s="79">
        <v>-171.7</v>
      </c>
      <c r="G309" s="78">
        <v>45257</v>
      </c>
      <c r="H309" s="77" t="s">
        <v>7279</v>
      </c>
      <c r="I309" s="80">
        <v>1662422</v>
      </c>
      <c r="J309" s="80"/>
      <c r="K309" s="80">
        <v>193644</v>
      </c>
      <c r="L309" s="81">
        <v>45259</v>
      </c>
      <c r="M309" s="77" t="str">
        <f>VLOOKUP(I309,'ITEM#'!A:B,2,0)</f>
        <v>Costco01</v>
      </c>
      <c r="P309" s="42">
        <f>VLOOKUP(I309,'ITEM#'!A:D,4,0)</f>
        <v>-85.85</v>
      </c>
      <c r="Q309" s="84">
        <f t="shared" si="30"/>
        <v>2</v>
      </c>
    </row>
    <row r="310" spans="1:17" x14ac:dyDescent="0.25">
      <c r="A310" s="77" t="s">
        <v>7280</v>
      </c>
      <c r="B310" s="77" t="s">
        <v>7281</v>
      </c>
      <c r="C310" s="78">
        <v>45258</v>
      </c>
      <c r="D310" s="79">
        <v>-42.8</v>
      </c>
      <c r="E310" s="79">
        <v>-20.3</v>
      </c>
      <c r="F310" s="79">
        <v>-22.5</v>
      </c>
      <c r="G310" s="78">
        <v>45258</v>
      </c>
      <c r="H310" s="77" t="s">
        <v>7282</v>
      </c>
      <c r="I310" s="80">
        <v>1663082</v>
      </c>
      <c r="J310" s="80"/>
      <c r="K310" s="80">
        <v>193706</v>
      </c>
      <c r="L310" s="81">
        <v>45260</v>
      </c>
      <c r="M310" s="77" t="str">
        <f>VLOOKUP(I310,'ITEM#'!A:B,2,0)</f>
        <v>Costco01</v>
      </c>
      <c r="P310" s="42">
        <f>VLOOKUP(I310,'ITEM#'!A:D,4,0)</f>
        <v>-22.5</v>
      </c>
      <c r="Q310" s="84">
        <f t="shared" ref="Q310:Q326" si="31">F310/P310</f>
        <v>1</v>
      </c>
    </row>
    <row r="311" spans="1:17" x14ac:dyDescent="0.25">
      <c r="A311" s="77" t="s">
        <v>7280</v>
      </c>
      <c r="B311" s="77" t="s">
        <v>7283</v>
      </c>
      <c r="C311" s="78">
        <v>45258</v>
      </c>
      <c r="D311" s="79">
        <v>-82.8</v>
      </c>
      <c r="E311" s="79">
        <v>-20.53</v>
      </c>
      <c r="F311" s="79">
        <v>-62.27</v>
      </c>
      <c r="G311" s="78">
        <v>45258</v>
      </c>
      <c r="H311" s="77" t="s">
        <v>7284</v>
      </c>
      <c r="I311" s="80">
        <v>1339334</v>
      </c>
      <c r="J311" s="80"/>
      <c r="K311" s="80">
        <v>193706</v>
      </c>
      <c r="L311" s="81">
        <v>45260</v>
      </c>
      <c r="M311" s="77" t="str">
        <f>VLOOKUP(I311,'ITEM#'!A:B,2,0)</f>
        <v>Costco01</v>
      </c>
      <c r="P311" s="42">
        <f>VLOOKUP(I311,'ITEM#'!A:D,4,0)</f>
        <v>-62.27</v>
      </c>
      <c r="Q311" s="84">
        <f t="shared" si="31"/>
        <v>1</v>
      </c>
    </row>
    <row r="312" spans="1:17" x14ac:dyDescent="0.25">
      <c r="A312" s="77" t="s">
        <v>7280</v>
      </c>
      <c r="B312" s="77" t="s">
        <v>7285</v>
      </c>
      <c r="C312" s="78">
        <v>45258</v>
      </c>
      <c r="D312" s="79">
        <v>-38.659999999999997</v>
      </c>
      <c r="E312" s="79">
        <v>-10.51</v>
      </c>
      <c r="F312" s="79">
        <v>-28.15</v>
      </c>
      <c r="G312" s="78">
        <v>45258</v>
      </c>
      <c r="H312" s="77" t="s">
        <v>7286</v>
      </c>
      <c r="I312" s="80">
        <v>1593357</v>
      </c>
      <c r="J312" s="80"/>
      <c r="K312" s="80">
        <v>193708</v>
      </c>
      <c r="L312" s="81">
        <v>45260</v>
      </c>
      <c r="M312" s="77" t="str">
        <f>VLOOKUP(I312,'ITEM#'!A:B,2,0)</f>
        <v>Costco01</v>
      </c>
      <c r="P312" s="42">
        <f>VLOOKUP(I312,'ITEM#'!A:D,4,0)</f>
        <v>-28.15</v>
      </c>
      <c r="Q312" s="84">
        <f t="shared" si="31"/>
        <v>1</v>
      </c>
    </row>
    <row r="313" spans="1:17" x14ac:dyDescent="0.25">
      <c r="A313" s="77" t="s">
        <v>7280</v>
      </c>
      <c r="B313" s="77" t="s">
        <v>7287</v>
      </c>
      <c r="C313" s="78">
        <v>45258</v>
      </c>
      <c r="D313" s="79">
        <v>-39</v>
      </c>
      <c r="E313" s="79">
        <v>0</v>
      </c>
      <c r="F313" s="79">
        <v>-39</v>
      </c>
      <c r="G313" s="78">
        <v>45258</v>
      </c>
      <c r="H313" s="77" t="s">
        <v>7288</v>
      </c>
      <c r="I313" s="80">
        <v>1529946</v>
      </c>
      <c r="J313" s="80"/>
      <c r="K313" s="80">
        <v>193708</v>
      </c>
      <c r="L313" s="81">
        <v>45260</v>
      </c>
      <c r="M313" s="77" t="str">
        <f>VLOOKUP(I313,'ITEM#'!A:B,2,0)</f>
        <v>Costco01</v>
      </c>
      <c r="P313" s="42">
        <f>VLOOKUP(I313,'ITEM#'!A:D,4,0)</f>
        <v>-39</v>
      </c>
      <c r="Q313" s="84">
        <f t="shared" si="31"/>
        <v>1</v>
      </c>
    </row>
    <row r="314" spans="1:17" x14ac:dyDescent="0.25">
      <c r="A314" s="77" t="s">
        <v>7280</v>
      </c>
      <c r="B314" s="77" t="s">
        <v>7289</v>
      </c>
      <c r="C314" s="78">
        <v>45258</v>
      </c>
      <c r="D314" s="79">
        <v>-95.31</v>
      </c>
      <c r="E314" s="79">
        <v>-9.4600000000000009</v>
      </c>
      <c r="F314" s="79">
        <v>-85.85</v>
      </c>
      <c r="G314" s="78">
        <v>45258</v>
      </c>
      <c r="H314" s="77" t="s">
        <v>7290</v>
      </c>
      <c r="I314" s="80">
        <v>1662422</v>
      </c>
      <c r="J314" s="80"/>
      <c r="K314" s="80">
        <v>193708</v>
      </c>
      <c r="L314" s="81">
        <v>45260</v>
      </c>
      <c r="M314" s="77" t="str">
        <f>VLOOKUP(I314,'ITEM#'!A:B,2,0)</f>
        <v>Costco01</v>
      </c>
      <c r="P314" s="42">
        <f>VLOOKUP(I314,'ITEM#'!A:D,4,0)</f>
        <v>-85.85</v>
      </c>
      <c r="Q314" s="84">
        <f t="shared" si="31"/>
        <v>1</v>
      </c>
    </row>
    <row r="315" spans="1:17" x14ac:dyDescent="0.25">
      <c r="A315" s="77" t="s">
        <v>7280</v>
      </c>
      <c r="B315" s="77" t="s">
        <v>7291</v>
      </c>
      <c r="C315" s="78">
        <v>45258</v>
      </c>
      <c r="D315" s="79">
        <v>-173.44</v>
      </c>
      <c r="E315" s="79">
        <v>-18.739999999999998</v>
      </c>
      <c r="F315" s="79">
        <v>-154.69999999999999</v>
      </c>
      <c r="G315" s="78">
        <v>45258</v>
      </c>
      <c r="H315" s="77" t="s">
        <v>7292</v>
      </c>
      <c r="I315" s="80">
        <v>1662420</v>
      </c>
      <c r="J315" s="80"/>
      <c r="K315" s="80">
        <v>193708</v>
      </c>
      <c r="L315" s="81">
        <v>45260</v>
      </c>
      <c r="M315" s="77" t="str">
        <f>VLOOKUP(I315,'ITEM#'!A:B,2,0)</f>
        <v>Costco01</v>
      </c>
      <c r="P315" s="42">
        <f>VLOOKUP(I315,'ITEM#'!A:D,4,0)</f>
        <v>-77.349999999999994</v>
      </c>
      <c r="Q315" s="84">
        <f t="shared" si="31"/>
        <v>2</v>
      </c>
    </row>
    <row r="316" spans="1:17" x14ac:dyDescent="0.25">
      <c r="A316" s="77" t="s">
        <v>7280</v>
      </c>
      <c r="B316" s="77" t="s">
        <v>7293</v>
      </c>
      <c r="C316" s="78">
        <v>45258</v>
      </c>
      <c r="D316" s="79">
        <v>-86.72</v>
      </c>
      <c r="E316" s="79">
        <v>-9.3699999999999992</v>
      </c>
      <c r="F316" s="79">
        <v>-77.349999999999994</v>
      </c>
      <c r="G316" s="78">
        <v>45258</v>
      </c>
      <c r="H316" s="77" t="s">
        <v>7294</v>
      </c>
      <c r="I316" s="80">
        <v>1662420</v>
      </c>
      <c r="J316" s="80"/>
      <c r="K316" s="80">
        <v>193708</v>
      </c>
      <c r="L316" s="81">
        <v>45260</v>
      </c>
      <c r="M316" s="77" t="str">
        <f>VLOOKUP(I316,'ITEM#'!A:B,2,0)</f>
        <v>Costco01</v>
      </c>
      <c r="P316" s="42">
        <f>VLOOKUP(I316,'ITEM#'!A:D,4,0)</f>
        <v>-77.349999999999994</v>
      </c>
      <c r="Q316" s="84">
        <f t="shared" si="31"/>
        <v>1</v>
      </c>
    </row>
    <row r="317" spans="1:17" x14ac:dyDescent="0.25">
      <c r="A317" s="77" t="s">
        <v>7280</v>
      </c>
      <c r="B317" s="77" t="s">
        <v>7295</v>
      </c>
      <c r="C317" s="78">
        <v>45258</v>
      </c>
      <c r="D317" s="79">
        <f>E317+F317</f>
        <v>-86.72</v>
      </c>
      <c r="E317" s="79">
        <v>-9.3699999999999992</v>
      </c>
      <c r="F317" s="79">
        <v>-77.349999999999994</v>
      </c>
      <c r="G317" s="78">
        <v>45258</v>
      </c>
      <c r="H317" s="77" t="s">
        <v>7296</v>
      </c>
      <c r="I317" s="80">
        <v>1662420</v>
      </c>
      <c r="J317" s="80"/>
      <c r="K317" s="80">
        <v>193708</v>
      </c>
      <c r="L317" s="81">
        <v>45260</v>
      </c>
      <c r="M317" s="77" t="str">
        <f>VLOOKUP(I317,'ITEM#'!A:B,2,0)</f>
        <v>Costco01</v>
      </c>
      <c r="P317" s="42">
        <f>VLOOKUP(I317,'ITEM#'!A:D,4,0)</f>
        <v>-77.349999999999994</v>
      </c>
      <c r="Q317" s="84">
        <f t="shared" si="31"/>
        <v>1</v>
      </c>
    </row>
    <row r="318" spans="1:17" x14ac:dyDescent="0.25">
      <c r="A318" s="77" t="s">
        <v>7280</v>
      </c>
      <c r="B318" s="77" t="s">
        <v>7295</v>
      </c>
      <c r="C318" s="78">
        <v>45258</v>
      </c>
      <c r="D318" s="79">
        <f t="shared" ref="D318:D319" si="32">E318+F318</f>
        <v>-95.31</v>
      </c>
      <c r="E318" s="79">
        <v>-9.4600000000000009</v>
      </c>
      <c r="F318" s="79">
        <v>-85.85</v>
      </c>
      <c r="G318" s="78">
        <v>45258</v>
      </c>
      <c r="H318" s="77" t="s">
        <v>7296</v>
      </c>
      <c r="I318" s="80">
        <v>1662421</v>
      </c>
      <c r="J318" s="80"/>
      <c r="K318" s="80">
        <v>193708</v>
      </c>
      <c r="L318" s="81">
        <v>45260</v>
      </c>
      <c r="M318" s="77" t="str">
        <f>VLOOKUP(I318,'ITEM#'!A:B,2,0)</f>
        <v>Costco01</v>
      </c>
      <c r="P318" s="42">
        <f>VLOOKUP(I318,'ITEM#'!A:D,4,0)</f>
        <v>-85.85</v>
      </c>
      <c r="Q318" s="84">
        <f t="shared" si="31"/>
        <v>1</v>
      </c>
    </row>
    <row r="319" spans="1:17" x14ac:dyDescent="0.25">
      <c r="A319" s="77" t="s">
        <v>7280</v>
      </c>
      <c r="B319" s="77" t="s">
        <v>7295</v>
      </c>
      <c r="C319" s="78">
        <v>45258</v>
      </c>
      <c r="D319" s="79">
        <f t="shared" si="32"/>
        <v>-190.62</v>
      </c>
      <c r="E319" s="79">
        <v>-18.920000000000002</v>
      </c>
      <c r="F319" s="79">
        <v>-171.7</v>
      </c>
      <c r="G319" s="78">
        <v>45258</v>
      </c>
      <c r="H319" s="77" t="s">
        <v>7296</v>
      </c>
      <c r="I319" s="80">
        <v>1662422</v>
      </c>
      <c r="J319" s="80"/>
      <c r="K319" s="80">
        <v>193708</v>
      </c>
      <c r="L319" s="81">
        <v>45260</v>
      </c>
      <c r="M319" s="77" t="str">
        <f>VLOOKUP(I319,'ITEM#'!A:B,2,0)</f>
        <v>Costco01</v>
      </c>
      <c r="P319" s="42">
        <f>VLOOKUP(I319,'ITEM#'!A:D,4,0)</f>
        <v>-85.85</v>
      </c>
      <c r="Q319" s="84">
        <f t="shared" si="31"/>
        <v>2</v>
      </c>
    </row>
    <row r="320" spans="1:17" x14ac:dyDescent="0.25">
      <c r="A320" s="77" t="s">
        <v>7280</v>
      </c>
      <c r="B320" s="77" t="s">
        <v>7297</v>
      </c>
      <c r="C320" s="78">
        <v>45258</v>
      </c>
      <c r="D320" s="79">
        <v>-173.44</v>
      </c>
      <c r="E320" s="79">
        <v>-18.739999999999998</v>
      </c>
      <c r="F320" s="79">
        <v>-154.69999999999999</v>
      </c>
      <c r="G320" s="78">
        <v>45258</v>
      </c>
      <c r="H320" s="77" t="s">
        <v>7298</v>
      </c>
      <c r="I320" s="80">
        <v>1662420</v>
      </c>
      <c r="J320" s="80"/>
      <c r="K320" s="80">
        <v>193708</v>
      </c>
      <c r="L320" s="81">
        <v>45260</v>
      </c>
      <c r="M320" s="77" t="str">
        <f>VLOOKUP(I320,'ITEM#'!A:B,2,0)</f>
        <v>Costco01</v>
      </c>
      <c r="P320" s="42">
        <f>VLOOKUP(I320,'ITEM#'!A:D,4,0)</f>
        <v>-77.349999999999994</v>
      </c>
      <c r="Q320" s="84">
        <f t="shared" si="31"/>
        <v>2</v>
      </c>
    </row>
    <row r="321" spans="1:17" x14ac:dyDescent="0.25">
      <c r="A321" s="77" t="s">
        <v>7280</v>
      </c>
      <c r="B321" s="77" t="s">
        <v>7299</v>
      </c>
      <c r="C321" s="78">
        <v>45258</v>
      </c>
      <c r="D321" s="79">
        <f>E321+F321</f>
        <v>-86.72</v>
      </c>
      <c r="E321" s="79">
        <v>-9.3699999999999992</v>
      </c>
      <c r="F321" s="79">
        <v>-77.349999999999994</v>
      </c>
      <c r="G321" s="78">
        <v>45258</v>
      </c>
      <c r="H321" s="77" t="s">
        <v>7300</v>
      </c>
      <c r="I321" s="80">
        <v>1662420</v>
      </c>
      <c r="J321" s="80"/>
      <c r="K321" s="80">
        <v>193708</v>
      </c>
      <c r="L321" s="81">
        <v>45260</v>
      </c>
      <c r="M321" s="77" t="str">
        <f>VLOOKUP(I321,'ITEM#'!A:B,2,0)</f>
        <v>Costco01</v>
      </c>
      <c r="P321" s="42">
        <f>VLOOKUP(I321,'ITEM#'!A:D,4,0)</f>
        <v>-77.349999999999994</v>
      </c>
      <c r="Q321" s="84">
        <f t="shared" si="31"/>
        <v>1</v>
      </c>
    </row>
    <row r="322" spans="1:17" x14ac:dyDescent="0.25">
      <c r="A322" s="77" t="s">
        <v>7280</v>
      </c>
      <c r="B322" s="77" t="s">
        <v>7299</v>
      </c>
      <c r="C322" s="78">
        <v>45258</v>
      </c>
      <c r="D322" s="79">
        <f>E322+F322</f>
        <v>-95.31</v>
      </c>
      <c r="E322" s="79">
        <v>-9.4600000000000009</v>
      </c>
      <c r="F322" s="79">
        <v>-85.85</v>
      </c>
      <c r="G322" s="78">
        <v>45258</v>
      </c>
      <c r="H322" s="77" t="s">
        <v>7300</v>
      </c>
      <c r="I322" s="80">
        <v>1662422</v>
      </c>
      <c r="J322" s="80"/>
      <c r="K322" s="80">
        <v>193708</v>
      </c>
      <c r="L322" s="81">
        <v>45260</v>
      </c>
      <c r="M322" s="77" t="str">
        <f>VLOOKUP(I322,'ITEM#'!A:B,2,0)</f>
        <v>Costco01</v>
      </c>
      <c r="P322" s="42">
        <f>VLOOKUP(I322,'ITEM#'!A:D,4,0)</f>
        <v>-85.85</v>
      </c>
      <c r="Q322" s="84">
        <f t="shared" si="31"/>
        <v>1</v>
      </c>
    </row>
    <row r="323" spans="1:17" x14ac:dyDescent="0.25">
      <c r="A323" s="77" t="s">
        <v>7280</v>
      </c>
      <c r="B323" s="77" t="s">
        <v>7301</v>
      </c>
      <c r="C323" s="78">
        <v>45258</v>
      </c>
      <c r="D323" s="79">
        <f>E323+F323</f>
        <v>-42.7</v>
      </c>
      <c r="E323" s="79">
        <v>-11.1</v>
      </c>
      <c r="F323" s="79">
        <v>-31.6</v>
      </c>
      <c r="G323" s="78">
        <v>45258</v>
      </c>
      <c r="H323" s="77" t="s">
        <v>7302</v>
      </c>
      <c r="I323" s="80">
        <v>1540784</v>
      </c>
      <c r="J323" s="80"/>
      <c r="K323" s="80">
        <v>193708</v>
      </c>
      <c r="L323" s="81">
        <v>45260</v>
      </c>
      <c r="M323" s="77" t="str">
        <f>VLOOKUP(I323,'ITEM#'!A:B,2,0)</f>
        <v>Costco01</v>
      </c>
      <c r="P323" s="42">
        <f>VLOOKUP(I323,'ITEM#'!A:D,4,0)</f>
        <v>-31.6</v>
      </c>
      <c r="Q323" s="84">
        <f t="shared" si="31"/>
        <v>1</v>
      </c>
    </row>
    <row r="324" spans="1:17" x14ac:dyDescent="0.25">
      <c r="A324" s="77" t="s">
        <v>7280</v>
      </c>
      <c r="B324" s="77" t="s">
        <v>7301</v>
      </c>
      <c r="C324" s="78">
        <v>45258</v>
      </c>
      <c r="D324" s="79">
        <f t="shared" ref="D324:D325" si="33">E324+F324</f>
        <v>-95.31</v>
      </c>
      <c r="E324" s="79">
        <v>-9.4600000000000009</v>
      </c>
      <c r="F324" s="79">
        <v>-85.85</v>
      </c>
      <c r="G324" s="78">
        <v>45258</v>
      </c>
      <c r="H324" s="77" t="s">
        <v>7302</v>
      </c>
      <c r="I324" s="80">
        <v>1662421</v>
      </c>
      <c r="J324" s="80"/>
      <c r="K324" s="80">
        <v>193708</v>
      </c>
      <c r="L324" s="81">
        <v>45260</v>
      </c>
      <c r="M324" s="77" t="str">
        <f>VLOOKUP(I324,'ITEM#'!A:B,2,0)</f>
        <v>Costco01</v>
      </c>
      <c r="P324" s="42">
        <f>VLOOKUP(I324,'ITEM#'!A:D,4,0)</f>
        <v>-85.85</v>
      </c>
      <c r="Q324" s="84">
        <f t="shared" si="31"/>
        <v>1</v>
      </c>
    </row>
    <row r="325" spans="1:17" x14ac:dyDescent="0.25">
      <c r="A325" s="77" t="s">
        <v>7280</v>
      </c>
      <c r="B325" s="77" t="s">
        <v>7301</v>
      </c>
      <c r="C325" s="78">
        <v>45258</v>
      </c>
      <c r="D325" s="79">
        <f t="shared" si="33"/>
        <v>-95.31</v>
      </c>
      <c r="E325" s="79">
        <v>-9.4600000000000009</v>
      </c>
      <c r="F325" s="79">
        <v>-85.85</v>
      </c>
      <c r="G325" s="78">
        <v>45258</v>
      </c>
      <c r="H325" s="77" t="s">
        <v>7302</v>
      </c>
      <c r="I325" s="80">
        <v>1662422</v>
      </c>
      <c r="J325" s="80"/>
      <c r="K325" s="80">
        <v>193708</v>
      </c>
      <c r="L325" s="81">
        <v>45260</v>
      </c>
      <c r="M325" s="77" t="str">
        <f>VLOOKUP(I325,'ITEM#'!A:B,2,0)</f>
        <v>Costco01</v>
      </c>
      <c r="P325" s="42">
        <f>VLOOKUP(I325,'ITEM#'!A:D,4,0)</f>
        <v>-85.85</v>
      </c>
      <c r="Q325" s="84">
        <f t="shared" si="31"/>
        <v>1</v>
      </c>
    </row>
    <row r="326" spans="1:17" x14ac:dyDescent="0.25">
      <c r="A326" s="77" t="s">
        <v>7280</v>
      </c>
      <c r="B326" s="77" t="s">
        <v>7303</v>
      </c>
      <c r="C326" s="78">
        <v>45258</v>
      </c>
      <c r="D326" s="79">
        <v>-78</v>
      </c>
      <c r="E326" s="79">
        <v>0</v>
      </c>
      <c r="F326" s="79">
        <v>-78</v>
      </c>
      <c r="G326" s="78">
        <v>45258</v>
      </c>
      <c r="H326" s="77" t="s">
        <v>7304</v>
      </c>
      <c r="I326" s="80">
        <v>1529946</v>
      </c>
      <c r="J326" s="80"/>
      <c r="K326" s="80">
        <v>193708</v>
      </c>
      <c r="L326" s="81">
        <v>45260</v>
      </c>
      <c r="M326" s="77" t="str">
        <f>VLOOKUP(I326,'ITEM#'!A:B,2,0)</f>
        <v>Costco01</v>
      </c>
      <c r="P326" s="42">
        <f>VLOOKUP(I326,'ITEM#'!A:D,4,0)</f>
        <v>-39</v>
      </c>
      <c r="Q326" s="84">
        <f t="shared" si="31"/>
        <v>2</v>
      </c>
    </row>
    <row r="327" spans="1:17" ht="15.75" thickBot="1" x14ac:dyDescent="0.3">
      <c r="D327" s="36">
        <f>SUM(D2:D326)</f>
        <v>-28919.430000000015</v>
      </c>
      <c r="E327" s="36">
        <f>SUM(E2:E326)</f>
        <v>-3880.1699999999992</v>
      </c>
      <c r="F327" s="36">
        <f>SUM(F2:F326)</f>
        <v>-25039.25999999998</v>
      </c>
    </row>
    <row r="328" spans="1:17" ht="15.75" thickTop="1" x14ac:dyDescent="0.25"/>
    <row r="331" spans="1:17" x14ac:dyDescent="0.25">
      <c r="E331" s="76"/>
    </row>
    <row r="332" spans="1:17" x14ac:dyDescent="0.25">
      <c r="E332" s="76"/>
    </row>
    <row r="333" spans="1:17" x14ac:dyDescent="0.25">
      <c r="D333" t="s">
        <v>187</v>
      </c>
      <c r="E333" s="76">
        <v>1498.91</v>
      </c>
    </row>
    <row r="334" spans="1:17" x14ac:dyDescent="0.25">
      <c r="D334" t="s">
        <v>1213</v>
      </c>
      <c r="E334" s="76">
        <v>27420.52</v>
      </c>
    </row>
    <row r="335" spans="1:17" x14ac:dyDescent="0.25">
      <c r="E335" s="76">
        <f>SUM(E333:E334)</f>
        <v>28919.43</v>
      </c>
      <c r="F335" s="75">
        <f>E335+D327</f>
        <v>0</v>
      </c>
    </row>
    <row r="336" spans="1:17" x14ac:dyDescent="0.25">
      <c r="E336" s="76"/>
    </row>
    <row r="337" spans="5:5" x14ac:dyDescent="0.25">
      <c r="E337" s="76"/>
    </row>
  </sheetData>
  <autoFilter ref="A1:Q327" xr:uid="{00000000-0009-0000-0000-00000C000000}"/>
  <sortState xmlns:xlrd2="http://schemas.microsoft.com/office/spreadsheetml/2017/richdata2" ref="A7:H43">
    <sortCondition ref="B7:B43"/>
  </sortState>
  <conditionalFormatting sqref="B1">
    <cfRule type="duplicateValues" dxfId="26" priority="201"/>
    <cfRule type="duplicateValues" dxfId="25" priority="202"/>
    <cfRule type="duplicateValues" dxfId="24" priority="203"/>
  </conditionalFormatting>
  <pageMargins left="0.7" right="0.7" top="0.75" bottom="0.75" header="0.3" footer="0.3"/>
  <pageSetup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S350"/>
  <sheetViews>
    <sheetView topLeftCell="C42" workbookViewId="0">
      <selection activeCell="P43" sqref="P43"/>
    </sheetView>
  </sheetViews>
  <sheetFormatPr defaultRowHeight="15" x14ac:dyDescent="0.25"/>
  <cols>
    <col min="1" max="1" width="18.85546875" customWidth="1"/>
    <col min="2" max="2" width="17.140625" customWidth="1"/>
    <col min="3" max="5" width="11.7109375" customWidth="1"/>
    <col min="6" max="6" width="11.42578125" customWidth="1"/>
    <col min="7" max="7" width="11.85546875" customWidth="1"/>
    <col min="8" max="8" width="14.140625" customWidth="1"/>
    <col min="9" max="9" width="10.7109375" customWidth="1"/>
    <col min="11" max="11" width="10.42578125" customWidth="1"/>
    <col min="12" max="12" width="12" customWidth="1"/>
  </cols>
  <sheetData>
    <row r="1" spans="1:17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7780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</row>
    <row r="2" spans="1:17" x14ac:dyDescent="0.25">
      <c r="A2" s="77" t="s">
        <v>7305</v>
      </c>
      <c r="B2" s="77" t="s">
        <v>7306</v>
      </c>
      <c r="C2" s="78">
        <v>45259</v>
      </c>
      <c r="D2" s="79">
        <v>-42.59</v>
      </c>
      <c r="E2" s="79">
        <v>-20.09</v>
      </c>
      <c r="F2" s="79">
        <v>-22.5</v>
      </c>
      <c r="G2" s="78">
        <v>45259</v>
      </c>
      <c r="H2" s="77" t="s">
        <v>7307</v>
      </c>
      <c r="I2" s="80">
        <v>1663082</v>
      </c>
      <c r="J2" s="80"/>
      <c r="K2" s="80">
        <v>193796</v>
      </c>
      <c r="L2" s="81">
        <v>45261</v>
      </c>
      <c r="M2" s="77" t="str">
        <f>VLOOKUP(I2,'ITEM#'!A:B,2,0)</f>
        <v>Costco01</v>
      </c>
      <c r="P2" s="42">
        <f>VLOOKUP(I2,'ITEM#'!A:D,4,0)</f>
        <v>-22.5</v>
      </c>
      <c r="Q2" s="84">
        <f t="shared" ref="Q2:Q14" si="0">F2/P2</f>
        <v>1</v>
      </c>
    </row>
    <row r="3" spans="1:17" x14ac:dyDescent="0.25">
      <c r="A3" s="77" t="s">
        <v>7305</v>
      </c>
      <c r="B3" s="77" t="s">
        <v>7308</v>
      </c>
      <c r="C3" s="78">
        <v>45259</v>
      </c>
      <c r="D3" s="79">
        <f>E3+F3</f>
        <v>-42.7</v>
      </c>
      <c r="E3" s="79">
        <v>-11.1</v>
      </c>
      <c r="F3" s="79">
        <v>-31.6</v>
      </c>
      <c r="G3" s="78">
        <v>45259</v>
      </c>
      <c r="H3" s="77" t="s">
        <v>7309</v>
      </c>
      <c r="I3" s="80">
        <v>1540787</v>
      </c>
      <c r="J3" s="80"/>
      <c r="K3" s="80">
        <v>193798</v>
      </c>
      <c r="L3" s="81">
        <v>45261</v>
      </c>
      <c r="M3" s="77" t="str">
        <f>VLOOKUP(I3,'ITEM#'!A:B,2,0)</f>
        <v>Costco01</v>
      </c>
      <c r="P3" s="42">
        <f>VLOOKUP(I3,'ITEM#'!A:D,4,0)</f>
        <v>-31.6</v>
      </c>
      <c r="Q3" s="84">
        <f t="shared" si="0"/>
        <v>1</v>
      </c>
    </row>
    <row r="4" spans="1:17" x14ac:dyDescent="0.25">
      <c r="A4" s="77" t="s">
        <v>7305</v>
      </c>
      <c r="B4" s="77" t="s">
        <v>7308</v>
      </c>
      <c r="C4" s="78">
        <v>45259</v>
      </c>
      <c r="D4" s="79">
        <f t="shared" ref="D4:D6" si="1">E4+F4</f>
        <v>-42.7</v>
      </c>
      <c r="E4" s="79">
        <v>-11.1</v>
      </c>
      <c r="F4" s="79">
        <v>-31.6</v>
      </c>
      <c r="G4" s="78">
        <v>45259</v>
      </c>
      <c r="H4" s="77" t="s">
        <v>7309</v>
      </c>
      <c r="I4" s="80">
        <v>1593358</v>
      </c>
      <c r="J4" s="80"/>
      <c r="K4" s="80">
        <v>193798</v>
      </c>
      <c r="L4" s="81">
        <v>45261</v>
      </c>
      <c r="M4" s="77" t="str">
        <f>VLOOKUP(I4,'ITEM#'!A:B,2,0)</f>
        <v>Costco01</v>
      </c>
      <c r="P4" s="42">
        <f>VLOOKUP(I4,'ITEM#'!A:D,4,0)</f>
        <v>-31.6</v>
      </c>
      <c r="Q4" s="84">
        <f t="shared" si="0"/>
        <v>1</v>
      </c>
    </row>
    <row r="5" spans="1:17" x14ac:dyDescent="0.25">
      <c r="A5" s="77" t="s">
        <v>7305</v>
      </c>
      <c r="B5" s="77" t="s">
        <v>7308</v>
      </c>
      <c r="C5" s="78">
        <v>45259</v>
      </c>
      <c r="D5" s="79">
        <f t="shared" si="1"/>
        <v>-173.44</v>
      </c>
      <c r="E5" s="79">
        <v>-18.739999999999998</v>
      </c>
      <c r="F5" s="79">
        <v>-154.69999999999999</v>
      </c>
      <c r="G5" s="78">
        <v>45259</v>
      </c>
      <c r="H5" s="77" t="s">
        <v>7309</v>
      </c>
      <c r="I5" s="80">
        <v>1662420</v>
      </c>
      <c r="J5" s="80"/>
      <c r="K5" s="80">
        <v>193798</v>
      </c>
      <c r="L5" s="81">
        <v>45261</v>
      </c>
      <c r="M5" s="77" t="str">
        <f>VLOOKUP(I5,'ITEM#'!A:B,2,0)</f>
        <v>Costco01</v>
      </c>
      <c r="P5" s="42">
        <f>VLOOKUP(I5,'ITEM#'!A:D,4,0)</f>
        <v>-77.349999999999994</v>
      </c>
      <c r="Q5" s="84">
        <f t="shared" si="0"/>
        <v>2</v>
      </c>
    </row>
    <row r="6" spans="1:17" x14ac:dyDescent="0.25">
      <c r="A6" s="77" t="s">
        <v>7305</v>
      </c>
      <c r="B6" s="77" t="s">
        <v>7308</v>
      </c>
      <c r="C6" s="78">
        <v>45259</v>
      </c>
      <c r="D6" s="79">
        <f t="shared" si="1"/>
        <v>-95.31</v>
      </c>
      <c r="E6" s="79">
        <v>-9.4600000000000009</v>
      </c>
      <c r="F6" s="79">
        <v>-85.85</v>
      </c>
      <c r="G6" s="78">
        <v>45259</v>
      </c>
      <c r="H6" s="77" t="s">
        <v>7309</v>
      </c>
      <c r="I6" s="80">
        <v>1662421</v>
      </c>
      <c r="J6" s="80"/>
      <c r="K6" s="80">
        <v>193798</v>
      </c>
      <c r="L6" s="81">
        <v>45261</v>
      </c>
      <c r="M6" s="77" t="str">
        <f>VLOOKUP(I6,'ITEM#'!A:B,2,0)</f>
        <v>Costco01</v>
      </c>
      <c r="P6" s="42">
        <f>VLOOKUP(I6,'ITEM#'!A:D,4,0)</f>
        <v>-85.85</v>
      </c>
      <c r="Q6" s="84">
        <f t="shared" si="0"/>
        <v>1</v>
      </c>
    </row>
    <row r="7" spans="1:17" x14ac:dyDescent="0.25">
      <c r="A7" s="77" t="s">
        <v>7305</v>
      </c>
      <c r="B7" s="77" t="s">
        <v>7310</v>
      </c>
      <c r="C7" s="78">
        <v>45259</v>
      </c>
      <c r="D7" s="79">
        <f>E7+F7</f>
        <v>-170.8</v>
      </c>
      <c r="E7" s="79">
        <v>-44.4</v>
      </c>
      <c r="F7" s="79">
        <v>-126.4</v>
      </c>
      <c r="G7" s="78">
        <v>45259</v>
      </c>
      <c r="H7" s="77" t="s">
        <v>7311</v>
      </c>
      <c r="I7" s="80">
        <v>1593359</v>
      </c>
      <c r="J7" s="80"/>
      <c r="K7" s="80">
        <v>193798</v>
      </c>
      <c r="L7" s="81">
        <v>45261</v>
      </c>
      <c r="M7" s="77" t="str">
        <f>VLOOKUP(I7,'ITEM#'!A:B,2,0)</f>
        <v>Costco01</v>
      </c>
      <c r="P7" s="42">
        <f>VLOOKUP(I7,'ITEM#'!A:D,4,0)</f>
        <v>-31.6</v>
      </c>
      <c r="Q7" s="84">
        <f t="shared" si="0"/>
        <v>4</v>
      </c>
    </row>
    <row r="8" spans="1:17" x14ac:dyDescent="0.25">
      <c r="A8" s="77" t="s">
        <v>7305</v>
      </c>
      <c r="B8" s="77" t="s">
        <v>7310</v>
      </c>
      <c r="C8" s="78">
        <v>45259</v>
      </c>
      <c r="D8" s="79">
        <f t="shared" ref="D8:D10" si="2">E8+F8</f>
        <v>-86.72</v>
      </c>
      <c r="E8" s="79">
        <v>-9.3699999999999992</v>
      </c>
      <c r="F8" s="79">
        <v>-77.349999999999994</v>
      </c>
      <c r="G8" s="78">
        <v>45259</v>
      </c>
      <c r="H8" s="77" t="s">
        <v>7311</v>
      </c>
      <c r="I8" s="80">
        <v>1662420</v>
      </c>
      <c r="J8" s="80"/>
      <c r="K8" s="80">
        <v>193798</v>
      </c>
      <c r="L8" s="81">
        <v>45261</v>
      </c>
      <c r="M8" s="77" t="str">
        <f>VLOOKUP(I8,'ITEM#'!A:B,2,0)</f>
        <v>Costco01</v>
      </c>
      <c r="P8" s="42">
        <f>VLOOKUP(I8,'ITEM#'!A:D,4,0)</f>
        <v>-77.349999999999994</v>
      </c>
      <c r="Q8" s="84">
        <f t="shared" si="0"/>
        <v>1</v>
      </c>
    </row>
    <row r="9" spans="1:17" x14ac:dyDescent="0.25">
      <c r="A9" s="77" t="s">
        <v>7305</v>
      </c>
      <c r="B9" s="77" t="s">
        <v>7310</v>
      </c>
      <c r="C9" s="78">
        <v>45259</v>
      </c>
      <c r="D9" s="79">
        <f t="shared" si="2"/>
        <v>-95.31</v>
      </c>
      <c r="E9" s="79">
        <v>-9.4600000000000009</v>
      </c>
      <c r="F9" s="79">
        <v>-85.85</v>
      </c>
      <c r="G9" s="78">
        <v>45259</v>
      </c>
      <c r="H9" s="77" t="s">
        <v>7311</v>
      </c>
      <c r="I9" s="80">
        <v>1662421</v>
      </c>
      <c r="J9" s="80"/>
      <c r="K9" s="80">
        <v>193798</v>
      </c>
      <c r="L9" s="81">
        <v>45261</v>
      </c>
      <c r="M9" s="77" t="str">
        <f>VLOOKUP(I9,'ITEM#'!A:B,2,0)</f>
        <v>Costco01</v>
      </c>
      <c r="P9" s="42">
        <f>VLOOKUP(I9,'ITEM#'!A:D,4,0)</f>
        <v>-85.85</v>
      </c>
      <c r="Q9" s="84">
        <f t="shared" si="0"/>
        <v>1</v>
      </c>
    </row>
    <row r="10" spans="1:17" x14ac:dyDescent="0.25">
      <c r="A10" s="77" t="s">
        <v>7305</v>
      </c>
      <c r="B10" s="77" t="s">
        <v>7310</v>
      </c>
      <c r="C10" s="78">
        <v>45259</v>
      </c>
      <c r="D10" s="79">
        <f t="shared" si="2"/>
        <v>-95.31</v>
      </c>
      <c r="E10" s="79">
        <v>-9.4600000000000009</v>
      </c>
      <c r="F10" s="79">
        <v>-85.85</v>
      </c>
      <c r="G10" s="78">
        <v>45259</v>
      </c>
      <c r="H10" s="77" t="s">
        <v>7311</v>
      </c>
      <c r="I10" s="80">
        <v>1662422</v>
      </c>
      <c r="J10" s="80"/>
      <c r="K10" s="80">
        <v>193798</v>
      </c>
      <c r="L10" s="81">
        <v>45261</v>
      </c>
      <c r="M10" s="77" t="str">
        <f>VLOOKUP(I10,'ITEM#'!A:B,2,0)</f>
        <v>Costco01</v>
      </c>
      <c r="P10" s="42">
        <f>VLOOKUP(I10,'ITEM#'!A:D,4,0)</f>
        <v>-85.85</v>
      </c>
      <c r="Q10" s="84">
        <f t="shared" si="0"/>
        <v>1</v>
      </c>
    </row>
    <row r="11" spans="1:17" x14ac:dyDescent="0.25">
      <c r="A11" s="77" t="s">
        <v>7305</v>
      </c>
      <c r="B11" s="77" t="s">
        <v>7312</v>
      </c>
      <c r="C11" s="78">
        <v>45259</v>
      </c>
      <c r="D11" s="79">
        <f>E11+F11</f>
        <v>-42.7</v>
      </c>
      <c r="E11" s="79">
        <v>-11.1</v>
      </c>
      <c r="F11" s="79">
        <v>-31.6</v>
      </c>
      <c r="G11" s="78">
        <v>45259</v>
      </c>
      <c r="H11" s="77" t="s">
        <v>7313</v>
      </c>
      <c r="I11" s="80">
        <v>1540787</v>
      </c>
      <c r="J11" s="80"/>
      <c r="K11" s="80">
        <v>193798</v>
      </c>
      <c r="L11" s="81">
        <v>45261</v>
      </c>
      <c r="M11" s="77" t="str">
        <f>VLOOKUP(I11,'ITEM#'!A:B,2,0)</f>
        <v>Costco01</v>
      </c>
      <c r="P11" s="42">
        <f>VLOOKUP(I11,'ITEM#'!A:D,4,0)</f>
        <v>-31.6</v>
      </c>
      <c r="Q11" s="84">
        <f t="shared" si="0"/>
        <v>1</v>
      </c>
    </row>
    <row r="12" spans="1:17" x14ac:dyDescent="0.25">
      <c r="A12" s="77" t="s">
        <v>7305</v>
      </c>
      <c r="B12" s="77" t="s">
        <v>7312</v>
      </c>
      <c r="C12" s="78">
        <v>45259</v>
      </c>
      <c r="D12" s="79">
        <f t="shared" ref="D12:D14" si="3">E12+F12</f>
        <v>-260.16000000000003</v>
      </c>
      <c r="E12" s="79">
        <v>-28.11</v>
      </c>
      <c r="F12" s="79">
        <v>-232.05</v>
      </c>
      <c r="G12" s="78">
        <v>45259</v>
      </c>
      <c r="H12" s="77" t="s">
        <v>7313</v>
      </c>
      <c r="I12" s="80">
        <v>1662420</v>
      </c>
      <c r="J12" s="80"/>
      <c r="K12" s="80">
        <v>193798</v>
      </c>
      <c r="L12" s="81">
        <v>45261</v>
      </c>
      <c r="M12" s="77" t="str">
        <f>VLOOKUP(I12,'ITEM#'!A:B,2,0)</f>
        <v>Costco01</v>
      </c>
      <c r="P12" s="42">
        <f>VLOOKUP(I12,'ITEM#'!A:D,4,0)</f>
        <v>-77.349999999999994</v>
      </c>
      <c r="Q12" s="84">
        <f t="shared" si="0"/>
        <v>3.0000000000000004</v>
      </c>
    </row>
    <row r="13" spans="1:17" x14ac:dyDescent="0.25">
      <c r="A13" s="77" t="s">
        <v>7305</v>
      </c>
      <c r="B13" s="77" t="s">
        <v>7312</v>
      </c>
      <c r="C13" s="78">
        <v>45259</v>
      </c>
      <c r="D13" s="79">
        <f t="shared" si="3"/>
        <v>-285.93</v>
      </c>
      <c r="E13" s="79">
        <v>-28.38</v>
      </c>
      <c r="F13" s="79">
        <v>-257.55</v>
      </c>
      <c r="G13" s="78">
        <v>45259</v>
      </c>
      <c r="H13" s="77" t="s">
        <v>7313</v>
      </c>
      <c r="I13" s="80">
        <v>1662421</v>
      </c>
      <c r="J13" s="80"/>
      <c r="K13" s="80">
        <v>193798</v>
      </c>
      <c r="L13" s="81">
        <v>45261</v>
      </c>
      <c r="M13" s="77" t="str">
        <f>VLOOKUP(I13,'ITEM#'!A:B,2,0)</f>
        <v>Costco01</v>
      </c>
      <c r="P13" s="42">
        <f>VLOOKUP(I13,'ITEM#'!A:D,4,0)</f>
        <v>-85.85</v>
      </c>
      <c r="Q13" s="84">
        <f t="shared" si="0"/>
        <v>3.0000000000000004</v>
      </c>
    </row>
    <row r="14" spans="1:17" x14ac:dyDescent="0.25">
      <c r="A14" s="77" t="s">
        <v>7305</v>
      </c>
      <c r="B14" s="77" t="s">
        <v>7312</v>
      </c>
      <c r="C14" s="78">
        <v>45259</v>
      </c>
      <c r="D14" s="79">
        <f t="shared" si="3"/>
        <v>-190.62</v>
      </c>
      <c r="E14" s="79">
        <v>-18.920000000000002</v>
      </c>
      <c r="F14" s="79">
        <v>-171.7</v>
      </c>
      <c r="G14" s="78">
        <v>45259</v>
      </c>
      <c r="H14" s="77" t="s">
        <v>7313</v>
      </c>
      <c r="I14" s="80">
        <v>1662422</v>
      </c>
      <c r="J14" s="80"/>
      <c r="K14" s="80">
        <v>193798</v>
      </c>
      <c r="L14" s="81">
        <v>45261</v>
      </c>
      <c r="M14" s="77" t="str">
        <f>VLOOKUP(I14,'ITEM#'!A:B,2,0)</f>
        <v>Costco01</v>
      </c>
      <c r="P14" s="42">
        <f>VLOOKUP(I14,'ITEM#'!A:D,4,0)</f>
        <v>-85.85</v>
      </c>
      <c r="Q14" s="84">
        <f t="shared" si="0"/>
        <v>2</v>
      </c>
    </row>
    <row r="15" spans="1:17" x14ac:dyDescent="0.25">
      <c r="A15" s="77" t="s">
        <v>7316</v>
      </c>
      <c r="B15" s="77" t="s">
        <v>7317</v>
      </c>
      <c r="C15" s="78">
        <v>45260</v>
      </c>
      <c r="D15" s="79">
        <v>-25.55</v>
      </c>
      <c r="E15" s="79">
        <v>0</v>
      </c>
      <c r="F15" s="79">
        <v>-25.55</v>
      </c>
      <c r="G15" s="78">
        <v>45260</v>
      </c>
      <c r="H15" s="77" t="s">
        <v>7318</v>
      </c>
      <c r="I15" s="80">
        <v>1516594</v>
      </c>
      <c r="J15" s="80"/>
      <c r="K15" s="80">
        <v>194045</v>
      </c>
      <c r="L15" s="81">
        <v>45264</v>
      </c>
      <c r="M15" s="77" t="str">
        <f>VLOOKUP(I15,'ITEM#'!A:B,2,0)</f>
        <v>Costco01</v>
      </c>
      <c r="P15" s="42">
        <f>VLOOKUP(I15,'ITEM#'!A:D,4,0)</f>
        <v>-25.55</v>
      </c>
      <c r="Q15" s="84">
        <f t="shared" ref="Q15:Q26" si="4">F15/P15</f>
        <v>1</v>
      </c>
    </row>
    <row r="16" spans="1:17" x14ac:dyDescent="0.25">
      <c r="A16" s="77" t="s">
        <v>7316</v>
      </c>
      <c r="B16" s="77" t="s">
        <v>7319</v>
      </c>
      <c r="C16" s="78">
        <v>45260</v>
      </c>
      <c r="D16" s="79">
        <v>-22.78</v>
      </c>
      <c r="E16" s="79">
        <v>0</v>
      </c>
      <c r="F16" s="79">
        <v>-22.78</v>
      </c>
      <c r="G16" s="78">
        <v>45260</v>
      </c>
      <c r="H16" s="77" t="s">
        <v>7320</v>
      </c>
      <c r="I16" s="80">
        <v>1529939</v>
      </c>
      <c r="J16" s="80"/>
      <c r="K16" s="80">
        <v>194045</v>
      </c>
      <c r="L16" s="81">
        <v>45264</v>
      </c>
      <c r="M16" s="77" t="str">
        <f>VLOOKUP(I16,'ITEM#'!A:B,2,0)</f>
        <v>Costco01</v>
      </c>
      <c r="P16" s="42">
        <f>VLOOKUP(I16,'ITEM#'!A:D,4,0)</f>
        <v>-22.78</v>
      </c>
      <c r="Q16" s="84">
        <f t="shared" si="4"/>
        <v>1</v>
      </c>
    </row>
    <row r="17" spans="1:17" x14ac:dyDescent="0.25">
      <c r="A17" s="77" t="s">
        <v>7316</v>
      </c>
      <c r="B17" s="77" t="s">
        <v>7321</v>
      </c>
      <c r="C17" s="78">
        <v>45260</v>
      </c>
      <c r="D17" s="79">
        <v>-95.31</v>
      </c>
      <c r="E17" s="79">
        <v>-9.4600000000000009</v>
      </c>
      <c r="F17" s="79">
        <v>-85.85</v>
      </c>
      <c r="G17" s="78">
        <v>45260</v>
      </c>
      <c r="H17" s="77" t="s">
        <v>7322</v>
      </c>
      <c r="I17" s="80">
        <v>1662421</v>
      </c>
      <c r="J17" s="80"/>
      <c r="K17" s="80">
        <v>194045</v>
      </c>
      <c r="L17" s="81">
        <v>45264</v>
      </c>
      <c r="M17" s="77" t="str">
        <f>VLOOKUP(I17,'ITEM#'!A:B,2,0)</f>
        <v>Costco01</v>
      </c>
      <c r="P17" s="42">
        <f>VLOOKUP(I17,'ITEM#'!A:D,4,0)</f>
        <v>-85.85</v>
      </c>
      <c r="Q17" s="84">
        <f t="shared" si="4"/>
        <v>1</v>
      </c>
    </row>
    <row r="18" spans="1:17" x14ac:dyDescent="0.25">
      <c r="A18" s="77" t="s">
        <v>7316</v>
      </c>
      <c r="B18" s="77" t="s">
        <v>7323</v>
      </c>
      <c r="C18" s="78">
        <v>45260</v>
      </c>
      <c r="D18" s="79">
        <v>-39</v>
      </c>
      <c r="E18" s="79">
        <v>0</v>
      </c>
      <c r="F18" s="79">
        <v>-39</v>
      </c>
      <c r="G18" s="78">
        <v>45260</v>
      </c>
      <c r="H18" s="77" t="s">
        <v>7324</v>
      </c>
      <c r="I18" s="80">
        <v>1529947</v>
      </c>
      <c r="J18" s="80"/>
      <c r="K18" s="80">
        <v>194045</v>
      </c>
      <c r="L18" s="81">
        <v>45264</v>
      </c>
      <c r="M18" s="77" t="str">
        <f>VLOOKUP(I18,'ITEM#'!A:B,2,0)</f>
        <v>Costco01</v>
      </c>
      <c r="P18" s="42">
        <f>VLOOKUP(I18,'ITEM#'!A:D,4,0)</f>
        <v>-39</v>
      </c>
      <c r="Q18" s="84">
        <f t="shared" si="4"/>
        <v>1</v>
      </c>
    </row>
    <row r="19" spans="1:17" x14ac:dyDescent="0.25">
      <c r="A19" s="77" t="s">
        <v>7316</v>
      </c>
      <c r="B19" s="77" t="s">
        <v>7325</v>
      </c>
      <c r="C19" s="78">
        <v>45260</v>
      </c>
      <c r="D19" s="79">
        <v>-86.72</v>
      </c>
      <c r="E19" s="79">
        <v>-9.3699999999999992</v>
      </c>
      <c r="F19" s="79">
        <v>-77.349999999999994</v>
      </c>
      <c r="G19" s="78">
        <v>45260</v>
      </c>
      <c r="H19" s="77" t="s">
        <v>7326</v>
      </c>
      <c r="I19" s="80">
        <v>1662420</v>
      </c>
      <c r="J19" s="80"/>
      <c r="K19" s="80">
        <v>194045</v>
      </c>
      <c r="L19" s="81">
        <v>45264</v>
      </c>
      <c r="M19" s="77" t="str">
        <f>VLOOKUP(I19,'ITEM#'!A:B,2,0)</f>
        <v>Costco01</v>
      </c>
      <c r="P19" s="42">
        <f>VLOOKUP(I19,'ITEM#'!A:D,4,0)</f>
        <v>-77.349999999999994</v>
      </c>
      <c r="Q19" s="84">
        <f t="shared" si="4"/>
        <v>1</v>
      </c>
    </row>
    <row r="20" spans="1:17" x14ac:dyDescent="0.25">
      <c r="A20" s="77" t="s">
        <v>7316</v>
      </c>
      <c r="B20" s="77" t="s">
        <v>7327</v>
      </c>
      <c r="C20" s="78">
        <v>45260</v>
      </c>
      <c r="D20" s="79">
        <v>-51.1</v>
      </c>
      <c r="E20" s="79">
        <v>0</v>
      </c>
      <c r="F20" s="79">
        <v>-51.1</v>
      </c>
      <c r="G20" s="78">
        <v>45260</v>
      </c>
      <c r="H20" s="77" t="s">
        <v>7328</v>
      </c>
      <c r="I20" s="80">
        <v>1516594</v>
      </c>
      <c r="J20" s="80"/>
      <c r="K20" s="80">
        <v>194045</v>
      </c>
      <c r="L20" s="81">
        <v>45264</v>
      </c>
      <c r="M20" s="77" t="str">
        <f>VLOOKUP(I20,'ITEM#'!A:B,2,0)</f>
        <v>Costco01</v>
      </c>
      <c r="P20" s="42">
        <f>VLOOKUP(I20,'ITEM#'!A:D,4,0)</f>
        <v>-25.55</v>
      </c>
      <c r="Q20" s="84">
        <f t="shared" si="4"/>
        <v>2</v>
      </c>
    </row>
    <row r="21" spans="1:17" x14ac:dyDescent="0.25">
      <c r="A21" s="77" t="s">
        <v>7316</v>
      </c>
      <c r="B21" s="77" t="s">
        <v>7329</v>
      </c>
      <c r="C21" s="78">
        <v>45260</v>
      </c>
      <c r="D21" s="79">
        <f>E21+F21</f>
        <v>-85.4</v>
      </c>
      <c r="E21" s="79">
        <v>-22.2</v>
      </c>
      <c r="F21" s="79">
        <v>-63.2</v>
      </c>
      <c r="G21" s="78">
        <v>45260</v>
      </c>
      <c r="H21" s="77" t="s">
        <v>7330</v>
      </c>
      <c r="I21" s="80">
        <v>1540785</v>
      </c>
      <c r="J21" s="80"/>
      <c r="K21" s="80">
        <v>194045</v>
      </c>
      <c r="L21" s="81">
        <v>45264</v>
      </c>
      <c r="M21" s="77" t="str">
        <f>VLOOKUP(I21,'ITEM#'!A:B,2,0)</f>
        <v>Costco01</v>
      </c>
      <c r="P21" s="42">
        <f>VLOOKUP(I21,'ITEM#'!A:D,4,0)</f>
        <v>-31.6</v>
      </c>
      <c r="Q21" s="84">
        <f t="shared" si="4"/>
        <v>2</v>
      </c>
    </row>
    <row r="22" spans="1:17" x14ac:dyDescent="0.25">
      <c r="A22" s="77" t="s">
        <v>7316</v>
      </c>
      <c r="B22" s="77" t="s">
        <v>7329</v>
      </c>
      <c r="C22" s="78">
        <v>45260</v>
      </c>
      <c r="D22" s="79">
        <f>E22+F22</f>
        <v>-95.31</v>
      </c>
      <c r="E22" s="79">
        <v>-9.4600000000000009</v>
      </c>
      <c r="F22" s="79">
        <v>-85.85</v>
      </c>
      <c r="G22" s="78">
        <v>45260</v>
      </c>
      <c r="H22" s="77" t="s">
        <v>7330</v>
      </c>
      <c r="I22" s="80">
        <v>1662421</v>
      </c>
      <c r="J22" s="80"/>
      <c r="K22" s="80">
        <v>194045</v>
      </c>
      <c r="L22" s="81">
        <v>45264</v>
      </c>
      <c r="M22" s="77" t="str">
        <f>VLOOKUP(I22,'ITEM#'!A:B,2,0)</f>
        <v>Costco01</v>
      </c>
      <c r="P22" s="42">
        <f>VLOOKUP(I22,'ITEM#'!A:D,4,0)</f>
        <v>-85.85</v>
      </c>
      <c r="Q22" s="84">
        <f t="shared" si="4"/>
        <v>1</v>
      </c>
    </row>
    <row r="23" spans="1:17" x14ac:dyDescent="0.25">
      <c r="A23" s="77" t="s">
        <v>7316</v>
      </c>
      <c r="B23" s="77" t="s">
        <v>7331</v>
      </c>
      <c r="C23" s="78">
        <v>45260</v>
      </c>
      <c r="D23" s="79">
        <f>E23+F23</f>
        <v>-86.72</v>
      </c>
      <c r="E23" s="79">
        <v>-9.3699999999999992</v>
      </c>
      <c r="F23" s="79">
        <v>-77.349999999999994</v>
      </c>
      <c r="G23" s="78">
        <v>45260</v>
      </c>
      <c r="H23" s="77" t="s">
        <v>7332</v>
      </c>
      <c r="I23" s="80">
        <v>1662420</v>
      </c>
      <c r="J23" s="80"/>
      <c r="K23" s="80">
        <v>194045</v>
      </c>
      <c r="L23" s="81">
        <v>45264</v>
      </c>
      <c r="M23" s="77" t="str">
        <f>VLOOKUP(I23,'ITEM#'!A:B,2,0)</f>
        <v>Costco01</v>
      </c>
      <c r="P23" s="42">
        <f>VLOOKUP(I23,'ITEM#'!A:D,4,0)</f>
        <v>-77.349999999999994</v>
      </c>
      <c r="Q23" s="84">
        <f t="shared" si="4"/>
        <v>1</v>
      </c>
    </row>
    <row r="24" spans="1:17" x14ac:dyDescent="0.25">
      <c r="A24" s="77" t="s">
        <v>7316</v>
      </c>
      <c r="B24" s="77" t="s">
        <v>7331</v>
      </c>
      <c r="C24" s="78">
        <v>45260</v>
      </c>
      <c r="D24" s="79">
        <f>E24+F24</f>
        <v>-95.31</v>
      </c>
      <c r="E24" s="79">
        <v>-9.4600000000000009</v>
      </c>
      <c r="F24" s="79">
        <v>-85.85</v>
      </c>
      <c r="G24" s="78">
        <v>45260</v>
      </c>
      <c r="H24" s="77" t="s">
        <v>7332</v>
      </c>
      <c r="I24" s="80">
        <v>1662421</v>
      </c>
      <c r="J24" s="80"/>
      <c r="K24" s="80">
        <v>194045</v>
      </c>
      <c r="L24" s="81">
        <v>45264</v>
      </c>
      <c r="M24" s="77" t="str">
        <f>VLOOKUP(I24,'ITEM#'!A:B,2,0)</f>
        <v>Costco01</v>
      </c>
      <c r="P24" s="42">
        <f>VLOOKUP(I24,'ITEM#'!A:D,4,0)</f>
        <v>-85.85</v>
      </c>
      <c r="Q24" s="84">
        <f t="shared" si="4"/>
        <v>1</v>
      </c>
    </row>
    <row r="25" spans="1:17" x14ac:dyDescent="0.25">
      <c r="A25" s="77" t="s">
        <v>7316</v>
      </c>
      <c r="B25" s="77" t="s">
        <v>7333</v>
      </c>
      <c r="C25" s="78">
        <v>45260</v>
      </c>
      <c r="D25" s="79">
        <v>-260.16000000000003</v>
      </c>
      <c r="E25" s="79">
        <v>-28.11</v>
      </c>
      <c r="F25" s="79">
        <v>-232.05</v>
      </c>
      <c r="G25" s="78">
        <v>45260</v>
      </c>
      <c r="H25" s="77" t="s">
        <v>7334</v>
      </c>
      <c r="I25" s="80">
        <v>1662420</v>
      </c>
      <c r="J25" s="80"/>
      <c r="K25" s="80">
        <v>194045</v>
      </c>
      <c r="L25" s="81">
        <v>45264</v>
      </c>
      <c r="M25" s="77" t="str">
        <f>VLOOKUP(I25,'ITEM#'!A:B,2,0)</f>
        <v>Costco01</v>
      </c>
      <c r="P25" s="42">
        <f>VLOOKUP(I25,'ITEM#'!A:D,4,0)</f>
        <v>-77.349999999999994</v>
      </c>
      <c r="Q25" s="84">
        <f t="shared" si="4"/>
        <v>3.0000000000000004</v>
      </c>
    </row>
    <row r="26" spans="1:17" x14ac:dyDescent="0.25">
      <c r="A26" s="77" t="s">
        <v>7316</v>
      </c>
      <c r="B26" s="77" t="s">
        <v>7335</v>
      </c>
      <c r="C26" s="78">
        <v>45260</v>
      </c>
      <c r="D26" s="79">
        <v>-25.55</v>
      </c>
      <c r="E26" s="79">
        <v>0</v>
      </c>
      <c r="F26" s="79">
        <v>-25.55</v>
      </c>
      <c r="G26" s="78">
        <v>45260</v>
      </c>
      <c r="H26" s="77" t="s">
        <v>7336</v>
      </c>
      <c r="I26" s="80">
        <v>1516596</v>
      </c>
      <c r="J26" s="80"/>
      <c r="K26" s="80">
        <v>194045</v>
      </c>
      <c r="L26" s="81">
        <v>45264</v>
      </c>
      <c r="M26" s="77" t="str">
        <f>VLOOKUP(I26,'ITEM#'!A:B,2,0)</f>
        <v>Costco01</v>
      </c>
      <c r="P26" s="42">
        <f>VLOOKUP(I26,'ITEM#'!A:D,4,0)</f>
        <v>-25.55</v>
      </c>
      <c r="Q26" s="84">
        <f t="shared" si="4"/>
        <v>1</v>
      </c>
    </row>
    <row r="27" spans="1:17" x14ac:dyDescent="0.25">
      <c r="A27" s="77" t="s">
        <v>7337</v>
      </c>
      <c r="B27" s="77" t="s">
        <v>7375</v>
      </c>
      <c r="C27" s="78">
        <v>45261</v>
      </c>
      <c r="D27" s="79">
        <v>-43.47</v>
      </c>
      <c r="E27" s="79">
        <v>-20.97</v>
      </c>
      <c r="F27" s="79">
        <v>-22.5</v>
      </c>
      <c r="G27" s="78">
        <v>45261</v>
      </c>
      <c r="H27" s="77" t="s">
        <v>7338</v>
      </c>
      <c r="I27" s="80">
        <v>1663082</v>
      </c>
      <c r="J27" s="80"/>
      <c r="K27" s="80">
        <v>194066</v>
      </c>
      <c r="L27" s="81">
        <v>45265</v>
      </c>
      <c r="M27" s="77" t="str">
        <f>VLOOKUP(I27,'ITEM#'!A:B,2,0)</f>
        <v>Costco01</v>
      </c>
      <c r="P27" s="42">
        <f>VLOOKUP(I27,'ITEM#'!A:D,4,0)</f>
        <v>-22.5</v>
      </c>
      <c r="Q27" s="84">
        <f t="shared" ref="Q27:Q54" si="5">F27/P27</f>
        <v>1</v>
      </c>
    </row>
    <row r="28" spans="1:17" x14ac:dyDescent="0.25">
      <c r="A28" s="77" t="s">
        <v>7337</v>
      </c>
      <c r="B28" s="77" t="s">
        <v>7339</v>
      </c>
      <c r="C28" s="78">
        <v>45263</v>
      </c>
      <c r="D28" s="79">
        <v>-86.72</v>
      </c>
      <c r="E28" s="79">
        <v>-9.3699999999999992</v>
      </c>
      <c r="F28" s="79">
        <v>-77.349999999999994</v>
      </c>
      <c r="G28" s="78">
        <v>45263</v>
      </c>
      <c r="H28" s="77" t="s">
        <v>7340</v>
      </c>
      <c r="I28" s="80">
        <v>1662420</v>
      </c>
      <c r="J28" s="80"/>
      <c r="K28" s="80">
        <v>194069</v>
      </c>
      <c r="L28" s="81">
        <v>45265</v>
      </c>
      <c r="M28" s="77" t="str">
        <f>VLOOKUP(I28,'ITEM#'!A:B,2,0)</f>
        <v>Costco01</v>
      </c>
      <c r="P28" s="42">
        <f>VLOOKUP(I28,'ITEM#'!A:D,4,0)</f>
        <v>-77.349999999999994</v>
      </c>
      <c r="Q28" s="84">
        <f t="shared" si="5"/>
        <v>1</v>
      </c>
    </row>
    <row r="29" spans="1:17" x14ac:dyDescent="0.25">
      <c r="A29" s="77" t="s">
        <v>7337</v>
      </c>
      <c r="B29" s="77" t="s">
        <v>7341</v>
      </c>
      <c r="C29" s="78">
        <v>45262</v>
      </c>
      <c r="D29" s="79">
        <v>-25.55</v>
      </c>
      <c r="E29" s="79">
        <v>0</v>
      </c>
      <c r="F29" s="79">
        <v>-25.55</v>
      </c>
      <c r="G29" s="78">
        <v>45262</v>
      </c>
      <c r="H29" s="77" t="s">
        <v>7342</v>
      </c>
      <c r="I29" s="80">
        <v>1516597</v>
      </c>
      <c r="J29" s="80"/>
      <c r="K29" s="80">
        <v>194069</v>
      </c>
      <c r="L29" s="81">
        <v>45265</v>
      </c>
      <c r="M29" s="77" t="str">
        <f>VLOOKUP(I29,'ITEM#'!A:B,2,0)</f>
        <v>Costco01</v>
      </c>
      <c r="P29" s="42">
        <f>VLOOKUP(I29,'ITEM#'!A:D,4,0)</f>
        <v>-25.55</v>
      </c>
      <c r="Q29" s="84">
        <f t="shared" si="5"/>
        <v>1</v>
      </c>
    </row>
    <row r="30" spans="1:17" x14ac:dyDescent="0.25">
      <c r="A30" s="77" t="s">
        <v>7337</v>
      </c>
      <c r="B30" s="77" t="s">
        <v>7343</v>
      </c>
      <c r="C30" s="78">
        <v>45263</v>
      </c>
      <c r="D30" s="79">
        <v>-39</v>
      </c>
      <c r="E30" s="79">
        <v>0</v>
      </c>
      <c r="F30" s="79">
        <v>-39</v>
      </c>
      <c r="G30" s="78">
        <v>45263</v>
      </c>
      <c r="H30" s="77" t="s">
        <v>7344</v>
      </c>
      <c r="I30" s="80">
        <v>1529946</v>
      </c>
      <c r="J30" s="80"/>
      <c r="K30" s="80">
        <v>194069</v>
      </c>
      <c r="L30" s="81">
        <v>45265</v>
      </c>
      <c r="M30" s="77" t="str">
        <f>VLOOKUP(I30,'ITEM#'!A:B,2,0)</f>
        <v>Costco01</v>
      </c>
      <c r="P30" s="42">
        <f>VLOOKUP(I30,'ITEM#'!A:D,4,0)</f>
        <v>-39</v>
      </c>
      <c r="Q30" s="84">
        <f t="shared" si="5"/>
        <v>1</v>
      </c>
    </row>
    <row r="31" spans="1:17" x14ac:dyDescent="0.25">
      <c r="A31" s="77" t="s">
        <v>7337</v>
      </c>
      <c r="B31" s="77" t="s">
        <v>7345</v>
      </c>
      <c r="C31" s="78">
        <v>45262</v>
      </c>
      <c r="D31" s="79">
        <v>-95.31</v>
      </c>
      <c r="E31" s="79">
        <v>-9.4600000000000009</v>
      </c>
      <c r="F31" s="79">
        <v>-85.85</v>
      </c>
      <c r="G31" s="78">
        <v>45262</v>
      </c>
      <c r="H31" s="77" t="s">
        <v>7346</v>
      </c>
      <c r="I31" s="80">
        <v>1662421</v>
      </c>
      <c r="J31" s="80"/>
      <c r="K31" s="80">
        <v>194069</v>
      </c>
      <c r="L31" s="81">
        <v>45265</v>
      </c>
      <c r="M31" s="77" t="str">
        <f>VLOOKUP(I31,'ITEM#'!A:B,2,0)</f>
        <v>Costco01</v>
      </c>
      <c r="P31" s="42">
        <f>VLOOKUP(I31,'ITEM#'!A:D,4,0)</f>
        <v>-85.85</v>
      </c>
      <c r="Q31" s="84">
        <f t="shared" si="5"/>
        <v>1</v>
      </c>
    </row>
    <row r="32" spans="1:17" x14ac:dyDescent="0.25">
      <c r="A32" s="77" t="s">
        <v>7337</v>
      </c>
      <c r="B32" s="77" t="s">
        <v>7347</v>
      </c>
      <c r="C32" s="78">
        <v>45263</v>
      </c>
      <c r="D32" s="79">
        <v>-102.82</v>
      </c>
      <c r="E32" s="79">
        <v>-25.47</v>
      </c>
      <c r="F32" s="79">
        <v>-77.349999999999994</v>
      </c>
      <c r="G32" s="78">
        <v>45263</v>
      </c>
      <c r="H32" s="77" t="s">
        <v>7348</v>
      </c>
      <c r="I32" s="80">
        <v>1662420</v>
      </c>
      <c r="J32" s="80"/>
      <c r="K32" s="80">
        <v>194069</v>
      </c>
      <c r="L32" s="81">
        <v>45265</v>
      </c>
      <c r="M32" s="77" t="str">
        <f>VLOOKUP(I32,'ITEM#'!A:B,2,0)</f>
        <v>Costco01</v>
      </c>
      <c r="P32" s="42">
        <f>VLOOKUP(I32,'ITEM#'!A:D,4,0)</f>
        <v>-77.349999999999994</v>
      </c>
      <c r="Q32" s="84">
        <f t="shared" si="5"/>
        <v>1</v>
      </c>
    </row>
    <row r="33" spans="1:17" x14ac:dyDescent="0.25">
      <c r="A33" s="77" t="s">
        <v>7337</v>
      </c>
      <c r="B33" s="77" t="s">
        <v>7349</v>
      </c>
      <c r="C33" s="78">
        <v>45263</v>
      </c>
      <c r="D33" s="79">
        <f>E33+F33</f>
        <v>-86.72</v>
      </c>
      <c r="E33" s="79">
        <v>-9.3699999999999992</v>
      </c>
      <c r="F33" s="79">
        <v>-77.349999999999994</v>
      </c>
      <c r="G33" s="78">
        <v>45263</v>
      </c>
      <c r="H33" s="77" t="s">
        <v>7350</v>
      </c>
      <c r="I33" s="80">
        <v>1662420</v>
      </c>
      <c r="J33" s="80"/>
      <c r="K33" s="80">
        <v>194069</v>
      </c>
      <c r="L33" s="81">
        <v>45265</v>
      </c>
      <c r="M33" s="77" t="str">
        <f>VLOOKUP(I33,'ITEM#'!A:B,2,0)</f>
        <v>Costco01</v>
      </c>
      <c r="P33" s="42">
        <f>VLOOKUP(I33,'ITEM#'!A:D,4,0)</f>
        <v>-77.349999999999994</v>
      </c>
      <c r="Q33" s="84">
        <f t="shared" si="5"/>
        <v>1</v>
      </c>
    </row>
    <row r="34" spans="1:17" x14ac:dyDescent="0.25">
      <c r="A34" s="77" t="s">
        <v>7337</v>
      </c>
      <c r="B34" s="77" t="s">
        <v>7349</v>
      </c>
      <c r="C34" s="78">
        <v>45263</v>
      </c>
      <c r="D34" s="79">
        <f>E34+F34</f>
        <v>-95.31</v>
      </c>
      <c r="E34" s="79">
        <v>-9.4600000000000009</v>
      </c>
      <c r="F34" s="79">
        <v>-85.85</v>
      </c>
      <c r="G34" s="78">
        <v>45263</v>
      </c>
      <c r="H34" s="77" t="s">
        <v>7350</v>
      </c>
      <c r="I34" s="80">
        <v>1662421</v>
      </c>
      <c r="J34" s="80"/>
      <c r="K34" s="80">
        <v>194069</v>
      </c>
      <c r="L34" s="81">
        <v>45265</v>
      </c>
      <c r="M34" s="77" t="str">
        <f>VLOOKUP(I34,'ITEM#'!A:B,2,0)</f>
        <v>Costco01</v>
      </c>
      <c r="P34" s="42">
        <f>VLOOKUP(I34,'ITEM#'!A:D,4,0)</f>
        <v>-85.85</v>
      </c>
      <c r="Q34" s="84">
        <f t="shared" si="5"/>
        <v>1</v>
      </c>
    </row>
    <row r="35" spans="1:17" x14ac:dyDescent="0.25">
      <c r="A35" s="77" t="s">
        <v>7337</v>
      </c>
      <c r="B35" s="77" t="s">
        <v>7351</v>
      </c>
      <c r="C35" s="78">
        <v>45261</v>
      </c>
      <c r="D35" s="79">
        <v>-39</v>
      </c>
      <c r="E35" s="79">
        <v>0</v>
      </c>
      <c r="F35" s="79">
        <v>-39</v>
      </c>
      <c r="G35" s="78">
        <v>45261</v>
      </c>
      <c r="H35" s="77" t="s">
        <v>7352</v>
      </c>
      <c r="I35" s="80">
        <v>1529946</v>
      </c>
      <c r="J35" s="80"/>
      <c r="K35" s="80">
        <v>194069</v>
      </c>
      <c r="L35" s="81">
        <v>45265</v>
      </c>
      <c r="M35" s="77" t="str">
        <f>VLOOKUP(I35,'ITEM#'!A:B,2,0)</f>
        <v>Costco01</v>
      </c>
      <c r="P35" s="42">
        <f>VLOOKUP(I35,'ITEM#'!A:D,4,0)</f>
        <v>-39</v>
      </c>
      <c r="Q35" s="84">
        <f t="shared" si="5"/>
        <v>1</v>
      </c>
    </row>
    <row r="36" spans="1:17" x14ac:dyDescent="0.25">
      <c r="A36" s="77" t="s">
        <v>7337</v>
      </c>
      <c r="B36" s="77" t="s">
        <v>7353</v>
      </c>
      <c r="C36" s="78">
        <v>45262</v>
      </c>
      <c r="D36" s="79">
        <v>-86.72</v>
      </c>
      <c r="E36" s="79">
        <v>-9.3699999999999992</v>
      </c>
      <c r="F36" s="79">
        <v>-77.349999999999994</v>
      </c>
      <c r="G36" s="78">
        <v>45262</v>
      </c>
      <c r="H36" s="77" t="s">
        <v>7354</v>
      </c>
      <c r="I36" s="80">
        <v>1662420</v>
      </c>
      <c r="J36" s="80"/>
      <c r="K36" s="80">
        <v>194069</v>
      </c>
      <c r="L36" s="81">
        <v>45265</v>
      </c>
      <c r="M36" s="77" t="str">
        <f>VLOOKUP(I36,'ITEM#'!A:B,2,0)</f>
        <v>Costco01</v>
      </c>
      <c r="P36" s="42">
        <f>VLOOKUP(I36,'ITEM#'!A:D,4,0)</f>
        <v>-77.349999999999994</v>
      </c>
      <c r="Q36" s="84">
        <f t="shared" si="5"/>
        <v>1</v>
      </c>
    </row>
    <row r="37" spans="1:17" x14ac:dyDescent="0.25">
      <c r="A37" s="77" t="s">
        <v>7337</v>
      </c>
      <c r="B37" s="77" t="s">
        <v>7355</v>
      </c>
      <c r="C37" s="78">
        <v>45261</v>
      </c>
      <c r="D37" s="79">
        <v>-95.31</v>
      </c>
      <c r="E37" s="79">
        <v>-9.4600000000000009</v>
      </c>
      <c r="F37" s="79">
        <v>-85.85</v>
      </c>
      <c r="G37" s="78">
        <v>45261</v>
      </c>
      <c r="H37" s="77" t="s">
        <v>7356</v>
      </c>
      <c r="I37" s="80">
        <v>1662422</v>
      </c>
      <c r="J37" s="80"/>
      <c r="K37" s="80">
        <v>194069</v>
      </c>
      <c r="L37" s="81">
        <v>45265</v>
      </c>
      <c r="M37" s="77" t="str">
        <f>VLOOKUP(I37,'ITEM#'!A:B,2,0)</f>
        <v>Costco01</v>
      </c>
      <c r="P37" s="42">
        <f>VLOOKUP(I37,'ITEM#'!A:D,4,0)</f>
        <v>-85.85</v>
      </c>
      <c r="Q37" s="84">
        <f t="shared" si="5"/>
        <v>1</v>
      </c>
    </row>
    <row r="38" spans="1:17" x14ac:dyDescent="0.25">
      <c r="A38" s="77" t="s">
        <v>7337</v>
      </c>
      <c r="B38" s="77" t="s">
        <v>7357</v>
      </c>
      <c r="C38" s="78">
        <v>45261</v>
      </c>
      <c r="D38" s="79">
        <v>-25.55</v>
      </c>
      <c r="E38" s="79">
        <v>0</v>
      </c>
      <c r="F38" s="79">
        <v>-25.55</v>
      </c>
      <c r="G38" s="78">
        <v>45261</v>
      </c>
      <c r="H38" s="77" t="s">
        <v>7358</v>
      </c>
      <c r="I38" s="80">
        <v>1516597</v>
      </c>
      <c r="J38" s="80"/>
      <c r="K38" s="80">
        <v>194069</v>
      </c>
      <c r="L38" s="81">
        <v>45265</v>
      </c>
      <c r="M38" s="77" t="str">
        <f>VLOOKUP(I38,'ITEM#'!A:B,2,0)</f>
        <v>Costco01</v>
      </c>
      <c r="P38" s="42">
        <f>VLOOKUP(I38,'ITEM#'!A:D,4,0)</f>
        <v>-25.55</v>
      </c>
      <c r="Q38" s="84">
        <f t="shared" si="5"/>
        <v>1</v>
      </c>
    </row>
    <row r="39" spans="1:17" x14ac:dyDescent="0.25">
      <c r="A39" s="77" t="s">
        <v>7337</v>
      </c>
      <c r="B39" s="77" t="s">
        <v>7359</v>
      </c>
      <c r="C39" s="78">
        <v>45261</v>
      </c>
      <c r="D39" s="79">
        <f>E39+F39</f>
        <v>-86.72</v>
      </c>
      <c r="E39" s="79">
        <v>-9.3699999999999992</v>
      </c>
      <c r="F39" s="79">
        <v>-77.349999999999994</v>
      </c>
      <c r="G39" s="78">
        <v>45261</v>
      </c>
      <c r="H39" s="77" t="s">
        <v>7360</v>
      </c>
      <c r="I39" s="80">
        <v>1662420</v>
      </c>
      <c r="J39" s="80"/>
      <c r="K39" s="80">
        <v>194069</v>
      </c>
      <c r="L39" s="81">
        <v>45265</v>
      </c>
      <c r="M39" s="77" t="str">
        <f>VLOOKUP(I39,'ITEM#'!A:B,2,0)</f>
        <v>Costco01</v>
      </c>
      <c r="P39" s="42">
        <f>VLOOKUP(I39,'ITEM#'!A:D,4,0)</f>
        <v>-77.349999999999994</v>
      </c>
      <c r="Q39" s="84">
        <f t="shared" si="5"/>
        <v>1</v>
      </c>
    </row>
    <row r="40" spans="1:17" x14ac:dyDescent="0.25">
      <c r="A40" s="77" t="s">
        <v>7337</v>
      </c>
      <c r="B40" s="77" t="s">
        <v>7359</v>
      </c>
      <c r="C40" s="78">
        <v>45261</v>
      </c>
      <c r="D40" s="79">
        <f>E40+F40</f>
        <v>-190.62</v>
      </c>
      <c r="E40" s="79">
        <v>-18.920000000000002</v>
      </c>
      <c r="F40" s="79">
        <v>-171.7</v>
      </c>
      <c r="G40" s="78">
        <v>45261</v>
      </c>
      <c r="H40" s="77" t="s">
        <v>7360</v>
      </c>
      <c r="I40" s="80">
        <v>1662421</v>
      </c>
      <c r="J40" s="80"/>
      <c r="K40" s="80">
        <v>194069</v>
      </c>
      <c r="L40" s="81">
        <v>45265</v>
      </c>
      <c r="M40" s="77" t="str">
        <f>VLOOKUP(I40,'ITEM#'!A:B,2,0)</f>
        <v>Costco01</v>
      </c>
      <c r="P40" s="42">
        <f>VLOOKUP(I40,'ITEM#'!A:D,4,0)</f>
        <v>-85.85</v>
      </c>
      <c r="Q40" s="84">
        <f t="shared" si="5"/>
        <v>2</v>
      </c>
    </row>
    <row r="41" spans="1:17" x14ac:dyDescent="0.25">
      <c r="A41" s="77" t="s">
        <v>7337</v>
      </c>
      <c r="B41" s="77" t="s">
        <v>7361</v>
      </c>
      <c r="C41" s="78">
        <v>45261</v>
      </c>
      <c r="D41" s="79">
        <f>E41+F41</f>
        <v>-42.7</v>
      </c>
      <c r="E41" s="79">
        <v>-11.1</v>
      </c>
      <c r="F41" s="79">
        <v>-31.6</v>
      </c>
      <c r="G41" s="78">
        <v>45261</v>
      </c>
      <c r="H41" s="77" t="s">
        <v>7362</v>
      </c>
      <c r="I41" s="80">
        <v>1540787</v>
      </c>
      <c r="J41" s="80"/>
      <c r="K41" s="80">
        <v>194069</v>
      </c>
      <c r="L41" s="81">
        <v>45265</v>
      </c>
      <c r="M41" s="77" t="str">
        <f>VLOOKUP(I41,'ITEM#'!A:B,2,0)</f>
        <v>Costco01</v>
      </c>
      <c r="P41" s="42">
        <f>VLOOKUP(I41,'ITEM#'!A:D,4,0)</f>
        <v>-31.6</v>
      </c>
      <c r="Q41" s="84">
        <f t="shared" si="5"/>
        <v>1</v>
      </c>
    </row>
    <row r="42" spans="1:17" x14ac:dyDescent="0.25">
      <c r="A42" s="77" t="s">
        <v>7337</v>
      </c>
      <c r="B42" s="77" t="s">
        <v>7361</v>
      </c>
      <c r="C42" s="78">
        <v>45261</v>
      </c>
      <c r="D42" s="79">
        <f t="shared" ref="D42:D43" si="6">E42+F42</f>
        <v>-260.16000000000003</v>
      </c>
      <c r="E42" s="79">
        <v>-28.11</v>
      </c>
      <c r="F42" s="79">
        <v>-232.05</v>
      </c>
      <c r="G42" s="78">
        <v>45261</v>
      </c>
      <c r="H42" s="77" t="s">
        <v>7362</v>
      </c>
      <c r="I42" s="80">
        <v>1662420</v>
      </c>
      <c r="J42" s="80"/>
      <c r="K42" s="80">
        <v>194069</v>
      </c>
      <c r="L42" s="81">
        <v>45265</v>
      </c>
      <c r="M42" s="77" t="str">
        <f>VLOOKUP(I42,'ITEM#'!A:B,2,0)</f>
        <v>Costco01</v>
      </c>
      <c r="P42" s="42">
        <f>VLOOKUP(I42,'ITEM#'!A:D,4,0)</f>
        <v>-77.349999999999994</v>
      </c>
      <c r="Q42" s="84">
        <f t="shared" si="5"/>
        <v>3.0000000000000004</v>
      </c>
    </row>
    <row r="43" spans="1:17" x14ac:dyDescent="0.25">
      <c r="A43" s="77" t="s">
        <v>7337</v>
      </c>
      <c r="B43" s="77" t="s">
        <v>7361</v>
      </c>
      <c r="C43" s="78">
        <v>45261</v>
      </c>
      <c r="D43" s="79">
        <f t="shared" si="6"/>
        <v>-95.31</v>
      </c>
      <c r="E43" s="79">
        <v>-9.4600000000000009</v>
      </c>
      <c r="F43" s="79">
        <v>-85.85</v>
      </c>
      <c r="G43" s="78">
        <v>45261</v>
      </c>
      <c r="H43" s="77" t="s">
        <v>7362</v>
      </c>
      <c r="I43" s="80">
        <v>1662422</v>
      </c>
      <c r="J43" s="80"/>
      <c r="K43" s="80">
        <v>194069</v>
      </c>
      <c r="L43" s="81">
        <v>45265</v>
      </c>
      <c r="M43" s="77" t="str">
        <f>VLOOKUP(I43,'ITEM#'!A:B,2,0)</f>
        <v>Costco01</v>
      </c>
      <c r="P43" s="42">
        <f>VLOOKUP(I43,'ITEM#'!A:D,4,0)</f>
        <v>-85.85</v>
      </c>
      <c r="Q43" s="84">
        <f t="shared" si="5"/>
        <v>1</v>
      </c>
    </row>
    <row r="44" spans="1:17" x14ac:dyDescent="0.25">
      <c r="A44" s="77" t="s">
        <v>7337</v>
      </c>
      <c r="B44" s="77" t="s">
        <v>7363</v>
      </c>
      <c r="C44" s="78">
        <v>45261</v>
      </c>
      <c r="D44" s="79">
        <f>E44+F44</f>
        <v>-346.88</v>
      </c>
      <c r="E44" s="79">
        <v>-37.479999999999997</v>
      </c>
      <c r="F44" s="79">
        <v>-309.39999999999998</v>
      </c>
      <c r="G44" s="78">
        <v>45261</v>
      </c>
      <c r="H44" s="77" t="s">
        <v>7364</v>
      </c>
      <c r="I44" s="80">
        <v>1662420</v>
      </c>
      <c r="J44" s="80"/>
      <c r="K44" s="80">
        <v>194069</v>
      </c>
      <c r="L44" s="81">
        <v>45265</v>
      </c>
      <c r="M44" s="77" t="str">
        <f>VLOOKUP(I44,'ITEM#'!A:B,2,0)</f>
        <v>Costco01</v>
      </c>
      <c r="P44" s="42">
        <f>VLOOKUP(I44,'ITEM#'!A:D,4,0)</f>
        <v>-77.349999999999994</v>
      </c>
      <c r="Q44" s="84">
        <f t="shared" si="5"/>
        <v>4</v>
      </c>
    </row>
    <row r="45" spans="1:17" x14ac:dyDescent="0.25">
      <c r="A45" s="77" t="s">
        <v>7337</v>
      </c>
      <c r="B45" s="77" t="s">
        <v>7363</v>
      </c>
      <c r="C45" s="78">
        <v>45261</v>
      </c>
      <c r="D45" s="79">
        <f>E45+F45</f>
        <v>-95.31</v>
      </c>
      <c r="E45" s="79">
        <v>-9.4600000000000009</v>
      </c>
      <c r="F45" s="79">
        <v>-85.85</v>
      </c>
      <c r="G45" s="78">
        <v>45261</v>
      </c>
      <c r="H45" s="77" t="s">
        <v>7364</v>
      </c>
      <c r="I45" s="80">
        <v>1662421</v>
      </c>
      <c r="J45" s="80"/>
      <c r="K45" s="80">
        <v>194069</v>
      </c>
      <c r="L45" s="81">
        <v>45265</v>
      </c>
      <c r="M45" s="77" t="str">
        <f>VLOOKUP(I45,'ITEM#'!A:B,2,0)</f>
        <v>Costco01</v>
      </c>
      <c r="P45" s="42">
        <f>VLOOKUP(I45,'ITEM#'!A:D,4,0)</f>
        <v>-85.85</v>
      </c>
      <c r="Q45" s="84">
        <f t="shared" si="5"/>
        <v>1</v>
      </c>
    </row>
    <row r="46" spans="1:17" x14ac:dyDescent="0.25">
      <c r="A46" s="77" t="s">
        <v>7337</v>
      </c>
      <c r="B46" s="77" t="s">
        <v>7365</v>
      </c>
      <c r="C46" s="78">
        <v>45261</v>
      </c>
      <c r="D46" s="79">
        <v>-51.1</v>
      </c>
      <c r="E46" s="79">
        <v>0</v>
      </c>
      <c r="F46" s="79">
        <v>-51.1</v>
      </c>
      <c r="G46" s="78">
        <v>45261</v>
      </c>
      <c r="H46" s="77" t="s">
        <v>7366</v>
      </c>
      <c r="I46" s="80">
        <v>1516596</v>
      </c>
      <c r="J46" s="80"/>
      <c r="K46" s="80">
        <v>194069</v>
      </c>
      <c r="L46" s="81">
        <v>45265</v>
      </c>
      <c r="M46" s="77" t="str">
        <f>VLOOKUP(I46,'ITEM#'!A:B,2,0)</f>
        <v>Costco01</v>
      </c>
      <c r="P46" s="42">
        <f>VLOOKUP(I46,'ITEM#'!A:D,4,0)</f>
        <v>-25.55</v>
      </c>
      <c r="Q46" s="84">
        <f t="shared" si="5"/>
        <v>2</v>
      </c>
    </row>
    <row r="47" spans="1:17" x14ac:dyDescent="0.25">
      <c r="A47" s="77" t="s">
        <v>7337</v>
      </c>
      <c r="B47" s="77" t="s">
        <v>7365</v>
      </c>
      <c r="C47" s="78">
        <v>45261</v>
      </c>
      <c r="D47" s="79">
        <v>-70.62</v>
      </c>
      <c r="E47" s="79"/>
      <c r="F47" s="79">
        <v>-70.62</v>
      </c>
      <c r="G47" s="78">
        <v>45261</v>
      </c>
      <c r="H47" s="77" t="s">
        <v>7366</v>
      </c>
      <c r="I47" s="80">
        <v>1585798</v>
      </c>
      <c r="J47" s="80"/>
      <c r="K47" s="80">
        <v>194069</v>
      </c>
      <c r="L47" s="81">
        <v>45265</v>
      </c>
      <c r="M47" s="77" t="str">
        <f>VLOOKUP(I47,'ITEM#'!A:B,2,0)</f>
        <v>Costco01</v>
      </c>
      <c r="P47" s="42">
        <f>VLOOKUP(I47,'ITEM#'!A:D,4,0)</f>
        <v>-70.62</v>
      </c>
      <c r="Q47" s="84">
        <f t="shared" si="5"/>
        <v>1</v>
      </c>
    </row>
    <row r="48" spans="1:17" x14ac:dyDescent="0.25">
      <c r="A48" s="77" t="s">
        <v>7337</v>
      </c>
      <c r="B48" s="77" t="s">
        <v>7367</v>
      </c>
      <c r="C48" s="78">
        <v>45261</v>
      </c>
      <c r="D48" s="79">
        <f>E48+F48</f>
        <v>-42.7</v>
      </c>
      <c r="E48" s="79">
        <v>-11.1</v>
      </c>
      <c r="F48" s="79">
        <v>-31.6</v>
      </c>
      <c r="G48" s="78">
        <v>45261</v>
      </c>
      <c r="H48" s="77" t="s">
        <v>7368</v>
      </c>
      <c r="I48" s="80">
        <v>1540784</v>
      </c>
      <c r="J48" s="80"/>
      <c r="K48" s="80">
        <v>194069</v>
      </c>
      <c r="L48" s="81">
        <v>45265</v>
      </c>
      <c r="M48" s="77" t="str">
        <f>VLOOKUP(I48,'ITEM#'!A:B,2,0)</f>
        <v>Costco01</v>
      </c>
      <c r="P48" s="42">
        <f>VLOOKUP(I48,'ITEM#'!A:D,4,0)</f>
        <v>-31.6</v>
      </c>
      <c r="Q48" s="84">
        <f t="shared" si="5"/>
        <v>1</v>
      </c>
    </row>
    <row r="49" spans="1:17" x14ac:dyDescent="0.25">
      <c r="A49" s="77" t="s">
        <v>7337</v>
      </c>
      <c r="B49" s="77" t="s">
        <v>7367</v>
      </c>
      <c r="C49" s="78">
        <v>45261</v>
      </c>
      <c r="D49" s="79">
        <f>E49+F49</f>
        <v>-260.16000000000003</v>
      </c>
      <c r="E49" s="79">
        <v>-28.11</v>
      </c>
      <c r="F49" s="79">
        <v>-232.05</v>
      </c>
      <c r="G49" s="78">
        <v>45261</v>
      </c>
      <c r="H49" s="77" t="s">
        <v>7368</v>
      </c>
      <c r="I49" s="80">
        <v>1662420</v>
      </c>
      <c r="J49" s="80"/>
      <c r="K49" s="80">
        <v>194069</v>
      </c>
      <c r="L49" s="81">
        <v>45265</v>
      </c>
      <c r="M49" s="77" t="str">
        <f>VLOOKUP(I49,'ITEM#'!A:B,2,0)</f>
        <v>Costco01</v>
      </c>
      <c r="P49" s="42">
        <f>VLOOKUP(I49,'ITEM#'!A:D,4,0)</f>
        <v>-77.349999999999994</v>
      </c>
      <c r="Q49" s="84">
        <f t="shared" si="5"/>
        <v>3.0000000000000004</v>
      </c>
    </row>
    <row r="50" spans="1:17" x14ac:dyDescent="0.25">
      <c r="A50" s="77" t="s">
        <v>7337</v>
      </c>
      <c r="B50" s="77" t="s">
        <v>7369</v>
      </c>
      <c r="C50" s="78">
        <v>45261</v>
      </c>
      <c r="D50" s="79">
        <v>-173.44</v>
      </c>
      <c r="E50" s="79">
        <v>-18.739999999999998</v>
      </c>
      <c r="F50" s="79">
        <v>-154.69999999999999</v>
      </c>
      <c r="G50" s="78">
        <v>45261</v>
      </c>
      <c r="H50" s="77" t="s">
        <v>7370</v>
      </c>
      <c r="I50" s="80">
        <v>1662420</v>
      </c>
      <c r="J50" s="80"/>
      <c r="K50" s="80">
        <v>194069</v>
      </c>
      <c r="L50" s="81">
        <v>45265</v>
      </c>
      <c r="M50" s="77" t="str">
        <f>VLOOKUP(I50,'ITEM#'!A:B,2,0)</f>
        <v>Costco01</v>
      </c>
      <c r="P50" s="42">
        <f>VLOOKUP(I50,'ITEM#'!A:D,4,0)</f>
        <v>-77.349999999999994</v>
      </c>
      <c r="Q50" s="84">
        <f t="shared" si="5"/>
        <v>2</v>
      </c>
    </row>
    <row r="51" spans="1:17" x14ac:dyDescent="0.25">
      <c r="A51" s="77" t="s">
        <v>7337</v>
      </c>
      <c r="B51" s="77" t="s">
        <v>7371</v>
      </c>
      <c r="C51" s="78">
        <v>45262</v>
      </c>
      <c r="D51" s="79">
        <v>-25.55</v>
      </c>
      <c r="E51" s="79">
        <v>0</v>
      </c>
      <c r="F51" s="79">
        <v>-25.55</v>
      </c>
      <c r="G51" s="78">
        <v>45262</v>
      </c>
      <c r="H51" s="77" t="s">
        <v>7372</v>
      </c>
      <c r="I51" s="80">
        <v>1516596</v>
      </c>
      <c r="J51" s="80"/>
      <c r="K51" s="80">
        <v>194069</v>
      </c>
      <c r="L51" s="81">
        <v>45265</v>
      </c>
      <c r="M51" s="77" t="str">
        <f>VLOOKUP(I51,'ITEM#'!A:B,2,0)</f>
        <v>Costco01</v>
      </c>
      <c r="P51" s="42">
        <f>VLOOKUP(I51,'ITEM#'!A:D,4,0)</f>
        <v>-25.55</v>
      </c>
      <c r="Q51" s="84">
        <f t="shared" si="5"/>
        <v>1</v>
      </c>
    </row>
    <row r="52" spans="1:17" x14ac:dyDescent="0.25">
      <c r="A52" s="77" t="s">
        <v>7337</v>
      </c>
      <c r="B52" s="77" t="s">
        <v>7371</v>
      </c>
      <c r="C52" s="78">
        <v>45262</v>
      </c>
      <c r="D52" s="79">
        <v>-39</v>
      </c>
      <c r="E52" s="79"/>
      <c r="F52" s="79">
        <v>-39</v>
      </c>
      <c r="G52" s="78">
        <v>45262</v>
      </c>
      <c r="H52" s="77" t="s">
        <v>7372</v>
      </c>
      <c r="I52" s="80">
        <v>1529947</v>
      </c>
      <c r="J52" s="80"/>
      <c r="K52" s="80">
        <v>194069</v>
      </c>
      <c r="L52" s="81">
        <v>45265</v>
      </c>
      <c r="M52" s="77" t="str">
        <f>VLOOKUP(I52,'ITEM#'!A:B,2,0)</f>
        <v>Costco01</v>
      </c>
      <c r="P52" s="42">
        <f>VLOOKUP(I52,'ITEM#'!A:D,4,0)</f>
        <v>-39</v>
      </c>
      <c r="Q52" s="84">
        <f t="shared" si="5"/>
        <v>1</v>
      </c>
    </row>
    <row r="53" spans="1:17" x14ac:dyDescent="0.25">
      <c r="A53" s="77" t="s">
        <v>7337</v>
      </c>
      <c r="B53" s="77" t="s">
        <v>7373</v>
      </c>
      <c r="C53" s="78">
        <v>45262</v>
      </c>
      <c r="D53" s="79">
        <f>E53+F53</f>
        <v>-173.44</v>
      </c>
      <c r="E53" s="79">
        <v>-18.739999999999998</v>
      </c>
      <c r="F53" s="79">
        <v>-154.69999999999999</v>
      </c>
      <c r="G53" s="78">
        <v>45262</v>
      </c>
      <c r="H53" s="77" t="s">
        <v>7374</v>
      </c>
      <c r="I53" s="80">
        <v>1662420</v>
      </c>
      <c r="J53" s="80"/>
      <c r="K53" s="80">
        <v>194069</v>
      </c>
      <c r="L53" s="81">
        <v>45265</v>
      </c>
      <c r="M53" s="77" t="str">
        <f>VLOOKUP(I53,'ITEM#'!A:B,2,0)</f>
        <v>Costco01</v>
      </c>
      <c r="P53" s="42">
        <f>VLOOKUP(I53,'ITEM#'!A:D,4,0)</f>
        <v>-77.349999999999994</v>
      </c>
      <c r="Q53" s="84">
        <f t="shared" si="5"/>
        <v>2</v>
      </c>
    </row>
    <row r="54" spans="1:17" x14ac:dyDescent="0.25">
      <c r="A54" s="77" t="s">
        <v>7337</v>
      </c>
      <c r="B54" s="77" t="s">
        <v>7373</v>
      </c>
      <c r="C54" s="78">
        <v>45262</v>
      </c>
      <c r="D54" s="79">
        <f>E54+F54</f>
        <v>-190.62</v>
      </c>
      <c r="E54" s="79">
        <v>-18.920000000000002</v>
      </c>
      <c r="F54" s="79">
        <v>-171.7</v>
      </c>
      <c r="G54" s="78">
        <v>45262</v>
      </c>
      <c r="H54" s="77" t="s">
        <v>7374</v>
      </c>
      <c r="I54" s="80">
        <v>1662421</v>
      </c>
      <c r="J54" s="80"/>
      <c r="K54" s="80">
        <v>194069</v>
      </c>
      <c r="L54" s="81">
        <v>45265</v>
      </c>
      <c r="M54" s="77" t="str">
        <f>VLOOKUP(I54,'ITEM#'!A:B,2,0)</f>
        <v>Costco01</v>
      </c>
      <c r="P54" s="42">
        <f>VLOOKUP(I54,'ITEM#'!A:D,4,0)</f>
        <v>-85.85</v>
      </c>
      <c r="Q54" s="84">
        <f t="shared" si="5"/>
        <v>2</v>
      </c>
    </row>
    <row r="55" spans="1:17" x14ac:dyDescent="0.25">
      <c r="A55" s="77" t="s">
        <v>7376</v>
      </c>
      <c r="B55" s="77" t="s">
        <v>7377</v>
      </c>
      <c r="C55" s="78">
        <v>45264</v>
      </c>
      <c r="D55" s="79">
        <v>-43.39</v>
      </c>
      <c r="E55" s="79">
        <v>-20.89</v>
      </c>
      <c r="F55" s="79">
        <v>-22.5</v>
      </c>
      <c r="G55" s="78">
        <v>45264</v>
      </c>
      <c r="H55" s="77" t="s">
        <v>7378</v>
      </c>
      <c r="I55" s="80">
        <v>1663075</v>
      </c>
      <c r="J55" s="80"/>
      <c r="K55" s="80">
        <v>194358</v>
      </c>
      <c r="L55" s="81">
        <v>45266</v>
      </c>
      <c r="M55" s="77" t="str">
        <f>VLOOKUP(I55,'ITEM#'!A:B,2,0)</f>
        <v>Costco01</v>
      </c>
      <c r="P55" s="42">
        <f>VLOOKUP(I55,'ITEM#'!A:D,4,0)</f>
        <v>-22.5</v>
      </c>
      <c r="Q55" s="84">
        <f t="shared" ref="Q55:Q100" si="7">F55/P55</f>
        <v>1</v>
      </c>
    </row>
    <row r="56" spans="1:17" x14ac:dyDescent="0.25">
      <c r="A56" s="77" t="s">
        <v>7376</v>
      </c>
      <c r="B56" s="77" t="s">
        <v>7379</v>
      </c>
      <c r="C56" s="78">
        <v>45264</v>
      </c>
      <c r="D56" s="79">
        <v>-25.55</v>
      </c>
      <c r="E56" s="79">
        <v>0</v>
      </c>
      <c r="F56" s="79">
        <v>-25.55</v>
      </c>
      <c r="G56" s="78">
        <v>45264</v>
      </c>
      <c r="H56" s="77" t="s">
        <v>7380</v>
      </c>
      <c r="I56" s="80">
        <v>1516597</v>
      </c>
      <c r="J56" s="80"/>
      <c r="K56" s="80">
        <v>194360</v>
      </c>
      <c r="L56" s="81">
        <v>45266</v>
      </c>
      <c r="M56" s="77" t="str">
        <f>VLOOKUP(I56,'ITEM#'!A:B,2,0)</f>
        <v>Costco01</v>
      </c>
      <c r="P56" s="42">
        <f>VLOOKUP(I56,'ITEM#'!A:D,4,0)</f>
        <v>-25.55</v>
      </c>
      <c r="Q56" s="84">
        <f t="shared" si="7"/>
        <v>1</v>
      </c>
    </row>
    <row r="57" spans="1:17" x14ac:dyDescent="0.25">
      <c r="A57" s="77" t="s">
        <v>7376</v>
      </c>
      <c r="B57" s="77" t="s">
        <v>7381</v>
      </c>
      <c r="C57" s="78">
        <v>45264</v>
      </c>
      <c r="D57" s="79">
        <v>-95.31</v>
      </c>
      <c r="E57" s="79">
        <v>-9.4600000000000009</v>
      </c>
      <c r="F57" s="79">
        <v>-85.85</v>
      </c>
      <c r="G57" s="78">
        <v>45264</v>
      </c>
      <c r="H57" s="77" t="s">
        <v>7382</v>
      </c>
      <c r="I57" s="80">
        <v>1662421</v>
      </c>
      <c r="J57" s="80"/>
      <c r="K57" s="80">
        <v>194360</v>
      </c>
      <c r="L57" s="81">
        <v>45266</v>
      </c>
      <c r="M57" s="77" t="str">
        <f>VLOOKUP(I57,'ITEM#'!A:B,2,0)</f>
        <v>Costco01</v>
      </c>
      <c r="P57" s="42">
        <f>VLOOKUP(I57,'ITEM#'!A:D,4,0)</f>
        <v>-85.85</v>
      </c>
      <c r="Q57" s="84">
        <f t="shared" si="7"/>
        <v>1</v>
      </c>
    </row>
    <row r="58" spans="1:17" x14ac:dyDescent="0.25">
      <c r="A58" s="77" t="s">
        <v>7376</v>
      </c>
      <c r="B58" s="77" t="s">
        <v>7383</v>
      </c>
      <c r="C58" s="78">
        <v>45264</v>
      </c>
      <c r="D58" s="79">
        <v>-95.31</v>
      </c>
      <c r="E58" s="79">
        <v>-9.4600000000000009</v>
      </c>
      <c r="F58" s="79">
        <v>-85.85</v>
      </c>
      <c r="G58" s="78">
        <v>45264</v>
      </c>
      <c r="H58" s="77" t="s">
        <v>7384</v>
      </c>
      <c r="I58" s="80">
        <v>1662421</v>
      </c>
      <c r="J58" s="80"/>
      <c r="K58" s="80">
        <v>194360</v>
      </c>
      <c r="L58" s="81">
        <v>45266</v>
      </c>
      <c r="M58" s="77" t="str">
        <f>VLOOKUP(I58,'ITEM#'!A:B,2,0)</f>
        <v>Costco01</v>
      </c>
      <c r="P58" s="42">
        <f>VLOOKUP(I58,'ITEM#'!A:D,4,0)</f>
        <v>-85.85</v>
      </c>
      <c r="Q58" s="84">
        <f t="shared" si="7"/>
        <v>1</v>
      </c>
    </row>
    <row r="59" spans="1:17" x14ac:dyDescent="0.25">
      <c r="A59" s="77" t="s">
        <v>7376</v>
      </c>
      <c r="B59" s="77" t="s">
        <v>7385</v>
      </c>
      <c r="C59" s="78">
        <v>45264</v>
      </c>
      <c r="D59" s="79">
        <v>-39</v>
      </c>
      <c r="E59" s="79">
        <v>0</v>
      </c>
      <c r="F59" s="79">
        <v>-39</v>
      </c>
      <c r="G59" s="78">
        <v>45264</v>
      </c>
      <c r="H59" s="77" t="s">
        <v>7386</v>
      </c>
      <c r="I59" s="80">
        <v>1529947</v>
      </c>
      <c r="J59" s="80"/>
      <c r="K59" s="80">
        <v>194360</v>
      </c>
      <c r="L59" s="81">
        <v>45266</v>
      </c>
      <c r="M59" s="77" t="str">
        <f>VLOOKUP(I59,'ITEM#'!A:B,2,0)</f>
        <v>Costco01</v>
      </c>
      <c r="P59" s="42">
        <f>VLOOKUP(I59,'ITEM#'!A:D,4,0)</f>
        <v>-39</v>
      </c>
      <c r="Q59" s="84">
        <f t="shared" si="7"/>
        <v>1</v>
      </c>
    </row>
    <row r="60" spans="1:17" x14ac:dyDescent="0.25">
      <c r="A60" s="77" t="s">
        <v>7376</v>
      </c>
      <c r="B60" s="77" t="s">
        <v>7387</v>
      </c>
      <c r="C60" s="78">
        <v>45264</v>
      </c>
      <c r="D60" s="79">
        <f>E60+F60</f>
        <v>-260.16000000000003</v>
      </c>
      <c r="E60" s="79">
        <v>-28.11</v>
      </c>
      <c r="F60" s="79">
        <v>-232.05</v>
      </c>
      <c r="G60" s="78">
        <v>45264</v>
      </c>
      <c r="H60" s="77" t="s">
        <v>7388</v>
      </c>
      <c r="I60" s="80">
        <v>1662420</v>
      </c>
      <c r="J60" s="80"/>
      <c r="K60" s="80">
        <v>194360</v>
      </c>
      <c r="L60" s="81">
        <v>45266</v>
      </c>
      <c r="M60" s="77" t="str">
        <f>VLOOKUP(I60,'ITEM#'!A:B,2,0)</f>
        <v>Costco01</v>
      </c>
      <c r="P60" s="42">
        <f>VLOOKUP(I60,'ITEM#'!A:D,4,0)</f>
        <v>-77.349999999999994</v>
      </c>
      <c r="Q60" s="84">
        <f t="shared" si="7"/>
        <v>3.0000000000000004</v>
      </c>
    </row>
    <row r="61" spans="1:17" x14ac:dyDescent="0.25">
      <c r="A61" s="77" t="s">
        <v>7376</v>
      </c>
      <c r="B61" s="77" t="s">
        <v>7387</v>
      </c>
      <c r="C61" s="78">
        <v>45264</v>
      </c>
      <c r="D61" s="79">
        <f>E61+F61</f>
        <v>-190.62</v>
      </c>
      <c r="E61" s="79">
        <v>-18.920000000000002</v>
      </c>
      <c r="F61" s="79">
        <v>-171.7</v>
      </c>
      <c r="G61" s="78">
        <v>45264</v>
      </c>
      <c r="H61" s="77" t="s">
        <v>7388</v>
      </c>
      <c r="I61" s="80">
        <v>1662421</v>
      </c>
      <c r="J61" s="80"/>
      <c r="K61" s="80">
        <v>194360</v>
      </c>
      <c r="L61" s="81">
        <v>45266</v>
      </c>
      <c r="M61" s="77" t="str">
        <f>VLOOKUP(I61,'ITEM#'!A:B,2,0)</f>
        <v>Costco01</v>
      </c>
      <c r="P61" s="42">
        <f>VLOOKUP(I61,'ITEM#'!A:D,4,0)</f>
        <v>-85.85</v>
      </c>
      <c r="Q61" s="84">
        <f t="shared" si="7"/>
        <v>2</v>
      </c>
    </row>
    <row r="62" spans="1:17" x14ac:dyDescent="0.25">
      <c r="A62" s="77" t="s">
        <v>7376</v>
      </c>
      <c r="B62" s="77" t="s">
        <v>7389</v>
      </c>
      <c r="C62" s="78">
        <v>45264</v>
      </c>
      <c r="D62" s="79">
        <v>-39</v>
      </c>
      <c r="E62" s="79">
        <v>0</v>
      </c>
      <c r="F62" s="79">
        <v>-39</v>
      </c>
      <c r="G62" s="78">
        <v>45264</v>
      </c>
      <c r="H62" s="77" t="s">
        <v>7390</v>
      </c>
      <c r="I62" s="80">
        <v>1529947</v>
      </c>
      <c r="J62" s="80"/>
      <c r="K62" s="80">
        <v>194360</v>
      </c>
      <c r="L62" s="81">
        <v>45266</v>
      </c>
      <c r="M62" s="77" t="str">
        <f>VLOOKUP(I62,'ITEM#'!A:B,2,0)</f>
        <v>Costco01</v>
      </c>
      <c r="P62" s="42">
        <f>VLOOKUP(I62,'ITEM#'!A:D,4,0)</f>
        <v>-39</v>
      </c>
      <c r="Q62" s="84">
        <f t="shared" si="7"/>
        <v>1</v>
      </c>
    </row>
    <row r="63" spans="1:17" x14ac:dyDescent="0.25">
      <c r="A63" s="77" t="s">
        <v>7376</v>
      </c>
      <c r="B63" s="77" t="s">
        <v>7391</v>
      </c>
      <c r="C63" s="78">
        <v>45264</v>
      </c>
      <c r="D63" s="79">
        <f>E63+F63</f>
        <v>-95.31</v>
      </c>
      <c r="E63" s="79">
        <v>-9.4600000000000009</v>
      </c>
      <c r="F63" s="79">
        <v>-85.85</v>
      </c>
      <c r="G63" s="78">
        <v>45264</v>
      </c>
      <c r="H63" s="77" t="s">
        <v>7392</v>
      </c>
      <c r="I63" s="80">
        <v>1662421</v>
      </c>
      <c r="J63" s="80"/>
      <c r="K63" s="80">
        <v>194360</v>
      </c>
      <c r="L63" s="81">
        <v>45266</v>
      </c>
      <c r="M63" s="77" t="str">
        <f>VLOOKUP(I63,'ITEM#'!A:B,2,0)</f>
        <v>Costco01</v>
      </c>
      <c r="P63" s="42">
        <f>VLOOKUP(I63,'ITEM#'!A:D,4,0)</f>
        <v>-85.85</v>
      </c>
      <c r="Q63" s="84">
        <f t="shared" si="7"/>
        <v>1</v>
      </c>
    </row>
    <row r="64" spans="1:17" x14ac:dyDescent="0.25">
      <c r="A64" s="77" t="s">
        <v>7376</v>
      </c>
      <c r="B64" s="77" t="s">
        <v>7391</v>
      </c>
      <c r="C64" s="78">
        <v>45264</v>
      </c>
      <c r="D64" s="79">
        <f>E64+F64</f>
        <v>-95.31</v>
      </c>
      <c r="E64" s="79">
        <v>-9.4600000000000009</v>
      </c>
      <c r="F64" s="79">
        <v>-85.85</v>
      </c>
      <c r="G64" s="78">
        <v>45264</v>
      </c>
      <c r="H64" s="77" t="s">
        <v>7392</v>
      </c>
      <c r="I64" s="80">
        <v>1662422</v>
      </c>
      <c r="J64" s="80"/>
      <c r="K64" s="80">
        <v>194360</v>
      </c>
      <c r="L64" s="81">
        <v>45266</v>
      </c>
      <c r="M64" s="77" t="str">
        <f>VLOOKUP(I64,'ITEM#'!A:B,2,0)</f>
        <v>Costco01</v>
      </c>
      <c r="P64" s="42">
        <f>VLOOKUP(I64,'ITEM#'!A:D,4,0)</f>
        <v>-85.85</v>
      </c>
      <c r="Q64" s="84">
        <f t="shared" si="7"/>
        <v>1</v>
      </c>
    </row>
    <row r="65" spans="1:17" x14ac:dyDescent="0.25">
      <c r="A65" s="77" t="s">
        <v>7376</v>
      </c>
      <c r="B65" s="77" t="s">
        <v>7393</v>
      </c>
      <c r="C65" s="78">
        <v>45264</v>
      </c>
      <c r="D65" s="79">
        <v>-39</v>
      </c>
      <c r="E65" s="79">
        <v>0</v>
      </c>
      <c r="F65" s="79">
        <v>-39</v>
      </c>
      <c r="G65" s="78">
        <v>45264</v>
      </c>
      <c r="H65" s="77" t="s">
        <v>7394</v>
      </c>
      <c r="I65" s="80">
        <v>1529946</v>
      </c>
      <c r="J65" s="80"/>
      <c r="K65" s="80">
        <v>194360</v>
      </c>
      <c r="L65" s="81">
        <v>45266</v>
      </c>
      <c r="M65" s="77" t="str">
        <f>VLOOKUP(I65,'ITEM#'!A:B,2,0)</f>
        <v>Costco01</v>
      </c>
      <c r="P65" s="42">
        <f>VLOOKUP(I65,'ITEM#'!A:D,4,0)</f>
        <v>-39</v>
      </c>
      <c r="Q65" s="84">
        <f t="shared" si="7"/>
        <v>1</v>
      </c>
    </row>
    <row r="66" spans="1:17" x14ac:dyDescent="0.25">
      <c r="A66" s="77" t="s">
        <v>7376</v>
      </c>
      <c r="B66" s="77" t="s">
        <v>7395</v>
      </c>
      <c r="C66" s="78">
        <v>45264</v>
      </c>
      <c r="D66" s="79">
        <f>E66+F66</f>
        <v>-86.72</v>
      </c>
      <c r="E66" s="79">
        <v>-9.3699999999999992</v>
      </c>
      <c r="F66" s="79">
        <v>-77.349999999999994</v>
      </c>
      <c r="G66" s="78">
        <v>45264</v>
      </c>
      <c r="H66" s="77" t="s">
        <v>7396</v>
      </c>
      <c r="I66" s="80">
        <v>1662420</v>
      </c>
      <c r="J66" s="80"/>
      <c r="K66" s="80">
        <v>194360</v>
      </c>
      <c r="L66" s="81">
        <v>45266</v>
      </c>
      <c r="M66" s="77" t="str">
        <f>VLOOKUP(I66,'ITEM#'!A:B,2,0)</f>
        <v>Costco01</v>
      </c>
      <c r="P66" s="42">
        <f>VLOOKUP(I66,'ITEM#'!A:D,4,0)</f>
        <v>-77.349999999999994</v>
      </c>
      <c r="Q66" s="84">
        <f t="shared" si="7"/>
        <v>1</v>
      </c>
    </row>
    <row r="67" spans="1:17" x14ac:dyDescent="0.25">
      <c r="A67" s="77" t="s">
        <v>7376</v>
      </c>
      <c r="B67" s="77" t="s">
        <v>7395</v>
      </c>
      <c r="C67" s="78">
        <v>45264</v>
      </c>
      <c r="D67" s="79">
        <f t="shared" ref="D67:D68" si="8">E67+F67</f>
        <v>-95.31</v>
      </c>
      <c r="E67" s="79">
        <v>-9.4600000000000009</v>
      </c>
      <c r="F67" s="79">
        <v>-85.85</v>
      </c>
      <c r="G67" s="78">
        <v>45264</v>
      </c>
      <c r="H67" s="77" t="s">
        <v>7396</v>
      </c>
      <c r="I67" s="80">
        <v>1662421</v>
      </c>
      <c r="J67" s="80"/>
      <c r="K67" s="80">
        <v>194360</v>
      </c>
      <c r="L67" s="81">
        <v>45266</v>
      </c>
      <c r="M67" s="77" t="str">
        <f>VLOOKUP(I67,'ITEM#'!A:B,2,0)</f>
        <v>Costco01</v>
      </c>
      <c r="P67" s="42">
        <f>VLOOKUP(I67,'ITEM#'!A:D,4,0)</f>
        <v>-85.85</v>
      </c>
      <c r="Q67" s="84">
        <f t="shared" si="7"/>
        <v>1</v>
      </c>
    </row>
    <row r="68" spans="1:17" x14ac:dyDescent="0.25">
      <c r="A68" s="77" t="s">
        <v>7376</v>
      </c>
      <c r="B68" s="77" t="s">
        <v>7395</v>
      </c>
      <c r="C68" s="78">
        <v>45264</v>
      </c>
      <c r="D68" s="79">
        <f t="shared" si="8"/>
        <v>-95.31</v>
      </c>
      <c r="E68" s="79">
        <v>-9.4600000000000009</v>
      </c>
      <c r="F68" s="79">
        <v>-85.85</v>
      </c>
      <c r="G68" s="78">
        <v>45264</v>
      </c>
      <c r="H68" s="77" t="s">
        <v>7396</v>
      </c>
      <c r="I68" s="80">
        <v>1662422</v>
      </c>
      <c r="J68" s="80"/>
      <c r="K68" s="80">
        <v>194360</v>
      </c>
      <c r="L68" s="81">
        <v>45266</v>
      </c>
      <c r="M68" s="77" t="str">
        <f>VLOOKUP(I68,'ITEM#'!A:B,2,0)</f>
        <v>Costco01</v>
      </c>
      <c r="P68" s="42">
        <f>VLOOKUP(I68,'ITEM#'!A:D,4,0)</f>
        <v>-85.85</v>
      </c>
      <c r="Q68" s="84">
        <f t="shared" si="7"/>
        <v>1</v>
      </c>
    </row>
    <row r="69" spans="1:17" x14ac:dyDescent="0.25">
      <c r="A69" s="77" t="s">
        <v>7376</v>
      </c>
      <c r="B69" s="77" t="s">
        <v>7397</v>
      </c>
      <c r="C69" s="78">
        <v>45264</v>
      </c>
      <c r="D69" s="79">
        <v>-39</v>
      </c>
      <c r="E69" s="79">
        <v>0</v>
      </c>
      <c r="F69" s="79">
        <v>-39</v>
      </c>
      <c r="G69" s="78">
        <v>45264</v>
      </c>
      <c r="H69" s="77" t="s">
        <v>7398</v>
      </c>
      <c r="I69" s="80">
        <v>1529947</v>
      </c>
      <c r="J69" s="80"/>
      <c r="K69" s="80">
        <v>194360</v>
      </c>
      <c r="L69" s="81">
        <v>45266</v>
      </c>
      <c r="M69" s="77" t="str">
        <f>VLOOKUP(I69,'ITEM#'!A:B,2,0)</f>
        <v>Costco01</v>
      </c>
      <c r="P69" s="42">
        <f>VLOOKUP(I69,'ITEM#'!A:D,4,0)</f>
        <v>-39</v>
      </c>
      <c r="Q69" s="84">
        <f t="shared" si="7"/>
        <v>1</v>
      </c>
    </row>
    <row r="70" spans="1:17" x14ac:dyDescent="0.25">
      <c r="A70" s="77" t="s">
        <v>7376</v>
      </c>
      <c r="B70" s="77" t="s">
        <v>7399</v>
      </c>
      <c r="C70" s="78">
        <v>45264</v>
      </c>
      <c r="D70" s="79">
        <v>-42.7</v>
      </c>
      <c r="E70" s="79">
        <v>-11.1</v>
      </c>
      <c r="F70" s="79">
        <v>-31.6</v>
      </c>
      <c r="G70" s="78">
        <v>45264</v>
      </c>
      <c r="H70" s="77" t="s">
        <v>7400</v>
      </c>
      <c r="I70" s="80">
        <v>1593358</v>
      </c>
      <c r="J70" s="80"/>
      <c r="K70" s="80">
        <v>194360</v>
      </c>
      <c r="L70" s="81">
        <v>45266</v>
      </c>
      <c r="M70" s="77" t="str">
        <f>VLOOKUP(I70,'ITEM#'!A:B,2,0)</f>
        <v>Costco01</v>
      </c>
      <c r="P70" s="42">
        <f>VLOOKUP(I70,'ITEM#'!A:D,4,0)</f>
        <v>-31.6</v>
      </c>
      <c r="Q70" s="84">
        <f t="shared" si="7"/>
        <v>1</v>
      </c>
    </row>
    <row r="71" spans="1:17" x14ac:dyDescent="0.25">
      <c r="A71" s="77" t="s">
        <v>7376</v>
      </c>
      <c r="B71" s="77" t="s">
        <v>7401</v>
      </c>
      <c r="C71" s="78">
        <v>45264</v>
      </c>
      <c r="D71" s="79">
        <v>-25.55</v>
      </c>
      <c r="E71" s="79">
        <v>0</v>
      </c>
      <c r="F71" s="79">
        <v>-25.55</v>
      </c>
      <c r="G71" s="78">
        <v>45264</v>
      </c>
      <c r="H71" s="77" t="s">
        <v>7402</v>
      </c>
      <c r="I71" s="80">
        <v>1516594</v>
      </c>
      <c r="J71" s="80"/>
      <c r="K71" s="80">
        <v>194360</v>
      </c>
      <c r="L71" s="81">
        <v>45266</v>
      </c>
      <c r="M71" s="77" t="str">
        <f>VLOOKUP(I71,'ITEM#'!A:B,2,0)</f>
        <v>Costco01</v>
      </c>
      <c r="P71" s="42">
        <f>VLOOKUP(I71,'ITEM#'!A:D,4,0)</f>
        <v>-25.55</v>
      </c>
      <c r="Q71" s="84">
        <f t="shared" si="7"/>
        <v>1</v>
      </c>
    </row>
    <row r="72" spans="1:17" x14ac:dyDescent="0.25">
      <c r="A72" s="77" t="s">
        <v>7376</v>
      </c>
      <c r="B72" s="77" t="s">
        <v>7403</v>
      </c>
      <c r="C72" s="78">
        <v>45264</v>
      </c>
      <c r="D72" s="79">
        <v>-77.319999999999993</v>
      </c>
      <c r="E72" s="79">
        <v>-21.02</v>
      </c>
      <c r="F72" s="79">
        <v>-56.3</v>
      </c>
      <c r="G72" s="78">
        <v>45264</v>
      </c>
      <c r="H72" s="77" t="s">
        <v>7404</v>
      </c>
      <c r="I72" s="80">
        <v>1540783</v>
      </c>
      <c r="J72" s="80"/>
      <c r="K72" s="80">
        <v>194360</v>
      </c>
      <c r="L72" s="81">
        <v>45266</v>
      </c>
      <c r="M72" s="77" t="str">
        <f>VLOOKUP(I72,'ITEM#'!A:B,2,0)</f>
        <v>Costco01</v>
      </c>
      <c r="P72" s="42">
        <f>VLOOKUP(I72,'ITEM#'!A:D,4,0)</f>
        <v>-28.15</v>
      </c>
      <c r="Q72" s="84">
        <f t="shared" si="7"/>
        <v>2</v>
      </c>
    </row>
    <row r="73" spans="1:17" x14ac:dyDescent="0.25">
      <c r="A73" s="77" t="s">
        <v>7405</v>
      </c>
      <c r="B73" s="77" t="s">
        <v>7406</v>
      </c>
      <c r="C73" s="78">
        <v>45265</v>
      </c>
      <c r="D73" s="79">
        <v>-42.8</v>
      </c>
      <c r="E73" s="79">
        <v>-20.3</v>
      </c>
      <c r="F73" s="79">
        <v>-22.5</v>
      </c>
      <c r="G73" s="78">
        <v>45265</v>
      </c>
      <c r="H73" s="77" t="s">
        <v>7407</v>
      </c>
      <c r="I73" s="80">
        <v>1663079</v>
      </c>
      <c r="J73" s="80"/>
      <c r="K73" s="80">
        <v>194367</v>
      </c>
      <c r="L73" s="81">
        <v>45267</v>
      </c>
      <c r="M73" s="77" t="str">
        <f>VLOOKUP(I73,'ITEM#'!A:B,2,0)</f>
        <v>Costco01</v>
      </c>
      <c r="P73" s="42">
        <f>VLOOKUP(I73,'ITEM#'!A:D,4,0)</f>
        <v>-22.5</v>
      </c>
      <c r="Q73" s="84">
        <f t="shared" si="7"/>
        <v>1</v>
      </c>
    </row>
    <row r="74" spans="1:17" x14ac:dyDescent="0.25">
      <c r="A74" s="77" t="s">
        <v>7405</v>
      </c>
      <c r="B74" s="77" t="s">
        <v>7408</v>
      </c>
      <c r="C74" s="78">
        <v>45265</v>
      </c>
      <c r="D74" s="79">
        <v>-95.31</v>
      </c>
      <c r="E74" s="79">
        <v>-9.4600000000000009</v>
      </c>
      <c r="F74" s="79">
        <v>-85.85</v>
      </c>
      <c r="G74" s="78">
        <v>45265</v>
      </c>
      <c r="H74" s="77" t="s">
        <v>7409</v>
      </c>
      <c r="I74" s="80">
        <v>1662421</v>
      </c>
      <c r="J74" s="80"/>
      <c r="K74" s="80">
        <v>194369</v>
      </c>
      <c r="L74" s="81">
        <v>45267</v>
      </c>
      <c r="M74" s="77" t="str">
        <f>VLOOKUP(I74,'ITEM#'!A:B,2,0)</f>
        <v>Costco01</v>
      </c>
      <c r="P74" s="42">
        <f>VLOOKUP(I74,'ITEM#'!A:D,4,0)</f>
        <v>-85.85</v>
      </c>
      <c r="Q74" s="84">
        <f t="shared" si="7"/>
        <v>1</v>
      </c>
    </row>
    <row r="75" spans="1:17" x14ac:dyDescent="0.25">
      <c r="A75" s="77" t="s">
        <v>7405</v>
      </c>
      <c r="B75" s="77" t="s">
        <v>7410</v>
      </c>
      <c r="C75" s="78">
        <v>45265</v>
      </c>
      <c r="D75" s="79">
        <v>-115.98</v>
      </c>
      <c r="E75" s="79">
        <v>-31.53</v>
      </c>
      <c r="F75" s="79">
        <v>-84.45</v>
      </c>
      <c r="G75" s="78">
        <v>45265</v>
      </c>
      <c r="H75" s="77" t="s">
        <v>7411</v>
      </c>
      <c r="I75" s="80">
        <v>1593356</v>
      </c>
      <c r="J75" s="80"/>
      <c r="K75" s="80">
        <v>194369</v>
      </c>
      <c r="L75" s="81">
        <v>45267</v>
      </c>
      <c r="M75" s="77" t="str">
        <f>VLOOKUP(I75,'ITEM#'!A:B,2,0)</f>
        <v>Costco01</v>
      </c>
      <c r="P75" s="42">
        <f>VLOOKUP(I75,'ITEM#'!A:D,4,0)</f>
        <v>-28.15</v>
      </c>
      <c r="Q75" s="84">
        <f t="shared" si="7"/>
        <v>3.0000000000000004</v>
      </c>
    </row>
    <row r="76" spans="1:17" x14ac:dyDescent="0.25">
      <c r="A76" s="77" t="s">
        <v>7405</v>
      </c>
      <c r="B76" s="77" t="s">
        <v>7412</v>
      </c>
      <c r="C76" s="78">
        <v>45265</v>
      </c>
      <c r="D76" s="79">
        <v>-22.78</v>
      </c>
      <c r="E76" s="79">
        <v>0</v>
      </c>
      <c r="F76" s="79">
        <v>-22.78</v>
      </c>
      <c r="G76" s="78">
        <v>45265</v>
      </c>
      <c r="H76" s="77" t="s">
        <v>7413</v>
      </c>
      <c r="I76" s="80">
        <v>1529944</v>
      </c>
      <c r="J76" s="80"/>
      <c r="K76" s="80">
        <v>194369</v>
      </c>
      <c r="L76" s="81">
        <v>45267</v>
      </c>
      <c r="M76" s="77" t="str">
        <f>VLOOKUP(I76,'ITEM#'!A:B,2,0)</f>
        <v>Costco01</v>
      </c>
      <c r="P76" s="42">
        <f>VLOOKUP(I76,'ITEM#'!A:D,4,0)</f>
        <v>-22.78</v>
      </c>
      <c r="Q76" s="84">
        <f t="shared" si="7"/>
        <v>1</v>
      </c>
    </row>
    <row r="77" spans="1:17" x14ac:dyDescent="0.25">
      <c r="A77" s="77" t="s">
        <v>7405</v>
      </c>
      <c r="B77" s="77" t="s">
        <v>7414</v>
      </c>
      <c r="C77" s="78">
        <v>45265</v>
      </c>
      <c r="D77" s="79">
        <v>-25.55</v>
      </c>
      <c r="E77" s="79">
        <v>0</v>
      </c>
      <c r="F77" s="79">
        <v>-25.55</v>
      </c>
      <c r="G77" s="78">
        <v>45265</v>
      </c>
      <c r="H77" s="77" t="s">
        <v>7415</v>
      </c>
      <c r="I77" s="80">
        <v>1516597</v>
      </c>
      <c r="J77" s="80"/>
      <c r="K77" s="80">
        <v>194369</v>
      </c>
      <c r="L77" s="81">
        <v>45267</v>
      </c>
      <c r="M77" s="77" t="str">
        <f>VLOOKUP(I77,'ITEM#'!A:B,2,0)</f>
        <v>Costco01</v>
      </c>
      <c r="P77" s="42">
        <f>VLOOKUP(I77,'ITEM#'!A:D,4,0)</f>
        <v>-25.55</v>
      </c>
      <c r="Q77" s="84">
        <f t="shared" si="7"/>
        <v>1</v>
      </c>
    </row>
    <row r="78" spans="1:17" x14ac:dyDescent="0.25">
      <c r="A78" s="77" t="s">
        <v>7405</v>
      </c>
      <c r="B78" s="77" t="s">
        <v>7416</v>
      </c>
      <c r="C78" s="78">
        <v>45265</v>
      </c>
      <c r="D78" s="79">
        <v>-130.75</v>
      </c>
      <c r="E78" s="79">
        <v>-75.62</v>
      </c>
      <c r="F78" s="79">
        <v>-55.13</v>
      </c>
      <c r="G78" s="78">
        <v>45265</v>
      </c>
      <c r="H78" s="77" t="s">
        <v>7417</v>
      </c>
      <c r="I78" s="80">
        <v>1339333</v>
      </c>
      <c r="J78" s="80"/>
      <c r="K78" s="80">
        <v>194369</v>
      </c>
      <c r="L78" s="81">
        <v>45267</v>
      </c>
      <c r="M78" s="77" t="str">
        <f>VLOOKUP(I78,'ITEM#'!A:B,2,0)</f>
        <v>Costco01</v>
      </c>
      <c r="P78" s="42">
        <f>VLOOKUP(I78,'ITEM#'!A:D,4,0)</f>
        <v>-55.13</v>
      </c>
      <c r="Q78" s="84">
        <f t="shared" si="7"/>
        <v>1</v>
      </c>
    </row>
    <row r="79" spans="1:17" x14ac:dyDescent="0.25">
      <c r="A79" s="77" t="s">
        <v>7405</v>
      </c>
      <c r="B79" s="77" t="s">
        <v>7418</v>
      </c>
      <c r="C79" s="78">
        <v>45265</v>
      </c>
      <c r="D79" s="79">
        <f>E79+F79</f>
        <v>-115.98</v>
      </c>
      <c r="E79" s="79">
        <v>-31.53</v>
      </c>
      <c r="F79" s="79">
        <v>-84.45</v>
      </c>
      <c r="G79" s="78">
        <v>45265</v>
      </c>
      <c r="H79" s="77" t="s">
        <v>7419</v>
      </c>
      <c r="I79" s="80">
        <v>1540781</v>
      </c>
      <c r="J79" s="80"/>
      <c r="K79" s="80">
        <v>194369</v>
      </c>
      <c r="L79" s="81">
        <v>45267</v>
      </c>
      <c r="M79" s="77" t="str">
        <f>VLOOKUP(I79,'ITEM#'!A:B,2,0)</f>
        <v>Costco01</v>
      </c>
      <c r="P79" s="42">
        <f>VLOOKUP(I79,'ITEM#'!A:D,4,0)</f>
        <v>-28.15</v>
      </c>
      <c r="Q79" s="84">
        <f t="shared" si="7"/>
        <v>3.0000000000000004</v>
      </c>
    </row>
    <row r="80" spans="1:17" x14ac:dyDescent="0.25">
      <c r="A80" s="77" t="s">
        <v>7405</v>
      </c>
      <c r="B80" s="77" t="s">
        <v>7418</v>
      </c>
      <c r="C80" s="78">
        <v>45265</v>
      </c>
      <c r="D80" s="79">
        <f t="shared" ref="D80:D82" si="9">E80+F80</f>
        <v>-173.44</v>
      </c>
      <c r="E80" s="79">
        <v>-18.739999999999998</v>
      </c>
      <c r="F80" s="79">
        <v>-154.69999999999999</v>
      </c>
      <c r="G80" s="78">
        <v>45265</v>
      </c>
      <c r="H80" s="77" t="s">
        <v>7419</v>
      </c>
      <c r="I80" s="80">
        <v>1662420</v>
      </c>
      <c r="J80" s="80"/>
      <c r="K80" s="80">
        <v>194369</v>
      </c>
      <c r="L80" s="81">
        <v>45267</v>
      </c>
      <c r="M80" s="77" t="str">
        <f>VLOOKUP(I80,'ITEM#'!A:B,2,0)</f>
        <v>Costco01</v>
      </c>
      <c r="P80" s="42">
        <f>VLOOKUP(I80,'ITEM#'!A:D,4,0)</f>
        <v>-77.349999999999994</v>
      </c>
      <c r="Q80" s="84">
        <f t="shared" si="7"/>
        <v>2</v>
      </c>
    </row>
    <row r="81" spans="1:17" x14ac:dyDescent="0.25">
      <c r="A81" s="77" t="s">
        <v>7405</v>
      </c>
      <c r="B81" s="77" t="s">
        <v>7418</v>
      </c>
      <c r="C81" s="78">
        <v>45265</v>
      </c>
      <c r="D81" s="79">
        <f t="shared" si="9"/>
        <v>-95.31</v>
      </c>
      <c r="E81" s="79">
        <v>-9.4600000000000009</v>
      </c>
      <c r="F81" s="79">
        <v>-85.85</v>
      </c>
      <c r="G81" s="78">
        <v>45265</v>
      </c>
      <c r="H81" s="77" t="s">
        <v>7419</v>
      </c>
      <c r="I81" s="80">
        <v>1662421</v>
      </c>
      <c r="J81" s="80"/>
      <c r="K81" s="80">
        <v>194369</v>
      </c>
      <c r="L81" s="81">
        <v>45267</v>
      </c>
      <c r="M81" s="77" t="str">
        <f>VLOOKUP(I81,'ITEM#'!A:B,2,0)</f>
        <v>Costco01</v>
      </c>
      <c r="P81" s="42">
        <f>VLOOKUP(I81,'ITEM#'!A:D,4,0)</f>
        <v>-85.85</v>
      </c>
      <c r="Q81" s="84">
        <f t="shared" si="7"/>
        <v>1</v>
      </c>
    </row>
    <row r="82" spans="1:17" x14ac:dyDescent="0.25">
      <c r="A82" s="77" t="s">
        <v>7405</v>
      </c>
      <c r="B82" s="77" t="s">
        <v>7418</v>
      </c>
      <c r="C82" s="78">
        <v>45265</v>
      </c>
      <c r="D82" s="79">
        <f t="shared" si="9"/>
        <v>-95.31</v>
      </c>
      <c r="E82" s="79">
        <v>-9.4600000000000009</v>
      </c>
      <c r="F82" s="79">
        <v>-85.85</v>
      </c>
      <c r="G82" s="78">
        <v>45265</v>
      </c>
      <c r="H82" s="77" t="s">
        <v>7419</v>
      </c>
      <c r="I82" s="80">
        <v>1662422</v>
      </c>
      <c r="J82" s="80"/>
      <c r="K82" s="80">
        <v>194369</v>
      </c>
      <c r="L82" s="81">
        <v>45267</v>
      </c>
      <c r="M82" s="77" t="str">
        <f>VLOOKUP(I82,'ITEM#'!A:B,2,0)</f>
        <v>Costco01</v>
      </c>
      <c r="P82" s="42">
        <f>VLOOKUP(I82,'ITEM#'!A:D,4,0)</f>
        <v>-85.85</v>
      </c>
      <c r="Q82" s="84">
        <f t="shared" si="7"/>
        <v>1</v>
      </c>
    </row>
    <row r="83" spans="1:17" x14ac:dyDescent="0.25">
      <c r="A83" s="77" t="s">
        <v>7405</v>
      </c>
      <c r="B83" s="77" t="s">
        <v>7420</v>
      </c>
      <c r="C83" s="78">
        <v>45265</v>
      </c>
      <c r="D83" s="79">
        <v>-95.31</v>
      </c>
      <c r="E83" s="79">
        <v>-9.4600000000000009</v>
      </c>
      <c r="F83" s="79">
        <v>-85.85</v>
      </c>
      <c r="G83" s="78">
        <v>45265</v>
      </c>
      <c r="H83" s="77" t="s">
        <v>7421</v>
      </c>
      <c r="I83" s="80">
        <v>1662422</v>
      </c>
      <c r="J83" s="80"/>
      <c r="K83" s="80">
        <v>194369</v>
      </c>
      <c r="L83" s="81">
        <v>45267</v>
      </c>
      <c r="M83" s="77" t="str">
        <f>VLOOKUP(I83,'ITEM#'!A:B,2,0)</f>
        <v>Costco01</v>
      </c>
      <c r="P83" s="42">
        <f>VLOOKUP(I83,'ITEM#'!A:D,4,0)</f>
        <v>-85.85</v>
      </c>
      <c r="Q83" s="84">
        <f t="shared" si="7"/>
        <v>1</v>
      </c>
    </row>
    <row r="84" spans="1:17" x14ac:dyDescent="0.25">
      <c r="A84" s="77" t="s">
        <v>7405</v>
      </c>
      <c r="B84" s="77" t="s">
        <v>7422</v>
      </c>
      <c r="C84" s="78">
        <v>45265</v>
      </c>
      <c r="D84" s="79">
        <f>E84+F84</f>
        <v>-77.319999999999993</v>
      </c>
      <c r="E84" s="79">
        <v>-21.02</v>
      </c>
      <c r="F84" s="79">
        <v>-56.3</v>
      </c>
      <c r="G84" s="78">
        <v>45265</v>
      </c>
      <c r="H84" s="77" t="s">
        <v>7423</v>
      </c>
      <c r="I84" s="80">
        <v>1540780</v>
      </c>
      <c r="J84" s="80"/>
      <c r="K84" s="80">
        <v>194369</v>
      </c>
      <c r="L84" s="81">
        <v>45267</v>
      </c>
      <c r="M84" s="77" t="str">
        <f>VLOOKUP(I84,'ITEM#'!A:B,2,0)</f>
        <v>Costco01</v>
      </c>
      <c r="P84" s="42">
        <f>VLOOKUP(I84,'ITEM#'!A:D,4,0)</f>
        <v>-28.15</v>
      </c>
      <c r="Q84" s="84">
        <f t="shared" si="7"/>
        <v>2</v>
      </c>
    </row>
    <row r="85" spans="1:17" x14ac:dyDescent="0.25">
      <c r="A85" s="77" t="s">
        <v>7405</v>
      </c>
      <c r="B85" s="77" t="s">
        <v>7422</v>
      </c>
      <c r="C85" s="78">
        <v>45265</v>
      </c>
      <c r="D85" s="79">
        <f t="shared" ref="D85:D86" si="10">E85+F85</f>
        <v>-86.72</v>
      </c>
      <c r="E85" s="79">
        <v>-9.3699999999999992</v>
      </c>
      <c r="F85" s="79">
        <v>-77.349999999999994</v>
      </c>
      <c r="G85" s="78">
        <v>45265</v>
      </c>
      <c r="H85" s="77" t="s">
        <v>7423</v>
      </c>
      <c r="I85" s="80">
        <v>1662420</v>
      </c>
      <c r="J85" s="80"/>
      <c r="K85" s="80">
        <v>194369</v>
      </c>
      <c r="L85" s="81">
        <v>45267</v>
      </c>
      <c r="M85" s="77" t="str">
        <f>VLOOKUP(I85,'ITEM#'!A:B,2,0)</f>
        <v>Costco01</v>
      </c>
      <c r="P85" s="42">
        <f>VLOOKUP(I85,'ITEM#'!A:D,4,0)</f>
        <v>-77.349999999999994</v>
      </c>
      <c r="Q85" s="84">
        <f t="shared" si="7"/>
        <v>1</v>
      </c>
    </row>
    <row r="86" spans="1:17" x14ac:dyDescent="0.25">
      <c r="A86" s="77" t="s">
        <v>7405</v>
      </c>
      <c r="B86" s="77" t="s">
        <v>7422</v>
      </c>
      <c r="C86" s="78">
        <v>45265</v>
      </c>
      <c r="D86" s="79">
        <f t="shared" si="10"/>
        <v>-95.31</v>
      </c>
      <c r="E86" s="79">
        <v>-9.4600000000000009</v>
      </c>
      <c r="F86" s="79">
        <v>-85.85</v>
      </c>
      <c r="G86" s="78">
        <v>45265</v>
      </c>
      <c r="H86" s="77" t="s">
        <v>7423</v>
      </c>
      <c r="I86" s="80">
        <v>1662421</v>
      </c>
      <c r="J86" s="80"/>
      <c r="K86" s="80">
        <v>194369</v>
      </c>
      <c r="L86" s="81">
        <v>45267</v>
      </c>
      <c r="M86" s="77" t="str">
        <f>VLOOKUP(I86,'ITEM#'!A:B,2,0)</f>
        <v>Costco01</v>
      </c>
      <c r="P86" s="42">
        <f>VLOOKUP(I86,'ITEM#'!A:D,4,0)</f>
        <v>-85.85</v>
      </c>
      <c r="Q86" s="84">
        <f t="shared" si="7"/>
        <v>1</v>
      </c>
    </row>
    <row r="87" spans="1:17" x14ac:dyDescent="0.25">
      <c r="A87" s="77" t="s">
        <v>7405</v>
      </c>
      <c r="B87" s="77" t="s">
        <v>7424</v>
      </c>
      <c r="C87" s="78">
        <v>45265</v>
      </c>
      <c r="D87" s="79">
        <f>E87+F87</f>
        <v>-86.72</v>
      </c>
      <c r="E87" s="79">
        <v>-9.3699999999999992</v>
      </c>
      <c r="F87" s="79">
        <v>-77.349999999999994</v>
      </c>
      <c r="G87" s="78">
        <v>45265</v>
      </c>
      <c r="H87" s="77" t="s">
        <v>7425</v>
      </c>
      <c r="I87" s="80">
        <v>1662420</v>
      </c>
      <c r="J87" s="80"/>
      <c r="K87" s="80">
        <v>194369</v>
      </c>
      <c r="L87" s="81">
        <v>45267</v>
      </c>
      <c r="M87" s="77" t="str">
        <f>VLOOKUP(I87,'ITEM#'!A:B,2,0)</f>
        <v>Costco01</v>
      </c>
      <c r="P87" s="42">
        <f>VLOOKUP(I87,'ITEM#'!A:D,4,0)</f>
        <v>-77.349999999999994</v>
      </c>
      <c r="Q87" s="84">
        <f t="shared" si="7"/>
        <v>1</v>
      </c>
    </row>
    <row r="88" spans="1:17" x14ac:dyDescent="0.25">
      <c r="A88" s="77" t="s">
        <v>7405</v>
      </c>
      <c r="B88" s="77" t="s">
        <v>7424</v>
      </c>
      <c r="C88" s="78">
        <v>45265</v>
      </c>
      <c r="D88" s="79">
        <f>E88+F88</f>
        <v>-476.55</v>
      </c>
      <c r="E88" s="79">
        <v>-47.3</v>
      </c>
      <c r="F88" s="79">
        <v>-429.25</v>
      </c>
      <c r="G88" s="78">
        <v>45265</v>
      </c>
      <c r="H88" s="77" t="s">
        <v>7425</v>
      </c>
      <c r="I88" s="80">
        <v>1662421</v>
      </c>
      <c r="J88" s="80"/>
      <c r="K88" s="80">
        <v>194369</v>
      </c>
      <c r="L88" s="81">
        <v>45267</v>
      </c>
      <c r="M88" s="77" t="str">
        <f>VLOOKUP(I88,'ITEM#'!A:B,2,0)</f>
        <v>Costco01</v>
      </c>
      <c r="P88" s="42">
        <f>VLOOKUP(I88,'ITEM#'!A:D,4,0)</f>
        <v>-85.85</v>
      </c>
      <c r="Q88" s="84">
        <f t="shared" si="7"/>
        <v>5</v>
      </c>
    </row>
    <row r="89" spans="1:17" x14ac:dyDescent="0.25">
      <c r="A89" s="77" t="s">
        <v>7405</v>
      </c>
      <c r="B89" s="77" t="s">
        <v>7426</v>
      </c>
      <c r="C89" s="78">
        <v>45265</v>
      </c>
      <c r="D89" s="79">
        <v>-22.78</v>
      </c>
      <c r="E89" s="79">
        <v>0</v>
      </c>
      <c r="F89" s="79">
        <v>-22.78</v>
      </c>
      <c r="G89" s="78">
        <v>45265</v>
      </c>
      <c r="H89" s="77" t="s">
        <v>7427</v>
      </c>
      <c r="I89" s="80">
        <v>1529939</v>
      </c>
      <c r="J89" s="80"/>
      <c r="K89" s="80">
        <v>194369</v>
      </c>
      <c r="L89" s="81">
        <v>45267</v>
      </c>
      <c r="M89" s="77" t="str">
        <f>VLOOKUP(I89,'ITEM#'!A:B,2,0)</f>
        <v>Costco01</v>
      </c>
      <c r="P89" s="42">
        <f>VLOOKUP(I89,'ITEM#'!A:D,4,0)</f>
        <v>-22.78</v>
      </c>
      <c r="Q89" s="84">
        <f t="shared" si="7"/>
        <v>1</v>
      </c>
    </row>
    <row r="90" spans="1:17" x14ac:dyDescent="0.25">
      <c r="A90" s="77" t="s">
        <v>7405</v>
      </c>
      <c r="B90" s="77" t="s">
        <v>7428</v>
      </c>
      <c r="C90" s="78">
        <v>45265</v>
      </c>
      <c r="D90" s="79">
        <f>E90+F90</f>
        <v>-77.319999999999993</v>
      </c>
      <c r="E90" s="79">
        <v>-21.02</v>
      </c>
      <c r="F90" s="79">
        <v>-56.3</v>
      </c>
      <c r="G90" s="78">
        <v>45265</v>
      </c>
      <c r="H90" s="77" t="s">
        <v>7429</v>
      </c>
      <c r="I90" s="80">
        <v>1540781</v>
      </c>
      <c r="J90" s="80"/>
      <c r="K90" s="80">
        <v>194369</v>
      </c>
      <c r="L90" s="81">
        <v>45267</v>
      </c>
      <c r="M90" s="77" t="str">
        <f>VLOOKUP(I90,'ITEM#'!A:B,2,0)</f>
        <v>Costco01</v>
      </c>
      <c r="P90" s="42">
        <f>VLOOKUP(I90,'ITEM#'!A:D,4,0)</f>
        <v>-28.15</v>
      </c>
      <c r="Q90" s="84">
        <f t="shared" si="7"/>
        <v>2</v>
      </c>
    </row>
    <row r="91" spans="1:17" x14ac:dyDescent="0.25">
      <c r="A91" s="77" t="s">
        <v>7405</v>
      </c>
      <c r="B91" s="77" t="s">
        <v>7428</v>
      </c>
      <c r="C91" s="78">
        <v>45265</v>
      </c>
      <c r="D91" s="79">
        <f t="shared" ref="D91:D92" si="11">E91+F91</f>
        <v>-173.44</v>
      </c>
      <c r="E91" s="79">
        <v>-18.739999999999998</v>
      </c>
      <c r="F91" s="79">
        <v>-154.69999999999999</v>
      </c>
      <c r="G91" s="78">
        <v>45265</v>
      </c>
      <c r="H91" s="77" t="s">
        <v>7429</v>
      </c>
      <c r="I91" s="80">
        <v>1662420</v>
      </c>
      <c r="J91" s="80"/>
      <c r="K91" s="80">
        <v>194369</v>
      </c>
      <c r="L91" s="81">
        <v>45267</v>
      </c>
      <c r="M91" s="77" t="str">
        <f>VLOOKUP(I91,'ITEM#'!A:B,2,0)</f>
        <v>Costco01</v>
      </c>
      <c r="P91" s="42">
        <f>VLOOKUP(I91,'ITEM#'!A:D,4,0)</f>
        <v>-77.349999999999994</v>
      </c>
      <c r="Q91" s="84">
        <f t="shared" si="7"/>
        <v>2</v>
      </c>
    </row>
    <row r="92" spans="1:17" x14ac:dyDescent="0.25">
      <c r="A92" s="77" t="s">
        <v>7405</v>
      </c>
      <c r="B92" s="77" t="s">
        <v>7428</v>
      </c>
      <c r="C92" s="78">
        <v>45265</v>
      </c>
      <c r="D92" s="79">
        <f t="shared" si="11"/>
        <v>-95.31</v>
      </c>
      <c r="E92" s="79">
        <v>-9.4600000000000009</v>
      </c>
      <c r="F92" s="79">
        <v>-85.85</v>
      </c>
      <c r="G92" s="78">
        <v>45265</v>
      </c>
      <c r="H92" s="77" t="s">
        <v>7429</v>
      </c>
      <c r="I92" s="80">
        <v>1662422</v>
      </c>
      <c r="J92" s="80"/>
      <c r="K92" s="80">
        <v>194369</v>
      </c>
      <c r="L92" s="81">
        <v>45267</v>
      </c>
      <c r="M92" s="77" t="str">
        <f>VLOOKUP(I92,'ITEM#'!A:B,2,0)</f>
        <v>Costco01</v>
      </c>
      <c r="P92" s="42">
        <f>VLOOKUP(I92,'ITEM#'!A:D,4,0)</f>
        <v>-85.85</v>
      </c>
      <c r="Q92" s="84">
        <f t="shared" si="7"/>
        <v>1</v>
      </c>
    </row>
    <row r="93" spans="1:17" x14ac:dyDescent="0.25">
      <c r="A93" s="77" t="s">
        <v>7405</v>
      </c>
      <c r="B93" s="77" t="s">
        <v>7430</v>
      </c>
      <c r="C93" s="78">
        <v>45265</v>
      </c>
      <c r="D93" s="79">
        <v>-39</v>
      </c>
      <c r="E93" s="79">
        <v>0</v>
      </c>
      <c r="F93" s="79">
        <v>-39</v>
      </c>
      <c r="G93" s="78">
        <v>45265</v>
      </c>
      <c r="H93" s="77" t="s">
        <v>7431</v>
      </c>
      <c r="I93" s="80">
        <v>1529946</v>
      </c>
      <c r="J93" s="80"/>
      <c r="K93" s="80">
        <v>194369</v>
      </c>
      <c r="L93" s="81">
        <v>45267</v>
      </c>
      <c r="M93" s="77" t="str">
        <f>VLOOKUP(I93,'ITEM#'!A:B,2,0)</f>
        <v>Costco01</v>
      </c>
      <c r="P93" s="42">
        <f>VLOOKUP(I93,'ITEM#'!A:D,4,0)</f>
        <v>-39</v>
      </c>
      <c r="Q93" s="84">
        <f t="shared" si="7"/>
        <v>1</v>
      </c>
    </row>
    <row r="94" spans="1:17" x14ac:dyDescent="0.25">
      <c r="A94" s="77" t="s">
        <v>7405</v>
      </c>
      <c r="B94" s="77" t="s">
        <v>7432</v>
      </c>
      <c r="C94" s="78">
        <v>45265</v>
      </c>
      <c r="D94" s="79">
        <v>-95.31</v>
      </c>
      <c r="E94" s="79">
        <v>-9.4600000000000009</v>
      </c>
      <c r="F94" s="79">
        <v>-85.85</v>
      </c>
      <c r="G94" s="78">
        <v>45265</v>
      </c>
      <c r="H94" s="77" t="s">
        <v>7433</v>
      </c>
      <c r="I94" s="80">
        <v>1662421</v>
      </c>
      <c r="J94" s="80"/>
      <c r="K94" s="80">
        <v>194369</v>
      </c>
      <c r="L94" s="81">
        <v>45267</v>
      </c>
      <c r="M94" s="77" t="str">
        <f>VLOOKUP(I94,'ITEM#'!A:B,2,0)</f>
        <v>Costco01</v>
      </c>
      <c r="P94" s="42">
        <f>VLOOKUP(I94,'ITEM#'!A:D,4,0)</f>
        <v>-85.85</v>
      </c>
      <c r="Q94" s="84">
        <f t="shared" si="7"/>
        <v>1</v>
      </c>
    </row>
    <row r="95" spans="1:17" x14ac:dyDescent="0.25">
      <c r="A95" s="77" t="s">
        <v>7405</v>
      </c>
      <c r="B95" s="77" t="s">
        <v>7434</v>
      </c>
      <c r="C95" s="78">
        <v>45265</v>
      </c>
      <c r="D95" s="79">
        <f>E95+F95</f>
        <v>-77.319999999999993</v>
      </c>
      <c r="E95" s="79">
        <v>-21.02</v>
      </c>
      <c r="F95" s="79">
        <v>-56.3</v>
      </c>
      <c r="G95" s="78">
        <v>45265</v>
      </c>
      <c r="H95" s="77" t="s">
        <v>7435</v>
      </c>
      <c r="I95" s="80">
        <v>1540781</v>
      </c>
      <c r="J95" s="80"/>
      <c r="K95" s="80">
        <v>194369</v>
      </c>
      <c r="L95" s="81">
        <v>45267</v>
      </c>
      <c r="M95" s="77" t="str">
        <f>VLOOKUP(I95,'ITEM#'!A:B,2,0)</f>
        <v>Costco01</v>
      </c>
      <c r="P95" s="42">
        <f>VLOOKUP(I95,'ITEM#'!A:D,4,0)</f>
        <v>-28.15</v>
      </c>
      <c r="Q95" s="84">
        <f t="shared" si="7"/>
        <v>2</v>
      </c>
    </row>
    <row r="96" spans="1:17" x14ac:dyDescent="0.25">
      <c r="A96" s="77" t="s">
        <v>7405</v>
      </c>
      <c r="B96" s="77" t="s">
        <v>7434</v>
      </c>
      <c r="C96" s="78">
        <v>45265</v>
      </c>
      <c r="D96" s="79">
        <f t="shared" ref="D96:D100" si="12">E96+F96</f>
        <v>-86.72</v>
      </c>
      <c r="E96" s="79">
        <v>-9.3699999999999992</v>
      </c>
      <c r="F96" s="79">
        <v>-77.349999999999994</v>
      </c>
      <c r="G96" s="78">
        <v>45265</v>
      </c>
      <c r="H96" s="77" t="s">
        <v>7435</v>
      </c>
      <c r="I96" s="80">
        <v>1662420</v>
      </c>
      <c r="J96" s="80"/>
      <c r="K96" s="80">
        <v>194369</v>
      </c>
      <c r="L96" s="81">
        <v>45267</v>
      </c>
      <c r="M96" s="77" t="str">
        <f>VLOOKUP(I96,'ITEM#'!A:B,2,0)</f>
        <v>Costco01</v>
      </c>
      <c r="P96" s="42">
        <f>VLOOKUP(I96,'ITEM#'!A:D,4,0)</f>
        <v>-77.349999999999994</v>
      </c>
      <c r="Q96" s="84">
        <f t="shared" si="7"/>
        <v>1</v>
      </c>
    </row>
    <row r="97" spans="1:17" x14ac:dyDescent="0.25">
      <c r="A97" s="77" t="s">
        <v>7405</v>
      </c>
      <c r="B97" s="77" t="s">
        <v>7434</v>
      </c>
      <c r="C97" s="78">
        <v>45265</v>
      </c>
      <c r="D97" s="79">
        <f t="shared" si="12"/>
        <v>-285.93</v>
      </c>
      <c r="E97" s="79">
        <v>-28.38</v>
      </c>
      <c r="F97" s="79">
        <v>-257.55</v>
      </c>
      <c r="G97" s="78">
        <v>45265</v>
      </c>
      <c r="H97" s="77" t="s">
        <v>7435</v>
      </c>
      <c r="I97" s="80">
        <v>1662421</v>
      </c>
      <c r="J97" s="80"/>
      <c r="K97" s="80">
        <v>194369</v>
      </c>
      <c r="L97" s="81">
        <v>45267</v>
      </c>
      <c r="M97" s="77" t="str">
        <f>VLOOKUP(I97,'ITEM#'!A:B,2,0)</f>
        <v>Costco01</v>
      </c>
      <c r="P97" s="42">
        <f>VLOOKUP(I97,'ITEM#'!A:D,4,0)</f>
        <v>-85.85</v>
      </c>
      <c r="Q97" s="84">
        <f t="shared" si="7"/>
        <v>3.0000000000000004</v>
      </c>
    </row>
    <row r="98" spans="1:17" x14ac:dyDescent="0.25">
      <c r="A98" s="77" t="s">
        <v>7405</v>
      </c>
      <c r="B98" s="77" t="s">
        <v>7436</v>
      </c>
      <c r="C98" s="78">
        <v>45265</v>
      </c>
      <c r="D98" s="79">
        <f t="shared" si="12"/>
        <v>-173.44</v>
      </c>
      <c r="E98" s="79">
        <v>-18.739999999999998</v>
      </c>
      <c r="F98" s="79">
        <v>-154.69999999999999</v>
      </c>
      <c r="G98" s="78">
        <v>45265</v>
      </c>
      <c r="H98" s="77" t="s">
        <v>7437</v>
      </c>
      <c r="I98" s="80">
        <v>1662420</v>
      </c>
      <c r="J98" s="80"/>
      <c r="K98" s="80">
        <v>194369</v>
      </c>
      <c r="L98" s="81">
        <v>45267</v>
      </c>
      <c r="M98" s="77" t="str">
        <f>VLOOKUP(I98,'ITEM#'!A:B,2,0)</f>
        <v>Costco01</v>
      </c>
      <c r="P98" s="42">
        <f>VLOOKUP(I98,'ITEM#'!A:D,4,0)</f>
        <v>-77.349999999999994</v>
      </c>
      <c r="Q98" s="84">
        <f t="shared" si="7"/>
        <v>2</v>
      </c>
    </row>
    <row r="99" spans="1:17" x14ac:dyDescent="0.25">
      <c r="A99" s="77" t="s">
        <v>7405</v>
      </c>
      <c r="B99" s="77" t="s">
        <v>7436</v>
      </c>
      <c r="C99" s="78">
        <v>45265</v>
      </c>
      <c r="D99" s="79">
        <f t="shared" si="12"/>
        <v>-95.31</v>
      </c>
      <c r="E99" s="79">
        <v>-9.4600000000000009</v>
      </c>
      <c r="F99" s="79">
        <v>-85.85</v>
      </c>
      <c r="G99" s="78">
        <v>45265</v>
      </c>
      <c r="H99" s="77" t="s">
        <v>7437</v>
      </c>
      <c r="I99" s="80">
        <v>1662421</v>
      </c>
      <c r="J99" s="80"/>
      <c r="K99" s="80">
        <v>194369</v>
      </c>
      <c r="L99" s="81">
        <v>45267</v>
      </c>
      <c r="M99" s="77" t="str">
        <f>VLOOKUP(I99,'ITEM#'!A:B,2,0)</f>
        <v>Costco01</v>
      </c>
      <c r="P99" s="42">
        <f>VLOOKUP(I99,'ITEM#'!A:D,4,0)</f>
        <v>-85.85</v>
      </c>
      <c r="Q99" s="84">
        <f t="shared" si="7"/>
        <v>1</v>
      </c>
    </row>
    <row r="100" spans="1:17" x14ac:dyDescent="0.25">
      <c r="A100" s="77" t="s">
        <v>7405</v>
      </c>
      <c r="B100" s="77" t="s">
        <v>7436</v>
      </c>
      <c r="C100" s="78">
        <v>45265</v>
      </c>
      <c r="D100" s="79">
        <f t="shared" si="12"/>
        <v>-285.93</v>
      </c>
      <c r="E100" s="79">
        <v>-28.38</v>
      </c>
      <c r="F100" s="79">
        <v>-257.55</v>
      </c>
      <c r="G100" s="78">
        <v>45265</v>
      </c>
      <c r="H100" s="77" t="s">
        <v>7437</v>
      </c>
      <c r="I100" s="80">
        <v>1662422</v>
      </c>
      <c r="J100" s="80"/>
      <c r="K100" s="80">
        <v>194369</v>
      </c>
      <c r="L100" s="81">
        <v>45267</v>
      </c>
      <c r="M100" s="77" t="str">
        <f>VLOOKUP(I100,'ITEM#'!A:B,2,0)</f>
        <v>Costco01</v>
      </c>
      <c r="P100" s="42">
        <f>VLOOKUP(I100,'ITEM#'!A:D,4,0)</f>
        <v>-85.85</v>
      </c>
      <c r="Q100" s="84">
        <f t="shared" si="7"/>
        <v>3.0000000000000004</v>
      </c>
    </row>
    <row r="101" spans="1:17" x14ac:dyDescent="0.25">
      <c r="A101" s="77" t="s">
        <v>7438</v>
      </c>
      <c r="B101" s="77" t="s">
        <v>7439</v>
      </c>
      <c r="C101" s="78">
        <v>45266</v>
      </c>
      <c r="D101" s="79">
        <v>-25.55</v>
      </c>
      <c r="E101" s="79">
        <v>0</v>
      </c>
      <c r="F101" s="79">
        <v>-25.55</v>
      </c>
      <c r="G101" s="78">
        <v>45266</v>
      </c>
      <c r="H101" s="77" t="s">
        <v>7440</v>
      </c>
      <c r="I101" s="80">
        <v>1516597</v>
      </c>
      <c r="J101" s="80"/>
      <c r="K101" s="80">
        <v>194489</v>
      </c>
      <c r="L101" s="81">
        <v>45268</v>
      </c>
      <c r="M101" s="77" t="str">
        <f>VLOOKUP(I101,'ITEM#'!A:B,2,0)</f>
        <v>Costco01</v>
      </c>
      <c r="P101" s="42">
        <f>VLOOKUP(I101,'ITEM#'!A:D,4,0)</f>
        <v>-25.55</v>
      </c>
      <c r="Q101" s="84">
        <f t="shared" ref="Q101:Q111" si="13">F101/P101</f>
        <v>1</v>
      </c>
    </row>
    <row r="102" spans="1:17" x14ac:dyDescent="0.25">
      <c r="A102" s="77" t="s">
        <v>7438</v>
      </c>
      <c r="B102" s="77" t="s">
        <v>7441</v>
      </c>
      <c r="C102" s="78">
        <v>45266</v>
      </c>
      <c r="D102" s="79">
        <v>-61.78</v>
      </c>
      <c r="E102" s="79">
        <v>0</v>
      </c>
      <c r="F102" s="79">
        <v>-39</v>
      </c>
      <c r="G102" s="78">
        <v>45266</v>
      </c>
      <c r="H102" s="77" t="s">
        <v>7442</v>
      </c>
      <c r="I102" s="80">
        <v>1529946</v>
      </c>
      <c r="J102" s="80"/>
      <c r="K102" s="80">
        <v>194489</v>
      </c>
      <c r="L102" s="81">
        <v>45268</v>
      </c>
      <c r="M102" s="77" t="str">
        <f>VLOOKUP(I102,'ITEM#'!A:B,2,0)</f>
        <v>Costco01</v>
      </c>
      <c r="P102" s="42">
        <f>VLOOKUP(I102,'ITEM#'!A:D,4,0)</f>
        <v>-39</v>
      </c>
      <c r="Q102" s="84">
        <f t="shared" si="13"/>
        <v>1</v>
      </c>
    </row>
    <row r="103" spans="1:17" x14ac:dyDescent="0.25">
      <c r="A103" s="77" t="s">
        <v>7438</v>
      </c>
      <c r="B103" s="77" t="s">
        <v>7441</v>
      </c>
      <c r="C103" s="78">
        <v>45266</v>
      </c>
      <c r="D103" s="79"/>
      <c r="E103" s="79"/>
      <c r="F103" s="79">
        <v>-22.78</v>
      </c>
      <c r="G103" s="78">
        <v>45266</v>
      </c>
      <c r="H103" s="77" t="s">
        <v>7442</v>
      </c>
      <c r="I103" s="80">
        <v>1529939</v>
      </c>
      <c r="J103" s="80"/>
      <c r="K103" s="80">
        <v>194489</v>
      </c>
      <c r="L103" s="81">
        <v>45268</v>
      </c>
      <c r="M103" s="77" t="str">
        <f>VLOOKUP(I103,'ITEM#'!A:B,2,0)</f>
        <v>Costco01</v>
      </c>
      <c r="P103" s="42">
        <f>VLOOKUP(I103,'ITEM#'!A:D,4,0)</f>
        <v>-22.78</v>
      </c>
      <c r="Q103" s="84">
        <f t="shared" si="13"/>
        <v>1</v>
      </c>
    </row>
    <row r="104" spans="1:17" x14ac:dyDescent="0.25">
      <c r="A104" s="77" t="s">
        <v>7438</v>
      </c>
      <c r="B104" s="77" t="s">
        <v>7443</v>
      </c>
      <c r="C104" s="78">
        <v>45266</v>
      </c>
      <c r="D104" s="79">
        <v>-78</v>
      </c>
      <c r="E104" s="79">
        <v>0</v>
      </c>
      <c r="F104" s="79">
        <v>-78</v>
      </c>
      <c r="G104" s="78">
        <v>45266</v>
      </c>
      <c r="H104" s="77" t="s">
        <v>7444</v>
      </c>
      <c r="I104" s="80">
        <v>1529947</v>
      </c>
      <c r="J104" s="80"/>
      <c r="K104" s="80">
        <v>194489</v>
      </c>
      <c r="L104" s="81">
        <v>45268</v>
      </c>
      <c r="M104" s="77" t="str">
        <f>VLOOKUP(I104,'ITEM#'!A:B,2,0)</f>
        <v>Costco01</v>
      </c>
      <c r="P104" s="42">
        <f>VLOOKUP(I104,'ITEM#'!A:D,4,0)</f>
        <v>-39</v>
      </c>
      <c r="Q104" s="84">
        <f t="shared" si="13"/>
        <v>2</v>
      </c>
    </row>
    <row r="105" spans="1:17" x14ac:dyDescent="0.25">
      <c r="A105" s="77" t="s">
        <v>7438</v>
      </c>
      <c r="B105" s="77" t="s">
        <v>7445</v>
      </c>
      <c r="C105" s="78">
        <v>45266</v>
      </c>
      <c r="D105" s="79">
        <v>-141.24</v>
      </c>
      <c r="E105" s="79">
        <v>0</v>
      </c>
      <c r="F105" s="79">
        <v>-141.24</v>
      </c>
      <c r="G105" s="78">
        <v>45266</v>
      </c>
      <c r="H105" s="77" t="s">
        <v>7446</v>
      </c>
      <c r="I105" s="80">
        <v>1585900</v>
      </c>
      <c r="J105" s="80"/>
      <c r="K105" s="80">
        <v>194489</v>
      </c>
      <c r="L105" s="81">
        <v>45268</v>
      </c>
      <c r="M105" s="77" t="str">
        <f>VLOOKUP(I105,'ITEM#'!A:B,2,0)</f>
        <v>Costco01</v>
      </c>
      <c r="P105" s="42">
        <f>VLOOKUP(I105,'ITEM#'!A:D,4,0)</f>
        <v>-70.62</v>
      </c>
      <c r="Q105" s="84">
        <f t="shared" si="13"/>
        <v>2</v>
      </c>
    </row>
    <row r="106" spans="1:17" x14ac:dyDescent="0.25">
      <c r="A106" s="77" t="s">
        <v>7438</v>
      </c>
      <c r="B106" s="77" t="s">
        <v>7447</v>
      </c>
      <c r="C106" s="78">
        <v>45266</v>
      </c>
      <c r="D106" s="79">
        <v>-86.72</v>
      </c>
      <c r="E106" s="79">
        <v>-9.3699999999999992</v>
      </c>
      <c r="F106" s="79">
        <v>-77.349999999999994</v>
      </c>
      <c r="G106" s="78">
        <v>45266</v>
      </c>
      <c r="H106" s="77" t="s">
        <v>7448</v>
      </c>
      <c r="I106" s="80">
        <v>1662420</v>
      </c>
      <c r="J106" s="80"/>
      <c r="K106" s="80">
        <v>194489</v>
      </c>
      <c r="L106" s="81">
        <v>45268</v>
      </c>
      <c r="M106" s="77" t="str">
        <f>VLOOKUP(I106,'ITEM#'!A:B,2,0)</f>
        <v>Costco01</v>
      </c>
      <c r="P106" s="42">
        <f>VLOOKUP(I106,'ITEM#'!A:D,4,0)</f>
        <v>-77.349999999999994</v>
      </c>
      <c r="Q106" s="84">
        <f t="shared" si="13"/>
        <v>1</v>
      </c>
    </row>
    <row r="107" spans="1:17" x14ac:dyDescent="0.25">
      <c r="A107" s="77" t="s">
        <v>7438</v>
      </c>
      <c r="B107" s="77" t="s">
        <v>7449</v>
      </c>
      <c r="C107" s="78">
        <v>45266</v>
      </c>
      <c r="D107" s="79">
        <v>-86.72</v>
      </c>
      <c r="E107" s="79">
        <v>-9.3699999999999992</v>
      </c>
      <c r="F107" s="79">
        <v>-77.349999999999994</v>
      </c>
      <c r="G107" s="78">
        <v>45266</v>
      </c>
      <c r="H107" s="77" t="s">
        <v>7450</v>
      </c>
      <c r="I107" s="80">
        <v>1662420</v>
      </c>
      <c r="J107" s="80"/>
      <c r="K107" s="80">
        <v>194489</v>
      </c>
      <c r="L107" s="81">
        <v>45268</v>
      </c>
      <c r="M107" s="77" t="str">
        <f>VLOOKUP(I107,'ITEM#'!A:B,2,0)</f>
        <v>Costco01</v>
      </c>
      <c r="P107" s="42">
        <f>VLOOKUP(I107,'ITEM#'!A:D,4,0)</f>
        <v>-77.349999999999994</v>
      </c>
      <c r="Q107" s="84">
        <f t="shared" si="13"/>
        <v>1</v>
      </c>
    </row>
    <row r="108" spans="1:17" x14ac:dyDescent="0.25">
      <c r="A108" s="77" t="s">
        <v>7438</v>
      </c>
      <c r="B108" s="77" t="s">
        <v>7451</v>
      </c>
      <c r="C108" s="78">
        <v>45266</v>
      </c>
      <c r="D108" s="79">
        <v>-25.55</v>
      </c>
      <c r="E108" s="79">
        <v>0</v>
      </c>
      <c r="F108" s="79">
        <v>-25.55</v>
      </c>
      <c r="G108" s="78">
        <v>45266</v>
      </c>
      <c r="H108" s="77" t="s">
        <v>7452</v>
      </c>
      <c r="I108" s="80">
        <v>1516597</v>
      </c>
      <c r="J108" s="80"/>
      <c r="K108" s="80">
        <v>194489</v>
      </c>
      <c r="L108" s="81">
        <v>45268</v>
      </c>
      <c r="M108" s="77" t="str">
        <f>VLOOKUP(I108,'ITEM#'!A:B,2,0)</f>
        <v>Costco01</v>
      </c>
      <c r="P108" s="42">
        <f>VLOOKUP(I108,'ITEM#'!A:D,4,0)</f>
        <v>-25.55</v>
      </c>
      <c r="Q108" s="84">
        <f t="shared" si="13"/>
        <v>1</v>
      </c>
    </row>
    <row r="109" spans="1:17" x14ac:dyDescent="0.25">
      <c r="A109" s="77" t="s">
        <v>7438</v>
      </c>
      <c r="B109" s="77" t="s">
        <v>7453</v>
      </c>
      <c r="C109" s="78">
        <v>45266</v>
      </c>
      <c r="D109" s="79">
        <v>-95.31</v>
      </c>
      <c r="E109" s="79">
        <v>-9.4600000000000009</v>
      </c>
      <c r="F109" s="79">
        <v>-85.85</v>
      </c>
      <c r="G109" s="78">
        <v>45266</v>
      </c>
      <c r="H109" s="77" t="s">
        <v>7454</v>
      </c>
      <c r="I109" s="80">
        <v>1662421</v>
      </c>
      <c r="J109" s="80"/>
      <c r="K109" s="80">
        <v>194489</v>
      </c>
      <c r="L109" s="81">
        <v>45268</v>
      </c>
      <c r="M109" s="77" t="str">
        <f>VLOOKUP(I109,'ITEM#'!A:B,2,0)</f>
        <v>Costco01</v>
      </c>
      <c r="P109" s="42">
        <f>VLOOKUP(I109,'ITEM#'!A:D,4,0)</f>
        <v>-85.85</v>
      </c>
      <c r="Q109" s="84">
        <f t="shared" si="13"/>
        <v>1</v>
      </c>
    </row>
    <row r="110" spans="1:17" x14ac:dyDescent="0.25">
      <c r="A110" s="77" t="s">
        <v>7438</v>
      </c>
      <c r="B110" s="77" t="s">
        <v>7455</v>
      </c>
      <c r="C110" s="78">
        <v>45266</v>
      </c>
      <c r="D110" s="79">
        <v>-39</v>
      </c>
      <c r="E110" s="79">
        <v>0</v>
      </c>
      <c r="F110" s="79">
        <v>-39</v>
      </c>
      <c r="G110" s="78">
        <v>45266</v>
      </c>
      <c r="H110" s="77" t="s">
        <v>7456</v>
      </c>
      <c r="I110" s="80">
        <v>1529946</v>
      </c>
      <c r="J110" s="80"/>
      <c r="K110" s="80">
        <v>194489</v>
      </c>
      <c r="L110" s="81">
        <v>45268</v>
      </c>
      <c r="M110" s="77" t="str">
        <f>VLOOKUP(I110,'ITEM#'!A:B,2,0)</f>
        <v>Costco01</v>
      </c>
      <c r="P110" s="42">
        <f>VLOOKUP(I110,'ITEM#'!A:D,4,0)</f>
        <v>-39</v>
      </c>
      <c r="Q110" s="84">
        <f t="shared" si="13"/>
        <v>1</v>
      </c>
    </row>
    <row r="111" spans="1:17" x14ac:dyDescent="0.25">
      <c r="A111" s="77" t="s">
        <v>7438</v>
      </c>
      <c r="B111" s="77" t="s">
        <v>7457</v>
      </c>
      <c r="C111" s="78">
        <v>45266</v>
      </c>
      <c r="D111" s="79">
        <v>-190.62</v>
      </c>
      <c r="E111" s="79">
        <v>-18.920000000000002</v>
      </c>
      <c r="F111" s="79">
        <v>-171.7</v>
      </c>
      <c r="G111" s="78">
        <v>45266</v>
      </c>
      <c r="H111" s="77" t="s">
        <v>7458</v>
      </c>
      <c r="I111" s="80">
        <v>1662422</v>
      </c>
      <c r="J111" s="80"/>
      <c r="K111" s="80">
        <v>194489</v>
      </c>
      <c r="L111" s="81">
        <v>45268</v>
      </c>
      <c r="M111" s="77" t="str">
        <f>VLOOKUP(I111,'ITEM#'!A:B,2,0)</f>
        <v>Costco01</v>
      </c>
      <c r="P111" s="42">
        <f>VLOOKUP(I111,'ITEM#'!A:D,4,0)</f>
        <v>-85.85</v>
      </c>
      <c r="Q111" s="84">
        <f t="shared" si="13"/>
        <v>2</v>
      </c>
    </row>
    <row r="112" spans="1:17" x14ac:dyDescent="0.25">
      <c r="A112" s="77" t="s">
        <v>7459</v>
      </c>
      <c r="B112" s="77" t="s">
        <v>7460</v>
      </c>
      <c r="C112" s="78">
        <v>45267</v>
      </c>
      <c r="D112" s="79">
        <v>-94.54</v>
      </c>
      <c r="E112" s="79">
        <v>-32.270000000000003</v>
      </c>
      <c r="F112" s="79">
        <v>-62.27</v>
      </c>
      <c r="G112" s="78">
        <v>45267</v>
      </c>
      <c r="H112" s="77" t="s">
        <v>7461</v>
      </c>
      <c r="I112" s="80">
        <v>1339334</v>
      </c>
      <c r="J112" s="80"/>
      <c r="K112" s="80">
        <v>12223239</v>
      </c>
      <c r="L112" s="81">
        <v>45271</v>
      </c>
      <c r="M112" s="77" t="str">
        <f>VLOOKUP(I112,'ITEM#'!A:B,2,0)</f>
        <v>Costco01</v>
      </c>
      <c r="P112" s="42">
        <f>VLOOKUP(I112,'ITEM#'!A:D,4,0)</f>
        <v>-62.27</v>
      </c>
      <c r="Q112" s="84">
        <f t="shared" ref="Q112:Q161" si="14">F112/P112</f>
        <v>1</v>
      </c>
    </row>
    <row r="113" spans="1:17" x14ac:dyDescent="0.25">
      <c r="A113" s="77" t="s">
        <v>7459</v>
      </c>
      <c r="B113" s="77" t="s">
        <v>7462</v>
      </c>
      <c r="C113" s="78">
        <v>45267</v>
      </c>
      <c r="D113" s="79">
        <v>-95.31</v>
      </c>
      <c r="E113" s="79">
        <v>-9.4600000000000009</v>
      </c>
      <c r="F113" s="79">
        <v>-85.85</v>
      </c>
      <c r="G113" s="78">
        <v>45267</v>
      </c>
      <c r="H113" s="77" t="s">
        <v>7463</v>
      </c>
      <c r="I113" s="80">
        <v>1662421</v>
      </c>
      <c r="J113" s="80"/>
      <c r="K113" s="80">
        <v>194775</v>
      </c>
      <c r="L113" s="81">
        <v>45271</v>
      </c>
      <c r="M113" s="77" t="str">
        <f>VLOOKUP(I113,'ITEM#'!A:B,2,0)</f>
        <v>Costco01</v>
      </c>
      <c r="P113" s="42">
        <f>VLOOKUP(I113,'ITEM#'!A:D,4,0)</f>
        <v>-85.85</v>
      </c>
      <c r="Q113" s="84">
        <f t="shared" si="14"/>
        <v>1</v>
      </c>
    </row>
    <row r="114" spans="1:17" x14ac:dyDescent="0.25">
      <c r="A114" s="77" t="s">
        <v>7459</v>
      </c>
      <c r="B114" s="77" t="s">
        <v>7464</v>
      </c>
      <c r="C114" s="78">
        <v>45267</v>
      </c>
      <c r="D114" s="79">
        <v>-25.55</v>
      </c>
      <c r="E114" s="79">
        <v>0</v>
      </c>
      <c r="F114" s="79">
        <v>-25.55</v>
      </c>
      <c r="G114" s="78">
        <v>45267</v>
      </c>
      <c r="H114" s="77" t="s">
        <v>7465</v>
      </c>
      <c r="I114" s="80">
        <v>1516594</v>
      </c>
      <c r="J114" s="80"/>
      <c r="K114" s="80">
        <v>194775</v>
      </c>
      <c r="L114" s="81">
        <v>45271</v>
      </c>
      <c r="M114" s="77" t="str">
        <f>VLOOKUP(I114,'ITEM#'!A:B,2,0)</f>
        <v>Costco01</v>
      </c>
      <c r="P114" s="42">
        <f>VLOOKUP(I114,'ITEM#'!A:D,4,0)</f>
        <v>-25.55</v>
      </c>
      <c r="Q114" s="84">
        <f t="shared" si="14"/>
        <v>1</v>
      </c>
    </row>
    <row r="115" spans="1:17" x14ac:dyDescent="0.25">
      <c r="A115" s="77" t="s">
        <v>7459</v>
      </c>
      <c r="B115" s="77" t="s">
        <v>7466</v>
      </c>
      <c r="C115" s="78">
        <v>45267</v>
      </c>
      <c r="D115" s="79">
        <v>-260.16000000000003</v>
      </c>
      <c r="E115" s="79">
        <v>-28.11</v>
      </c>
      <c r="F115" s="79">
        <v>-232.05</v>
      </c>
      <c r="G115" s="78">
        <v>45267</v>
      </c>
      <c r="H115" s="77" t="s">
        <v>7467</v>
      </c>
      <c r="I115" s="80">
        <v>1662420</v>
      </c>
      <c r="J115" s="80"/>
      <c r="K115" s="80">
        <v>194775</v>
      </c>
      <c r="L115" s="81">
        <v>45271</v>
      </c>
      <c r="M115" s="77" t="str">
        <f>VLOOKUP(I115,'ITEM#'!A:B,2,0)</f>
        <v>Costco01</v>
      </c>
      <c r="P115" s="42">
        <f>VLOOKUP(I115,'ITEM#'!A:D,4,0)</f>
        <v>-77.349999999999994</v>
      </c>
      <c r="Q115" s="84">
        <f t="shared" si="14"/>
        <v>3.0000000000000004</v>
      </c>
    </row>
    <row r="116" spans="1:17" x14ac:dyDescent="0.25">
      <c r="A116" s="77" t="s">
        <v>7459</v>
      </c>
      <c r="B116" s="77" t="s">
        <v>7468</v>
      </c>
      <c r="C116" s="78">
        <v>45267</v>
      </c>
      <c r="D116" s="79">
        <f>E116+F116</f>
        <v>-86.72</v>
      </c>
      <c r="E116" s="79">
        <v>-9.3699999999999992</v>
      </c>
      <c r="F116" s="79">
        <v>-77.349999999999994</v>
      </c>
      <c r="G116" s="78">
        <v>45267</v>
      </c>
      <c r="H116" s="77" t="s">
        <v>7469</v>
      </c>
      <c r="I116" s="80">
        <v>1662420</v>
      </c>
      <c r="J116" s="80"/>
      <c r="K116" s="80">
        <v>194775</v>
      </c>
      <c r="L116" s="81">
        <v>45271</v>
      </c>
      <c r="M116" s="77" t="str">
        <f>VLOOKUP(I116,'ITEM#'!A:B,2,0)</f>
        <v>Costco01</v>
      </c>
      <c r="P116" s="42">
        <f>VLOOKUP(I116,'ITEM#'!A:D,4,0)</f>
        <v>-77.349999999999994</v>
      </c>
      <c r="Q116" s="84">
        <f t="shared" si="14"/>
        <v>1</v>
      </c>
    </row>
    <row r="117" spans="1:17" x14ac:dyDescent="0.25">
      <c r="A117" s="77" t="s">
        <v>7459</v>
      </c>
      <c r="B117" s="77" t="s">
        <v>7468</v>
      </c>
      <c r="C117" s="78">
        <v>45267</v>
      </c>
      <c r="D117" s="79">
        <f>E117+F117</f>
        <v>-95.31</v>
      </c>
      <c r="E117" s="79">
        <v>-9.4600000000000009</v>
      </c>
      <c r="F117" s="79">
        <v>-85.85</v>
      </c>
      <c r="G117" s="78">
        <v>45267</v>
      </c>
      <c r="H117" s="77" t="s">
        <v>7469</v>
      </c>
      <c r="I117" s="80">
        <v>1662421</v>
      </c>
      <c r="J117" s="80"/>
      <c r="K117" s="80">
        <v>194775</v>
      </c>
      <c r="L117" s="81">
        <v>45271</v>
      </c>
      <c r="M117" s="77" t="str">
        <f>VLOOKUP(I117,'ITEM#'!A:B,2,0)</f>
        <v>Costco01</v>
      </c>
      <c r="P117" s="42">
        <f>VLOOKUP(I117,'ITEM#'!A:D,4,0)</f>
        <v>-85.85</v>
      </c>
      <c r="Q117" s="84">
        <f t="shared" si="14"/>
        <v>1</v>
      </c>
    </row>
    <row r="118" spans="1:17" x14ac:dyDescent="0.25">
      <c r="A118" s="77" t="s">
        <v>7459</v>
      </c>
      <c r="B118" s="77" t="s">
        <v>7470</v>
      </c>
      <c r="C118" s="78">
        <v>45267</v>
      </c>
      <c r="D118" s="79">
        <f>E118+F118</f>
        <v>-173.44</v>
      </c>
      <c r="E118" s="79">
        <v>-18.739999999999998</v>
      </c>
      <c r="F118" s="79">
        <v>-154.69999999999999</v>
      </c>
      <c r="G118" s="78">
        <v>45267</v>
      </c>
      <c r="H118" s="77" t="s">
        <v>7471</v>
      </c>
      <c r="I118" s="80">
        <v>1662420</v>
      </c>
      <c r="J118" s="80"/>
      <c r="K118" s="80">
        <v>194775</v>
      </c>
      <c r="L118" s="81">
        <v>45271</v>
      </c>
      <c r="M118" s="77" t="str">
        <f>VLOOKUP(I118,'ITEM#'!A:B,2,0)</f>
        <v>Costco01</v>
      </c>
      <c r="P118" s="42">
        <f>VLOOKUP(I118,'ITEM#'!A:D,4,0)</f>
        <v>-77.349999999999994</v>
      </c>
      <c r="Q118" s="84">
        <f t="shared" si="14"/>
        <v>2</v>
      </c>
    </row>
    <row r="119" spans="1:17" x14ac:dyDescent="0.25">
      <c r="A119" s="77" t="s">
        <v>7459</v>
      </c>
      <c r="B119" s="77" t="s">
        <v>7470</v>
      </c>
      <c r="C119" s="78">
        <v>45267</v>
      </c>
      <c r="D119" s="79">
        <f t="shared" ref="D119:D120" si="15">E119+F119</f>
        <v>-95.31</v>
      </c>
      <c r="E119" s="79">
        <v>-9.4600000000000009</v>
      </c>
      <c r="F119" s="79">
        <v>-85.85</v>
      </c>
      <c r="G119" s="78">
        <v>45267</v>
      </c>
      <c r="H119" s="77" t="s">
        <v>7471</v>
      </c>
      <c r="I119" s="80">
        <v>1662421</v>
      </c>
      <c r="J119" s="80"/>
      <c r="K119" s="80">
        <v>194775</v>
      </c>
      <c r="L119" s="81">
        <v>45271</v>
      </c>
      <c r="M119" s="77" t="str">
        <f>VLOOKUP(I119,'ITEM#'!A:B,2,0)</f>
        <v>Costco01</v>
      </c>
      <c r="P119" s="42">
        <f>VLOOKUP(I119,'ITEM#'!A:D,4,0)</f>
        <v>-85.85</v>
      </c>
      <c r="Q119" s="84">
        <f t="shared" si="14"/>
        <v>1</v>
      </c>
    </row>
    <row r="120" spans="1:17" x14ac:dyDescent="0.25">
      <c r="A120" s="77" t="s">
        <v>7459</v>
      </c>
      <c r="B120" s="77" t="s">
        <v>7470</v>
      </c>
      <c r="C120" s="78">
        <v>45267</v>
      </c>
      <c r="D120" s="79">
        <f t="shared" si="15"/>
        <v>-381.24</v>
      </c>
      <c r="E120" s="79">
        <v>-37.840000000000003</v>
      </c>
      <c r="F120" s="79">
        <v>-343.4</v>
      </c>
      <c r="G120" s="78">
        <v>45267</v>
      </c>
      <c r="H120" s="77" t="s">
        <v>7471</v>
      </c>
      <c r="I120" s="80">
        <v>1662422</v>
      </c>
      <c r="J120" s="80"/>
      <c r="K120" s="80">
        <v>194775</v>
      </c>
      <c r="L120" s="81">
        <v>45271</v>
      </c>
      <c r="M120" s="77" t="str">
        <f>VLOOKUP(I120,'ITEM#'!A:B,2,0)</f>
        <v>Costco01</v>
      </c>
      <c r="P120" s="42">
        <f>VLOOKUP(I120,'ITEM#'!A:D,4,0)</f>
        <v>-85.85</v>
      </c>
      <c r="Q120" s="84">
        <f t="shared" si="14"/>
        <v>4</v>
      </c>
    </row>
    <row r="121" spans="1:17" x14ac:dyDescent="0.25">
      <c r="A121" s="77" t="s">
        <v>7459</v>
      </c>
      <c r="B121" s="77" t="s">
        <v>7472</v>
      </c>
      <c r="C121" s="78">
        <v>45267</v>
      </c>
      <c r="D121" s="79">
        <v>-86.72</v>
      </c>
      <c r="E121" s="79">
        <v>-9.3699999999999992</v>
      </c>
      <c r="F121" s="79">
        <v>-77.349999999999994</v>
      </c>
      <c r="G121" s="78">
        <v>45267</v>
      </c>
      <c r="H121" s="77" t="s">
        <v>7473</v>
      </c>
      <c r="I121" s="80">
        <v>1662420</v>
      </c>
      <c r="J121" s="80"/>
      <c r="K121" s="80">
        <v>194775</v>
      </c>
      <c r="L121" s="81">
        <v>45271</v>
      </c>
      <c r="M121" s="77" t="str">
        <f>VLOOKUP(I121,'ITEM#'!A:B,2,0)</f>
        <v>Costco01</v>
      </c>
      <c r="P121" s="42">
        <f>VLOOKUP(I121,'ITEM#'!A:D,4,0)</f>
        <v>-77.349999999999994</v>
      </c>
      <c r="Q121" s="84">
        <f t="shared" si="14"/>
        <v>1</v>
      </c>
    </row>
    <row r="122" spans="1:17" x14ac:dyDescent="0.25">
      <c r="A122" s="77" t="s">
        <v>7459</v>
      </c>
      <c r="B122" s="77" t="s">
        <v>7474</v>
      </c>
      <c r="C122" s="78">
        <v>45267</v>
      </c>
      <c r="D122" s="79">
        <f>E122+F122</f>
        <v>-86.72</v>
      </c>
      <c r="E122" s="79">
        <v>-9.3699999999999992</v>
      </c>
      <c r="F122" s="79">
        <v>-77.349999999999994</v>
      </c>
      <c r="G122" s="78">
        <v>45267</v>
      </c>
      <c r="H122" s="77" t="s">
        <v>7475</v>
      </c>
      <c r="I122" s="80">
        <v>1662420</v>
      </c>
      <c r="J122" s="80"/>
      <c r="K122" s="80">
        <v>194775</v>
      </c>
      <c r="L122" s="81">
        <v>45271</v>
      </c>
      <c r="M122" s="77" t="str">
        <f>VLOOKUP(I122,'ITEM#'!A:B,2,0)</f>
        <v>Costco01</v>
      </c>
      <c r="P122" s="42">
        <f>VLOOKUP(I122,'ITEM#'!A:D,4,0)</f>
        <v>-77.349999999999994</v>
      </c>
      <c r="Q122" s="84">
        <f t="shared" si="14"/>
        <v>1</v>
      </c>
    </row>
    <row r="123" spans="1:17" x14ac:dyDescent="0.25">
      <c r="A123" s="77" t="s">
        <v>7459</v>
      </c>
      <c r="B123" s="77" t="s">
        <v>7474</v>
      </c>
      <c r="C123" s="78">
        <v>45267</v>
      </c>
      <c r="D123" s="79">
        <f t="shared" ref="D123:D124" si="16">E123+F123</f>
        <v>-190.62</v>
      </c>
      <c r="E123" s="79">
        <v>-18.920000000000002</v>
      </c>
      <c r="F123" s="79">
        <v>-171.7</v>
      </c>
      <c r="G123" s="78">
        <v>45267</v>
      </c>
      <c r="H123" s="77" t="s">
        <v>7475</v>
      </c>
      <c r="I123" s="80">
        <v>1662421</v>
      </c>
      <c r="J123" s="80"/>
      <c r="K123" s="80">
        <v>194775</v>
      </c>
      <c r="L123" s="81">
        <v>45271</v>
      </c>
      <c r="M123" s="77" t="str">
        <f>VLOOKUP(I123,'ITEM#'!A:B,2,0)</f>
        <v>Costco01</v>
      </c>
      <c r="P123" s="42">
        <f>VLOOKUP(I123,'ITEM#'!A:D,4,0)</f>
        <v>-85.85</v>
      </c>
      <c r="Q123" s="84">
        <f t="shared" si="14"/>
        <v>2</v>
      </c>
    </row>
    <row r="124" spans="1:17" x14ac:dyDescent="0.25">
      <c r="A124" s="77" t="s">
        <v>7459</v>
      </c>
      <c r="B124" s="77" t="s">
        <v>7474</v>
      </c>
      <c r="C124" s="78">
        <v>45267</v>
      </c>
      <c r="D124" s="79">
        <f t="shared" si="16"/>
        <v>-190.62</v>
      </c>
      <c r="E124" s="79">
        <v>-18.920000000000002</v>
      </c>
      <c r="F124" s="79">
        <v>-171.7</v>
      </c>
      <c r="G124" s="78">
        <v>45267</v>
      </c>
      <c r="H124" s="77" t="s">
        <v>7475</v>
      </c>
      <c r="I124" s="80">
        <v>1662422</v>
      </c>
      <c r="J124" s="80"/>
      <c r="K124" s="80">
        <v>194775</v>
      </c>
      <c r="L124" s="81">
        <v>45271</v>
      </c>
      <c r="M124" s="77" t="str">
        <f>VLOOKUP(I124,'ITEM#'!A:B,2,0)</f>
        <v>Costco01</v>
      </c>
      <c r="P124" s="42">
        <f>VLOOKUP(I124,'ITEM#'!A:D,4,0)</f>
        <v>-85.85</v>
      </c>
      <c r="Q124" s="84">
        <f t="shared" si="14"/>
        <v>2</v>
      </c>
    </row>
    <row r="125" spans="1:17" x14ac:dyDescent="0.25">
      <c r="A125" s="77" t="s">
        <v>7459</v>
      </c>
      <c r="B125" s="77" t="s">
        <v>7476</v>
      </c>
      <c r="C125" s="78">
        <v>45267</v>
      </c>
      <c r="D125" s="79">
        <v>-78</v>
      </c>
      <c r="E125" s="79">
        <v>0</v>
      </c>
      <c r="F125" s="79">
        <v>-78</v>
      </c>
      <c r="G125" s="78">
        <v>45267</v>
      </c>
      <c r="H125" s="77" t="s">
        <v>7477</v>
      </c>
      <c r="I125" s="80">
        <v>1529946</v>
      </c>
      <c r="J125" s="80"/>
      <c r="K125" s="80">
        <v>194775</v>
      </c>
      <c r="L125" s="81">
        <v>45271</v>
      </c>
      <c r="M125" s="77" t="str">
        <f>VLOOKUP(I125,'ITEM#'!A:B,2,0)</f>
        <v>Costco01</v>
      </c>
      <c r="P125" s="42">
        <f>VLOOKUP(I125,'ITEM#'!A:D,4,0)</f>
        <v>-39</v>
      </c>
      <c r="Q125" s="84">
        <f t="shared" si="14"/>
        <v>2</v>
      </c>
    </row>
    <row r="126" spans="1:17" x14ac:dyDescent="0.25">
      <c r="A126" s="77" t="s">
        <v>7459</v>
      </c>
      <c r="B126" s="77" t="s">
        <v>7478</v>
      </c>
      <c r="C126" s="78">
        <v>45267</v>
      </c>
      <c r="D126" s="79">
        <f>E126+F126</f>
        <v>-42.7</v>
      </c>
      <c r="E126" s="79">
        <v>-11.1</v>
      </c>
      <c r="F126" s="79">
        <v>-31.6</v>
      </c>
      <c r="G126" s="78">
        <v>45267</v>
      </c>
      <c r="H126" s="77" t="s">
        <v>7479</v>
      </c>
      <c r="I126" s="80">
        <v>1540787</v>
      </c>
      <c r="J126" s="80"/>
      <c r="K126" s="80">
        <v>194775</v>
      </c>
      <c r="L126" s="81">
        <v>45271</v>
      </c>
      <c r="M126" s="77" t="str">
        <f>VLOOKUP(I126,'ITEM#'!A:B,2,0)</f>
        <v>Costco01</v>
      </c>
      <c r="P126" s="42">
        <f>VLOOKUP(I126,'ITEM#'!A:D,4,0)</f>
        <v>-31.6</v>
      </c>
      <c r="Q126" s="84">
        <f t="shared" si="14"/>
        <v>1</v>
      </c>
    </row>
    <row r="127" spans="1:17" x14ac:dyDescent="0.25">
      <c r="A127" s="77" t="s">
        <v>7459</v>
      </c>
      <c r="B127" s="77" t="s">
        <v>7478</v>
      </c>
      <c r="C127" s="78">
        <v>45267</v>
      </c>
      <c r="D127" s="79">
        <f>E127+F127</f>
        <v>-86.72</v>
      </c>
      <c r="E127" s="79">
        <v>-9.3699999999999992</v>
      </c>
      <c r="F127" s="79">
        <v>-77.349999999999994</v>
      </c>
      <c r="G127" s="78">
        <v>45267</v>
      </c>
      <c r="H127" s="77" t="s">
        <v>7479</v>
      </c>
      <c r="I127" s="80">
        <v>1662420</v>
      </c>
      <c r="J127" s="80"/>
      <c r="K127" s="80">
        <v>194775</v>
      </c>
      <c r="L127" s="81">
        <v>45271</v>
      </c>
      <c r="M127" s="77" t="str">
        <f>VLOOKUP(I127,'ITEM#'!A:B,2,0)</f>
        <v>Costco01</v>
      </c>
      <c r="P127" s="42">
        <f>VLOOKUP(I127,'ITEM#'!A:D,4,0)</f>
        <v>-77.349999999999994</v>
      </c>
      <c r="Q127" s="84">
        <f t="shared" si="14"/>
        <v>1</v>
      </c>
    </row>
    <row r="128" spans="1:17" x14ac:dyDescent="0.25">
      <c r="A128" s="77" t="s">
        <v>7459</v>
      </c>
      <c r="B128" s="77" t="s">
        <v>7480</v>
      </c>
      <c r="C128" s="78">
        <v>45267</v>
      </c>
      <c r="D128" s="79">
        <v>-42.07</v>
      </c>
      <c r="E128" s="79">
        <v>0</v>
      </c>
      <c r="F128" s="79">
        <v>-42.07</v>
      </c>
      <c r="G128" s="78">
        <v>45267</v>
      </c>
      <c r="H128" s="77" t="s">
        <v>7481</v>
      </c>
      <c r="I128" s="80">
        <v>1514684</v>
      </c>
      <c r="J128" s="80"/>
      <c r="K128" s="80">
        <v>194775</v>
      </c>
      <c r="L128" s="81">
        <v>45271</v>
      </c>
      <c r="M128" s="77" t="str">
        <f>VLOOKUP(I128,'ITEM#'!A:B,2,0)</f>
        <v>Costco01</v>
      </c>
      <c r="P128" s="42">
        <f>VLOOKUP(I128,'ITEM#'!A:D,4,0)</f>
        <v>-42.07</v>
      </c>
      <c r="Q128" s="84">
        <f t="shared" si="14"/>
        <v>1</v>
      </c>
    </row>
    <row r="129" spans="1:17" x14ac:dyDescent="0.25">
      <c r="A129" s="77" t="s">
        <v>7459</v>
      </c>
      <c r="B129" s="77" t="s">
        <v>7480</v>
      </c>
      <c r="C129" s="78">
        <v>45267</v>
      </c>
      <c r="D129" s="79">
        <v>-42.07</v>
      </c>
      <c r="E129" s="79"/>
      <c r="F129" s="79">
        <v>-42.07</v>
      </c>
      <c r="G129" s="78">
        <v>45267</v>
      </c>
      <c r="H129" s="77" t="s">
        <v>7481</v>
      </c>
      <c r="I129" s="80">
        <v>1514688</v>
      </c>
      <c r="J129" s="80"/>
      <c r="K129" s="80">
        <v>194775</v>
      </c>
      <c r="L129" s="81">
        <v>45271</v>
      </c>
      <c r="M129" s="77" t="str">
        <f>VLOOKUP(I129,'ITEM#'!A:B,2,0)</f>
        <v>Costco01</v>
      </c>
      <c r="P129" s="42">
        <f>VLOOKUP(I129,'ITEM#'!A:D,4,0)</f>
        <v>-42.07</v>
      </c>
      <c r="Q129" s="84">
        <f t="shared" si="14"/>
        <v>1</v>
      </c>
    </row>
    <row r="130" spans="1:17" x14ac:dyDescent="0.25">
      <c r="A130" s="77" t="s">
        <v>7459</v>
      </c>
      <c r="B130" s="77" t="s">
        <v>7480</v>
      </c>
      <c r="C130" s="78">
        <v>45267</v>
      </c>
      <c r="D130" s="79">
        <v>-25.55</v>
      </c>
      <c r="E130" s="79"/>
      <c r="F130" s="79">
        <v>-25.55</v>
      </c>
      <c r="G130" s="78">
        <v>45267</v>
      </c>
      <c r="H130" s="77" t="s">
        <v>7481</v>
      </c>
      <c r="I130" s="80">
        <v>1516597</v>
      </c>
      <c r="J130" s="80"/>
      <c r="K130" s="80">
        <v>194775</v>
      </c>
      <c r="L130" s="81">
        <v>45271</v>
      </c>
      <c r="M130" s="77" t="str">
        <f>VLOOKUP(I130,'ITEM#'!A:B,2,0)</f>
        <v>Costco01</v>
      </c>
      <c r="P130" s="42">
        <f>VLOOKUP(I130,'ITEM#'!A:D,4,0)</f>
        <v>-25.55</v>
      </c>
      <c r="Q130" s="84">
        <f t="shared" si="14"/>
        <v>1</v>
      </c>
    </row>
    <row r="131" spans="1:17" x14ac:dyDescent="0.25">
      <c r="A131" s="77" t="s">
        <v>7459</v>
      </c>
      <c r="B131" s="77" t="s">
        <v>7480</v>
      </c>
      <c r="C131" s="78">
        <v>45267</v>
      </c>
      <c r="D131" s="79">
        <v>-78</v>
      </c>
      <c r="E131" s="79"/>
      <c r="F131" s="79">
        <v>-78</v>
      </c>
      <c r="G131" s="78">
        <v>45267</v>
      </c>
      <c r="H131" s="77" t="s">
        <v>7481</v>
      </c>
      <c r="I131" s="80">
        <v>1529946</v>
      </c>
      <c r="J131" s="80"/>
      <c r="K131" s="80">
        <v>194775</v>
      </c>
      <c r="L131" s="81">
        <v>45271</v>
      </c>
      <c r="M131" s="77" t="str">
        <f>VLOOKUP(I131,'ITEM#'!A:B,2,0)</f>
        <v>Costco01</v>
      </c>
      <c r="P131" s="42">
        <f>VLOOKUP(I131,'ITEM#'!A:D,4,0)</f>
        <v>-39</v>
      </c>
      <c r="Q131" s="84">
        <f t="shared" si="14"/>
        <v>2</v>
      </c>
    </row>
    <row r="132" spans="1:17" x14ac:dyDescent="0.25">
      <c r="A132" s="77" t="s">
        <v>7459</v>
      </c>
      <c r="B132" s="77" t="s">
        <v>7482</v>
      </c>
      <c r="C132" s="78">
        <v>45267</v>
      </c>
      <c r="D132" s="79">
        <v>-86.72</v>
      </c>
      <c r="E132" s="79">
        <v>-9.3699999999999992</v>
      </c>
      <c r="F132" s="79">
        <v>-77.349999999999994</v>
      </c>
      <c r="G132" s="78">
        <v>45267</v>
      </c>
      <c r="H132" s="77" t="s">
        <v>7483</v>
      </c>
      <c r="I132" s="80">
        <v>1662420</v>
      </c>
      <c r="J132" s="80"/>
      <c r="K132" s="80">
        <v>194775</v>
      </c>
      <c r="L132" s="81">
        <v>45271</v>
      </c>
      <c r="M132" s="77" t="str">
        <f>VLOOKUP(I132,'ITEM#'!A:B,2,0)</f>
        <v>Costco01</v>
      </c>
      <c r="P132" s="42">
        <f>VLOOKUP(I132,'ITEM#'!A:D,4,0)</f>
        <v>-77.349999999999994</v>
      </c>
      <c r="Q132" s="84">
        <f t="shared" si="14"/>
        <v>1</v>
      </c>
    </row>
    <row r="133" spans="1:17" x14ac:dyDescent="0.25">
      <c r="A133" s="77" t="s">
        <v>7484</v>
      </c>
      <c r="B133" s="77" t="s">
        <v>7485</v>
      </c>
      <c r="C133" s="78">
        <v>45268</v>
      </c>
      <c r="D133" s="79">
        <v>-94.54</v>
      </c>
      <c r="E133" s="79">
        <v>-32.270000000000003</v>
      </c>
      <c r="F133" s="79">
        <v>-62.27</v>
      </c>
      <c r="G133" s="78">
        <v>45268</v>
      </c>
      <c r="H133" s="77" t="s">
        <v>7486</v>
      </c>
      <c r="I133" s="80">
        <v>1339334</v>
      </c>
      <c r="J133" s="80"/>
      <c r="K133" s="80">
        <v>12223241</v>
      </c>
      <c r="L133" s="81">
        <v>45272</v>
      </c>
      <c r="M133" s="77" t="str">
        <f>VLOOKUP(I133,'ITEM#'!A:B,2,0)</f>
        <v>Costco01</v>
      </c>
      <c r="P133" s="42">
        <f>VLOOKUP(I133,'ITEM#'!A:D,4,0)</f>
        <v>-62.27</v>
      </c>
      <c r="Q133" s="84">
        <f t="shared" si="14"/>
        <v>1</v>
      </c>
    </row>
    <row r="134" spans="1:17" x14ac:dyDescent="0.25">
      <c r="A134" s="77" t="s">
        <v>7484</v>
      </c>
      <c r="B134" s="77" t="s">
        <v>7487</v>
      </c>
      <c r="C134" s="78">
        <v>45269</v>
      </c>
      <c r="D134" s="79">
        <v>-87.94</v>
      </c>
      <c r="E134" s="79">
        <v>-25.67</v>
      </c>
      <c r="F134" s="79">
        <v>-62.27</v>
      </c>
      <c r="G134" s="78">
        <v>45269</v>
      </c>
      <c r="H134" s="77" t="s">
        <v>7488</v>
      </c>
      <c r="I134" s="80">
        <v>1339335</v>
      </c>
      <c r="J134" s="80"/>
      <c r="K134" s="80">
        <v>12223241</v>
      </c>
      <c r="L134" s="81">
        <v>45272</v>
      </c>
      <c r="M134" s="77" t="str">
        <f>VLOOKUP(I134,'ITEM#'!A:B,2,0)</f>
        <v>Costco01</v>
      </c>
      <c r="P134" s="42">
        <f>VLOOKUP(I134,'ITEM#'!A:D,4,0)</f>
        <v>-62.27</v>
      </c>
      <c r="Q134" s="84">
        <f t="shared" si="14"/>
        <v>1</v>
      </c>
    </row>
    <row r="135" spans="1:17" x14ac:dyDescent="0.25">
      <c r="A135" s="77" t="s">
        <v>7484</v>
      </c>
      <c r="B135" s="77" t="s">
        <v>7489</v>
      </c>
      <c r="C135" s="78">
        <v>45260</v>
      </c>
      <c r="D135" s="79">
        <v>-37.75</v>
      </c>
      <c r="E135" s="79">
        <v>-15.25</v>
      </c>
      <c r="F135" s="79">
        <v>-22.5</v>
      </c>
      <c r="G135" s="78">
        <v>45260</v>
      </c>
      <c r="H135" s="77" t="s">
        <v>7490</v>
      </c>
      <c r="I135" s="80">
        <v>1663082</v>
      </c>
      <c r="J135" s="80"/>
      <c r="K135" s="80">
        <v>12223241</v>
      </c>
      <c r="L135" s="81">
        <v>45272</v>
      </c>
      <c r="M135" s="77" t="str">
        <f>VLOOKUP(I135,'ITEM#'!A:B,2,0)</f>
        <v>Costco01</v>
      </c>
      <c r="P135" s="42">
        <f>VLOOKUP(I135,'ITEM#'!A:D,4,0)</f>
        <v>-22.5</v>
      </c>
      <c r="Q135" s="84">
        <f t="shared" si="14"/>
        <v>1</v>
      </c>
    </row>
    <row r="136" spans="1:17" x14ac:dyDescent="0.25">
      <c r="A136" s="77" t="s">
        <v>7484</v>
      </c>
      <c r="B136" s="77" t="s">
        <v>7491</v>
      </c>
      <c r="C136" s="78">
        <v>45269</v>
      </c>
      <c r="D136" s="79">
        <v>-86.72</v>
      </c>
      <c r="E136" s="79">
        <v>-9.3699999999999992</v>
      </c>
      <c r="F136" s="79">
        <v>-77.349999999999994</v>
      </c>
      <c r="G136" s="78">
        <v>45269</v>
      </c>
      <c r="H136" s="77" t="s">
        <v>7492</v>
      </c>
      <c r="I136" s="80">
        <v>1662420</v>
      </c>
      <c r="J136" s="80"/>
      <c r="K136" s="80">
        <v>194785</v>
      </c>
      <c r="L136" s="81">
        <v>45272</v>
      </c>
      <c r="M136" s="77" t="str">
        <f>VLOOKUP(I136,'ITEM#'!A:B,2,0)</f>
        <v>Costco01</v>
      </c>
      <c r="P136" s="42">
        <f>VLOOKUP(I136,'ITEM#'!A:D,4,0)</f>
        <v>-77.349999999999994</v>
      </c>
      <c r="Q136" s="84">
        <f t="shared" si="14"/>
        <v>1</v>
      </c>
    </row>
    <row r="137" spans="1:17" x14ac:dyDescent="0.25">
      <c r="A137" s="77" t="s">
        <v>7484</v>
      </c>
      <c r="B137" s="77" t="s">
        <v>7493</v>
      </c>
      <c r="C137" s="78">
        <v>45268</v>
      </c>
      <c r="D137" s="79">
        <v>-25.55</v>
      </c>
      <c r="E137" s="79">
        <v>0</v>
      </c>
      <c r="F137" s="79">
        <v>-25.55</v>
      </c>
      <c r="G137" s="78">
        <v>45268</v>
      </c>
      <c r="H137" s="77" t="s">
        <v>7494</v>
      </c>
      <c r="I137" s="80">
        <v>1516596</v>
      </c>
      <c r="J137" s="80"/>
      <c r="K137" s="80">
        <v>194785</v>
      </c>
      <c r="L137" s="81">
        <v>45272</v>
      </c>
      <c r="M137" s="77" t="str">
        <f>VLOOKUP(I137,'ITEM#'!A:B,2,0)</f>
        <v>Costco01</v>
      </c>
      <c r="P137" s="42">
        <f>VLOOKUP(I137,'ITEM#'!A:D,4,0)</f>
        <v>-25.55</v>
      </c>
      <c r="Q137" s="84">
        <f t="shared" si="14"/>
        <v>1</v>
      </c>
    </row>
    <row r="138" spans="1:17" x14ac:dyDescent="0.25">
      <c r="A138" s="77" t="s">
        <v>7484</v>
      </c>
      <c r="B138" s="77" t="s">
        <v>7495</v>
      </c>
      <c r="C138" s="78">
        <v>45268</v>
      </c>
      <c r="D138" s="79">
        <v>-86.72</v>
      </c>
      <c r="E138" s="79">
        <v>-9.3699999999999992</v>
      </c>
      <c r="F138" s="79">
        <v>-77.349999999999994</v>
      </c>
      <c r="G138" s="78">
        <v>45268</v>
      </c>
      <c r="H138" s="77" t="s">
        <v>7496</v>
      </c>
      <c r="I138" s="80">
        <v>1662420</v>
      </c>
      <c r="J138" s="80"/>
      <c r="K138" s="80">
        <v>194785</v>
      </c>
      <c r="L138" s="81">
        <v>45272</v>
      </c>
      <c r="M138" s="77" t="str">
        <f>VLOOKUP(I138,'ITEM#'!A:B,2,0)</f>
        <v>Costco01</v>
      </c>
      <c r="P138" s="42">
        <f>VLOOKUP(I138,'ITEM#'!A:D,4,0)</f>
        <v>-77.349999999999994</v>
      </c>
      <c r="Q138" s="84">
        <f t="shared" si="14"/>
        <v>1</v>
      </c>
    </row>
    <row r="139" spans="1:17" x14ac:dyDescent="0.25">
      <c r="A139" s="77" t="s">
        <v>7484</v>
      </c>
      <c r="B139" s="77" t="s">
        <v>7497</v>
      </c>
      <c r="C139" s="78">
        <v>45270</v>
      </c>
      <c r="D139" s="79">
        <v>-25.55</v>
      </c>
      <c r="E139" s="79">
        <v>0</v>
      </c>
      <c r="F139" s="79">
        <v>-25.55</v>
      </c>
      <c r="G139" s="78">
        <v>45270</v>
      </c>
      <c r="H139" s="77" t="s">
        <v>7498</v>
      </c>
      <c r="I139" s="80">
        <v>1516596</v>
      </c>
      <c r="J139" s="80"/>
      <c r="K139" s="80">
        <v>194785</v>
      </c>
      <c r="L139" s="81">
        <v>45272</v>
      </c>
      <c r="M139" s="77" t="str">
        <f>VLOOKUP(I139,'ITEM#'!A:B,2,0)</f>
        <v>Costco01</v>
      </c>
      <c r="P139" s="42">
        <f>VLOOKUP(I139,'ITEM#'!A:D,4,0)</f>
        <v>-25.55</v>
      </c>
      <c r="Q139" s="84">
        <f t="shared" si="14"/>
        <v>1</v>
      </c>
    </row>
    <row r="140" spans="1:17" x14ac:dyDescent="0.25">
      <c r="A140" s="77" t="s">
        <v>7484</v>
      </c>
      <c r="B140" s="77" t="s">
        <v>7499</v>
      </c>
      <c r="C140" s="78">
        <v>45269</v>
      </c>
      <c r="D140" s="79">
        <v>-95.31</v>
      </c>
      <c r="E140" s="79">
        <v>-9.4600000000000009</v>
      </c>
      <c r="F140" s="79">
        <v>-85.85</v>
      </c>
      <c r="G140" s="78">
        <v>45269</v>
      </c>
      <c r="H140" s="77" t="s">
        <v>7500</v>
      </c>
      <c r="I140" s="80">
        <v>1662421</v>
      </c>
      <c r="J140" s="80"/>
      <c r="K140" s="80">
        <v>194785</v>
      </c>
      <c r="L140" s="81">
        <v>45272</v>
      </c>
      <c r="M140" s="77" t="str">
        <f>VLOOKUP(I140,'ITEM#'!A:B,2,0)</f>
        <v>Costco01</v>
      </c>
      <c r="P140" s="42">
        <f>VLOOKUP(I140,'ITEM#'!A:D,4,0)</f>
        <v>-85.85</v>
      </c>
      <c r="Q140" s="84">
        <f t="shared" si="14"/>
        <v>1</v>
      </c>
    </row>
    <row r="141" spans="1:17" x14ac:dyDescent="0.25">
      <c r="A141" s="77" t="s">
        <v>7484</v>
      </c>
      <c r="B141" s="77" t="s">
        <v>7501</v>
      </c>
      <c r="C141" s="78">
        <v>45270</v>
      </c>
      <c r="D141" s="79">
        <v>-25.55</v>
      </c>
      <c r="E141" s="79">
        <v>0</v>
      </c>
      <c r="F141" s="79">
        <v>-25.55</v>
      </c>
      <c r="G141" s="78">
        <v>45270</v>
      </c>
      <c r="H141" s="77" t="s">
        <v>7502</v>
      </c>
      <c r="I141" s="80">
        <v>1516594</v>
      </c>
      <c r="J141" s="80"/>
      <c r="K141" s="80">
        <v>194785</v>
      </c>
      <c r="L141" s="81">
        <v>45272</v>
      </c>
      <c r="M141" s="77" t="str">
        <f>VLOOKUP(I141,'ITEM#'!A:B,2,0)</f>
        <v>Costco01</v>
      </c>
      <c r="P141" s="42">
        <f>VLOOKUP(I141,'ITEM#'!A:D,4,0)</f>
        <v>-25.55</v>
      </c>
      <c r="Q141" s="84">
        <f t="shared" si="14"/>
        <v>1</v>
      </c>
    </row>
    <row r="142" spans="1:17" x14ac:dyDescent="0.25">
      <c r="A142" s="77" t="s">
        <v>7484</v>
      </c>
      <c r="B142" s="77" t="s">
        <v>7501</v>
      </c>
      <c r="C142" s="78">
        <v>45270</v>
      </c>
      <c r="D142" s="79">
        <v>-25.55</v>
      </c>
      <c r="E142" s="79"/>
      <c r="F142" s="79">
        <v>-25.55</v>
      </c>
      <c r="G142" s="78">
        <v>45270</v>
      </c>
      <c r="H142" s="77" t="s">
        <v>7502</v>
      </c>
      <c r="I142" s="80">
        <v>1516597</v>
      </c>
      <c r="J142" s="80"/>
      <c r="K142" s="80">
        <v>194785</v>
      </c>
      <c r="L142" s="81">
        <v>45272</v>
      </c>
      <c r="M142" s="77" t="str">
        <f>VLOOKUP(I142,'ITEM#'!A:B,2,0)</f>
        <v>Costco01</v>
      </c>
      <c r="P142" s="42">
        <f>VLOOKUP(I142,'ITEM#'!A:D,4,0)</f>
        <v>-25.55</v>
      </c>
      <c r="Q142" s="84">
        <f t="shared" si="14"/>
        <v>1</v>
      </c>
    </row>
    <row r="143" spans="1:17" x14ac:dyDescent="0.25">
      <c r="A143" s="77" t="s">
        <v>7484</v>
      </c>
      <c r="B143" s="77" t="s">
        <v>7503</v>
      </c>
      <c r="C143" s="78">
        <v>45268</v>
      </c>
      <c r="D143" s="79">
        <v>-53.47</v>
      </c>
      <c r="E143" s="79">
        <v>-30.97</v>
      </c>
      <c r="F143" s="79">
        <v>-22.5</v>
      </c>
      <c r="G143" s="78">
        <v>45268</v>
      </c>
      <c r="H143" s="77" t="s">
        <v>7504</v>
      </c>
      <c r="I143" s="80">
        <v>1663069</v>
      </c>
      <c r="J143" s="80"/>
      <c r="K143" s="80">
        <v>194785</v>
      </c>
      <c r="L143" s="81">
        <v>45272</v>
      </c>
      <c r="M143" s="77" t="str">
        <f>VLOOKUP(I143,'ITEM#'!A:B,2,0)</f>
        <v>Costco01</v>
      </c>
      <c r="P143" s="42">
        <f>VLOOKUP(I143,'ITEM#'!A:D,4,0)</f>
        <v>-22.5</v>
      </c>
      <c r="Q143" s="84">
        <f t="shared" si="14"/>
        <v>1</v>
      </c>
    </row>
    <row r="144" spans="1:17" x14ac:dyDescent="0.25">
      <c r="A144" s="77" t="s">
        <v>7484</v>
      </c>
      <c r="B144" s="77" t="s">
        <v>7505</v>
      </c>
      <c r="C144" s="78">
        <v>45270</v>
      </c>
      <c r="D144" s="79">
        <v>-95.31</v>
      </c>
      <c r="E144" s="79">
        <v>-9.4600000000000009</v>
      </c>
      <c r="F144" s="79">
        <v>-85.85</v>
      </c>
      <c r="G144" s="78">
        <v>45270</v>
      </c>
      <c r="H144" s="77" t="s">
        <v>7506</v>
      </c>
      <c r="I144" s="80">
        <v>1662422</v>
      </c>
      <c r="J144" s="80"/>
      <c r="K144" s="80">
        <v>194785</v>
      </c>
      <c r="L144" s="81">
        <v>45272</v>
      </c>
      <c r="M144" s="77" t="str">
        <f>VLOOKUP(I144,'ITEM#'!A:B,2,0)</f>
        <v>Costco01</v>
      </c>
      <c r="P144" s="42">
        <f>VLOOKUP(I144,'ITEM#'!A:D,4,0)</f>
        <v>-85.85</v>
      </c>
      <c r="Q144" s="84">
        <f t="shared" si="14"/>
        <v>1</v>
      </c>
    </row>
    <row r="145" spans="1:17" x14ac:dyDescent="0.25">
      <c r="A145" s="77" t="s">
        <v>7484</v>
      </c>
      <c r="B145" s="77" t="s">
        <v>7507</v>
      </c>
      <c r="C145" s="78">
        <v>45268</v>
      </c>
      <c r="D145" s="79">
        <f>E145+F145</f>
        <v>-128.1</v>
      </c>
      <c r="E145" s="79">
        <v>-33.299999999999997</v>
      </c>
      <c r="F145" s="79">
        <v>-94.8</v>
      </c>
      <c r="G145" s="78">
        <v>45268</v>
      </c>
      <c r="H145" s="77" t="s">
        <v>7508</v>
      </c>
      <c r="I145" s="80">
        <v>1540785</v>
      </c>
      <c r="J145" s="80"/>
      <c r="K145" s="80">
        <v>194785</v>
      </c>
      <c r="L145" s="81">
        <v>45272</v>
      </c>
      <c r="M145" s="77" t="str">
        <f>VLOOKUP(I145,'ITEM#'!A:B,2,0)</f>
        <v>Costco01</v>
      </c>
      <c r="P145" s="42">
        <f>VLOOKUP(I145,'ITEM#'!A:D,4,0)</f>
        <v>-31.6</v>
      </c>
      <c r="Q145" s="84">
        <f t="shared" si="14"/>
        <v>2.9999999999999996</v>
      </c>
    </row>
    <row r="146" spans="1:17" x14ac:dyDescent="0.25">
      <c r="A146" s="77" t="s">
        <v>7484</v>
      </c>
      <c r="B146" s="77" t="s">
        <v>7507</v>
      </c>
      <c r="C146" s="78">
        <v>45268</v>
      </c>
      <c r="D146" s="79">
        <f t="shared" ref="D146:D147" si="17">E146+F146</f>
        <v>-128.1</v>
      </c>
      <c r="E146" s="79">
        <v>-33.299999999999997</v>
      </c>
      <c r="F146" s="79">
        <v>-94.8</v>
      </c>
      <c r="G146" s="78">
        <v>45268</v>
      </c>
      <c r="H146" s="77" t="s">
        <v>7508</v>
      </c>
      <c r="I146" s="80">
        <v>1593359</v>
      </c>
      <c r="J146" s="80"/>
      <c r="K146" s="80">
        <v>194785</v>
      </c>
      <c r="L146" s="81">
        <v>45272</v>
      </c>
      <c r="M146" s="77" t="str">
        <f>VLOOKUP(I146,'ITEM#'!A:B,2,0)</f>
        <v>Costco01</v>
      </c>
      <c r="P146" s="42">
        <f>VLOOKUP(I146,'ITEM#'!A:D,4,0)</f>
        <v>-31.6</v>
      </c>
      <c r="Q146" s="84">
        <f t="shared" si="14"/>
        <v>2.9999999999999996</v>
      </c>
    </row>
    <row r="147" spans="1:17" x14ac:dyDescent="0.25">
      <c r="A147" s="77" t="s">
        <v>7484</v>
      </c>
      <c r="B147" s="77" t="s">
        <v>7507</v>
      </c>
      <c r="C147" s="78">
        <v>45268</v>
      </c>
      <c r="D147" s="79">
        <f t="shared" si="17"/>
        <v>-86.72</v>
      </c>
      <c r="E147" s="79">
        <v>-9.3699999999999992</v>
      </c>
      <c r="F147" s="79">
        <v>-77.349999999999994</v>
      </c>
      <c r="G147" s="78">
        <v>45268</v>
      </c>
      <c r="H147" s="77" t="s">
        <v>7508</v>
      </c>
      <c r="I147" s="80">
        <v>1662420</v>
      </c>
      <c r="J147" s="80"/>
      <c r="K147" s="80">
        <v>194785</v>
      </c>
      <c r="L147" s="81">
        <v>45272</v>
      </c>
      <c r="M147" s="77" t="str">
        <f>VLOOKUP(I147,'ITEM#'!A:B,2,0)</f>
        <v>Costco01</v>
      </c>
      <c r="P147" s="42">
        <f>VLOOKUP(I147,'ITEM#'!A:D,4,0)</f>
        <v>-77.349999999999994</v>
      </c>
      <c r="Q147" s="84">
        <f t="shared" si="14"/>
        <v>1</v>
      </c>
    </row>
    <row r="148" spans="1:17" x14ac:dyDescent="0.25">
      <c r="A148" s="77" t="s">
        <v>7484</v>
      </c>
      <c r="B148" s="77" t="s">
        <v>7509</v>
      </c>
      <c r="C148" s="78">
        <v>45268</v>
      </c>
      <c r="D148" s="79">
        <f>E148+F148</f>
        <v>-38.659999999999997</v>
      </c>
      <c r="E148" s="79">
        <v>-10.509999999999998</v>
      </c>
      <c r="F148" s="79">
        <v>-28.15</v>
      </c>
      <c r="G148" s="78">
        <v>45268</v>
      </c>
      <c r="H148" s="77" t="s">
        <v>7510</v>
      </c>
      <c r="I148" s="80">
        <v>1593356</v>
      </c>
      <c r="J148" s="80"/>
      <c r="K148" s="80">
        <v>194785</v>
      </c>
      <c r="L148" s="81">
        <v>45272</v>
      </c>
      <c r="M148" s="77" t="str">
        <f>VLOOKUP(I148,'ITEM#'!A:B,2,0)</f>
        <v>Costco01</v>
      </c>
      <c r="P148" s="42">
        <f>VLOOKUP(I148,'ITEM#'!A:D,4,0)</f>
        <v>-28.15</v>
      </c>
      <c r="Q148" s="84">
        <f t="shared" si="14"/>
        <v>1</v>
      </c>
    </row>
    <row r="149" spans="1:17" x14ac:dyDescent="0.25">
      <c r="A149" s="77" t="s">
        <v>7484</v>
      </c>
      <c r="B149" s="77" t="s">
        <v>7509</v>
      </c>
      <c r="C149" s="78">
        <v>45268</v>
      </c>
      <c r="D149" s="79">
        <f t="shared" ref="D149:D150" si="18">E149+F149</f>
        <v>-95.31</v>
      </c>
      <c r="E149" s="79">
        <v>-9.4600000000000009</v>
      </c>
      <c r="F149" s="79">
        <v>-85.85</v>
      </c>
      <c r="G149" s="78">
        <v>45268</v>
      </c>
      <c r="H149" s="77" t="s">
        <v>7510</v>
      </c>
      <c r="I149" s="80">
        <v>1662421</v>
      </c>
      <c r="J149" s="80"/>
      <c r="K149" s="80">
        <v>194785</v>
      </c>
      <c r="L149" s="81">
        <v>45272</v>
      </c>
      <c r="M149" s="77" t="str">
        <f>VLOOKUP(I149,'ITEM#'!A:B,2,0)</f>
        <v>Costco01</v>
      </c>
      <c r="P149" s="42">
        <f>VLOOKUP(I149,'ITEM#'!A:D,4,0)</f>
        <v>-85.85</v>
      </c>
      <c r="Q149" s="84">
        <f t="shared" si="14"/>
        <v>1</v>
      </c>
    </row>
    <row r="150" spans="1:17" x14ac:dyDescent="0.25">
      <c r="A150" s="77" t="s">
        <v>7484</v>
      </c>
      <c r="B150" s="77" t="s">
        <v>7509</v>
      </c>
      <c r="C150" s="78">
        <v>45268</v>
      </c>
      <c r="D150" s="79">
        <f t="shared" si="18"/>
        <v>-95.31</v>
      </c>
      <c r="E150" s="79">
        <v>-9.4600000000000009</v>
      </c>
      <c r="F150" s="79">
        <v>-85.85</v>
      </c>
      <c r="G150" s="78">
        <v>45268</v>
      </c>
      <c r="H150" s="77" t="s">
        <v>7510</v>
      </c>
      <c r="I150" s="80">
        <v>1662422</v>
      </c>
      <c r="J150" s="80"/>
      <c r="K150" s="80">
        <v>194785</v>
      </c>
      <c r="L150" s="81">
        <v>45272</v>
      </c>
      <c r="M150" s="77" t="str">
        <f>VLOOKUP(I150,'ITEM#'!A:B,2,0)</f>
        <v>Costco01</v>
      </c>
      <c r="P150" s="42">
        <f>VLOOKUP(I150,'ITEM#'!A:D,4,0)</f>
        <v>-85.85</v>
      </c>
      <c r="Q150" s="84">
        <f t="shared" si="14"/>
        <v>1</v>
      </c>
    </row>
    <row r="151" spans="1:17" x14ac:dyDescent="0.25">
      <c r="A151" s="77" t="s">
        <v>7484</v>
      </c>
      <c r="B151" s="77" t="s">
        <v>7511</v>
      </c>
      <c r="C151" s="78">
        <v>45268</v>
      </c>
      <c r="D151" s="79">
        <v>-36.590000000000003</v>
      </c>
      <c r="E151" s="79">
        <v>0</v>
      </c>
      <c r="F151" s="79">
        <v>-36.590000000000003</v>
      </c>
      <c r="G151" s="78">
        <v>45268</v>
      </c>
      <c r="H151" s="77" t="s">
        <v>7512</v>
      </c>
      <c r="I151" s="80">
        <v>1458506</v>
      </c>
      <c r="J151" s="80"/>
      <c r="K151" s="80">
        <v>194785</v>
      </c>
      <c r="L151" s="81">
        <v>45272</v>
      </c>
      <c r="M151" s="77" t="str">
        <f>VLOOKUP(I151,'ITEM#'!A:B,2,0)</f>
        <v>Costco01</v>
      </c>
      <c r="P151" s="42">
        <f>VLOOKUP(I151,'ITEM#'!A:D,4,0)</f>
        <v>-36.590000000000003</v>
      </c>
      <c r="Q151" s="84">
        <f t="shared" si="14"/>
        <v>1</v>
      </c>
    </row>
    <row r="152" spans="1:17" x14ac:dyDescent="0.25">
      <c r="A152" s="77" t="s">
        <v>7484</v>
      </c>
      <c r="B152" s="77" t="s">
        <v>7511</v>
      </c>
      <c r="C152" s="78">
        <v>45268</v>
      </c>
      <c r="D152" s="79">
        <v>-25.55</v>
      </c>
      <c r="E152" s="79"/>
      <c r="F152" s="79">
        <v>-25.55</v>
      </c>
      <c r="G152" s="78">
        <v>45268</v>
      </c>
      <c r="H152" s="77" t="s">
        <v>7512</v>
      </c>
      <c r="I152" s="80">
        <v>1516592</v>
      </c>
      <c r="J152" s="80"/>
      <c r="K152" s="80">
        <v>194785</v>
      </c>
      <c r="L152" s="81">
        <v>45272</v>
      </c>
      <c r="M152" s="77" t="str">
        <f>VLOOKUP(I152,'ITEM#'!A:B,2,0)</f>
        <v>Costco01</v>
      </c>
      <c r="P152" s="42">
        <f>VLOOKUP(I152,'ITEM#'!A:D,4,0)</f>
        <v>-25.55</v>
      </c>
      <c r="Q152" s="84">
        <f t="shared" si="14"/>
        <v>1</v>
      </c>
    </row>
    <row r="153" spans="1:17" x14ac:dyDescent="0.25">
      <c r="A153" s="77" t="s">
        <v>7484</v>
      </c>
      <c r="B153" s="77" t="s">
        <v>7511</v>
      </c>
      <c r="C153" s="78">
        <v>45268</v>
      </c>
      <c r="D153" s="79">
        <v>-117</v>
      </c>
      <c r="E153" s="79"/>
      <c r="F153" s="79">
        <v>-117</v>
      </c>
      <c r="G153" s="78">
        <v>45268</v>
      </c>
      <c r="H153" s="77" t="s">
        <v>7512</v>
      </c>
      <c r="I153" s="80">
        <v>1529946</v>
      </c>
      <c r="J153" s="80"/>
      <c r="K153" s="80">
        <v>194785</v>
      </c>
      <c r="L153" s="81">
        <v>45272</v>
      </c>
      <c r="M153" s="77" t="str">
        <f>VLOOKUP(I153,'ITEM#'!A:B,2,0)</f>
        <v>Costco01</v>
      </c>
      <c r="P153" s="42">
        <f>VLOOKUP(I153,'ITEM#'!A:D,4,0)</f>
        <v>-39</v>
      </c>
      <c r="Q153" s="84">
        <f t="shared" si="14"/>
        <v>3</v>
      </c>
    </row>
    <row r="154" spans="1:17" x14ac:dyDescent="0.25">
      <c r="A154" s="77" t="s">
        <v>7484</v>
      </c>
      <c r="B154" s="77" t="s">
        <v>7513</v>
      </c>
      <c r="C154" s="78">
        <v>45268</v>
      </c>
      <c r="D154" s="79">
        <v>-39</v>
      </c>
      <c r="E154" s="79">
        <v>0</v>
      </c>
      <c r="F154" s="79">
        <v>-39</v>
      </c>
      <c r="G154" s="78">
        <v>45268</v>
      </c>
      <c r="H154" s="77" t="s">
        <v>7514</v>
      </c>
      <c r="I154" s="80">
        <v>1529946</v>
      </c>
      <c r="J154" s="80"/>
      <c r="K154" s="80">
        <v>194785</v>
      </c>
      <c r="L154" s="81">
        <v>45272</v>
      </c>
      <c r="M154" s="77" t="str">
        <f>VLOOKUP(I154,'ITEM#'!A:B,2,0)</f>
        <v>Costco01</v>
      </c>
      <c r="P154" s="42">
        <f>VLOOKUP(I154,'ITEM#'!A:D,4,0)</f>
        <v>-39</v>
      </c>
      <c r="Q154" s="84">
        <f t="shared" si="14"/>
        <v>1</v>
      </c>
    </row>
    <row r="155" spans="1:17" x14ac:dyDescent="0.25">
      <c r="A155" s="77" t="s">
        <v>7484</v>
      </c>
      <c r="B155" s="77" t="s">
        <v>7515</v>
      </c>
      <c r="C155" s="78">
        <v>45268</v>
      </c>
      <c r="D155" s="79">
        <v>-85.4</v>
      </c>
      <c r="E155" s="79">
        <v>-22.2</v>
      </c>
      <c r="F155" s="79">
        <v>-63.2</v>
      </c>
      <c r="G155" s="78">
        <v>45268</v>
      </c>
      <c r="H155" s="77" t="s">
        <v>7516</v>
      </c>
      <c r="I155" s="80">
        <v>1540785</v>
      </c>
      <c r="J155" s="80"/>
      <c r="K155" s="80">
        <v>194785</v>
      </c>
      <c r="L155" s="81">
        <v>45272</v>
      </c>
      <c r="M155" s="77" t="str">
        <f>VLOOKUP(I155,'ITEM#'!A:B,2,0)</f>
        <v>Costco01</v>
      </c>
      <c r="P155" s="42">
        <f>VLOOKUP(I155,'ITEM#'!A:D,4,0)</f>
        <v>-31.6</v>
      </c>
      <c r="Q155" s="84">
        <f t="shared" si="14"/>
        <v>2</v>
      </c>
    </row>
    <row r="156" spans="1:17" x14ac:dyDescent="0.25">
      <c r="A156" s="77" t="s">
        <v>7484</v>
      </c>
      <c r="B156" s="77" t="s">
        <v>7517</v>
      </c>
      <c r="C156" s="78">
        <v>45268</v>
      </c>
      <c r="D156" s="79">
        <v>-25.55</v>
      </c>
      <c r="E156" s="79">
        <v>0</v>
      </c>
      <c r="F156" s="79">
        <v>-25.55</v>
      </c>
      <c r="G156" s="78">
        <v>45268</v>
      </c>
      <c r="H156" s="77" t="s">
        <v>7518</v>
      </c>
      <c r="I156" s="80">
        <v>1516594</v>
      </c>
      <c r="J156" s="80"/>
      <c r="K156" s="80">
        <v>194785</v>
      </c>
      <c r="L156" s="81">
        <v>45272</v>
      </c>
      <c r="M156" s="77" t="str">
        <f>VLOOKUP(I156,'ITEM#'!A:B,2,0)</f>
        <v>Costco01</v>
      </c>
      <c r="P156" s="42">
        <f>VLOOKUP(I156,'ITEM#'!A:D,4,0)</f>
        <v>-25.55</v>
      </c>
      <c r="Q156" s="84">
        <f t="shared" si="14"/>
        <v>1</v>
      </c>
    </row>
    <row r="157" spans="1:17" x14ac:dyDescent="0.25">
      <c r="A157" s="77" t="s">
        <v>7484</v>
      </c>
      <c r="B157" s="77" t="s">
        <v>7519</v>
      </c>
      <c r="C157" s="78">
        <v>45268</v>
      </c>
      <c r="D157" s="79">
        <f>E157+F157</f>
        <v>-173.44</v>
      </c>
      <c r="E157" s="79">
        <v>-18.739999999999998</v>
      </c>
      <c r="F157" s="79">
        <v>-154.69999999999999</v>
      </c>
      <c r="G157" s="78">
        <v>45268</v>
      </c>
      <c r="H157" s="77" t="s">
        <v>7520</v>
      </c>
      <c r="I157" s="80">
        <v>1662420</v>
      </c>
      <c r="J157" s="80"/>
      <c r="K157" s="80">
        <v>194785</v>
      </c>
      <c r="L157" s="81">
        <v>45272</v>
      </c>
      <c r="M157" s="77" t="str">
        <f>VLOOKUP(I157,'ITEM#'!A:B,2,0)</f>
        <v>Costco01</v>
      </c>
      <c r="P157" s="42">
        <f>VLOOKUP(I157,'ITEM#'!A:D,4,0)</f>
        <v>-77.349999999999994</v>
      </c>
      <c r="Q157" s="84">
        <f t="shared" si="14"/>
        <v>2</v>
      </c>
    </row>
    <row r="158" spans="1:17" x14ac:dyDescent="0.25">
      <c r="A158" s="77" t="s">
        <v>7484</v>
      </c>
      <c r="B158" s="77" t="s">
        <v>7519</v>
      </c>
      <c r="C158" s="78">
        <v>45268</v>
      </c>
      <c r="D158" s="79">
        <f t="shared" ref="D158:D159" si="19">E158+F158</f>
        <v>-95.31</v>
      </c>
      <c r="E158" s="79">
        <v>-9.4600000000000009</v>
      </c>
      <c r="F158" s="79">
        <v>-85.85</v>
      </c>
      <c r="G158" s="78">
        <v>45268</v>
      </c>
      <c r="H158" s="77" t="s">
        <v>7520</v>
      </c>
      <c r="I158" s="80">
        <v>1662421</v>
      </c>
      <c r="J158" s="80"/>
      <c r="K158" s="80">
        <v>194785</v>
      </c>
      <c r="L158" s="81">
        <v>45272</v>
      </c>
      <c r="M158" s="77" t="str">
        <f>VLOOKUP(I158,'ITEM#'!A:B,2,0)</f>
        <v>Costco01</v>
      </c>
      <c r="P158" s="42">
        <f>VLOOKUP(I158,'ITEM#'!A:D,4,0)</f>
        <v>-85.85</v>
      </c>
      <c r="Q158" s="84">
        <f t="shared" si="14"/>
        <v>1</v>
      </c>
    </row>
    <row r="159" spans="1:17" x14ac:dyDescent="0.25">
      <c r="A159" s="77" t="s">
        <v>7484</v>
      </c>
      <c r="B159" s="77" t="s">
        <v>7519</v>
      </c>
      <c r="C159" s="78">
        <v>45268</v>
      </c>
      <c r="D159" s="79">
        <f t="shared" si="19"/>
        <v>-95.31</v>
      </c>
      <c r="E159" s="79">
        <v>-9.4600000000000009</v>
      </c>
      <c r="F159" s="79">
        <v>-85.85</v>
      </c>
      <c r="G159" s="78">
        <v>45268</v>
      </c>
      <c r="H159" s="77" t="s">
        <v>7520</v>
      </c>
      <c r="I159" s="80">
        <v>1662422</v>
      </c>
      <c r="J159" s="80"/>
      <c r="K159" s="80">
        <v>194785</v>
      </c>
      <c r="L159" s="81">
        <v>45272</v>
      </c>
      <c r="M159" s="77" t="str">
        <f>VLOOKUP(I159,'ITEM#'!A:B,2,0)</f>
        <v>Costco01</v>
      </c>
      <c r="P159" s="42">
        <f>VLOOKUP(I159,'ITEM#'!A:D,4,0)</f>
        <v>-85.85</v>
      </c>
      <c r="Q159" s="84">
        <f t="shared" si="14"/>
        <v>1</v>
      </c>
    </row>
    <row r="160" spans="1:17" x14ac:dyDescent="0.25">
      <c r="A160" s="77" t="s">
        <v>7484</v>
      </c>
      <c r="B160" s="77" t="s">
        <v>7521</v>
      </c>
      <c r="C160" s="78">
        <v>45269</v>
      </c>
      <c r="D160" s="79">
        <v>-86.72</v>
      </c>
      <c r="E160" s="79">
        <v>-9.3699999999999992</v>
      </c>
      <c r="F160" s="79">
        <v>-77.349999999999994</v>
      </c>
      <c r="G160" s="78">
        <v>45269</v>
      </c>
      <c r="H160" s="77" t="s">
        <v>7522</v>
      </c>
      <c r="I160" s="80">
        <v>1662420</v>
      </c>
      <c r="J160" s="80"/>
      <c r="K160" s="80">
        <v>194785</v>
      </c>
      <c r="L160" s="81">
        <v>45272</v>
      </c>
      <c r="M160" s="77" t="str">
        <f>VLOOKUP(I160,'ITEM#'!A:B,2,0)</f>
        <v>Costco01</v>
      </c>
      <c r="P160" s="42">
        <f>VLOOKUP(I160,'ITEM#'!A:D,4,0)</f>
        <v>-77.349999999999994</v>
      </c>
      <c r="Q160" s="84">
        <f t="shared" si="14"/>
        <v>1</v>
      </c>
    </row>
    <row r="161" spans="1:17" x14ac:dyDescent="0.25">
      <c r="A161" s="77" t="s">
        <v>7484</v>
      </c>
      <c r="B161" s="77" t="s">
        <v>7523</v>
      </c>
      <c r="C161" s="78">
        <v>45269</v>
      </c>
      <c r="D161" s="79">
        <v>-39</v>
      </c>
      <c r="E161" s="79">
        <v>0</v>
      </c>
      <c r="F161" s="79">
        <v>-39</v>
      </c>
      <c r="G161" s="78">
        <v>45269</v>
      </c>
      <c r="H161" s="77" t="s">
        <v>7524</v>
      </c>
      <c r="I161" s="80">
        <v>1529947</v>
      </c>
      <c r="J161" s="80"/>
      <c r="K161" s="80">
        <v>194785</v>
      </c>
      <c r="L161" s="81">
        <v>45272</v>
      </c>
      <c r="M161" s="77" t="str">
        <f>VLOOKUP(I161,'ITEM#'!A:B,2,0)</f>
        <v>Costco01</v>
      </c>
      <c r="P161" s="42">
        <f>VLOOKUP(I161,'ITEM#'!A:D,4,0)</f>
        <v>-39</v>
      </c>
      <c r="Q161" s="84">
        <f t="shared" si="14"/>
        <v>1</v>
      </c>
    </row>
    <row r="162" spans="1:17" x14ac:dyDescent="0.25">
      <c r="A162" s="77" t="s">
        <v>7525</v>
      </c>
      <c r="B162" s="77" t="s">
        <v>7526</v>
      </c>
      <c r="C162" s="78">
        <v>45271</v>
      </c>
      <c r="D162" s="79">
        <v>-78</v>
      </c>
      <c r="E162" s="79">
        <v>0</v>
      </c>
      <c r="F162" s="79">
        <v>-78</v>
      </c>
      <c r="G162" s="78">
        <v>45271</v>
      </c>
      <c r="H162" s="77" t="s">
        <v>7527</v>
      </c>
      <c r="I162" s="80">
        <v>1529947</v>
      </c>
      <c r="J162" s="80"/>
      <c r="K162" s="80">
        <v>194996</v>
      </c>
      <c r="L162" s="81">
        <v>45273</v>
      </c>
      <c r="M162" s="77" t="str">
        <f>VLOOKUP(I162,'ITEM#'!A:B,2,0)</f>
        <v>Costco01</v>
      </c>
      <c r="P162" s="42">
        <f>VLOOKUP(I162,'ITEM#'!A:D,4,0)</f>
        <v>-39</v>
      </c>
      <c r="Q162" s="84">
        <f t="shared" ref="Q162:Q190" si="20">F162/P162</f>
        <v>2</v>
      </c>
    </row>
    <row r="163" spans="1:17" s="98" customFormat="1" x14ac:dyDescent="0.25">
      <c r="A163" s="100" t="s">
        <v>7525</v>
      </c>
      <c r="B163" s="100" t="s">
        <v>7567</v>
      </c>
      <c r="C163" s="99">
        <v>45271</v>
      </c>
      <c r="D163" s="101">
        <v>-22.14</v>
      </c>
      <c r="E163" s="101">
        <v>0</v>
      </c>
      <c r="F163" s="101">
        <v>-23.31</v>
      </c>
      <c r="G163" s="99">
        <v>45271</v>
      </c>
      <c r="H163" s="100" t="s">
        <v>7528</v>
      </c>
      <c r="I163" s="100">
        <v>1738470</v>
      </c>
      <c r="J163" s="100"/>
      <c r="K163" s="100">
        <v>194996</v>
      </c>
      <c r="L163" s="99">
        <v>45273</v>
      </c>
      <c r="M163" s="100" t="str">
        <f>VLOOKUP(I163,'ITEM#'!A:B,2,0)</f>
        <v>Costco01</v>
      </c>
      <c r="P163" s="102">
        <f>VLOOKUP(I163,'ITEM#'!A:D,4,0)</f>
        <v>-22.14</v>
      </c>
      <c r="Q163" s="103">
        <f t="shared" si="20"/>
        <v>1.0528455284552845</v>
      </c>
    </row>
    <row r="164" spans="1:17" x14ac:dyDescent="0.25">
      <c r="A164" s="77" t="s">
        <v>7525</v>
      </c>
      <c r="B164" s="77" t="s">
        <v>7529</v>
      </c>
      <c r="C164" s="78">
        <v>45271</v>
      </c>
      <c r="D164" s="79">
        <v>-39</v>
      </c>
      <c r="E164" s="79">
        <v>0</v>
      </c>
      <c r="F164" s="79">
        <v>-39</v>
      </c>
      <c r="G164" s="78">
        <v>45271</v>
      </c>
      <c r="H164" s="77" t="s">
        <v>7530</v>
      </c>
      <c r="I164" s="80">
        <v>1529947</v>
      </c>
      <c r="J164" s="80"/>
      <c r="K164" s="80">
        <v>194996</v>
      </c>
      <c r="L164" s="81">
        <v>45273</v>
      </c>
      <c r="M164" s="77" t="str">
        <f>VLOOKUP(I164,'ITEM#'!A:B,2,0)</f>
        <v>Costco01</v>
      </c>
      <c r="P164" s="42">
        <f>VLOOKUP(I164,'ITEM#'!A:D,4,0)</f>
        <v>-39</v>
      </c>
      <c r="Q164" s="84">
        <f t="shared" si="20"/>
        <v>1</v>
      </c>
    </row>
    <row r="165" spans="1:17" x14ac:dyDescent="0.25">
      <c r="A165" s="77" t="s">
        <v>7525</v>
      </c>
      <c r="B165" s="77" t="s">
        <v>7531</v>
      </c>
      <c r="C165" s="78">
        <v>45271</v>
      </c>
      <c r="D165" s="79">
        <v>-138.08000000000001</v>
      </c>
      <c r="E165" s="79">
        <v>-75.81</v>
      </c>
      <c r="F165" s="79">
        <v>-62.27</v>
      </c>
      <c r="G165" s="78">
        <v>45271</v>
      </c>
      <c r="H165" s="77" t="s">
        <v>7532</v>
      </c>
      <c r="I165" s="80">
        <v>1339334</v>
      </c>
      <c r="J165" s="80"/>
      <c r="K165" s="80">
        <v>194996</v>
      </c>
      <c r="L165" s="81">
        <v>45273</v>
      </c>
      <c r="M165" s="77" t="str">
        <f>VLOOKUP(I165,'ITEM#'!A:B,2,0)</f>
        <v>Costco01</v>
      </c>
      <c r="P165" s="42">
        <f>VLOOKUP(I165,'ITEM#'!A:D,4,0)</f>
        <v>-62.27</v>
      </c>
      <c r="Q165" s="84">
        <f t="shared" si="20"/>
        <v>1</v>
      </c>
    </row>
    <row r="166" spans="1:17" x14ac:dyDescent="0.25">
      <c r="A166" s="77" t="s">
        <v>7525</v>
      </c>
      <c r="B166" s="77" t="s">
        <v>7533</v>
      </c>
      <c r="C166" s="78">
        <v>45271</v>
      </c>
      <c r="D166" s="79">
        <v>-95.31</v>
      </c>
      <c r="E166" s="79">
        <v>-9.4600000000000009</v>
      </c>
      <c r="F166" s="79">
        <v>-85.85</v>
      </c>
      <c r="G166" s="78">
        <v>45271</v>
      </c>
      <c r="H166" s="77" t="s">
        <v>7534</v>
      </c>
      <c r="I166" s="80">
        <v>1662421</v>
      </c>
      <c r="J166" s="80"/>
      <c r="K166" s="80">
        <v>194996</v>
      </c>
      <c r="L166" s="81">
        <v>45273</v>
      </c>
      <c r="M166" s="77" t="str">
        <f>VLOOKUP(I166,'ITEM#'!A:B,2,0)</f>
        <v>Costco01</v>
      </c>
      <c r="P166" s="42">
        <f>VLOOKUP(I166,'ITEM#'!A:D,4,0)</f>
        <v>-85.85</v>
      </c>
      <c r="Q166" s="84">
        <f t="shared" si="20"/>
        <v>1</v>
      </c>
    </row>
    <row r="167" spans="1:17" x14ac:dyDescent="0.25">
      <c r="A167" s="77" t="s">
        <v>7525</v>
      </c>
      <c r="B167" s="77" t="s">
        <v>7535</v>
      </c>
      <c r="C167" s="78">
        <v>45271</v>
      </c>
      <c r="D167" s="79">
        <v>-86.72</v>
      </c>
      <c r="E167" s="79">
        <v>-9.3699999999999992</v>
      </c>
      <c r="F167" s="79">
        <v>-77.349999999999994</v>
      </c>
      <c r="G167" s="78">
        <v>45271</v>
      </c>
      <c r="H167" s="77" t="s">
        <v>7536</v>
      </c>
      <c r="I167" s="80">
        <v>1662420</v>
      </c>
      <c r="J167" s="80"/>
      <c r="K167" s="80">
        <v>194996</v>
      </c>
      <c r="L167" s="81">
        <v>45273</v>
      </c>
      <c r="M167" s="77" t="str">
        <f>VLOOKUP(I167,'ITEM#'!A:B,2,0)</f>
        <v>Costco01</v>
      </c>
      <c r="P167" s="42">
        <f>VLOOKUP(I167,'ITEM#'!A:D,4,0)</f>
        <v>-77.349999999999994</v>
      </c>
      <c r="Q167" s="84">
        <f t="shared" si="20"/>
        <v>1</v>
      </c>
    </row>
    <row r="168" spans="1:17" x14ac:dyDescent="0.25">
      <c r="A168" s="77" t="s">
        <v>7525</v>
      </c>
      <c r="B168" s="77" t="s">
        <v>7537</v>
      </c>
      <c r="C168" s="78">
        <v>45271</v>
      </c>
      <c r="D168" s="79">
        <f>E168+F168</f>
        <v>-86.72</v>
      </c>
      <c r="E168" s="79">
        <v>-9.3699999999999992</v>
      </c>
      <c r="F168" s="79">
        <v>-77.349999999999994</v>
      </c>
      <c r="G168" s="78">
        <v>45271</v>
      </c>
      <c r="H168" s="77" t="s">
        <v>7538</v>
      </c>
      <c r="I168" s="80">
        <v>1662420</v>
      </c>
      <c r="J168" s="80"/>
      <c r="K168" s="80">
        <v>194996</v>
      </c>
      <c r="L168" s="81">
        <v>45273</v>
      </c>
      <c r="M168" s="77" t="str">
        <f>VLOOKUP(I168,'ITEM#'!A:B,2,0)</f>
        <v>Costco01</v>
      </c>
      <c r="P168" s="42">
        <f>VLOOKUP(I168,'ITEM#'!A:D,4,0)</f>
        <v>-77.349999999999994</v>
      </c>
      <c r="Q168" s="84">
        <f t="shared" si="20"/>
        <v>1</v>
      </c>
    </row>
    <row r="169" spans="1:17" x14ac:dyDescent="0.25">
      <c r="A169" s="77" t="s">
        <v>7525</v>
      </c>
      <c r="B169" s="77" t="s">
        <v>7537</v>
      </c>
      <c r="C169" s="78">
        <v>45271</v>
      </c>
      <c r="D169" s="79">
        <f>E169+F169</f>
        <v>-190.62</v>
      </c>
      <c r="E169" s="79">
        <v>-18.920000000000002</v>
      </c>
      <c r="F169" s="79">
        <v>-171.7</v>
      </c>
      <c r="G169" s="78">
        <v>45271</v>
      </c>
      <c r="H169" s="77" t="s">
        <v>7538</v>
      </c>
      <c r="I169" s="80">
        <v>1662421</v>
      </c>
      <c r="J169" s="80"/>
      <c r="K169" s="80">
        <v>194996</v>
      </c>
      <c r="L169" s="81">
        <v>45273</v>
      </c>
      <c r="M169" s="77" t="str">
        <f>VLOOKUP(I169,'ITEM#'!A:B,2,0)</f>
        <v>Costco01</v>
      </c>
      <c r="P169" s="42">
        <f>VLOOKUP(I169,'ITEM#'!A:D,4,0)</f>
        <v>-85.85</v>
      </c>
      <c r="Q169" s="84">
        <f t="shared" si="20"/>
        <v>2</v>
      </c>
    </row>
    <row r="170" spans="1:17" x14ac:dyDescent="0.25">
      <c r="A170" s="77" t="s">
        <v>7525</v>
      </c>
      <c r="B170" s="77" t="s">
        <v>7539</v>
      </c>
      <c r="C170" s="78">
        <v>45271</v>
      </c>
      <c r="D170" s="79">
        <v>-25.55</v>
      </c>
      <c r="E170" s="79">
        <v>0</v>
      </c>
      <c r="F170" s="79">
        <v>-25.55</v>
      </c>
      <c r="G170" s="78">
        <v>45271</v>
      </c>
      <c r="H170" s="77" t="s">
        <v>7540</v>
      </c>
      <c r="I170" s="80">
        <v>1516594</v>
      </c>
      <c r="J170" s="80"/>
      <c r="K170" s="80">
        <v>194996</v>
      </c>
      <c r="L170" s="81">
        <v>45273</v>
      </c>
      <c r="M170" s="77" t="str">
        <f>VLOOKUP(I170,'ITEM#'!A:B,2,0)</f>
        <v>Costco01</v>
      </c>
      <c r="P170" s="42">
        <f>VLOOKUP(I170,'ITEM#'!A:D,4,0)</f>
        <v>-25.55</v>
      </c>
      <c r="Q170" s="84">
        <f t="shared" si="20"/>
        <v>1</v>
      </c>
    </row>
    <row r="171" spans="1:17" x14ac:dyDescent="0.25">
      <c r="A171" s="77" t="s">
        <v>7525</v>
      </c>
      <c r="B171" s="77" t="s">
        <v>7539</v>
      </c>
      <c r="C171" s="78">
        <v>45271</v>
      </c>
      <c r="D171" s="79">
        <v>-39</v>
      </c>
      <c r="E171" s="79"/>
      <c r="F171" s="79">
        <v>-39</v>
      </c>
      <c r="G171" s="78">
        <v>45271</v>
      </c>
      <c r="H171" s="77" t="s">
        <v>7540</v>
      </c>
      <c r="I171" s="80">
        <v>1529947</v>
      </c>
      <c r="J171" s="80"/>
      <c r="K171" s="80">
        <v>194996</v>
      </c>
      <c r="L171" s="81">
        <v>45273</v>
      </c>
      <c r="M171" s="77" t="str">
        <f>VLOOKUP(I171,'ITEM#'!A:B,2,0)</f>
        <v>Costco01</v>
      </c>
      <c r="P171" s="42">
        <f>VLOOKUP(I171,'ITEM#'!A:D,4,0)</f>
        <v>-39</v>
      </c>
      <c r="Q171" s="84">
        <f t="shared" si="20"/>
        <v>1</v>
      </c>
    </row>
    <row r="172" spans="1:17" x14ac:dyDescent="0.25">
      <c r="A172" s="77" t="s">
        <v>7525</v>
      </c>
      <c r="B172" s="77" t="s">
        <v>7541</v>
      </c>
      <c r="C172" s="78">
        <v>45271</v>
      </c>
      <c r="D172" s="79">
        <f>E172+F172</f>
        <v>-77.319999999999993</v>
      </c>
      <c r="E172" s="79">
        <v>-21.02</v>
      </c>
      <c r="F172" s="79">
        <v>-56.3</v>
      </c>
      <c r="G172" s="78">
        <v>45271</v>
      </c>
      <c r="H172" s="77" t="s">
        <v>7542</v>
      </c>
      <c r="I172" s="80">
        <v>1540781</v>
      </c>
      <c r="J172" s="80"/>
      <c r="K172" s="80">
        <v>194996</v>
      </c>
      <c r="L172" s="81">
        <v>45273</v>
      </c>
      <c r="M172" s="77" t="str">
        <f>VLOOKUP(I172,'ITEM#'!A:B,2,0)</f>
        <v>Costco01</v>
      </c>
      <c r="P172" s="42">
        <f>VLOOKUP(I172,'ITEM#'!A:D,4,0)</f>
        <v>-28.15</v>
      </c>
      <c r="Q172" s="84">
        <f t="shared" si="20"/>
        <v>2</v>
      </c>
    </row>
    <row r="173" spans="1:17" x14ac:dyDescent="0.25">
      <c r="A173" s="77" t="s">
        <v>7525</v>
      </c>
      <c r="B173" s="77" t="s">
        <v>7541</v>
      </c>
      <c r="C173" s="78">
        <v>45271</v>
      </c>
      <c r="D173" s="79">
        <f t="shared" ref="D173:D174" si="21">E173+F173</f>
        <v>-433.6</v>
      </c>
      <c r="E173" s="79">
        <v>-46.85</v>
      </c>
      <c r="F173" s="79">
        <v>-386.75</v>
      </c>
      <c r="G173" s="78">
        <v>45271</v>
      </c>
      <c r="H173" s="77" t="s">
        <v>7542</v>
      </c>
      <c r="I173" s="80">
        <v>1662420</v>
      </c>
      <c r="J173" s="80"/>
      <c r="K173" s="80">
        <v>194996</v>
      </c>
      <c r="L173" s="81">
        <v>45273</v>
      </c>
      <c r="M173" s="77" t="str">
        <f>VLOOKUP(I173,'ITEM#'!A:B,2,0)</f>
        <v>Costco01</v>
      </c>
      <c r="P173" s="42">
        <f>VLOOKUP(I173,'ITEM#'!A:D,4,0)</f>
        <v>-77.349999999999994</v>
      </c>
      <c r="Q173" s="84">
        <f t="shared" si="20"/>
        <v>5</v>
      </c>
    </row>
    <row r="174" spans="1:17" x14ac:dyDescent="0.25">
      <c r="A174" s="77" t="s">
        <v>7525</v>
      </c>
      <c r="B174" s="77" t="s">
        <v>7541</v>
      </c>
      <c r="C174" s="78">
        <v>45271</v>
      </c>
      <c r="D174" s="79">
        <f t="shared" si="21"/>
        <v>-95.31</v>
      </c>
      <c r="E174" s="79">
        <v>-9.4600000000000009</v>
      </c>
      <c r="F174" s="79">
        <v>-85.85</v>
      </c>
      <c r="G174" s="78">
        <v>45271</v>
      </c>
      <c r="H174" s="77" t="s">
        <v>7542</v>
      </c>
      <c r="I174" s="80">
        <v>1662421</v>
      </c>
      <c r="J174" s="80"/>
      <c r="K174" s="80">
        <v>194996</v>
      </c>
      <c r="L174" s="81">
        <v>45273</v>
      </c>
      <c r="M174" s="77" t="str">
        <f>VLOOKUP(I174,'ITEM#'!A:B,2,0)</f>
        <v>Costco01</v>
      </c>
      <c r="P174" s="42">
        <f>VLOOKUP(I174,'ITEM#'!A:D,4,0)</f>
        <v>-85.85</v>
      </c>
      <c r="Q174" s="84">
        <f t="shared" si="20"/>
        <v>1</v>
      </c>
    </row>
    <row r="175" spans="1:17" x14ac:dyDescent="0.25">
      <c r="A175" s="77" t="s">
        <v>7525</v>
      </c>
      <c r="B175" s="77" t="s">
        <v>7543</v>
      </c>
      <c r="C175" s="78">
        <v>45271</v>
      </c>
      <c r="D175" s="79">
        <v>-78</v>
      </c>
      <c r="E175" s="79">
        <v>0</v>
      </c>
      <c r="F175" s="79">
        <v>-78</v>
      </c>
      <c r="G175" s="78">
        <v>45271</v>
      </c>
      <c r="H175" s="77" t="s">
        <v>7544</v>
      </c>
      <c r="I175" s="80">
        <v>1529946</v>
      </c>
      <c r="J175" s="80"/>
      <c r="K175" s="80">
        <v>194996</v>
      </c>
      <c r="L175" s="81">
        <v>45273</v>
      </c>
      <c r="M175" s="77" t="str">
        <f>VLOOKUP(I175,'ITEM#'!A:B,2,0)</f>
        <v>Costco01</v>
      </c>
      <c r="P175" s="42">
        <f>VLOOKUP(I175,'ITEM#'!A:D,4,0)</f>
        <v>-39</v>
      </c>
      <c r="Q175" s="84">
        <f t="shared" si="20"/>
        <v>2</v>
      </c>
    </row>
    <row r="176" spans="1:17" x14ac:dyDescent="0.25">
      <c r="A176" s="77" t="s">
        <v>7525</v>
      </c>
      <c r="B176" s="77" t="s">
        <v>7545</v>
      </c>
      <c r="C176" s="78">
        <v>45271</v>
      </c>
      <c r="D176" s="79">
        <f>E176+F176</f>
        <v>-173.44</v>
      </c>
      <c r="E176" s="79">
        <v>-18.739999999999998</v>
      </c>
      <c r="F176" s="79">
        <v>-154.69999999999999</v>
      </c>
      <c r="G176" s="78">
        <v>45271</v>
      </c>
      <c r="H176" s="77" t="s">
        <v>7546</v>
      </c>
      <c r="I176" s="80">
        <v>1662420</v>
      </c>
      <c r="J176" s="80"/>
      <c r="K176" s="80">
        <v>194996</v>
      </c>
      <c r="L176" s="81">
        <v>45273</v>
      </c>
      <c r="M176" s="77" t="str">
        <f>VLOOKUP(I176,'ITEM#'!A:B,2,0)</f>
        <v>Costco01</v>
      </c>
      <c r="P176" s="42">
        <f>VLOOKUP(I176,'ITEM#'!A:D,4,0)</f>
        <v>-77.349999999999994</v>
      </c>
      <c r="Q176" s="84">
        <f t="shared" si="20"/>
        <v>2</v>
      </c>
    </row>
    <row r="177" spans="1:17" x14ac:dyDescent="0.25">
      <c r="A177" s="77" t="s">
        <v>7525</v>
      </c>
      <c r="B177" s="77" t="s">
        <v>7545</v>
      </c>
      <c r="C177" s="78">
        <v>45271</v>
      </c>
      <c r="D177" s="79">
        <f>E177+F177</f>
        <v>-190.62</v>
      </c>
      <c r="E177" s="79">
        <v>-18.920000000000002</v>
      </c>
      <c r="F177" s="79">
        <v>-171.7</v>
      </c>
      <c r="G177" s="78">
        <v>45271</v>
      </c>
      <c r="H177" s="77" t="s">
        <v>7546</v>
      </c>
      <c r="I177" s="80">
        <v>1662421</v>
      </c>
      <c r="J177" s="80"/>
      <c r="K177" s="80">
        <v>194996</v>
      </c>
      <c r="L177" s="81">
        <v>45273</v>
      </c>
      <c r="M177" s="77" t="str">
        <f>VLOOKUP(I177,'ITEM#'!A:B,2,0)</f>
        <v>Costco01</v>
      </c>
      <c r="P177" s="42">
        <f>VLOOKUP(I177,'ITEM#'!A:D,4,0)</f>
        <v>-85.85</v>
      </c>
      <c r="Q177" s="84">
        <f t="shared" si="20"/>
        <v>2</v>
      </c>
    </row>
    <row r="178" spans="1:17" x14ac:dyDescent="0.25">
      <c r="A178" s="77" t="s">
        <v>7525</v>
      </c>
      <c r="B178" s="77" t="s">
        <v>7547</v>
      </c>
      <c r="C178" s="78">
        <v>45271</v>
      </c>
      <c r="D178" s="79">
        <v>-25.55</v>
      </c>
      <c r="E178" s="79">
        <v>0</v>
      </c>
      <c r="F178" s="79">
        <v>-25.55</v>
      </c>
      <c r="G178" s="78">
        <v>45271</v>
      </c>
      <c r="H178" s="77" t="s">
        <v>7548</v>
      </c>
      <c r="I178" s="80">
        <v>1516597</v>
      </c>
      <c r="J178" s="80"/>
      <c r="K178" s="80">
        <v>194996</v>
      </c>
      <c r="L178" s="81">
        <v>45273</v>
      </c>
      <c r="M178" s="77" t="str">
        <f>VLOOKUP(I178,'ITEM#'!A:B,2,0)</f>
        <v>Costco01</v>
      </c>
      <c r="P178" s="42">
        <f>VLOOKUP(I178,'ITEM#'!A:D,4,0)</f>
        <v>-25.55</v>
      </c>
      <c r="Q178" s="84">
        <f t="shared" si="20"/>
        <v>1</v>
      </c>
    </row>
    <row r="179" spans="1:17" x14ac:dyDescent="0.25">
      <c r="A179" s="77" t="s">
        <v>7525</v>
      </c>
      <c r="B179" s="77" t="s">
        <v>7549</v>
      </c>
      <c r="C179" s="78">
        <v>45271</v>
      </c>
      <c r="D179" s="79">
        <f>E179+F179</f>
        <v>-95.31</v>
      </c>
      <c r="E179" s="79">
        <v>-9.4600000000000009</v>
      </c>
      <c r="F179" s="79">
        <v>-85.85</v>
      </c>
      <c r="G179" s="78">
        <v>45271</v>
      </c>
      <c r="H179" s="77" t="s">
        <v>7550</v>
      </c>
      <c r="I179" s="80">
        <v>1662421</v>
      </c>
      <c r="J179" s="80"/>
      <c r="K179" s="80">
        <v>194996</v>
      </c>
      <c r="L179" s="81">
        <v>45273</v>
      </c>
      <c r="M179" s="77" t="str">
        <f>VLOOKUP(I179,'ITEM#'!A:B,2,0)</f>
        <v>Costco01</v>
      </c>
      <c r="P179" s="42">
        <f>VLOOKUP(I179,'ITEM#'!A:D,4,0)</f>
        <v>-85.85</v>
      </c>
      <c r="Q179" s="84">
        <f t="shared" si="20"/>
        <v>1</v>
      </c>
    </row>
    <row r="180" spans="1:17" x14ac:dyDescent="0.25">
      <c r="A180" s="77" t="s">
        <v>7525</v>
      </c>
      <c r="B180" s="77" t="s">
        <v>7549</v>
      </c>
      <c r="C180" s="78">
        <v>45271</v>
      </c>
      <c r="D180" s="79">
        <f>E180+F180</f>
        <v>-95.31</v>
      </c>
      <c r="E180" s="79">
        <v>-9.4600000000000009</v>
      </c>
      <c r="F180" s="79">
        <v>-85.85</v>
      </c>
      <c r="G180" s="78">
        <v>45271</v>
      </c>
      <c r="H180" s="77" t="s">
        <v>7550</v>
      </c>
      <c r="I180" s="80">
        <v>1662422</v>
      </c>
      <c r="J180" s="80"/>
      <c r="K180" s="80">
        <v>194996</v>
      </c>
      <c r="L180" s="81">
        <v>45273</v>
      </c>
      <c r="M180" s="77" t="str">
        <f>VLOOKUP(I180,'ITEM#'!A:B,2,0)</f>
        <v>Costco01</v>
      </c>
      <c r="P180" s="42">
        <f>VLOOKUP(I180,'ITEM#'!A:D,4,0)</f>
        <v>-85.85</v>
      </c>
      <c r="Q180" s="84">
        <f t="shared" si="20"/>
        <v>1</v>
      </c>
    </row>
    <row r="181" spans="1:17" x14ac:dyDescent="0.25">
      <c r="A181" s="77" t="s">
        <v>7525</v>
      </c>
      <c r="B181" s="77" t="s">
        <v>7551</v>
      </c>
      <c r="C181" s="78">
        <v>45271</v>
      </c>
      <c r="D181" s="79">
        <v>-25.55</v>
      </c>
      <c r="E181" s="79">
        <v>0</v>
      </c>
      <c r="F181" s="79">
        <v>-25.55</v>
      </c>
      <c r="G181" s="78">
        <v>45271</v>
      </c>
      <c r="H181" s="77" t="s">
        <v>7552</v>
      </c>
      <c r="I181" s="80">
        <v>1516597</v>
      </c>
      <c r="J181" s="80"/>
      <c r="K181" s="80">
        <v>194996</v>
      </c>
      <c r="L181" s="81">
        <v>45273</v>
      </c>
      <c r="M181" s="77" t="str">
        <f>VLOOKUP(I181,'ITEM#'!A:B,2,0)</f>
        <v>Costco01</v>
      </c>
      <c r="P181" s="42">
        <f>VLOOKUP(I181,'ITEM#'!A:D,4,0)</f>
        <v>-25.55</v>
      </c>
      <c r="Q181" s="84">
        <f t="shared" si="20"/>
        <v>1</v>
      </c>
    </row>
    <row r="182" spans="1:17" x14ac:dyDescent="0.25">
      <c r="A182" s="77" t="s">
        <v>7525</v>
      </c>
      <c r="B182" s="77" t="s">
        <v>7553</v>
      </c>
      <c r="C182" s="78">
        <v>45271</v>
      </c>
      <c r="D182" s="79">
        <v>-42.7</v>
      </c>
      <c r="E182" s="79">
        <v>-11.1</v>
      </c>
      <c r="F182" s="79">
        <v>-31.6</v>
      </c>
      <c r="G182" s="78">
        <v>45271</v>
      </c>
      <c r="H182" s="77" t="s">
        <v>7554</v>
      </c>
      <c r="I182" s="80">
        <v>1593358</v>
      </c>
      <c r="J182" s="80"/>
      <c r="K182" s="80">
        <v>194996</v>
      </c>
      <c r="L182" s="81">
        <v>45273</v>
      </c>
      <c r="M182" s="77" t="str">
        <f>VLOOKUP(I182,'ITEM#'!A:B,2,0)</f>
        <v>Costco01</v>
      </c>
      <c r="P182" s="42">
        <f>VLOOKUP(I182,'ITEM#'!A:D,4,0)</f>
        <v>-31.6</v>
      </c>
      <c r="Q182" s="84">
        <f t="shared" si="20"/>
        <v>1</v>
      </c>
    </row>
    <row r="183" spans="1:17" x14ac:dyDescent="0.25">
      <c r="A183" s="77" t="s">
        <v>7525</v>
      </c>
      <c r="B183" s="77" t="s">
        <v>7555</v>
      </c>
      <c r="C183" s="78">
        <v>45271</v>
      </c>
      <c r="D183" s="79">
        <v>-22.78</v>
      </c>
      <c r="E183" s="79">
        <v>0</v>
      </c>
      <c r="F183" s="79">
        <v>-22.78</v>
      </c>
      <c r="G183" s="78">
        <v>45271</v>
      </c>
      <c r="H183" s="77" t="s">
        <v>7556</v>
      </c>
      <c r="I183" s="80">
        <v>1529939</v>
      </c>
      <c r="J183" s="80"/>
      <c r="K183" s="80">
        <v>194996</v>
      </c>
      <c r="L183" s="81">
        <v>45273</v>
      </c>
      <c r="M183" s="77" t="str">
        <f>VLOOKUP(I183,'ITEM#'!A:B,2,0)</f>
        <v>Costco01</v>
      </c>
      <c r="P183" s="42">
        <f>VLOOKUP(I183,'ITEM#'!A:D,4,0)</f>
        <v>-22.78</v>
      </c>
      <c r="Q183" s="84">
        <f t="shared" si="20"/>
        <v>1</v>
      </c>
    </row>
    <row r="184" spans="1:17" x14ac:dyDescent="0.25">
      <c r="A184" s="77" t="s">
        <v>7525</v>
      </c>
      <c r="B184" s="77" t="s">
        <v>7557</v>
      </c>
      <c r="C184" s="78">
        <v>45271</v>
      </c>
      <c r="D184" s="79">
        <v>-95.31</v>
      </c>
      <c r="E184" s="79">
        <v>-9.4600000000000009</v>
      </c>
      <c r="F184" s="79">
        <v>-85.85</v>
      </c>
      <c r="G184" s="78">
        <v>45271</v>
      </c>
      <c r="H184" s="77" t="s">
        <v>7558</v>
      </c>
      <c r="I184" s="80">
        <v>1662421</v>
      </c>
      <c r="J184" s="80"/>
      <c r="K184" s="80">
        <v>194996</v>
      </c>
      <c r="L184" s="81">
        <v>45273</v>
      </c>
      <c r="M184" s="77" t="str">
        <f>VLOOKUP(I184,'ITEM#'!A:B,2,0)</f>
        <v>Costco01</v>
      </c>
      <c r="P184" s="42">
        <f>VLOOKUP(I184,'ITEM#'!A:D,4,0)</f>
        <v>-85.85</v>
      </c>
      <c r="Q184" s="84">
        <f t="shared" si="20"/>
        <v>1</v>
      </c>
    </row>
    <row r="185" spans="1:17" x14ac:dyDescent="0.25">
      <c r="A185" s="77" t="s">
        <v>7525</v>
      </c>
      <c r="B185" s="77" t="s">
        <v>7559</v>
      </c>
      <c r="C185" s="78">
        <v>45271</v>
      </c>
      <c r="D185" s="79">
        <v>-42.7</v>
      </c>
      <c r="E185" s="79">
        <v>-11.1</v>
      </c>
      <c r="F185" s="79">
        <v>-31.6</v>
      </c>
      <c r="G185" s="78">
        <v>45271</v>
      </c>
      <c r="H185" s="77" t="s">
        <v>7560</v>
      </c>
      <c r="I185" s="80">
        <v>1540784</v>
      </c>
      <c r="J185" s="80"/>
      <c r="K185" s="80">
        <v>194996</v>
      </c>
      <c r="L185" s="81">
        <v>45273</v>
      </c>
      <c r="M185" s="77" t="str">
        <f>VLOOKUP(I185,'ITEM#'!A:B,2,0)</f>
        <v>Costco01</v>
      </c>
      <c r="P185" s="42">
        <f>VLOOKUP(I185,'ITEM#'!A:D,4,0)</f>
        <v>-31.6</v>
      </c>
      <c r="Q185" s="84">
        <f t="shared" si="20"/>
        <v>1</v>
      </c>
    </row>
    <row r="186" spans="1:17" x14ac:dyDescent="0.25">
      <c r="A186" s="77" t="s">
        <v>7525</v>
      </c>
      <c r="B186" s="77" t="s">
        <v>7561</v>
      </c>
      <c r="C186" s="78">
        <v>45271</v>
      </c>
      <c r="D186" s="79">
        <v>-39</v>
      </c>
      <c r="E186" s="79">
        <v>0</v>
      </c>
      <c r="F186" s="79">
        <v>-39</v>
      </c>
      <c r="G186" s="78">
        <v>45271</v>
      </c>
      <c r="H186" s="77" t="s">
        <v>7562</v>
      </c>
      <c r="I186" s="80">
        <v>1529946</v>
      </c>
      <c r="J186" s="80"/>
      <c r="K186" s="80">
        <v>194996</v>
      </c>
      <c r="L186" s="81">
        <v>45273</v>
      </c>
      <c r="M186" s="77" t="str">
        <f>VLOOKUP(I186,'ITEM#'!A:B,2,0)</f>
        <v>Costco01</v>
      </c>
      <c r="P186" s="42">
        <f>VLOOKUP(I186,'ITEM#'!A:D,4,0)</f>
        <v>-39</v>
      </c>
      <c r="Q186" s="84">
        <f t="shared" si="20"/>
        <v>1</v>
      </c>
    </row>
    <row r="187" spans="1:17" x14ac:dyDescent="0.25">
      <c r="A187" s="77" t="s">
        <v>7525</v>
      </c>
      <c r="B187" s="77" t="s">
        <v>7563</v>
      </c>
      <c r="C187" s="78">
        <v>45271</v>
      </c>
      <c r="D187" s="79">
        <f>E187+F187</f>
        <v>-77.319999999999993</v>
      </c>
      <c r="E187" s="79">
        <v>-21.02</v>
      </c>
      <c r="F187" s="79">
        <v>-56.3</v>
      </c>
      <c r="G187" s="78">
        <v>45271</v>
      </c>
      <c r="H187" s="77" t="s">
        <v>7564</v>
      </c>
      <c r="I187" s="80">
        <v>1540780</v>
      </c>
      <c r="J187" s="80"/>
      <c r="K187" s="80">
        <v>194996</v>
      </c>
      <c r="L187" s="81">
        <v>45273</v>
      </c>
      <c r="M187" s="77" t="str">
        <f>VLOOKUP(I187,'ITEM#'!A:B,2,0)</f>
        <v>Costco01</v>
      </c>
      <c r="P187" s="42">
        <f>VLOOKUP(I187,'ITEM#'!A:D,4,0)</f>
        <v>-28.15</v>
      </c>
      <c r="Q187" s="84">
        <f t="shared" si="20"/>
        <v>2</v>
      </c>
    </row>
    <row r="188" spans="1:17" x14ac:dyDescent="0.25">
      <c r="A188" s="77" t="s">
        <v>7525</v>
      </c>
      <c r="B188" s="77" t="s">
        <v>7563</v>
      </c>
      <c r="C188" s="78">
        <v>45271</v>
      </c>
      <c r="D188" s="79">
        <f t="shared" ref="D188:D189" si="22">E188+F188</f>
        <v>-86.72</v>
      </c>
      <c r="E188" s="79">
        <v>-9.3699999999999992</v>
      </c>
      <c r="F188" s="79">
        <v>-77.349999999999994</v>
      </c>
      <c r="G188" s="78">
        <v>45271</v>
      </c>
      <c r="H188" s="77" t="s">
        <v>7564</v>
      </c>
      <c r="I188" s="80">
        <v>1662420</v>
      </c>
      <c r="J188" s="80"/>
      <c r="K188" s="80">
        <v>194996</v>
      </c>
      <c r="L188" s="81">
        <v>45273</v>
      </c>
      <c r="M188" s="77" t="str">
        <f>VLOOKUP(I188,'ITEM#'!A:B,2,0)</f>
        <v>Costco01</v>
      </c>
      <c r="P188" s="42">
        <f>VLOOKUP(I188,'ITEM#'!A:D,4,0)</f>
        <v>-77.349999999999994</v>
      </c>
      <c r="Q188" s="84">
        <f t="shared" si="20"/>
        <v>1</v>
      </c>
    </row>
    <row r="189" spans="1:17" x14ac:dyDescent="0.25">
      <c r="A189" s="77" t="s">
        <v>7525</v>
      </c>
      <c r="B189" s="77" t="s">
        <v>7563</v>
      </c>
      <c r="C189" s="78">
        <v>45271</v>
      </c>
      <c r="D189" s="79">
        <f t="shared" si="22"/>
        <v>-95.31</v>
      </c>
      <c r="E189" s="79">
        <v>-9.4600000000000009</v>
      </c>
      <c r="F189" s="79">
        <v>-85.85</v>
      </c>
      <c r="G189" s="78">
        <v>45271</v>
      </c>
      <c r="H189" s="77" t="s">
        <v>7564</v>
      </c>
      <c r="I189" s="80">
        <v>1662421</v>
      </c>
      <c r="J189" s="80"/>
      <c r="K189" s="80">
        <v>194996</v>
      </c>
      <c r="L189" s="81">
        <v>45273</v>
      </c>
      <c r="M189" s="77" t="str">
        <f>VLOOKUP(I189,'ITEM#'!A:B,2,0)</f>
        <v>Costco01</v>
      </c>
      <c r="P189" s="42">
        <f>VLOOKUP(I189,'ITEM#'!A:D,4,0)</f>
        <v>-85.85</v>
      </c>
      <c r="Q189" s="84">
        <f t="shared" si="20"/>
        <v>1</v>
      </c>
    </row>
    <row r="190" spans="1:17" x14ac:dyDescent="0.25">
      <c r="A190" s="77" t="s">
        <v>7525</v>
      </c>
      <c r="B190" s="77" t="s">
        <v>7565</v>
      </c>
      <c r="C190" s="78">
        <v>45271</v>
      </c>
      <c r="D190" s="79">
        <v>-86.72</v>
      </c>
      <c r="E190" s="79">
        <v>-9.3699999999999992</v>
      </c>
      <c r="F190" s="79">
        <v>-77.349999999999994</v>
      </c>
      <c r="G190" s="78">
        <v>45271</v>
      </c>
      <c r="H190" s="77" t="s">
        <v>7566</v>
      </c>
      <c r="I190" s="80">
        <v>1662420</v>
      </c>
      <c r="J190" s="80"/>
      <c r="K190" s="80">
        <v>194996</v>
      </c>
      <c r="L190" s="81">
        <v>45273</v>
      </c>
      <c r="M190" s="77" t="str">
        <f>VLOOKUP(I190,'ITEM#'!A:B,2,0)</f>
        <v>Costco01</v>
      </c>
      <c r="P190" s="42">
        <f>VLOOKUP(I190,'ITEM#'!A:D,4,0)</f>
        <v>-77.349999999999994</v>
      </c>
      <c r="Q190" s="84">
        <f t="shared" si="20"/>
        <v>1</v>
      </c>
    </row>
    <row r="191" spans="1:17" x14ac:dyDescent="0.25">
      <c r="A191" s="77" t="s">
        <v>7568</v>
      </c>
      <c r="B191" s="77" t="s">
        <v>7569</v>
      </c>
      <c r="C191" s="78">
        <v>45273</v>
      </c>
      <c r="D191" s="79">
        <v>-92.34</v>
      </c>
      <c r="E191" s="79">
        <v>-30.07</v>
      </c>
      <c r="F191" s="79">
        <v>-62.27</v>
      </c>
      <c r="G191" s="78">
        <v>45273</v>
      </c>
      <c r="H191" s="77" t="s">
        <v>7570</v>
      </c>
      <c r="I191" s="80">
        <v>1339334</v>
      </c>
      <c r="J191" s="80"/>
      <c r="K191" s="80">
        <v>195237</v>
      </c>
      <c r="L191" s="81">
        <v>45278</v>
      </c>
      <c r="M191" s="77" t="str">
        <f>VLOOKUP(I191,'ITEM#'!A:B,2,0)</f>
        <v>Costco01</v>
      </c>
      <c r="P191" s="42">
        <f>VLOOKUP(I191,'ITEM#'!A:D,4,0)</f>
        <v>-62.27</v>
      </c>
      <c r="Q191" s="84">
        <f t="shared" ref="Q191:Q240" si="23">F191/P191</f>
        <v>1</v>
      </c>
    </row>
    <row r="192" spans="1:17" x14ac:dyDescent="0.25">
      <c r="A192" s="77" t="s">
        <v>7568</v>
      </c>
      <c r="B192" s="77" t="s">
        <v>7571</v>
      </c>
      <c r="C192" s="78">
        <v>45272</v>
      </c>
      <c r="D192" s="79">
        <v>-94.54</v>
      </c>
      <c r="E192" s="79">
        <v>-32.270000000000003</v>
      </c>
      <c r="F192" s="79">
        <v>-62.27</v>
      </c>
      <c r="G192" s="78">
        <v>45272</v>
      </c>
      <c r="H192" s="77" t="s">
        <v>7572</v>
      </c>
      <c r="I192" s="80">
        <v>1339334</v>
      </c>
      <c r="J192" s="80"/>
      <c r="K192" s="80">
        <v>195237</v>
      </c>
      <c r="L192" s="81">
        <v>45278</v>
      </c>
      <c r="M192" s="77" t="str">
        <f>VLOOKUP(I192,'ITEM#'!A:B,2,0)</f>
        <v>Costco01</v>
      </c>
      <c r="P192" s="42">
        <f>VLOOKUP(I192,'ITEM#'!A:D,4,0)</f>
        <v>-62.27</v>
      </c>
      <c r="Q192" s="84">
        <f t="shared" si="23"/>
        <v>1</v>
      </c>
    </row>
    <row r="193" spans="1:19" x14ac:dyDescent="0.25">
      <c r="A193" s="77" t="s">
        <v>7568</v>
      </c>
      <c r="B193" s="77" t="s">
        <v>7573</v>
      </c>
      <c r="C193" s="78">
        <v>45272</v>
      </c>
      <c r="D193" s="79">
        <v>-87.68</v>
      </c>
      <c r="E193" s="79">
        <v>-25.41</v>
      </c>
      <c r="F193" s="79">
        <v>-62.27</v>
      </c>
      <c r="G193" s="78">
        <v>45272</v>
      </c>
      <c r="H193" s="77" t="s">
        <v>7574</v>
      </c>
      <c r="I193" s="80">
        <v>1339334</v>
      </c>
      <c r="J193" s="80"/>
      <c r="K193" s="80">
        <v>195237</v>
      </c>
      <c r="L193" s="81">
        <v>45278</v>
      </c>
      <c r="M193" s="77" t="str">
        <f>VLOOKUP(I193,'ITEM#'!A:B,2,0)</f>
        <v>Costco01</v>
      </c>
      <c r="P193" s="42">
        <f>VLOOKUP(I193,'ITEM#'!A:D,4,0)</f>
        <v>-62.27</v>
      </c>
      <c r="Q193" s="84">
        <f t="shared" si="23"/>
        <v>1</v>
      </c>
    </row>
    <row r="194" spans="1:19" x14ac:dyDescent="0.25">
      <c r="A194" s="77" t="s">
        <v>7568</v>
      </c>
      <c r="B194" s="77" t="s">
        <v>7575</v>
      </c>
      <c r="C194" s="78">
        <v>45274</v>
      </c>
      <c r="D194" s="79">
        <v>-44.18</v>
      </c>
      <c r="E194" s="79">
        <v>-21.68</v>
      </c>
      <c r="F194" s="79">
        <v>-22.5</v>
      </c>
      <c r="G194" s="78">
        <v>45274</v>
      </c>
      <c r="H194" s="77" t="s">
        <v>7576</v>
      </c>
      <c r="I194" s="80">
        <v>1663082</v>
      </c>
      <c r="J194" s="80"/>
      <c r="K194" s="80">
        <v>195237</v>
      </c>
      <c r="L194" s="81">
        <v>45278</v>
      </c>
      <c r="M194" s="77" t="str">
        <f>VLOOKUP(I194,'ITEM#'!A:B,2,0)</f>
        <v>Costco01</v>
      </c>
      <c r="P194" s="42">
        <f>VLOOKUP(I194,'ITEM#'!A:D,4,0)</f>
        <v>-22.5</v>
      </c>
      <c r="Q194" s="84">
        <f t="shared" si="23"/>
        <v>1</v>
      </c>
    </row>
    <row r="195" spans="1:19" s="98" customFormat="1" x14ac:dyDescent="0.25">
      <c r="A195" s="100" t="s">
        <v>7568</v>
      </c>
      <c r="B195" s="104" t="s">
        <v>7638</v>
      </c>
      <c r="C195" s="99">
        <v>45273</v>
      </c>
      <c r="D195" s="101">
        <v>-64.760000000000005</v>
      </c>
      <c r="E195" s="101">
        <v>-19.760000000000002</v>
      </c>
      <c r="F195" s="101">
        <v>-22.5</v>
      </c>
      <c r="G195" s="99">
        <v>45273</v>
      </c>
      <c r="H195" s="100" t="s">
        <v>7578</v>
      </c>
      <c r="I195" s="100">
        <v>1663075</v>
      </c>
      <c r="J195" s="100"/>
      <c r="K195" s="100">
        <v>195237</v>
      </c>
      <c r="L195" s="99">
        <v>45278</v>
      </c>
      <c r="M195" s="100" t="str">
        <f>VLOOKUP(I195,'ITEM#'!A:B,2,0)</f>
        <v>Costco01</v>
      </c>
      <c r="P195" s="102">
        <f>VLOOKUP(I195,'ITEM#'!A:D,4,0)</f>
        <v>-22.5</v>
      </c>
      <c r="Q195" s="103">
        <f t="shared" si="23"/>
        <v>1</v>
      </c>
      <c r="S195" s="98" t="s">
        <v>7637</v>
      </c>
    </row>
    <row r="196" spans="1:19" s="98" customFormat="1" x14ac:dyDescent="0.25">
      <c r="A196" s="100" t="s">
        <v>7568</v>
      </c>
      <c r="B196" s="100" t="s">
        <v>7577</v>
      </c>
      <c r="C196" s="99">
        <v>45273</v>
      </c>
      <c r="D196" s="101"/>
      <c r="E196" s="101"/>
      <c r="F196" s="101">
        <v>-22.5</v>
      </c>
      <c r="G196" s="99">
        <v>45273</v>
      </c>
      <c r="H196" s="100" t="s">
        <v>7578</v>
      </c>
      <c r="I196" s="100">
        <v>1663079</v>
      </c>
      <c r="J196" s="100"/>
      <c r="K196" s="100">
        <v>195237</v>
      </c>
      <c r="L196" s="99">
        <v>45278</v>
      </c>
      <c r="M196" s="100" t="str">
        <f>VLOOKUP(I196,'ITEM#'!A:B,2,0)</f>
        <v>Costco01</v>
      </c>
      <c r="P196" s="102">
        <f>VLOOKUP(I196,'ITEM#'!A:D,4,0)</f>
        <v>-22.5</v>
      </c>
      <c r="Q196" s="103">
        <f t="shared" si="23"/>
        <v>1</v>
      </c>
      <c r="S196" s="98" t="s">
        <v>7637</v>
      </c>
    </row>
    <row r="197" spans="1:19" x14ac:dyDescent="0.25">
      <c r="A197" s="77" t="s">
        <v>7568</v>
      </c>
      <c r="B197" s="77" t="s">
        <v>7579</v>
      </c>
      <c r="C197" s="78">
        <v>45274</v>
      </c>
      <c r="D197" s="79">
        <v>-86.72</v>
      </c>
      <c r="E197" s="79">
        <v>-9.3699999999999992</v>
      </c>
      <c r="F197" s="79">
        <v>-77.349999999999994</v>
      </c>
      <c r="G197" s="78">
        <v>45274</v>
      </c>
      <c r="H197" s="77" t="s">
        <v>7580</v>
      </c>
      <c r="I197" s="80">
        <v>1662420</v>
      </c>
      <c r="J197" s="80"/>
      <c r="K197" s="80">
        <v>195239</v>
      </c>
      <c r="L197" s="81">
        <v>45278</v>
      </c>
      <c r="M197" s="77" t="str">
        <f>VLOOKUP(I197,'ITEM#'!A:B,2,0)</f>
        <v>Costco01</v>
      </c>
      <c r="P197" s="42">
        <f>VLOOKUP(I197,'ITEM#'!A:D,4,0)</f>
        <v>-77.349999999999994</v>
      </c>
      <c r="Q197" s="84">
        <f t="shared" si="23"/>
        <v>1</v>
      </c>
    </row>
    <row r="198" spans="1:19" x14ac:dyDescent="0.25">
      <c r="A198" s="77" t="s">
        <v>7568</v>
      </c>
      <c r="B198" s="77" t="s">
        <v>7581</v>
      </c>
      <c r="C198" s="78">
        <v>45272</v>
      </c>
      <c r="D198" s="79">
        <v>-95.31</v>
      </c>
      <c r="E198" s="79">
        <v>-9.4600000000000009</v>
      </c>
      <c r="F198" s="79">
        <v>-85.85</v>
      </c>
      <c r="G198" s="78">
        <v>45272</v>
      </c>
      <c r="H198" s="77" t="s">
        <v>7582</v>
      </c>
      <c r="I198" s="80">
        <v>1662421</v>
      </c>
      <c r="J198" s="80"/>
      <c r="K198" s="80">
        <v>195239</v>
      </c>
      <c r="L198" s="81">
        <v>45278</v>
      </c>
      <c r="M198" s="77" t="str">
        <f>VLOOKUP(I198,'ITEM#'!A:B,2,0)</f>
        <v>Costco01</v>
      </c>
      <c r="P198" s="42">
        <f>VLOOKUP(I198,'ITEM#'!A:D,4,0)</f>
        <v>-85.85</v>
      </c>
      <c r="Q198" s="84">
        <f t="shared" si="23"/>
        <v>1</v>
      </c>
    </row>
    <row r="199" spans="1:19" x14ac:dyDescent="0.25">
      <c r="A199" s="77" t="s">
        <v>7568</v>
      </c>
      <c r="B199" s="77" t="s">
        <v>7583</v>
      </c>
      <c r="C199" s="78">
        <v>45273</v>
      </c>
      <c r="D199" s="79">
        <v>-86.72</v>
      </c>
      <c r="E199" s="79">
        <v>-9.3699999999999992</v>
      </c>
      <c r="F199" s="79">
        <v>-77.349999999999994</v>
      </c>
      <c r="G199" s="78">
        <v>45273</v>
      </c>
      <c r="H199" s="77" t="s">
        <v>7584</v>
      </c>
      <c r="I199" s="80">
        <v>1662420</v>
      </c>
      <c r="J199" s="80"/>
      <c r="K199" s="80">
        <v>195239</v>
      </c>
      <c r="L199" s="81">
        <v>45278</v>
      </c>
      <c r="M199" s="77" t="str">
        <f>VLOOKUP(I199,'ITEM#'!A:B,2,0)</f>
        <v>Costco01</v>
      </c>
      <c r="P199" s="42">
        <f>VLOOKUP(I199,'ITEM#'!A:D,4,0)</f>
        <v>-77.349999999999994</v>
      </c>
      <c r="Q199" s="84">
        <f t="shared" si="23"/>
        <v>1</v>
      </c>
    </row>
    <row r="200" spans="1:19" x14ac:dyDescent="0.25">
      <c r="A200" s="77" t="s">
        <v>7568</v>
      </c>
      <c r="B200" s="77" t="s">
        <v>7585</v>
      </c>
      <c r="C200" s="78">
        <v>45273</v>
      </c>
      <c r="D200" s="79">
        <v>-25.55</v>
      </c>
      <c r="E200" s="79">
        <v>0</v>
      </c>
      <c r="F200" s="79">
        <v>-25.55</v>
      </c>
      <c r="G200" s="78">
        <v>45273</v>
      </c>
      <c r="H200" s="77" t="s">
        <v>7586</v>
      </c>
      <c r="I200" s="80">
        <v>1516597</v>
      </c>
      <c r="J200" s="80"/>
      <c r="K200" s="80">
        <v>195239</v>
      </c>
      <c r="L200" s="81">
        <v>45278</v>
      </c>
      <c r="M200" s="77" t="str">
        <f>VLOOKUP(I200,'ITEM#'!A:B,2,0)</f>
        <v>Costco01</v>
      </c>
      <c r="P200" s="42">
        <f>VLOOKUP(I200,'ITEM#'!A:D,4,0)</f>
        <v>-25.55</v>
      </c>
      <c r="Q200" s="84">
        <f t="shared" si="23"/>
        <v>1</v>
      </c>
    </row>
    <row r="201" spans="1:19" x14ac:dyDescent="0.25">
      <c r="A201" s="77" t="s">
        <v>7568</v>
      </c>
      <c r="B201" s="77" t="s">
        <v>7587</v>
      </c>
      <c r="C201" s="78">
        <v>45272</v>
      </c>
      <c r="D201" s="79">
        <v>-39</v>
      </c>
      <c r="E201" s="79">
        <v>0</v>
      </c>
      <c r="F201" s="79">
        <v>-39</v>
      </c>
      <c r="G201" s="78">
        <v>45272</v>
      </c>
      <c r="H201" s="77" t="s">
        <v>7588</v>
      </c>
      <c r="I201" s="80">
        <v>1529946</v>
      </c>
      <c r="J201" s="80"/>
      <c r="K201" s="80">
        <v>195239</v>
      </c>
      <c r="L201" s="81">
        <v>45278</v>
      </c>
      <c r="M201" s="77" t="str">
        <f>VLOOKUP(I201,'ITEM#'!A:B,2,0)</f>
        <v>Costco01</v>
      </c>
      <c r="P201" s="42">
        <f>VLOOKUP(I201,'ITEM#'!A:D,4,0)</f>
        <v>-39</v>
      </c>
      <c r="Q201" s="84">
        <f t="shared" si="23"/>
        <v>1</v>
      </c>
    </row>
    <row r="202" spans="1:19" x14ac:dyDescent="0.25">
      <c r="A202" s="77" t="s">
        <v>7568</v>
      </c>
      <c r="B202" s="77" t="s">
        <v>7589</v>
      </c>
      <c r="C202" s="78">
        <v>45273</v>
      </c>
      <c r="D202" s="79">
        <v>-42.7</v>
      </c>
      <c r="E202" s="79">
        <v>-11.1</v>
      </c>
      <c r="F202" s="79">
        <v>-31.6</v>
      </c>
      <c r="G202" s="78">
        <v>45273</v>
      </c>
      <c r="H202" s="77" t="s">
        <v>7590</v>
      </c>
      <c r="I202" s="80">
        <v>1540787</v>
      </c>
      <c r="J202" s="80"/>
      <c r="K202" s="80">
        <v>195239</v>
      </c>
      <c r="L202" s="81">
        <v>45278</v>
      </c>
      <c r="M202" s="77" t="str">
        <f>VLOOKUP(I202,'ITEM#'!A:B,2,0)</f>
        <v>Costco01</v>
      </c>
      <c r="P202" s="42">
        <f>VLOOKUP(I202,'ITEM#'!A:D,4,0)</f>
        <v>-31.6</v>
      </c>
      <c r="Q202" s="84">
        <f t="shared" si="23"/>
        <v>1</v>
      </c>
    </row>
    <row r="203" spans="1:19" x14ac:dyDescent="0.25">
      <c r="A203" s="77" t="s">
        <v>7568</v>
      </c>
      <c r="B203" s="77" t="s">
        <v>7591</v>
      </c>
      <c r="C203" s="78">
        <v>45274</v>
      </c>
      <c r="D203" s="79">
        <v>-95.31</v>
      </c>
      <c r="E203" s="79">
        <v>-9.4600000000000009</v>
      </c>
      <c r="F203" s="79">
        <v>-85.85</v>
      </c>
      <c r="G203" s="78">
        <v>45274</v>
      </c>
      <c r="H203" s="77" t="s">
        <v>7592</v>
      </c>
      <c r="I203" s="80">
        <v>1662421</v>
      </c>
      <c r="J203" s="80"/>
      <c r="K203" s="80">
        <v>195239</v>
      </c>
      <c r="L203" s="81">
        <v>45278</v>
      </c>
      <c r="M203" s="77" t="str">
        <f>VLOOKUP(I203,'ITEM#'!A:B,2,0)</f>
        <v>Costco01</v>
      </c>
      <c r="P203" s="42">
        <f>VLOOKUP(I203,'ITEM#'!A:D,4,0)</f>
        <v>-85.85</v>
      </c>
      <c r="Q203" s="84">
        <f t="shared" si="23"/>
        <v>1</v>
      </c>
    </row>
    <row r="204" spans="1:19" x14ac:dyDescent="0.25">
      <c r="A204" s="77" t="s">
        <v>7568</v>
      </c>
      <c r="B204" s="77" t="s">
        <v>7593</v>
      </c>
      <c r="C204" s="78">
        <v>45274</v>
      </c>
      <c r="D204" s="79">
        <f>E204+F204</f>
        <v>-86.72</v>
      </c>
      <c r="E204" s="79">
        <v>-9.3699999999999992</v>
      </c>
      <c r="F204" s="79">
        <v>-77.349999999999994</v>
      </c>
      <c r="G204" s="78">
        <v>45274</v>
      </c>
      <c r="H204" s="77" t="s">
        <v>7594</v>
      </c>
      <c r="I204" s="80">
        <v>1662420</v>
      </c>
      <c r="J204" s="80"/>
      <c r="K204" s="80">
        <v>195239</v>
      </c>
      <c r="L204" s="81">
        <v>45278</v>
      </c>
      <c r="M204" s="77" t="str">
        <f>VLOOKUP(I204,'ITEM#'!A:B,2,0)</f>
        <v>Costco01</v>
      </c>
      <c r="P204" s="42">
        <f>VLOOKUP(I204,'ITEM#'!A:D,4,0)</f>
        <v>-77.349999999999994</v>
      </c>
      <c r="Q204" s="84">
        <f t="shared" si="23"/>
        <v>1</v>
      </c>
    </row>
    <row r="205" spans="1:19" x14ac:dyDescent="0.25">
      <c r="A205" s="77" t="s">
        <v>7568</v>
      </c>
      <c r="B205" s="77" t="s">
        <v>7593</v>
      </c>
      <c r="C205" s="78">
        <v>45274</v>
      </c>
      <c r="D205" s="79">
        <f>E205+F205</f>
        <v>-95.31</v>
      </c>
      <c r="E205" s="79">
        <v>-9.4600000000000009</v>
      </c>
      <c r="F205" s="79">
        <v>-85.85</v>
      </c>
      <c r="G205" s="78">
        <v>45274</v>
      </c>
      <c r="H205" s="77" t="s">
        <v>7594</v>
      </c>
      <c r="I205" s="80">
        <v>1662421</v>
      </c>
      <c r="J205" s="80"/>
      <c r="K205" s="80">
        <v>195239</v>
      </c>
      <c r="L205" s="81">
        <v>45278</v>
      </c>
      <c r="M205" s="77" t="str">
        <f>VLOOKUP(I205,'ITEM#'!A:B,2,0)</f>
        <v>Costco01</v>
      </c>
      <c r="P205" s="42">
        <f>VLOOKUP(I205,'ITEM#'!A:D,4,0)</f>
        <v>-85.85</v>
      </c>
      <c r="Q205" s="84">
        <f t="shared" si="23"/>
        <v>1</v>
      </c>
    </row>
    <row r="206" spans="1:19" x14ac:dyDescent="0.25">
      <c r="A206" s="77" t="s">
        <v>7568</v>
      </c>
      <c r="B206" s="77" t="s">
        <v>7595</v>
      </c>
      <c r="C206" s="78">
        <v>45274</v>
      </c>
      <c r="D206" s="79">
        <f t="shared" ref="D206:D207" si="24">E206+F206</f>
        <v>-77.319999999999993</v>
      </c>
      <c r="E206" s="79">
        <v>-21.02</v>
      </c>
      <c r="F206" s="79">
        <v>-56.3</v>
      </c>
      <c r="G206" s="78">
        <v>45274</v>
      </c>
      <c r="H206" s="77" t="s">
        <v>7596</v>
      </c>
      <c r="I206" s="80">
        <v>1540780</v>
      </c>
      <c r="J206" s="80"/>
      <c r="K206" s="80">
        <v>195239</v>
      </c>
      <c r="L206" s="81">
        <v>45278</v>
      </c>
      <c r="M206" s="77" t="str">
        <f>VLOOKUP(I206,'ITEM#'!A:B,2,0)</f>
        <v>Costco01</v>
      </c>
      <c r="P206" s="42">
        <f>VLOOKUP(I206,'ITEM#'!A:D,4,0)</f>
        <v>-28.15</v>
      </c>
      <c r="Q206" s="84">
        <f t="shared" si="23"/>
        <v>2</v>
      </c>
    </row>
    <row r="207" spans="1:19" x14ac:dyDescent="0.25">
      <c r="A207" s="77" t="s">
        <v>7568</v>
      </c>
      <c r="B207" s="77" t="s">
        <v>7595</v>
      </c>
      <c r="C207" s="78">
        <v>45274</v>
      </c>
      <c r="D207" s="79">
        <f t="shared" si="24"/>
        <v>-173.44</v>
      </c>
      <c r="E207" s="79">
        <v>-18.739999999999998</v>
      </c>
      <c r="F207" s="79">
        <v>-154.69999999999999</v>
      </c>
      <c r="G207" s="78">
        <v>45274</v>
      </c>
      <c r="H207" s="77" t="s">
        <v>7596</v>
      </c>
      <c r="I207" s="80">
        <v>1662420</v>
      </c>
      <c r="J207" s="80"/>
      <c r="K207" s="80">
        <v>195239</v>
      </c>
      <c r="L207" s="81">
        <v>45278</v>
      </c>
      <c r="M207" s="77" t="str">
        <f>VLOOKUP(I207,'ITEM#'!A:B,2,0)</f>
        <v>Costco01</v>
      </c>
      <c r="P207" s="42">
        <f>VLOOKUP(I207,'ITEM#'!A:D,4,0)</f>
        <v>-77.349999999999994</v>
      </c>
      <c r="Q207" s="84">
        <f t="shared" si="23"/>
        <v>2</v>
      </c>
    </row>
    <row r="208" spans="1:19" x14ac:dyDescent="0.25">
      <c r="A208" s="77" t="s">
        <v>7568</v>
      </c>
      <c r="B208" s="77" t="s">
        <v>7597</v>
      </c>
      <c r="C208" s="78">
        <v>45273</v>
      </c>
      <c r="D208" s="79">
        <f>E208+F208</f>
        <v>-173.44</v>
      </c>
      <c r="E208" s="79">
        <v>-18.739999999999998</v>
      </c>
      <c r="F208" s="79">
        <v>-154.69999999999999</v>
      </c>
      <c r="G208" s="78">
        <v>45273</v>
      </c>
      <c r="H208" s="77" t="s">
        <v>7598</v>
      </c>
      <c r="I208" s="80">
        <v>1662420</v>
      </c>
      <c r="J208" s="80"/>
      <c r="K208" s="80">
        <v>195239</v>
      </c>
      <c r="L208" s="81">
        <v>45278</v>
      </c>
      <c r="M208" s="77" t="str">
        <f>VLOOKUP(I208,'ITEM#'!A:B,2,0)</f>
        <v>Costco01</v>
      </c>
      <c r="P208" s="42">
        <f>VLOOKUP(I208,'ITEM#'!A:D,4,0)</f>
        <v>-77.349999999999994</v>
      </c>
      <c r="Q208" s="84">
        <f t="shared" si="23"/>
        <v>2</v>
      </c>
    </row>
    <row r="209" spans="1:17" x14ac:dyDescent="0.25">
      <c r="A209" s="77" t="s">
        <v>7568</v>
      </c>
      <c r="B209" s="77" t="s">
        <v>7597</v>
      </c>
      <c r="C209" s="78">
        <v>45273</v>
      </c>
      <c r="D209" s="79">
        <f>E209+F209</f>
        <v>-95.31</v>
      </c>
      <c r="E209" s="79">
        <v>-9.4600000000000009</v>
      </c>
      <c r="F209" s="79">
        <v>-85.85</v>
      </c>
      <c r="G209" s="78">
        <v>45273</v>
      </c>
      <c r="H209" s="77" t="s">
        <v>7598</v>
      </c>
      <c r="I209" s="80">
        <v>1662421</v>
      </c>
      <c r="J209" s="80"/>
      <c r="K209" s="80">
        <v>195239</v>
      </c>
      <c r="L209" s="81">
        <v>45278</v>
      </c>
      <c r="M209" s="77" t="str">
        <f>VLOOKUP(I209,'ITEM#'!A:B,2,0)</f>
        <v>Costco01</v>
      </c>
      <c r="P209" s="42">
        <f>VLOOKUP(I209,'ITEM#'!A:D,4,0)</f>
        <v>-85.85</v>
      </c>
      <c r="Q209" s="84">
        <f t="shared" si="23"/>
        <v>1</v>
      </c>
    </row>
    <row r="210" spans="1:17" x14ac:dyDescent="0.25">
      <c r="A210" s="77" t="s">
        <v>7568</v>
      </c>
      <c r="B210" s="77" t="s">
        <v>7599</v>
      </c>
      <c r="C210" s="78">
        <v>45273</v>
      </c>
      <c r="D210" s="79">
        <f t="shared" ref="D210:D212" si="25">E210+F210</f>
        <v>-42.7</v>
      </c>
      <c r="E210" s="79">
        <v>-11.1</v>
      </c>
      <c r="F210" s="79">
        <v>-31.6</v>
      </c>
      <c r="G210" s="78">
        <v>45273</v>
      </c>
      <c r="H210" s="77" t="s">
        <v>7600</v>
      </c>
      <c r="I210" s="80">
        <v>1540784</v>
      </c>
      <c r="J210" s="80"/>
      <c r="K210" s="80">
        <v>195239</v>
      </c>
      <c r="L210" s="81">
        <v>45278</v>
      </c>
      <c r="M210" s="77" t="str">
        <f>VLOOKUP(I210,'ITEM#'!A:B,2,0)</f>
        <v>Costco01</v>
      </c>
      <c r="P210" s="42">
        <f>VLOOKUP(I210,'ITEM#'!A:D,4,0)</f>
        <v>-31.6</v>
      </c>
      <c r="Q210" s="84">
        <f t="shared" si="23"/>
        <v>1</v>
      </c>
    </row>
    <row r="211" spans="1:17" x14ac:dyDescent="0.25">
      <c r="A211" s="77" t="s">
        <v>7568</v>
      </c>
      <c r="B211" s="77" t="s">
        <v>7599</v>
      </c>
      <c r="C211" s="78">
        <v>45273</v>
      </c>
      <c r="D211" s="79">
        <f t="shared" si="25"/>
        <v>-95.31</v>
      </c>
      <c r="E211" s="79">
        <v>-9.4600000000000009</v>
      </c>
      <c r="F211" s="79">
        <v>-85.85</v>
      </c>
      <c r="G211" s="78">
        <v>45273</v>
      </c>
      <c r="H211" s="77" t="s">
        <v>7600</v>
      </c>
      <c r="I211" s="80">
        <v>1662421</v>
      </c>
      <c r="J211" s="80"/>
      <c r="K211" s="80">
        <v>195239</v>
      </c>
      <c r="L211" s="81">
        <v>45278</v>
      </c>
      <c r="M211" s="77" t="str">
        <f>VLOOKUP(I211,'ITEM#'!A:B,2,0)</f>
        <v>Costco01</v>
      </c>
      <c r="P211" s="42">
        <f>VLOOKUP(I211,'ITEM#'!A:D,4,0)</f>
        <v>-85.85</v>
      </c>
      <c r="Q211" s="84">
        <f t="shared" si="23"/>
        <v>1</v>
      </c>
    </row>
    <row r="212" spans="1:17" x14ac:dyDescent="0.25">
      <c r="A212" s="77" t="s">
        <v>7568</v>
      </c>
      <c r="B212" s="77" t="s">
        <v>7599</v>
      </c>
      <c r="C212" s="78">
        <v>45273</v>
      </c>
      <c r="D212" s="79">
        <f t="shared" si="25"/>
        <v>-285.93</v>
      </c>
      <c r="E212" s="79">
        <v>-28.38</v>
      </c>
      <c r="F212" s="79">
        <v>-257.55</v>
      </c>
      <c r="G212" s="78">
        <v>45273</v>
      </c>
      <c r="H212" s="77" t="s">
        <v>7600</v>
      </c>
      <c r="I212" s="80">
        <v>1662422</v>
      </c>
      <c r="J212" s="80"/>
      <c r="K212" s="80">
        <v>195239</v>
      </c>
      <c r="L212" s="81">
        <v>45278</v>
      </c>
      <c r="M212" s="77" t="str">
        <f>VLOOKUP(I212,'ITEM#'!A:B,2,0)</f>
        <v>Costco01</v>
      </c>
      <c r="P212" s="42">
        <f>VLOOKUP(I212,'ITEM#'!A:D,4,0)</f>
        <v>-85.85</v>
      </c>
      <c r="Q212" s="84">
        <f t="shared" si="23"/>
        <v>3.0000000000000004</v>
      </c>
    </row>
    <row r="213" spans="1:17" x14ac:dyDescent="0.25">
      <c r="A213" s="77" t="s">
        <v>7568</v>
      </c>
      <c r="B213" s="77" t="s">
        <v>7601</v>
      </c>
      <c r="C213" s="78">
        <v>45273</v>
      </c>
      <c r="D213" s="79">
        <v>-78</v>
      </c>
      <c r="E213" s="79">
        <v>0</v>
      </c>
      <c r="F213" s="79">
        <v>-78</v>
      </c>
      <c r="G213" s="78">
        <v>45273</v>
      </c>
      <c r="H213" s="77" t="s">
        <v>7602</v>
      </c>
      <c r="I213" s="80">
        <v>1529947</v>
      </c>
      <c r="J213" s="80"/>
      <c r="K213" s="80">
        <v>195239</v>
      </c>
      <c r="L213" s="81">
        <v>45278</v>
      </c>
      <c r="M213" s="77" t="str">
        <f>VLOOKUP(I213,'ITEM#'!A:B,2,0)</f>
        <v>Costco01</v>
      </c>
      <c r="P213" s="42">
        <f>VLOOKUP(I213,'ITEM#'!A:D,4,0)</f>
        <v>-39</v>
      </c>
      <c r="Q213" s="84">
        <f t="shared" si="23"/>
        <v>2</v>
      </c>
    </row>
    <row r="214" spans="1:17" x14ac:dyDescent="0.25">
      <c r="A214" s="77" t="s">
        <v>7568</v>
      </c>
      <c r="B214" s="77" t="s">
        <v>7603</v>
      </c>
      <c r="C214" s="78">
        <v>45274</v>
      </c>
      <c r="D214" s="79">
        <v>-95.31</v>
      </c>
      <c r="E214" s="79">
        <v>-9.4600000000000009</v>
      </c>
      <c r="F214" s="79">
        <v>-85.85</v>
      </c>
      <c r="G214" s="78">
        <v>45274</v>
      </c>
      <c r="H214" s="77" t="s">
        <v>7604</v>
      </c>
      <c r="I214" s="80">
        <v>1662421</v>
      </c>
      <c r="J214" s="80"/>
      <c r="K214" s="80">
        <v>195239</v>
      </c>
      <c r="L214" s="81">
        <v>45278</v>
      </c>
      <c r="M214" s="77" t="str">
        <f>VLOOKUP(I214,'ITEM#'!A:B,2,0)</f>
        <v>Costco01</v>
      </c>
      <c r="P214" s="42">
        <f>VLOOKUP(I214,'ITEM#'!A:D,4,0)</f>
        <v>-85.85</v>
      </c>
      <c r="Q214" s="84">
        <f t="shared" si="23"/>
        <v>1</v>
      </c>
    </row>
    <row r="215" spans="1:17" x14ac:dyDescent="0.25">
      <c r="A215" s="77" t="s">
        <v>7568</v>
      </c>
      <c r="B215" s="77" t="s">
        <v>7605</v>
      </c>
      <c r="C215" s="78">
        <v>45272</v>
      </c>
      <c r="D215" s="79">
        <v>-22.78</v>
      </c>
      <c r="E215" s="79">
        <v>0</v>
      </c>
      <c r="F215" s="79">
        <v>-22.78</v>
      </c>
      <c r="G215" s="78">
        <v>45272</v>
      </c>
      <c r="H215" s="77" t="s">
        <v>7606</v>
      </c>
      <c r="I215" s="80">
        <v>1529944</v>
      </c>
      <c r="J215" s="80"/>
      <c r="K215" s="80">
        <v>195239</v>
      </c>
      <c r="L215" s="81">
        <v>45278</v>
      </c>
      <c r="M215" s="77" t="str">
        <f>VLOOKUP(I215,'ITEM#'!A:B,2,0)</f>
        <v>Costco01</v>
      </c>
      <c r="P215" s="42">
        <f>VLOOKUP(I215,'ITEM#'!A:D,4,0)</f>
        <v>-22.78</v>
      </c>
      <c r="Q215" s="84">
        <f t="shared" si="23"/>
        <v>1</v>
      </c>
    </row>
    <row r="216" spans="1:17" x14ac:dyDescent="0.25">
      <c r="A216" s="77" t="s">
        <v>7568</v>
      </c>
      <c r="B216" s="77" t="s">
        <v>7607</v>
      </c>
      <c r="C216" s="78">
        <v>45272</v>
      </c>
      <c r="D216" s="79">
        <v>-190.62</v>
      </c>
      <c r="E216" s="79">
        <v>-18.920000000000002</v>
      </c>
      <c r="F216" s="79">
        <v>-171.7</v>
      </c>
      <c r="G216" s="78">
        <v>45272</v>
      </c>
      <c r="H216" s="77" t="s">
        <v>7608</v>
      </c>
      <c r="I216" s="80">
        <v>1662421</v>
      </c>
      <c r="J216" s="80"/>
      <c r="K216" s="80">
        <v>195239</v>
      </c>
      <c r="L216" s="81">
        <v>45278</v>
      </c>
      <c r="M216" s="77" t="str">
        <f>VLOOKUP(I216,'ITEM#'!A:B,2,0)</f>
        <v>Costco01</v>
      </c>
      <c r="P216" s="42">
        <f>VLOOKUP(I216,'ITEM#'!A:D,4,0)</f>
        <v>-85.85</v>
      </c>
      <c r="Q216" s="84">
        <f t="shared" si="23"/>
        <v>2</v>
      </c>
    </row>
    <row r="217" spans="1:17" x14ac:dyDescent="0.25">
      <c r="A217" s="77" t="s">
        <v>7568</v>
      </c>
      <c r="B217" s="77" t="s">
        <v>7609</v>
      </c>
      <c r="C217" s="78">
        <v>45272</v>
      </c>
      <c r="D217" s="79">
        <f>E217+F217</f>
        <v>-346.88</v>
      </c>
      <c r="E217" s="79">
        <v>-37.479999999999997</v>
      </c>
      <c r="F217" s="79">
        <v>-309.39999999999998</v>
      </c>
      <c r="G217" s="78">
        <v>45272</v>
      </c>
      <c r="H217" s="77" t="s">
        <v>7610</v>
      </c>
      <c r="I217" s="80">
        <v>1662420</v>
      </c>
      <c r="J217" s="80"/>
      <c r="K217" s="80">
        <v>195239</v>
      </c>
      <c r="L217" s="81">
        <v>45278</v>
      </c>
      <c r="M217" s="77" t="str">
        <f>VLOOKUP(I217,'ITEM#'!A:B,2,0)</f>
        <v>Costco01</v>
      </c>
      <c r="P217" s="42">
        <f>VLOOKUP(I217,'ITEM#'!A:D,4,0)</f>
        <v>-77.349999999999994</v>
      </c>
      <c r="Q217" s="84">
        <f t="shared" si="23"/>
        <v>4</v>
      </c>
    </row>
    <row r="218" spans="1:17" x14ac:dyDescent="0.25">
      <c r="A218" s="77" t="s">
        <v>7568</v>
      </c>
      <c r="B218" s="77" t="s">
        <v>7609</v>
      </c>
      <c r="C218" s="78">
        <v>45272</v>
      </c>
      <c r="D218" s="79">
        <f t="shared" ref="D218:D221" si="26">E218+F218</f>
        <v>-95.31</v>
      </c>
      <c r="E218" s="79">
        <v>-9.4600000000000009</v>
      </c>
      <c r="F218" s="79">
        <v>-85.85</v>
      </c>
      <c r="G218" s="78">
        <v>45272</v>
      </c>
      <c r="H218" s="77" t="s">
        <v>7610</v>
      </c>
      <c r="I218" s="80">
        <v>1662421</v>
      </c>
      <c r="J218" s="80"/>
      <c r="K218" s="80">
        <v>195239</v>
      </c>
      <c r="L218" s="81">
        <v>45278</v>
      </c>
      <c r="M218" s="77" t="str">
        <f>VLOOKUP(I218,'ITEM#'!A:B,2,0)</f>
        <v>Costco01</v>
      </c>
      <c r="P218" s="42">
        <f>VLOOKUP(I218,'ITEM#'!A:D,4,0)</f>
        <v>-85.85</v>
      </c>
      <c r="Q218" s="84">
        <f t="shared" si="23"/>
        <v>1</v>
      </c>
    </row>
    <row r="219" spans="1:17" x14ac:dyDescent="0.25">
      <c r="A219" s="77" t="s">
        <v>7568</v>
      </c>
      <c r="B219" s="77" t="s">
        <v>7609</v>
      </c>
      <c r="C219" s="78">
        <v>45272</v>
      </c>
      <c r="D219" s="79">
        <f t="shared" si="26"/>
        <v>-190.62</v>
      </c>
      <c r="E219" s="79">
        <v>-18.920000000000002</v>
      </c>
      <c r="F219" s="79">
        <v>-171.7</v>
      </c>
      <c r="G219" s="78">
        <v>45272</v>
      </c>
      <c r="H219" s="77" t="s">
        <v>7610</v>
      </c>
      <c r="I219" s="80">
        <v>1662422</v>
      </c>
      <c r="J219" s="80"/>
      <c r="K219" s="80">
        <v>195239</v>
      </c>
      <c r="L219" s="81">
        <v>45278</v>
      </c>
      <c r="M219" s="77" t="str">
        <f>VLOOKUP(I219,'ITEM#'!A:B,2,0)</f>
        <v>Costco01</v>
      </c>
      <c r="P219" s="42">
        <f>VLOOKUP(I219,'ITEM#'!A:D,4,0)</f>
        <v>-85.85</v>
      </c>
      <c r="Q219" s="84">
        <f t="shared" si="23"/>
        <v>2</v>
      </c>
    </row>
    <row r="220" spans="1:17" x14ac:dyDescent="0.25">
      <c r="A220" s="77" t="s">
        <v>7568</v>
      </c>
      <c r="B220" s="77" t="s">
        <v>7611</v>
      </c>
      <c r="C220" s="78">
        <v>45272</v>
      </c>
      <c r="D220" s="79">
        <f t="shared" si="26"/>
        <v>-173.44</v>
      </c>
      <c r="E220" s="79">
        <v>-18.739999999999998</v>
      </c>
      <c r="F220" s="79">
        <v>-154.69999999999999</v>
      </c>
      <c r="G220" s="78">
        <v>45272</v>
      </c>
      <c r="H220" s="77" t="s">
        <v>7612</v>
      </c>
      <c r="I220" s="80">
        <v>1662420</v>
      </c>
      <c r="J220" s="80"/>
      <c r="K220" s="80">
        <v>195239</v>
      </c>
      <c r="L220" s="81">
        <v>45278</v>
      </c>
      <c r="M220" s="77" t="str">
        <f>VLOOKUP(I220,'ITEM#'!A:B,2,0)</f>
        <v>Costco01</v>
      </c>
      <c r="P220" s="42">
        <f>VLOOKUP(I220,'ITEM#'!A:D,4,0)</f>
        <v>-77.349999999999994</v>
      </c>
      <c r="Q220" s="84">
        <f t="shared" si="23"/>
        <v>2</v>
      </c>
    </row>
    <row r="221" spans="1:17" x14ac:dyDescent="0.25">
      <c r="A221" s="77" t="s">
        <v>7568</v>
      </c>
      <c r="B221" s="77" t="s">
        <v>7611</v>
      </c>
      <c r="C221" s="78">
        <v>45272</v>
      </c>
      <c r="D221" s="79">
        <f t="shared" si="26"/>
        <v>-190.62</v>
      </c>
      <c r="E221" s="79">
        <v>-18.920000000000002</v>
      </c>
      <c r="F221" s="79">
        <v>-171.7</v>
      </c>
      <c r="G221" s="78">
        <v>45272</v>
      </c>
      <c r="H221" s="77" t="s">
        <v>7612</v>
      </c>
      <c r="I221" s="80">
        <v>1662421</v>
      </c>
      <c r="J221" s="80"/>
      <c r="K221" s="80">
        <v>195239</v>
      </c>
      <c r="L221" s="81">
        <v>45278</v>
      </c>
      <c r="M221" s="77" t="str">
        <f>VLOOKUP(I221,'ITEM#'!A:B,2,0)</f>
        <v>Costco01</v>
      </c>
      <c r="P221" s="42">
        <f>VLOOKUP(I221,'ITEM#'!A:D,4,0)</f>
        <v>-85.85</v>
      </c>
      <c r="Q221" s="84">
        <f t="shared" si="23"/>
        <v>2</v>
      </c>
    </row>
    <row r="222" spans="1:17" x14ac:dyDescent="0.25">
      <c r="A222" s="77" t="s">
        <v>7568</v>
      </c>
      <c r="B222" s="77" t="s">
        <v>7613</v>
      </c>
      <c r="C222" s="78">
        <v>45273</v>
      </c>
      <c r="D222" s="79">
        <f>E222+F222</f>
        <v>-86.72</v>
      </c>
      <c r="E222" s="79">
        <v>-9.3699999999999992</v>
      </c>
      <c r="F222" s="79">
        <v>-77.349999999999994</v>
      </c>
      <c r="G222" s="78">
        <v>45273</v>
      </c>
      <c r="H222" s="77" t="s">
        <v>7614</v>
      </c>
      <c r="I222" s="80">
        <v>1662420</v>
      </c>
      <c r="J222" s="80"/>
      <c r="K222" s="80">
        <v>195239</v>
      </c>
      <c r="L222" s="81">
        <v>45278</v>
      </c>
      <c r="M222" s="77" t="str">
        <f>VLOOKUP(I222,'ITEM#'!A:B,2,0)</f>
        <v>Costco01</v>
      </c>
      <c r="P222" s="42">
        <f>VLOOKUP(I222,'ITEM#'!A:D,4,0)</f>
        <v>-77.349999999999994</v>
      </c>
      <c r="Q222" s="84">
        <f t="shared" si="23"/>
        <v>1</v>
      </c>
    </row>
    <row r="223" spans="1:17" x14ac:dyDescent="0.25">
      <c r="A223" s="77" t="s">
        <v>7568</v>
      </c>
      <c r="B223" s="77" t="s">
        <v>7613</v>
      </c>
      <c r="C223" s="78">
        <v>45273</v>
      </c>
      <c r="D223" s="79">
        <f>E223+F223</f>
        <v>-285.93</v>
      </c>
      <c r="E223" s="79">
        <v>-28.38</v>
      </c>
      <c r="F223" s="79">
        <v>-257.55</v>
      </c>
      <c r="G223" s="78">
        <v>45273</v>
      </c>
      <c r="H223" s="77" t="s">
        <v>7614</v>
      </c>
      <c r="I223" s="80">
        <v>1662422</v>
      </c>
      <c r="J223" s="80"/>
      <c r="K223" s="80">
        <v>195239</v>
      </c>
      <c r="L223" s="81">
        <v>45278</v>
      </c>
      <c r="M223" s="77" t="str">
        <f>VLOOKUP(I223,'ITEM#'!A:B,2,0)</f>
        <v>Costco01</v>
      </c>
      <c r="P223" s="42">
        <f>VLOOKUP(I223,'ITEM#'!A:D,4,0)</f>
        <v>-85.85</v>
      </c>
      <c r="Q223" s="84">
        <f t="shared" si="23"/>
        <v>3.0000000000000004</v>
      </c>
    </row>
    <row r="224" spans="1:17" x14ac:dyDescent="0.25">
      <c r="A224" s="77" t="s">
        <v>7568</v>
      </c>
      <c r="B224" s="77" t="s">
        <v>7615</v>
      </c>
      <c r="C224" s="78">
        <v>45273</v>
      </c>
      <c r="D224" s="79">
        <v>-25.55</v>
      </c>
      <c r="E224" s="79">
        <v>0</v>
      </c>
      <c r="F224" s="79">
        <v>-25.55</v>
      </c>
      <c r="G224" s="78">
        <v>45273</v>
      </c>
      <c r="H224" s="77" t="s">
        <v>7616</v>
      </c>
      <c r="I224" s="80">
        <v>1516594</v>
      </c>
      <c r="J224" s="80"/>
      <c r="K224" s="80">
        <v>195239</v>
      </c>
      <c r="L224" s="81">
        <v>45278</v>
      </c>
      <c r="M224" s="77" t="str">
        <f>VLOOKUP(I224,'ITEM#'!A:B,2,0)</f>
        <v>Costco01</v>
      </c>
      <c r="P224" s="42">
        <f>VLOOKUP(I224,'ITEM#'!A:D,4,0)</f>
        <v>-25.55</v>
      </c>
      <c r="Q224" s="84">
        <f t="shared" si="23"/>
        <v>1</v>
      </c>
    </row>
    <row r="225" spans="1:17" x14ac:dyDescent="0.25">
      <c r="A225" s="77" t="s">
        <v>7568</v>
      </c>
      <c r="B225" s="77" t="s">
        <v>7617</v>
      </c>
      <c r="C225" s="78">
        <v>45274</v>
      </c>
      <c r="D225" s="79">
        <v>-51.1</v>
      </c>
      <c r="E225" s="79">
        <v>0</v>
      </c>
      <c r="F225" s="79">
        <v>-51.1</v>
      </c>
      <c r="G225" s="78">
        <v>45274</v>
      </c>
      <c r="H225" s="77" t="s">
        <v>7618</v>
      </c>
      <c r="I225" s="80">
        <v>1516597</v>
      </c>
      <c r="J225" s="80"/>
      <c r="K225" s="80">
        <v>195239</v>
      </c>
      <c r="L225" s="81">
        <v>45278</v>
      </c>
      <c r="M225" s="77" t="str">
        <f>VLOOKUP(I225,'ITEM#'!A:B,2,0)</f>
        <v>Costco01</v>
      </c>
      <c r="P225" s="42">
        <f>VLOOKUP(I225,'ITEM#'!A:D,4,0)</f>
        <v>-25.55</v>
      </c>
      <c r="Q225" s="84">
        <f t="shared" si="23"/>
        <v>2</v>
      </c>
    </row>
    <row r="226" spans="1:17" x14ac:dyDescent="0.25">
      <c r="A226" s="77" t="s">
        <v>7568</v>
      </c>
      <c r="B226" s="77" t="s">
        <v>7619</v>
      </c>
      <c r="C226" s="78">
        <v>45274</v>
      </c>
      <c r="D226" s="79">
        <f>E226+F226</f>
        <v>-95.31</v>
      </c>
      <c r="E226" s="79">
        <v>-9.4600000000000009</v>
      </c>
      <c r="F226" s="79">
        <v>-85.85</v>
      </c>
      <c r="G226" s="78">
        <v>45274</v>
      </c>
      <c r="H226" s="77" t="s">
        <v>7620</v>
      </c>
      <c r="I226" s="80">
        <v>1662421</v>
      </c>
      <c r="J226" s="80"/>
      <c r="K226" s="80">
        <v>195239</v>
      </c>
      <c r="L226" s="81">
        <v>45278</v>
      </c>
      <c r="M226" s="77" t="str">
        <f>VLOOKUP(I226,'ITEM#'!A:B,2,0)</f>
        <v>Costco01</v>
      </c>
      <c r="P226" s="42">
        <f>VLOOKUP(I226,'ITEM#'!A:D,4,0)</f>
        <v>-85.85</v>
      </c>
      <c r="Q226" s="84">
        <f t="shared" si="23"/>
        <v>1</v>
      </c>
    </row>
    <row r="227" spans="1:17" x14ac:dyDescent="0.25">
      <c r="A227" s="77" t="s">
        <v>7568</v>
      </c>
      <c r="B227" s="77" t="s">
        <v>7619</v>
      </c>
      <c r="C227" s="78">
        <v>45274</v>
      </c>
      <c r="D227" s="79">
        <f>E227+F227</f>
        <v>-190.62</v>
      </c>
      <c r="E227" s="79">
        <v>-18.920000000000002</v>
      </c>
      <c r="F227" s="79">
        <v>-171.7</v>
      </c>
      <c r="G227" s="78">
        <v>45274</v>
      </c>
      <c r="H227" s="77" t="s">
        <v>7620</v>
      </c>
      <c r="I227" s="80">
        <v>1662422</v>
      </c>
      <c r="J227" s="80"/>
      <c r="K227" s="80">
        <v>195239</v>
      </c>
      <c r="L227" s="81">
        <v>45278</v>
      </c>
      <c r="M227" s="77" t="str">
        <f>VLOOKUP(I227,'ITEM#'!A:B,2,0)</f>
        <v>Costco01</v>
      </c>
      <c r="P227" s="42">
        <f>VLOOKUP(I227,'ITEM#'!A:D,4,0)</f>
        <v>-85.85</v>
      </c>
      <c r="Q227" s="84">
        <f t="shared" si="23"/>
        <v>2</v>
      </c>
    </row>
    <row r="228" spans="1:17" x14ac:dyDescent="0.25">
      <c r="A228" s="77" t="s">
        <v>7568</v>
      </c>
      <c r="B228" s="77" t="s">
        <v>7621</v>
      </c>
      <c r="C228" s="78">
        <v>45272</v>
      </c>
      <c r="D228" s="79">
        <v>-95.31</v>
      </c>
      <c r="E228" s="79">
        <v>-9.4600000000000009</v>
      </c>
      <c r="F228" s="79">
        <v>-85.85</v>
      </c>
      <c r="G228" s="78">
        <v>45272</v>
      </c>
      <c r="H228" s="77" t="s">
        <v>7622</v>
      </c>
      <c r="I228" s="80">
        <v>1662422</v>
      </c>
      <c r="J228" s="80"/>
      <c r="K228" s="80">
        <v>195239</v>
      </c>
      <c r="L228" s="81">
        <v>45278</v>
      </c>
      <c r="M228" s="77" t="str">
        <f>VLOOKUP(I228,'ITEM#'!A:B,2,0)</f>
        <v>Costco01</v>
      </c>
      <c r="P228" s="42">
        <f>VLOOKUP(I228,'ITEM#'!A:D,4,0)</f>
        <v>-85.85</v>
      </c>
      <c r="Q228" s="84">
        <f t="shared" si="23"/>
        <v>1</v>
      </c>
    </row>
    <row r="229" spans="1:17" x14ac:dyDescent="0.25">
      <c r="A229" s="77" t="s">
        <v>7568</v>
      </c>
      <c r="B229" s="77" t="s">
        <v>7623</v>
      </c>
      <c r="C229" s="78">
        <v>45273</v>
      </c>
      <c r="D229" s="79">
        <v>-39</v>
      </c>
      <c r="E229" s="79">
        <v>0</v>
      </c>
      <c r="F229" s="79">
        <v>-39</v>
      </c>
      <c r="G229" s="78">
        <v>45273</v>
      </c>
      <c r="H229" s="77" t="s">
        <v>7624</v>
      </c>
      <c r="I229" s="80">
        <v>1529946</v>
      </c>
      <c r="J229" s="80"/>
      <c r="K229" s="80">
        <v>195239</v>
      </c>
      <c r="L229" s="81">
        <v>45278</v>
      </c>
      <c r="M229" s="77" t="str">
        <f>VLOOKUP(I229,'ITEM#'!A:B,2,0)</f>
        <v>Costco01</v>
      </c>
      <c r="P229" s="42">
        <f>VLOOKUP(I229,'ITEM#'!A:D,4,0)</f>
        <v>-39</v>
      </c>
      <c r="Q229" s="84">
        <f t="shared" si="23"/>
        <v>1</v>
      </c>
    </row>
    <row r="230" spans="1:17" x14ac:dyDescent="0.25">
      <c r="A230" s="77" t="s">
        <v>7568</v>
      </c>
      <c r="B230" s="77" t="s">
        <v>7625</v>
      </c>
      <c r="C230" s="78">
        <v>45272</v>
      </c>
      <c r="D230" s="79">
        <v>-86.72</v>
      </c>
      <c r="E230" s="79">
        <v>-9.3699999999999992</v>
      </c>
      <c r="F230" s="79">
        <v>-77.349999999999994</v>
      </c>
      <c r="G230" s="78">
        <v>45272</v>
      </c>
      <c r="H230" s="77" t="s">
        <v>7626</v>
      </c>
      <c r="I230" s="80">
        <v>1662420</v>
      </c>
      <c r="J230" s="80"/>
      <c r="K230" s="80">
        <v>195239</v>
      </c>
      <c r="L230" s="81">
        <v>45278</v>
      </c>
      <c r="M230" s="77" t="str">
        <f>VLOOKUP(I230,'ITEM#'!A:B,2,0)</f>
        <v>Costco01</v>
      </c>
      <c r="P230" s="42">
        <f>VLOOKUP(I230,'ITEM#'!A:D,4,0)</f>
        <v>-77.349999999999994</v>
      </c>
      <c r="Q230" s="84">
        <f t="shared" si="23"/>
        <v>1</v>
      </c>
    </row>
    <row r="231" spans="1:17" x14ac:dyDescent="0.25">
      <c r="A231" s="77" t="s">
        <v>7568</v>
      </c>
      <c r="B231" s="77" t="s">
        <v>7627</v>
      </c>
      <c r="C231" s="78">
        <v>45272</v>
      </c>
      <c r="D231" s="79">
        <v>-86.72</v>
      </c>
      <c r="E231" s="79">
        <v>-9.3699999999999992</v>
      </c>
      <c r="F231" s="79">
        <v>-77.349999999999994</v>
      </c>
      <c r="G231" s="78">
        <v>45272</v>
      </c>
      <c r="H231" s="77" t="s">
        <v>7628</v>
      </c>
      <c r="I231" s="80">
        <v>1662420</v>
      </c>
      <c r="J231" s="80"/>
      <c r="K231" s="80">
        <v>195239</v>
      </c>
      <c r="L231" s="81">
        <v>45278</v>
      </c>
      <c r="M231" s="77" t="str">
        <f>VLOOKUP(I231,'ITEM#'!A:B,2,0)</f>
        <v>Costco01</v>
      </c>
      <c r="P231" s="42">
        <f>VLOOKUP(I231,'ITEM#'!A:D,4,0)</f>
        <v>-77.349999999999994</v>
      </c>
      <c r="Q231" s="84">
        <f t="shared" si="23"/>
        <v>1</v>
      </c>
    </row>
    <row r="232" spans="1:17" x14ac:dyDescent="0.25">
      <c r="A232" s="77" t="s">
        <v>7568</v>
      </c>
      <c r="B232" s="77" t="s">
        <v>7629</v>
      </c>
      <c r="C232" s="78">
        <v>45272</v>
      </c>
      <c r="D232" s="79">
        <f>E232+F232</f>
        <v>-170.8</v>
      </c>
      <c r="E232" s="79">
        <v>-44.4</v>
      </c>
      <c r="F232" s="79">
        <v>-126.4</v>
      </c>
      <c r="G232" s="78">
        <v>45272</v>
      </c>
      <c r="H232" s="77" t="s">
        <v>7630</v>
      </c>
      <c r="I232" s="80">
        <v>1540785</v>
      </c>
      <c r="J232" s="80"/>
      <c r="K232" s="80">
        <v>195239</v>
      </c>
      <c r="L232" s="81">
        <v>45278</v>
      </c>
      <c r="M232" s="77" t="str">
        <f>VLOOKUP(I232,'ITEM#'!A:B,2,0)</f>
        <v>Costco01</v>
      </c>
      <c r="P232" s="42">
        <f>VLOOKUP(I232,'ITEM#'!A:D,4,0)</f>
        <v>-31.6</v>
      </c>
      <c r="Q232" s="84">
        <f t="shared" si="23"/>
        <v>4</v>
      </c>
    </row>
    <row r="233" spans="1:17" x14ac:dyDescent="0.25">
      <c r="A233" s="77" t="s">
        <v>7568</v>
      </c>
      <c r="B233" s="77" t="s">
        <v>7629</v>
      </c>
      <c r="C233" s="78">
        <v>45272</v>
      </c>
      <c r="D233" s="79">
        <f t="shared" ref="D233:D234" si="27">E233+F233</f>
        <v>-190.62</v>
      </c>
      <c r="E233" s="79">
        <v>-18.920000000000002</v>
      </c>
      <c r="F233" s="79">
        <v>-171.7</v>
      </c>
      <c r="G233" s="78">
        <v>45272</v>
      </c>
      <c r="H233" s="77" t="s">
        <v>7630</v>
      </c>
      <c r="I233" s="80">
        <v>1662421</v>
      </c>
      <c r="J233" s="80"/>
      <c r="K233" s="80">
        <v>195239</v>
      </c>
      <c r="L233" s="81">
        <v>45278</v>
      </c>
      <c r="M233" s="77" t="str">
        <f>VLOOKUP(I233,'ITEM#'!A:B,2,0)</f>
        <v>Costco01</v>
      </c>
      <c r="P233" s="42">
        <f>VLOOKUP(I233,'ITEM#'!A:D,4,0)</f>
        <v>-85.85</v>
      </c>
      <c r="Q233" s="84">
        <f t="shared" si="23"/>
        <v>2</v>
      </c>
    </row>
    <row r="234" spans="1:17" x14ac:dyDescent="0.25">
      <c r="A234" s="77" t="s">
        <v>7568</v>
      </c>
      <c r="B234" s="77" t="s">
        <v>7629</v>
      </c>
      <c r="C234" s="78">
        <v>45272</v>
      </c>
      <c r="D234" s="79">
        <f t="shared" si="27"/>
        <v>-95.31</v>
      </c>
      <c r="E234" s="79">
        <v>-9.4600000000000009</v>
      </c>
      <c r="F234" s="79">
        <v>-85.85</v>
      </c>
      <c r="G234" s="78">
        <v>45272</v>
      </c>
      <c r="H234" s="77" t="s">
        <v>7630</v>
      </c>
      <c r="I234" s="80">
        <v>1662422</v>
      </c>
      <c r="J234" s="80"/>
      <c r="K234" s="80">
        <v>195239</v>
      </c>
      <c r="L234" s="81">
        <v>45278</v>
      </c>
      <c r="M234" s="77" t="str">
        <f>VLOOKUP(I234,'ITEM#'!A:B,2,0)</f>
        <v>Costco01</v>
      </c>
      <c r="P234" s="42">
        <f>VLOOKUP(I234,'ITEM#'!A:D,4,0)</f>
        <v>-85.85</v>
      </c>
      <c r="Q234" s="84">
        <f t="shared" si="23"/>
        <v>1</v>
      </c>
    </row>
    <row r="235" spans="1:17" x14ac:dyDescent="0.25">
      <c r="A235" s="77" t="s">
        <v>7568</v>
      </c>
      <c r="B235" s="77" t="s">
        <v>7631</v>
      </c>
      <c r="C235" s="78">
        <v>45272</v>
      </c>
      <c r="D235" s="79">
        <v>-39</v>
      </c>
      <c r="E235" s="79">
        <v>0</v>
      </c>
      <c r="F235" s="79">
        <v>-39</v>
      </c>
      <c r="G235" s="78">
        <v>45272</v>
      </c>
      <c r="H235" s="77" t="s">
        <v>7632</v>
      </c>
      <c r="I235" s="80">
        <v>1529947</v>
      </c>
      <c r="J235" s="80"/>
      <c r="K235" s="80">
        <v>195239</v>
      </c>
      <c r="L235" s="81">
        <v>45278</v>
      </c>
      <c r="M235" s="77" t="str">
        <f>VLOOKUP(I235,'ITEM#'!A:B,2,0)</f>
        <v>Costco01</v>
      </c>
      <c r="P235" s="42">
        <f>VLOOKUP(I235,'ITEM#'!A:D,4,0)</f>
        <v>-39</v>
      </c>
      <c r="Q235" s="84">
        <f t="shared" si="23"/>
        <v>1</v>
      </c>
    </row>
    <row r="236" spans="1:17" x14ac:dyDescent="0.25">
      <c r="A236" s="77" t="s">
        <v>7568</v>
      </c>
      <c r="B236" s="77" t="s">
        <v>7633</v>
      </c>
      <c r="C236" s="78">
        <v>45274</v>
      </c>
      <c r="D236" s="79">
        <v>-25.55</v>
      </c>
      <c r="E236" s="79">
        <v>0</v>
      </c>
      <c r="F236" s="79">
        <v>-25.55</v>
      </c>
      <c r="G236" s="78">
        <v>45274</v>
      </c>
      <c r="H236" s="77" t="s">
        <v>7634</v>
      </c>
      <c r="I236" s="80">
        <v>1516597</v>
      </c>
      <c r="J236" s="80"/>
      <c r="K236" s="80">
        <v>195239</v>
      </c>
      <c r="L236" s="81">
        <v>45278</v>
      </c>
      <c r="M236" s="77" t="str">
        <f>VLOOKUP(I236,'ITEM#'!A:B,2,0)</f>
        <v>Costco01</v>
      </c>
      <c r="P236" s="42">
        <f>VLOOKUP(I236,'ITEM#'!A:D,4,0)</f>
        <v>-25.55</v>
      </c>
      <c r="Q236" s="84">
        <f t="shared" si="23"/>
        <v>1</v>
      </c>
    </row>
    <row r="237" spans="1:17" x14ac:dyDescent="0.25">
      <c r="A237" s="77" t="s">
        <v>7568</v>
      </c>
      <c r="B237" s="77" t="s">
        <v>7633</v>
      </c>
      <c r="C237" s="78">
        <v>45274</v>
      </c>
      <c r="D237" s="79">
        <v>-39</v>
      </c>
      <c r="E237" s="79"/>
      <c r="F237" s="79">
        <v>-39</v>
      </c>
      <c r="G237" s="78">
        <v>45274</v>
      </c>
      <c r="H237" s="77" t="s">
        <v>7634</v>
      </c>
      <c r="I237" s="80">
        <v>1529946</v>
      </c>
      <c r="J237" s="80"/>
      <c r="K237" s="80">
        <v>195239</v>
      </c>
      <c r="L237" s="81">
        <v>45278</v>
      </c>
      <c r="M237" s="77" t="str">
        <f>VLOOKUP(I237,'ITEM#'!A:B,2,0)</f>
        <v>Costco01</v>
      </c>
      <c r="P237" s="42">
        <f>VLOOKUP(I237,'ITEM#'!A:D,4,0)</f>
        <v>-39</v>
      </c>
      <c r="Q237" s="84">
        <f t="shared" si="23"/>
        <v>1</v>
      </c>
    </row>
    <row r="238" spans="1:17" x14ac:dyDescent="0.25">
      <c r="A238" s="77" t="s">
        <v>7568</v>
      </c>
      <c r="B238" s="77" t="s">
        <v>7635</v>
      </c>
      <c r="C238" s="78">
        <v>45274</v>
      </c>
      <c r="D238" s="79">
        <f>E238+F238</f>
        <v>-520.32000000000005</v>
      </c>
      <c r="E238" s="79">
        <v>-56.22</v>
      </c>
      <c r="F238" s="79">
        <v>-464.1</v>
      </c>
      <c r="G238" s="78">
        <v>45274</v>
      </c>
      <c r="H238" s="77" t="s">
        <v>7636</v>
      </c>
      <c r="I238" s="80">
        <v>1662420</v>
      </c>
      <c r="J238" s="80"/>
      <c r="K238" s="80">
        <v>195239</v>
      </c>
      <c r="L238" s="81">
        <v>45278</v>
      </c>
      <c r="M238" s="77" t="str">
        <f>VLOOKUP(I238,'ITEM#'!A:B,2,0)</f>
        <v>Costco01</v>
      </c>
      <c r="P238" s="42">
        <f>VLOOKUP(I238,'ITEM#'!A:D,4,0)</f>
        <v>-77.349999999999994</v>
      </c>
      <c r="Q238" s="84">
        <f t="shared" si="23"/>
        <v>6.0000000000000009</v>
      </c>
    </row>
    <row r="239" spans="1:17" x14ac:dyDescent="0.25">
      <c r="A239" s="77" t="s">
        <v>7568</v>
      </c>
      <c r="B239" s="77" t="s">
        <v>7635</v>
      </c>
      <c r="C239" s="78">
        <v>45274</v>
      </c>
      <c r="D239" s="79">
        <f t="shared" ref="D239:D240" si="28">E239+F239</f>
        <v>-571.86</v>
      </c>
      <c r="E239" s="79">
        <v>-56.76</v>
      </c>
      <c r="F239" s="79">
        <v>-515.1</v>
      </c>
      <c r="G239" s="78">
        <v>45274</v>
      </c>
      <c r="H239" s="77" t="s">
        <v>7636</v>
      </c>
      <c r="I239" s="80">
        <v>1662421</v>
      </c>
      <c r="J239" s="80"/>
      <c r="K239" s="80">
        <v>195239</v>
      </c>
      <c r="L239" s="81">
        <v>45278</v>
      </c>
      <c r="M239" s="77" t="str">
        <f>VLOOKUP(I239,'ITEM#'!A:B,2,0)</f>
        <v>Costco01</v>
      </c>
      <c r="P239" s="42">
        <f>VLOOKUP(I239,'ITEM#'!A:D,4,0)</f>
        <v>-85.85</v>
      </c>
      <c r="Q239" s="84">
        <f t="shared" si="23"/>
        <v>6.0000000000000009</v>
      </c>
    </row>
    <row r="240" spans="1:17" x14ac:dyDescent="0.25">
      <c r="A240" s="77" t="s">
        <v>7568</v>
      </c>
      <c r="B240" s="77" t="s">
        <v>7635</v>
      </c>
      <c r="C240" s="78">
        <v>45274</v>
      </c>
      <c r="D240" s="79">
        <f t="shared" si="28"/>
        <v>-95.31</v>
      </c>
      <c r="E240" s="79">
        <v>-9.4600000000000009</v>
      </c>
      <c r="F240" s="79">
        <v>-85.85</v>
      </c>
      <c r="G240" s="78">
        <v>45274</v>
      </c>
      <c r="H240" s="77" t="s">
        <v>7636</v>
      </c>
      <c r="I240" s="80">
        <v>1662422</v>
      </c>
      <c r="J240" s="80"/>
      <c r="K240" s="80">
        <v>195239</v>
      </c>
      <c r="L240" s="81">
        <v>45278</v>
      </c>
      <c r="M240" s="77" t="str">
        <f>VLOOKUP(I240,'ITEM#'!A:B,2,0)</f>
        <v>Costco01</v>
      </c>
      <c r="P240" s="42">
        <f>VLOOKUP(I240,'ITEM#'!A:D,4,0)</f>
        <v>-85.85</v>
      </c>
      <c r="Q240" s="84">
        <f t="shared" si="23"/>
        <v>1</v>
      </c>
    </row>
    <row r="241" spans="1:17" x14ac:dyDescent="0.25">
      <c r="A241" s="77" t="s">
        <v>7639</v>
      </c>
      <c r="B241" s="77" t="s">
        <v>7640</v>
      </c>
      <c r="C241" s="78">
        <v>45275</v>
      </c>
      <c r="D241" s="79">
        <v>-43.47</v>
      </c>
      <c r="E241" s="79">
        <v>-20.97</v>
      </c>
      <c r="F241" s="79">
        <v>-22.5</v>
      </c>
      <c r="G241" s="78">
        <v>45275</v>
      </c>
      <c r="H241" s="77" t="s">
        <v>7641</v>
      </c>
      <c r="I241" s="80">
        <v>1663075</v>
      </c>
      <c r="J241" s="80"/>
      <c r="K241" s="80">
        <v>195284</v>
      </c>
      <c r="L241" s="81">
        <v>45279</v>
      </c>
      <c r="M241" s="77" t="str">
        <f>VLOOKUP(I241,'ITEM#'!A:B,2,0)</f>
        <v>Costco01</v>
      </c>
      <c r="P241" s="42">
        <f>VLOOKUP(I241,'ITEM#'!A:D,4,0)</f>
        <v>-22.5</v>
      </c>
      <c r="Q241" s="84">
        <f t="shared" ref="Q241:Q277" si="29">F241/P241</f>
        <v>1</v>
      </c>
    </row>
    <row r="242" spans="1:17" x14ac:dyDescent="0.25">
      <c r="A242" s="77" t="s">
        <v>7639</v>
      </c>
      <c r="B242" s="77" t="s">
        <v>7642</v>
      </c>
      <c r="C242" s="78">
        <v>45275</v>
      </c>
      <c r="D242" s="79">
        <v>-41.04</v>
      </c>
      <c r="E242" s="79">
        <v>-18.54</v>
      </c>
      <c r="F242" s="79">
        <v>-22.5</v>
      </c>
      <c r="G242" s="78">
        <v>45275</v>
      </c>
      <c r="H242" s="77" t="s">
        <v>7643</v>
      </c>
      <c r="I242" s="80">
        <v>1663069</v>
      </c>
      <c r="J242" s="80"/>
      <c r="K242" s="80">
        <v>195284</v>
      </c>
      <c r="L242" s="81">
        <v>45279</v>
      </c>
      <c r="M242" s="77" t="str">
        <f>VLOOKUP(I242,'ITEM#'!A:B,2,0)</f>
        <v>Costco01</v>
      </c>
      <c r="P242" s="42">
        <f>VLOOKUP(I242,'ITEM#'!A:D,4,0)</f>
        <v>-22.5</v>
      </c>
      <c r="Q242" s="84">
        <f t="shared" si="29"/>
        <v>1</v>
      </c>
    </row>
    <row r="243" spans="1:17" x14ac:dyDescent="0.25">
      <c r="A243" s="77" t="s">
        <v>7639</v>
      </c>
      <c r="B243" s="77" t="s">
        <v>7644</v>
      </c>
      <c r="C243" s="78">
        <v>45276</v>
      </c>
      <c r="D243" s="79">
        <v>-39</v>
      </c>
      <c r="E243" s="79">
        <v>0</v>
      </c>
      <c r="F243" s="79">
        <v>-39</v>
      </c>
      <c r="G243" s="78">
        <v>45276</v>
      </c>
      <c r="H243" s="77" t="s">
        <v>7645</v>
      </c>
      <c r="I243" s="80">
        <v>1529947</v>
      </c>
      <c r="J243" s="80"/>
      <c r="K243" s="80">
        <v>195290</v>
      </c>
      <c r="L243" s="81">
        <v>45279</v>
      </c>
      <c r="M243" s="77" t="str">
        <f>VLOOKUP(I243,'ITEM#'!A:B,2,0)</f>
        <v>Costco01</v>
      </c>
      <c r="P243" s="42">
        <f>VLOOKUP(I243,'ITEM#'!A:D,4,0)</f>
        <v>-39</v>
      </c>
      <c r="Q243" s="84">
        <f t="shared" si="29"/>
        <v>1</v>
      </c>
    </row>
    <row r="244" spans="1:17" x14ac:dyDescent="0.25">
      <c r="A244" s="77" t="s">
        <v>7639</v>
      </c>
      <c r="B244" s="77" t="s">
        <v>7646</v>
      </c>
      <c r="C244" s="78">
        <v>45276</v>
      </c>
      <c r="D244" s="79">
        <v>-22.78</v>
      </c>
      <c r="E244" s="79">
        <v>0</v>
      </c>
      <c r="F244" s="79">
        <v>-22.78</v>
      </c>
      <c r="G244" s="78">
        <v>45276</v>
      </c>
      <c r="H244" s="77" t="s">
        <v>7647</v>
      </c>
      <c r="I244" s="80">
        <v>1529939</v>
      </c>
      <c r="J244" s="80"/>
      <c r="K244" s="80">
        <v>195290</v>
      </c>
      <c r="L244" s="81">
        <v>45279</v>
      </c>
      <c r="M244" s="77" t="str">
        <f>VLOOKUP(I244,'ITEM#'!A:B,2,0)</f>
        <v>Costco01</v>
      </c>
      <c r="P244" s="42">
        <f>VLOOKUP(I244,'ITEM#'!A:D,4,0)</f>
        <v>-22.78</v>
      </c>
      <c r="Q244" s="84">
        <f t="shared" si="29"/>
        <v>1</v>
      </c>
    </row>
    <row r="245" spans="1:17" x14ac:dyDescent="0.25">
      <c r="A245" s="77" t="s">
        <v>7639</v>
      </c>
      <c r="B245" s="77" t="s">
        <v>7648</v>
      </c>
      <c r="C245" s="78">
        <v>45276</v>
      </c>
      <c r="D245" s="79">
        <v>-25.55</v>
      </c>
      <c r="E245" s="79">
        <v>0</v>
      </c>
      <c r="F245" s="79">
        <v>-25.55</v>
      </c>
      <c r="G245" s="78">
        <v>45276</v>
      </c>
      <c r="H245" s="77" t="s">
        <v>7649</v>
      </c>
      <c r="I245" s="80">
        <v>1516596</v>
      </c>
      <c r="J245" s="80"/>
      <c r="K245" s="80">
        <v>195290</v>
      </c>
      <c r="L245" s="81">
        <v>45279</v>
      </c>
      <c r="M245" s="77" t="str">
        <f>VLOOKUP(I245,'ITEM#'!A:B,2,0)</f>
        <v>Costco01</v>
      </c>
      <c r="P245" s="42">
        <f>VLOOKUP(I245,'ITEM#'!A:D,4,0)</f>
        <v>-25.55</v>
      </c>
      <c r="Q245" s="84">
        <f t="shared" si="29"/>
        <v>1</v>
      </c>
    </row>
    <row r="246" spans="1:17" x14ac:dyDescent="0.25">
      <c r="A246" s="77" t="s">
        <v>7639</v>
      </c>
      <c r="B246" s="77" t="s">
        <v>7650</v>
      </c>
      <c r="C246" s="78">
        <v>45275</v>
      </c>
      <c r="D246" s="79">
        <v>-39</v>
      </c>
      <c r="E246" s="79">
        <v>0</v>
      </c>
      <c r="F246" s="79">
        <v>-39</v>
      </c>
      <c r="G246" s="78">
        <v>45275</v>
      </c>
      <c r="H246" s="77" t="s">
        <v>7651</v>
      </c>
      <c r="I246" s="80">
        <v>1529947</v>
      </c>
      <c r="J246" s="80"/>
      <c r="K246" s="80">
        <v>195290</v>
      </c>
      <c r="L246" s="81">
        <v>45279</v>
      </c>
      <c r="M246" s="77" t="str">
        <f>VLOOKUP(I246,'ITEM#'!A:B,2,0)</f>
        <v>Costco01</v>
      </c>
      <c r="P246" s="42">
        <f>VLOOKUP(I246,'ITEM#'!A:D,4,0)</f>
        <v>-39</v>
      </c>
      <c r="Q246" s="84">
        <f t="shared" si="29"/>
        <v>1</v>
      </c>
    </row>
    <row r="247" spans="1:17" x14ac:dyDescent="0.25">
      <c r="A247" s="77" t="s">
        <v>7639</v>
      </c>
      <c r="B247" s="77" t="s">
        <v>7652</v>
      </c>
      <c r="C247" s="78">
        <v>45275</v>
      </c>
      <c r="D247" s="79">
        <v>-39</v>
      </c>
      <c r="E247" s="79">
        <v>0</v>
      </c>
      <c r="F247" s="79">
        <v>-39</v>
      </c>
      <c r="G247" s="78">
        <v>45275</v>
      </c>
      <c r="H247" s="77" t="s">
        <v>7653</v>
      </c>
      <c r="I247" s="80">
        <v>1529946</v>
      </c>
      <c r="J247" s="80"/>
      <c r="K247" s="80">
        <v>195290</v>
      </c>
      <c r="L247" s="81">
        <v>45279</v>
      </c>
      <c r="M247" s="77" t="str">
        <f>VLOOKUP(I247,'ITEM#'!A:B,2,0)</f>
        <v>Costco01</v>
      </c>
      <c r="P247" s="42">
        <f>VLOOKUP(I247,'ITEM#'!A:D,4,0)</f>
        <v>-39</v>
      </c>
      <c r="Q247" s="84">
        <f t="shared" si="29"/>
        <v>1</v>
      </c>
    </row>
    <row r="248" spans="1:17" x14ac:dyDescent="0.25">
      <c r="A248" s="77" t="s">
        <v>7639</v>
      </c>
      <c r="B248" s="77" t="s">
        <v>7654</v>
      </c>
      <c r="C248" s="78">
        <v>45275</v>
      </c>
      <c r="D248" s="79">
        <v>-95.31</v>
      </c>
      <c r="E248" s="79">
        <v>-9.4600000000000009</v>
      </c>
      <c r="F248" s="79">
        <v>-85.85</v>
      </c>
      <c r="G248" s="78">
        <v>45275</v>
      </c>
      <c r="H248" s="77" t="s">
        <v>7655</v>
      </c>
      <c r="I248" s="80">
        <v>1662421</v>
      </c>
      <c r="J248" s="80"/>
      <c r="K248" s="80">
        <v>195290</v>
      </c>
      <c r="L248" s="81">
        <v>45279</v>
      </c>
      <c r="M248" s="77" t="str">
        <f>VLOOKUP(I248,'ITEM#'!A:B,2,0)</f>
        <v>Costco01</v>
      </c>
      <c r="P248" s="42">
        <f>VLOOKUP(I248,'ITEM#'!A:D,4,0)</f>
        <v>-85.85</v>
      </c>
      <c r="Q248" s="84">
        <f t="shared" si="29"/>
        <v>1</v>
      </c>
    </row>
    <row r="249" spans="1:17" x14ac:dyDescent="0.25">
      <c r="A249" s="77" t="s">
        <v>7639</v>
      </c>
      <c r="B249" s="77" t="s">
        <v>7656</v>
      </c>
      <c r="C249" s="78">
        <v>45275</v>
      </c>
      <c r="D249" s="79">
        <f>E249+F249</f>
        <v>-38.659999999999997</v>
      </c>
      <c r="E249" s="79">
        <v>-10.51</v>
      </c>
      <c r="F249" s="79">
        <v>-28.15</v>
      </c>
      <c r="G249" s="78">
        <v>45275</v>
      </c>
      <c r="H249" s="77" t="s">
        <v>7657</v>
      </c>
      <c r="I249" s="80">
        <v>1540781</v>
      </c>
      <c r="J249" s="80"/>
      <c r="K249" s="80">
        <v>195290</v>
      </c>
      <c r="L249" s="81">
        <v>45279</v>
      </c>
      <c r="M249" s="77" t="str">
        <f>VLOOKUP(I249,'ITEM#'!A:B,2,0)</f>
        <v>Costco01</v>
      </c>
      <c r="P249" s="42">
        <f>VLOOKUP(I249,'ITEM#'!A:D,4,0)</f>
        <v>-28.15</v>
      </c>
      <c r="Q249" s="84">
        <f t="shared" si="29"/>
        <v>1</v>
      </c>
    </row>
    <row r="250" spans="1:17" x14ac:dyDescent="0.25">
      <c r="A250" s="77" t="s">
        <v>7639</v>
      </c>
      <c r="B250" s="77" t="s">
        <v>7656</v>
      </c>
      <c r="C250" s="78">
        <v>45275</v>
      </c>
      <c r="D250" s="79">
        <f t="shared" ref="D250:D251" si="30">E250+F250</f>
        <v>-173.62</v>
      </c>
      <c r="E250" s="79">
        <v>-18.920000000000002</v>
      </c>
      <c r="F250" s="79">
        <v>-154.69999999999999</v>
      </c>
      <c r="G250" s="78">
        <v>45275</v>
      </c>
      <c r="H250" s="77" t="s">
        <v>7657</v>
      </c>
      <c r="I250" s="80">
        <v>1662420</v>
      </c>
      <c r="J250" s="80"/>
      <c r="K250" s="80">
        <v>195290</v>
      </c>
      <c r="L250" s="81">
        <v>45279</v>
      </c>
      <c r="M250" s="77" t="str">
        <f>VLOOKUP(I250,'ITEM#'!A:B,2,0)</f>
        <v>Costco01</v>
      </c>
      <c r="P250" s="42">
        <f>VLOOKUP(I250,'ITEM#'!A:D,4,0)</f>
        <v>-77.349999999999994</v>
      </c>
      <c r="Q250" s="84">
        <f t="shared" si="29"/>
        <v>2</v>
      </c>
    </row>
    <row r="251" spans="1:17" x14ac:dyDescent="0.25">
      <c r="A251" s="77" t="s">
        <v>7639</v>
      </c>
      <c r="B251" s="77" t="s">
        <v>7656</v>
      </c>
      <c r="C251" s="78">
        <v>45275</v>
      </c>
      <c r="D251" s="79">
        <f t="shared" si="30"/>
        <v>-190.44</v>
      </c>
      <c r="E251" s="79">
        <v>-18.739999999999998</v>
      </c>
      <c r="F251" s="79">
        <v>-171.7</v>
      </c>
      <c r="G251" s="78">
        <v>45275</v>
      </c>
      <c r="H251" s="77" t="s">
        <v>7657</v>
      </c>
      <c r="I251" s="80">
        <v>1662421</v>
      </c>
      <c r="J251" s="80"/>
      <c r="K251" s="80">
        <v>195290</v>
      </c>
      <c r="L251" s="81">
        <v>45279</v>
      </c>
      <c r="M251" s="77" t="str">
        <f>VLOOKUP(I251,'ITEM#'!A:B,2,0)</f>
        <v>Costco01</v>
      </c>
      <c r="P251" s="42">
        <f>VLOOKUP(I251,'ITEM#'!A:D,4,0)</f>
        <v>-85.85</v>
      </c>
      <c r="Q251" s="84">
        <f t="shared" si="29"/>
        <v>2</v>
      </c>
    </row>
    <row r="252" spans="1:17" x14ac:dyDescent="0.25">
      <c r="A252" s="77" t="s">
        <v>7639</v>
      </c>
      <c r="B252" s="77" t="s">
        <v>7658</v>
      </c>
      <c r="C252" s="78">
        <v>45275</v>
      </c>
      <c r="D252" s="79">
        <v>-25.55</v>
      </c>
      <c r="E252" s="79">
        <v>0</v>
      </c>
      <c r="F252" s="79">
        <v>-25.55</v>
      </c>
      <c r="G252" s="78">
        <v>45275</v>
      </c>
      <c r="H252" s="77" t="s">
        <v>7659</v>
      </c>
      <c r="I252" s="80">
        <v>1516594</v>
      </c>
      <c r="J252" s="80"/>
      <c r="K252" s="80">
        <v>195290</v>
      </c>
      <c r="L252" s="81">
        <v>45279</v>
      </c>
      <c r="M252" s="77" t="str">
        <f>VLOOKUP(I252,'ITEM#'!A:B,2,0)</f>
        <v>Costco01</v>
      </c>
      <c r="P252" s="42">
        <f>VLOOKUP(I252,'ITEM#'!A:D,4,0)</f>
        <v>-25.55</v>
      </c>
      <c r="Q252" s="84">
        <f t="shared" si="29"/>
        <v>1</v>
      </c>
    </row>
    <row r="253" spans="1:17" x14ac:dyDescent="0.25">
      <c r="A253" s="77" t="s">
        <v>7639</v>
      </c>
      <c r="B253" s="77" t="s">
        <v>7658</v>
      </c>
      <c r="C253" s="78">
        <v>45275</v>
      </c>
      <c r="D253" s="79">
        <v>-78</v>
      </c>
      <c r="E253" s="79"/>
      <c r="F253" s="79">
        <v>-78</v>
      </c>
      <c r="G253" s="78">
        <v>45275</v>
      </c>
      <c r="H253" s="77" t="s">
        <v>7659</v>
      </c>
      <c r="I253" s="80">
        <v>1529947</v>
      </c>
      <c r="J253" s="80"/>
      <c r="K253" s="80">
        <v>195290</v>
      </c>
      <c r="L253" s="81">
        <v>45279</v>
      </c>
      <c r="M253" s="77" t="str">
        <f>VLOOKUP(I253,'ITEM#'!A:B,2,0)</f>
        <v>Costco01</v>
      </c>
      <c r="P253" s="42">
        <f>VLOOKUP(I253,'ITEM#'!A:D,4,0)</f>
        <v>-39</v>
      </c>
      <c r="Q253" s="84">
        <f t="shared" si="29"/>
        <v>2</v>
      </c>
    </row>
    <row r="254" spans="1:17" x14ac:dyDescent="0.25">
      <c r="A254" s="77" t="s">
        <v>7639</v>
      </c>
      <c r="B254" s="77" t="s">
        <v>7660</v>
      </c>
      <c r="C254" s="78">
        <v>45275</v>
      </c>
      <c r="D254" s="79">
        <v>-39</v>
      </c>
      <c r="E254" s="79">
        <v>0</v>
      </c>
      <c r="F254" s="79">
        <v>-39</v>
      </c>
      <c r="G254" s="78">
        <v>45275</v>
      </c>
      <c r="H254" s="77" t="s">
        <v>7661</v>
      </c>
      <c r="I254" s="80">
        <v>1529947</v>
      </c>
      <c r="J254" s="80"/>
      <c r="K254" s="80">
        <v>195290</v>
      </c>
      <c r="L254" s="81">
        <v>45279</v>
      </c>
      <c r="M254" s="77" t="str">
        <f>VLOOKUP(I254,'ITEM#'!A:B,2,0)</f>
        <v>Costco01</v>
      </c>
      <c r="P254" s="42">
        <f>VLOOKUP(I254,'ITEM#'!A:D,4,0)</f>
        <v>-39</v>
      </c>
      <c r="Q254" s="84">
        <f t="shared" si="29"/>
        <v>1</v>
      </c>
    </row>
    <row r="255" spans="1:17" x14ac:dyDescent="0.25">
      <c r="A255" s="77" t="s">
        <v>7639</v>
      </c>
      <c r="B255" s="77" t="s">
        <v>7662</v>
      </c>
      <c r="C255" s="78">
        <v>45275</v>
      </c>
      <c r="D255" s="79">
        <f>E255+F255</f>
        <v>-38.659999999999997</v>
      </c>
      <c r="E255" s="79">
        <v>-10.509999999999998</v>
      </c>
      <c r="F255" s="79">
        <v>-28.15</v>
      </c>
      <c r="G255" s="78">
        <v>45275</v>
      </c>
      <c r="H255" s="77" t="s">
        <v>7663</v>
      </c>
      <c r="I255" s="80">
        <v>1593356</v>
      </c>
      <c r="J255" s="80"/>
      <c r="K255" s="80">
        <v>195290</v>
      </c>
      <c r="L255" s="81">
        <v>45279</v>
      </c>
      <c r="M255" s="77" t="str">
        <f>VLOOKUP(I255,'ITEM#'!A:B,2,0)</f>
        <v>Costco01</v>
      </c>
      <c r="P255" s="42">
        <f>VLOOKUP(I255,'ITEM#'!A:D,4,0)</f>
        <v>-28.15</v>
      </c>
      <c r="Q255" s="84">
        <f t="shared" si="29"/>
        <v>1</v>
      </c>
    </row>
    <row r="256" spans="1:17" x14ac:dyDescent="0.25">
      <c r="A256" s="77" t="s">
        <v>7639</v>
      </c>
      <c r="B256" s="77" t="s">
        <v>7662</v>
      </c>
      <c r="C256" s="78">
        <v>45275</v>
      </c>
      <c r="D256" s="79">
        <f t="shared" ref="D256:D258" si="31">E256+F256</f>
        <v>-77.319999999999993</v>
      </c>
      <c r="E256" s="79">
        <v>-21.02</v>
      </c>
      <c r="F256" s="79">
        <v>-56.3</v>
      </c>
      <c r="G256" s="78">
        <v>45275</v>
      </c>
      <c r="H256" s="77" t="s">
        <v>7663</v>
      </c>
      <c r="I256" s="80">
        <v>1593357</v>
      </c>
      <c r="J256" s="80"/>
      <c r="K256" s="80">
        <v>195290</v>
      </c>
      <c r="L256" s="81">
        <v>45279</v>
      </c>
      <c r="M256" s="77" t="str">
        <f>VLOOKUP(I256,'ITEM#'!A:B,2,0)</f>
        <v>Costco01</v>
      </c>
      <c r="P256" s="42">
        <f>VLOOKUP(I256,'ITEM#'!A:D,4,0)</f>
        <v>-28.15</v>
      </c>
      <c r="Q256" s="84">
        <f t="shared" si="29"/>
        <v>2</v>
      </c>
    </row>
    <row r="257" spans="1:17" x14ac:dyDescent="0.25">
      <c r="A257" s="77" t="s">
        <v>7639</v>
      </c>
      <c r="B257" s="77" t="s">
        <v>7662</v>
      </c>
      <c r="C257" s="78">
        <v>45275</v>
      </c>
      <c r="D257" s="79">
        <f t="shared" si="31"/>
        <v>-86.72</v>
      </c>
      <c r="E257" s="79">
        <v>-9.3699999999999992</v>
      </c>
      <c r="F257" s="79">
        <v>-77.349999999999994</v>
      </c>
      <c r="G257" s="78">
        <v>45275</v>
      </c>
      <c r="H257" s="77" t="s">
        <v>7663</v>
      </c>
      <c r="I257" s="80">
        <v>1662420</v>
      </c>
      <c r="J257" s="80"/>
      <c r="K257" s="80">
        <v>195290</v>
      </c>
      <c r="L257" s="81">
        <v>45279</v>
      </c>
      <c r="M257" s="77" t="str">
        <f>VLOOKUP(I257,'ITEM#'!A:B,2,0)</f>
        <v>Costco01</v>
      </c>
      <c r="P257" s="42">
        <f>VLOOKUP(I257,'ITEM#'!A:D,4,0)</f>
        <v>-77.349999999999994</v>
      </c>
      <c r="Q257" s="84">
        <f t="shared" si="29"/>
        <v>1</v>
      </c>
    </row>
    <row r="258" spans="1:17" x14ac:dyDescent="0.25">
      <c r="A258" s="77" t="s">
        <v>7639</v>
      </c>
      <c r="B258" s="77" t="s">
        <v>7662</v>
      </c>
      <c r="C258" s="78">
        <v>45275</v>
      </c>
      <c r="D258" s="79">
        <f t="shared" si="31"/>
        <v>-190.62</v>
      </c>
      <c r="E258" s="79">
        <v>-18.920000000000002</v>
      </c>
      <c r="F258" s="79">
        <v>-171.7</v>
      </c>
      <c r="G258" s="78">
        <v>45275</v>
      </c>
      <c r="H258" s="77" t="s">
        <v>7663</v>
      </c>
      <c r="I258" s="80">
        <v>1662421</v>
      </c>
      <c r="J258" s="80"/>
      <c r="K258" s="80">
        <v>195290</v>
      </c>
      <c r="L258" s="81">
        <v>45279</v>
      </c>
      <c r="M258" s="77" t="str">
        <f>VLOOKUP(I258,'ITEM#'!A:B,2,0)</f>
        <v>Costco01</v>
      </c>
      <c r="P258" s="42">
        <f>VLOOKUP(I258,'ITEM#'!A:D,4,0)</f>
        <v>-85.85</v>
      </c>
      <c r="Q258" s="84">
        <f t="shared" si="29"/>
        <v>2</v>
      </c>
    </row>
    <row r="259" spans="1:17" x14ac:dyDescent="0.25">
      <c r="A259" s="77" t="s">
        <v>7639</v>
      </c>
      <c r="B259" s="77" t="s">
        <v>7664</v>
      </c>
      <c r="C259" s="78">
        <v>45275</v>
      </c>
      <c r="D259" s="79">
        <v>-78</v>
      </c>
      <c r="E259" s="79">
        <v>0</v>
      </c>
      <c r="F259" s="79">
        <v>-78</v>
      </c>
      <c r="G259" s="78">
        <v>45275</v>
      </c>
      <c r="H259" s="77" t="s">
        <v>7665</v>
      </c>
      <c r="I259" s="80">
        <v>1529946</v>
      </c>
      <c r="J259" s="80"/>
      <c r="K259" s="80">
        <v>195290</v>
      </c>
      <c r="L259" s="81">
        <v>45279</v>
      </c>
      <c r="M259" s="77" t="str">
        <f>VLOOKUP(I259,'ITEM#'!A:B,2,0)</f>
        <v>Costco01</v>
      </c>
      <c r="P259" s="42">
        <f>VLOOKUP(I259,'ITEM#'!A:D,4,0)</f>
        <v>-39</v>
      </c>
      <c r="Q259" s="84">
        <f t="shared" si="29"/>
        <v>2</v>
      </c>
    </row>
    <row r="260" spans="1:17" x14ac:dyDescent="0.25">
      <c r="A260" s="77" t="s">
        <v>7639</v>
      </c>
      <c r="B260" s="77" t="s">
        <v>7666</v>
      </c>
      <c r="C260" s="78">
        <v>45275</v>
      </c>
      <c r="D260" s="79">
        <f>E260+F260</f>
        <v>-173.44</v>
      </c>
      <c r="E260" s="79">
        <v>-18.739999999999998</v>
      </c>
      <c r="F260" s="79">
        <v>-154.69999999999999</v>
      </c>
      <c r="G260" s="78">
        <v>45275</v>
      </c>
      <c r="H260" s="77" t="s">
        <v>7667</v>
      </c>
      <c r="I260" s="80">
        <v>1662420</v>
      </c>
      <c r="J260" s="80"/>
      <c r="K260" s="80">
        <v>195290</v>
      </c>
      <c r="L260" s="81">
        <v>45279</v>
      </c>
      <c r="M260" s="77" t="str">
        <f>VLOOKUP(I260,'ITEM#'!A:B,2,0)</f>
        <v>Costco01</v>
      </c>
      <c r="P260" s="42">
        <f>VLOOKUP(I260,'ITEM#'!A:D,4,0)</f>
        <v>-77.349999999999994</v>
      </c>
      <c r="Q260" s="84">
        <f t="shared" si="29"/>
        <v>2</v>
      </c>
    </row>
    <row r="261" spans="1:17" x14ac:dyDescent="0.25">
      <c r="A261" s="77" t="s">
        <v>7639</v>
      </c>
      <c r="B261" s="77" t="s">
        <v>7666</v>
      </c>
      <c r="C261" s="78">
        <v>45275</v>
      </c>
      <c r="D261" s="79">
        <f t="shared" ref="D261:D262" si="32">E261+F261</f>
        <v>-190.62</v>
      </c>
      <c r="E261" s="79">
        <v>-18.920000000000002</v>
      </c>
      <c r="F261" s="79">
        <v>-171.7</v>
      </c>
      <c r="G261" s="78">
        <v>45275</v>
      </c>
      <c r="H261" s="77" t="s">
        <v>7667</v>
      </c>
      <c r="I261" s="80">
        <v>1662421</v>
      </c>
      <c r="J261" s="80"/>
      <c r="K261" s="80">
        <v>195290</v>
      </c>
      <c r="L261" s="81">
        <v>45279</v>
      </c>
      <c r="M261" s="77" t="str">
        <f>VLOOKUP(I261,'ITEM#'!A:B,2,0)</f>
        <v>Costco01</v>
      </c>
      <c r="P261" s="42">
        <f>VLOOKUP(I261,'ITEM#'!A:D,4,0)</f>
        <v>-85.85</v>
      </c>
      <c r="Q261" s="84">
        <f t="shared" si="29"/>
        <v>2</v>
      </c>
    </row>
    <row r="262" spans="1:17" x14ac:dyDescent="0.25">
      <c r="A262" s="77" t="s">
        <v>7639</v>
      </c>
      <c r="B262" s="77" t="s">
        <v>7666</v>
      </c>
      <c r="C262" s="78">
        <v>45275</v>
      </c>
      <c r="D262" s="79">
        <f t="shared" si="32"/>
        <v>-95.31</v>
      </c>
      <c r="E262" s="79">
        <v>-9.4600000000000009</v>
      </c>
      <c r="F262" s="79">
        <v>-85.85</v>
      </c>
      <c r="G262" s="78">
        <v>45275</v>
      </c>
      <c r="H262" s="77" t="s">
        <v>7667</v>
      </c>
      <c r="I262" s="80">
        <v>1662422</v>
      </c>
      <c r="J262" s="80"/>
      <c r="K262" s="80">
        <v>195290</v>
      </c>
      <c r="L262" s="81">
        <v>45279</v>
      </c>
      <c r="M262" s="77" t="str">
        <f>VLOOKUP(I262,'ITEM#'!A:B,2,0)</f>
        <v>Costco01</v>
      </c>
      <c r="P262" s="42">
        <f>VLOOKUP(I262,'ITEM#'!A:D,4,0)</f>
        <v>-85.85</v>
      </c>
      <c r="Q262" s="84">
        <f t="shared" si="29"/>
        <v>1</v>
      </c>
    </row>
    <row r="263" spans="1:17" ht="17.25" customHeight="1" x14ac:dyDescent="0.25">
      <c r="A263" s="77" t="s">
        <v>7639</v>
      </c>
      <c r="B263" s="77" t="s">
        <v>7668</v>
      </c>
      <c r="C263" s="78">
        <v>45275</v>
      </c>
      <c r="D263" s="79">
        <v>-86.72</v>
      </c>
      <c r="E263" s="79">
        <v>-9.3699999999999992</v>
      </c>
      <c r="F263" s="79">
        <v>-77.349999999999994</v>
      </c>
      <c r="G263" s="78">
        <v>45275</v>
      </c>
      <c r="H263" s="77" t="s">
        <v>7669</v>
      </c>
      <c r="I263" s="80">
        <v>1662420</v>
      </c>
      <c r="J263" s="80"/>
      <c r="K263" s="80">
        <v>195290</v>
      </c>
      <c r="L263" s="81">
        <v>45279</v>
      </c>
      <c r="M263" s="77" t="str">
        <f>VLOOKUP(I263,'ITEM#'!A:B,2,0)</f>
        <v>Costco01</v>
      </c>
      <c r="P263" s="42">
        <f>VLOOKUP(I263,'ITEM#'!A:D,4,0)</f>
        <v>-77.349999999999994</v>
      </c>
      <c r="Q263" s="84">
        <f t="shared" si="29"/>
        <v>1</v>
      </c>
    </row>
    <row r="264" spans="1:17" x14ac:dyDescent="0.25">
      <c r="A264" s="77" t="s">
        <v>7639</v>
      </c>
      <c r="B264" s="77" t="s">
        <v>7670</v>
      </c>
      <c r="C264" s="78">
        <v>45275</v>
      </c>
      <c r="D264" s="79">
        <v>-86.72</v>
      </c>
      <c r="E264" s="79">
        <v>-9.3699999999999992</v>
      </c>
      <c r="F264" s="79">
        <v>-77.349999999999994</v>
      </c>
      <c r="G264" s="78">
        <v>45275</v>
      </c>
      <c r="H264" s="77" t="s">
        <v>7671</v>
      </c>
      <c r="I264" s="80">
        <v>1662420</v>
      </c>
      <c r="J264" s="80"/>
      <c r="K264" s="80">
        <v>195290</v>
      </c>
      <c r="L264" s="81">
        <v>45279</v>
      </c>
      <c r="M264" s="77" t="str">
        <f>VLOOKUP(I264,'ITEM#'!A:B,2,0)</f>
        <v>Costco01</v>
      </c>
      <c r="P264" s="42">
        <f>VLOOKUP(I264,'ITEM#'!A:D,4,0)</f>
        <v>-77.349999999999994</v>
      </c>
      <c r="Q264" s="84">
        <f t="shared" si="29"/>
        <v>1</v>
      </c>
    </row>
    <row r="265" spans="1:17" x14ac:dyDescent="0.25">
      <c r="A265" s="77" t="s">
        <v>7639</v>
      </c>
      <c r="B265" s="77" t="s">
        <v>7672</v>
      </c>
      <c r="C265" s="78">
        <v>45275</v>
      </c>
      <c r="D265" s="79">
        <v>-25.55</v>
      </c>
      <c r="E265" s="79">
        <v>0</v>
      </c>
      <c r="F265" s="79">
        <v>-25.55</v>
      </c>
      <c r="G265" s="78">
        <v>45275</v>
      </c>
      <c r="H265" s="77" t="s">
        <v>7673</v>
      </c>
      <c r="I265" s="80">
        <v>1516596</v>
      </c>
      <c r="J265" s="80"/>
      <c r="K265" s="80">
        <v>195290</v>
      </c>
      <c r="L265" s="81">
        <v>45279</v>
      </c>
      <c r="M265" s="77" t="str">
        <f>VLOOKUP(I265,'ITEM#'!A:B,2,0)</f>
        <v>Costco01</v>
      </c>
      <c r="P265" s="42">
        <f>VLOOKUP(I265,'ITEM#'!A:D,4,0)</f>
        <v>-25.55</v>
      </c>
      <c r="Q265" s="84">
        <f t="shared" si="29"/>
        <v>1</v>
      </c>
    </row>
    <row r="266" spans="1:17" x14ac:dyDescent="0.25">
      <c r="A266" s="77" t="s">
        <v>7639</v>
      </c>
      <c r="B266" s="77" t="s">
        <v>7672</v>
      </c>
      <c r="C266" s="78">
        <v>45275</v>
      </c>
      <c r="D266" s="79">
        <v>-39</v>
      </c>
      <c r="E266" s="79"/>
      <c r="F266" s="79">
        <v>-39</v>
      </c>
      <c r="G266" s="78">
        <v>45275</v>
      </c>
      <c r="H266" s="77" t="s">
        <v>7673</v>
      </c>
      <c r="I266" s="80">
        <v>1529946</v>
      </c>
      <c r="J266" s="80"/>
      <c r="K266" s="80">
        <v>195290</v>
      </c>
      <c r="L266" s="81">
        <v>45279</v>
      </c>
      <c r="M266" s="77" t="str">
        <f>VLOOKUP(I266,'ITEM#'!A:B,2,0)</f>
        <v>Costco01</v>
      </c>
      <c r="P266" s="42">
        <f>VLOOKUP(I266,'ITEM#'!A:D,4,0)</f>
        <v>-39</v>
      </c>
      <c r="Q266" s="84">
        <f t="shared" si="29"/>
        <v>1</v>
      </c>
    </row>
    <row r="267" spans="1:17" x14ac:dyDescent="0.25">
      <c r="A267" s="77" t="s">
        <v>7639</v>
      </c>
      <c r="B267" s="77" t="s">
        <v>7674</v>
      </c>
      <c r="C267" s="78">
        <v>45275</v>
      </c>
      <c r="D267" s="79">
        <f>E267+F267</f>
        <v>-86.72</v>
      </c>
      <c r="E267" s="79">
        <v>-9.3699999999999992</v>
      </c>
      <c r="F267" s="79">
        <v>-77.349999999999994</v>
      </c>
      <c r="G267" s="78">
        <v>45275</v>
      </c>
      <c r="H267" s="77" t="s">
        <v>7675</v>
      </c>
      <c r="I267" s="80">
        <v>1662420</v>
      </c>
      <c r="J267" s="80"/>
      <c r="K267" s="80">
        <v>195290</v>
      </c>
      <c r="L267" s="81">
        <v>45279</v>
      </c>
      <c r="M267" s="77" t="str">
        <f>VLOOKUP(I267,'ITEM#'!A:B,2,0)</f>
        <v>Costco01</v>
      </c>
      <c r="P267" s="42">
        <f>VLOOKUP(I267,'ITEM#'!A:D,4,0)</f>
        <v>-77.349999999999994</v>
      </c>
      <c r="Q267" s="84">
        <f t="shared" si="29"/>
        <v>1</v>
      </c>
    </row>
    <row r="268" spans="1:17" x14ac:dyDescent="0.25">
      <c r="A268" s="77" t="s">
        <v>7639</v>
      </c>
      <c r="B268" s="77" t="s">
        <v>7674</v>
      </c>
      <c r="C268" s="78">
        <v>45275</v>
      </c>
      <c r="D268" s="79">
        <f>E268+F268</f>
        <v>-95.31</v>
      </c>
      <c r="E268" s="79">
        <v>-9.4600000000000009</v>
      </c>
      <c r="F268" s="79">
        <v>-85.85</v>
      </c>
      <c r="G268" s="78">
        <v>45275</v>
      </c>
      <c r="H268" s="77" t="s">
        <v>7675</v>
      </c>
      <c r="I268" s="80">
        <v>1662421</v>
      </c>
      <c r="J268" s="80"/>
      <c r="K268" s="80">
        <v>195290</v>
      </c>
      <c r="L268" s="81">
        <v>45279</v>
      </c>
      <c r="M268" s="77" t="str">
        <f>VLOOKUP(I268,'ITEM#'!A:B,2,0)</f>
        <v>Costco01</v>
      </c>
      <c r="P268" s="42">
        <f>VLOOKUP(I268,'ITEM#'!A:D,4,0)</f>
        <v>-85.85</v>
      </c>
      <c r="Q268" s="84">
        <f t="shared" si="29"/>
        <v>1</v>
      </c>
    </row>
    <row r="269" spans="1:17" x14ac:dyDescent="0.25">
      <c r="A269" s="77" t="s">
        <v>7639</v>
      </c>
      <c r="B269" s="77" t="s">
        <v>7676</v>
      </c>
      <c r="C269" s="78">
        <v>45275</v>
      </c>
      <c r="D269" s="79">
        <v>-25.55</v>
      </c>
      <c r="E269" s="79">
        <v>0</v>
      </c>
      <c r="F269" s="79">
        <v>-25.55</v>
      </c>
      <c r="G269" s="78">
        <v>45275</v>
      </c>
      <c r="H269" s="77" t="s">
        <v>7677</v>
      </c>
      <c r="I269" s="80">
        <v>1516597</v>
      </c>
      <c r="J269" s="80"/>
      <c r="K269" s="80">
        <v>195290</v>
      </c>
      <c r="L269" s="81">
        <v>45279</v>
      </c>
      <c r="M269" s="77" t="str">
        <f>VLOOKUP(I269,'ITEM#'!A:B,2,0)</f>
        <v>Costco01</v>
      </c>
      <c r="P269" s="42">
        <f>VLOOKUP(I269,'ITEM#'!A:D,4,0)</f>
        <v>-25.55</v>
      </c>
      <c r="Q269" s="84">
        <f t="shared" si="29"/>
        <v>1</v>
      </c>
    </row>
    <row r="270" spans="1:17" x14ac:dyDescent="0.25">
      <c r="A270" s="77" t="s">
        <v>7639</v>
      </c>
      <c r="B270" s="77" t="s">
        <v>7678</v>
      </c>
      <c r="C270" s="78">
        <v>45275</v>
      </c>
      <c r="D270" s="79">
        <f>E270+F270</f>
        <v>-173.44</v>
      </c>
      <c r="E270" s="79">
        <v>-18.739999999999998</v>
      </c>
      <c r="F270" s="79">
        <v>-154.69999999999999</v>
      </c>
      <c r="G270" s="78">
        <v>45275</v>
      </c>
      <c r="H270" s="77" t="s">
        <v>7679</v>
      </c>
      <c r="I270" s="80">
        <v>1662420</v>
      </c>
      <c r="J270" s="80"/>
      <c r="K270" s="80">
        <v>195290</v>
      </c>
      <c r="L270" s="81">
        <v>45279</v>
      </c>
      <c r="M270" s="77" t="str">
        <f>VLOOKUP(I270,'ITEM#'!A:B,2,0)</f>
        <v>Costco01</v>
      </c>
      <c r="P270" s="42">
        <f>VLOOKUP(I270,'ITEM#'!A:D,4,0)</f>
        <v>-77.349999999999994</v>
      </c>
      <c r="Q270" s="84">
        <f t="shared" si="29"/>
        <v>2</v>
      </c>
    </row>
    <row r="271" spans="1:17" x14ac:dyDescent="0.25">
      <c r="A271" s="77" t="s">
        <v>7639</v>
      </c>
      <c r="B271" s="77" t="s">
        <v>7678</v>
      </c>
      <c r="C271" s="78">
        <v>45275</v>
      </c>
      <c r="D271" s="79">
        <f>E271+F271</f>
        <v>-95.31</v>
      </c>
      <c r="E271" s="79">
        <v>-9.4600000000000009</v>
      </c>
      <c r="F271" s="79">
        <v>-85.85</v>
      </c>
      <c r="G271" s="78">
        <v>45275</v>
      </c>
      <c r="H271" s="77" t="s">
        <v>7679</v>
      </c>
      <c r="I271" s="80">
        <v>1662421</v>
      </c>
      <c r="J271" s="80"/>
      <c r="K271" s="80">
        <v>195290</v>
      </c>
      <c r="L271" s="81">
        <v>45279</v>
      </c>
      <c r="M271" s="77" t="str">
        <f>VLOOKUP(I271,'ITEM#'!A:B,2,0)</f>
        <v>Costco01</v>
      </c>
      <c r="P271" s="42">
        <f>VLOOKUP(I271,'ITEM#'!A:D,4,0)</f>
        <v>-85.85</v>
      </c>
      <c r="Q271" s="84">
        <f t="shared" si="29"/>
        <v>1</v>
      </c>
    </row>
    <row r="272" spans="1:17" x14ac:dyDescent="0.25">
      <c r="A272" s="77" t="s">
        <v>7639</v>
      </c>
      <c r="B272" s="77" t="s">
        <v>7680</v>
      </c>
      <c r="C272" s="78">
        <v>45275</v>
      </c>
      <c r="D272" s="79">
        <f>E272+F272</f>
        <v>-86.72</v>
      </c>
      <c r="E272" s="79">
        <v>-9.3699999999999992</v>
      </c>
      <c r="F272" s="79">
        <v>-77.349999999999994</v>
      </c>
      <c r="G272" s="78">
        <v>45275</v>
      </c>
      <c r="H272" s="77" t="s">
        <v>7681</v>
      </c>
      <c r="I272" s="80">
        <v>1662420</v>
      </c>
      <c r="J272" s="80"/>
      <c r="K272" s="80">
        <v>195290</v>
      </c>
      <c r="L272" s="81">
        <v>45279</v>
      </c>
      <c r="M272" s="77" t="str">
        <f>VLOOKUP(I272,'ITEM#'!A:B,2,0)</f>
        <v>Costco01</v>
      </c>
      <c r="P272" s="42">
        <f>VLOOKUP(I272,'ITEM#'!A:D,4,0)</f>
        <v>-77.349999999999994</v>
      </c>
      <c r="Q272" s="84">
        <f t="shared" si="29"/>
        <v>1</v>
      </c>
    </row>
    <row r="273" spans="1:17" x14ac:dyDescent="0.25">
      <c r="A273" s="77" t="s">
        <v>7639</v>
      </c>
      <c r="B273" s="77" t="s">
        <v>7680</v>
      </c>
      <c r="C273" s="78">
        <v>45275</v>
      </c>
      <c r="D273" s="79">
        <f t="shared" ref="D273:D274" si="33">E273+F273</f>
        <v>-95.31</v>
      </c>
      <c r="E273" s="79">
        <v>-9.4600000000000009</v>
      </c>
      <c r="F273" s="79">
        <v>-85.85</v>
      </c>
      <c r="G273" s="78">
        <v>45275</v>
      </c>
      <c r="H273" s="77" t="s">
        <v>7681</v>
      </c>
      <c r="I273" s="80">
        <v>1662421</v>
      </c>
      <c r="J273" s="80"/>
      <c r="K273" s="80">
        <v>195290</v>
      </c>
      <c r="L273" s="81">
        <v>45279</v>
      </c>
      <c r="M273" s="77" t="str">
        <f>VLOOKUP(I273,'ITEM#'!A:B,2,0)</f>
        <v>Costco01</v>
      </c>
      <c r="P273" s="42">
        <f>VLOOKUP(I273,'ITEM#'!A:D,4,0)</f>
        <v>-85.85</v>
      </c>
      <c r="Q273" s="84">
        <f t="shared" si="29"/>
        <v>1</v>
      </c>
    </row>
    <row r="274" spans="1:17" x14ac:dyDescent="0.25">
      <c r="A274" s="77" t="s">
        <v>7639</v>
      </c>
      <c r="B274" s="77" t="s">
        <v>7680</v>
      </c>
      <c r="C274" s="78">
        <v>45275</v>
      </c>
      <c r="D274" s="79">
        <f t="shared" si="33"/>
        <v>-95.31</v>
      </c>
      <c r="E274" s="79">
        <v>-9.4600000000000009</v>
      </c>
      <c r="F274" s="79">
        <v>-85.85</v>
      </c>
      <c r="G274" s="78">
        <v>45275</v>
      </c>
      <c r="H274" s="77" t="s">
        <v>7681</v>
      </c>
      <c r="I274" s="80">
        <v>1662422</v>
      </c>
      <c r="J274" s="80"/>
      <c r="K274" s="80">
        <v>195290</v>
      </c>
      <c r="L274" s="81">
        <v>45279</v>
      </c>
      <c r="M274" s="77" t="str">
        <f>VLOOKUP(I274,'ITEM#'!A:B,2,0)</f>
        <v>Costco01</v>
      </c>
      <c r="P274" s="42">
        <f>VLOOKUP(I274,'ITEM#'!A:D,4,0)</f>
        <v>-85.85</v>
      </c>
      <c r="Q274" s="84">
        <f t="shared" si="29"/>
        <v>1</v>
      </c>
    </row>
    <row r="275" spans="1:17" x14ac:dyDescent="0.25">
      <c r="A275" s="77" t="s">
        <v>7639</v>
      </c>
      <c r="B275" s="77" t="s">
        <v>7682</v>
      </c>
      <c r="C275" s="78">
        <v>45275</v>
      </c>
      <c r="D275" s="79">
        <v>-86.72</v>
      </c>
      <c r="E275" s="79">
        <v>-9.3699999999999992</v>
      </c>
      <c r="F275" s="79">
        <v>-77.349999999999994</v>
      </c>
      <c r="G275" s="78">
        <v>45275</v>
      </c>
      <c r="H275" s="77" t="s">
        <v>7683</v>
      </c>
      <c r="I275" s="80">
        <v>1662420</v>
      </c>
      <c r="J275" s="80"/>
      <c r="K275" s="80">
        <v>195290</v>
      </c>
      <c r="L275" s="81">
        <v>45279</v>
      </c>
      <c r="M275" s="77" t="str">
        <f>VLOOKUP(I275,'ITEM#'!A:B,2,0)</f>
        <v>Costco01</v>
      </c>
      <c r="P275" s="42">
        <f>VLOOKUP(I275,'ITEM#'!A:D,4,0)</f>
        <v>-77.349999999999994</v>
      </c>
      <c r="Q275" s="84">
        <f t="shared" si="29"/>
        <v>1</v>
      </c>
    </row>
    <row r="276" spans="1:17" x14ac:dyDescent="0.25">
      <c r="A276" s="77" t="s">
        <v>7639</v>
      </c>
      <c r="B276" s="77" t="s">
        <v>7684</v>
      </c>
      <c r="C276" s="78">
        <v>45276</v>
      </c>
      <c r="D276" s="79">
        <f>E276+F276</f>
        <v>-164.16</v>
      </c>
      <c r="E276" s="79">
        <v>-9.4600000000000009</v>
      </c>
      <c r="F276" s="79">
        <v>-154.69999999999999</v>
      </c>
      <c r="G276" s="78">
        <v>45276</v>
      </c>
      <c r="H276" s="77" t="s">
        <v>7685</v>
      </c>
      <c r="I276" s="80">
        <v>1662420</v>
      </c>
      <c r="J276" s="80"/>
      <c r="K276" s="80">
        <v>195290</v>
      </c>
      <c r="L276" s="81">
        <v>45279</v>
      </c>
      <c r="M276" s="77" t="str">
        <f>VLOOKUP(I276,'ITEM#'!A:B,2,0)</f>
        <v>Costco01</v>
      </c>
      <c r="P276" s="42">
        <f>VLOOKUP(I276,'ITEM#'!A:D,4,0)</f>
        <v>-77.349999999999994</v>
      </c>
      <c r="Q276" s="84">
        <f t="shared" si="29"/>
        <v>2</v>
      </c>
    </row>
    <row r="277" spans="1:17" x14ac:dyDescent="0.25">
      <c r="A277" s="77" t="s">
        <v>7639</v>
      </c>
      <c r="B277" s="77" t="s">
        <v>7684</v>
      </c>
      <c r="C277" s="78">
        <v>45276</v>
      </c>
      <c r="D277" s="79">
        <f>E277+F277</f>
        <v>-104.58999999999999</v>
      </c>
      <c r="E277" s="79">
        <v>-18.739999999999998</v>
      </c>
      <c r="F277" s="79">
        <v>-85.85</v>
      </c>
      <c r="G277" s="78">
        <v>45276</v>
      </c>
      <c r="H277" s="77" t="s">
        <v>7685</v>
      </c>
      <c r="I277" s="80">
        <v>1662421</v>
      </c>
      <c r="J277" s="80"/>
      <c r="K277" s="80">
        <v>195290</v>
      </c>
      <c r="L277" s="81">
        <v>45279</v>
      </c>
      <c r="M277" s="77" t="str">
        <f>VLOOKUP(I277,'ITEM#'!A:B,2,0)</f>
        <v>Costco01</v>
      </c>
      <c r="P277" s="42">
        <f>VLOOKUP(I277,'ITEM#'!A:D,4,0)</f>
        <v>-85.85</v>
      </c>
      <c r="Q277" s="84">
        <f t="shared" si="29"/>
        <v>1</v>
      </c>
    </row>
    <row r="278" spans="1:17" x14ac:dyDescent="0.25">
      <c r="A278" s="77" t="s">
        <v>7686</v>
      </c>
      <c r="B278" s="77" t="s">
        <v>7687</v>
      </c>
      <c r="C278" s="78">
        <v>45278</v>
      </c>
      <c r="D278" s="79">
        <v>-44.18</v>
      </c>
      <c r="E278" s="79">
        <v>-21.68</v>
      </c>
      <c r="F278" s="79">
        <v>-22.5</v>
      </c>
      <c r="G278" s="78">
        <v>45278</v>
      </c>
      <c r="H278" s="77" t="s">
        <v>7688</v>
      </c>
      <c r="I278" s="80">
        <v>1663079</v>
      </c>
      <c r="J278" s="80"/>
      <c r="K278" s="80">
        <v>195484</v>
      </c>
      <c r="L278" s="81">
        <v>45280</v>
      </c>
      <c r="M278" s="77" t="str">
        <f>VLOOKUP(I278,'ITEM#'!A:B,2,0)</f>
        <v>Costco01</v>
      </c>
      <c r="P278" s="42">
        <f>VLOOKUP(I278,'ITEM#'!A:D,4,0)</f>
        <v>-22.5</v>
      </c>
      <c r="Q278" s="84">
        <f t="shared" ref="Q278:Q285" si="34">F278/P278</f>
        <v>1</v>
      </c>
    </row>
    <row r="279" spans="1:17" x14ac:dyDescent="0.25">
      <c r="A279" s="77" t="s">
        <v>7686</v>
      </c>
      <c r="B279" s="77" t="s">
        <v>7689</v>
      </c>
      <c r="C279" s="78">
        <v>45278</v>
      </c>
      <c r="D279" s="79">
        <v>-39</v>
      </c>
      <c r="E279" s="79">
        <v>0</v>
      </c>
      <c r="F279" s="79">
        <v>-39</v>
      </c>
      <c r="G279" s="78">
        <v>45278</v>
      </c>
      <c r="H279" s="77" t="s">
        <v>7690</v>
      </c>
      <c r="I279" s="80">
        <v>1529947</v>
      </c>
      <c r="J279" s="80"/>
      <c r="K279" s="80">
        <v>195488</v>
      </c>
      <c r="L279" s="81">
        <v>45280</v>
      </c>
      <c r="M279" s="77" t="str">
        <f>VLOOKUP(I279,'ITEM#'!A:B,2,0)</f>
        <v>Costco01</v>
      </c>
      <c r="P279" s="42">
        <f>VLOOKUP(I279,'ITEM#'!A:D,4,0)</f>
        <v>-39</v>
      </c>
      <c r="Q279" s="84">
        <f t="shared" si="34"/>
        <v>1</v>
      </c>
    </row>
    <row r="280" spans="1:17" x14ac:dyDescent="0.25">
      <c r="A280" s="77" t="s">
        <v>7686</v>
      </c>
      <c r="B280" s="77" t="s">
        <v>7691</v>
      </c>
      <c r="C280" s="78">
        <v>45278</v>
      </c>
      <c r="D280" s="79">
        <v>-95.31</v>
      </c>
      <c r="E280" s="79">
        <v>-9.4600000000000009</v>
      </c>
      <c r="F280" s="79">
        <v>-85.85</v>
      </c>
      <c r="G280" s="78">
        <v>45278</v>
      </c>
      <c r="H280" s="77" t="s">
        <v>7692</v>
      </c>
      <c r="I280" s="80">
        <v>1662421</v>
      </c>
      <c r="J280" s="80"/>
      <c r="K280" s="80">
        <v>195488</v>
      </c>
      <c r="L280" s="81">
        <v>45280</v>
      </c>
      <c r="M280" s="77" t="str">
        <f>VLOOKUP(I280,'ITEM#'!A:B,2,0)</f>
        <v>Costco01</v>
      </c>
      <c r="P280" s="42">
        <f>VLOOKUP(I280,'ITEM#'!A:D,4,0)</f>
        <v>-85.85</v>
      </c>
      <c r="Q280" s="84">
        <f t="shared" si="34"/>
        <v>1</v>
      </c>
    </row>
    <row r="281" spans="1:17" x14ac:dyDescent="0.25">
      <c r="A281" s="77" t="s">
        <v>7686</v>
      </c>
      <c r="B281" s="77" t="s">
        <v>7693</v>
      </c>
      <c r="C281" s="78">
        <v>45278</v>
      </c>
      <c r="D281" s="79">
        <v>-95.31</v>
      </c>
      <c r="E281" s="79">
        <v>-9.4600000000000009</v>
      </c>
      <c r="F281" s="79">
        <v>-85.85</v>
      </c>
      <c r="G281" s="78">
        <v>45278</v>
      </c>
      <c r="H281" s="77" t="s">
        <v>7694</v>
      </c>
      <c r="I281" s="80">
        <v>1662421</v>
      </c>
      <c r="J281" s="80"/>
      <c r="K281" s="80">
        <v>195488</v>
      </c>
      <c r="L281" s="81">
        <v>45280</v>
      </c>
      <c r="M281" s="77" t="str">
        <f>VLOOKUP(I281,'ITEM#'!A:B,2,0)</f>
        <v>Costco01</v>
      </c>
      <c r="P281" s="42">
        <f>VLOOKUP(I281,'ITEM#'!A:D,4,0)</f>
        <v>-85.85</v>
      </c>
      <c r="Q281" s="84">
        <f t="shared" si="34"/>
        <v>1</v>
      </c>
    </row>
    <row r="282" spans="1:17" x14ac:dyDescent="0.25">
      <c r="A282" s="77" t="s">
        <v>7686</v>
      </c>
      <c r="B282" s="77" t="s">
        <v>7695</v>
      </c>
      <c r="C282" s="78">
        <v>45278</v>
      </c>
      <c r="D282" s="79">
        <f>E282+F282</f>
        <v>-85.4</v>
      </c>
      <c r="E282" s="79">
        <v>-22.2</v>
      </c>
      <c r="F282" s="79">
        <v>-63.2</v>
      </c>
      <c r="G282" s="78">
        <v>45278</v>
      </c>
      <c r="H282" s="77" t="s">
        <v>7696</v>
      </c>
      <c r="I282" s="80">
        <v>1540784</v>
      </c>
      <c r="J282" s="80"/>
      <c r="K282" s="80">
        <v>195488</v>
      </c>
      <c r="L282" s="81">
        <v>45280</v>
      </c>
      <c r="M282" s="77" t="str">
        <f>VLOOKUP(I282,'ITEM#'!A:B,2,0)</f>
        <v>Costco01</v>
      </c>
      <c r="P282" s="42">
        <f>VLOOKUP(I282,'ITEM#'!A:D,4,0)</f>
        <v>-31.6</v>
      </c>
      <c r="Q282" s="84">
        <f t="shared" si="34"/>
        <v>2</v>
      </c>
    </row>
    <row r="283" spans="1:17" x14ac:dyDescent="0.25">
      <c r="A283" s="77" t="s">
        <v>7686</v>
      </c>
      <c r="B283" s="77" t="s">
        <v>7695</v>
      </c>
      <c r="C283" s="78">
        <v>45278</v>
      </c>
      <c r="D283" s="79">
        <f>E283+F283</f>
        <v>-170.8</v>
      </c>
      <c r="E283" s="79">
        <v>-44.4</v>
      </c>
      <c r="F283" s="79">
        <v>-126.4</v>
      </c>
      <c r="G283" s="78">
        <v>45278</v>
      </c>
      <c r="H283" s="77" t="s">
        <v>7696</v>
      </c>
      <c r="I283" s="80">
        <v>1540785</v>
      </c>
      <c r="J283" s="80"/>
      <c r="K283" s="80">
        <v>195488</v>
      </c>
      <c r="L283" s="81">
        <v>45280</v>
      </c>
      <c r="M283" s="77" t="str">
        <f>VLOOKUP(I283,'ITEM#'!A:B,2,0)</f>
        <v>Costco01</v>
      </c>
      <c r="P283" s="42">
        <f>VLOOKUP(I283,'ITEM#'!A:D,4,0)</f>
        <v>-31.6</v>
      </c>
      <c r="Q283" s="84">
        <f t="shared" si="34"/>
        <v>4</v>
      </c>
    </row>
    <row r="284" spans="1:17" x14ac:dyDescent="0.25">
      <c r="A284" s="77" t="s">
        <v>7686</v>
      </c>
      <c r="B284" s="77" t="s">
        <v>7697</v>
      </c>
      <c r="C284" s="78">
        <v>45278</v>
      </c>
      <c r="D284" s="79">
        <v>-95.31</v>
      </c>
      <c r="E284" s="79">
        <v>-9.4600000000000009</v>
      </c>
      <c r="F284" s="79">
        <v>-85.85</v>
      </c>
      <c r="G284" s="78">
        <v>45278</v>
      </c>
      <c r="H284" s="77" t="s">
        <v>7698</v>
      </c>
      <c r="I284" s="80">
        <v>1662422</v>
      </c>
      <c r="J284" s="80"/>
      <c r="K284" s="80">
        <v>195488</v>
      </c>
      <c r="L284" s="81">
        <v>45280</v>
      </c>
      <c r="M284" s="77" t="str">
        <f>VLOOKUP(I284,'ITEM#'!A:B,2,0)</f>
        <v>Costco01</v>
      </c>
      <c r="P284" s="42">
        <f>VLOOKUP(I284,'ITEM#'!A:D,4,0)</f>
        <v>-85.85</v>
      </c>
      <c r="Q284" s="84">
        <f t="shared" si="34"/>
        <v>1</v>
      </c>
    </row>
    <row r="285" spans="1:17" x14ac:dyDescent="0.25">
      <c r="A285" s="77" t="s">
        <v>7686</v>
      </c>
      <c r="B285" s="77" t="s">
        <v>7699</v>
      </c>
      <c r="C285" s="78">
        <v>45278</v>
      </c>
      <c r="D285" s="79">
        <v>-25.55</v>
      </c>
      <c r="E285" s="79">
        <v>0</v>
      </c>
      <c r="F285" s="79">
        <v>-25.55</v>
      </c>
      <c r="G285" s="78">
        <v>45278</v>
      </c>
      <c r="H285" s="77" t="s">
        <v>7700</v>
      </c>
      <c r="I285" s="80">
        <v>1516594</v>
      </c>
      <c r="J285" s="80"/>
      <c r="K285" s="80">
        <v>195488</v>
      </c>
      <c r="L285" s="81">
        <v>45280</v>
      </c>
      <c r="M285" s="77" t="str">
        <f>VLOOKUP(I285,'ITEM#'!A:B,2,0)</f>
        <v>Costco01</v>
      </c>
      <c r="P285" s="42">
        <f>VLOOKUP(I285,'ITEM#'!A:D,4,0)</f>
        <v>-25.55</v>
      </c>
      <c r="Q285" s="84">
        <f t="shared" si="34"/>
        <v>1</v>
      </c>
    </row>
    <row r="286" spans="1:17" x14ac:dyDescent="0.25">
      <c r="A286" s="77" t="s">
        <v>7701</v>
      </c>
      <c r="B286" s="77" t="s">
        <v>7702</v>
      </c>
      <c r="C286" s="78">
        <v>45279</v>
      </c>
      <c r="D286" s="79">
        <v>-96.7</v>
      </c>
      <c r="E286" s="79">
        <v>-34.43</v>
      </c>
      <c r="F286" s="79">
        <v>-62.27</v>
      </c>
      <c r="G286" s="78">
        <v>45279</v>
      </c>
      <c r="H286" s="77" t="s">
        <v>7703</v>
      </c>
      <c r="I286" s="80">
        <v>1339334</v>
      </c>
      <c r="J286" s="80"/>
      <c r="K286" s="80">
        <v>12223502</v>
      </c>
      <c r="L286" s="81">
        <v>45281</v>
      </c>
      <c r="M286" s="77" t="str">
        <f>VLOOKUP(I286,'ITEM#'!A:B,2,0)</f>
        <v>Costco01</v>
      </c>
      <c r="P286" s="42">
        <f>VLOOKUP(I286,'ITEM#'!A:D,4,0)</f>
        <v>-62.27</v>
      </c>
      <c r="Q286" s="84">
        <f t="shared" ref="Q286:Q307" si="35">F286/P286</f>
        <v>1</v>
      </c>
    </row>
    <row r="287" spans="1:17" x14ac:dyDescent="0.25">
      <c r="A287" s="77" t="s">
        <v>7701</v>
      </c>
      <c r="B287" s="77" t="s">
        <v>7704</v>
      </c>
      <c r="C287" s="78">
        <v>45279</v>
      </c>
      <c r="D287" s="79">
        <v>-81.23</v>
      </c>
      <c r="E287" s="79">
        <v>-26.1</v>
      </c>
      <c r="F287" s="79">
        <v>-55.13</v>
      </c>
      <c r="G287" s="78">
        <v>45279</v>
      </c>
      <c r="H287" s="77" t="s">
        <v>7705</v>
      </c>
      <c r="I287" s="80">
        <v>1339333</v>
      </c>
      <c r="J287" s="80"/>
      <c r="K287" s="80">
        <v>12223502</v>
      </c>
      <c r="L287" s="81">
        <v>45281</v>
      </c>
      <c r="M287" s="77" t="str">
        <f>VLOOKUP(I287,'ITEM#'!A:B,2,0)</f>
        <v>Costco01</v>
      </c>
      <c r="P287" s="42">
        <f>VLOOKUP(I287,'ITEM#'!A:D,4,0)</f>
        <v>-55.13</v>
      </c>
      <c r="Q287" s="84">
        <f t="shared" si="35"/>
        <v>1</v>
      </c>
    </row>
    <row r="288" spans="1:17" x14ac:dyDescent="0.25">
      <c r="A288" s="77" t="s">
        <v>7701</v>
      </c>
      <c r="B288" s="77" t="s">
        <v>7706</v>
      </c>
      <c r="C288" s="78">
        <v>45279</v>
      </c>
      <c r="D288" s="79">
        <v>-70.23</v>
      </c>
      <c r="E288" s="79">
        <v>-15.1</v>
      </c>
      <c r="F288" s="79">
        <v>-55.13</v>
      </c>
      <c r="G288" s="78">
        <v>45279</v>
      </c>
      <c r="H288" s="77" t="s">
        <v>7707</v>
      </c>
      <c r="I288" s="80">
        <v>1339333</v>
      </c>
      <c r="J288" s="80"/>
      <c r="K288" s="80">
        <v>12223502</v>
      </c>
      <c r="L288" s="81">
        <v>45281</v>
      </c>
      <c r="M288" s="77" t="str">
        <f>VLOOKUP(I288,'ITEM#'!A:B,2,0)</f>
        <v>Costco01</v>
      </c>
      <c r="P288" s="42">
        <f>VLOOKUP(I288,'ITEM#'!A:D,4,0)</f>
        <v>-55.13</v>
      </c>
      <c r="Q288" s="84">
        <f t="shared" si="35"/>
        <v>1</v>
      </c>
    </row>
    <row r="289" spans="1:17" x14ac:dyDescent="0.25">
      <c r="A289" s="77" t="s">
        <v>7701</v>
      </c>
      <c r="B289" s="77" t="s">
        <v>7708</v>
      </c>
      <c r="C289" s="78">
        <v>45279</v>
      </c>
      <c r="D289" s="79">
        <v>-64.47</v>
      </c>
      <c r="E289" s="79">
        <v>0</v>
      </c>
      <c r="F289" s="79">
        <v>-64.47</v>
      </c>
      <c r="G289" s="78">
        <v>45279</v>
      </c>
      <c r="H289" s="77" t="s">
        <v>7709</v>
      </c>
      <c r="I289" s="80">
        <v>1585793</v>
      </c>
      <c r="J289" s="80"/>
      <c r="K289" s="80">
        <v>195519</v>
      </c>
      <c r="L289" s="81">
        <v>45281</v>
      </c>
      <c r="M289" s="77" t="str">
        <f>VLOOKUP(I289,'ITEM#'!A:B,2,0)</f>
        <v>Costco01</v>
      </c>
      <c r="P289" s="42">
        <f>VLOOKUP(I289,'ITEM#'!A:D,4,0)</f>
        <v>-64.47</v>
      </c>
      <c r="Q289" s="84">
        <f t="shared" si="35"/>
        <v>1</v>
      </c>
    </row>
    <row r="290" spans="1:17" x14ac:dyDescent="0.25">
      <c r="A290" s="77" t="s">
        <v>7701</v>
      </c>
      <c r="B290" s="77" t="s">
        <v>7710</v>
      </c>
      <c r="C290" s="78">
        <v>45279</v>
      </c>
      <c r="D290" s="79">
        <v>-95.31</v>
      </c>
      <c r="E290" s="79">
        <v>-9.4600000000000009</v>
      </c>
      <c r="F290" s="79">
        <v>-85.85</v>
      </c>
      <c r="G290" s="78">
        <v>45279</v>
      </c>
      <c r="H290" s="77" t="s">
        <v>7711</v>
      </c>
      <c r="I290" s="80">
        <v>1662422</v>
      </c>
      <c r="J290" s="80"/>
      <c r="K290" s="80">
        <v>195519</v>
      </c>
      <c r="L290" s="81">
        <v>45281</v>
      </c>
      <c r="M290" s="77" t="str">
        <f>VLOOKUP(I290,'ITEM#'!A:B,2,0)</f>
        <v>Costco01</v>
      </c>
      <c r="P290" s="42">
        <f>VLOOKUP(I290,'ITEM#'!A:D,4,0)</f>
        <v>-85.85</v>
      </c>
      <c r="Q290" s="84">
        <f t="shared" si="35"/>
        <v>1</v>
      </c>
    </row>
    <row r="291" spans="1:17" x14ac:dyDescent="0.25">
      <c r="A291" s="77" t="s">
        <v>7701</v>
      </c>
      <c r="B291" s="77" t="s">
        <v>7712</v>
      </c>
      <c r="C291" s="78">
        <v>45279</v>
      </c>
      <c r="D291" s="79">
        <v>-190.62</v>
      </c>
      <c r="E291" s="79">
        <v>-18.920000000000002</v>
      </c>
      <c r="F291" s="79">
        <v>-171.7</v>
      </c>
      <c r="G291" s="78">
        <v>45279</v>
      </c>
      <c r="H291" s="77" t="s">
        <v>7713</v>
      </c>
      <c r="I291" s="80">
        <v>1662421</v>
      </c>
      <c r="J291" s="80"/>
      <c r="K291" s="80">
        <v>195519</v>
      </c>
      <c r="L291" s="81">
        <v>45281</v>
      </c>
      <c r="M291" s="77" t="str">
        <f>VLOOKUP(I291,'ITEM#'!A:B,2,0)</f>
        <v>Costco01</v>
      </c>
      <c r="P291" s="42">
        <f>VLOOKUP(I291,'ITEM#'!A:D,4,0)</f>
        <v>-85.85</v>
      </c>
      <c r="Q291" s="84">
        <f t="shared" si="35"/>
        <v>2</v>
      </c>
    </row>
    <row r="292" spans="1:17" x14ac:dyDescent="0.25">
      <c r="A292" s="77" t="s">
        <v>7701</v>
      </c>
      <c r="B292" s="77" t="s">
        <v>7714</v>
      </c>
      <c r="C292" s="78">
        <v>45279</v>
      </c>
      <c r="D292" s="79">
        <f>E292+F292</f>
        <v>-86.72</v>
      </c>
      <c r="E292" s="79">
        <v>-9.3699999999999992</v>
      </c>
      <c r="F292" s="79">
        <v>-77.349999999999994</v>
      </c>
      <c r="G292" s="78">
        <v>45279</v>
      </c>
      <c r="H292" s="77" t="s">
        <v>7715</v>
      </c>
      <c r="I292" s="80">
        <v>1662420</v>
      </c>
      <c r="J292" s="80"/>
      <c r="K292" s="80">
        <v>195519</v>
      </c>
      <c r="L292" s="81">
        <v>45281</v>
      </c>
      <c r="M292" s="77" t="str">
        <f>VLOOKUP(I292,'ITEM#'!A:B,2,0)</f>
        <v>Costco01</v>
      </c>
      <c r="P292" s="42">
        <f>VLOOKUP(I292,'ITEM#'!A:D,4,0)</f>
        <v>-77.349999999999994</v>
      </c>
      <c r="Q292" s="84">
        <f t="shared" si="35"/>
        <v>1</v>
      </c>
    </row>
    <row r="293" spans="1:17" x14ac:dyDescent="0.25">
      <c r="A293" s="77" t="s">
        <v>7701</v>
      </c>
      <c r="B293" s="77" t="s">
        <v>7714</v>
      </c>
      <c r="C293" s="78">
        <v>45279</v>
      </c>
      <c r="D293" s="79">
        <f>E293+F293</f>
        <v>-95.31</v>
      </c>
      <c r="E293" s="79">
        <v>-9.4600000000000009</v>
      </c>
      <c r="F293" s="79">
        <v>-85.85</v>
      </c>
      <c r="G293" s="78">
        <v>45279</v>
      </c>
      <c r="H293" s="77" t="s">
        <v>7715</v>
      </c>
      <c r="I293" s="80">
        <v>1662421</v>
      </c>
      <c r="J293" s="80"/>
      <c r="K293" s="80">
        <v>195519</v>
      </c>
      <c r="L293" s="81">
        <v>45281</v>
      </c>
      <c r="M293" s="77" t="str">
        <f>VLOOKUP(I293,'ITEM#'!A:B,2,0)</f>
        <v>Costco01</v>
      </c>
      <c r="P293" s="42">
        <f>VLOOKUP(I293,'ITEM#'!A:D,4,0)</f>
        <v>-85.85</v>
      </c>
      <c r="Q293" s="84">
        <f t="shared" si="35"/>
        <v>1</v>
      </c>
    </row>
    <row r="294" spans="1:17" x14ac:dyDescent="0.25">
      <c r="A294" s="77" t="s">
        <v>7701</v>
      </c>
      <c r="B294" s="77" t="s">
        <v>7716</v>
      </c>
      <c r="C294" s="78">
        <v>45279</v>
      </c>
      <c r="D294" s="79">
        <f>E294+F294</f>
        <v>-190.62</v>
      </c>
      <c r="E294" s="79">
        <v>-18.920000000000002</v>
      </c>
      <c r="F294" s="79">
        <v>-171.7</v>
      </c>
      <c r="G294" s="78">
        <v>45279</v>
      </c>
      <c r="H294" s="77" t="s">
        <v>7717</v>
      </c>
      <c r="I294" s="80">
        <v>1662421</v>
      </c>
      <c r="J294" s="80"/>
      <c r="K294" s="80">
        <v>195519</v>
      </c>
      <c r="L294" s="81">
        <v>45281</v>
      </c>
      <c r="M294" s="77" t="str">
        <f>VLOOKUP(I294,'ITEM#'!A:B,2,0)</f>
        <v>Costco01</v>
      </c>
      <c r="P294" s="42">
        <f>VLOOKUP(I294,'ITEM#'!A:D,4,0)</f>
        <v>-85.85</v>
      </c>
      <c r="Q294" s="84">
        <f t="shared" si="35"/>
        <v>2</v>
      </c>
    </row>
    <row r="295" spans="1:17" x14ac:dyDescent="0.25">
      <c r="A295" s="77" t="s">
        <v>7701</v>
      </c>
      <c r="B295" s="77" t="s">
        <v>7716</v>
      </c>
      <c r="C295" s="78">
        <v>45279</v>
      </c>
      <c r="D295" s="79">
        <f>E295+F295</f>
        <v>-95.31</v>
      </c>
      <c r="E295" s="79">
        <v>-9.4600000000000009</v>
      </c>
      <c r="F295" s="79">
        <v>-85.85</v>
      </c>
      <c r="G295" s="78">
        <v>45279</v>
      </c>
      <c r="H295" s="77" t="s">
        <v>7717</v>
      </c>
      <c r="I295" s="80">
        <v>1662422</v>
      </c>
      <c r="J295" s="80"/>
      <c r="K295" s="80">
        <v>195519</v>
      </c>
      <c r="L295" s="81">
        <v>45281</v>
      </c>
      <c r="M295" s="77" t="str">
        <f>VLOOKUP(I295,'ITEM#'!A:B,2,0)</f>
        <v>Costco01</v>
      </c>
      <c r="P295" s="42">
        <f>VLOOKUP(I295,'ITEM#'!A:D,4,0)</f>
        <v>-85.85</v>
      </c>
      <c r="Q295" s="84">
        <f t="shared" si="35"/>
        <v>1</v>
      </c>
    </row>
    <row r="296" spans="1:17" x14ac:dyDescent="0.25">
      <c r="A296" s="77" t="s">
        <v>7701</v>
      </c>
      <c r="B296" s="77" t="s">
        <v>7718</v>
      </c>
      <c r="C296" s="78">
        <v>45279</v>
      </c>
      <c r="D296" s="79">
        <f>E296+F296</f>
        <v>-173.44</v>
      </c>
      <c r="E296" s="79">
        <v>-18.739999999999998</v>
      </c>
      <c r="F296" s="79">
        <v>-154.69999999999999</v>
      </c>
      <c r="G296" s="78">
        <v>45279</v>
      </c>
      <c r="H296" s="77" t="s">
        <v>7719</v>
      </c>
      <c r="I296" s="80">
        <v>1662420</v>
      </c>
      <c r="J296" s="80"/>
      <c r="K296" s="80">
        <v>195519</v>
      </c>
      <c r="L296" s="81">
        <v>45281</v>
      </c>
      <c r="M296" s="77" t="str">
        <f>VLOOKUP(I296,'ITEM#'!A:B,2,0)</f>
        <v>Costco01</v>
      </c>
      <c r="P296" s="42">
        <f>VLOOKUP(I296,'ITEM#'!A:D,4,0)</f>
        <v>-77.349999999999994</v>
      </c>
      <c r="Q296" s="84">
        <f t="shared" si="35"/>
        <v>2</v>
      </c>
    </row>
    <row r="297" spans="1:17" x14ac:dyDescent="0.25">
      <c r="A297" s="77" t="s">
        <v>7701</v>
      </c>
      <c r="B297" s="77" t="s">
        <v>7718</v>
      </c>
      <c r="C297" s="78">
        <v>45279</v>
      </c>
      <c r="D297" s="79">
        <f t="shared" ref="D297:D298" si="36">E297+F297</f>
        <v>-190.62</v>
      </c>
      <c r="E297" s="79">
        <v>-18.920000000000002</v>
      </c>
      <c r="F297" s="79">
        <v>-171.7</v>
      </c>
      <c r="G297" s="78">
        <v>45279</v>
      </c>
      <c r="H297" s="77" t="s">
        <v>7719</v>
      </c>
      <c r="I297" s="80">
        <v>1662421</v>
      </c>
      <c r="J297" s="80"/>
      <c r="K297" s="80">
        <v>195519</v>
      </c>
      <c r="L297" s="81">
        <v>45281</v>
      </c>
      <c r="M297" s="77" t="str">
        <f>VLOOKUP(I297,'ITEM#'!A:B,2,0)</f>
        <v>Costco01</v>
      </c>
      <c r="P297" s="42">
        <f>VLOOKUP(I297,'ITEM#'!A:D,4,0)</f>
        <v>-85.85</v>
      </c>
      <c r="Q297" s="84">
        <f t="shared" si="35"/>
        <v>2</v>
      </c>
    </row>
    <row r="298" spans="1:17" x14ac:dyDescent="0.25">
      <c r="A298" s="77" t="s">
        <v>7701</v>
      </c>
      <c r="B298" s="77" t="s">
        <v>7718</v>
      </c>
      <c r="C298" s="78">
        <v>45279</v>
      </c>
      <c r="D298" s="79">
        <f t="shared" si="36"/>
        <v>-95.31</v>
      </c>
      <c r="E298" s="79">
        <v>-9.4600000000000009</v>
      </c>
      <c r="F298" s="79">
        <v>-85.85</v>
      </c>
      <c r="G298" s="78">
        <v>45279</v>
      </c>
      <c r="H298" s="77" t="s">
        <v>7719</v>
      </c>
      <c r="I298" s="80">
        <v>1662422</v>
      </c>
      <c r="J298" s="80"/>
      <c r="K298" s="80">
        <v>195519</v>
      </c>
      <c r="L298" s="81">
        <v>45281</v>
      </c>
      <c r="M298" s="77" t="str">
        <f>VLOOKUP(I298,'ITEM#'!A:B,2,0)</f>
        <v>Costco01</v>
      </c>
      <c r="P298" s="42">
        <f>VLOOKUP(I298,'ITEM#'!A:D,4,0)</f>
        <v>-85.85</v>
      </c>
      <c r="Q298" s="84">
        <f t="shared" si="35"/>
        <v>1</v>
      </c>
    </row>
    <row r="299" spans="1:17" x14ac:dyDescent="0.25">
      <c r="A299" s="77" t="s">
        <v>7701</v>
      </c>
      <c r="B299" s="77" t="s">
        <v>7720</v>
      </c>
      <c r="C299" s="78">
        <v>45279</v>
      </c>
      <c r="D299" s="79">
        <v>-95.31</v>
      </c>
      <c r="E299" s="79">
        <v>-9.4600000000000009</v>
      </c>
      <c r="F299" s="79">
        <v>-85.85</v>
      </c>
      <c r="G299" s="78">
        <v>45279</v>
      </c>
      <c r="H299" s="77" t="s">
        <v>7721</v>
      </c>
      <c r="I299" s="80">
        <v>1662422</v>
      </c>
      <c r="J299" s="80"/>
      <c r="K299" s="80">
        <v>195519</v>
      </c>
      <c r="L299" s="81">
        <v>45281</v>
      </c>
      <c r="M299" s="77" t="str">
        <f>VLOOKUP(I299,'ITEM#'!A:B,2,0)</f>
        <v>Costco01</v>
      </c>
      <c r="P299" s="42">
        <f>VLOOKUP(I299,'ITEM#'!A:D,4,0)</f>
        <v>-85.85</v>
      </c>
      <c r="Q299" s="84">
        <f t="shared" si="35"/>
        <v>1</v>
      </c>
    </row>
    <row r="300" spans="1:17" x14ac:dyDescent="0.25">
      <c r="A300" s="77" t="s">
        <v>7701</v>
      </c>
      <c r="B300" s="77" t="s">
        <v>7722</v>
      </c>
      <c r="C300" s="78">
        <v>45279</v>
      </c>
      <c r="D300" s="79">
        <f>E300+F300</f>
        <v>-77.319999999999993</v>
      </c>
      <c r="E300" s="79">
        <v>-21.02</v>
      </c>
      <c r="F300" s="79">
        <v>-56.3</v>
      </c>
      <c r="G300" s="78">
        <v>45279</v>
      </c>
      <c r="H300" s="77" t="s">
        <v>7723</v>
      </c>
      <c r="I300" s="80">
        <v>1540781</v>
      </c>
      <c r="J300" s="80"/>
      <c r="K300" s="80">
        <v>195519</v>
      </c>
      <c r="L300" s="81">
        <v>45281</v>
      </c>
      <c r="M300" s="77" t="str">
        <f>VLOOKUP(I300,'ITEM#'!A:B,2,0)</f>
        <v>Costco01</v>
      </c>
      <c r="P300" s="42">
        <f>VLOOKUP(I300,'ITEM#'!A:D,4,0)</f>
        <v>-28.15</v>
      </c>
      <c r="Q300" s="84">
        <f t="shared" si="35"/>
        <v>2</v>
      </c>
    </row>
    <row r="301" spans="1:17" x14ac:dyDescent="0.25">
      <c r="A301" s="77" t="s">
        <v>7701</v>
      </c>
      <c r="B301" s="77" t="s">
        <v>7722</v>
      </c>
      <c r="C301" s="78">
        <v>45279</v>
      </c>
      <c r="D301" s="79">
        <f t="shared" ref="D301:D303" si="37">E301+F301</f>
        <v>-42.7</v>
      </c>
      <c r="E301" s="79">
        <v>-11.1</v>
      </c>
      <c r="F301" s="79">
        <v>-31.6</v>
      </c>
      <c r="G301" s="78">
        <v>45279</v>
      </c>
      <c r="H301" s="77" t="s">
        <v>7723</v>
      </c>
      <c r="I301" s="80">
        <v>1540785</v>
      </c>
      <c r="J301" s="80"/>
      <c r="K301" s="80">
        <v>195519</v>
      </c>
      <c r="L301" s="81">
        <v>45281</v>
      </c>
      <c r="M301" s="77" t="str">
        <f>VLOOKUP(I301,'ITEM#'!A:B,2,0)</f>
        <v>Costco01</v>
      </c>
      <c r="P301" s="42">
        <f>VLOOKUP(I301,'ITEM#'!A:D,4,0)</f>
        <v>-31.6</v>
      </c>
      <c r="Q301" s="84">
        <f t="shared" si="35"/>
        <v>1</v>
      </c>
    </row>
    <row r="302" spans="1:17" x14ac:dyDescent="0.25">
      <c r="A302" s="77" t="s">
        <v>7701</v>
      </c>
      <c r="B302" s="77" t="s">
        <v>7722</v>
      </c>
      <c r="C302" s="78">
        <v>45279</v>
      </c>
      <c r="D302" s="79">
        <f t="shared" si="37"/>
        <v>-86.72</v>
      </c>
      <c r="E302" s="79">
        <v>-9.3699999999999992</v>
      </c>
      <c r="F302" s="79">
        <v>-77.349999999999994</v>
      </c>
      <c r="G302" s="78">
        <v>45279</v>
      </c>
      <c r="H302" s="77" t="s">
        <v>7723</v>
      </c>
      <c r="I302" s="80">
        <v>1662420</v>
      </c>
      <c r="J302" s="80"/>
      <c r="K302" s="80">
        <v>195519</v>
      </c>
      <c r="L302" s="81">
        <v>45281</v>
      </c>
      <c r="M302" s="77" t="str">
        <f>VLOOKUP(I302,'ITEM#'!A:B,2,0)</f>
        <v>Costco01</v>
      </c>
      <c r="P302" s="42">
        <f>VLOOKUP(I302,'ITEM#'!A:D,4,0)</f>
        <v>-77.349999999999994</v>
      </c>
      <c r="Q302" s="84">
        <f t="shared" si="35"/>
        <v>1</v>
      </c>
    </row>
    <row r="303" spans="1:17" x14ac:dyDescent="0.25">
      <c r="A303" s="77" t="s">
        <v>7701</v>
      </c>
      <c r="B303" s="77" t="s">
        <v>7722</v>
      </c>
      <c r="C303" s="78">
        <v>45279</v>
      </c>
      <c r="D303" s="79">
        <f t="shared" si="37"/>
        <v>-95.31</v>
      </c>
      <c r="E303" s="79">
        <v>-9.4600000000000009</v>
      </c>
      <c r="F303" s="79">
        <v>-85.85</v>
      </c>
      <c r="G303" s="78">
        <v>45279</v>
      </c>
      <c r="H303" s="77" t="s">
        <v>7723</v>
      </c>
      <c r="I303" s="80">
        <v>1662422</v>
      </c>
      <c r="J303" s="80"/>
      <c r="K303" s="80">
        <v>195519</v>
      </c>
      <c r="L303" s="81">
        <v>45281</v>
      </c>
      <c r="M303" s="77" t="str">
        <f>VLOOKUP(I303,'ITEM#'!A:B,2,0)</f>
        <v>Costco01</v>
      </c>
      <c r="P303" s="42">
        <f>VLOOKUP(I303,'ITEM#'!A:D,4,0)</f>
        <v>-85.85</v>
      </c>
      <c r="Q303" s="84">
        <f t="shared" si="35"/>
        <v>1</v>
      </c>
    </row>
    <row r="304" spans="1:17" x14ac:dyDescent="0.25">
      <c r="A304" s="77" t="s">
        <v>7701</v>
      </c>
      <c r="B304" s="77" t="s">
        <v>7724</v>
      </c>
      <c r="C304" s="78">
        <v>45279</v>
      </c>
      <c r="D304" s="79">
        <v>-115.98</v>
      </c>
      <c r="E304" s="79">
        <v>-31.53</v>
      </c>
      <c r="F304" s="79">
        <v>-84.45</v>
      </c>
      <c r="G304" s="78">
        <v>45279</v>
      </c>
      <c r="H304" s="77" t="s">
        <v>7725</v>
      </c>
      <c r="I304" s="80">
        <v>1540780</v>
      </c>
      <c r="J304" s="80"/>
      <c r="K304" s="80">
        <v>195519</v>
      </c>
      <c r="L304" s="81">
        <v>45281</v>
      </c>
      <c r="M304" s="77" t="str">
        <f>VLOOKUP(I304,'ITEM#'!A:B,2,0)</f>
        <v>Costco01</v>
      </c>
      <c r="P304" s="42">
        <f>VLOOKUP(I304,'ITEM#'!A:D,4,0)</f>
        <v>-28.15</v>
      </c>
      <c r="Q304" s="84">
        <f t="shared" si="35"/>
        <v>3.0000000000000004</v>
      </c>
    </row>
    <row r="305" spans="1:17" x14ac:dyDescent="0.25">
      <c r="A305" s="77" t="s">
        <v>7701</v>
      </c>
      <c r="B305" s="77" t="s">
        <v>7726</v>
      </c>
      <c r="C305" s="78">
        <v>45279</v>
      </c>
      <c r="D305" s="79">
        <f>E305+F305</f>
        <v>-86.72</v>
      </c>
      <c r="E305" s="79">
        <v>-9.3699999999999992</v>
      </c>
      <c r="F305" s="79">
        <v>-77.349999999999994</v>
      </c>
      <c r="G305" s="78">
        <v>45279</v>
      </c>
      <c r="H305" s="77" t="s">
        <v>7727</v>
      </c>
      <c r="I305" s="80">
        <v>1662420</v>
      </c>
      <c r="J305" s="80"/>
      <c r="K305" s="80">
        <v>195519</v>
      </c>
      <c r="L305" s="81">
        <v>45281</v>
      </c>
      <c r="M305" s="77" t="str">
        <f>VLOOKUP(I305,'ITEM#'!A:B,2,0)</f>
        <v>Costco01</v>
      </c>
      <c r="P305" s="42">
        <f>VLOOKUP(I305,'ITEM#'!A:D,4,0)</f>
        <v>-77.349999999999994</v>
      </c>
      <c r="Q305" s="84">
        <f t="shared" si="35"/>
        <v>1</v>
      </c>
    </row>
    <row r="306" spans="1:17" x14ac:dyDescent="0.25">
      <c r="A306" s="77" t="s">
        <v>7701</v>
      </c>
      <c r="B306" s="77" t="s">
        <v>7726</v>
      </c>
      <c r="C306" s="78">
        <v>45279</v>
      </c>
      <c r="D306" s="79">
        <f t="shared" ref="D306:D307" si="38">E306+F306</f>
        <v>-95.31</v>
      </c>
      <c r="E306" s="79">
        <v>-9.4600000000000009</v>
      </c>
      <c r="F306" s="79">
        <v>-85.85</v>
      </c>
      <c r="G306" s="78">
        <v>45279</v>
      </c>
      <c r="H306" s="77" t="s">
        <v>7727</v>
      </c>
      <c r="I306" s="80">
        <v>1662421</v>
      </c>
      <c r="J306" s="80"/>
      <c r="K306" s="80">
        <v>195519</v>
      </c>
      <c r="L306" s="81">
        <v>45281</v>
      </c>
      <c r="M306" s="77" t="str">
        <f>VLOOKUP(I306,'ITEM#'!A:B,2,0)</f>
        <v>Costco01</v>
      </c>
      <c r="P306" s="42">
        <f>VLOOKUP(I306,'ITEM#'!A:D,4,0)</f>
        <v>-85.85</v>
      </c>
      <c r="Q306" s="84">
        <f t="shared" si="35"/>
        <v>1</v>
      </c>
    </row>
    <row r="307" spans="1:17" x14ac:dyDescent="0.25">
      <c r="A307" s="77" t="s">
        <v>7701</v>
      </c>
      <c r="B307" s="77" t="s">
        <v>7726</v>
      </c>
      <c r="C307" s="78">
        <v>45279</v>
      </c>
      <c r="D307" s="79">
        <f t="shared" si="38"/>
        <v>-95.31</v>
      </c>
      <c r="E307" s="79">
        <v>-9.4600000000000009</v>
      </c>
      <c r="F307" s="79">
        <v>-85.85</v>
      </c>
      <c r="G307" s="78">
        <v>45279</v>
      </c>
      <c r="H307" s="77" t="s">
        <v>7727</v>
      </c>
      <c r="I307" s="80">
        <v>1662422</v>
      </c>
      <c r="J307" s="80"/>
      <c r="K307" s="80">
        <v>195519</v>
      </c>
      <c r="L307" s="81">
        <v>45281</v>
      </c>
      <c r="M307" s="77" t="str">
        <f>VLOOKUP(I307,'ITEM#'!A:B,2,0)</f>
        <v>Costco01</v>
      </c>
      <c r="P307" s="42">
        <f>VLOOKUP(I307,'ITEM#'!A:D,4,0)</f>
        <v>-85.85</v>
      </c>
      <c r="Q307" s="84">
        <f t="shared" si="35"/>
        <v>1</v>
      </c>
    </row>
    <row r="308" spans="1:17" x14ac:dyDescent="0.25">
      <c r="A308" s="77" t="s">
        <v>7728</v>
      </c>
      <c r="B308" s="77" t="s">
        <v>7729</v>
      </c>
      <c r="C308" s="78">
        <v>45280</v>
      </c>
      <c r="D308" s="79">
        <v>-88.54</v>
      </c>
      <c r="E308" s="79">
        <v>-26.27</v>
      </c>
      <c r="F308" s="79">
        <v>-62.27</v>
      </c>
      <c r="G308" s="78">
        <v>45280</v>
      </c>
      <c r="H308" s="77" t="s">
        <v>7730</v>
      </c>
      <c r="I308" s="80">
        <v>1339334</v>
      </c>
      <c r="J308" s="80"/>
      <c r="K308" s="80">
        <v>195789</v>
      </c>
      <c r="L308" s="81">
        <v>45282</v>
      </c>
      <c r="M308" s="77" t="str">
        <f>VLOOKUP(I308,'ITEM#'!A:B,2,0)</f>
        <v>Costco01</v>
      </c>
      <c r="P308" s="42">
        <f>VLOOKUP(I308,'ITEM#'!A:D,4,0)</f>
        <v>-62.27</v>
      </c>
      <c r="Q308" s="84">
        <f t="shared" ref="Q308:Q340" si="39">F308/P308</f>
        <v>1</v>
      </c>
    </row>
    <row r="309" spans="1:17" x14ac:dyDescent="0.25">
      <c r="A309" s="77" t="s">
        <v>7728</v>
      </c>
      <c r="B309" s="77" t="s">
        <v>7731</v>
      </c>
      <c r="C309" s="78">
        <v>45280</v>
      </c>
      <c r="D309" s="79">
        <v>-78</v>
      </c>
      <c r="E309" s="79">
        <v>0</v>
      </c>
      <c r="F309" s="79">
        <v>-78</v>
      </c>
      <c r="G309" s="78">
        <v>45280</v>
      </c>
      <c r="H309" s="77" t="s">
        <v>7732</v>
      </c>
      <c r="I309" s="80">
        <v>1529946</v>
      </c>
      <c r="J309" s="80"/>
      <c r="K309" s="80">
        <v>195791</v>
      </c>
      <c r="L309" s="81">
        <v>45282</v>
      </c>
      <c r="M309" s="77" t="str">
        <f>VLOOKUP(I309,'ITEM#'!A:B,2,0)</f>
        <v>Costco01</v>
      </c>
      <c r="P309" s="42">
        <f>VLOOKUP(I309,'ITEM#'!A:D,4,0)</f>
        <v>-39</v>
      </c>
      <c r="Q309" s="84">
        <f t="shared" si="39"/>
        <v>2</v>
      </c>
    </row>
    <row r="310" spans="1:17" x14ac:dyDescent="0.25">
      <c r="A310" s="77" t="s">
        <v>7728</v>
      </c>
      <c r="B310" s="77" t="s">
        <v>7733</v>
      </c>
      <c r="C310" s="78">
        <v>45280</v>
      </c>
      <c r="D310" s="79">
        <v>-25.55</v>
      </c>
      <c r="E310" s="79">
        <v>0</v>
      </c>
      <c r="F310" s="79">
        <v>-25.55</v>
      </c>
      <c r="G310" s="78">
        <v>45280</v>
      </c>
      <c r="H310" s="77" t="s">
        <v>7734</v>
      </c>
      <c r="I310" s="80">
        <v>1516597</v>
      </c>
      <c r="J310" s="80"/>
      <c r="K310" s="80">
        <v>195791</v>
      </c>
      <c r="L310" s="81">
        <v>45282</v>
      </c>
      <c r="M310" s="77" t="str">
        <f>VLOOKUP(I310,'ITEM#'!A:B,2,0)</f>
        <v>Costco01</v>
      </c>
      <c r="P310" s="42">
        <f>VLOOKUP(I310,'ITEM#'!A:D,4,0)</f>
        <v>-25.55</v>
      </c>
      <c r="Q310" s="84">
        <f t="shared" si="39"/>
        <v>1</v>
      </c>
    </row>
    <row r="311" spans="1:17" x14ac:dyDescent="0.25">
      <c r="A311" s="77" t="s">
        <v>7728</v>
      </c>
      <c r="B311" s="77" t="s">
        <v>7735</v>
      </c>
      <c r="C311" s="78">
        <v>45280</v>
      </c>
      <c r="D311" s="79">
        <v>-86.72</v>
      </c>
      <c r="E311" s="79">
        <v>-9.3699999999999992</v>
      </c>
      <c r="F311" s="79">
        <v>-77.349999999999994</v>
      </c>
      <c r="G311" s="78">
        <v>45280</v>
      </c>
      <c r="H311" s="77" t="s">
        <v>7736</v>
      </c>
      <c r="I311" s="80">
        <v>1662420</v>
      </c>
      <c r="J311" s="80"/>
      <c r="K311" s="80">
        <v>195791</v>
      </c>
      <c r="L311" s="81">
        <v>45282</v>
      </c>
      <c r="M311" s="77" t="str">
        <f>VLOOKUP(I311,'ITEM#'!A:B,2,0)</f>
        <v>Costco01</v>
      </c>
      <c r="P311" s="42">
        <f>VLOOKUP(I311,'ITEM#'!A:D,4,0)</f>
        <v>-77.349999999999994</v>
      </c>
      <c r="Q311" s="84">
        <f t="shared" si="39"/>
        <v>1</v>
      </c>
    </row>
    <row r="312" spans="1:17" x14ac:dyDescent="0.25">
      <c r="A312" s="77" t="s">
        <v>7728</v>
      </c>
      <c r="B312" s="77" t="s">
        <v>7737</v>
      </c>
      <c r="C312" s="78">
        <v>45280</v>
      </c>
      <c r="D312" s="79">
        <v>-355.47</v>
      </c>
      <c r="E312" s="79">
        <v>-28.11</v>
      </c>
      <c r="F312" s="79">
        <v>-232.05</v>
      </c>
      <c r="G312" s="78">
        <v>45280</v>
      </c>
      <c r="H312" s="77" t="s">
        <v>7738</v>
      </c>
      <c r="I312" s="80">
        <v>1662420</v>
      </c>
      <c r="J312" s="80"/>
      <c r="K312" s="80">
        <v>195791</v>
      </c>
      <c r="L312" s="81">
        <v>45282</v>
      </c>
      <c r="M312" s="77" t="str">
        <f>VLOOKUP(I312,'ITEM#'!A:B,2,0)</f>
        <v>Costco01</v>
      </c>
      <c r="P312" s="42">
        <f>VLOOKUP(I312,'ITEM#'!A:D,4,0)</f>
        <v>-77.349999999999994</v>
      </c>
      <c r="Q312" s="84">
        <f t="shared" si="39"/>
        <v>3.0000000000000004</v>
      </c>
    </row>
    <row r="313" spans="1:17" x14ac:dyDescent="0.25">
      <c r="A313" s="77" t="s">
        <v>7728</v>
      </c>
      <c r="B313" s="77" t="s">
        <v>7737</v>
      </c>
      <c r="C313" s="78">
        <v>45280</v>
      </c>
      <c r="D313" s="79"/>
      <c r="E313" s="79">
        <v>-9.4600000000000009</v>
      </c>
      <c r="F313" s="79">
        <v>-85.85</v>
      </c>
      <c r="G313" s="78">
        <v>45280</v>
      </c>
      <c r="H313" s="77" t="s">
        <v>7738</v>
      </c>
      <c r="I313" s="80">
        <v>1662422</v>
      </c>
      <c r="J313" s="80"/>
      <c r="K313" s="80">
        <v>195791</v>
      </c>
      <c r="L313" s="81">
        <v>45282</v>
      </c>
      <c r="M313" s="77" t="str">
        <f>VLOOKUP(I313,'ITEM#'!A:B,2,0)</f>
        <v>Costco01</v>
      </c>
      <c r="P313" s="42">
        <f>VLOOKUP(I313,'ITEM#'!A:D,4,0)</f>
        <v>-85.85</v>
      </c>
      <c r="Q313" s="84">
        <f t="shared" si="39"/>
        <v>1</v>
      </c>
    </row>
    <row r="314" spans="1:17" x14ac:dyDescent="0.25">
      <c r="A314" s="77" t="s">
        <v>7728</v>
      </c>
      <c r="B314" s="77" t="s">
        <v>7739</v>
      </c>
      <c r="C314" s="78">
        <v>45280</v>
      </c>
      <c r="D314" s="79">
        <v>-182.03</v>
      </c>
      <c r="E314" s="79">
        <v>-9.3699999999999992</v>
      </c>
      <c r="F314" s="79">
        <v>-77.349999999999994</v>
      </c>
      <c r="G314" s="78">
        <v>45280</v>
      </c>
      <c r="H314" s="77" t="s">
        <v>7740</v>
      </c>
      <c r="I314" s="80">
        <v>1662420</v>
      </c>
      <c r="J314" s="80"/>
      <c r="K314" s="80">
        <v>195791</v>
      </c>
      <c r="L314" s="81">
        <v>45282</v>
      </c>
      <c r="M314" s="77" t="str">
        <f>VLOOKUP(I314,'ITEM#'!A:B,2,0)</f>
        <v>Costco01</v>
      </c>
      <c r="P314" s="42">
        <f>VLOOKUP(I314,'ITEM#'!A:D,4,0)</f>
        <v>-77.349999999999994</v>
      </c>
      <c r="Q314" s="84">
        <f t="shared" si="39"/>
        <v>1</v>
      </c>
    </row>
    <row r="315" spans="1:17" x14ac:dyDescent="0.25">
      <c r="A315" s="77" t="s">
        <v>7728</v>
      </c>
      <c r="B315" s="77" t="s">
        <v>7739</v>
      </c>
      <c r="C315" s="78">
        <v>45280</v>
      </c>
      <c r="D315" s="79"/>
      <c r="E315" s="79">
        <v>-9.4600000000000009</v>
      </c>
      <c r="F315" s="79">
        <v>-85.85</v>
      </c>
      <c r="G315" s="78">
        <v>45280</v>
      </c>
      <c r="H315" s="77" t="s">
        <v>7740</v>
      </c>
      <c r="I315" s="80">
        <v>1662422</v>
      </c>
      <c r="J315" s="80"/>
      <c r="K315" s="80">
        <v>195791</v>
      </c>
      <c r="L315" s="81">
        <v>45282</v>
      </c>
      <c r="M315" s="77" t="str">
        <f>VLOOKUP(I315,'ITEM#'!A:B,2,0)</f>
        <v>Costco01</v>
      </c>
      <c r="P315" s="42">
        <f>VLOOKUP(I315,'ITEM#'!A:D,4,0)</f>
        <v>-85.85</v>
      </c>
      <c r="Q315" s="84">
        <f t="shared" si="39"/>
        <v>1</v>
      </c>
    </row>
    <row r="316" spans="1:17" x14ac:dyDescent="0.25">
      <c r="A316" s="77" t="s">
        <v>7728</v>
      </c>
      <c r="B316" s="77" t="s">
        <v>7741</v>
      </c>
      <c r="C316" s="78">
        <v>45280</v>
      </c>
      <c r="D316" s="79">
        <v>-39</v>
      </c>
      <c r="E316" s="79">
        <v>0</v>
      </c>
      <c r="F316" s="79">
        <v>-39</v>
      </c>
      <c r="G316" s="78">
        <v>45280</v>
      </c>
      <c r="H316" s="77" t="s">
        <v>7742</v>
      </c>
      <c r="I316" s="80">
        <v>1529947</v>
      </c>
      <c r="J316" s="80"/>
      <c r="K316" s="80">
        <v>195791</v>
      </c>
      <c r="L316" s="81">
        <v>45282</v>
      </c>
      <c r="M316" s="77" t="str">
        <f>VLOOKUP(I316,'ITEM#'!A:B,2,0)</f>
        <v>Costco01</v>
      </c>
      <c r="P316" s="42">
        <f>VLOOKUP(I316,'ITEM#'!A:D,4,0)</f>
        <v>-39</v>
      </c>
      <c r="Q316" s="84">
        <f t="shared" si="39"/>
        <v>1</v>
      </c>
    </row>
    <row r="317" spans="1:17" x14ac:dyDescent="0.25">
      <c r="A317" s="77" t="s">
        <v>7728</v>
      </c>
      <c r="B317" s="77" t="s">
        <v>7743</v>
      </c>
      <c r="C317" s="78">
        <v>45280</v>
      </c>
      <c r="D317" s="79">
        <f>E317+F317</f>
        <v>-170.8</v>
      </c>
      <c r="E317" s="79">
        <v>-44.4</v>
      </c>
      <c r="F317" s="79">
        <v>-126.4</v>
      </c>
      <c r="G317" s="78">
        <v>45280</v>
      </c>
      <c r="H317" s="77" t="s">
        <v>7744</v>
      </c>
      <c r="I317" s="80">
        <v>1593358</v>
      </c>
      <c r="J317" s="80"/>
      <c r="K317" s="80">
        <v>195791</v>
      </c>
      <c r="L317" s="81">
        <v>45282</v>
      </c>
      <c r="M317" s="77" t="str">
        <f>VLOOKUP(I317,'ITEM#'!A:B,2,0)</f>
        <v>Costco01</v>
      </c>
      <c r="P317" s="42">
        <f>VLOOKUP(I317,'ITEM#'!A:D,4,0)</f>
        <v>-31.6</v>
      </c>
      <c r="Q317" s="84">
        <f t="shared" si="39"/>
        <v>4</v>
      </c>
    </row>
    <row r="318" spans="1:17" x14ac:dyDescent="0.25">
      <c r="A318" s="77" t="s">
        <v>7728</v>
      </c>
      <c r="B318" s="77" t="s">
        <v>7743</v>
      </c>
      <c r="C318" s="78">
        <v>45280</v>
      </c>
      <c r="D318" s="79">
        <f t="shared" ref="D318:D319" si="40">E318+F318</f>
        <v>-86.72</v>
      </c>
      <c r="E318" s="79">
        <v>-9.3699999999999992</v>
      </c>
      <c r="F318" s="79">
        <v>-77.349999999999994</v>
      </c>
      <c r="G318" s="78">
        <v>45280</v>
      </c>
      <c r="H318" s="77" t="s">
        <v>7744</v>
      </c>
      <c r="I318" s="80">
        <v>1662420</v>
      </c>
      <c r="J318" s="80"/>
      <c r="K318" s="80">
        <v>195791</v>
      </c>
      <c r="L318" s="81">
        <v>45282</v>
      </c>
      <c r="M318" s="77" t="str">
        <f>VLOOKUP(I318,'ITEM#'!A:B,2,0)</f>
        <v>Costco01</v>
      </c>
      <c r="P318" s="42">
        <f>VLOOKUP(I318,'ITEM#'!A:D,4,0)</f>
        <v>-77.349999999999994</v>
      </c>
      <c r="Q318" s="84">
        <f t="shared" si="39"/>
        <v>1</v>
      </c>
    </row>
    <row r="319" spans="1:17" x14ac:dyDescent="0.25">
      <c r="A319" s="77" t="s">
        <v>7728</v>
      </c>
      <c r="B319" s="77" t="s">
        <v>7743</v>
      </c>
      <c r="C319" s="78">
        <v>45280</v>
      </c>
      <c r="D319" s="79">
        <f t="shared" si="40"/>
        <v>-190.62</v>
      </c>
      <c r="E319" s="79">
        <v>-18.920000000000002</v>
      </c>
      <c r="F319" s="79">
        <v>-171.7</v>
      </c>
      <c r="G319" s="78">
        <v>45280</v>
      </c>
      <c r="H319" s="77" t="s">
        <v>7744</v>
      </c>
      <c r="I319" s="80">
        <v>1662421</v>
      </c>
      <c r="J319" s="80"/>
      <c r="K319" s="80">
        <v>195791</v>
      </c>
      <c r="L319" s="81">
        <v>45282</v>
      </c>
      <c r="M319" s="77" t="str">
        <f>VLOOKUP(I319,'ITEM#'!A:B,2,0)</f>
        <v>Costco01</v>
      </c>
      <c r="P319" s="42">
        <f>VLOOKUP(I319,'ITEM#'!A:D,4,0)</f>
        <v>-85.85</v>
      </c>
      <c r="Q319" s="84">
        <f t="shared" si="39"/>
        <v>2</v>
      </c>
    </row>
    <row r="320" spans="1:17" x14ac:dyDescent="0.25">
      <c r="A320" s="77" t="s">
        <v>7745</v>
      </c>
      <c r="B320" s="77" t="s">
        <v>7746</v>
      </c>
      <c r="C320" s="78">
        <v>45281</v>
      </c>
      <c r="D320" s="79">
        <v>-83.98</v>
      </c>
      <c r="E320" s="79">
        <v>-28.85</v>
      </c>
      <c r="F320" s="79">
        <v>-55.13</v>
      </c>
      <c r="G320" s="78">
        <v>45281</v>
      </c>
      <c r="H320" s="77" t="s">
        <v>7747</v>
      </c>
      <c r="I320" s="80">
        <v>1339333</v>
      </c>
      <c r="J320" s="80"/>
      <c r="K320" s="80">
        <v>12223576</v>
      </c>
      <c r="L320" s="81">
        <v>45286</v>
      </c>
      <c r="M320" s="77" t="str">
        <f>VLOOKUP(I320,'ITEM#'!A:B,2,0)</f>
        <v>Costco01</v>
      </c>
      <c r="P320" s="42">
        <f>VLOOKUP(I320,'ITEM#'!A:D,4,0)</f>
        <v>-55.13</v>
      </c>
      <c r="Q320" s="84">
        <f t="shared" si="39"/>
        <v>1</v>
      </c>
    </row>
    <row r="321" spans="1:17" x14ac:dyDescent="0.25">
      <c r="A321" s="77" t="s">
        <v>7745</v>
      </c>
      <c r="B321" s="77" t="s">
        <v>7748</v>
      </c>
      <c r="C321" s="78">
        <v>45281</v>
      </c>
      <c r="D321" s="79">
        <v>-81.06</v>
      </c>
      <c r="E321" s="79">
        <v>-25.93</v>
      </c>
      <c r="F321" s="79">
        <v>-55.13</v>
      </c>
      <c r="G321" s="78">
        <v>45281</v>
      </c>
      <c r="H321" s="77" t="s">
        <v>7749</v>
      </c>
      <c r="I321" s="80">
        <v>1339333</v>
      </c>
      <c r="J321" s="80"/>
      <c r="K321" s="80">
        <v>12223576</v>
      </c>
      <c r="L321" s="81">
        <v>45286</v>
      </c>
      <c r="M321" s="77" t="str">
        <f>VLOOKUP(I321,'ITEM#'!A:B,2,0)</f>
        <v>Costco01</v>
      </c>
      <c r="P321" s="42">
        <f>VLOOKUP(I321,'ITEM#'!A:D,4,0)</f>
        <v>-55.13</v>
      </c>
      <c r="Q321" s="84">
        <f t="shared" si="39"/>
        <v>1</v>
      </c>
    </row>
    <row r="322" spans="1:17" x14ac:dyDescent="0.25">
      <c r="A322" s="77" t="s">
        <v>7745</v>
      </c>
      <c r="B322" s="77" t="s">
        <v>7750</v>
      </c>
      <c r="C322" s="78">
        <v>45281</v>
      </c>
      <c r="D322" s="79">
        <v>-24.7</v>
      </c>
      <c r="E322" s="79">
        <v>0</v>
      </c>
      <c r="F322" s="79">
        <v>-24.7</v>
      </c>
      <c r="G322" s="78">
        <v>45281</v>
      </c>
      <c r="H322" s="77" t="s">
        <v>7751</v>
      </c>
      <c r="I322" s="80">
        <v>1655857</v>
      </c>
      <c r="J322" s="80"/>
      <c r="K322" s="80">
        <v>195805</v>
      </c>
      <c r="L322" s="81">
        <v>45286</v>
      </c>
      <c r="M322" s="77" t="str">
        <f>VLOOKUP(I322,'ITEM#'!A:B,2,0)</f>
        <v>Costco01</v>
      </c>
      <c r="P322" s="42">
        <f>VLOOKUP(I322,'ITEM#'!A:D,4,0)</f>
        <v>-26</v>
      </c>
      <c r="Q322" s="84">
        <f t="shared" si="39"/>
        <v>0.95</v>
      </c>
    </row>
    <row r="323" spans="1:17" x14ac:dyDescent="0.25">
      <c r="A323" s="77" t="s">
        <v>7745</v>
      </c>
      <c r="B323" s="77" t="s">
        <v>7752</v>
      </c>
      <c r="C323" s="78">
        <v>45281</v>
      </c>
      <c r="D323" s="79">
        <v>-39</v>
      </c>
      <c r="E323" s="79">
        <v>0</v>
      </c>
      <c r="F323" s="79">
        <v>-39</v>
      </c>
      <c r="G323" s="78">
        <v>45281</v>
      </c>
      <c r="H323" s="77" t="s">
        <v>7753</v>
      </c>
      <c r="I323" s="80">
        <v>1529947</v>
      </c>
      <c r="J323" s="80"/>
      <c r="K323" s="80">
        <v>195805</v>
      </c>
      <c r="L323" s="81">
        <v>45286</v>
      </c>
      <c r="M323" s="77" t="str">
        <f>VLOOKUP(I323,'ITEM#'!A:B,2,0)</f>
        <v>Costco01</v>
      </c>
      <c r="P323" s="42">
        <f>VLOOKUP(I323,'ITEM#'!A:D,4,0)</f>
        <v>-39</v>
      </c>
      <c r="Q323" s="84">
        <f t="shared" si="39"/>
        <v>1</v>
      </c>
    </row>
    <row r="324" spans="1:17" x14ac:dyDescent="0.25">
      <c r="A324" s="77" t="s">
        <v>7745</v>
      </c>
      <c r="B324" s="77" t="s">
        <v>7754</v>
      </c>
      <c r="C324" s="78">
        <v>45281</v>
      </c>
      <c r="D324" s="79">
        <v>-64.47</v>
      </c>
      <c r="E324" s="79">
        <v>0</v>
      </c>
      <c r="F324" s="79">
        <v>-64.47</v>
      </c>
      <c r="G324" s="78">
        <v>45281</v>
      </c>
      <c r="H324" s="77" t="s">
        <v>7755</v>
      </c>
      <c r="I324" s="80">
        <v>1585797</v>
      </c>
      <c r="J324" s="80"/>
      <c r="K324" s="80">
        <v>195805</v>
      </c>
      <c r="L324" s="81">
        <v>45286</v>
      </c>
      <c r="M324" s="77" t="str">
        <f>VLOOKUP(I324,'ITEM#'!A:B,2,0)</f>
        <v>Costco01</v>
      </c>
      <c r="P324" s="42">
        <f>VLOOKUP(I324,'ITEM#'!A:D,4,0)</f>
        <v>-64.47</v>
      </c>
      <c r="Q324" s="84">
        <f t="shared" si="39"/>
        <v>1</v>
      </c>
    </row>
    <row r="325" spans="1:17" x14ac:dyDescent="0.25">
      <c r="A325" s="77" t="s">
        <v>7745</v>
      </c>
      <c r="B325" s="77" t="s">
        <v>7756</v>
      </c>
      <c r="C325" s="78">
        <v>45281</v>
      </c>
      <c r="D325" s="79">
        <v>-25.55</v>
      </c>
      <c r="E325" s="79">
        <v>0</v>
      </c>
      <c r="F325" s="79">
        <v>-25.55</v>
      </c>
      <c r="G325" s="78">
        <v>45281</v>
      </c>
      <c r="H325" s="77" t="s">
        <v>7757</v>
      </c>
      <c r="I325" s="80">
        <v>1516597</v>
      </c>
      <c r="J325" s="80"/>
      <c r="K325" s="80">
        <v>195805</v>
      </c>
      <c r="L325" s="81">
        <v>45286</v>
      </c>
      <c r="M325" s="77" t="str">
        <f>VLOOKUP(I325,'ITEM#'!A:B,2,0)</f>
        <v>Costco01</v>
      </c>
      <c r="P325" s="42">
        <f>VLOOKUP(I325,'ITEM#'!A:D,4,0)</f>
        <v>-25.55</v>
      </c>
      <c r="Q325" s="84">
        <f t="shared" si="39"/>
        <v>1</v>
      </c>
    </row>
    <row r="326" spans="1:17" x14ac:dyDescent="0.25">
      <c r="A326" s="77" t="s">
        <v>7745</v>
      </c>
      <c r="B326" s="77" t="s">
        <v>7758</v>
      </c>
      <c r="C326" s="78">
        <v>45281</v>
      </c>
      <c r="D326" s="79">
        <v>-117</v>
      </c>
      <c r="E326" s="79">
        <v>0</v>
      </c>
      <c r="F326" s="79">
        <v>-117</v>
      </c>
      <c r="G326" s="78">
        <v>45281</v>
      </c>
      <c r="H326" s="77" t="s">
        <v>7759</v>
      </c>
      <c r="I326" s="80">
        <v>1529946</v>
      </c>
      <c r="J326" s="80"/>
      <c r="K326" s="80">
        <v>195805</v>
      </c>
      <c r="L326" s="81">
        <v>45286</v>
      </c>
      <c r="M326" s="77" t="str">
        <f>VLOOKUP(I326,'ITEM#'!A:B,2,0)</f>
        <v>Costco01</v>
      </c>
      <c r="P326" s="42">
        <f>VLOOKUP(I326,'ITEM#'!A:D,4,0)</f>
        <v>-39</v>
      </c>
      <c r="Q326" s="84">
        <f t="shared" si="39"/>
        <v>3</v>
      </c>
    </row>
    <row r="327" spans="1:17" x14ac:dyDescent="0.25">
      <c r="A327" s="77" t="s">
        <v>7745</v>
      </c>
      <c r="B327" s="77" t="s">
        <v>7760</v>
      </c>
      <c r="C327" s="78">
        <v>45281</v>
      </c>
      <c r="D327" s="79">
        <v>-86.72</v>
      </c>
      <c r="E327" s="79">
        <v>-9.3699999999999992</v>
      </c>
      <c r="F327" s="79">
        <v>-77.349999999999994</v>
      </c>
      <c r="G327" s="78">
        <v>45281</v>
      </c>
      <c r="H327" s="77" t="s">
        <v>7761</v>
      </c>
      <c r="I327" s="80">
        <v>1662420</v>
      </c>
      <c r="J327" s="80"/>
      <c r="K327" s="80">
        <v>195805</v>
      </c>
      <c r="L327" s="81">
        <v>45286</v>
      </c>
      <c r="M327" s="77" t="str">
        <f>VLOOKUP(I327,'ITEM#'!A:B,2,0)</f>
        <v>Costco01</v>
      </c>
      <c r="P327" s="42">
        <f>VLOOKUP(I327,'ITEM#'!A:D,4,0)</f>
        <v>-77.349999999999994</v>
      </c>
      <c r="Q327" s="84">
        <f t="shared" si="39"/>
        <v>1</v>
      </c>
    </row>
    <row r="328" spans="1:17" x14ac:dyDescent="0.25">
      <c r="A328" s="77" t="s">
        <v>7745</v>
      </c>
      <c r="B328" s="77" t="s">
        <v>7762</v>
      </c>
      <c r="C328" s="78">
        <v>45281</v>
      </c>
      <c r="D328" s="79">
        <v>-86.72</v>
      </c>
      <c r="E328" s="79">
        <v>-9.3699999999999992</v>
      </c>
      <c r="F328" s="79">
        <v>-77.349999999999994</v>
      </c>
      <c r="G328" s="78">
        <v>45281</v>
      </c>
      <c r="H328" s="77" t="s">
        <v>7763</v>
      </c>
      <c r="I328" s="80">
        <v>1662420</v>
      </c>
      <c r="J328" s="80"/>
      <c r="K328" s="80">
        <v>195805</v>
      </c>
      <c r="L328" s="81">
        <v>45286</v>
      </c>
      <c r="M328" s="77" t="str">
        <f>VLOOKUP(I328,'ITEM#'!A:B,2,0)</f>
        <v>Costco01</v>
      </c>
      <c r="P328" s="42">
        <f>VLOOKUP(I328,'ITEM#'!A:D,4,0)</f>
        <v>-77.349999999999994</v>
      </c>
      <c r="Q328" s="84">
        <f t="shared" si="39"/>
        <v>1</v>
      </c>
    </row>
    <row r="329" spans="1:17" x14ac:dyDescent="0.25">
      <c r="A329" s="77" t="s">
        <v>7745</v>
      </c>
      <c r="B329" s="77" t="s">
        <v>7764</v>
      </c>
      <c r="C329" s="78">
        <v>45281</v>
      </c>
      <c r="D329" s="79">
        <v>-130.41</v>
      </c>
      <c r="E329" s="79">
        <v>0</v>
      </c>
      <c r="F329" s="79">
        <v>-22.78</v>
      </c>
      <c r="G329" s="78">
        <v>45281</v>
      </c>
      <c r="H329" s="77" t="s">
        <v>7765</v>
      </c>
      <c r="I329" s="80">
        <v>1529939</v>
      </c>
      <c r="J329" s="80"/>
      <c r="K329" s="80">
        <v>195805</v>
      </c>
      <c r="L329" s="81">
        <v>45286</v>
      </c>
      <c r="M329" s="77" t="str">
        <f>VLOOKUP(I329,'ITEM#'!A:B,2,0)</f>
        <v>Costco01</v>
      </c>
      <c r="P329" s="42">
        <f>VLOOKUP(I329,'ITEM#'!A:D,4,0)</f>
        <v>-22.78</v>
      </c>
      <c r="Q329" s="84">
        <f t="shared" si="39"/>
        <v>1</v>
      </c>
    </row>
    <row r="330" spans="1:17" x14ac:dyDescent="0.25">
      <c r="A330" s="77" t="s">
        <v>7745</v>
      </c>
      <c r="B330" s="77" t="s">
        <v>7764</v>
      </c>
      <c r="C330" s="78">
        <v>45281</v>
      </c>
      <c r="D330" s="79"/>
      <c r="E330" s="79"/>
      <c r="F330" s="79">
        <v>-39</v>
      </c>
      <c r="G330" s="78">
        <v>45281</v>
      </c>
      <c r="H330" s="77" t="s">
        <v>7765</v>
      </c>
      <c r="I330" s="80">
        <v>1529946</v>
      </c>
      <c r="J330" s="80"/>
      <c r="K330" s="80">
        <v>195805</v>
      </c>
      <c r="L330" s="81">
        <v>45286</v>
      </c>
      <c r="M330" s="77" t="str">
        <f>VLOOKUP(I330,'ITEM#'!A:B,2,0)</f>
        <v>Costco01</v>
      </c>
      <c r="P330" s="42">
        <f>VLOOKUP(I330,'ITEM#'!A:D,4,0)</f>
        <v>-39</v>
      </c>
      <c r="Q330" s="84">
        <f t="shared" si="39"/>
        <v>1</v>
      </c>
    </row>
    <row r="331" spans="1:17" x14ac:dyDescent="0.25">
      <c r="A331" s="77" t="s">
        <v>7745</v>
      </c>
      <c r="B331" s="77" t="s">
        <v>7764</v>
      </c>
      <c r="C331" s="78">
        <v>45281</v>
      </c>
      <c r="D331" s="79"/>
      <c r="E331" s="79"/>
      <c r="F331" s="79">
        <v>-68.63</v>
      </c>
      <c r="G331" s="78">
        <v>45281</v>
      </c>
      <c r="H331" s="77" t="s">
        <v>7765</v>
      </c>
      <c r="I331" s="80">
        <v>1529951</v>
      </c>
      <c r="J331" s="80"/>
      <c r="K331" s="80">
        <v>195805</v>
      </c>
      <c r="L331" s="81">
        <v>45286</v>
      </c>
      <c r="M331" s="77" t="str">
        <f>VLOOKUP(I331,'ITEM#'!A:B,2,0)</f>
        <v>Costco01</v>
      </c>
      <c r="P331" s="42">
        <f>VLOOKUP(I331,'ITEM#'!A:D,4,0)</f>
        <v>-68.63</v>
      </c>
      <c r="Q331" s="84">
        <f t="shared" si="39"/>
        <v>1</v>
      </c>
    </row>
    <row r="332" spans="1:17" x14ac:dyDescent="0.25">
      <c r="A332" s="77" t="s">
        <v>7745</v>
      </c>
      <c r="B332" s="77" t="s">
        <v>7766</v>
      </c>
      <c r="C332" s="78">
        <v>45281</v>
      </c>
      <c r="D332" s="79">
        <v>-285.93</v>
      </c>
      <c r="E332" s="79">
        <v>-28.38</v>
      </c>
      <c r="F332" s="79">
        <v>-257.55</v>
      </c>
      <c r="G332" s="78">
        <v>45281</v>
      </c>
      <c r="H332" s="77" t="s">
        <v>7767</v>
      </c>
      <c r="I332" s="80">
        <v>1662421</v>
      </c>
      <c r="J332" s="80"/>
      <c r="K332" s="80">
        <v>195805</v>
      </c>
      <c r="L332" s="81">
        <v>45286</v>
      </c>
      <c r="M332" s="77" t="str">
        <f>VLOOKUP(I332,'ITEM#'!A:B,2,0)</f>
        <v>Costco01</v>
      </c>
      <c r="P332" s="42">
        <f>VLOOKUP(I332,'ITEM#'!A:D,4,0)</f>
        <v>-85.85</v>
      </c>
      <c r="Q332" s="84">
        <f t="shared" si="39"/>
        <v>3.0000000000000004</v>
      </c>
    </row>
    <row r="333" spans="1:17" x14ac:dyDescent="0.25">
      <c r="A333" s="77" t="s">
        <v>7745</v>
      </c>
      <c r="B333" s="77" t="s">
        <v>7768</v>
      </c>
      <c r="C333" s="78">
        <v>45281</v>
      </c>
      <c r="D333" s="79">
        <v>-95.31</v>
      </c>
      <c r="E333" s="79">
        <v>-9.4600000000000009</v>
      </c>
      <c r="F333" s="79">
        <v>-85.85</v>
      </c>
      <c r="G333" s="78">
        <v>45281</v>
      </c>
      <c r="H333" s="77" t="s">
        <v>7769</v>
      </c>
      <c r="I333" s="80">
        <v>1662422</v>
      </c>
      <c r="J333" s="80"/>
      <c r="K333" s="80">
        <v>195805</v>
      </c>
      <c r="L333" s="81">
        <v>45286</v>
      </c>
      <c r="M333" s="77" t="str">
        <f>VLOOKUP(I333,'ITEM#'!A:B,2,0)</f>
        <v>Costco01</v>
      </c>
      <c r="P333" s="42">
        <f>VLOOKUP(I333,'ITEM#'!A:D,4,0)</f>
        <v>-85.85</v>
      </c>
      <c r="Q333" s="84">
        <f t="shared" si="39"/>
        <v>1</v>
      </c>
    </row>
    <row r="334" spans="1:17" x14ac:dyDescent="0.25">
      <c r="A334" s="77" t="s">
        <v>7745</v>
      </c>
      <c r="B334" s="77" t="s">
        <v>7770</v>
      </c>
      <c r="C334" s="78">
        <v>45281</v>
      </c>
      <c r="D334" s="79">
        <f>E334+F334</f>
        <v>-86.72</v>
      </c>
      <c r="E334" s="79">
        <v>-9.3699999999999992</v>
      </c>
      <c r="F334" s="79">
        <v>-77.349999999999994</v>
      </c>
      <c r="G334" s="78">
        <v>45281</v>
      </c>
      <c r="H334" s="77" t="s">
        <v>7771</v>
      </c>
      <c r="I334" s="80">
        <v>1662420</v>
      </c>
      <c r="J334" s="80"/>
      <c r="K334" s="80">
        <v>195805</v>
      </c>
      <c r="L334" s="81">
        <v>45286</v>
      </c>
      <c r="M334" s="77" t="str">
        <f>VLOOKUP(I334,'ITEM#'!A:B,2,0)</f>
        <v>Costco01</v>
      </c>
      <c r="P334" s="42">
        <f>VLOOKUP(I334,'ITEM#'!A:D,4,0)</f>
        <v>-77.349999999999994</v>
      </c>
      <c r="Q334" s="84">
        <f t="shared" si="39"/>
        <v>1</v>
      </c>
    </row>
    <row r="335" spans="1:17" x14ac:dyDescent="0.25">
      <c r="A335" s="77" t="s">
        <v>7745</v>
      </c>
      <c r="B335" s="77" t="s">
        <v>7770</v>
      </c>
      <c r="C335" s="78">
        <v>45281</v>
      </c>
      <c r="D335" s="79">
        <f t="shared" ref="D335:D336" si="41">E335+F335</f>
        <v>-95.31</v>
      </c>
      <c r="E335" s="79">
        <v>-9.4600000000000009</v>
      </c>
      <c r="F335" s="79">
        <v>-85.85</v>
      </c>
      <c r="G335" s="78">
        <v>45281</v>
      </c>
      <c r="H335" s="77" t="s">
        <v>7771</v>
      </c>
      <c r="I335" s="80">
        <v>1662421</v>
      </c>
      <c r="J335" s="80"/>
      <c r="K335" s="80">
        <v>195805</v>
      </c>
      <c r="L335" s="81">
        <v>45286</v>
      </c>
      <c r="M335" s="77" t="str">
        <f>VLOOKUP(I335,'ITEM#'!A:B,2,0)</f>
        <v>Costco01</v>
      </c>
      <c r="P335" s="42">
        <f>VLOOKUP(I335,'ITEM#'!A:D,4,0)</f>
        <v>-85.85</v>
      </c>
      <c r="Q335" s="84">
        <f t="shared" si="39"/>
        <v>1</v>
      </c>
    </row>
    <row r="336" spans="1:17" x14ac:dyDescent="0.25">
      <c r="A336" s="77" t="s">
        <v>7745</v>
      </c>
      <c r="B336" s="77" t="s">
        <v>7770</v>
      </c>
      <c r="C336" s="78">
        <v>45281</v>
      </c>
      <c r="D336" s="79">
        <f t="shared" si="41"/>
        <v>-95.31</v>
      </c>
      <c r="E336" s="79">
        <v>-9.4600000000000009</v>
      </c>
      <c r="F336" s="79">
        <v>-85.85</v>
      </c>
      <c r="G336" s="78">
        <v>45281</v>
      </c>
      <c r="H336" s="77" t="s">
        <v>7771</v>
      </c>
      <c r="I336" s="80">
        <v>1662422</v>
      </c>
      <c r="J336" s="80"/>
      <c r="K336" s="80">
        <v>195805</v>
      </c>
      <c r="L336" s="81">
        <v>45286</v>
      </c>
      <c r="M336" s="77" t="str">
        <f>VLOOKUP(I336,'ITEM#'!A:B,2,0)</f>
        <v>Costco01</v>
      </c>
      <c r="P336" s="42">
        <f>VLOOKUP(I336,'ITEM#'!A:D,4,0)</f>
        <v>-85.85</v>
      </c>
      <c r="Q336" s="84">
        <f t="shared" si="39"/>
        <v>1</v>
      </c>
    </row>
    <row r="337" spans="1:17" x14ac:dyDescent="0.25">
      <c r="A337" s="77" t="s">
        <v>7745</v>
      </c>
      <c r="B337" s="77" t="s">
        <v>7772</v>
      </c>
      <c r="C337" s="78">
        <v>45281</v>
      </c>
      <c r="D337" s="79">
        <v>-38.659999999999997</v>
      </c>
      <c r="E337" s="79">
        <v>-10.51</v>
      </c>
      <c r="F337" s="79">
        <v>-28.15</v>
      </c>
      <c r="G337" s="78">
        <v>45281</v>
      </c>
      <c r="H337" s="77" t="s">
        <v>7773</v>
      </c>
      <c r="I337" s="80">
        <v>1593356</v>
      </c>
      <c r="J337" s="80"/>
      <c r="K337" s="80">
        <v>195805</v>
      </c>
      <c r="L337" s="81">
        <v>45286</v>
      </c>
      <c r="M337" s="77" t="str">
        <f>VLOOKUP(I337,'ITEM#'!A:B,2,0)</f>
        <v>Costco01</v>
      </c>
      <c r="P337" s="42">
        <f>VLOOKUP(I337,'ITEM#'!A:D,4,0)</f>
        <v>-28.15</v>
      </c>
      <c r="Q337" s="84">
        <f t="shared" si="39"/>
        <v>1</v>
      </c>
    </row>
    <row r="338" spans="1:17" x14ac:dyDescent="0.25">
      <c r="A338" s="77" t="s">
        <v>7745</v>
      </c>
      <c r="B338" s="77" t="s">
        <v>7774</v>
      </c>
      <c r="C338" s="78">
        <v>45281</v>
      </c>
      <c r="D338" s="79">
        <v>-39</v>
      </c>
      <c r="E338" s="79">
        <v>0</v>
      </c>
      <c r="F338" s="79">
        <v>-39</v>
      </c>
      <c r="G338" s="78">
        <v>45281</v>
      </c>
      <c r="H338" s="77" t="s">
        <v>7775</v>
      </c>
      <c r="I338" s="80">
        <v>1529946</v>
      </c>
      <c r="J338" s="80"/>
      <c r="K338" s="80">
        <v>195805</v>
      </c>
      <c r="L338" s="81">
        <v>45286</v>
      </c>
      <c r="M338" s="77" t="str">
        <f>VLOOKUP(I338,'ITEM#'!A:B,2,0)</f>
        <v>Costco01</v>
      </c>
      <c r="P338" s="42">
        <f>VLOOKUP(I338,'ITEM#'!A:D,4,0)</f>
        <v>-39</v>
      </c>
      <c r="Q338" s="84">
        <f t="shared" si="39"/>
        <v>1</v>
      </c>
    </row>
    <row r="339" spans="1:17" x14ac:dyDescent="0.25">
      <c r="A339" s="77" t="s">
        <v>7745</v>
      </c>
      <c r="B339" s="77" t="s">
        <v>7776</v>
      </c>
      <c r="C339" s="78">
        <v>45281</v>
      </c>
      <c r="D339" s="79">
        <v>-115.98</v>
      </c>
      <c r="E339" s="79">
        <v>-31.53</v>
      </c>
      <c r="F339" s="79">
        <v>-84.45</v>
      </c>
      <c r="G339" s="78">
        <v>45281</v>
      </c>
      <c r="H339" s="77" t="s">
        <v>7777</v>
      </c>
      <c r="I339" s="80">
        <v>1540781</v>
      </c>
      <c r="J339" s="80"/>
      <c r="K339" s="80">
        <v>195805</v>
      </c>
      <c r="L339" s="81">
        <v>45286</v>
      </c>
      <c r="M339" s="77" t="str">
        <f>VLOOKUP(I339,'ITEM#'!A:B,2,0)</f>
        <v>Costco01</v>
      </c>
      <c r="P339" s="42">
        <f>VLOOKUP(I339,'ITEM#'!A:D,4,0)</f>
        <v>-28.15</v>
      </c>
      <c r="Q339" s="84">
        <f t="shared" si="39"/>
        <v>3.0000000000000004</v>
      </c>
    </row>
    <row r="340" spans="1:17" x14ac:dyDescent="0.25">
      <c r="A340" s="77" t="s">
        <v>7745</v>
      </c>
      <c r="B340" s="77" t="s">
        <v>7778</v>
      </c>
      <c r="C340" s="78">
        <v>45281</v>
      </c>
      <c r="D340" s="79">
        <v>-25.55</v>
      </c>
      <c r="E340" s="79">
        <v>0</v>
      </c>
      <c r="F340" s="79">
        <v>-25.55</v>
      </c>
      <c r="G340" s="78">
        <v>45281</v>
      </c>
      <c r="H340" s="77" t="s">
        <v>7779</v>
      </c>
      <c r="I340" s="80">
        <v>1516596</v>
      </c>
      <c r="J340" s="80"/>
      <c r="K340" s="80">
        <v>195805</v>
      </c>
      <c r="L340" s="81">
        <v>45286</v>
      </c>
      <c r="M340" s="77" t="str">
        <f>VLOOKUP(I340,'ITEM#'!A:B,2,0)</f>
        <v>Costco01</v>
      </c>
      <c r="P340" s="42">
        <f>VLOOKUP(I340,'ITEM#'!A:D,4,0)</f>
        <v>-25.55</v>
      </c>
      <c r="Q340" s="84">
        <f t="shared" si="39"/>
        <v>1</v>
      </c>
    </row>
    <row r="341" spans="1:17" x14ac:dyDescent="0.25">
      <c r="A341" s="77"/>
      <c r="B341" s="77"/>
      <c r="C341" s="78"/>
      <c r="D341" s="105">
        <f>SUM(D2:D340)</f>
        <v>-33574.270000000019</v>
      </c>
      <c r="E341" s="105">
        <f>SUM(E2:E340)</f>
        <v>-4096.7499999999973</v>
      </c>
      <c r="F341" s="105">
        <f>SUM(F2:F340)</f>
        <v>-29478.689999999944</v>
      </c>
      <c r="G341" s="78"/>
      <c r="H341" s="77"/>
      <c r="I341" s="80"/>
      <c r="J341" s="80"/>
      <c r="K341" s="80"/>
      <c r="L341" s="81"/>
    </row>
    <row r="345" spans="1:17" x14ac:dyDescent="0.25">
      <c r="L345" s="76"/>
    </row>
    <row r="346" spans="1:17" x14ac:dyDescent="0.25">
      <c r="L346" s="76"/>
    </row>
    <row r="347" spans="1:17" x14ac:dyDescent="0.25">
      <c r="L347" s="76"/>
    </row>
    <row r="348" spans="1:17" x14ac:dyDescent="0.25">
      <c r="L348" s="76"/>
    </row>
    <row r="349" spans="1:17" x14ac:dyDescent="0.25">
      <c r="L349" s="76"/>
    </row>
    <row r="350" spans="1:17" x14ac:dyDescent="0.25">
      <c r="L350" s="76"/>
    </row>
  </sheetData>
  <conditionalFormatting sqref="B1">
    <cfRule type="duplicateValues" dxfId="23" priority="49"/>
    <cfRule type="duplicateValues" dxfId="22" priority="50"/>
    <cfRule type="duplicateValues" dxfId="21" priority="51"/>
  </conditionalFormatting>
  <pageMargins left="0.7" right="0.7" top="0.75" bottom="0.75" header="0.3" footer="0.3"/>
  <pageSetup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V427"/>
  <sheetViews>
    <sheetView topLeftCell="G1" workbookViewId="0">
      <selection activeCell="M2" sqref="M2"/>
    </sheetView>
  </sheetViews>
  <sheetFormatPr defaultRowHeight="15" x14ac:dyDescent="0.25"/>
  <cols>
    <col min="1" max="1" width="18.28515625" customWidth="1"/>
    <col min="2" max="2" width="18.42578125" customWidth="1"/>
    <col min="3" max="3" width="13.7109375" customWidth="1"/>
    <col min="4" max="4" width="12.85546875" bestFit="1" customWidth="1"/>
    <col min="5" max="5" width="18" bestFit="1" customWidth="1"/>
    <col min="6" max="6" width="11.28515625" bestFit="1" customWidth="1"/>
    <col min="7" max="7" width="12.5703125" customWidth="1"/>
    <col min="8" max="8" width="16" customWidth="1"/>
    <col min="11" max="11" width="14.85546875" customWidth="1"/>
    <col min="12" max="12" width="12" customWidth="1"/>
    <col min="20" max="20" width="13.140625" bestFit="1" customWidth="1"/>
    <col min="21" max="21" width="26.140625" customWidth="1"/>
    <col min="22" max="22" width="18.7109375" bestFit="1" customWidth="1"/>
  </cols>
  <sheetData>
    <row r="1" spans="1:22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7780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</row>
    <row r="2" spans="1:22" x14ac:dyDescent="0.25">
      <c r="A2" s="77" t="s">
        <v>7781</v>
      </c>
      <c r="B2" s="77" t="s">
        <v>7782</v>
      </c>
      <c r="C2" s="78">
        <v>45288</v>
      </c>
      <c r="D2" s="79">
        <v>-43.06</v>
      </c>
      <c r="E2" s="79">
        <v>-20.56</v>
      </c>
      <c r="F2" s="79">
        <v>-22.5</v>
      </c>
      <c r="G2" s="78">
        <v>45288</v>
      </c>
      <c r="H2" s="77" t="s">
        <v>7783</v>
      </c>
      <c r="I2" s="80">
        <v>1663075</v>
      </c>
      <c r="J2" s="80" t="s">
        <v>5741</v>
      </c>
      <c r="K2" s="80">
        <v>12223780</v>
      </c>
      <c r="L2" s="81">
        <v>45293</v>
      </c>
      <c r="M2" s="77" t="str">
        <f>VLOOKUP(I2,'[4]ITEM#'!A:B,2,0)</f>
        <v>Costco01</v>
      </c>
      <c r="N2" s="80" t="s">
        <v>1311</v>
      </c>
      <c r="O2" s="80">
        <v>55</v>
      </c>
      <c r="P2" s="42">
        <f>VLOOKUP(I2,'[4]ITEM#'!A:D,4,0)</f>
        <v>-22.5</v>
      </c>
      <c r="Q2" s="84">
        <f t="shared" ref="Q2:Q65" si="0">F2/P2</f>
        <v>1</v>
      </c>
      <c r="T2" s="76"/>
    </row>
    <row r="3" spans="1:22" x14ac:dyDescent="0.25">
      <c r="A3" s="77" t="s">
        <v>7781</v>
      </c>
      <c r="B3" s="77" t="s">
        <v>7848</v>
      </c>
      <c r="C3" s="78">
        <v>45286</v>
      </c>
      <c r="D3" s="79">
        <v>-86.72</v>
      </c>
      <c r="E3" s="79">
        <v>-9.3699999999999992</v>
      </c>
      <c r="F3" s="79">
        <v>-77.349999999999994</v>
      </c>
      <c r="G3" s="78">
        <v>45286</v>
      </c>
      <c r="H3" s="77" t="s">
        <v>7784</v>
      </c>
      <c r="I3" s="80">
        <v>1662420</v>
      </c>
      <c r="J3" s="80" t="s">
        <v>1318</v>
      </c>
      <c r="K3" s="80">
        <v>196232</v>
      </c>
      <c r="L3" s="81">
        <v>45293</v>
      </c>
      <c r="M3" s="77" t="str">
        <f>VLOOKUP(I3,'[4]ITEM#'!A:B,2,0)</f>
        <v>Costco01</v>
      </c>
      <c r="N3" s="80" t="s">
        <v>1301</v>
      </c>
      <c r="O3" s="80">
        <v>32</v>
      </c>
      <c r="P3" s="42">
        <f>VLOOKUP(I3,'[4]ITEM#'!A:D,4,0)</f>
        <v>-77.349999999999994</v>
      </c>
      <c r="Q3" s="84">
        <f t="shared" si="0"/>
        <v>1</v>
      </c>
      <c r="T3" s="76"/>
    </row>
    <row r="4" spans="1:22" x14ac:dyDescent="0.25">
      <c r="A4" s="77" t="s">
        <v>7781</v>
      </c>
      <c r="B4" s="77" t="s">
        <v>7785</v>
      </c>
      <c r="C4" s="78">
        <v>45288</v>
      </c>
      <c r="D4" s="79">
        <v>-42.7</v>
      </c>
      <c r="E4" s="79">
        <v>-11.1</v>
      </c>
      <c r="F4" s="79">
        <v>-31.6</v>
      </c>
      <c r="G4" s="78">
        <v>45288</v>
      </c>
      <c r="H4" s="77" t="s">
        <v>7786</v>
      </c>
      <c r="I4" s="80">
        <v>1540787</v>
      </c>
      <c r="J4" s="80" t="s">
        <v>1341</v>
      </c>
      <c r="K4" s="80">
        <v>196232</v>
      </c>
      <c r="L4" s="81">
        <v>45293</v>
      </c>
      <c r="M4" s="77" t="str">
        <f>VLOOKUP(I4,'[4]ITEM#'!A:B,2,0)</f>
        <v>Costco01</v>
      </c>
      <c r="N4" s="80" t="s">
        <v>1298</v>
      </c>
      <c r="O4" s="80">
        <v>60</v>
      </c>
      <c r="P4" s="42">
        <f>VLOOKUP(I4,'[4]ITEM#'!A:D,4,0)</f>
        <v>-31.6</v>
      </c>
      <c r="Q4" s="84">
        <f t="shared" si="0"/>
        <v>1</v>
      </c>
      <c r="T4" s="88" t="s">
        <v>5753</v>
      </c>
      <c r="U4" t="s">
        <v>5756</v>
      </c>
      <c r="V4" t="s">
        <v>5755</v>
      </c>
    </row>
    <row r="5" spans="1:22" x14ac:dyDescent="0.25">
      <c r="A5" s="77" t="s">
        <v>7781</v>
      </c>
      <c r="B5" s="77" t="s">
        <v>7787</v>
      </c>
      <c r="C5" s="78">
        <v>45288</v>
      </c>
      <c r="D5" s="79">
        <v>-25.55</v>
      </c>
      <c r="E5" s="79">
        <v>0</v>
      </c>
      <c r="F5" s="79">
        <v>-25.55</v>
      </c>
      <c r="G5" s="78">
        <v>45288</v>
      </c>
      <c r="H5" s="77" t="s">
        <v>7788</v>
      </c>
      <c r="I5" s="80">
        <v>1516596</v>
      </c>
      <c r="J5" s="80" t="s">
        <v>1344</v>
      </c>
      <c r="K5" s="80">
        <v>196232</v>
      </c>
      <c r="L5" s="81">
        <v>45293</v>
      </c>
      <c r="M5" s="77" t="str">
        <f>VLOOKUP(I5,'[4]ITEM#'!A:B,2,0)</f>
        <v>Costco01</v>
      </c>
      <c r="N5" s="80" t="s">
        <v>1291</v>
      </c>
      <c r="O5" s="80">
        <v>40</v>
      </c>
      <c r="P5" s="42">
        <f>VLOOKUP(I5,'[4]ITEM#'!A:D,4,0)</f>
        <v>-25.55</v>
      </c>
      <c r="Q5" s="84">
        <f t="shared" si="0"/>
        <v>1</v>
      </c>
      <c r="T5" s="89">
        <v>32</v>
      </c>
      <c r="U5" s="76">
        <v>-3240.4999999999973</v>
      </c>
      <c r="V5" s="76">
        <v>-26816.059999999943</v>
      </c>
    </row>
    <row r="6" spans="1:22" x14ac:dyDescent="0.25">
      <c r="A6" s="77" t="s">
        <v>7781</v>
      </c>
      <c r="B6" s="77" t="s">
        <v>7789</v>
      </c>
      <c r="C6" s="78">
        <v>45288</v>
      </c>
      <c r="D6" s="79">
        <v>-86.72</v>
      </c>
      <c r="E6" s="79">
        <v>-9.3699999999999992</v>
      </c>
      <c r="F6" s="79">
        <v>-77.349999999999994</v>
      </c>
      <c r="G6" s="78">
        <v>45288</v>
      </c>
      <c r="H6" s="77" t="s">
        <v>7790</v>
      </c>
      <c r="I6" s="80">
        <v>1662420</v>
      </c>
      <c r="J6" s="80" t="s">
        <v>1318</v>
      </c>
      <c r="K6" s="80">
        <v>196232</v>
      </c>
      <c r="L6" s="81">
        <v>45293</v>
      </c>
      <c r="M6" s="77" t="str">
        <f>VLOOKUP(I6,'[4]ITEM#'!A:B,2,0)</f>
        <v>Costco01</v>
      </c>
      <c r="N6" s="80" t="s">
        <v>1301</v>
      </c>
      <c r="O6" s="80">
        <v>32</v>
      </c>
      <c r="P6" s="42">
        <f>VLOOKUP(I6,'[4]ITEM#'!A:D,4,0)</f>
        <v>-77.349999999999994</v>
      </c>
      <c r="Q6" s="84">
        <f t="shared" si="0"/>
        <v>1</v>
      </c>
      <c r="T6" s="89">
        <v>40</v>
      </c>
      <c r="U6" s="76">
        <v>-0.75</v>
      </c>
      <c r="V6" s="76">
        <v>-4820.9600000000046</v>
      </c>
    </row>
    <row r="7" spans="1:22" x14ac:dyDescent="0.25">
      <c r="A7" s="77" t="s">
        <v>7781</v>
      </c>
      <c r="B7" s="77" t="s">
        <v>7791</v>
      </c>
      <c r="C7" s="78">
        <v>45288</v>
      </c>
      <c r="D7" s="79">
        <v>-117</v>
      </c>
      <c r="E7" s="79">
        <v>0</v>
      </c>
      <c r="F7" s="79">
        <v>-117</v>
      </c>
      <c r="G7" s="78">
        <v>45288</v>
      </c>
      <c r="H7" s="77" t="s">
        <v>7792</v>
      </c>
      <c r="I7" s="80">
        <v>1529946</v>
      </c>
      <c r="J7" s="80" t="s">
        <v>1306</v>
      </c>
      <c r="K7" s="80">
        <v>196232</v>
      </c>
      <c r="L7" s="81">
        <v>45293</v>
      </c>
      <c r="M7" s="77" t="str">
        <f>VLOOKUP(I7,'[4]ITEM#'!A:B,2,0)</f>
        <v>Costco01</v>
      </c>
      <c r="N7" s="80" t="s">
        <v>1291</v>
      </c>
      <c r="O7" s="80">
        <v>40</v>
      </c>
      <c r="P7" s="42">
        <f>VLOOKUP(I7,'[4]ITEM#'!A:D,4,0)</f>
        <v>-39</v>
      </c>
      <c r="Q7" s="84">
        <f t="shared" si="0"/>
        <v>3</v>
      </c>
      <c r="T7" s="89">
        <v>55</v>
      </c>
      <c r="U7" s="76">
        <v>-295.21999999999997</v>
      </c>
      <c r="V7" s="76">
        <v>-385</v>
      </c>
    </row>
    <row r="8" spans="1:22" x14ac:dyDescent="0.25">
      <c r="A8" s="77" t="s">
        <v>7781</v>
      </c>
      <c r="B8" s="77" t="s">
        <v>7849</v>
      </c>
      <c r="C8" s="78">
        <v>45284</v>
      </c>
      <c r="D8" s="79">
        <v>-52.72</v>
      </c>
      <c r="E8" s="79">
        <v>-24.57</v>
      </c>
      <c r="F8" s="79">
        <v>-28.15</v>
      </c>
      <c r="G8" s="78">
        <v>45284</v>
      </c>
      <c r="H8" s="77" t="s">
        <v>7793</v>
      </c>
      <c r="I8" s="80">
        <v>1593357</v>
      </c>
      <c r="J8" s="80" t="s">
        <v>1302</v>
      </c>
      <c r="K8" s="80">
        <v>196232</v>
      </c>
      <c r="L8" s="81">
        <v>45293</v>
      </c>
      <c r="M8" s="77" t="str">
        <f>VLOOKUP(I8,'[4]ITEM#'!A:B,2,0)</f>
        <v>Costco01</v>
      </c>
      <c r="N8" s="80" t="s">
        <v>1298</v>
      </c>
      <c r="O8" s="80">
        <v>60</v>
      </c>
      <c r="P8" s="42">
        <f>VLOOKUP(I8,'[4]ITEM#'!A:D,4,0)</f>
        <v>-28.15</v>
      </c>
      <c r="Q8" s="84">
        <f t="shared" si="0"/>
        <v>1</v>
      </c>
      <c r="T8" s="89">
        <v>58</v>
      </c>
      <c r="U8" s="76">
        <v>-63.05</v>
      </c>
      <c r="V8" s="76">
        <v>-193.25</v>
      </c>
    </row>
    <row r="9" spans="1:22" x14ac:dyDescent="0.25">
      <c r="A9" s="77" t="s">
        <v>7781</v>
      </c>
      <c r="B9" s="77" t="s">
        <v>7850</v>
      </c>
      <c r="C9" s="78">
        <v>45286</v>
      </c>
      <c r="D9" s="79">
        <v>-70.62</v>
      </c>
      <c r="E9" s="79">
        <v>0</v>
      </c>
      <c r="F9" s="79">
        <v>-70.62</v>
      </c>
      <c r="G9" s="78">
        <v>45286</v>
      </c>
      <c r="H9" s="77" t="s">
        <v>7794</v>
      </c>
      <c r="I9" s="80">
        <v>1585900</v>
      </c>
      <c r="J9" s="80" t="s">
        <v>1320</v>
      </c>
      <c r="K9" s="80">
        <v>196232</v>
      </c>
      <c r="L9" s="81">
        <v>45293</v>
      </c>
      <c r="M9" s="77" t="str">
        <f>VLOOKUP(I9,'[4]ITEM#'!A:B,2,0)</f>
        <v>Costco01</v>
      </c>
      <c r="N9" s="80" t="s">
        <v>1291</v>
      </c>
      <c r="O9" s="80">
        <v>40</v>
      </c>
      <c r="P9" s="42">
        <f>VLOOKUP(I9,'[4]ITEM#'!A:D,4,0)</f>
        <v>-70.62</v>
      </c>
      <c r="Q9" s="84">
        <f t="shared" si="0"/>
        <v>1</v>
      </c>
      <c r="T9" s="89">
        <v>60</v>
      </c>
      <c r="U9" s="76">
        <v>-1047.8</v>
      </c>
      <c r="V9" s="76">
        <v>-2847.2999999999988</v>
      </c>
    </row>
    <row r="10" spans="1:22" x14ac:dyDescent="0.25">
      <c r="A10" s="77" t="s">
        <v>7781</v>
      </c>
      <c r="B10" s="77" t="s">
        <v>7850</v>
      </c>
      <c r="C10" s="78">
        <v>45286</v>
      </c>
      <c r="D10" s="79">
        <v>-70.62</v>
      </c>
      <c r="E10" s="79"/>
      <c r="F10" s="79">
        <v>-70.62</v>
      </c>
      <c r="G10" s="78">
        <v>45286</v>
      </c>
      <c r="H10" s="77" t="s">
        <v>7794</v>
      </c>
      <c r="I10" s="80">
        <v>1585901</v>
      </c>
      <c r="J10" s="80" t="s">
        <v>1347</v>
      </c>
      <c r="K10" s="80">
        <v>196232</v>
      </c>
      <c r="L10" s="81">
        <v>45293</v>
      </c>
      <c r="M10" s="77" t="str">
        <f>VLOOKUP(I10,'[4]ITEM#'!A:B,2,0)</f>
        <v>Costco01</v>
      </c>
      <c r="N10" s="80" t="s">
        <v>1291</v>
      </c>
      <c r="O10" s="80">
        <v>40</v>
      </c>
      <c r="P10" s="42">
        <f>VLOOKUP(I10,'[4]ITEM#'!A:D,4,0)</f>
        <v>-70.62</v>
      </c>
      <c r="Q10" s="84">
        <f t="shared" si="0"/>
        <v>1</v>
      </c>
      <c r="T10" s="89" t="s">
        <v>5754</v>
      </c>
      <c r="U10" s="76">
        <v>-4647.319999999997</v>
      </c>
      <c r="V10" s="76">
        <v>-35062.569999999942</v>
      </c>
    </row>
    <row r="11" spans="1:22" x14ac:dyDescent="0.25">
      <c r="A11" s="77" t="s">
        <v>7781</v>
      </c>
      <c r="B11" s="77" t="s">
        <v>7795</v>
      </c>
      <c r="C11" s="78">
        <v>45286</v>
      </c>
      <c r="D11" s="79">
        <v>-22.78</v>
      </c>
      <c r="E11" s="79">
        <v>0</v>
      </c>
      <c r="F11" s="79">
        <v>-22.78</v>
      </c>
      <c r="G11" s="78">
        <v>45286</v>
      </c>
      <c r="H11" s="77" t="s">
        <v>7796</v>
      </c>
      <c r="I11" s="80">
        <v>1529939</v>
      </c>
      <c r="J11" s="80" t="s">
        <v>1339</v>
      </c>
      <c r="K11" s="80">
        <v>196232</v>
      </c>
      <c r="L11" s="81">
        <v>45293</v>
      </c>
      <c r="M11" s="77" t="str">
        <f>VLOOKUP(I11,'[4]ITEM#'!A:B,2,0)</f>
        <v>Costco01</v>
      </c>
      <c r="N11" s="80" t="s">
        <v>1291</v>
      </c>
      <c r="O11" s="80">
        <v>40</v>
      </c>
      <c r="P11" s="42">
        <f>VLOOKUP(I11,'[4]ITEM#'!A:D,4,0)</f>
        <v>-22.78</v>
      </c>
      <c r="Q11" s="84">
        <f t="shared" si="0"/>
        <v>1</v>
      </c>
      <c r="U11" s="76"/>
      <c r="V11" s="76"/>
    </row>
    <row r="12" spans="1:22" x14ac:dyDescent="0.25">
      <c r="A12" s="77" t="s">
        <v>7781</v>
      </c>
      <c r="B12" s="77" t="s">
        <v>7851</v>
      </c>
      <c r="C12" s="78">
        <v>45287</v>
      </c>
      <c r="D12" s="79">
        <v>-39</v>
      </c>
      <c r="E12" s="79">
        <v>0</v>
      </c>
      <c r="F12" s="79">
        <v>-39</v>
      </c>
      <c r="G12" s="78">
        <v>45287</v>
      </c>
      <c r="H12" s="77" t="s">
        <v>7797</v>
      </c>
      <c r="I12" s="80">
        <v>1529947</v>
      </c>
      <c r="J12" s="80" t="s">
        <v>1294</v>
      </c>
      <c r="K12" s="80">
        <v>196232</v>
      </c>
      <c r="L12" s="81">
        <v>45293</v>
      </c>
      <c r="M12" s="77" t="str">
        <f>VLOOKUP(I12,'[4]ITEM#'!A:B,2,0)</f>
        <v>Costco01</v>
      </c>
      <c r="N12" s="80" t="s">
        <v>1291</v>
      </c>
      <c r="O12" s="80">
        <v>40</v>
      </c>
      <c r="P12" s="42">
        <f>VLOOKUP(I12,'[4]ITEM#'!A:D,4,0)</f>
        <v>-39</v>
      </c>
      <c r="Q12" s="84">
        <f t="shared" si="0"/>
        <v>1</v>
      </c>
      <c r="U12" s="76"/>
      <c r="V12" s="76"/>
    </row>
    <row r="13" spans="1:22" x14ac:dyDescent="0.25">
      <c r="A13" s="77" t="s">
        <v>7781</v>
      </c>
      <c r="B13" s="77" t="s">
        <v>7798</v>
      </c>
      <c r="C13" s="78">
        <v>45287</v>
      </c>
      <c r="D13" s="79">
        <v>-39</v>
      </c>
      <c r="E13" s="79">
        <v>0</v>
      </c>
      <c r="F13" s="79">
        <v>-39</v>
      </c>
      <c r="G13" s="78">
        <v>45287</v>
      </c>
      <c r="H13" s="77" t="s">
        <v>7799</v>
      </c>
      <c r="I13" s="80">
        <v>1529946</v>
      </c>
      <c r="J13" s="80" t="s">
        <v>1306</v>
      </c>
      <c r="K13" s="80">
        <v>196232</v>
      </c>
      <c r="L13" s="81">
        <v>45293</v>
      </c>
      <c r="M13" s="77" t="str">
        <f>VLOOKUP(I13,'[4]ITEM#'!A:B,2,0)</f>
        <v>Costco01</v>
      </c>
      <c r="N13" s="80" t="s">
        <v>1291</v>
      </c>
      <c r="O13" s="80">
        <v>40</v>
      </c>
      <c r="P13" s="42">
        <f>VLOOKUP(I13,'[4]ITEM#'!A:D,4,0)</f>
        <v>-39</v>
      </c>
      <c r="Q13" s="84">
        <f t="shared" si="0"/>
        <v>1</v>
      </c>
      <c r="U13" s="76"/>
      <c r="V13" s="76"/>
    </row>
    <row r="14" spans="1:22" x14ac:dyDescent="0.25">
      <c r="A14" s="77" t="s">
        <v>7781</v>
      </c>
      <c r="B14" s="77" t="s">
        <v>7800</v>
      </c>
      <c r="C14" s="78">
        <v>45287</v>
      </c>
      <c r="D14" s="79">
        <v>-78</v>
      </c>
      <c r="E14" s="79">
        <v>0</v>
      </c>
      <c r="F14" s="79">
        <v>-78</v>
      </c>
      <c r="G14" s="78">
        <v>45287</v>
      </c>
      <c r="H14" s="77" t="s">
        <v>7801</v>
      </c>
      <c r="I14" s="80">
        <v>1529947</v>
      </c>
      <c r="J14" s="80" t="s">
        <v>1294</v>
      </c>
      <c r="K14" s="80">
        <v>196232</v>
      </c>
      <c r="L14" s="81">
        <v>45293</v>
      </c>
      <c r="M14" s="77" t="str">
        <f>VLOOKUP(I14,'[4]ITEM#'!A:B,2,0)</f>
        <v>Costco01</v>
      </c>
      <c r="N14" s="80" t="s">
        <v>1291</v>
      </c>
      <c r="O14" s="80">
        <v>40</v>
      </c>
      <c r="P14" s="42">
        <f>VLOOKUP(I14,'[4]ITEM#'!A:D,4,0)</f>
        <v>-39</v>
      </c>
      <c r="Q14" s="84">
        <f t="shared" si="0"/>
        <v>2</v>
      </c>
      <c r="U14" s="76"/>
      <c r="V14" s="76"/>
    </row>
    <row r="15" spans="1:22" x14ac:dyDescent="0.25">
      <c r="A15" s="77" t="s">
        <v>7781</v>
      </c>
      <c r="B15" s="77" t="s">
        <v>7852</v>
      </c>
      <c r="C15" s="78">
        <v>45283</v>
      </c>
      <c r="D15" s="79">
        <v>-95.31</v>
      </c>
      <c r="E15" s="79">
        <v>-9.4600000000000009</v>
      </c>
      <c r="F15" s="79">
        <v>-85.85</v>
      </c>
      <c r="G15" s="78">
        <v>45283</v>
      </c>
      <c r="H15" s="77" t="s">
        <v>7802</v>
      </c>
      <c r="I15" s="80">
        <v>1662422</v>
      </c>
      <c r="J15" s="80" t="s">
        <v>1327</v>
      </c>
      <c r="K15" s="80">
        <v>196232</v>
      </c>
      <c r="L15" s="81">
        <v>45293</v>
      </c>
      <c r="M15" s="77" t="str">
        <f>VLOOKUP(I15,'[4]ITEM#'!A:B,2,0)</f>
        <v>Costco01</v>
      </c>
      <c r="N15" s="80" t="s">
        <v>1301</v>
      </c>
      <c r="O15" s="80">
        <v>32</v>
      </c>
      <c r="P15" s="42">
        <f>VLOOKUP(I15,'[4]ITEM#'!A:D,4,0)</f>
        <v>-85.85</v>
      </c>
      <c r="Q15" s="84">
        <f t="shared" si="0"/>
        <v>1</v>
      </c>
    </row>
    <row r="16" spans="1:22" x14ac:dyDescent="0.25">
      <c r="A16" s="77" t="s">
        <v>7781</v>
      </c>
      <c r="B16" s="77" t="s">
        <v>7853</v>
      </c>
      <c r="C16" s="78">
        <v>45283</v>
      </c>
      <c r="D16" s="79">
        <v>-42.07</v>
      </c>
      <c r="E16" s="79">
        <v>0</v>
      </c>
      <c r="F16" s="79">
        <v>-42.07</v>
      </c>
      <c r="G16" s="78">
        <v>45283</v>
      </c>
      <c r="H16" s="77" t="s">
        <v>7803</v>
      </c>
      <c r="I16" s="80">
        <v>1514685</v>
      </c>
      <c r="J16" s="80" t="s">
        <v>1353</v>
      </c>
      <c r="K16" s="80">
        <v>196232</v>
      </c>
      <c r="L16" s="81">
        <v>45293</v>
      </c>
      <c r="M16" s="77" t="str">
        <f>VLOOKUP(I16,'[4]ITEM#'!A:B,2,0)</f>
        <v>Costco01</v>
      </c>
      <c r="N16" s="80" t="s">
        <v>1291</v>
      </c>
      <c r="O16" s="80">
        <v>40</v>
      </c>
      <c r="P16" s="42">
        <f>VLOOKUP(I16,'[4]ITEM#'!A:D,4,0)</f>
        <v>-42.07</v>
      </c>
      <c r="Q16" s="84">
        <f t="shared" si="0"/>
        <v>1</v>
      </c>
    </row>
    <row r="17" spans="1:17" x14ac:dyDescent="0.25">
      <c r="A17" s="77" t="s">
        <v>7781</v>
      </c>
      <c r="B17" s="77" t="s">
        <v>7804</v>
      </c>
      <c r="C17" s="78">
        <v>45288</v>
      </c>
      <c r="D17" s="79">
        <v>-39</v>
      </c>
      <c r="E17" s="79">
        <v>0</v>
      </c>
      <c r="F17" s="79">
        <v>-39</v>
      </c>
      <c r="G17" s="78">
        <v>45288</v>
      </c>
      <c r="H17" s="77" t="s">
        <v>7805</v>
      </c>
      <c r="I17" s="80">
        <v>1529947</v>
      </c>
      <c r="J17" s="80" t="s">
        <v>1294</v>
      </c>
      <c r="K17" s="80">
        <v>196232</v>
      </c>
      <c r="L17" s="81">
        <v>45293</v>
      </c>
      <c r="M17" s="77" t="str">
        <f>VLOOKUP(I17,'[4]ITEM#'!A:B,2,0)</f>
        <v>Costco01</v>
      </c>
      <c r="N17" s="80" t="s">
        <v>1291</v>
      </c>
      <c r="O17" s="80">
        <v>40</v>
      </c>
      <c r="P17" s="42">
        <f>VLOOKUP(I17,'[4]ITEM#'!A:D,4,0)</f>
        <v>-39</v>
      </c>
      <c r="Q17" s="84">
        <f t="shared" si="0"/>
        <v>1</v>
      </c>
    </row>
    <row r="18" spans="1:17" x14ac:dyDescent="0.25">
      <c r="A18" s="77" t="s">
        <v>7781</v>
      </c>
      <c r="B18" s="77" t="s">
        <v>7806</v>
      </c>
      <c r="C18" s="78">
        <v>45288</v>
      </c>
      <c r="D18" s="79">
        <v>-95.31</v>
      </c>
      <c r="E18" s="79">
        <v>-9.4600000000000009</v>
      </c>
      <c r="F18" s="79">
        <v>-85.85</v>
      </c>
      <c r="G18" s="78">
        <v>45288</v>
      </c>
      <c r="H18" s="77" t="s">
        <v>7807</v>
      </c>
      <c r="I18" s="80">
        <v>1662421</v>
      </c>
      <c r="J18" s="80" t="s">
        <v>1300</v>
      </c>
      <c r="K18" s="80">
        <v>196232</v>
      </c>
      <c r="L18" s="81">
        <v>45293</v>
      </c>
      <c r="M18" s="77" t="str">
        <f>VLOOKUP(I18,'[4]ITEM#'!A:B,2,0)</f>
        <v>Costco01</v>
      </c>
      <c r="N18" s="80" t="s">
        <v>1301</v>
      </c>
      <c r="O18" s="80">
        <v>32</v>
      </c>
      <c r="P18" s="42">
        <f>VLOOKUP(I18,'[4]ITEM#'!A:D,4,0)</f>
        <v>-85.85</v>
      </c>
      <c r="Q18" s="84">
        <f t="shared" si="0"/>
        <v>1</v>
      </c>
    </row>
    <row r="19" spans="1:17" x14ac:dyDescent="0.25">
      <c r="A19" s="77" t="s">
        <v>7781</v>
      </c>
      <c r="B19" s="77" t="s">
        <v>7808</v>
      </c>
      <c r="C19" s="78">
        <v>45288</v>
      </c>
      <c r="D19" s="79">
        <v>-25.55</v>
      </c>
      <c r="E19" s="79">
        <v>0</v>
      </c>
      <c r="F19" s="79">
        <v>-25.55</v>
      </c>
      <c r="G19" s="78">
        <v>45288</v>
      </c>
      <c r="H19" s="77" t="s">
        <v>7809</v>
      </c>
      <c r="I19" s="80">
        <v>1516594</v>
      </c>
      <c r="J19" s="80" t="s">
        <v>1313</v>
      </c>
      <c r="K19" s="80">
        <v>196232</v>
      </c>
      <c r="L19" s="81">
        <v>45293</v>
      </c>
      <c r="M19" s="77" t="str">
        <f>VLOOKUP(I19,'[4]ITEM#'!A:B,2,0)</f>
        <v>Costco01</v>
      </c>
      <c r="N19" s="80" t="s">
        <v>1291</v>
      </c>
      <c r="O19" s="80">
        <v>40</v>
      </c>
      <c r="P19" s="42">
        <f>VLOOKUP(I19,'[4]ITEM#'!A:D,4,0)</f>
        <v>-25.55</v>
      </c>
      <c r="Q19" s="84">
        <f t="shared" si="0"/>
        <v>1</v>
      </c>
    </row>
    <row r="20" spans="1:17" x14ac:dyDescent="0.25">
      <c r="A20" s="77" t="s">
        <v>7781</v>
      </c>
      <c r="B20" s="77" t="s">
        <v>7808</v>
      </c>
      <c r="C20" s="78">
        <v>45288</v>
      </c>
      <c r="D20" s="79">
        <v>-39</v>
      </c>
      <c r="E20" s="79"/>
      <c r="F20" s="79">
        <v>-39</v>
      </c>
      <c r="G20" s="78">
        <v>45288</v>
      </c>
      <c r="H20" s="77" t="s">
        <v>7809</v>
      </c>
      <c r="I20" s="80">
        <v>1529947</v>
      </c>
      <c r="J20" s="80" t="s">
        <v>1294</v>
      </c>
      <c r="K20" s="80">
        <v>196232</v>
      </c>
      <c r="L20" s="81">
        <v>45293</v>
      </c>
      <c r="M20" s="77" t="str">
        <f>VLOOKUP(I20,'[4]ITEM#'!A:B,2,0)</f>
        <v>Costco01</v>
      </c>
      <c r="N20" s="80" t="s">
        <v>1291</v>
      </c>
      <c r="O20" s="80">
        <v>40</v>
      </c>
      <c r="P20" s="42">
        <f>VLOOKUP(I20,'[4]ITEM#'!A:D,4,0)</f>
        <v>-39</v>
      </c>
      <c r="Q20" s="84">
        <f t="shared" si="0"/>
        <v>1</v>
      </c>
    </row>
    <row r="21" spans="1:17" x14ac:dyDescent="0.25">
      <c r="A21" s="77" t="s">
        <v>7781</v>
      </c>
      <c r="B21" s="77" t="s">
        <v>7810</v>
      </c>
      <c r="C21" s="78">
        <v>45288</v>
      </c>
      <c r="D21" s="79">
        <f>E21+F21</f>
        <v>-346.88</v>
      </c>
      <c r="E21" s="79">
        <v>-37.479999999999997</v>
      </c>
      <c r="F21" s="79">
        <v>-309.39999999999998</v>
      </c>
      <c r="G21" s="78">
        <v>45288</v>
      </c>
      <c r="H21" s="77" t="s">
        <v>7811</v>
      </c>
      <c r="I21" s="80">
        <v>1662420</v>
      </c>
      <c r="J21" s="80" t="s">
        <v>1318</v>
      </c>
      <c r="K21" s="80">
        <v>196232</v>
      </c>
      <c r="L21" s="81">
        <v>45293</v>
      </c>
      <c r="M21" s="77" t="str">
        <f>VLOOKUP(I21,'[4]ITEM#'!A:B,2,0)</f>
        <v>Costco01</v>
      </c>
      <c r="N21" s="80" t="s">
        <v>1301</v>
      </c>
      <c r="O21" s="80">
        <v>32</v>
      </c>
      <c r="P21" s="42">
        <f>VLOOKUP(I21,'[4]ITEM#'!A:D,4,0)</f>
        <v>-77.349999999999994</v>
      </c>
      <c r="Q21" s="84">
        <f t="shared" si="0"/>
        <v>4</v>
      </c>
    </row>
    <row r="22" spans="1:17" x14ac:dyDescent="0.25">
      <c r="A22" s="77" t="s">
        <v>7781</v>
      </c>
      <c r="B22" s="77" t="s">
        <v>7810</v>
      </c>
      <c r="C22" s="78">
        <v>45288</v>
      </c>
      <c r="D22" s="79">
        <f>E22+F22</f>
        <v>-285.93</v>
      </c>
      <c r="E22" s="79">
        <v>-28.38</v>
      </c>
      <c r="F22" s="79">
        <v>-257.55</v>
      </c>
      <c r="G22" s="78">
        <v>45288</v>
      </c>
      <c r="H22" s="77" t="s">
        <v>7811</v>
      </c>
      <c r="I22" s="80">
        <v>1662421</v>
      </c>
      <c r="J22" s="80" t="s">
        <v>1300</v>
      </c>
      <c r="K22" s="80">
        <v>196232</v>
      </c>
      <c r="L22" s="81">
        <v>45293</v>
      </c>
      <c r="M22" s="77" t="str">
        <f>VLOOKUP(I22,'[4]ITEM#'!A:B,2,0)</f>
        <v>Costco01</v>
      </c>
      <c r="N22" s="80" t="s">
        <v>1301</v>
      </c>
      <c r="O22" s="80">
        <v>32</v>
      </c>
      <c r="P22" s="42">
        <f>VLOOKUP(I22,'[4]ITEM#'!A:D,4,0)</f>
        <v>-85.85</v>
      </c>
      <c r="Q22" s="84">
        <f t="shared" si="0"/>
        <v>3.0000000000000004</v>
      </c>
    </row>
    <row r="23" spans="1:17" x14ac:dyDescent="0.25">
      <c r="A23" s="77" t="s">
        <v>7781</v>
      </c>
      <c r="B23" s="77" t="s">
        <v>7854</v>
      </c>
      <c r="C23" s="78">
        <v>45287</v>
      </c>
      <c r="D23" s="79">
        <v>-39</v>
      </c>
      <c r="E23" s="79">
        <v>0</v>
      </c>
      <c r="F23" s="79">
        <v>-39</v>
      </c>
      <c r="G23" s="78">
        <v>45287</v>
      </c>
      <c r="H23" s="77" t="s">
        <v>7812</v>
      </c>
      <c r="I23" s="80">
        <v>1529946</v>
      </c>
      <c r="J23" s="80" t="s">
        <v>1306</v>
      </c>
      <c r="K23" s="80">
        <v>196232</v>
      </c>
      <c r="L23" s="81">
        <v>45293</v>
      </c>
      <c r="M23" s="77" t="str">
        <f>VLOOKUP(I23,'[4]ITEM#'!A:B,2,0)</f>
        <v>Costco01</v>
      </c>
      <c r="N23" s="80" t="s">
        <v>1291</v>
      </c>
      <c r="O23" s="80">
        <v>40</v>
      </c>
      <c r="P23" s="42">
        <f>VLOOKUP(I23,'[4]ITEM#'!A:D,4,0)</f>
        <v>-39</v>
      </c>
      <c r="Q23" s="84">
        <f t="shared" si="0"/>
        <v>1</v>
      </c>
    </row>
    <row r="24" spans="1:17" x14ac:dyDescent="0.25">
      <c r="A24" s="77" t="s">
        <v>7781</v>
      </c>
      <c r="B24" s="77" t="s">
        <v>7855</v>
      </c>
      <c r="C24" s="78">
        <v>45287</v>
      </c>
      <c r="D24" s="79">
        <v>-39</v>
      </c>
      <c r="E24" s="79">
        <v>0</v>
      </c>
      <c r="F24" s="79">
        <v>-39</v>
      </c>
      <c r="G24" s="78">
        <v>45287</v>
      </c>
      <c r="H24" s="77" t="s">
        <v>7813</v>
      </c>
      <c r="I24" s="80">
        <v>1529947</v>
      </c>
      <c r="J24" s="80" t="s">
        <v>1294</v>
      </c>
      <c r="K24" s="80">
        <v>196232</v>
      </c>
      <c r="L24" s="81">
        <v>45293</v>
      </c>
      <c r="M24" s="77" t="str">
        <f>VLOOKUP(I24,'[4]ITEM#'!A:B,2,0)</f>
        <v>Costco01</v>
      </c>
      <c r="N24" s="80" t="s">
        <v>1291</v>
      </c>
      <c r="O24" s="80">
        <v>40</v>
      </c>
      <c r="P24" s="42">
        <f>VLOOKUP(I24,'[4]ITEM#'!A:D,4,0)</f>
        <v>-39</v>
      </c>
      <c r="Q24" s="84">
        <f t="shared" si="0"/>
        <v>1</v>
      </c>
    </row>
    <row r="25" spans="1:17" x14ac:dyDescent="0.25">
      <c r="A25" s="77" t="s">
        <v>7781</v>
      </c>
      <c r="B25" s="77" t="s">
        <v>7814</v>
      </c>
      <c r="C25" s="78">
        <v>45287</v>
      </c>
      <c r="D25" s="79">
        <f>E25+F25</f>
        <v>-38.659999999999997</v>
      </c>
      <c r="E25" s="79">
        <v>-10.509999999999998</v>
      </c>
      <c r="F25" s="79">
        <v>-28.15</v>
      </c>
      <c r="G25" s="78">
        <v>45287</v>
      </c>
      <c r="H25" s="77" t="s">
        <v>7815</v>
      </c>
      <c r="I25" s="80">
        <v>1593356</v>
      </c>
      <c r="J25" s="80" t="s">
        <v>1329</v>
      </c>
      <c r="K25" s="80">
        <v>196232</v>
      </c>
      <c r="L25" s="81">
        <v>45293</v>
      </c>
      <c r="M25" s="77" t="str">
        <f>VLOOKUP(I25,'[4]ITEM#'!A:B,2,0)</f>
        <v>Costco01</v>
      </c>
      <c r="N25" s="80" t="s">
        <v>1298</v>
      </c>
      <c r="O25" s="80">
        <v>60</v>
      </c>
      <c r="P25" s="42">
        <f>VLOOKUP(I25,'[4]ITEM#'!A:D,4,0)</f>
        <v>-28.15</v>
      </c>
      <c r="Q25" s="84">
        <f t="shared" si="0"/>
        <v>1</v>
      </c>
    </row>
    <row r="26" spans="1:17" x14ac:dyDescent="0.25">
      <c r="A26" s="77" t="s">
        <v>7781</v>
      </c>
      <c r="B26" s="77" t="s">
        <v>7814</v>
      </c>
      <c r="C26" s="78">
        <v>45287</v>
      </c>
      <c r="D26" s="79">
        <f t="shared" ref="D26:D27" si="1">E26+F26</f>
        <v>-173.44</v>
      </c>
      <c r="E26" s="79">
        <v>-18.739999999999998</v>
      </c>
      <c r="F26" s="79">
        <v>-154.69999999999999</v>
      </c>
      <c r="G26" s="78">
        <v>45287</v>
      </c>
      <c r="H26" s="77" t="s">
        <v>7815</v>
      </c>
      <c r="I26" s="80">
        <v>1662420</v>
      </c>
      <c r="J26" s="80" t="s">
        <v>1318</v>
      </c>
      <c r="K26" s="80">
        <v>196232</v>
      </c>
      <c r="L26" s="81">
        <v>45293</v>
      </c>
      <c r="M26" s="77" t="str">
        <f>VLOOKUP(I26,'[4]ITEM#'!A:B,2,0)</f>
        <v>Costco01</v>
      </c>
      <c r="N26" s="80" t="s">
        <v>1301</v>
      </c>
      <c r="O26" s="80">
        <v>32</v>
      </c>
      <c r="P26" s="42">
        <f>VLOOKUP(I26,'[4]ITEM#'!A:D,4,0)</f>
        <v>-77.349999999999994</v>
      </c>
      <c r="Q26" s="84">
        <f t="shared" si="0"/>
        <v>2</v>
      </c>
    </row>
    <row r="27" spans="1:17" x14ac:dyDescent="0.25">
      <c r="A27" s="77" t="s">
        <v>7781</v>
      </c>
      <c r="B27" s="77" t="s">
        <v>7814</v>
      </c>
      <c r="C27" s="78">
        <v>45287</v>
      </c>
      <c r="D27" s="79">
        <f t="shared" si="1"/>
        <v>-95.31</v>
      </c>
      <c r="E27" s="79">
        <v>-9.4600000000000009</v>
      </c>
      <c r="F27" s="79">
        <v>-85.85</v>
      </c>
      <c r="G27" s="78">
        <v>45287</v>
      </c>
      <c r="H27" s="77" t="s">
        <v>7815</v>
      </c>
      <c r="I27" s="80">
        <v>1662421</v>
      </c>
      <c r="J27" s="80" t="s">
        <v>1300</v>
      </c>
      <c r="K27" s="80">
        <v>196232</v>
      </c>
      <c r="L27" s="81">
        <v>45293</v>
      </c>
      <c r="M27" s="77" t="str">
        <f>VLOOKUP(I27,'[4]ITEM#'!A:B,2,0)</f>
        <v>Costco01</v>
      </c>
      <c r="N27" s="80" t="s">
        <v>1301</v>
      </c>
      <c r="O27" s="80">
        <v>32</v>
      </c>
      <c r="P27" s="42">
        <f>VLOOKUP(I27,'[4]ITEM#'!A:D,4,0)</f>
        <v>-85.85</v>
      </c>
      <c r="Q27" s="84">
        <f t="shared" si="0"/>
        <v>1</v>
      </c>
    </row>
    <row r="28" spans="1:17" x14ac:dyDescent="0.25">
      <c r="A28" s="77" t="s">
        <v>7781</v>
      </c>
      <c r="B28" s="77" t="s">
        <v>7856</v>
      </c>
      <c r="C28" s="78">
        <v>45286</v>
      </c>
      <c r="D28" s="79">
        <v>-95.31</v>
      </c>
      <c r="E28" s="79">
        <v>-9.4600000000000009</v>
      </c>
      <c r="F28" s="79">
        <v>-85.85</v>
      </c>
      <c r="G28" s="78">
        <v>45286</v>
      </c>
      <c r="H28" s="77" t="s">
        <v>7816</v>
      </c>
      <c r="I28" s="80">
        <v>1662422</v>
      </c>
      <c r="J28" s="80" t="s">
        <v>1327</v>
      </c>
      <c r="K28" s="80">
        <v>196232</v>
      </c>
      <c r="L28" s="81">
        <v>45293</v>
      </c>
      <c r="M28" s="77" t="str">
        <f>VLOOKUP(I28,'[4]ITEM#'!A:B,2,0)</f>
        <v>Costco01</v>
      </c>
      <c r="N28" s="80" t="s">
        <v>1301</v>
      </c>
      <c r="O28" s="80">
        <v>32</v>
      </c>
      <c r="P28" s="42">
        <f>VLOOKUP(I28,'[4]ITEM#'!A:D,4,0)</f>
        <v>-85.85</v>
      </c>
      <c r="Q28" s="84">
        <f t="shared" si="0"/>
        <v>1</v>
      </c>
    </row>
    <row r="29" spans="1:17" x14ac:dyDescent="0.25">
      <c r="A29" s="77" t="s">
        <v>7781</v>
      </c>
      <c r="B29" s="77" t="s">
        <v>7857</v>
      </c>
      <c r="C29" s="78">
        <v>45287</v>
      </c>
      <c r="D29" s="79">
        <f>E29+F29</f>
        <v>-86.72</v>
      </c>
      <c r="E29" s="79">
        <v>-9.3699999999999992</v>
      </c>
      <c r="F29" s="79">
        <v>-77.349999999999994</v>
      </c>
      <c r="G29" s="78">
        <v>45287</v>
      </c>
      <c r="H29" s="77" t="s">
        <v>7817</v>
      </c>
      <c r="I29" s="80">
        <v>1662420</v>
      </c>
      <c r="J29" s="80" t="s">
        <v>1318</v>
      </c>
      <c r="K29" s="80">
        <v>196232</v>
      </c>
      <c r="L29" s="81">
        <v>45293</v>
      </c>
      <c r="M29" s="77" t="str">
        <f>VLOOKUP(I29,'[4]ITEM#'!A:B,2,0)</f>
        <v>Costco01</v>
      </c>
      <c r="N29" s="80" t="s">
        <v>1301</v>
      </c>
      <c r="O29" s="80">
        <v>32</v>
      </c>
      <c r="P29" s="42">
        <f>VLOOKUP(I29,'[4]ITEM#'!A:D,4,0)</f>
        <v>-77.349999999999994</v>
      </c>
      <c r="Q29" s="84">
        <f t="shared" si="0"/>
        <v>1</v>
      </c>
    </row>
    <row r="30" spans="1:17" x14ac:dyDescent="0.25">
      <c r="A30" s="77" t="s">
        <v>7781</v>
      </c>
      <c r="B30" s="77" t="s">
        <v>7857</v>
      </c>
      <c r="C30" s="78">
        <v>45287</v>
      </c>
      <c r="D30" s="79">
        <f>E30+F30</f>
        <v>-95.31</v>
      </c>
      <c r="E30" s="79">
        <v>-9.4600000000000009</v>
      </c>
      <c r="F30" s="79">
        <v>-85.85</v>
      </c>
      <c r="G30" s="78">
        <v>45287</v>
      </c>
      <c r="H30" s="77" t="s">
        <v>7817</v>
      </c>
      <c r="I30" s="80">
        <v>1662422</v>
      </c>
      <c r="J30" s="80" t="s">
        <v>1327</v>
      </c>
      <c r="K30" s="80">
        <v>196232</v>
      </c>
      <c r="L30" s="81">
        <v>45293</v>
      </c>
      <c r="M30" s="77" t="str">
        <f>VLOOKUP(I30,'[4]ITEM#'!A:B,2,0)</f>
        <v>Costco01</v>
      </c>
      <c r="N30" s="80" t="s">
        <v>1301</v>
      </c>
      <c r="O30" s="80">
        <v>32</v>
      </c>
      <c r="P30" s="42">
        <f>VLOOKUP(I30,'[4]ITEM#'!A:D,4,0)</f>
        <v>-85.85</v>
      </c>
      <c r="Q30" s="84">
        <f t="shared" si="0"/>
        <v>1</v>
      </c>
    </row>
    <row r="31" spans="1:17" x14ac:dyDescent="0.25">
      <c r="A31" s="77" t="s">
        <v>7781</v>
      </c>
      <c r="B31" s="77" t="s">
        <v>7858</v>
      </c>
      <c r="C31" s="78">
        <v>45282</v>
      </c>
      <c r="D31" s="79">
        <f>E31+F31</f>
        <v>-86.72</v>
      </c>
      <c r="E31" s="79">
        <v>-9.3699999999999992</v>
      </c>
      <c r="F31" s="79">
        <v>-77.349999999999994</v>
      </c>
      <c r="G31" s="78">
        <v>45282</v>
      </c>
      <c r="H31" s="77" t="s">
        <v>7818</v>
      </c>
      <c r="I31" s="80">
        <v>1662420</v>
      </c>
      <c r="J31" s="80" t="s">
        <v>1318</v>
      </c>
      <c r="K31" s="80">
        <v>196232</v>
      </c>
      <c r="L31" s="81">
        <v>45293</v>
      </c>
      <c r="M31" s="77" t="str">
        <f>VLOOKUP(I31,'[4]ITEM#'!A:B,2,0)</f>
        <v>Costco01</v>
      </c>
      <c r="N31" s="80" t="s">
        <v>1301</v>
      </c>
      <c r="O31" s="80">
        <v>32</v>
      </c>
      <c r="P31" s="42">
        <f>VLOOKUP(I31,'[4]ITEM#'!A:D,4,0)</f>
        <v>-77.349999999999994</v>
      </c>
      <c r="Q31" s="84">
        <f t="shared" si="0"/>
        <v>1</v>
      </c>
    </row>
    <row r="32" spans="1:17" x14ac:dyDescent="0.25">
      <c r="A32" s="77" t="s">
        <v>7781</v>
      </c>
      <c r="B32" s="77" t="s">
        <v>7858</v>
      </c>
      <c r="C32" s="78">
        <v>45282</v>
      </c>
      <c r="D32" s="79">
        <f>E32+F32</f>
        <v>-285.93</v>
      </c>
      <c r="E32" s="79">
        <v>-28.38</v>
      </c>
      <c r="F32" s="79">
        <v>-257.55</v>
      </c>
      <c r="G32" s="78">
        <v>45282</v>
      </c>
      <c r="H32" s="77" t="s">
        <v>7818</v>
      </c>
      <c r="I32" s="80">
        <v>1662421</v>
      </c>
      <c r="J32" s="80" t="s">
        <v>1300</v>
      </c>
      <c r="K32" s="80">
        <v>196232</v>
      </c>
      <c r="L32" s="81">
        <v>45293</v>
      </c>
      <c r="M32" s="77" t="str">
        <f>VLOOKUP(I32,'[4]ITEM#'!A:B,2,0)</f>
        <v>Costco01</v>
      </c>
      <c r="N32" s="80" t="s">
        <v>1301</v>
      </c>
      <c r="O32" s="80">
        <v>32</v>
      </c>
      <c r="P32" s="42">
        <f>VLOOKUP(I32,'[4]ITEM#'!A:D,4,0)</f>
        <v>-85.85</v>
      </c>
      <c r="Q32" s="84">
        <f t="shared" si="0"/>
        <v>3.0000000000000004</v>
      </c>
    </row>
    <row r="33" spans="1:17" x14ac:dyDescent="0.25">
      <c r="A33" s="77" t="s">
        <v>7781</v>
      </c>
      <c r="B33" s="77" t="s">
        <v>7819</v>
      </c>
      <c r="C33" s="78">
        <v>45282</v>
      </c>
      <c r="D33" s="79">
        <f>E33+F33</f>
        <v>-86.72</v>
      </c>
      <c r="E33" s="79">
        <v>-9.3699999999999992</v>
      </c>
      <c r="F33" s="79">
        <v>-77.349999999999994</v>
      </c>
      <c r="G33" s="78">
        <v>45282</v>
      </c>
      <c r="H33" s="77" t="s">
        <v>7820</v>
      </c>
      <c r="I33" s="80">
        <v>1662420</v>
      </c>
      <c r="J33" s="80" t="s">
        <v>1318</v>
      </c>
      <c r="K33" s="80">
        <v>196232</v>
      </c>
      <c r="L33" s="81">
        <v>45293</v>
      </c>
      <c r="M33" s="77" t="str">
        <f>VLOOKUP(I33,'[4]ITEM#'!A:B,2,0)</f>
        <v>Costco01</v>
      </c>
      <c r="N33" s="80" t="s">
        <v>1301</v>
      </c>
      <c r="O33" s="80">
        <v>32</v>
      </c>
      <c r="P33" s="42">
        <f>VLOOKUP(I33,'[4]ITEM#'!A:D,4,0)</f>
        <v>-77.349999999999994</v>
      </c>
      <c r="Q33" s="84">
        <f t="shared" si="0"/>
        <v>1</v>
      </c>
    </row>
    <row r="34" spans="1:17" x14ac:dyDescent="0.25">
      <c r="A34" s="77" t="s">
        <v>7781</v>
      </c>
      <c r="B34" s="77" t="s">
        <v>7819</v>
      </c>
      <c r="C34" s="78">
        <v>45282</v>
      </c>
      <c r="D34" s="79">
        <f t="shared" ref="D34:D35" si="2">E34+F34</f>
        <v>-190.62</v>
      </c>
      <c r="E34" s="79">
        <v>-18.920000000000002</v>
      </c>
      <c r="F34" s="79">
        <v>-171.7</v>
      </c>
      <c r="G34" s="78">
        <v>45282</v>
      </c>
      <c r="H34" s="77" t="s">
        <v>7820</v>
      </c>
      <c r="I34" s="80">
        <v>1662421</v>
      </c>
      <c r="J34" s="80" t="s">
        <v>1300</v>
      </c>
      <c r="K34" s="80">
        <v>196232</v>
      </c>
      <c r="L34" s="81">
        <v>45293</v>
      </c>
      <c r="M34" s="77" t="str">
        <f>VLOOKUP(I34,'[4]ITEM#'!A:B,2,0)</f>
        <v>Costco01</v>
      </c>
      <c r="N34" s="80" t="s">
        <v>1301</v>
      </c>
      <c r="O34" s="80">
        <v>32</v>
      </c>
      <c r="P34" s="42">
        <f>VLOOKUP(I34,'[4]ITEM#'!A:D,4,0)</f>
        <v>-85.85</v>
      </c>
      <c r="Q34" s="84">
        <f t="shared" si="0"/>
        <v>2</v>
      </c>
    </row>
    <row r="35" spans="1:17" x14ac:dyDescent="0.25">
      <c r="A35" s="77" t="s">
        <v>7781</v>
      </c>
      <c r="B35" s="77" t="s">
        <v>7819</v>
      </c>
      <c r="C35" s="78">
        <v>45282</v>
      </c>
      <c r="D35" s="79">
        <f t="shared" si="2"/>
        <v>-95.31</v>
      </c>
      <c r="E35" s="79">
        <v>-9.4600000000000009</v>
      </c>
      <c r="F35" s="79">
        <v>-85.85</v>
      </c>
      <c r="G35" s="78">
        <v>45282</v>
      </c>
      <c r="H35" s="77" t="s">
        <v>7820</v>
      </c>
      <c r="I35" s="80">
        <v>1662422</v>
      </c>
      <c r="J35" s="80" t="s">
        <v>1327</v>
      </c>
      <c r="K35" s="80">
        <v>196232</v>
      </c>
      <c r="L35" s="81">
        <v>45293</v>
      </c>
      <c r="M35" s="77" t="str">
        <f>VLOOKUP(I35,'[4]ITEM#'!A:B,2,0)</f>
        <v>Costco01</v>
      </c>
      <c r="N35" s="80" t="s">
        <v>1301</v>
      </c>
      <c r="O35" s="80">
        <v>32</v>
      </c>
      <c r="P35" s="42">
        <f>VLOOKUP(I35,'[4]ITEM#'!A:D,4,0)</f>
        <v>-85.85</v>
      </c>
      <c r="Q35" s="84">
        <f t="shared" si="0"/>
        <v>1</v>
      </c>
    </row>
    <row r="36" spans="1:17" x14ac:dyDescent="0.25">
      <c r="A36" s="77" t="s">
        <v>7781</v>
      </c>
      <c r="B36" s="77" t="s">
        <v>7859</v>
      </c>
      <c r="C36" s="78">
        <v>45282</v>
      </c>
      <c r="D36" s="79">
        <v>-22.78</v>
      </c>
      <c r="E36" s="79">
        <v>0</v>
      </c>
      <c r="F36" s="79">
        <v>-22.78</v>
      </c>
      <c r="G36" s="78">
        <v>45282</v>
      </c>
      <c r="H36" s="77" t="s">
        <v>7821</v>
      </c>
      <c r="I36" s="80">
        <v>1529939</v>
      </c>
      <c r="J36" s="80" t="s">
        <v>1339</v>
      </c>
      <c r="K36" s="80">
        <v>196232</v>
      </c>
      <c r="L36" s="81">
        <v>45293</v>
      </c>
      <c r="M36" s="77" t="str">
        <f>VLOOKUP(I36,'[4]ITEM#'!A:B,2,0)</f>
        <v>Costco01</v>
      </c>
      <c r="N36" s="80" t="s">
        <v>1291</v>
      </c>
      <c r="O36" s="80">
        <v>40</v>
      </c>
      <c r="P36" s="42">
        <f>VLOOKUP(I36,'[4]ITEM#'!A:D,4,0)</f>
        <v>-22.78</v>
      </c>
      <c r="Q36" s="84">
        <f t="shared" si="0"/>
        <v>1</v>
      </c>
    </row>
    <row r="37" spans="1:17" x14ac:dyDescent="0.25">
      <c r="A37" s="77" t="s">
        <v>7781</v>
      </c>
      <c r="B37" s="77" t="s">
        <v>7859</v>
      </c>
      <c r="C37" s="78">
        <v>45282</v>
      </c>
      <c r="D37" s="79">
        <v>-39</v>
      </c>
      <c r="E37" s="79"/>
      <c r="F37" s="79">
        <v>-39</v>
      </c>
      <c r="G37" s="78">
        <v>45282</v>
      </c>
      <c r="H37" s="77" t="s">
        <v>7821</v>
      </c>
      <c r="I37" s="80">
        <v>1529947</v>
      </c>
      <c r="J37" s="80" t="s">
        <v>1294</v>
      </c>
      <c r="K37" s="80">
        <v>196232</v>
      </c>
      <c r="L37" s="81">
        <v>45293</v>
      </c>
      <c r="M37" s="77" t="str">
        <f>VLOOKUP(I37,'[4]ITEM#'!A:B,2,0)</f>
        <v>Costco01</v>
      </c>
      <c r="N37" s="80" t="s">
        <v>1291</v>
      </c>
      <c r="O37" s="80">
        <v>40</v>
      </c>
      <c r="P37" s="42">
        <f>VLOOKUP(I37,'[4]ITEM#'!A:D,4,0)</f>
        <v>-39</v>
      </c>
      <c r="Q37" s="84">
        <f t="shared" si="0"/>
        <v>1</v>
      </c>
    </row>
    <row r="38" spans="1:17" x14ac:dyDescent="0.25">
      <c r="A38" s="77" t="s">
        <v>7781</v>
      </c>
      <c r="B38" s="77" t="s">
        <v>7860</v>
      </c>
      <c r="C38" s="78">
        <v>45283</v>
      </c>
      <c r="D38" s="79">
        <v>-70.62</v>
      </c>
      <c r="E38" s="79">
        <v>0</v>
      </c>
      <c r="F38" s="79">
        <v>-70.62</v>
      </c>
      <c r="G38" s="78">
        <v>45283</v>
      </c>
      <c r="H38" s="77" t="s">
        <v>7822</v>
      </c>
      <c r="I38" s="80">
        <v>1585799</v>
      </c>
      <c r="J38" s="80" t="s">
        <v>1292</v>
      </c>
      <c r="K38" s="80">
        <v>196232</v>
      </c>
      <c r="L38" s="81">
        <v>45293</v>
      </c>
      <c r="M38" s="77" t="str">
        <f>VLOOKUP(I38,'[4]ITEM#'!A:B,2,0)</f>
        <v>Costco01</v>
      </c>
      <c r="N38" s="80" t="s">
        <v>1291</v>
      </c>
      <c r="O38" s="80">
        <v>40</v>
      </c>
      <c r="P38" s="42">
        <f>VLOOKUP(I38,'[4]ITEM#'!A:D,4,0)</f>
        <v>-70.62</v>
      </c>
      <c r="Q38" s="84">
        <f t="shared" si="0"/>
        <v>1</v>
      </c>
    </row>
    <row r="39" spans="1:17" x14ac:dyDescent="0.25">
      <c r="A39" s="77" t="s">
        <v>7781</v>
      </c>
      <c r="B39" s="77" t="s">
        <v>7861</v>
      </c>
      <c r="C39" s="78">
        <v>45286</v>
      </c>
      <c r="D39" s="79">
        <f>E39+F39</f>
        <v>-42.7</v>
      </c>
      <c r="E39" s="79">
        <v>-11.1</v>
      </c>
      <c r="F39" s="79">
        <v>-31.6</v>
      </c>
      <c r="G39" s="78">
        <v>45286</v>
      </c>
      <c r="H39" s="77" t="s">
        <v>7823</v>
      </c>
      <c r="I39" s="80">
        <v>1540785</v>
      </c>
      <c r="J39" s="80" t="s">
        <v>1328</v>
      </c>
      <c r="K39" s="80">
        <v>196232</v>
      </c>
      <c r="L39" s="81">
        <v>45293</v>
      </c>
      <c r="M39" s="77" t="str">
        <f>VLOOKUP(I39,'[4]ITEM#'!A:B,2,0)</f>
        <v>Costco01</v>
      </c>
      <c r="N39" s="80" t="s">
        <v>1298</v>
      </c>
      <c r="O39" s="80">
        <v>60</v>
      </c>
      <c r="P39" s="42">
        <f>VLOOKUP(I39,'[4]ITEM#'!A:D,4,0)</f>
        <v>-31.6</v>
      </c>
      <c r="Q39" s="84">
        <f t="shared" si="0"/>
        <v>1</v>
      </c>
    </row>
    <row r="40" spans="1:17" x14ac:dyDescent="0.25">
      <c r="A40" s="77" t="s">
        <v>7781</v>
      </c>
      <c r="B40" s="77" t="s">
        <v>7861</v>
      </c>
      <c r="C40" s="78">
        <v>45286</v>
      </c>
      <c r="D40" s="79">
        <f t="shared" ref="D40:D41" si="3">E40+F40</f>
        <v>-173.44</v>
      </c>
      <c r="E40" s="79">
        <v>-18.739999999999998</v>
      </c>
      <c r="F40" s="79">
        <v>-154.69999999999999</v>
      </c>
      <c r="G40" s="78">
        <v>45286</v>
      </c>
      <c r="H40" s="77" t="s">
        <v>7823</v>
      </c>
      <c r="I40" s="80">
        <v>1662420</v>
      </c>
      <c r="J40" s="80" t="s">
        <v>1318</v>
      </c>
      <c r="K40" s="80">
        <v>196232</v>
      </c>
      <c r="L40" s="81">
        <v>45293</v>
      </c>
      <c r="M40" s="77" t="str">
        <f>VLOOKUP(I40,'[4]ITEM#'!A:B,2,0)</f>
        <v>Costco01</v>
      </c>
      <c r="N40" s="80" t="s">
        <v>1301</v>
      </c>
      <c r="O40" s="80">
        <v>32</v>
      </c>
      <c r="P40" s="42">
        <f>VLOOKUP(I40,'[4]ITEM#'!A:D,4,0)</f>
        <v>-77.349999999999994</v>
      </c>
      <c r="Q40" s="84">
        <f t="shared" si="0"/>
        <v>2</v>
      </c>
    </row>
    <row r="41" spans="1:17" x14ac:dyDescent="0.25">
      <c r="A41" s="77" t="s">
        <v>7781</v>
      </c>
      <c r="B41" s="77" t="s">
        <v>7861</v>
      </c>
      <c r="C41" s="78">
        <v>45286</v>
      </c>
      <c r="D41" s="79">
        <f t="shared" si="3"/>
        <v>-95.31</v>
      </c>
      <c r="E41" s="79">
        <v>-9.4600000000000009</v>
      </c>
      <c r="F41" s="79">
        <v>-85.85</v>
      </c>
      <c r="G41" s="78">
        <v>45286</v>
      </c>
      <c r="H41" s="77" t="s">
        <v>7823</v>
      </c>
      <c r="I41" s="80">
        <v>1662422</v>
      </c>
      <c r="J41" s="80" t="s">
        <v>1327</v>
      </c>
      <c r="K41" s="80">
        <v>196232</v>
      </c>
      <c r="L41" s="81">
        <v>45293</v>
      </c>
      <c r="M41" s="77" t="str">
        <f>VLOOKUP(I41,'[4]ITEM#'!A:B,2,0)</f>
        <v>Costco01</v>
      </c>
      <c r="N41" s="80" t="s">
        <v>1301</v>
      </c>
      <c r="O41" s="80">
        <v>32</v>
      </c>
      <c r="P41" s="42">
        <f>VLOOKUP(I41,'[4]ITEM#'!A:D,4,0)</f>
        <v>-85.85</v>
      </c>
      <c r="Q41" s="84">
        <f t="shared" si="0"/>
        <v>1</v>
      </c>
    </row>
    <row r="42" spans="1:17" x14ac:dyDescent="0.25">
      <c r="A42" s="77" t="s">
        <v>7781</v>
      </c>
      <c r="B42" s="77" t="s">
        <v>7824</v>
      </c>
      <c r="C42" s="78">
        <v>45286</v>
      </c>
      <c r="D42" s="79">
        <v>-39</v>
      </c>
      <c r="E42" s="79">
        <v>0</v>
      </c>
      <c r="F42" s="79">
        <v>-39</v>
      </c>
      <c r="G42" s="78">
        <v>45286</v>
      </c>
      <c r="H42" s="77" t="s">
        <v>7825</v>
      </c>
      <c r="I42" s="80">
        <v>1529947</v>
      </c>
      <c r="J42" s="80" t="s">
        <v>1294</v>
      </c>
      <c r="K42" s="80">
        <v>196232</v>
      </c>
      <c r="L42" s="81">
        <v>45293</v>
      </c>
      <c r="M42" s="77" t="str">
        <f>VLOOKUP(I42,'[4]ITEM#'!A:B,2,0)</f>
        <v>Costco01</v>
      </c>
      <c r="N42" s="80" t="s">
        <v>1291</v>
      </c>
      <c r="O42" s="80">
        <v>40</v>
      </c>
      <c r="P42" s="42">
        <f>VLOOKUP(I42,'[4]ITEM#'!A:D,4,0)</f>
        <v>-39</v>
      </c>
      <c r="Q42" s="84">
        <f t="shared" si="0"/>
        <v>1</v>
      </c>
    </row>
    <row r="43" spans="1:17" x14ac:dyDescent="0.25">
      <c r="A43" s="77" t="s">
        <v>7781</v>
      </c>
      <c r="B43" s="77" t="s">
        <v>7826</v>
      </c>
      <c r="C43" s="78">
        <v>45286</v>
      </c>
      <c r="D43" s="79">
        <v>-95.31</v>
      </c>
      <c r="E43" s="79">
        <v>-9.4600000000000009</v>
      </c>
      <c r="F43" s="79">
        <v>-85.85</v>
      </c>
      <c r="G43" s="78">
        <v>45286</v>
      </c>
      <c r="H43" s="77" t="s">
        <v>7827</v>
      </c>
      <c r="I43" s="80">
        <v>1662421</v>
      </c>
      <c r="J43" s="80" t="s">
        <v>1300</v>
      </c>
      <c r="K43" s="80">
        <v>196232</v>
      </c>
      <c r="L43" s="81">
        <v>45293</v>
      </c>
      <c r="M43" s="77" t="str">
        <f>VLOOKUP(I43,'[4]ITEM#'!A:B,2,0)</f>
        <v>Costco01</v>
      </c>
      <c r="N43" s="80" t="s">
        <v>1301</v>
      </c>
      <c r="O43" s="80">
        <v>32</v>
      </c>
      <c r="P43" s="42">
        <f>VLOOKUP(I43,'[4]ITEM#'!A:D,4,0)</f>
        <v>-85.85</v>
      </c>
      <c r="Q43" s="84">
        <f t="shared" si="0"/>
        <v>1</v>
      </c>
    </row>
    <row r="44" spans="1:17" x14ac:dyDescent="0.25">
      <c r="A44" s="77" t="s">
        <v>7781</v>
      </c>
      <c r="B44" s="77" t="s">
        <v>7862</v>
      </c>
      <c r="C44" s="78">
        <v>45287</v>
      </c>
      <c r="D44" s="79">
        <f>E44+F44</f>
        <v>-260.16000000000003</v>
      </c>
      <c r="E44" s="79">
        <v>-28.11</v>
      </c>
      <c r="F44" s="79">
        <v>-232.05</v>
      </c>
      <c r="G44" s="78">
        <v>45287</v>
      </c>
      <c r="H44" s="77" t="s">
        <v>7828</v>
      </c>
      <c r="I44" s="80">
        <v>1662420</v>
      </c>
      <c r="J44" s="80" t="s">
        <v>1318</v>
      </c>
      <c r="K44" s="80">
        <v>196232</v>
      </c>
      <c r="L44" s="81">
        <v>45293</v>
      </c>
      <c r="M44" s="77" t="str">
        <f>VLOOKUP(I44,'[4]ITEM#'!A:B,2,0)</f>
        <v>Costco01</v>
      </c>
      <c r="N44" s="80" t="s">
        <v>1301</v>
      </c>
      <c r="O44" s="80">
        <v>32</v>
      </c>
      <c r="P44" s="42">
        <f>VLOOKUP(I44,'[4]ITEM#'!A:D,4,0)</f>
        <v>-77.349999999999994</v>
      </c>
      <c r="Q44" s="84">
        <f t="shared" si="0"/>
        <v>3.0000000000000004</v>
      </c>
    </row>
    <row r="45" spans="1:17" x14ac:dyDescent="0.25">
      <c r="A45" s="77" t="s">
        <v>7781</v>
      </c>
      <c r="B45" s="77" t="s">
        <v>7862</v>
      </c>
      <c r="C45" s="78">
        <v>45287</v>
      </c>
      <c r="D45" s="79">
        <f>E45+F45</f>
        <v>-190.62</v>
      </c>
      <c r="E45" s="79">
        <v>-18.920000000000002</v>
      </c>
      <c r="F45" s="79">
        <v>-171.7</v>
      </c>
      <c r="G45" s="78">
        <v>45287</v>
      </c>
      <c r="H45" s="77" t="s">
        <v>7828</v>
      </c>
      <c r="I45" s="80">
        <v>1662422</v>
      </c>
      <c r="J45" s="80" t="s">
        <v>1327</v>
      </c>
      <c r="K45" s="80">
        <v>196232</v>
      </c>
      <c r="L45" s="81">
        <v>45293</v>
      </c>
      <c r="M45" s="77" t="str">
        <f>VLOOKUP(I45,'[4]ITEM#'!A:B,2,0)</f>
        <v>Costco01</v>
      </c>
      <c r="N45" s="80" t="s">
        <v>1301</v>
      </c>
      <c r="O45" s="80">
        <v>32</v>
      </c>
      <c r="P45" s="42">
        <f>VLOOKUP(I45,'[4]ITEM#'!A:D,4,0)</f>
        <v>-85.85</v>
      </c>
      <c r="Q45" s="84">
        <f t="shared" si="0"/>
        <v>2</v>
      </c>
    </row>
    <row r="46" spans="1:17" x14ac:dyDescent="0.25">
      <c r="A46" s="77" t="s">
        <v>7781</v>
      </c>
      <c r="B46" s="77" t="s">
        <v>7829</v>
      </c>
      <c r="C46" s="78">
        <v>45287</v>
      </c>
      <c r="D46" s="79">
        <v>-86.72</v>
      </c>
      <c r="E46" s="79">
        <v>-9.3699999999999992</v>
      </c>
      <c r="F46" s="79">
        <v>-77.349999999999994</v>
      </c>
      <c r="G46" s="78">
        <v>45287</v>
      </c>
      <c r="H46" s="77" t="s">
        <v>7830</v>
      </c>
      <c r="I46" s="80">
        <v>1662420</v>
      </c>
      <c r="J46" s="80" t="s">
        <v>1318</v>
      </c>
      <c r="K46" s="80">
        <v>196232</v>
      </c>
      <c r="L46" s="81">
        <v>45293</v>
      </c>
      <c r="M46" s="77" t="str">
        <f>VLOOKUP(I46,'[4]ITEM#'!A:B,2,0)</f>
        <v>Costco01</v>
      </c>
      <c r="N46" s="80" t="s">
        <v>1301</v>
      </c>
      <c r="O46" s="80">
        <v>32</v>
      </c>
      <c r="P46" s="42">
        <f>VLOOKUP(I46,'[4]ITEM#'!A:D,4,0)</f>
        <v>-77.349999999999994</v>
      </c>
      <c r="Q46" s="84">
        <f t="shared" si="0"/>
        <v>1</v>
      </c>
    </row>
    <row r="47" spans="1:17" x14ac:dyDescent="0.25">
      <c r="A47" s="77" t="s">
        <v>7781</v>
      </c>
      <c r="B47" s="77" t="s">
        <v>7863</v>
      </c>
      <c r="C47" s="78">
        <v>45288</v>
      </c>
      <c r="D47" s="79">
        <f>E47+F47</f>
        <v>-173.44</v>
      </c>
      <c r="E47" s="79">
        <v>-18.739999999999998</v>
      </c>
      <c r="F47" s="79">
        <v>-154.69999999999999</v>
      </c>
      <c r="G47" s="78">
        <v>45288</v>
      </c>
      <c r="H47" s="77" t="s">
        <v>7831</v>
      </c>
      <c r="I47" s="80">
        <v>1662420</v>
      </c>
      <c r="J47" s="80" t="s">
        <v>1318</v>
      </c>
      <c r="K47" s="80">
        <v>196232</v>
      </c>
      <c r="L47" s="81">
        <v>45293</v>
      </c>
      <c r="M47" s="77" t="str">
        <f>VLOOKUP(I47,'[4]ITEM#'!A:B,2,0)</f>
        <v>Costco01</v>
      </c>
      <c r="N47" s="80" t="s">
        <v>1301</v>
      </c>
      <c r="O47" s="80">
        <v>32</v>
      </c>
      <c r="P47" s="42">
        <f>VLOOKUP(I47,'[4]ITEM#'!A:D,4,0)</f>
        <v>-77.349999999999994</v>
      </c>
      <c r="Q47" s="84">
        <f t="shared" si="0"/>
        <v>2</v>
      </c>
    </row>
    <row r="48" spans="1:17" x14ac:dyDescent="0.25">
      <c r="A48" s="77" t="s">
        <v>7781</v>
      </c>
      <c r="B48" s="77" t="s">
        <v>7863</v>
      </c>
      <c r="C48" s="78">
        <v>45288</v>
      </c>
      <c r="D48" s="79">
        <f t="shared" ref="D48:D51" si="4">E48+F48</f>
        <v>-95.31</v>
      </c>
      <c r="E48" s="79">
        <v>-9.4600000000000009</v>
      </c>
      <c r="F48" s="79">
        <v>-85.85</v>
      </c>
      <c r="G48" s="78">
        <v>45288</v>
      </c>
      <c r="H48" s="77" t="s">
        <v>7831</v>
      </c>
      <c r="I48" s="80">
        <v>1662421</v>
      </c>
      <c r="J48" s="80" t="s">
        <v>1300</v>
      </c>
      <c r="K48" s="80">
        <v>196232</v>
      </c>
      <c r="L48" s="81">
        <v>45293</v>
      </c>
      <c r="M48" s="77" t="str">
        <f>VLOOKUP(I48,'[4]ITEM#'!A:B,2,0)</f>
        <v>Costco01</v>
      </c>
      <c r="N48" s="80" t="s">
        <v>1301</v>
      </c>
      <c r="O48" s="80">
        <v>32</v>
      </c>
      <c r="P48" s="42">
        <f>VLOOKUP(I48,'[4]ITEM#'!A:D,4,0)</f>
        <v>-85.85</v>
      </c>
      <c r="Q48" s="84">
        <f t="shared" si="0"/>
        <v>1</v>
      </c>
    </row>
    <row r="49" spans="1:17" x14ac:dyDescent="0.25">
      <c r="A49" s="77" t="s">
        <v>7781</v>
      </c>
      <c r="B49" s="77" t="s">
        <v>7863</v>
      </c>
      <c r="C49" s="78">
        <v>45288</v>
      </c>
      <c r="D49" s="79">
        <f t="shared" si="4"/>
        <v>-190.62</v>
      </c>
      <c r="E49" s="79">
        <v>-18.920000000000002</v>
      </c>
      <c r="F49" s="79">
        <v>-171.7</v>
      </c>
      <c r="G49" s="78">
        <v>45288</v>
      </c>
      <c r="H49" s="77" t="s">
        <v>7831</v>
      </c>
      <c r="I49" s="80">
        <v>1662422</v>
      </c>
      <c r="J49" s="80" t="s">
        <v>1327</v>
      </c>
      <c r="K49" s="80">
        <v>196232</v>
      </c>
      <c r="L49" s="81">
        <v>45293</v>
      </c>
      <c r="M49" s="77" t="str">
        <f>VLOOKUP(I49,'[4]ITEM#'!A:B,2,0)</f>
        <v>Costco01</v>
      </c>
      <c r="N49" s="80" t="s">
        <v>1301</v>
      </c>
      <c r="O49" s="80">
        <v>32</v>
      </c>
      <c r="P49" s="42">
        <f>VLOOKUP(I49,'[4]ITEM#'!A:D,4,0)</f>
        <v>-85.85</v>
      </c>
      <c r="Q49" s="84">
        <f t="shared" si="0"/>
        <v>2</v>
      </c>
    </row>
    <row r="50" spans="1:17" x14ac:dyDescent="0.25">
      <c r="A50" s="77" t="s">
        <v>7781</v>
      </c>
      <c r="B50" s="77" t="s">
        <v>7864</v>
      </c>
      <c r="C50" s="78">
        <v>45287</v>
      </c>
      <c r="D50" s="79">
        <f t="shared" si="4"/>
        <v>-77.319999999999993</v>
      </c>
      <c r="E50" s="79">
        <v>-21.02</v>
      </c>
      <c r="F50" s="79">
        <v>-56.3</v>
      </c>
      <c r="G50" s="78">
        <v>45287</v>
      </c>
      <c r="H50" s="77" t="s">
        <v>7832</v>
      </c>
      <c r="I50" s="80">
        <v>1593357</v>
      </c>
      <c r="J50" s="80" t="s">
        <v>1302</v>
      </c>
      <c r="K50" s="80">
        <v>196232</v>
      </c>
      <c r="L50" s="81">
        <v>45293</v>
      </c>
      <c r="M50" s="77" t="str">
        <f>VLOOKUP(I50,'[4]ITEM#'!A:B,2,0)</f>
        <v>Costco01</v>
      </c>
      <c r="N50" s="80" t="s">
        <v>1298</v>
      </c>
      <c r="O50" s="80">
        <v>60</v>
      </c>
      <c r="P50" s="42">
        <f>VLOOKUP(I50,'[4]ITEM#'!A:D,4,0)</f>
        <v>-28.15</v>
      </c>
      <c r="Q50" s="84">
        <f t="shared" si="0"/>
        <v>2</v>
      </c>
    </row>
    <row r="51" spans="1:17" x14ac:dyDescent="0.25">
      <c r="A51" s="77" t="s">
        <v>7781</v>
      </c>
      <c r="B51" s="77" t="s">
        <v>7864</v>
      </c>
      <c r="C51" s="78">
        <v>45287</v>
      </c>
      <c r="D51" s="79">
        <f t="shared" si="4"/>
        <v>-86.72</v>
      </c>
      <c r="E51" s="79">
        <v>-9.3699999999999992</v>
      </c>
      <c r="F51" s="79">
        <v>-77.349999999999994</v>
      </c>
      <c r="G51" s="78">
        <v>45287</v>
      </c>
      <c r="H51" s="77" t="s">
        <v>7832</v>
      </c>
      <c r="I51" s="80">
        <v>1662420</v>
      </c>
      <c r="J51" s="80" t="s">
        <v>1318</v>
      </c>
      <c r="K51" s="80">
        <v>196232</v>
      </c>
      <c r="L51" s="81">
        <v>45293</v>
      </c>
      <c r="M51" s="77" t="str">
        <f>VLOOKUP(I51,'[4]ITEM#'!A:B,2,0)</f>
        <v>Costco01</v>
      </c>
      <c r="N51" s="80" t="s">
        <v>1301</v>
      </c>
      <c r="O51" s="80">
        <v>32</v>
      </c>
      <c r="P51" s="42">
        <f>VLOOKUP(I51,'[4]ITEM#'!A:D,4,0)</f>
        <v>-77.349999999999994</v>
      </c>
      <c r="Q51" s="84">
        <f t="shared" si="0"/>
        <v>1</v>
      </c>
    </row>
    <row r="52" spans="1:17" x14ac:dyDescent="0.25">
      <c r="A52" s="77" t="s">
        <v>7781</v>
      </c>
      <c r="B52" s="77" t="s">
        <v>7864</v>
      </c>
      <c r="C52" s="78">
        <v>45287</v>
      </c>
      <c r="D52" s="79">
        <v>-117</v>
      </c>
      <c r="E52" s="79">
        <v>0</v>
      </c>
      <c r="F52" s="79">
        <v>-117</v>
      </c>
      <c r="G52" s="78">
        <v>45287</v>
      </c>
      <c r="H52" s="77" t="s">
        <v>7833</v>
      </c>
      <c r="I52" s="80">
        <v>1529946</v>
      </c>
      <c r="J52" s="80" t="s">
        <v>1306</v>
      </c>
      <c r="K52" s="80">
        <v>196232</v>
      </c>
      <c r="L52" s="81">
        <v>45293</v>
      </c>
      <c r="M52" s="77" t="str">
        <f>VLOOKUP(I52,'[4]ITEM#'!A:B,2,0)</f>
        <v>Costco01</v>
      </c>
      <c r="N52" s="80" t="s">
        <v>1291</v>
      </c>
      <c r="O52" s="80">
        <v>40</v>
      </c>
      <c r="P52" s="42">
        <f>VLOOKUP(I52,'[4]ITEM#'!A:D,4,0)</f>
        <v>-39</v>
      </c>
      <c r="Q52" s="84">
        <f t="shared" si="0"/>
        <v>3</v>
      </c>
    </row>
    <row r="53" spans="1:17" x14ac:dyDescent="0.25">
      <c r="A53" s="77" t="s">
        <v>7781</v>
      </c>
      <c r="B53" s="77" t="s">
        <v>7865</v>
      </c>
      <c r="C53" s="78">
        <v>45287</v>
      </c>
      <c r="D53" s="79">
        <f>E53+F53</f>
        <v>-86.72</v>
      </c>
      <c r="E53" s="79">
        <v>-9.3699999999999992</v>
      </c>
      <c r="F53" s="79">
        <v>-77.349999999999994</v>
      </c>
      <c r="G53" s="78">
        <v>45287</v>
      </c>
      <c r="H53" s="77" t="s">
        <v>7834</v>
      </c>
      <c r="I53" s="80">
        <v>1662420</v>
      </c>
      <c r="J53" s="80" t="s">
        <v>1318</v>
      </c>
      <c r="K53" s="80">
        <v>196232</v>
      </c>
      <c r="L53" s="81">
        <v>45293</v>
      </c>
      <c r="M53" s="77" t="str">
        <f>VLOOKUP(I53,'[4]ITEM#'!A:B,2,0)</f>
        <v>Costco01</v>
      </c>
      <c r="N53" s="80" t="s">
        <v>1301</v>
      </c>
      <c r="O53" s="80">
        <v>32</v>
      </c>
      <c r="P53" s="42">
        <f>VLOOKUP(I53,'[4]ITEM#'!A:D,4,0)</f>
        <v>-77.349999999999994</v>
      </c>
      <c r="Q53" s="84">
        <f t="shared" si="0"/>
        <v>1</v>
      </c>
    </row>
    <row r="54" spans="1:17" x14ac:dyDescent="0.25">
      <c r="A54" s="77" t="s">
        <v>7781</v>
      </c>
      <c r="B54" s="77" t="s">
        <v>7865</v>
      </c>
      <c r="C54" s="78">
        <v>45287</v>
      </c>
      <c r="D54" s="79">
        <f>E54+F54</f>
        <v>-95.31</v>
      </c>
      <c r="E54" s="79">
        <v>-9.4600000000000009</v>
      </c>
      <c r="F54" s="79">
        <v>-85.85</v>
      </c>
      <c r="G54" s="78">
        <v>45287</v>
      </c>
      <c r="H54" s="77" t="s">
        <v>7834</v>
      </c>
      <c r="I54" s="80">
        <v>1662422</v>
      </c>
      <c r="J54" s="80" t="s">
        <v>1327</v>
      </c>
      <c r="K54" s="80">
        <v>196232</v>
      </c>
      <c r="L54" s="81">
        <v>45293</v>
      </c>
      <c r="M54" s="77" t="str">
        <f>VLOOKUP(I54,'[4]ITEM#'!A:B,2,0)</f>
        <v>Costco01</v>
      </c>
      <c r="N54" s="80" t="s">
        <v>1301</v>
      </c>
      <c r="O54" s="80">
        <v>32</v>
      </c>
      <c r="P54" s="42">
        <f>VLOOKUP(I54,'[4]ITEM#'!A:D,4,0)</f>
        <v>-85.85</v>
      </c>
      <c r="Q54" s="84">
        <f t="shared" si="0"/>
        <v>1</v>
      </c>
    </row>
    <row r="55" spans="1:17" x14ac:dyDescent="0.25">
      <c r="A55" s="77" t="s">
        <v>7781</v>
      </c>
      <c r="B55" s="77" t="s">
        <v>7835</v>
      </c>
      <c r="C55" s="78">
        <v>45287</v>
      </c>
      <c r="D55" s="79">
        <v>-25.55</v>
      </c>
      <c r="E55" s="79">
        <v>0</v>
      </c>
      <c r="F55" s="79">
        <v>-25.55</v>
      </c>
      <c r="G55" s="78">
        <v>45287</v>
      </c>
      <c r="H55" s="77" t="s">
        <v>7836</v>
      </c>
      <c r="I55" s="80">
        <v>1516596</v>
      </c>
      <c r="J55" s="80" t="s">
        <v>1344</v>
      </c>
      <c r="K55" s="80">
        <v>196232</v>
      </c>
      <c r="L55" s="81">
        <v>45293</v>
      </c>
      <c r="M55" s="77" t="str">
        <f>VLOOKUP(I55,'[4]ITEM#'!A:B,2,0)</f>
        <v>Costco01</v>
      </c>
      <c r="N55" s="80" t="s">
        <v>1291</v>
      </c>
      <c r="O55" s="80">
        <v>40</v>
      </c>
      <c r="P55" s="42">
        <f>VLOOKUP(I55,'[4]ITEM#'!A:D,4,0)</f>
        <v>-25.55</v>
      </c>
      <c r="Q55" s="84">
        <f t="shared" si="0"/>
        <v>1</v>
      </c>
    </row>
    <row r="56" spans="1:17" x14ac:dyDescent="0.25">
      <c r="A56" s="77" t="s">
        <v>7781</v>
      </c>
      <c r="B56" s="77" t="s">
        <v>7866</v>
      </c>
      <c r="C56" s="78">
        <v>45288</v>
      </c>
      <c r="D56" s="79">
        <v>-77.319999999999993</v>
      </c>
      <c r="E56" s="79">
        <v>-21.02</v>
      </c>
      <c r="F56" s="79">
        <v>-56.3</v>
      </c>
      <c r="G56" s="78">
        <v>45288</v>
      </c>
      <c r="H56" s="77" t="s">
        <v>7837</v>
      </c>
      <c r="I56" s="80">
        <v>1540781</v>
      </c>
      <c r="J56" s="80" t="s">
        <v>1308</v>
      </c>
      <c r="K56" s="80">
        <v>196232</v>
      </c>
      <c r="L56" s="81">
        <v>45293</v>
      </c>
      <c r="M56" s="77" t="str">
        <f>VLOOKUP(I56,'[4]ITEM#'!A:B,2,0)</f>
        <v>Costco01</v>
      </c>
      <c r="N56" s="80" t="s">
        <v>1298</v>
      </c>
      <c r="O56" s="80">
        <v>60</v>
      </c>
      <c r="P56" s="42">
        <f>VLOOKUP(I56,'[4]ITEM#'!A:D,4,0)</f>
        <v>-28.15</v>
      </c>
      <c r="Q56" s="84">
        <f t="shared" si="0"/>
        <v>2</v>
      </c>
    </row>
    <row r="57" spans="1:17" x14ac:dyDescent="0.25">
      <c r="A57" s="77" t="s">
        <v>7781</v>
      </c>
      <c r="B57" s="77" t="s">
        <v>7838</v>
      </c>
      <c r="C57" s="78">
        <v>45288</v>
      </c>
      <c r="D57" s="79">
        <v>-42.7</v>
      </c>
      <c r="E57" s="79">
        <v>-11.1</v>
      </c>
      <c r="F57" s="79">
        <v>-31.6</v>
      </c>
      <c r="G57" s="78">
        <v>45288</v>
      </c>
      <c r="H57" s="77" t="s">
        <v>7839</v>
      </c>
      <c r="I57" s="80">
        <v>1540785</v>
      </c>
      <c r="J57" s="80" t="s">
        <v>1328</v>
      </c>
      <c r="K57" s="80">
        <v>196232</v>
      </c>
      <c r="L57" s="81">
        <v>45293</v>
      </c>
      <c r="M57" s="77" t="str">
        <f>VLOOKUP(I57,'[4]ITEM#'!A:B,2,0)</f>
        <v>Costco01</v>
      </c>
      <c r="N57" s="80" t="s">
        <v>1298</v>
      </c>
      <c r="O57" s="80">
        <v>60</v>
      </c>
      <c r="P57" s="42">
        <f>VLOOKUP(I57,'[4]ITEM#'!A:D,4,0)</f>
        <v>-31.6</v>
      </c>
      <c r="Q57" s="84">
        <f t="shared" si="0"/>
        <v>1</v>
      </c>
    </row>
    <row r="58" spans="1:17" x14ac:dyDescent="0.25">
      <c r="A58" s="77" t="s">
        <v>7781</v>
      </c>
      <c r="B58" s="77" t="s">
        <v>7867</v>
      </c>
      <c r="C58" s="78">
        <v>45282</v>
      </c>
      <c r="D58" s="79">
        <v>-117</v>
      </c>
      <c r="E58" s="79">
        <v>0</v>
      </c>
      <c r="F58" s="79">
        <v>-117</v>
      </c>
      <c r="G58" s="78">
        <v>45282</v>
      </c>
      <c r="H58" s="77" t="s">
        <v>7840</v>
      </c>
      <c r="I58" s="80">
        <v>1529947</v>
      </c>
      <c r="J58" s="80" t="s">
        <v>1294</v>
      </c>
      <c r="K58" s="80">
        <v>196232</v>
      </c>
      <c r="L58" s="81">
        <v>45293</v>
      </c>
      <c r="M58" s="77" t="str">
        <f>VLOOKUP(I58,'[4]ITEM#'!A:B,2,0)</f>
        <v>Costco01</v>
      </c>
      <c r="N58" s="80" t="s">
        <v>1291</v>
      </c>
      <c r="O58" s="80">
        <v>40</v>
      </c>
      <c r="P58" s="42">
        <f>VLOOKUP(I58,'[4]ITEM#'!A:D,4,0)</f>
        <v>-39</v>
      </c>
      <c r="Q58" s="84">
        <f t="shared" si="0"/>
        <v>3</v>
      </c>
    </row>
    <row r="59" spans="1:17" x14ac:dyDescent="0.25">
      <c r="A59" s="77" t="s">
        <v>7781</v>
      </c>
      <c r="B59" s="77" t="s">
        <v>7868</v>
      </c>
      <c r="C59" s="78">
        <v>45282</v>
      </c>
      <c r="D59" s="79">
        <f>E59+F59</f>
        <v>-38.659999999999997</v>
      </c>
      <c r="E59" s="79">
        <v>-10.51</v>
      </c>
      <c r="F59" s="79">
        <v>-28.15</v>
      </c>
      <c r="G59" s="78">
        <v>45282</v>
      </c>
      <c r="H59" s="77" t="s">
        <v>7841</v>
      </c>
      <c r="I59" s="80">
        <v>1593357</v>
      </c>
      <c r="J59" s="80" t="s">
        <v>1302</v>
      </c>
      <c r="K59" s="80">
        <v>196232</v>
      </c>
      <c r="L59" s="81">
        <v>45293</v>
      </c>
      <c r="M59" s="77" t="str">
        <f>VLOOKUP(I59,'[4]ITEM#'!A:B,2,0)</f>
        <v>Costco01</v>
      </c>
      <c r="N59" s="80" t="s">
        <v>1298</v>
      </c>
      <c r="O59" s="80">
        <v>60</v>
      </c>
      <c r="P59" s="42">
        <f>VLOOKUP(I59,'[4]ITEM#'!A:D,4,0)</f>
        <v>-28.15</v>
      </c>
      <c r="Q59" s="84">
        <f t="shared" si="0"/>
        <v>1</v>
      </c>
    </row>
    <row r="60" spans="1:17" x14ac:dyDescent="0.25">
      <c r="A60" s="77" t="s">
        <v>7781</v>
      </c>
      <c r="B60" s="77" t="s">
        <v>7868</v>
      </c>
      <c r="C60" s="78">
        <v>45282</v>
      </c>
      <c r="D60" s="79">
        <f t="shared" ref="D60:D62" si="5">E60+F60</f>
        <v>-42.7</v>
      </c>
      <c r="E60" s="79">
        <v>-11.1</v>
      </c>
      <c r="F60" s="79">
        <v>-31.6</v>
      </c>
      <c r="G60" s="78">
        <v>45282</v>
      </c>
      <c r="H60" s="77" t="s">
        <v>7841</v>
      </c>
      <c r="I60" s="80">
        <v>1593358</v>
      </c>
      <c r="J60" s="80" t="s">
        <v>1322</v>
      </c>
      <c r="K60" s="80">
        <v>196232</v>
      </c>
      <c r="L60" s="81">
        <v>45293</v>
      </c>
      <c r="M60" s="77" t="str">
        <f>VLOOKUP(I60,'[4]ITEM#'!A:B,2,0)</f>
        <v>Costco01</v>
      </c>
      <c r="N60" s="80" t="s">
        <v>1298</v>
      </c>
      <c r="O60" s="80">
        <v>60</v>
      </c>
      <c r="P60" s="42">
        <f>VLOOKUP(I60,'[4]ITEM#'!A:D,4,0)</f>
        <v>-31.6</v>
      </c>
      <c r="Q60" s="84">
        <f t="shared" si="0"/>
        <v>1</v>
      </c>
    </row>
    <row r="61" spans="1:17" x14ac:dyDescent="0.25">
      <c r="A61" s="77" t="s">
        <v>7781</v>
      </c>
      <c r="B61" s="77" t="s">
        <v>7868</v>
      </c>
      <c r="C61" s="78">
        <v>45282</v>
      </c>
      <c r="D61" s="79">
        <f t="shared" si="5"/>
        <v>-346.88</v>
      </c>
      <c r="E61" s="79">
        <v>-37.479999999999997</v>
      </c>
      <c r="F61" s="79">
        <v>-309.39999999999998</v>
      </c>
      <c r="G61" s="78">
        <v>45282</v>
      </c>
      <c r="H61" s="77" t="s">
        <v>7841</v>
      </c>
      <c r="I61" s="80">
        <v>1662420</v>
      </c>
      <c r="J61" s="80" t="s">
        <v>1318</v>
      </c>
      <c r="K61" s="80">
        <v>196232</v>
      </c>
      <c r="L61" s="81">
        <v>45293</v>
      </c>
      <c r="M61" s="77" t="str">
        <f>VLOOKUP(I61,'[4]ITEM#'!A:B,2,0)</f>
        <v>Costco01</v>
      </c>
      <c r="N61" s="80" t="s">
        <v>1301</v>
      </c>
      <c r="O61" s="80">
        <v>32</v>
      </c>
      <c r="P61" s="42">
        <f>VLOOKUP(I61,'[4]ITEM#'!A:D,4,0)</f>
        <v>-77.349999999999994</v>
      </c>
      <c r="Q61" s="84">
        <f t="shared" si="0"/>
        <v>4</v>
      </c>
    </row>
    <row r="62" spans="1:17" x14ac:dyDescent="0.25">
      <c r="A62" s="77" t="s">
        <v>7781</v>
      </c>
      <c r="B62" s="77" t="s">
        <v>7868</v>
      </c>
      <c r="C62" s="78">
        <v>45282</v>
      </c>
      <c r="D62" s="79">
        <f t="shared" si="5"/>
        <v>-95.31</v>
      </c>
      <c r="E62" s="79">
        <v>-9.4600000000000009</v>
      </c>
      <c r="F62" s="79">
        <v>-85.85</v>
      </c>
      <c r="G62" s="78">
        <v>45282</v>
      </c>
      <c r="H62" s="77" t="s">
        <v>7841</v>
      </c>
      <c r="I62" s="80">
        <v>1662421</v>
      </c>
      <c r="J62" s="80" t="s">
        <v>1300</v>
      </c>
      <c r="K62" s="80">
        <v>196232</v>
      </c>
      <c r="L62" s="81">
        <v>45293</v>
      </c>
      <c r="M62" s="77" t="str">
        <f>VLOOKUP(I62,'[4]ITEM#'!A:B,2,0)</f>
        <v>Costco01</v>
      </c>
      <c r="N62" s="80" t="s">
        <v>1301</v>
      </c>
      <c r="O62" s="80">
        <v>32</v>
      </c>
      <c r="P62" s="42">
        <f>VLOOKUP(I62,'[4]ITEM#'!A:D,4,0)</f>
        <v>-85.85</v>
      </c>
      <c r="Q62" s="84">
        <f t="shared" si="0"/>
        <v>1</v>
      </c>
    </row>
    <row r="63" spans="1:17" x14ac:dyDescent="0.25">
      <c r="A63" s="77" t="s">
        <v>7781</v>
      </c>
      <c r="B63" s="77" t="s">
        <v>7869</v>
      </c>
      <c r="C63" s="78">
        <v>45286</v>
      </c>
      <c r="D63" s="79">
        <v>-39</v>
      </c>
      <c r="E63" s="79">
        <v>0</v>
      </c>
      <c r="F63" s="79">
        <v>-39</v>
      </c>
      <c r="G63" s="78">
        <v>45286</v>
      </c>
      <c r="H63" s="77" t="s">
        <v>7842</v>
      </c>
      <c r="I63" s="80">
        <v>1529946</v>
      </c>
      <c r="J63" s="80" t="s">
        <v>1306</v>
      </c>
      <c r="K63" s="80">
        <v>196232</v>
      </c>
      <c r="L63" s="81">
        <v>45293</v>
      </c>
      <c r="M63" s="77" t="str">
        <f>VLOOKUP(I63,'[4]ITEM#'!A:B,2,0)</f>
        <v>Costco01</v>
      </c>
      <c r="N63" s="80" t="s">
        <v>1291</v>
      </c>
      <c r="O63" s="80">
        <v>40</v>
      </c>
      <c r="P63" s="42">
        <f>VLOOKUP(I63,'[4]ITEM#'!A:D,4,0)</f>
        <v>-39</v>
      </c>
      <c r="Q63" s="84">
        <f t="shared" si="0"/>
        <v>1</v>
      </c>
    </row>
    <row r="64" spans="1:17" x14ac:dyDescent="0.25">
      <c r="A64" s="77" t="s">
        <v>7781</v>
      </c>
      <c r="B64" s="77" t="s">
        <v>7870</v>
      </c>
      <c r="C64" s="78">
        <v>45286</v>
      </c>
      <c r="D64" s="79">
        <v>-173.44</v>
      </c>
      <c r="E64" s="79">
        <v>0</v>
      </c>
      <c r="F64" s="79">
        <v>-173.44</v>
      </c>
      <c r="G64" s="78">
        <v>45286</v>
      </c>
      <c r="H64" s="77" t="s">
        <v>7843</v>
      </c>
      <c r="I64" s="80">
        <v>1662420</v>
      </c>
      <c r="J64" s="80" t="s">
        <v>1318</v>
      </c>
      <c r="K64" s="80">
        <v>196232</v>
      </c>
      <c r="L64" s="81">
        <v>45293</v>
      </c>
      <c r="M64" s="77" t="str">
        <f>VLOOKUP(I64,'[4]ITEM#'!A:B,2,0)</f>
        <v>Costco01</v>
      </c>
      <c r="N64" s="80" t="s">
        <v>1301</v>
      </c>
      <c r="O64" s="80">
        <v>32</v>
      </c>
      <c r="P64" s="42">
        <f>VLOOKUP(I64,'[4]ITEM#'!A:D,4,0)</f>
        <v>-77.349999999999994</v>
      </c>
      <c r="Q64" s="84">
        <f t="shared" si="0"/>
        <v>2.2422753716871364</v>
      </c>
    </row>
    <row r="65" spans="1:17" x14ac:dyDescent="0.25">
      <c r="A65" s="77" t="s">
        <v>7781</v>
      </c>
      <c r="B65" s="77" t="s">
        <v>7871</v>
      </c>
      <c r="C65" s="78">
        <v>45283</v>
      </c>
      <c r="D65" s="79">
        <f>E65+F65</f>
        <v>-128.1</v>
      </c>
      <c r="E65" s="79">
        <v>-33.299999999999997</v>
      </c>
      <c r="F65" s="79">
        <v>-94.8</v>
      </c>
      <c r="G65" s="78">
        <v>45283</v>
      </c>
      <c r="H65" s="77" t="s">
        <v>7844</v>
      </c>
      <c r="I65" s="80">
        <v>1593359</v>
      </c>
      <c r="J65" s="80" t="s">
        <v>1316</v>
      </c>
      <c r="K65" s="80">
        <v>196232</v>
      </c>
      <c r="L65" s="81">
        <v>45293</v>
      </c>
      <c r="M65" s="77" t="str">
        <f>VLOOKUP(I65,'[4]ITEM#'!A:B,2,0)</f>
        <v>Costco01</v>
      </c>
      <c r="N65" s="80" t="s">
        <v>1298</v>
      </c>
      <c r="O65" s="80">
        <v>60</v>
      </c>
      <c r="P65" s="42">
        <f>VLOOKUP(I65,'[4]ITEM#'!A:D,4,0)</f>
        <v>-31.6</v>
      </c>
      <c r="Q65" s="84">
        <f t="shared" si="0"/>
        <v>2.9999999999999996</v>
      </c>
    </row>
    <row r="66" spans="1:17" x14ac:dyDescent="0.25">
      <c r="A66" s="77" t="s">
        <v>7781</v>
      </c>
      <c r="B66" s="77" t="s">
        <v>7871</v>
      </c>
      <c r="C66" s="78">
        <v>45283</v>
      </c>
      <c r="D66" s="79">
        <f>E66+F66</f>
        <v>-95.31</v>
      </c>
      <c r="E66" s="79">
        <v>-9.4600000000000009</v>
      </c>
      <c r="F66" s="79">
        <v>-85.85</v>
      </c>
      <c r="G66" s="78">
        <v>45283</v>
      </c>
      <c r="H66" s="77" t="s">
        <v>7844</v>
      </c>
      <c r="I66" s="80">
        <v>1662421</v>
      </c>
      <c r="J66" s="80" t="s">
        <v>1300</v>
      </c>
      <c r="K66" s="80">
        <v>196232</v>
      </c>
      <c r="L66" s="81">
        <v>45293</v>
      </c>
      <c r="M66" s="77" t="str">
        <f>VLOOKUP(I66,'[4]ITEM#'!A:B,2,0)</f>
        <v>Costco01</v>
      </c>
      <c r="N66" s="80" t="s">
        <v>1301</v>
      </c>
      <c r="O66" s="80">
        <v>32</v>
      </c>
      <c r="P66" s="42">
        <f>VLOOKUP(I66,'[4]ITEM#'!A:D,4,0)</f>
        <v>-85.85</v>
      </c>
      <c r="Q66" s="84">
        <f t="shared" ref="Q66:Q129" si="6">F66/P66</f>
        <v>1</v>
      </c>
    </row>
    <row r="67" spans="1:17" x14ac:dyDescent="0.25">
      <c r="A67" s="77" t="s">
        <v>7781</v>
      </c>
      <c r="B67" s="77" t="s">
        <v>7872</v>
      </c>
      <c r="C67" s="78">
        <v>45286</v>
      </c>
      <c r="D67" s="79">
        <v>-86.72</v>
      </c>
      <c r="E67" s="79">
        <v>-9.3699999999999992</v>
      </c>
      <c r="F67" s="79">
        <v>-77.349999999999994</v>
      </c>
      <c r="G67" s="78">
        <v>45286</v>
      </c>
      <c r="H67" s="77" t="s">
        <v>7845</v>
      </c>
      <c r="I67" s="80">
        <v>1662420</v>
      </c>
      <c r="J67" s="80" t="s">
        <v>1318</v>
      </c>
      <c r="K67" s="80">
        <v>196232</v>
      </c>
      <c r="L67" s="81">
        <v>45293</v>
      </c>
      <c r="M67" s="77" t="str">
        <f>VLOOKUP(I67,'[4]ITEM#'!A:B,2,0)</f>
        <v>Costco01</v>
      </c>
      <c r="N67" s="80" t="s">
        <v>1301</v>
      </c>
      <c r="O67" s="80">
        <v>32</v>
      </c>
      <c r="P67" s="42">
        <f>VLOOKUP(I67,'[4]ITEM#'!A:D,4,0)</f>
        <v>-77.349999999999994</v>
      </c>
      <c r="Q67" s="84">
        <f t="shared" si="6"/>
        <v>1</v>
      </c>
    </row>
    <row r="68" spans="1:17" x14ac:dyDescent="0.25">
      <c r="A68" s="77" t="s">
        <v>7781</v>
      </c>
      <c r="B68" s="77" t="s">
        <v>7873</v>
      </c>
      <c r="C68" s="78">
        <v>45287</v>
      </c>
      <c r="D68" s="79">
        <f>E68+F68</f>
        <v>-86.72</v>
      </c>
      <c r="E68" s="79">
        <v>-9.3699999999999992</v>
      </c>
      <c r="F68" s="79">
        <v>-77.349999999999994</v>
      </c>
      <c r="G68" s="78">
        <v>45287</v>
      </c>
      <c r="H68" s="77" t="s">
        <v>7846</v>
      </c>
      <c r="I68" s="80">
        <v>1662420</v>
      </c>
      <c r="J68" s="80" t="s">
        <v>1318</v>
      </c>
      <c r="K68" s="80">
        <v>196232</v>
      </c>
      <c r="L68" s="81">
        <v>45293</v>
      </c>
      <c r="M68" s="77" t="str">
        <f>VLOOKUP(I68,'[4]ITEM#'!A:B,2,0)</f>
        <v>Costco01</v>
      </c>
      <c r="N68" s="80" t="s">
        <v>1301</v>
      </c>
      <c r="O68" s="80">
        <v>32</v>
      </c>
      <c r="P68" s="42">
        <f>VLOOKUP(I68,'[4]ITEM#'!A:D,4,0)</f>
        <v>-77.349999999999994</v>
      </c>
      <c r="Q68" s="84">
        <f t="shared" si="6"/>
        <v>1</v>
      </c>
    </row>
    <row r="69" spans="1:17" x14ac:dyDescent="0.25">
      <c r="A69" s="77" t="s">
        <v>7781</v>
      </c>
      <c r="B69" s="77" t="s">
        <v>7873</v>
      </c>
      <c r="C69" s="78">
        <v>45287</v>
      </c>
      <c r="D69" s="79">
        <f>E69+F69</f>
        <v>-190.62</v>
      </c>
      <c r="E69" s="79">
        <v>-18.920000000000002</v>
      </c>
      <c r="F69" s="79">
        <v>-171.7</v>
      </c>
      <c r="G69" s="78">
        <v>45287</v>
      </c>
      <c r="H69" s="77" t="s">
        <v>7846</v>
      </c>
      <c r="I69" s="80">
        <v>1662421</v>
      </c>
      <c r="J69" s="80" t="s">
        <v>1300</v>
      </c>
      <c r="K69" s="80">
        <v>196232</v>
      </c>
      <c r="L69" s="81">
        <v>45293</v>
      </c>
      <c r="M69" s="77" t="str">
        <f>VLOOKUP(I69,'[4]ITEM#'!A:B,2,0)</f>
        <v>Costco01</v>
      </c>
      <c r="N69" s="80" t="s">
        <v>1301</v>
      </c>
      <c r="O69" s="80">
        <v>32</v>
      </c>
      <c r="P69" s="42">
        <f>VLOOKUP(I69,'[4]ITEM#'!A:D,4,0)</f>
        <v>-85.85</v>
      </c>
      <c r="Q69" s="84">
        <f t="shared" si="6"/>
        <v>2</v>
      </c>
    </row>
    <row r="70" spans="1:17" x14ac:dyDescent="0.25">
      <c r="A70" s="77" t="s">
        <v>7781</v>
      </c>
      <c r="B70" s="77" t="s">
        <v>7874</v>
      </c>
      <c r="C70" s="78">
        <v>45288</v>
      </c>
      <c r="D70" s="79">
        <f>E70+F70</f>
        <v>-256.3</v>
      </c>
      <c r="E70" s="79">
        <f>12.61*-5</f>
        <v>-63.05</v>
      </c>
      <c r="F70" s="79">
        <f>38.65*-5</f>
        <v>-193.25</v>
      </c>
      <c r="G70" s="78">
        <v>45288</v>
      </c>
      <c r="H70" s="77" t="s">
        <v>7847</v>
      </c>
      <c r="I70" s="80">
        <v>1408973</v>
      </c>
      <c r="J70" s="80" t="s">
        <v>1310</v>
      </c>
      <c r="K70" s="80">
        <v>196232</v>
      </c>
      <c r="L70" s="81">
        <v>45293</v>
      </c>
      <c r="M70" s="77" t="str">
        <f>VLOOKUP(I70,'[4]ITEM#'!A:B,2,0)</f>
        <v>Costco01</v>
      </c>
      <c r="N70" s="80" t="s">
        <v>8425</v>
      </c>
      <c r="O70" s="80">
        <v>58</v>
      </c>
      <c r="P70" s="42">
        <f>VLOOKUP(I70,'[4]ITEM#'!A:D,4,0)</f>
        <v>-38.65</v>
      </c>
      <c r="Q70" s="84">
        <f t="shared" si="6"/>
        <v>5</v>
      </c>
    </row>
    <row r="71" spans="1:17" x14ac:dyDescent="0.25">
      <c r="A71" s="77" t="s">
        <v>7781</v>
      </c>
      <c r="B71" s="77" t="s">
        <v>7874</v>
      </c>
      <c r="C71" s="78">
        <v>45288</v>
      </c>
      <c r="D71" s="79">
        <f t="shared" ref="D71:D74" si="7">E71+F71</f>
        <v>-105.88</v>
      </c>
      <c r="E71" s="79">
        <f>-8.97*4</f>
        <v>-35.880000000000003</v>
      </c>
      <c r="F71" s="79">
        <f>-17.5*4</f>
        <v>-70</v>
      </c>
      <c r="G71" s="78">
        <v>45288</v>
      </c>
      <c r="H71" s="77" t="s">
        <v>7847</v>
      </c>
      <c r="I71" s="80">
        <v>1408977</v>
      </c>
      <c r="J71" s="80" t="s">
        <v>1312</v>
      </c>
      <c r="K71" s="80">
        <v>196232</v>
      </c>
      <c r="L71" s="81">
        <v>45293</v>
      </c>
      <c r="M71" s="77" t="str">
        <f>VLOOKUP(I71,'[4]ITEM#'!A:B,2,0)</f>
        <v>Costco01</v>
      </c>
      <c r="N71" s="80" t="s">
        <v>1311</v>
      </c>
      <c r="O71" s="80">
        <v>55</v>
      </c>
      <c r="P71" s="42">
        <f>VLOOKUP(I71,'[4]ITEM#'!A:D,4,0)</f>
        <v>-17.5</v>
      </c>
      <c r="Q71" s="84">
        <f t="shared" si="6"/>
        <v>4</v>
      </c>
    </row>
    <row r="72" spans="1:17" x14ac:dyDescent="0.25">
      <c r="A72" s="77" t="s">
        <v>7781</v>
      </c>
      <c r="B72" s="77" t="s">
        <v>7874</v>
      </c>
      <c r="C72" s="78">
        <v>45288</v>
      </c>
      <c r="D72" s="79">
        <f t="shared" si="7"/>
        <v>-38.659999999999997</v>
      </c>
      <c r="E72" s="79">
        <v>-10.51</v>
      </c>
      <c r="F72" s="79">
        <v>-28.15</v>
      </c>
      <c r="G72" s="78">
        <v>45288</v>
      </c>
      <c r="H72" s="77" t="s">
        <v>7847</v>
      </c>
      <c r="I72" s="80">
        <v>1540781</v>
      </c>
      <c r="J72" s="80" t="s">
        <v>1308</v>
      </c>
      <c r="K72" s="80">
        <v>196232</v>
      </c>
      <c r="L72" s="81">
        <v>45293</v>
      </c>
      <c r="M72" s="77" t="str">
        <f>VLOOKUP(I72,'[4]ITEM#'!A:B,2,0)</f>
        <v>Costco01</v>
      </c>
      <c r="N72" s="80" t="s">
        <v>1298</v>
      </c>
      <c r="O72" s="80">
        <v>60</v>
      </c>
      <c r="P72" s="42">
        <f>VLOOKUP(I72,'[4]ITEM#'!A:D,4,0)</f>
        <v>-28.15</v>
      </c>
      <c r="Q72" s="84">
        <f t="shared" si="6"/>
        <v>1</v>
      </c>
    </row>
    <row r="73" spans="1:17" x14ac:dyDescent="0.25">
      <c r="A73" s="77" t="s">
        <v>7781</v>
      </c>
      <c r="B73" s="77" t="s">
        <v>7874</v>
      </c>
      <c r="C73" s="78">
        <v>45288</v>
      </c>
      <c r="D73" s="79">
        <f t="shared" si="7"/>
        <v>-86.72</v>
      </c>
      <c r="E73" s="79">
        <v>-9.3699999999999992</v>
      </c>
      <c r="F73" s="79">
        <v>-77.349999999999994</v>
      </c>
      <c r="G73" s="78">
        <v>45288</v>
      </c>
      <c r="H73" s="77" t="s">
        <v>7847</v>
      </c>
      <c r="I73" s="80">
        <v>1662420</v>
      </c>
      <c r="J73" s="80" t="s">
        <v>1318</v>
      </c>
      <c r="K73" s="80">
        <v>196232</v>
      </c>
      <c r="L73" s="81">
        <v>45293</v>
      </c>
      <c r="M73" s="77" t="str">
        <f>VLOOKUP(I73,'[4]ITEM#'!A:B,2,0)</f>
        <v>Costco01</v>
      </c>
      <c r="N73" s="80" t="s">
        <v>1301</v>
      </c>
      <c r="O73" s="80">
        <v>32</v>
      </c>
      <c r="P73" s="42">
        <f>VLOOKUP(I73,'[4]ITEM#'!A:D,4,0)</f>
        <v>-77.349999999999994</v>
      </c>
      <c r="Q73" s="84">
        <f t="shared" si="6"/>
        <v>1</v>
      </c>
    </row>
    <row r="74" spans="1:17" x14ac:dyDescent="0.25">
      <c r="A74" s="77" t="s">
        <v>7781</v>
      </c>
      <c r="B74" s="77" t="s">
        <v>7874</v>
      </c>
      <c r="C74" s="78">
        <v>45288</v>
      </c>
      <c r="D74" s="79">
        <f t="shared" si="7"/>
        <v>-285.93</v>
      </c>
      <c r="E74" s="79">
        <v>-28.38</v>
      </c>
      <c r="F74" s="79">
        <v>-257.55</v>
      </c>
      <c r="G74" s="78">
        <v>45288</v>
      </c>
      <c r="H74" s="77" t="s">
        <v>7847</v>
      </c>
      <c r="I74" s="80">
        <v>1662421</v>
      </c>
      <c r="J74" s="80" t="s">
        <v>1300</v>
      </c>
      <c r="K74" s="80">
        <v>196232</v>
      </c>
      <c r="L74" s="81">
        <v>45293</v>
      </c>
      <c r="M74" s="77" t="str">
        <f>VLOOKUP(I74,'[4]ITEM#'!A:B,2,0)</f>
        <v>Costco01</v>
      </c>
      <c r="N74" s="80" t="s">
        <v>1301</v>
      </c>
      <c r="O74" s="80">
        <v>32</v>
      </c>
      <c r="P74" s="42">
        <f>VLOOKUP(I74,'[4]ITEM#'!A:D,4,0)</f>
        <v>-85.85</v>
      </c>
      <c r="Q74" s="84">
        <f t="shared" si="6"/>
        <v>3.0000000000000004</v>
      </c>
    </row>
    <row r="75" spans="1:17" x14ac:dyDescent="0.25">
      <c r="A75" s="77" t="s">
        <v>7875</v>
      </c>
      <c r="B75" s="77" t="s">
        <v>7876</v>
      </c>
      <c r="C75" s="78">
        <v>45293</v>
      </c>
      <c r="D75" s="79">
        <v>-39</v>
      </c>
      <c r="E75" s="79">
        <v>0</v>
      </c>
      <c r="F75" s="79">
        <v>-39</v>
      </c>
      <c r="G75" s="78">
        <v>45293</v>
      </c>
      <c r="H75" s="77" t="s">
        <v>7877</v>
      </c>
      <c r="I75" s="80">
        <v>1529946</v>
      </c>
      <c r="J75" s="80" t="s">
        <v>1306</v>
      </c>
      <c r="K75" s="80">
        <v>196445</v>
      </c>
      <c r="L75" s="81">
        <v>45295</v>
      </c>
      <c r="M75" s="77" t="str">
        <f>VLOOKUP(I75,'[4]ITEM#'!A:B,2,0)</f>
        <v>Costco01</v>
      </c>
      <c r="N75" s="80" t="s">
        <v>1291</v>
      </c>
      <c r="O75" s="80">
        <v>40</v>
      </c>
      <c r="P75" s="42">
        <f>VLOOKUP(I75,'[4]ITEM#'!A:D,4,0)</f>
        <v>-39</v>
      </c>
      <c r="Q75" s="84">
        <f t="shared" si="6"/>
        <v>1</v>
      </c>
    </row>
    <row r="76" spans="1:17" x14ac:dyDescent="0.25">
      <c r="A76" s="77" t="s">
        <v>7875</v>
      </c>
      <c r="B76" s="77" t="s">
        <v>7878</v>
      </c>
      <c r="C76" s="78">
        <v>45293</v>
      </c>
      <c r="D76" s="79">
        <v>-39</v>
      </c>
      <c r="E76" s="79">
        <v>0</v>
      </c>
      <c r="F76" s="79">
        <v>-39</v>
      </c>
      <c r="G76" s="78">
        <v>45293</v>
      </c>
      <c r="H76" s="77" t="s">
        <v>7879</v>
      </c>
      <c r="I76" s="80">
        <v>1529947</v>
      </c>
      <c r="J76" s="80" t="s">
        <v>1294</v>
      </c>
      <c r="K76" s="80">
        <v>196445</v>
      </c>
      <c r="L76" s="81">
        <v>45295</v>
      </c>
      <c r="M76" s="77" t="str">
        <f>VLOOKUP(I76,'[4]ITEM#'!A:B,2,0)</f>
        <v>Costco01</v>
      </c>
      <c r="N76" s="80" t="s">
        <v>1291</v>
      </c>
      <c r="O76" s="80">
        <v>40</v>
      </c>
      <c r="P76" s="42">
        <f>VLOOKUP(I76,'[4]ITEM#'!A:D,4,0)</f>
        <v>-39</v>
      </c>
      <c r="Q76" s="84">
        <f t="shared" si="6"/>
        <v>1</v>
      </c>
    </row>
    <row r="77" spans="1:17" x14ac:dyDescent="0.25">
      <c r="A77" s="77" t="s">
        <v>7875</v>
      </c>
      <c r="B77" s="77" t="s">
        <v>7880</v>
      </c>
      <c r="C77" s="78">
        <v>45293</v>
      </c>
      <c r="D77" s="79">
        <v>-42.7</v>
      </c>
      <c r="E77" s="79">
        <v>-11.1</v>
      </c>
      <c r="F77" s="79">
        <v>-31.6</v>
      </c>
      <c r="G77" s="78">
        <v>45293</v>
      </c>
      <c r="H77" s="77" t="s">
        <v>7881</v>
      </c>
      <c r="I77" s="80">
        <v>1540784</v>
      </c>
      <c r="J77" s="80" t="s">
        <v>1297</v>
      </c>
      <c r="K77" s="80">
        <v>196445</v>
      </c>
      <c r="L77" s="81">
        <v>45295</v>
      </c>
      <c r="M77" s="77" t="str">
        <f>VLOOKUP(I77,'[4]ITEM#'!A:B,2,0)</f>
        <v>Costco01</v>
      </c>
      <c r="N77" s="80" t="s">
        <v>1298</v>
      </c>
      <c r="O77" s="80">
        <v>60</v>
      </c>
      <c r="P77" s="42">
        <f>VLOOKUP(I77,'[4]ITEM#'!A:D,4,0)</f>
        <v>-31.6</v>
      </c>
      <c r="Q77" s="84">
        <f t="shared" si="6"/>
        <v>1</v>
      </c>
    </row>
    <row r="78" spans="1:17" x14ac:dyDescent="0.25">
      <c r="A78" s="77" t="s">
        <v>7875</v>
      </c>
      <c r="B78" s="77" t="s">
        <v>7882</v>
      </c>
      <c r="C78" s="78">
        <v>45293</v>
      </c>
      <c r="D78" s="79">
        <v>-95.31</v>
      </c>
      <c r="E78" s="79">
        <v>-9.4600000000000009</v>
      </c>
      <c r="F78" s="79">
        <v>-85.85</v>
      </c>
      <c r="G78" s="78">
        <v>45293</v>
      </c>
      <c r="H78" s="77" t="s">
        <v>7883</v>
      </c>
      <c r="I78" s="80">
        <v>1662422</v>
      </c>
      <c r="J78" s="80" t="s">
        <v>1327</v>
      </c>
      <c r="K78" s="80">
        <v>196445</v>
      </c>
      <c r="L78" s="81">
        <v>45295</v>
      </c>
      <c r="M78" s="77" t="str">
        <f>VLOOKUP(I78,'[4]ITEM#'!A:B,2,0)</f>
        <v>Costco01</v>
      </c>
      <c r="N78" s="80" t="s">
        <v>1301</v>
      </c>
      <c r="O78" s="80">
        <v>32</v>
      </c>
      <c r="P78" s="42">
        <f>VLOOKUP(I78,'[4]ITEM#'!A:D,4,0)</f>
        <v>-85.85</v>
      </c>
      <c r="Q78" s="84">
        <f t="shared" si="6"/>
        <v>1</v>
      </c>
    </row>
    <row r="79" spans="1:17" x14ac:dyDescent="0.25">
      <c r="A79" s="77" t="s">
        <v>7875</v>
      </c>
      <c r="B79" s="77" t="s">
        <v>7884</v>
      </c>
      <c r="C79" s="78">
        <v>45293</v>
      </c>
      <c r="D79" s="79">
        <v>-68.63</v>
      </c>
      <c r="E79" s="79">
        <v>0</v>
      </c>
      <c r="F79" s="79">
        <v>-68.63</v>
      </c>
      <c r="G79" s="78">
        <v>45293</v>
      </c>
      <c r="H79" s="77" t="s">
        <v>7885</v>
      </c>
      <c r="I79" s="80">
        <v>1529951</v>
      </c>
      <c r="J79" s="80" t="s">
        <v>1326</v>
      </c>
      <c r="K79" s="80">
        <v>196445</v>
      </c>
      <c r="L79" s="81">
        <v>45295</v>
      </c>
      <c r="M79" s="77" t="str">
        <f>VLOOKUP(I79,'[4]ITEM#'!A:B,2,0)</f>
        <v>Costco01</v>
      </c>
      <c r="N79" s="80" t="s">
        <v>1291</v>
      </c>
      <c r="O79" s="80">
        <v>40</v>
      </c>
      <c r="P79" s="42">
        <f>VLOOKUP(I79,'[4]ITEM#'!A:D,4,0)</f>
        <v>-68.63</v>
      </c>
      <c r="Q79" s="84">
        <f t="shared" si="6"/>
        <v>1</v>
      </c>
    </row>
    <row r="80" spans="1:17" x14ac:dyDescent="0.25">
      <c r="A80" s="77" t="s">
        <v>7875</v>
      </c>
      <c r="B80" s="77" t="s">
        <v>7886</v>
      </c>
      <c r="C80" s="78">
        <v>45293</v>
      </c>
      <c r="D80" s="79">
        <f>E80+F80</f>
        <v>-346.88</v>
      </c>
      <c r="E80" s="79">
        <v>-37.479999999999997</v>
      </c>
      <c r="F80" s="79">
        <v>-309.39999999999998</v>
      </c>
      <c r="G80" s="78">
        <v>45293</v>
      </c>
      <c r="H80" s="77" t="s">
        <v>7887</v>
      </c>
      <c r="I80" s="80">
        <v>1662420</v>
      </c>
      <c r="J80" s="80" t="s">
        <v>1318</v>
      </c>
      <c r="K80" s="80">
        <v>196445</v>
      </c>
      <c r="L80" s="81">
        <v>45295</v>
      </c>
      <c r="M80" s="77" t="str">
        <f>VLOOKUP(I80,'[4]ITEM#'!A:B,2,0)</f>
        <v>Costco01</v>
      </c>
      <c r="N80" s="80" t="s">
        <v>1301</v>
      </c>
      <c r="O80" s="80">
        <v>32</v>
      </c>
      <c r="P80" s="42">
        <f>VLOOKUP(I80,'[4]ITEM#'!A:D,4,0)</f>
        <v>-77.349999999999994</v>
      </c>
      <c r="Q80" s="84">
        <f t="shared" si="6"/>
        <v>4</v>
      </c>
    </row>
    <row r="81" spans="1:17" x14ac:dyDescent="0.25">
      <c r="A81" s="77" t="s">
        <v>7875</v>
      </c>
      <c r="B81" s="77" t="s">
        <v>7886</v>
      </c>
      <c r="C81" s="78">
        <v>45293</v>
      </c>
      <c r="D81" s="79">
        <f t="shared" ref="D81:D82" si="8">E81+F81</f>
        <v>-95.31</v>
      </c>
      <c r="E81" s="79">
        <v>-9.4600000000000009</v>
      </c>
      <c r="F81" s="79">
        <v>-85.85</v>
      </c>
      <c r="G81" s="78">
        <v>45293</v>
      </c>
      <c r="H81" s="77" t="s">
        <v>7887</v>
      </c>
      <c r="I81" s="80">
        <v>1662421</v>
      </c>
      <c r="J81" s="80" t="s">
        <v>1300</v>
      </c>
      <c r="K81" s="80">
        <v>196445</v>
      </c>
      <c r="L81" s="81">
        <v>45295</v>
      </c>
      <c r="M81" s="77" t="str">
        <f>VLOOKUP(I81,'[4]ITEM#'!A:B,2,0)</f>
        <v>Costco01</v>
      </c>
      <c r="N81" s="80" t="s">
        <v>1301</v>
      </c>
      <c r="O81" s="80">
        <v>32</v>
      </c>
      <c r="P81" s="42">
        <f>VLOOKUP(I81,'[4]ITEM#'!A:D,4,0)</f>
        <v>-85.85</v>
      </c>
      <c r="Q81" s="84">
        <f t="shared" si="6"/>
        <v>1</v>
      </c>
    </row>
    <row r="82" spans="1:17" x14ac:dyDescent="0.25">
      <c r="A82" s="77" t="s">
        <v>7875</v>
      </c>
      <c r="B82" s="77" t="s">
        <v>7886</v>
      </c>
      <c r="C82" s="78">
        <v>45293</v>
      </c>
      <c r="D82" s="79">
        <f t="shared" si="8"/>
        <v>-95.31</v>
      </c>
      <c r="E82" s="79">
        <v>-9.4600000000000009</v>
      </c>
      <c r="F82" s="79">
        <v>-85.85</v>
      </c>
      <c r="G82" s="78">
        <v>45293</v>
      </c>
      <c r="H82" s="77" t="s">
        <v>7887</v>
      </c>
      <c r="I82" s="80">
        <v>1662422</v>
      </c>
      <c r="J82" s="80" t="s">
        <v>1327</v>
      </c>
      <c r="K82" s="80">
        <v>196445</v>
      </c>
      <c r="L82" s="81">
        <v>45295</v>
      </c>
      <c r="M82" s="77" t="str">
        <f>VLOOKUP(I82,'[4]ITEM#'!A:B,2,0)</f>
        <v>Costco01</v>
      </c>
      <c r="N82" s="80" t="s">
        <v>1301</v>
      </c>
      <c r="O82" s="80">
        <v>32</v>
      </c>
      <c r="P82" s="42">
        <f>VLOOKUP(I82,'[4]ITEM#'!A:D,4,0)</f>
        <v>-85.85</v>
      </c>
      <c r="Q82" s="84">
        <f t="shared" si="6"/>
        <v>1</v>
      </c>
    </row>
    <row r="83" spans="1:17" x14ac:dyDescent="0.25">
      <c r="A83" s="77" t="s">
        <v>7875</v>
      </c>
      <c r="B83" s="77" t="s">
        <v>7888</v>
      </c>
      <c r="C83" s="78">
        <v>45293</v>
      </c>
      <c r="D83" s="79">
        <f>E83+F83</f>
        <v>-38.659999999999997</v>
      </c>
      <c r="E83" s="79">
        <v>-10.51</v>
      </c>
      <c r="F83" s="79">
        <v>-28.15</v>
      </c>
      <c r="G83" s="78">
        <v>45293</v>
      </c>
      <c r="H83" s="77" t="s">
        <v>7889</v>
      </c>
      <c r="I83" s="80">
        <v>1540783</v>
      </c>
      <c r="J83" s="80" t="s">
        <v>1317</v>
      </c>
      <c r="K83" s="80">
        <v>196445</v>
      </c>
      <c r="L83" s="81">
        <v>45295</v>
      </c>
      <c r="M83" s="77" t="str">
        <f>VLOOKUP(I83,'[4]ITEM#'!A:B,2,0)</f>
        <v>Costco01</v>
      </c>
      <c r="N83" s="80" t="s">
        <v>1298</v>
      </c>
      <c r="O83" s="80">
        <v>60</v>
      </c>
      <c r="P83" s="42">
        <f>VLOOKUP(I83,'[4]ITEM#'!A:D,4,0)</f>
        <v>-28.15</v>
      </c>
      <c r="Q83" s="84">
        <f t="shared" si="6"/>
        <v>1</v>
      </c>
    </row>
    <row r="84" spans="1:17" x14ac:dyDescent="0.25">
      <c r="A84" s="77" t="s">
        <v>7875</v>
      </c>
      <c r="B84" s="77" t="s">
        <v>7888</v>
      </c>
      <c r="C84" s="78">
        <v>45293</v>
      </c>
      <c r="D84" s="79">
        <f>E84+F84</f>
        <v>-190.62</v>
      </c>
      <c r="E84" s="79">
        <v>-18.920000000000002</v>
      </c>
      <c r="F84" s="79">
        <v>-171.7</v>
      </c>
      <c r="G84" s="78">
        <v>45293</v>
      </c>
      <c r="H84" s="77" t="s">
        <v>7889</v>
      </c>
      <c r="I84" s="80">
        <v>1662421</v>
      </c>
      <c r="J84" s="80" t="s">
        <v>1300</v>
      </c>
      <c r="K84" s="80">
        <v>196445</v>
      </c>
      <c r="L84" s="81">
        <v>45295</v>
      </c>
      <c r="M84" s="77" t="str">
        <f>VLOOKUP(I84,'[4]ITEM#'!A:B,2,0)</f>
        <v>Costco01</v>
      </c>
      <c r="N84" s="80" t="s">
        <v>1301</v>
      </c>
      <c r="O84" s="80">
        <v>32</v>
      </c>
      <c r="P84" s="42">
        <f>VLOOKUP(I84,'[4]ITEM#'!A:D,4,0)</f>
        <v>-85.85</v>
      </c>
      <c r="Q84" s="84">
        <f t="shared" si="6"/>
        <v>2</v>
      </c>
    </row>
    <row r="85" spans="1:17" x14ac:dyDescent="0.25">
      <c r="A85" s="77" t="s">
        <v>7875</v>
      </c>
      <c r="B85" s="77" t="s">
        <v>7890</v>
      </c>
      <c r="C85" s="78">
        <v>45293</v>
      </c>
      <c r="D85" s="79">
        <v>-39</v>
      </c>
      <c r="E85" s="79">
        <v>0</v>
      </c>
      <c r="F85" s="79">
        <v>-39</v>
      </c>
      <c r="G85" s="78">
        <v>45293</v>
      </c>
      <c r="H85" s="77" t="s">
        <v>7891</v>
      </c>
      <c r="I85" s="80">
        <v>1529947</v>
      </c>
      <c r="J85" s="80" t="s">
        <v>1294</v>
      </c>
      <c r="K85" s="80">
        <v>196445</v>
      </c>
      <c r="L85" s="81">
        <v>45295</v>
      </c>
      <c r="M85" s="77" t="str">
        <f>VLOOKUP(I85,'[4]ITEM#'!A:B,2,0)</f>
        <v>Costco01</v>
      </c>
      <c r="N85" s="80" t="s">
        <v>1291</v>
      </c>
      <c r="O85" s="80">
        <v>40</v>
      </c>
      <c r="P85" s="42">
        <f>VLOOKUP(I85,'[4]ITEM#'!A:D,4,0)</f>
        <v>-39</v>
      </c>
      <c r="Q85" s="84">
        <f t="shared" si="6"/>
        <v>1</v>
      </c>
    </row>
    <row r="86" spans="1:17" x14ac:dyDescent="0.25">
      <c r="A86" s="77" t="s">
        <v>7875</v>
      </c>
      <c r="B86" s="77" t="s">
        <v>7892</v>
      </c>
      <c r="C86" s="78">
        <v>45293</v>
      </c>
      <c r="D86" s="79">
        <f>E86+F86</f>
        <v>-86.72</v>
      </c>
      <c r="E86" s="79">
        <v>-9.3699999999999992</v>
      </c>
      <c r="F86" s="79">
        <v>-77.349999999999994</v>
      </c>
      <c r="G86" s="78">
        <v>45293</v>
      </c>
      <c r="H86" s="77" t="s">
        <v>7893</v>
      </c>
      <c r="I86" s="80">
        <v>1662420</v>
      </c>
      <c r="J86" s="80" t="s">
        <v>1318</v>
      </c>
      <c r="K86" s="80">
        <v>196445</v>
      </c>
      <c r="L86" s="81">
        <v>45295</v>
      </c>
      <c r="M86" s="77" t="str">
        <f>VLOOKUP(I86,'[4]ITEM#'!A:B,2,0)</f>
        <v>Costco01</v>
      </c>
      <c r="N86" s="80" t="s">
        <v>1301</v>
      </c>
      <c r="O86" s="80">
        <v>32</v>
      </c>
      <c r="P86" s="42">
        <f>VLOOKUP(I86,'[4]ITEM#'!A:D,4,0)</f>
        <v>-77.349999999999994</v>
      </c>
      <c r="Q86" s="84">
        <f t="shared" si="6"/>
        <v>1</v>
      </c>
    </row>
    <row r="87" spans="1:17" x14ac:dyDescent="0.25">
      <c r="A87" s="77" t="s">
        <v>7875</v>
      </c>
      <c r="B87" s="77" t="s">
        <v>7892</v>
      </c>
      <c r="C87" s="78">
        <v>45293</v>
      </c>
      <c r="D87" s="79">
        <f>E87+F87</f>
        <v>-190.62</v>
      </c>
      <c r="E87" s="79">
        <v>-18.920000000000002</v>
      </c>
      <c r="F87" s="79">
        <v>-171.7</v>
      </c>
      <c r="G87" s="78">
        <v>45293</v>
      </c>
      <c r="H87" s="77" t="s">
        <v>7893</v>
      </c>
      <c r="I87" s="80">
        <v>1662421</v>
      </c>
      <c r="J87" s="80" t="s">
        <v>1300</v>
      </c>
      <c r="K87" s="80">
        <v>196445</v>
      </c>
      <c r="L87" s="81">
        <v>45295</v>
      </c>
      <c r="M87" s="77" t="str">
        <f>VLOOKUP(I87,'[4]ITEM#'!A:B,2,0)</f>
        <v>Costco01</v>
      </c>
      <c r="N87" s="80" t="s">
        <v>1301</v>
      </c>
      <c r="O87" s="80">
        <v>32</v>
      </c>
      <c r="P87" s="42">
        <f>VLOOKUP(I87,'[4]ITEM#'!A:D,4,0)</f>
        <v>-85.85</v>
      </c>
      <c r="Q87" s="84">
        <f t="shared" si="6"/>
        <v>2</v>
      </c>
    </row>
    <row r="88" spans="1:17" x14ac:dyDescent="0.25">
      <c r="A88" s="77" t="s">
        <v>7875</v>
      </c>
      <c r="B88" s="77" t="s">
        <v>7894</v>
      </c>
      <c r="C88" s="78">
        <v>45293</v>
      </c>
      <c r="D88" s="79">
        <v>-39</v>
      </c>
      <c r="E88" s="79">
        <v>0</v>
      </c>
      <c r="F88" s="79">
        <v>-39</v>
      </c>
      <c r="G88" s="78">
        <v>45293</v>
      </c>
      <c r="H88" s="77" t="s">
        <v>7895</v>
      </c>
      <c r="I88" s="80">
        <v>1529947</v>
      </c>
      <c r="J88" s="80" t="s">
        <v>1294</v>
      </c>
      <c r="K88" s="80">
        <v>196445</v>
      </c>
      <c r="L88" s="81">
        <v>45295</v>
      </c>
      <c r="M88" s="77" t="str">
        <f>VLOOKUP(I88,'[4]ITEM#'!A:B,2,0)</f>
        <v>Costco01</v>
      </c>
      <c r="N88" s="80" t="s">
        <v>1291</v>
      </c>
      <c r="O88" s="80">
        <v>40</v>
      </c>
      <c r="P88" s="42">
        <f>VLOOKUP(I88,'[4]ITEM#'!A:D,4,0)</f>
        <v>-39</v>
      </c>
      <c r="Q88" s="84">
        <f t="shared" si="6"/>
        <v>1</v>
      </c>
    </row>
    <row r="89" spans="1:17" x14ac:dyDescent="0.25">
      <c r="A89" s="77" t="s">
        <v>7875</v>
      </c>
      <c r="B89" s="77" t="s">
        <v>7896</v>
      </c>
      <c r="C89" s="78">
        <v>45293</v>
      </c>
      <c r="D89" s="79">
        <v>-95.31</v>
      </c>
      <c r="E89" s="79">
        <v>-9.4600000000000009</v>
      </c>
      <c r="F89" s="79">
        <v>-85.85</v>
      </c>
      <c r="G89" s="78">
        <v>45293</v>
      </c>
      <c r="H89" s="77" t="s">
        <v>7897</v>
      </c>
      <c r="I89" s="80">
        <v>1662422</v>
      </c>
      <c r="J89" s="80" t="s">
        <v>1327</v>
      </c>
      <c r="K89" s="80">
        <v>196445</v>
      </c>
      <c r="L89" s="81">
        <v>45295</v>
      </c>
      <c r="M89" s="77" t="str">
        <f>VLOOKUP(I89,'[4]ITEM#'!A:B,2,0)</f>
        <v>Costco01</v>
      </c>
      <c r="N89" s="80" t="s">
        <v>1301</v>
      </c>
      <c r="O89" s="80">
        <v>32</v>
      </c>
      <c r="P89" s="42">
        <f>VLOOKUP(I89,'[4]ITEM#'!A:D,4,0)</f>
        <v>-85.85</v>
      </c>
      <c r="Q89" s="84">
        <f t="shared" si="6"/>
        <v>1</v>
      </c>
    </row>
    <row r="90" spans="1:17" x14ac:dyDescent="0.25">
      <c r="A90" s="77" t="s">
        <v>7875</v>
      </c>
      <c r="B90" s="77" t="s">
        <v>7898</v>
      </c>
      <c r="C90" s="78">
        <v>45293</v>
      </c>
      <c r="D90" s="79">
        <v>-39</v>
      </c>
      <c r="E90" s="79">
        <v>0</v>
      </c>
      <c r="F90" s="79">
        <v>-39</v>
      </c>
      <c r="G90" s="78">
        <v>45293</v>
      </c>
      <c r="H90" s="77" t="s">
        <v>7899</v>
      </c>
      <c r="I90" s="80">
        <v>1529946</v>
      </c>
      <c r="J90" s="80" t="s">
        <v>1306</v>
      </c>
      <c r="K90" s="80">
        <v>196445</v>
      </c>
      <c r="L90" s="81">
        <v>45295</v>
      </c>
      <c r="M90" s="77" t="str">
        <f>VLOOKUP(I90,'[4]ITEM#'!A:B,2,0)</f>
        <v>Costco01</v>
      </c>
      <c r="N90" s="80" t="s">
        <v>1291</v>
      </c>
      <c r="O90" s="80">
        <v>40</v>
      </c>
      <c r="P90" s="42">
        <f>VLOOKUP(I90,'[4]ITEM#'!A:D,4,0)</f>
        <v>-39</v>
      </c>
      <c r="Q90" s="84">
        <f t="shared" si="6"/>
        <v>1</v>
      </c>
    </row>
    <row r="91" spans="1:17" x14ac:dyDescent="0.25">
      <c r="A91" s="77" t="s">
        <v>7875</v>
      </c>
      <c r="B91" s="77" t="s">
        <v>7900</v>
      </c>
      <c r="C91" s="78">
        <v>45293</v>
      </c>
      <c r="D91" s="79">
        <f>E91+F91</f>
        <v>-86.72</v>
      </c>
      <c r="E91" s="79">
        <v>-9.3699999999999992</v>
      </c>
      <c r="F91" s="79">
        <v>-77.349999999999994</v>
      </c>
      <c r="G91" s="78">
        <v>45293</v>
      </c>
      <c r="H91" s="77" t="s">
        <v>7901</v>
      </c>
      <c r="I91" s="80">
        <v>1662420</v>
      </c>
      <c r="J91" s="80" t="s">
        <v>1318</v>
      </c>
      <c r="K91" s="80">
        <v>196445</v>
      </c>
      <c r="L91" s="81">
        <v>45295</v>
      </c>
      <c r="M91" s="77" t="str">
        <f>VLOOKUP(I91,'[4]ITEM#'!A:B,2,0)</f>
        <v>Costco01</v>
      </c>
      <c r="N91" s="80" t="s">
        <v>1301</v>
      </c>
      <c r="O91" s="80">
        <v>32</v>
      </c>
      <c r="P91" s="42">
        <f>VLOOKUP(I91,'[4]ITEM#'!A:D,4,0)</f>
        <v>-77.349999999999994</v>
      </c>
      <c r="Q91" s="84">
        <f t="shared" si="6"/>
        <v>1</v>
      </c>
    </row>
    <row r="92" spans="1:17" x14ac:dyDescent="0.25">
      <c r="A92" s="77" t="s">
        <v>7875</v>
      </c>
      <c r="B92" s="77" t="s">
        <v>7900</v>
      </c>
      <c r="C92" s="78">
        <v>45293</v>
      </c>
      <c r="D92" s="79">
        <f>E92+F92</f>
        <v>-95.31</v>
      </c>
      <c r="E92" s="79">
        <v>-9.4600000000000009</v>
      </c>
      <c r="F92" s="79">
        <v>-85.85</v>
      </c>
      <c r="G92" s="78">
        <v>45293</v>
      </c>
      <c r="H92" s="77" t="s">
        <v>7901</v>
      </c>
      <c r="I92" s="80">
        <v>1662421</v>
      </c>
      <c r="J92" s="80" t="s">
        <v>1300</v>
      </c>
      <c r="K92" s="80">
        <v>196445</v>
      </c>
      <c r="L92" s="81">
        <v>45295</v>
      </c>
      <c r="M92" s="77" t="str">
        <f>VLOOKUP(I92,'[4]ITEM#'!A:B,2,0)</f>
        <v>Costco01</v>
      </c>
      <c r="N92" s="80" t="s">
        <v>1301</v>
      </c>
      <c r="O92" s="80">
        <v>32</v>
      </c>
      <c r="P92" s="42">
        <f>VLOOKUP(I92,'[4]ITEM#'!A:D,4,0)</f>
        <v>-85.85</v>
      </c>
      <c r="Q92" s="84">
        <f t="shared" si="6"/>
        <v>1</v>
      </c>
    </row>
    <row r="93" spans="1:17" x14ac:dyDescent="0.25">
      <c r="A93" s="77" t="s">
        <v>7902</v>
      </c>
      <c r="B93" s="77" t="s">
        <v>7957</v>
      </c>
      <c r="C93" s="78">
        <v>45289</v>
      </c>
      <c r="D93" s="79">
        <v>-84.47</v>
      </c>
      <c r="E93" s="79">
        <v>-29.34</v>
      </c>
      <c r="F93" s="79">
        <v>-55.13</v>
      </c>
      <c r="G93" s="78">
        <v>45289</v>
      </c>
      <c r="H93" s="77" t="s">
        <v>7903</v>
      </c>
      <c r="I93" s="80">
        <v>1339333</v>
      </c>
      <c r="J93" s="80" t="s">
        <v>1337</v>
      </c>
      <c r="K93" s="80">
        <v>196566</v>
      </c>
      <c r="L93" s="81">
        <v>45294</v>
      </c>
      <c r="M93" s="77" t="str">
        <f>VLOOKUP(I93,'[4]ITEM#'!A:B,2,0)</f>
        <v>Costco01</v>
      </c>
      <c r="N93" s="80" t="s">
        <v>1301</v>
      </c>
      <c r="O93" s="80">
        <v>32</v>
      </c>
      <c r="P93" s="42">
        <f>VLOOKUP(I93,'[4]ITEM#'!A:D,4,0)</f>
        <v>-55.13</v>
      </c>
      <c r="Q93" s="84">
        <f t="shared" si="6"/>
        <v>1</v>
      </c>
    </row>
    <row r="94" spans="1:17" x14ac:dyDescent="0.25">
      <c r="A94" s="77" t="s">
        <v>7902</v>
      </c>
      <c r="B94" s="77" t="s">
        <v>7904</v>
      </c>
      <c r="C94" s="78">
        <v>45289</v>
      </c>
      <c r="D94" s="79">
        <v>-81.430000000000007</v>
      </c>
      <c r="E94" s="79">
        <v>-26.3</v>
      </c>
      <c r="F94" s="79">
        <v>-55.13</v>
      </c>
      <c r="G94" s="78">
        <v>45289</v>
      </c>
      <c r="H94" s="77" t="s">
        <v>7905</v>
      </c>
      <c r="I94" s="80">
        <v>1339333</v>
      </c>
      <c r="J94" s="80" t="s">
        <v>1337</v>
      </c>
      <c r="K94" s="80">
        <v>196566</v>
      </c>
      <c r="L94" s="81">
        <v>45294</v>
      </c>
      <c r="M94" s="77" t="str">
        <f>VLOOKUP(I94,'[4]ITEM#'!A:B,2,0)</f>
        <v>Costco01</v>
      </c>
      <c r="N94" s="80" t="s">
        <v>1301</v>
      </c>
      <c r="O94" s="80">
        <v>32</v>
      </c>
      <c r="P94" s="42">
        <f>VLOOKUP(I94,'[4]ITEM#'!A:D,4,0)</f>
        <v>-55.13</v>
      </c>
      <c r="Q94" s="84">
        <f t="shared" si="6"/>
        <v>1</v>
      </c>
    </row>
    <row r="95" spans="1:17" x14ac:dyDescent="0.25">
      <c r="A95" s="77" t="s">
        <v>7902</v>
      </c>
      <c r="B95" s="77" t="s">
        <v>7906</v>
      </c>
      <c r="C95" s="78">
        <v>45289</v>
      </c>
      <c r="D95" s="79">
        <v>-94.54</v>
      </c>
      <c r="E95" s="79">
        <v>-32.270000000000003</v>
      </c>
      <c r="F95" s="79">
        <v>-62.27</v>
      </c>
      <c r="G95" s="78">
        <v>45289</v>
      </c>
      <c r="H95" s="77" t="s">
        <v>7907</v>
      </c>
      <c r="I95" s="80">
        <v>1339334</v>
      </c>
      <c r="J95" s="80" t="s">
        <v>1331</v>
      </c>
      <c r="K95" s="80">
        <v>196566</v>
      </c>
      <c r="L95" s="81">
        <v>45294</v>
      </c>
      <c r="M95" s="77" t="str">
        <f>VLOOKUP(I95,'[4]ITEM#'!A:B,2,0)</f>
        <v>Costco01</v>
      </c>
      <c r="N95" s="80" t="s">
        <v>1301</v>
      </c>
      <c r="O95" s="80">
        <v>32</v>
      </c>
      <c r="P95" s="42">
        <f>VLOOKUP(I95,'[4]ITEM#'!A:D,4,0)</f>
        <v>-62.27</v>
      </c>
      <c r="Q95" s="84">
        <f t="shared" si="6"/>
        <v>1</v>
      </c>
    </row>
    <row r="96" spans="1:17" x14ac:dyDescent="0.25">
      <c r="A96" s="77" t="s">
        <v>7902</v>
      </c>
      <c r="B96" s="77" t="s">
        <v>7908</v>
      </c>
      <c r="C96" s="78">
        <v>45289</v>
      </c>
      <c r="D96" s="79">
        <v>-25.55</v>
      </c>
      <c r="E96" s="79">
        <v>0</v>
      </c>
      <c r="F96" s="79">
        <v>-25.55</v>
      </c>
      <c r="G96" s="78">
        <v>45289</v>
      </c>
      <c r="H96" s="77" t="s">
        <v>7909</v>
      </c>
      <c r="I96" s="80">
        <v>1516596</v>
      </c>
      <c r="J96" s="80" t="s">
        <v>1344</v>
      </c>
      <c r="K96" s="80">
        <v>196570</v>
      </c>
      <c r="L96" s="81">
        <v>45294</v>
      </c>
      <c r="M96" s="77" t="str">
        <f>VLOOKUP(I96,'[4]ITEM#'!A:B,2,0)</f>
        <v>Costco01</v>
      </c>
      <c r="N96" s="80" t="s">
        <v>1291</v>
      </c>
      <c r="O96" s="80">
        <v>40</v>
      </c>
      <c r="P96" s="42">
        <f>VLOOKUP(I96,'[4]ITEM#'!A:D,4,0)</f>
        <v>-25.55</v>
      </c>
      <c r="Q96" s="84">
        <f t="shared" si="6"/>
        <v>1</v>
      </c>
    </row>
    <row r="97" spans="1:17" x14ac:dyDescent="0.25">
      <c r="A97" s="77" t="s">
        <v>7902</v>
      </c>
      <c r="B97" s="77" t="s">
        <v>7910</v>
      </c>
      <c r="C97" s="78">
        <v>45289</v>
      </c>
      <c r="D97" s="79">
        <v>-86.72</v>
      </c>
      <c r="E97" s="79">
        <v>-9.3699999999999992</v>
      </c>
      <c r="F97" s="79">
        <v>-77.349999999999994</v>
      </c>
      <c r="G97" s="78">
        <v>45289</v>
      </c>
      <c r="H97" s="77" t="s">
        <v>7911</v>
      </c>
      <c r="I97" s="80">
        <v>1662420</v>
      </c>
      <c r="J97" s="80" t="s">
        <v>1318</v>
      </c>
      <c r="K97" s="80">
        <v>196570</v>
      </c>
      <c r="L97" s="81">
        <v>45294</v>
      </c>
      <c r="M97" s="77" t="str">
        <f>VLOOKUP(I97,'[4]ITEM#'!A:B,2,0)</f>
        <v>Costco01</v>
      </c>
      <c r="N97" s="80" t="s">
        <v>1301</v>
      </c>
      <c r="O97" s="80">
        <v>32</v>
      </c>
      <c r="P97" s="42">
        <f>VLOOKUP(I97,'[4]ITEM#'!A:D,4,0)</f>
        <v>-77.349999999999994</v>
      </c>
      <c r="Q97" s="84">
        <f t="shared" si="6"/>
        <v>1</v>
      </c>
    </row>
    <row r="98" spans="1:17" x14ac:dyDescent="0.25">
      <c r="A98" s="77" t="s">
        <v>7902</v>
      </c>
      <c r="B98" s="77" t="s">
        <v>7912</v>
      </c>
      <c r="C98" s="78">
        <v>45289</v>
      </c>
      <c r="D98" s="79">
        <v>-173.44</v>
      </c>
      <c r="E98" s="79">
        <v>-18.739999999999998</v>
      </c>
      <c r="F98" s="79">
        <v>-154.69999999999999</v>
      </c>
      <c r="G98" s="78">
        <v>45289</v>
      </c>
      <c r="H98" s="77" t="s">
        <v>7913</v>
      </c>
      <c r="I98" s="80">
        <v>1662420</v>
      </c>
      <c r="J98" s="80" t="s">
        <v>1318</v>
      </c>
      <c r="K98" s="80">
        <v>196570</v>
      </c>
      <c r="L98" s="81">
        <v>45294</v>
      </c>
      <c r="M98" s="77" t="str">
        <f>VLOOKUP(I98,'[4]ITEM#'!A:B,2,0)</f>
        <v>Costco01</v>
      </c>
      <c r="N98" s="80" t="s">
        <v>1301</v>
      </c>
      <c r="O98" s="80">
        <v>32</v>
      </c>
      <c r="P98" s="42">
        <f>VLOOKUP(I98,'[4]ITEM#'!A:D,4,0)</f>
        <v>-77.349999999999994</v>
      </c>
      <c r="Q98" s="84">
        <f t="shared" si="6"/>
        <v>2</v>
      </c>
    </row>
    <row r="99" spans="1:17" x14ac:dyDescent="0.25">
      <c r="A99" s="77" t="s">
        <v>7902</v>
      </c>
      <c r="B99" s="77" t="s">
        <v>7914</v>
      </c>
      <c r="C99" s="78">
        <v>45289</v>
      </c>
      <c r="D99" s="79">
        <v>-39</v>
      </c>
      <c r="E99" s="79">
        <v>0</v>
      </c>
      <c r="F99" s="79">
        <v>-39</v>
      </c>
      <c r="G99" s="78">
        <v>45289</v>
      </c>
      <c r="H99" s="77" t="s">
        <v>7915</v>
      </c>
      <c r="I99" s="80">
        <v>1529946</v>
      </c>
      <c r="J99" s="80" t="s">
        <v>1306</v>
      </c>
      <c r="K99" s="80">
        <v>196570</v>
      </c>
      <c r="L99" s="81">
        <v>45294</v>
      </c>
      <c r="M99" s="77" t="str">
        <f>VLOOKUP(I99,'[4]ITEM#'!A:B,2,0)</f>
        <v>Costco01</v>
      </c>
      <c r="N99" s="80" t="s">
        <v>1291</v>
      </c>
      <c r="O99" s="80">
        <v>40</v>
      </c>
      <c r="P99" s="42">
        <f>VLOOKUP(I99,'[4]ITEM#'!A:D,4,0)</f>
        <v>-39</v>
      </c>
      <c r="Q99" s="84">
        <f t="shared" si="6"/>
        <v>1</v>
      </c>
    </row>
    <row r="100" spans="1:17" x14ac:dyDescent="0.25">
      <c r="A100" s="77" t="s">
        <v>7902</v>
      </c>
      <c r="B100" s="77" t="s">
        <v>7958</v>
      </c>
      <c r="C100" s="78">
        <v>45291</v>
      </c>
      <c r="D100" s="79">
        <v>-86.72</v>
      </c>
      <c r="E100" s="79">
        <v>-9.3699999999999992</v>
      </c>
      <c r="F100" s="79">
        <v>-77.349999999999994</v>
      </c>
      <c r="G100" s="78">
        <v>45291</v>
      </c>
      <c r="H100" s="77" t="s">
        <v>7916</v>
      </c>
      <c r="I100" s="80">
        <v>1662420</v>
      </c>
      <c r="J100" s="80" t="s">
        <v>1318</v>
      </c>
      <c r="K100" s="80">
        <v>196570</v>
      </c>
      <c r="L100" s="81">
        <v>45294</v>
      </c>
      <c r="M100" s="77" t="str">
        <f>VLOOKUP(I100,'[4]ITEM#'!A:B,2,0)</f>
        <v>Costco01</v>
      </c>
      <c r="N100" s="80" t="s">
        <v>1301</v>
      </c>
      <c r="O100" s="80">
        <v>32</v>
      </c>
      <c r="P100" s="42">
        <f>VLOOKUP(I100,'[4]ITEM#'!A:D,4,0)</f>
        <v>-77.349999999999994</v>
      </c>
      <c r="Q100" s="84">
        <f t="shared" si="6"/>
        <v>1</v>
      </c>
    </row>
    <row r="101" spans="1:17" x14ac:dyDescent="0.25">
      <c r="A101" s="77" t="s">
        <v>7902</v>
      </c>
      <c r="B101" s="77" t="s">
        <v>7917</v>
      </c>
      <c r="C101" s="78">
        <v>45289</v>
      </c>
      <c r="D101" s="79">
        <v>-39</v>
      </c>
      <c r="E101" s="79">
        <v>0</v>
      </c>
      <c r="F101" s="79">
        <v>-39</v>
      </c>
      <c r="G101" s="78">
        <v>45289</v>
      </c>
      <c r="H101" s="77" t="s">
        <v>7918</v>
      </c>
      <c r="I101" s="80">
        <v>1529947</v>
      </c>
      <c r="J101" s="80" t="s">
        <v>1294</v>
      </c>
      <c r="K101" s="80">
        <v>196570</v>
      </c>
      <c r="L101" s="81">
        <v>45294</v>
      </c>
      <c r="M101" s="77" t="str">
        <f>VLOOKUP(I101,'[4]ITEM#'!A:B,2,0)</f>
        <v>Costco01</v>
      </c>
      <c r="N101" s="80" t="s">
        <v>1291</v>
      </c>
      <c r="O101" s="80">
        <v>40</v>
      </c>
      <c r="P101" s="42">
        <f>VLOOKUP(I101,'[4]ITEM#'!A:D,4,0)</f>
        <v>-39</v>
      </c>
      <c r="Q101" s="84">
        <f t="shared" si="6"/>
        <v>1</v>
      </c>
    </row>
    <row r="102" spans="1:17" x14ac:dyDescent="0.25">
      <c r="A102" s="77" t="s">
        <v>7902</v>
      </c>
      <c r="B102" s="77" t="s">
        <v>7919</v>
      </c>
      <c r="C102" s="78">
        <v>45291</v>
      </c>
      <c r="D102" s="79">
        <v>-39</v>
      </c>
      <c r="E102" s="79">
        <v>0</v>
      </c>
      <c r="F102" s="79">
        <v>-39</v>
      </c>
      <c r="G102" s="78">
        <v>45291</v>
      </c>
      <c r="H102" s="77" t="s">
        <v>7920</v>
      </c>
      <c r="I102" s="80">
        <v>1529946</v>
      </c>
      <c r="J102" s="80" t="s">
        <v>1306</v>
      </c>
      <c r="K102" s="80">
        <v>196570</v>
      </c>
      <c r="L102" s="81">
        <v>45294</v>
      </c>
      <c r="M102" s="77" t="str">
        <f>VLOOKUP(I102,'[4]ITEM#'!A:B,2,0)</f>
        <v>Costco01</v>
      </c>
      <c r="N102" s="80" t="s">
        <v>1291</v>
      </c>
      <c r="O102" s="80">
        <v>40</v>
      </c>
      <c r="P102" s="42">
        <f>VLOOKUP(I102,'[4]ITEM#'!A:D,4,0)</f>
        <v>-39</v>
      </c>
      <c r="Q102" s="84">
        <f t="shared" si="6"/>
        <v>1</v>
      </c>
    </row>
    <row r="103" spans="1:17" x14ac:dyDescent="0.25">
      <c r="A103" s="77" t="s">
        <v>7902</v>
      </c>
      <c r="B103" s="77" t="s">
        <v>7921</v>
      </c>
      <c r="C103" s="78">
        <v>45290</v>
      </c>
      <c r="D103" s="79">
        <v>-86.72</v>
      </c>
      <c r="E103" s="79">
        <v>-9.3699999999999992</v>
      </c>
      <c r="F103" s="79">
        <v>-77.349999999999994</v>
      </c>
      <c r="G103" s="78">
        <v>45290</v>
      </c>
      <c r="H103" s="77" t="s">
        <v>7922</v>
      </c>
      <c r="I103" s="80">
        <v>1662420</v>
      </c>
      <c r="J103" s="80" t="s">
        <v>1318</v>
      </c>
      <c r="K103" s="80">
        <v>196570</v>
      </c>
      <c r="L103" s="81">
        <v>45294</v>
      </c>
      <c r="M103" s="77" t="str">
        <f>VLOOKUP(I103,'[4]ITEM#'!A:B,2,0)</f>
        <v>Costco01</v>
      </c>
      <c r="N103" s="80" t="s">
        <v>1301</v>
      </c>
      <c r="O103" s="80">
        <v>32</v>
      </c>
      <c r="P103" s="42">
        <f>VLOOKUP(I103,'[4]ITEM#'!A:D,4,0)</f>
        <v>-77.349999999999994</v>
      </c>
      <c r="Q103" s="84">
        <f t="shared" si="6"/>
        <v>1</v>
      </c>
    </row>
    <row r="104" spans="1:17" x14ac:dyDescent="0.25">
      <c r="A104" s="77" t="s">
        <v>7902</v>
      </c>
      <c r="B104" s="77" t="s">
        <v>7959</v>
      </c>
      <c r="C104" s="78">
        <v>45289</v>
      </c>
      <c r="D104" s="79">
        <v>-25.55</v>
      </c>
      <c r="E104" s="79">
        <v>0</v>
      </c>
      <c r="F104" s="79">
        <v>-25.55</v>
      </c>
      <c r="G104" s="78">
        <v>45289</v>
      </c>
      <c r="H104" s="77" t="s">
        <v>7923</v>
      </c>
      <c r="I104" s="80">
        <v>1516596</v>
      </c>
      <c r="J104" s="80" t="s">
        <v>1344</v>
      </c>
      <c r="K104" s="80">
        <v>196570</v>
      </c>
      <c r="L104" s="81">
        <v>45294</v>
      </c>
      <c r="M104" s="77" t="str">
        <f>VLOOKUP(I104,'[4]ITEM#'!A:B,2,0)</f>
        <v>Costco01</v>
      </c>
      <c r="N104" s="80" t="s">
        <v>1291</v>
      </c>
      <c r="O104" s="80">
        <v>40</v>
      </c>
      <c r="P104" s="42">
        <f>VLOOKUP(I104,'[4]ITEM#'!A:D,4,0)</f>
        <v>-25.55</v>
      </c>
      <c r="Q104" s="84">
        <f t="shared" si="6"/>
        <v>1</v>
      </c>
    </row>
    <row r="105" spans="1:17" x14ac:dyDescent="0.25">
      <c r="A105" s="77" t="s">
        <v>7902</v>
      </c>
      <c r="B105" s="77" t="s">
        <v>7924</v>
      </c>
      <c r="C105" s="78">
        <v>45289</v>
      </c>
      <c r="D105" s="79">
        <f>E105+F105</f>
        <v>-285.93</v>
      </c>
      <c r="E105" s="79">
        <v>-28.38</v>
      </c>
      <c r="F105" s="79">
        <v>-257.55</v>
      </c>
      <c r="G105" s="78">
        <v>45289</v>
      </c>
      <c r="H105" s="77" t="s">
        <v>7925</v>
      </c>
      <c r="I105" s="80">
        <v>1662421</v>
      </c>
      <c r="J105" s="80" t="s">
        <v>1300</v>
      </c>
      <c r="K105" s="80">
        <v>196570</v>
      </c>
      <c r="L105" s="81">
        <v>45294</v>
      </c>
      <c r="M105" s="77" t="str">
        <f>VLOOKUP(I105,'[4]ITEM#'!A:B,2,0)</f>
        <v>Costco01</v>
      </c>
      <c r="N105" s="80" t="s">
        <v>1301</v>
      </c>
      <c r="O105" s="80">
        <v>32</v>
      </c>
      <c r="P105" s="42">
        <f>VLOOKUP(I105,'[4]ITEM#'!A:D,4,0)</f>
        <v>-85.85</v>
      </c>
      <c r="Q105" s="84">
        <f t="shared" si="6"/>
        <v>3.0000000000000004</v>
      </c>
    </row>
    <row r="106" spans="1:17" x14ac:dyDescent="0.25">
      <c r="A106" s="77" t="s">
        <v>7902</v>
      </c>
      <c r="B106" s="77" t="s">
        <v>7924</v>
      </c>
      <c r="C106" s="78">
        <v>45289</v>
      </c>
      <c r="D106" s="79">
        <f>E106+F106</f>
        <v>-95.31</v>
      </c>
      <c r="E106" s="79">
        <v>-9.4600000000000009</v>
      </c>
      <c r="F106" s="79">
        <v>-85.85</v>
      </c>
      <c r="G106" s="78">
        <v>45289</v>
      </c>
      <c r="H106" s="77" t="s">
        <v>7925</v>
      </c>
      <c r="I106" s="80">
        <v>1662422</v>
      </c>
      <c r="J106" s="80" t="s">
        <v>1327</v>
      </c>
      <c r="K106" s="80">
        <v>196570</v>
      </c>
      <c r="L106" s="81">
        <v>45294</v>
      </c>
      <c r="M106" s="77" t="str">
        <f>VLOOKUP(I106,'[4]ITEM#'!A:B,2,0)</f>
        <v>Costco01</v>
      </c>
      <c r="N106" s="80" t="s">
        <v>1301</v>
      </c>
      <c r="O106" s="80">
        <v>32</v>
      </c>
      <c r="P106" s="42">
        <f>VLOOKUP(I106,'[4]ITEM#'!A:D,4,0)</f>
        <v>-85.85</v>
      </c>
      <c r="Q106" s="84">
        <f t="shared" si="6"/>
        <v>1</v>
      </c>
    </row>
    <row r="107" spans="1:17" x14ac:dyDescent="0.25">
      <c r="A107" s="77" t="s">
        <v>7902</v>
      </c>
      <c r="B107" s="77" t="s">
        <v>7926</v>
      </c>
      <c r="C107" s="78">
        <v>45289</v>
      </c>
      <c r="D107" s="79">
        <f>E107+F107</f>
        <v>-173.44</v>
      </c>
      <c r="E107" s="79">
        <v>-18.739999999999998</v>
      </c>
      <c r="F107" s="79">
        <v>-154.69999999999999</v>
      </c>
      <c r="G107" s="78">
        <v>45289</v>
      </c>
      <c r="H107" s="77" t="s">
        <v>7927</v>
      </c>
      <c r="I107" s="80">
        <v>1662420</v>
      </c>
      <c r="J107" s="80" t="s">
        <v>1318</v>
      </c>
      <c r="K107" s="80">
        <v>196570</v>
      </c>
      <c r="L107" s="81">
        <v>45294</v>
      </c>
      <c r="M107" s="77" t="str">
        <f>VLOOKUP(I107,'[4]ITEM#'!A:B,2,0)</f>
        <v>Costco01</v>
      </c>
      <c r="N107" s="80" t="s">
        <v>1301</v>
      </c>
      <c r="O107" s="80">
        <v>32</v>
      </c>
      <c r="P107" s="42">
        <f>VLOOKUP(I107,'[4]ITEM#'!A:D,4,0)</f>
        <v>-77.349999999999994</v>
      </c>
      <c r="Q107" s="84">
        <f t="shared" si="6"/>
        <v>2</v>
      </c>
    </row>
    <row r="108" spans="1:17" x14ac:dyDescent="0.25">
      <c r="A108" s="77" t="s">
        <v>7902</v>
      </c>
      <c r="B108" s="77" t="s">
        <v>7926</v>
      </c>
      <c r="C108" s="78">
        <v>45289</v>
      </c>
      <c r="D108" s="79">
        <f>E108+F108</f>
        <v>-95.31</v>
      </c>
      <c r="E108" s="79">
        <v>-9.4600000000000009</v>
      </c>
      <c r="F108" s="79">
        <v>-85.85</v>
      </c>
      <c r="G108" s="78">
        <v>45289</v>
      </c>
      <c r="H108" s="77" t="s">
        <v>7927</v>
      </c>
      <c r="I108" s="80">
        <v>1662422</v>
      </c>
      <c r="J108" s="80" t="s">
        <v>1327</v>
      </c>
      <c r="K108" s="80">
        <v>196570</v>
      </c>
      <c r="L108" s="81">
        <v>45294</v>
      </c>
      <c r="M108" s="77" t="str">
        <f>VLOOKUP(I108,'[4]ITEM#'!A:B,2,0)</f>
        <v>Costco01</v>
      </c>
      <c r="N108" s="80" t="s">
        <v>1301</v>
      </c>
      <c r="O108" s="80">
        <v>32</v>
      </c>
      <c r="P108" s="42">
        <f>VLOOKUP(I108,'[4]ITEM#'!A:D,4,0)</f>
        <v>-85.85</v>
      </c>
      <c r="Q108" s="84">
        <f t="shared" si="6"/>
        <v>1</v>
      </c>
    </row>
    <row r="109" spans="1:17" x14ac:dyDescent="0.25">
      <c r="A109" s="77" t="s">
        <v>7902</v>
      </c>
      <c r="B109" s="77" t="s">
        <v>7928</v>
      </c>
      <c r="C109" s="78">
        <v>45289</v>
      </c>
      <c r="D109" s="79">
        <v>-51.1</v>
      </c>
      <c r="E109" s="79">
        <v>0</v>
      </c>
      <c r="F109" s="79">
        <v>-51.1</v>
      </c>
      <c r="G109" s="78">
        <v>45289</v>
      </c>
      <c r="H109" s="77" t="s">
        <v>7929</v>
      </c>
      <c r="I109" s="80">
        <v>1516596</v>
      </c>
      <c r="J109" s="80" t="s">
        <v>1344</v>
      </c>
      <c r="K109" s="80">
        <v>196570</v>
      </c>
      <c r="L109" s="81">
        <v>45294</v>
      </c>
      <c r="M109" s="77" t="str">
        <f>VLOOKUP(I109,'[4]ITEM#'!A:B,2,0)</f>
        <v>Costco01</v>
      </c>
      <c r="N109" s="80" t="s">
        <v>1291</v>
      </c>
      <c r="O109" s="80">
        <v>40</v>
      </c>
      <c r="P109" s="42">
        <f>VLOOKUP(I109,'[4]ITEM#'!A:D,4,0)</f>
        <v>-25.55</v>
      </c>
      <c r="Q109" s="84">
        <f t="shared" si="6"/>
        <v>2</v>
      </c>
    </row>
    <row r="110" spans="1:17" x14ac:dyDescent="0.25">
      <c r="A110" s="77" t="s">
        <v>7902</v>
      </c>
      <c r="B110" s="77" t="s">
        <v>7928</v>
      </c>
      <c r="C110" s="78">
        <v>45289</v>
      </c>
      <c r="D110" s="79">
        <v>-22.78</v>
      </c>
      <c r="E110" s="79"/>
      <c r="F110" s="79">
        <v>-22.78</v>
      </c>
      <c r="G110" s="78">
        <v>45289</v>
      </c>
      <c r="H110" s="77" t="s">
        <v>7929</v>
      </c>
      <c r="I110" s="80">
        <v>1529939</v>
      </c>
      <c r="J110" s="80" t="s">
        <v>1339</v>
      </c>
      <c r="K110" s="80">
        <v>196570</v>
      </c>
      <c r="L110" s="81">
        <v>45294</v>
      </c>
      <c r="M110" s="77" t="str">
        <f>VLOOKUP(I110,'[4]ITEM#'!A:B,2,0)</f>
        <v>Costco01</v>
      </c>
      <c r="N110" s="80" t="s">
        <v>1291</v>
      </c>
      <c r="O110" s="80">
        <v>40</v>
      </c>
      <c r="P110" s="42">
        <f>VLOOKUP(I110,'[4]ITEM#'!A:D,4,0)</f>
        <v>-22.78</v>
      </c>
      <c r="Q110" s="84">
        <f t="shared" si="6"/>
        <v>1</v>
      </c>
    </row>
    <row r="111" spans="1:17" x14ac:dyDescent="0.25">
      <c r="A111" s="77" t="s">
        <v>7902</v>
      </c>
      <c r="B111" s="77" t="s">
        <v>7930</v>
      </c>
      <c r="C111" s="78">
        <v>45289</v>
      </c>
      <c r="D111" s="79">
        <f>E111+F111</f>
        <v>-38.659999999999997</v>
      </c>
      <c r="E111" s="79">
        <v>-10.51</v>
      </c>
      <c r="F111" s="79">
        <v>-28.15</v>
      </c>
      <c r="G111" s="78">
        <v>45289</v>
      </c>
      <c r="H111" s="77" t="s">
        <v>7931</v>
      </c>
      <c r="I111" s="80">
        <v>1540781</v>
      </c>
      <c r="J111" s="80" t="s">
        <v>1308</v>
      </c>
      <c r="K111" s="80">
        <v>196570</v>
      </c>
      <c r="L111" s="81">
        <v>45294</v>
      </c>
      <c r="M111" s="77" t="str">
        <f>VLOOKUP(I111,'[4]ITEM#'!A:B,2,0)</f>
        <v>Costco01</v>
      </c>
      <c r="N111" s="80" t="s">
        <v>1298</v>
      </c>
      <c r="O111" s="80">
        <v>60</v>
      </c>
      <c r="P111" s="42">
        <f>VLOOKUP(I111,'[4]ITEM#'!A:D,4,0)</f>
        <v>-28.15</v>
      </c>
      <c r="Q111" s="84">
        <f t="shared" si="6"/>
        <v>1</v>
      </c>
    </row>
    <row r="112" spans="1:17" x14ac:dyDescent="0.25">
      <c r="A112" s="77" t="s">
        <v>7902</v>
      </c>
      <c r="B112" s="77" t="s">
        <v>7930</v>
      </c>
      <c r="C112" s="78">
        <v>45289</v>
      </c>
      <c r="D112" s="79">
        <f t="shared" ref="D112:D114" si="9">E112+F112</f>
        <v>-260.16000000000003</v>
      </c>
      <c r="E112" s="79">
        <v>-28.11</v>
      </c>
      <c r="F112" s="79">
        <v>-232.05</v>
      </c>
      <c r="G112" s="78">
        <v>45289</v>
      </c>
      <c r="H112" s="77" t="s">
        <v>7931</v>
      </c>
      <c r="I112" s="80">
        <v>1662420</v>
      </c>
      <c r="J112" s="80" t="s">
        <v>1318</v>
      </c>
      <c r="K112" s="80">
        <v>196570</v>
      </c>
      <c r="L112" s="81">
        <v>45294</v>
      </c>
      <c r="M112" s="77" t="str">
        <f>VLOOKUP(I112,'[4]ITEM#'!A:B,2,0)</f>
        <v>Costco01</v>
      </c>
      <c r="N112" s="80" t="s">
        <v>1301</v>
      </c>
      <c r="O112" s="80">
        <v>32</v>
      </c>
      <c r="P112" s="42">
        <f>VLOOKUP(I112,'[4]ITEM#'!A:D,4,0)</f>
        <v>-77.349999999999994</v>
      </c>
      <c r="Q112" s="84">
        <f t="shared" si="6"/>
        <v>3.0000000000000004</v>
      </c>
    </row>
    <row r="113" spans="1:18" x14ac:dyDescent="0.25">
      <c r="A113" s="77" t="s">
        <v>7902</v>
      </c>
      <c r="B113" s="77" t="s">
        <v>7930</v>
      </c>
      <c r="C113" s="78">
        <v>45289</v>
      </c>
      <c r="D113" s="79">
        <f t="shared" si="9"/>
        <v>-190.62</v>
      </c>
      <c r="E113" s="79">
        <v>-18.920000000000002</v>
      </c>
      <c r="F113" s="79">
        <v>-171.7</v>
      </c>
      <c r="G113" s="78">
        <v>45289</v>
      </c>
      <c r="H113" s="77" t="s">
        <v>7931</v>
      </c>
      <c r="I113" s="80">
        <v>1662421</v>
      </c>
      <c r="J113" s="80" t="s">
        <v>1300</v>
      </c>
      <c r="K113" s="80">
        <v>196570</v>
      </c>
      <c r="L113" s="81">
        <v>45294</v>
      </c>
      <c r="M113" s="77" t="str">
        <f>VLOOKUP(I113,'[4]ITEM#'!A:B,2,0)</f>
        <v>Costco01</v>
      </c>
      <c r="N113" s="80" t="s">
        <v>1301</v>
      </c>
      <c r="O113" s="80">
        <v>32</v>
      </c>
      <c r="P113" s="42">
        <f>VLOOKUP(I113,'[4]ITEM#'!A:D,4,0)</f>
        <v>-85.85</v>
      </c>
      <c r="Q113" s="84">
        <f t="shared" si="6"/>
        <v>2</v>
      </c>
    </row>
    <row r="114" spans="1:18" x14ac:dyDescent="0.25">
      <c r="A114" s="77" t="s">
        <v>7902</v>
      </c>
      <c r="B114" s="77" t="s">
        <v>7930</v>
      </c>
      <c r="C114" s="78">
        <v>45289</v>
      </c>
      <c r="D114" s="79">
        <f t="shared" si="9"/>
        <v>-190.62</v>
      </c>
      <c r="E114" s="79">
        <v>-18.920000000000002</v>
      </c>
      <c r="F114" s="79">
        <v>-171.7</v>
      </c>
      <c r="G114" s="78">
        <v>45289</v>
      </c>
      <c r="H114" s="77" t="s">
        <v>7931</v>
      </c>
      <c r="I114" s="80">
        <v>1662422</v>
      </c>
      <c r="J114" s="80" t="s">
        <v>1327</v>
      </c>
      <c r="K114" s="80">
        <v>196570</v>
      </c>
      <c r="L114" s="81">
        <v>45294</v>
      </c>
      <c r="M114" s="77" t="str">
        <f>VLOOKUP(I114,'[4]ITEM#'!A:B,2,0)</f>
        <v>Costco01</v>
      </c>
      <c r="N114" s="80" t="s">
        <v>1301</v>
      </c>
      <c r="O114" s="80">
        <v>32</v>
      </c>
      <c r="P114" s="42">
        <f>VLOOKUP(I114,'[4]ITEM#'!A:D,4,0)</f>
        <v>-85.85</v>
      </c>
      <c r="Q114" s="84">
        <f t="shared" si="6"/>
        <v>2</v>
      </c>
    </row>
    <row r="115" spans="1:18" x14ac:dyDescent="0.25">
      <c r="A115" s="77" t="s">
        <v>7902</v>
      </c>
      <c r="B115" s="77" t="s">
        <v>7932</v>
      </c>
      <c r="C115" s="78">
        <v>45289</v>
      </c>
      <c r="D115" s="79">
        <v>-346.88</v>
      </c>
      <c r="E115" s="79">
        <v>-37.479999999999997</v>
      </c>
      <c r="F115" s="79">
        <v>-309.39999999999998</v>
      </c>
      <c r="G115" s="78">
        <v>45289</v>
      </c>
      <c r="H115" s="77" t="s">
        <v>7933</v>
      </c>
      <c r="I115" s="80">
        <v>1662420</v>
      </c>
      <c r="J115" s="80" t="s">
        <v>1318</v>
      </c>
      <c r="K115" s="80">
        <v>196570</v>
      </c>
      <c r="L115" s="81">
        <v>45294</v>
      </c>
      <c r="M115" s="77" t="str">
        <f>VLOOKUP(I115,'[4]ITEM#'!A:B,2,0)</f>
        <v>Costco01</v>
      </c>
      <c r="N115" s="80" t="s">
        <v>1301</v>
      </c>
      <c r="O115" s="80">
        <v>32</v>
      </c>
      <c r="P115" s="42">
        <f>VLOOKUP(I115,'[4]ITEM#'!A:D,4,0)</f>
        <v>-77.349999999999994</v>
      </c>
      <c r="Q115" s="84">
        <f t="shared" si="6"/>
        <v>4</v>
      </c>
    </row>
    <row r="116" spans="1:18" x14ac:dyDescent="0.25">
      <c r="A116" s="77" t="s">
        <v>7902</v>
      </c>
      <c r="B116" s="77" t="s">
        <v>7934</v>
      </c>
      <c r="C116" s="78">
        <v>45289</v>
      </c>
      <c r="D116" s="79">
        <v>-95.31</v>
      </c>
      <c r="E116" s="79">
        <v>-9.4600000000000009</v>
      </c>
      <c r="F116" s="79">
        <v>-85.85</v>
      </c>
      <c r="G116" s="78">
        <v>45289</v>
      </c>
      <c r="H116" s="77" t="s">
        <v>7935</v>
      </c>
      <c r="I116" s="80">
        <v>1662421</v>
      </c>
      <c r="J116" s="80" t="s">
        <v>1300</v>
      </c>
      <c r="K116" s="80">
        <v>196570</v>
      </c>
      <c r="L116" s="81">
        <v>45294</v>
      </c>
      <c r="M116" s="77" t="str">
        <f>VLOOKUP(I116,'[4]ITEM#'!A:B,2,0)</f>
        <v>Costco01</v>
      </c>
      <c r="N116" s="80" t="s">
        <v>1301</v>
      </c>
      <c r="O116" s="80">
        <v>32</v>
      </c>
      <c r="P116" s="42">
        <f>VLOOKUP(I116,'[4]ITEM#'!A:D,4,0)</f>
        <v>-85.85</v>
      </c>
      <c r="Q116" s="84">
        <f t="shared" si="6"/>
        <v>1</v>
      </c>
    </row>
    <row r="117" spans="1:18" s="98" customFormat="1" x14ac:dyDescent="0.25">
      <c r="A117" s="100" t="s">
        <v>7936</v>
      </c>
      <c r="B117" s="100" t="s">
        <v>7937</v>
      </c>
      <c r="C117" s="99">
        <v>45294</v>
      </c>
      <c r="D117" s="101">
        <v>-75.099999999999994</v>
      </c>
      <c r="E117" s="101">
        <v>-30.1</v>
      </c>
      <c r="F117" s="101">
        <v>-22.5</v>
      </c>
      <c r="G117" s="99">
        <v>45294</v>
      </c>
      <c r="H117" s="100" t="s">
        <v>7938</v>
      </c>
      <c r="I117" s="100">
        <v>1663075</v>
      </c>
      <c r="J117" s="80" t="s">
        <v>5741</v>
      </c>
      <c r="K117" s="100">
        <v>12223908</v>
      </c>
      <c r="L117" s="99">
        <v>45296</v>
      </c>
      <c r="M117" s="100" t="str">
        <f>VLOOKUP(I117,'[4]ITEM#'!A:B,2,0)</f>
        <v>Costco01</v>
      </c>
      <c r="N117" s="80" t="s">
        <v>1311</v>
      </c>
      <c r="O117" s="80">
        <v>55</v>
      </c>
      <c r="P117" s="102">
        <f>VLOOKUP(I117,'[4]ITEM#'!A:D,4,0)</f>
        <v>-22.5</v>
      </c>
      <c r="Q117" s="103">
        <f t="shared" si="6"/>
        <v>1</v>
      </c>
      <c r="R117" s="98" t="s">
        <v>7960</v>
      </c>
    </row>
    <row r="118" spans="1:18" s="98" customFormat="1" x14ac:dyDescent="0.25">
      <c r="A118" s="100" t="s">
        <v>7936</v>
      </c>
      <c r="B118" s="100" t="s">
        <v>7937</v>
      </c>
      <c r="C118" s="99">
        <v>45294</v>
      </c>
      <c r="D118" s="101"/>
      <c r="E118" s="101"/>
      <c r="F118" s="101">
        <v>-22.5</v>
      </c>
      <c r="G118" s="99">
        <v>45294</v>
      </c>
      <c r="H118" s="100" t="s">
        <v>7938</v>
      </c>
      <c r="I118" s="100">
        <v>1663082</v>
      </c>
      <c r="J118" s="80" t="s">
        <v>5740</v>
      </c>
      <c r="K118" s="100">
        <v>12223908</v>
      </c>
      <c r="L118" s="99">
        <v>45296</v>
      </c>
      <c r="M118" s="100" t="str">
        <f>VLOOKUP(I118,'[4]ITEM#'!A:B,2,0)</f>
        <v>Costco01</v>
      </c>
      <c r="N118" s="80" t="s">
        <v>1311</v>
      </c>
      <c r="O118" s="80">
        <v>55</v>
      </c>
      <c r="P118" s="102">
        <f>VLOOKUP(I118,'[4]ITEM#'!A:D,4,0)</f>
        <v>-22.5</v>
      </c>
      <c r="Q118" s="103">
        <f t="shared" si="6"/>
        <v>1</v>
      </c>
      <c r="R118" s="98" t="s">
        <v>7960</v>
      </c>
    </row>
    <row r="119" spans="1:18" x14ac:dyDescent="0.25">
      <c r="A119" s="77" t="s">
        <v>7936</v>
      </c>
      <c r="B119" s="77" t="s">
        <v>7939</v>
      </c>
      <c r="C119" s="78">
        <v>45294</v>
      </c>
      <c r="D119" s="79">
        <v>-95.31</v>
      </c>
      <c r="E119" s="79">
        <v>-9.4600000000000009</v>
      </c>
      <c r="F119" s="79">
        <v>-85.85</v>
      </c>
      <c r="G119" s="78">
        <v>45294</v>
      </c>
      <c r="H119" s="77" t="s">
        <v>7940</v>
      </c>
      <c r="I119" s="80">
        <v>1662422</v>
      </c>
      <c r="J119" s="80" t="s">
        <v>1327</v>
      </c>
      <c r="K119" s="80">
        <v>196590</v>
      </c>
      <c r="L119" s="81">
        <v>45296</v>
      </c>
      <c r="M119" s="77" t="str">
        <f>VLOOKUP(I119,'[4]ITEM#'!A:B,2,0)</f>
        <v>Costco01</v>
      </c>
      <c r="N119" s="80" t="s">
        <v>1301</v>
      </c>
      <c r="O119" s="80">
        <v>32</v>
      </c>
      <c r="P119" s="42">
        <f>VLOOKUP(I119,'[4]ITEM#'!A:D,4,0)</f>
        <v>-85.85</v>
      </c>
      <c r="Q119" s="84">
        <f t="shared" si="6"/>
        <v>1</v>
      </c>
    </row>
    <row r="120" spans="1:18" x14ac:dyDescent="0.25">
      <c r="A120" s="77" t="s">
        <v>7936</v>
      </c>
      <c r="B120" s="77" t="s">
        <v>7941</v>
      </c>
      <c r="C120" s="78">
        <v>45294</v>
      </c>
      <c r="D120" s="79">
        <v>-123.36</v>
      </c>
      <c r="E120" s="79">
        <v>-37.51</v>
      </c>
      <c r="F120" s="79">
        <v>-85.85</v>
      </c>
      <c r="G120" s="78">
        <v>45294</v>
      </c>
      <c r="H120" s="77" t="s">
        <v>7942</v>
      </c>
      <c r="I120" s="80">
        <v>1662421</v>
      </c>
      <c r="J120" s="80" t="s">
        <v>1300</v>
      </c>
      <c r="K120" s="80">
        <v>196590</v>
      </c>
      <c r="L120" s="81">
        <v>45296</v>
      </c>
      <c r="M120" s="77" t="str">
        <f>VLOOKUP(I120,'[4]ITEM#'!A:B,2,0)</f>
        <v>Costco01</v>
      </c>
      <c r="N120" s="80" t="s">
        <v>1301</v>
      </c>
      <c r="O120" s="80">
        <v>32</v>
      </c>
      <c r="P120" s="42">
        <f>VLOOKUP(I120,'[4]ITEM#'!A:D,4,0)</f>
        <v>-85.85</v>
      </c>
      <c r="Q120" s="84">
        <f t="shared" si="6"/>
        <v>1</v>
      </c>
    </row>
    <row r="121" spans="1:18" x14ac:dyDescent="0.25">
      <c r="A121" s="77" t="s">
        <v>7936</v>
      </c>
      <c r="B121" s="77" t="s">
        <v>7943</v>
      </c>
      <c r="C121" s="78">
        <v>45294</v>
      </c>
      <c r="D121" s="79">
        <v>-86.72</v>
      </c>
      <c r="E121" s="79">
        <v>-9.3699999999999992</v>
      </c>
      <c r="F121" s="79">
        <v>-77.349999999999994</v>
      </c>
      <c r="G121" s="78">
        <v>45294</v>
      </c>
      <c r="H121" s="77" t="s">
        <v>7944</v>
      </c>
      <c r="I121" s="80">
        <v>1662420</v>
      </c>
      <c r="J121" s="80" t="s">
        <v>1318</v>
      </c>
      <c r="K121" s="80">
        <v>196590</v>
      </c>
      <c r="L121" s="81">
        <v>45296</v>
      </c>
      <c r="M121" s="77" t="str">
        <f>VLOOKUP(I121,'[4]ITEM#'!A:B,2,0)</f>
        <v>Costco01</v>
      </c>
      <c r="N121" s="80" t="s">
        <v>1301</v>
      </c>
      <c r="O121" s="80">
        <v>32</v>
      </c>
      <c r="P121" s="42">
        <f>VLOOKUP(I121,'[4]ITEM#'!A:D,4,0)</f>
        <v>-77.349999999999994</v>
      </c>
      <c r="Q121" s="84">
        <f t="shared" si="6"/>
        <v>1</v>
      </c>
    </row>
    <row r="122" spans="1:18" x14ac:dyDescent="0.25">
      <c r="A122" s="77" t="s">
        <v>7936</v>
      </c>
      <c r="B122" s="77" t="s">
        <v>7945</v>
      </c>
      <c r="C122" s="78">
        <v>45294</v>
      </c>
      <c r="D122" s="79">
        <v>-95.31</v>
      </c>
      <c r="E122" s="79">
        <v>-9.4600000000000009</v>
      </c>
      <c r="F122" s="79">
        <v>-85.85</v>
      </c>
      <c r="G122" s="78">
        <v>45294</v>
      </c>
      <c r="H122" s="77" t="s">
        <v>7946</v>
      </c>
      <c r="I122" s="80">
        <v>1662422</v>
      </c>
      <c r="J122" s="80" t="s">
        <v>1327</v>
      </c>
      <c r="K122" s="80">
        <v>196590</v>
      </c>
      <c r="L122" s="81">
        <v>45296</v>
      </c>
      <c r="M122" s="77" t="str">
        <f>VLOOKUP(I122,'[4]ITEM#'!A:B,2,0)</f>
        <v>Costco01</v>
      </c>
      <c r="N122" s="80" t="s">
        <v>1301</v>
      </c>
      <c r="O122" s="80">
        <v>32</v>
      </c>
      <c r="P122" s="42">
        <f>VLOOKUP(I122,'[4]ITEM#'!A:D,4,0)</f>
        <v>-85.85</v>
      </c>
      <c r="Q122" s="84">
        <f t="shared" si="6"/>
        <v>1</v>
      </c>
    </row>
    <row r="123" spans="1:18" x14ac:dyDescent="0.25">
      <c r="A123" s="77" t="s">
        <v>7936</v>
      </c>
      <c r="B123" s="77" t="s">
        <v>7947</v>
      </c>
      <c r="C123" s="78">
        <v>45294</v>
      </c>
      <c r="D123" s="79">
        <f>E123+F123</f>
        <v>-42.7</v>
      </c>
      <c r="E123" s="79">
        <v>-11.1</v>
      </c>
      <c r="F123" s="79">
        <v>-31.6</v>
      </c>
      <c r="G123" s="78">
        <v>45294</v>
      </c>
      <c r="H123" s="77" t="s">
        <v>7948</v>
      </c>
      <c r="I123" s="80">
        <v>1540785</v>
      </c>
      <c r="J123" s="80" t="s">
        <v>1328</v>
      </c>
      <c r="K123" s="80">
        <v>196590</v>
      </c>
      <c r="L123" s="81">
        <v>45296</v>
      </c>
      <c r="M123" s="77" t="str">
        <f>VLOOKUP(I123,'[4]ITEM#'!A:B,2,0)</f>
        <v>Costco01</v>
      </c>
      <c r="N123" s="80" t="s">
        <v>1298</v>
      </c>
      <c r="O123" s="80">
        <v>60</v>
      </c>
      <c r="P123" s="42">
        <f>VLOOKUP(I123,'[4]ITEM#'!A:D,4,0)</f>
        <v>-31.6</v>
      </c>
      <c r="Q123" s="84">
        <f t="shared" si="6"/>
        <v>1</v>
      </c>
    </row>
    <row r="124" spans="1:18" x14ac:dyDescent="0.25">
      <c r="A124" s="77" t="s">
        <v>7936</v>
      </c>
      <c r="B124" s="77" t="s">
        <v>7947</v>
      </c>
      <c r="C124" s="78">
        <v>45294</v>
      </c>
      <c r="D124" s="79">
        <f t="shared" ref="D124:D126" si="10">E124+F124</f>
        <v>-42.7</v>
      </c>
      <c r="E124" s="79">
        <v>-11.1</v>
      </c>
      <c r="F124" s="79">
        <v>-31.6</v>
      </c>
      <c r="G124" s="78">
        <v>45294</v>
      </c>
      <c r="H124" s="77" t="s">
        <v>7948</v>
      </c>
      <c r="I124" s="80">
        <v>1593359</v>
      </c>
      <c r="J124" s="80" t="s">
        <v>1316</v>
      </c>
      <c r="K124" s="80">
        <v>196590</v>
      </c>
      <c r="L124" s="81">
        <v>45296</v>
      </c>
      <c r="M124" s="77" t="str">
        <f>VLOOKUP(I124,'[4]ITEM#'!A:B,2,0)</f>
        <v>Costco01</v>
      </c>
      <c r="N124" s="80" t="s">
        <v>1298</v>
      </c>
      <c r="O124" s="80">
        <v>60</v>
      </c>
      <c r="P124" s="42">
        <f>VLOOKUP(I124,'[4]ITEM#'!A:D,4,0)</f>
        <v>-31.6</v>
      </c>
      <c r="Q124" s="84">
        <f t="shared" si="6"/>
        <v>1</v>
      </c>
    </row>
    <row r="125" spans="1:18" x14ac:dyDescent="0.25">
      <c r="A125" s="77" t="s">
        <v>7936</v>
      </c>
      <c r="B125" s="77" t="s">
        <v>7947</v>
      </c>
      <c r="C125" s="78">
        <v>45294</v>
      </c>
      <c r="D125" s="79">
        <f t="shared" si="10"/>
        <v>-86.72</v>
      </c>
      <c r="E125" s="79">
        <v>-9.3699999999999992</v>
      </c>
      <c r="F125" s="79">
        <v>-77.349999999999994</v>
      </c>
      <c r="G125" s="78">
        <v>45294</v>
      </c>
      <c r="H125" s="77" t="s">
        <v>7948</v>
      </c>
      <c r="I125" s="80">
        <v>1662420</v>
      </c>
      <c r="J125" s="80" t="s">
        <v>1318</v>
      </c>
      <c r="K125" s="80">
        <v>196590</v>
      </c>
      <c r="L125" s="81">
        <v>45296</v>
      </c>
      <c r="M125" s="77" t="str">
        <f>VLOOKUP(I125,'[4]ITEM#'!A:B,2,0)</f>
        <v>Costco01</v>
      </c>
      <c r="N125" s="80" t="s">
        <v>1301</v>
      </c>
      <c r="O125" s="80">
        <v>32</v>
      </c>
      <c r="P125" s="42">
        <f>VLOOKUP(I125,'[4]ITEM#'!A:D,4,0)</f>
        <v>-77.349999999999994</v>
      </c>
      <c r="Q125" s="84">
        <f t="shared" si="6"/>
        <v>1</v>
      </c>
    </row>
    <row r="126" spans="1:18" x14ac:dyDescent="0.25">
      <c r="A126" s="77" t="s">
        <v>7936</v>
      </c>
      <c r="B126" s="77" t="s">
        <v>7947</v>
      </c>
      <c r="C126" s="78">
        <v>45294</v>
      </c>
      <c r="D126" s="79">
        <f t="shared" si="10"/>
        <v>-381.24</v>
      </c>
      <c r="E126" s="79">
        <v>-37.840000000000003</v>
      </c>
      <c r="F126" s="79">
        <v>-343.4</v>
      </c>
      <c r="G126" s="78">
        <v>45294</v>
      </c>
      <c r="H126" s="77" t="s">
        <v>7948</v>
      </c>
      <c r="I126" s="80">
        <v>1662421</v>
      </c>
      <c r="J126" s="80" t="s">
        <v>1300</v>
      </c>
      <c r="K126" s="80">
        <v>196590</v>
      </c>
      <c r="L126" s="81">
        <v>45296</v>
      </c>
      <c r="M126" s="77" t="str">
        <f>VLOOKUP(I126,'[4]ITEM#'!A:B,2,0)</f>
        <v>Costco01</v>
      </c>
      <c r="N126" s="80" t="s">
        <v>1301</v>
      </c>
      <c r="O126" s="80">
        <v>32</v>
      </c>
      <c r="P126" s="42">
        <f>VLOOKUP(I126,'[4]ITEM#'!A:D,4,0)</f>
        <v>-85.85</v>
      </c>
      <c r="Q126" s="84">
        <f t="shared" si="6"/>
        <v>4</v>
      </c>
    </row>
    <row r="127" spans="1:18" x14ac:dyDescent="0.25">
      <c r="A127" s="77" t="s">
        <v>7936</v>
      </c>
      <c r="B127" s="77" t="s">
        <v>7949</v>
      </c>
      <c r="C127" s="78">
        <v>45294</v>
      </c>
      <c r="D127" s="79">
        <v>-39</v>
      </c>
      <c r="E127" s="79">
        <v>0</v>
      </c>
      <c r="F127" s="79">
        <v>-39</v>
      </c>
      <c r="G127" s="78">
        <v>45294</v>
      </c>
      <c r="H127" s="77" t="s">
        <v>7950</v>
      </c>
      <c r="I127" s="80">
        <v>1529946</v>
      </c>
      <c r="J127" s="80" t="s">
        <v>1306</v>
      </c>
      <c r="K127" s="80">
        <v>196590</v>
      </c>
      <c r="L127" s="81">
        <v>45296</v>
      </c>
      <c r="M127" s="77" t="str">
        <f>VLOOKUP(I127,'[4]ITEM#'!A:B,2,0)</f>
        <v>Costco01</v>
      </c>
      <c r="N127" s="80" t="s">
        <v>1291</v>
      </c>
      <c r="O127" s="80">
        <v>40</v>
      </c>
      <c r="P127" s="42">
        <f>VLOOKUP(I127,'[4]ITEM#'!A:D,4,0)</f>
        <v>-39</v>
      </c>
      <c r="Q127" s="84">
        <f t="shared" si="6"/>
        <v>1</v>
      </c>
    </row>
    <row r="128" spans="1:18" x14ac:dyDescent="0.25">
      <c r="A128" s="77" t="s">
        <v>7936</v>
      </c>
      <c r="B128" s="77" t="s">
        <v>7951</v>
      </c>
      <c r="C128" s="78">
        <v>45294</v>
      </c>
      <c r="D128" s="79">
        <v>-173.44</v>
      </c>
      <c r="E128" s="79">
        <v>-18.739999999999998</v>
      </c>
      <c r="F128" s="79">
        <v>-154.69999999999999</v>
      </c>
      <c r="G128" s="78">
        <v>45294</v>
      </c>
      <c r="H128" s="77" t="s">
        <v>7952</v>
      </c>
      <c r="I128" s="80">
        <v>1662420</v>
      </c>
      <c r="J128" s="80" t="s">
        <v>1318</v>
      </c>
      <c r="K128" s="80">
        <v>196590</v>
      </c>
      <c r="L128" s="81">
        <v>45296</v>
      </c>
      <c r="M128" s="77" t="str">
        <f>VLOOKUP(I128,'[4]ITEM#'!A:B,2,0)</f>
        <v>Costco01</v>
      </c>
      <c r="N128" s="80" t="s">
        <v>1301</v>
      </c>
      <c r="O128" s="80">
        <v>32</v>
      </c>
      <c r="P128" s="42">
        <f>VLOOKUP(I128,'[4]ITEM#'!A:D,4,0)</f>
        <v>-77.349999999999994</v>
      </c>
      <c r="Q128" s="84">
        <f t="shared" si="6"/>
        <v>2</v>
      </c>
    </row>
    <row r="129" spans="1:17" x14ac:dyDescent="0.25">
      <c r="A129" s="77" t="s">
        <v>7936</v>
      </c>
      <c r="B129" s="77" t="s">
        <v>7953</v>
      </c>
      <c r="C129" s="78">
        <v>45294</v>
      </c>
      <c r="D129" s="79">
        <v>-173.44</v>
      </c>
      <c r="E129" s="79">
        <v>-18.739999999999998</v>
      </c>
      <c r="F129" s="79">
        <v>-154.69999999999999</v>
      </c>
      <c r="G129" s="78">
        <v>45294</v>
      </c>
      <c r="H129" s="77" t="s">
        <v>7954</v>
      </c>
      <c r="I129" s="80">
        <v>1662420</v>
      </c>
      <c r="J129" s="80" t="s">
        <v>1318</v>
      </c>
      <c r="K129" s="80">
        <v>196590</v>
      </c>
      <c r="L129" s="81">
        <v>45296</v>
      </c>
      <c r="M129" s="77" t="str">
        <f>VLOOKUP(I129,'[4]ITEM#'!A:B,2,0)</f>
        <v>Costco01</v>
      </c>
      <c r="N129" s="80" t="s">
        <v>1301</v>
      </c>
      <c r="O129" s="80">
        <v>32</v>
      </c>
      <c r="P129" s="42">
        <f>VLOOKUP(I129,'[4]ITEM#'!A:D,4,0)</f>
        <v>-77.349999999999994</v>
      </c>
      <c r="Q129" s="84">
        <f t="shared" si="6"/>
        <v>2</v>
      </c>
    </row>
    <row r="130" spans="1:17" x14ac:dyDescent="0.25">
      <c r="A130" s="77" t="s">
        <v>7936</v>
      </c>
      <c r="B130" s="77" t="s">
        <v>7955</v>
      </c>
      <c r="C130" s="78">
        <v>45294</v>
      </c>
      <c r="D130" s="79">
        <v>-95.31</v>
      </c>
      <c r="E130" s="79">
        <v>-9.4600000000000009</v>
      </c>
      <c r="F130" s="79">
        <v>-85.85</v>
      </c>
      <c r="G130" s="78">
        <v>45294</v>
      </c>
      <c r="H130" s="77" t="s">
        <v>7956</v>
      </c>
      <c r="I130" s="80">
        <v>1662421</v>
      </c>
      <c r="J130" s="80" t="s">
        <v>1300</v>
      </c>
      <c r="K130" s="80">
        <v>196590</v>
      </c>
      <c r="L130" s="81">
        <v>45296</v>
      </c>
      <c r="M130" s="77" t="str">
        <f>VLOOKUP(I130,'[4]ITEM#'!A:B,2,0)</f>
        <v>Costco01</v>
      </c>
      <c r="N130" s="80" t="s">
        <v>1301</v>
      </c>
      <c r="O130" s="80">
        <v>32</v>
      </c>
      <c r="P130" s="42">
        <f>VLOOKUP(I130,'[4]ITEM#'!A:D,4,0)</f>
        <v>-85.85</v>
      </c>
      <c r="Q130" s="84">
        <f t="shared" ref="Q130:Q193" si="11">F130/P130</f>
        <v>1</v>
      </c>
    </row>
    <row r="131" spans="1:17" x14ac:dyDescent="0.25">
      <c r="A131" s="77" t="s">
        <v>7961</v>
      </c>
      <c r="B131" s="77" t="s">
        <v>7962</v>
      </c>
      <c r="C131" s="78">
        <v>45295</v>
      </c>
      <c r="D131" s="79">
        <v>-39</v>
      </c>
      <c r="E131" s="79">
        <v>0</v>
      </c>
      <c r="F131" s="79">
        <v>-39</v>
      </c>
      <c r="G131" s="78">
        <v>45295</v>
      </c>
      <c r="H131" s="77" t="s">
        <v>7963</v>
      </c>
      <c r="I131" s="80">
        <v>1529946</v>
      </c>
      <c r="J131" s="80" t="s">
        <v>1306</v>
      </c>
      <c r="K131" s="80">
        <v>196953</v>
      </c>
      <c r="L131" s="81">
        <v>45299</v>
      </c>
      <c r="M131" s="77" t="str">
        <f>VLOOKUP(I131,'[4]ITEM#'!A:B,2,0)</f>
        <v>Costco01</v>
      </c>
      <c r="N131" s="80" t="s">
        <v>1291</v>
      </c>
      <c r="O131" s="80">
        <v>40</v>
      </c>
      <c r="P131" s="42">
        <f>VLOOKUP(I131,'[4]ITEM#'!A:D,4,0)</f>
        <v>-39</v>
      </c>
      <c r="Q131" s="84">
        <f t="shared" si="11"/>
        <v>1</v>
      </c>
    </row>
    <row r="132" spans="1:17" x14ac:dyDescent="0.25">
      <c r="A132" s="77" t="s">
        <v>7961</v>
      </c>
      <c r="B132" s="77" t="s">
        <v>7964</v>
      </c>
      <c r="C132" s="78">
        <v>45295</v>
      </c>
      <c r="D132" s="79">
        <v>-86.72</v>
      </c>
      <c r="E132" s="79">
        <v>-9.3699999999999992</v>
      </c>
      <c r="F132" s="79">
        <v>-77.349999999999994</v>
      </c>
      <c r="G132" s="78">
        <v>45295</v>
      </c>
      <c r="H132" s="77" t="s">
        <v>7965</v>
      </c>
      <c r="I132" s="80">
        <v>1662420</v>
      </c>
      <c r="J132" s="80" t="s">
        <v>1318</v>
      </c>
      <c r="K132" s="80">
        <v>196953</v>
      </c>
      <c r="L132" s="81">
        <v>45299</v>
      </c>
      <c r="M132" s="77" t="str">
        <f>VLOOKUP(I132,'[4]ITEM#'!A:B,2,0)</f>
        <v>Costco01</v>
      </c>
      <c r="N132" s="80" t="s">
        <v>1301</v>
      </c>
      <c r="O132" s="80">
        <v>32</v>
      </c>
      <c r="P132" s="42">
        <f>VLOOKUP(I132,'[4]ITEM#'!A:D,4,0)</f>
        <v>-77.349999999999994</v>
      </c>
      <c r="Q132" s="84">
        <f t="shared" si="11"/>
        <v>1</v>
      </c>
    </row>
    <row r="133" spans="1:17" x14ac:dyDescent="0.25">
      <c r="A133" s="77" t="s">
        <v>7961</v>
      </c>
      <c r="B133" s="77" t="s">
        <v>7966</v>
      </c>
      <c r="C133" s="78">
        <v>45295</v>
      </c>
      <c r="D133" s="79">
        <v>-42.07</v>
      </c>
      <c r="E133" s="79">
        <v>0</v>
      </c>
      <c r="F133" s="79">
        <v>-42.07</v>
      </c>
      <c r="G133" s="78">
        <v>45295</v>
      </c>
      <c r="H133" s="77" t="s">
        <v>7967</v>
      </c>
      <c r="I133" s="80">
        <v>1514691</v>
      </c>
      <c r="J133" s="80" t="s">
        <v>1293</v>
      </c>
      <c r="K133" s="80">
        <v>196953</v>
      </c>
      <c r="L133" s="81">
        <v>45299</v>
      </c>
      <c r="M133" s="77" t="str">
        <f>VLOOKUP(I133,'[4]ITEM#'!A:B,2,0)</f>
        <v>Costco01</v>
      </c>
      <c r="N133" s="80" t="s">
        <v>1291</v>
      </c>
      <c r="O133" s="80">
        <v>40</v>
      </c>
      <c r="P133" s="42">
        <f>VLOOKUP(I133,'[4]ITEM#'!A:D,4,0)</f>
        <v>-42.07</v>
      </c>
      <c r="Q133" s="84">
        <f t="shared" si="11"/>
        <v>1</v>
      </c>
    </row>
    <row r="134" spans="1:17" x14ac:dyDescent="0.25">
      <c r="A134" s="77" t="s">
        <v>7961</v>
      </c>
      <c r="B134" s="77" t="s">
        <v>7968</v>
      </c>
      <c r="C134" s="78">
        <v>45295</v>
      </c>
      <c r="D134" s="79">
        <v>-78</v>
      </c>
      <c r="E134" s="79">
        <v>0</v>
      </c>
      <c r="F134" s="79">
        <v>-78</v>
      </c>
      <c r="G134" s="78">
        <v>45295</v>
      </c>
      <c r="H134" s="77" t="s">
        <v>7969</v>
      </c>
      <c r="I134" s="80">
        <v>1529947</v>
      </c>
      <c r="J134" s="80" t="s">
        <v>1294</v>
      </c>
      <c r="K134" s="80">
        <v>196953</v>
      </c>
      <c r="L134" s="81">
        <v>45299</v>
      </c>
      <c r="M134" s="77" t="str">
        <f>VLOOKUP(I134,'[4]ITEM#'!A:B,2,0)</f>
        <v>Costco01</v>
      </c>
      <c r="N134" s="80" t="s">
        <v>1291</v>
      </c>
      <c r="O134" s="80">
        <v>40</v>
      </c>
      <c r="P134" s="42">
        <f>VLOOKUP(I134,'[4]ITEM#'!A:D,4,0)</f>
        <v>-39</v>
      </c>
      <c r="Q134" s="84">
        <f t="shared" si="11"/>
        <v>2</v>
      </c>
    </row>
    <row r="135" spans="1:17" x14ac:dyDescent="0.25">
      <c r="A135" s="77" t="s">
        <v>7961</v>
      </c>
      <c r="B135" s="77" t="s">
        <v>7970</v>
      </c>
      <c r="C135" s="78">
        <v>45295</v>
      </c>
      <c r="D135" s="79">
        <v>-39</v>
      </c>
      <c r="E135" s="79">
        <v>0</v>
      </c>
      <c r="F135" s="79">
        <v>-39</v>
      </c>
      <c r="G135" s="78">
        <v>45295</v>
      </c>
      <c r="H135" s="77" t="s">
        <v>7971</v>
      </c>
      <c r="I135" s="80">
        <v>1529946</v>
      </c>
      <c r="J135" s="80" t="s">
        <v>1306</v>
      </c>
      <c r="K135" s="80">
        <v>196953</v>
      </c>
      <c r="L135" s="81">
        <v>45299</v>
      </c>
      <c r="M135" s="77" t="str">
        <f>VLOOKUP(I135,'[4]ITEM#'!A:B,2,0)</f>
        <v>Costco01</v>
      </c>
      <c r="N135" s="80" t="s">
        <v>1291</v>
      </c>
      <c r="O135" s="80">
        <v>40</v>
      </c>
      <c r="P135" s="42">
        <f>VLOOKUP(I135,'[4]ITEM#'!A:D,4,0)</f>
        <v>-39</v>
      </c>
      <c r="Q135" s="84">
        <f t="shared" si="11"/>
        <v>1</v>
      </c>
    </row>
    <row r="136" spans="1:17" x14ac:dyDescent="0.25">
      <c r="A136" s="77" t="s">
        <v>7961</v>
      </c>
      <c r="B136" s="77" t="s">
        <v>7972</v>
      </c>
      <c r="C136" s="78">
        <v>45295</v>
      </c>
      <c r="D136" s="79">
        <v>-95.31</v>
      </c>
      <c r="E136" s="79">
        <v>0</v>
      </c>
      <c r="F136" s="79">
        <v>-95.31</v>
      </c>
      <c r="G136" s="78">
        <v>45295</v>
      </c>
      <c r="H136" s="77" t="s">
        <v>7973</v>
      </c>
      <c r="I136" s="80">
        <v>1662421</v>
      </c>
      <c r="J136" s="80" t="s">
        <v>1300</v>
      </c>
      <c r="K136" s="80">
        <v>196953</v>
      </c>
      <c r="L136" s="81">
        <v>45299</v>
      </c>
      <c r="M136" s="77" t="str">
        <f>VLOOKUP(I136,'[4]ITEM#'!A:B,2,0)</f>
        <v>Costco01</v>
      </c>
      <c r="N136" s="80" t="s">
        <v>1301</v>
      </c>
      <c r="O136" s="80">
        <v>32</v>
      </c>
      <c r="P136" s="42">
        <f>VLOOKUP(I136,'[4]ITEM#'!A:D,4,0)</f>
        <v>-85.85</v>
      </c>
      <c r="Q136" s="84">
        <f t="shared" si="11"/>
        <v>1.1101921956901573</v>
      </c>
    </row>
    <row r="137" spans="1:17" x14ac:dyDescent="0.25">
      <c r="A137" s="77" t="s">
        <v>7961</v>
      </c>
      <c r="B137" s="77" t="s">
        <v>7974</v>
      </c>
      <c r="C137" s="78">
        <v>45295</v>
      </c>
      <c r="D137" s="79">
        <f>E137+F137</f>
        <v>-173.44</v>
      </c>
      <c r="E137" s="79">
        <v>-18.739999999999998</v>
      </c>
      <c r="F137" s="79">
        <v>-154.69999999999999</v>
      </c>
      <c r="G137" s="78">
        <v>45295</v>
      </c>
      <c r="H137" s="77" t="s">
        <v>7975</v>
      </c>
      <c r="I137" s="80">
        <v>1662420</v>
      </c>
      <c r="J137" s="80" t="s">
        <v>1318</v>
      </c>
      <c r="K137" s="80">
        <v>196953</v>
      </c>
      <c r="L137" s="81">
        <v>45299</v>
      </c>
      <c r="M137" s="77" t="str">
        <f>VLOOKUP(I137,'[4]ITEM#'!A:B,2,0)</f>
        <v>Costco01</v>
      </c>
      <c r="N137" s="80" t="s">
        <v>1301</v>
      </c>
      <c r="O137" s="80">
        <v>32</v>
      </c>
      <c r="P137" s="42">
        <f>VLOOKUP(I137,'[4]ITEM#'!A:D,4,0)</f>
        <v>-77.349999999999994</v>
      </c>
      <c r="Q137" s="84">
        <f t="shared" si="11"/>
        <v>2</v>
      </c>
    </row>
    <row r="138" spans="1:17" x14ac:dyDescent="0.25">
      <c r="A138" s="77" t="s">
        <v>7961</v>
      </c>
      <c r="B138" s="77" t="s">
        <v>7974</v>
      </c>
      <c r="C138" s="78">
        <v>45295</v>
      </c>
      <c r="D138" s="79">
        <f>E138+F138</f>
        <v>-95.31</v>
      </c>
      <c r="E138" s="79">
        <v>-9.4600000000000009</v>
      </c>
      <c r="F138" s="79">
        <v>-85.85</v>
      </c>
      <c r="G138" s="78">
        <v>45295</v>
      </c>
      <c r="H138" s="77" t="s">
        <v>7975</v>
      </c>
      <c r="I138" s="80">
        <v>1662421</v>
      </c>
      <c r="J138" s="80" t="s">
        <v>1300</v>
      </c>
      <c r="K138" s="80">
        <v>196953</v>
      </c>
      <c r="L138" s="81">
        <v>45299</v>
      </c>
      <c r="M138" s="77" t="str">
        <f>VLOOKUP(I138,'[4]ITEM#'!A:B,2,0)</f>
        <v>Costco01</v>
      </c>
      <c r="N138" s="80" t="s">
        <v>1301</v>
      </c>
      <c r="O138" s="80">
        <v>32</v>
      </c>
      <c r="P138" s="42">
        <f>VLOOKUP(I138,'[4]ITEM#'!A:D,4,0)</f>
        <v>-85.85</v>
      </c>
      <c r="Q138" s="84">
        <f t="shared" si="11"/>
        <v>1</v>
      </c>
    </row>
    <row r="139" spans="1:17" x14ac:dyDescent="0.25">
      <c r="A139" s="77" t="s">
        <v>7961</v>
      </c>
      <c r="B139" s="77" t="s">
        <v>7976</v>
      </c>
      <c r="C139" s="78">
        <v>45295</v>
      </c>
      <c r="D139" s="79">
        <f>E139+F139</f>
        <v>-38.659999999999997</v>
      </c>
      <c r="E139" s="79">
        <v>-10.51</v>
      </c>
      <c r="F139" s="79">
        <v>-28.15</v>
      </c>
      <c r="G139" s="78">
        <v>45295</v>
      </c>
      <c r="H139" s="77" t="s">
        <v>7977</v>
      </c>
      <c r="I139" s="80">
        <v>1540780</v>
      </c>
      <c r="J139" s="80" t="s">
        <v>1334</v>
      </c>
      <c r="K139" s="80">
        <v>196953</v>
      </c>
      <c r="L139" s="81">
        <v>45299</v>
      </c>
      <c r="M139" s="77" t="str">
        <f>VLOOKUP(I139,'[4]ITEM#'!A:B,2,0)</f>
        <v>Costco01</v>
      </c>
      <c r="N139" s="80" t="s">
        <v>1298</v>
      </c>
      <c r="O139" s="80">
        <v>60</v>
      </c>
      <c r="P139" s="42">
        <f>VLOOKUP(I139,'[4]ITEM#'!A:D,4,0)</f>
        <v>-28.15</v>
      </c>
      <c r="Q139" s="84">
        <f t="shared" si="11"/>
        <v>1</v>
      </c>
    </row>
    <row r="140" spans="1:17" x14ac:dyDescent="0.25">
      <c r="A140" s="77" t="s">
        <v>7961</v>
      </c>
      <c r="B140" s="77" t="s">
        <v>7976</v>
      </c>
      <c r="C140" s="78">
        <v>45295</v>
      </c>
      <c r="D140" s="79">
        <f t="shared" ref="D140:D142" si="12">E140+F140</f>
        <v>-260.16000000000003</v>
      </c>
      <c r="E140" s="79">
        <v>-28.11</v>
      </c>
      <c r="F140" s="79">
        <v>-232.05</v>
      </c>
      <c r="G140" s="78">
        <v>45295</v>
      </c>
      <c r="H140" s="77" t="s">
        <v>7977</v>
      </c>
      <c r="I140" s="80">
        <v>1662420</v>
      </c>
      <c r="J140" s="80" t="s">
        <v>1318</v>
      </c>
      <c r="K140" s="80">
        <v>196953</v>
      </c>
      <c r="L140" s="81">
        <v>45299</v>
      </c>
      <c r="M140" s="77" t="str">
        <f>VLOOKUP(I140,'[4]ITEM#'!A:B,2,0)</f>
        <v>Costco01</v>
      </c>
      <c r="N140" s="80" t="s">
        <v>1301</v>
      </c>
      <c r="O140" s="80">
        <v>32</v>
      </c>
      <c r="P140" s="42">
        <f>VLOOKUP(I140,'[4]ITEM#'!A:D,4,0)</f>
        <v>-77.349999999999994</v>
      </c>
      <c r="Q140" s="84">
        <f t="shared" si="11"/>
        <v>3.0000000000000004</v>
      </c>
    </row>
    <row r="141" spans="1:17" x14ac:dyDescent="0.25">
      <c r="A141" s="77" t="s">
        <v>7961</v>
      </c>
      <c r="B141" s="77" t="s">
        <v>7976</v>
      </c>
      <c r="C141" s="78">
        <v>45295</v>
      </c>
      <c r="D141" s="79">
        <f t="shared" si="12"/>
        <v>-95.31</v>
      </c>
      <c r="E141" s="79">
        <v>-9.4600000000000009</v>
      </c>
      <c r="F141" s="79">
        <v>-85.85</v>
      </c>
      <c r="G141" s="78">
        <v>45295</v>
      </c>
      <c r="H141" s="77" t="s">
        <v>7977</v>
      </c>
      <c r="I141" s="80">
        <v>1662421</v>
      </c>
      <c r="J141" s="80" t="s">
        <v>1300</v>
      </c>
      <c r="K141" s="80">
        <v>196953</v>
      </c>
      <c r="L141" s="81">
        <v>45299</v>
      </c>
      <c r="M141" s="77" t="str">
        <f>VLOOKUP(I141,'[4]ITEM#'!A:B,2,0)</f>
        <v>Costco01</v>
      </c>
      <c r="N141" s="80" t="s">
        <v>1301</v>
      </c>
      <c r="O141" s="80">
        <v>32</v>
      </c>
      <c r="P141" s="42">
        <f>VLOOKUP(I141,'[4]ITEM#'!A:D,4,0)</f>
        <v>-85.85</v>
      </c>
      <c r="Q141" s="84">
        <f t="shared" si="11"/>
        <v>1</v>
      </c>
    </row>
    <row r="142" spans="1:17" x14ac:dyDescent="0.25">
      <c r="A142" s="77" t="s">
        <v>7961</v>
      </c>
      <c r="B142" s="77" t="s">
        <v>7976</v>
      </c>
      <c r="C142" s="78">
        <v>45295</v>
      </c>
      <c r="D142" s="79">
        <f t="shared" si="12"/>
        <v>-95.31</v>
      </c>
      <c r="E142" s="79">
        <v>-9.4600000000000009</v>
      </c>
      <c r="F142" s="79">
        <v>-85.85</v>
      </c>
      <c r="G142" s="78">
        <v>45295</v>
      </c>
      <c r="H142" s="77" t="s">
        <v>7977</v>
      </c>
      <c r="I142" s="80">
        <v>1662422</v>
      </c>
      <c r="J142" s="80" t="s">
        <v>1327</v>
      </c>
      <c r="K142" s="80">
        <v>196953</v>
      </c>
      <c r="L142" s="81">
        <v>45299</v>
      </c>
      <c r="M142" s="77" t="str">
        <f>VLOOKUP(I142,'[4]ITEM#'!A:B,2,0)</f>
        <v>Costco01</v>
      </c>
      <c r="N142" s="80" t="s">
        <v>1301</v>
      </c>
      <c r="O142" s="80">
        <v>32</v>
      </c>
      <c r="P142" s="42">
        <f>VLOOKUP(I142,'[4]ITEM#'!A:D,4,0)</f>
        <v>-85.85</v>
      </c>
      <c r="Q142" s="84">
        <f t="shared" si="11"/>
        <v>1</v>
      </c>
    </row>
    <row r="143" spans="1:17" x14ac:dyDescent="0.25">
      <c r="A143" s="77" t="s">
        <v>7961</v>
      </c>
      <c r="B143" s="77" t="s">
        <v>7978</v>
      </c>
      <c r="C143" s="78">
        <v>45295</v>
      </c>
      <c r="D143" s="79">
        <v>-22.78</v>
      </c>
      <c r="E143" s="79">
        <v>0</v>
      </c>
      <c r="F143" s="79">
        <v>-22.78</v>
      </c>
      <c r="G143" s="78">
        <v>45295</v>
      </c>
      <c r="H143" s="77" t="s">
        <v>7979</v>
      </c>
      <c r="I143" s="80">
        <v>1529939</v>
      </c>
      <c r="J143" s="80" t="s">
        <v>1339</v>
      </c>
      <c r="K143" s="80">
        <v>196953</v>
      </c>
      <c r="L143" s="81">
        <v>45299</v>
      </c>
      <c r="M143" s="77" t="str">
        <f>VLOOKUP(I143,'[4]ITEM#'!A:B,2,0)</f>
        <v>Costco01</v>
      </c>
      <c r="N143" s="80" t="s">
        <v>1291</v>
      </c>
      <c r="O143" s="80">
        <v>40</v>
      </c>
      <c r="P143" s="42">
        <f>VLOOKUP(I143,'[4]ITEM#'!A:D,4,0)</f>
        <v>-22.78</v>
      </c>
      <c r="Q143" s="84">
        <f t="shared" si="11"/>
        <v>1</v>
      </c>
    </row>
    <row r="144" spans="1:17" x14ac:dyDescent="0.25">
      <c r="A144" s="77" t="s">
        <v>7961</v>
      </c>
      <c r="B144" s="77" t="s">
        <v>7980</v>
      </c>
      <c r="C144" s="78">
        <v>45295</v>
      </c>
      <c r="D144" s="79">
        <v>-193.3</v>
      </c>
      <c r="E144" s="79">
        <v>-52.55</v>
      </c>
      <c r="F144" s="79">
        <v>-140.75</v>
      </c>
      <c r="G144" s="78">
        <v>45295</v>
      </c>
      <c r="H144" s="77" t="s">
        <v>7981</v>
      </c>
      <c r="I144" s="80">
        <v>1593356</v>
      </c>
      <c r="J144" s="80" t="s">
        <v>1329</v>
      </c>
      <c r="K144" s="80">
        <v>196953</v>
      </c>
      <c r="L144" s="81">
        <v>45299</v>
      </c>
      <c r="M144" s="77" t="str">
        <f>VLOOKUP(I144,'[4]ITEM#'!A:B,2,0)</f>
        <v>Costco01</v>
      </c>
      <c r="N144" s="80" t="s">
        <v>1298</v>
      </c>
      <c r="O144" s="80">
        <v>60</v>
      </c>
      <c r="P144" s="42">
        <f>VLOOKUP(I144,'[4]ITEM#'!A:D,4,0)</f>
        <v>-28.15</v>
      </c>
      <c r="Q144" s="84">
        <f t="shared" si="11"/>
        <v>5</v>
      </c>
    </row>
    <row r="145" spans="1:17" x14ac:dyDescent="0.25">
      <c r="A145" s="77" t="s">
        <v>7982</v>
      </c>
      <c r="B145" s="77" t="s">
        <v>8007</v>
      </c>
      <c r="C145" s="78">
        <v>45297</v>
      </c>
      <c r="D145" s="79">
        <v>-32.380000000000003</v>
      </c>
      <c r="E145" s="79">
        <v>-9.8800000000000008</v>
      </c>
      <c r="F145" s="79">
        <v>-22.5</v>
      </c>
      <c r="G145" s="78">
        <v>45297</v>
      </c>
      <c r="H145" s="77" t="s">
        <v>8008</v>
      </c>
      <c r="I145" s="80">
        <v>1663069</v>
      </c>
      <c r="J145" s="80" t="s">
        <v>5742</v>
      </c>
      <c r="K145" s="80">
        <v>12223981</v>
      </c>
      <c r="L145" s="81">
        <v>45300</v>
      </c>
      <c r="M145" s="77" t="str">
        <f>VLOOKUP(I145,'[4]ITEM#'!A:B,2,0)</f>
        <v>Costco01</v>
      </c>
      <c r="N145" s="80" t="s">
        <v>1311</v>
      </c>
      <c r="O145" s="80">
        <v>55</v>
      </c>
      <c r="P145" s="42">
        <f>VLOOKUP(I145,'[4]ITEM#'!A:D,4,0)</f>
        <v>-22.5</v>
      </c>
      <c r="Q145" s="84">
        <f t="shared" si="11"/>
        <v>1</v>
      </c>
    </row>
    <row r="146" spans="1:17" x14ac:dyDescent="0.25">
      <c r="A146" s="77" t="s">
        <v>7982</v>
      </c>
      <c r="B146" s="77" t="s">
        <v>7983</v>
      </c>
      <c r="C146" s="78">
        <v>45298</v>
      </c>
      <c r="D146" s="79">
        <v>-95.31</v>
      </c>
      <c r="E146" s="79">
        <v>-9.4600000000000009</v>
      </c>
      <c r="F146" s="79">
        <v>-85.85</v>
      </c>
      <c r="G146" s="78">
        <v>45298</v>
      </c>
      <c r="H146" s="77" t="s">
        <v>7984</v>
      </c>
      <c r="I146" s="80">
        <v>1662422</v>
      </c>
      <c r="J146" s="80" t="s">
        <v>1327</v>
      </c>
      <c r="K146" s="80">
        <v>197009</v>
      </c>
      <c r="L146" s="81">
        <v>45300</v>
      </c>
      <c r="M146" s="77" t="str">
        <f>VLOOKUP(I146,'[4]ITEM#'!A:B,2,0)</f>
        <v>Costco01</v>
      </c>
      <c r="N146" s="80" t="s">
        <v>1301</v>
      </c>
      <c r="O146" s="80">
        <v>32</v>
      </c>
      <c r="P146" s="42">
        <f>VLOOKUP(I146,'[4]ITEM#'!A:D,4,0)</f>
        <v>-85.85</v>
      </c>
      <c r="Q146" s="84">
        <f t="shared" si="11"/>
        <v>1</v>
      </c>
    </row>
    <row r="147" spans="1:17" x14ac:dyDescent="0.25">
      <c r="A147" s="77" t="s">
        <v>7982</v>
      </c>
      <c r="B147" s="77" t="s">
        <v>7985</v>
      </c>
      <c r="C147" s="78">
        <v>45296</v>
      </c>
      <c r="D147" s="79">
        <v>-70.62</v>
      </c>
      <c r="E147" s="79">
        <v>0</v>
      </c>
      <c r="F147" s="79">
        <v>-70.62</v>
      </c>
      <c r="G147" s="78">
        <v>45296</v>
      </c>
      <c r="H147" s="77" t="s">
        <v>7986</v>
      </c>
      <c r="I147" s="80">
        <v>1585799</v>
      </c>
      <c r="J147" s="80" t="s">
        <v>1292</v>
      </c>
      <c r="K147" s="80">
        <v>197009</v>
      </c>
      <c r="L147" s="81">
        <v>45300</v>
      </c>
      <c r="M147" s="77" t="str">
        <f>VLOOKUP(I147,'[4]ITEM#'!A:B,2,0)</f>
        <v>Costco01</v>
      </c>
      <c r="N147" s="80" t="s">
        <v>1291</v>
      </c>
      <c r="O147" s="80">
        <v>40</v>
      </c>
      <c r="P147" s="42">
        <f>VLOOKUP(I147,'[4]ITEM#'!A:D,4,0)</f>
        <v>-70.62</v>
      </c>
      <c r="Q147" s="84">
        <f t="shared" si="11"/>
        <v>1</v>
      </c>
    </row>
    <row r="148" spans="1:17" x14ac:dyDescent="0.25">
      <c r="A148" s="77" t="s">
        <v>7982</v>
      </c>
      <c r="B148" s="77" t="s">
        <v>7987</v>
      </c>
      <c r="C148" s="78">
        <v>45298</v>
      </c>
      <c r="D148" s="79">
        <v>-78</v>
      </c>
      <c r="E148" s="79">
        <v>0</v>
      </c>
      <c r="F148" s="79">
        <v>-78</v>
      </c>
      <c r="G148" s="78">
        <v>45298</v>
      </c>
      <c r="H148" s="77" t="s">
        <v>7988</v>
      </c>
      <c r="I148" s="80">
        <v>1529946</v>
      </c>
      <c r="J148" s="80" t="s">
        <v>1306</v>
      </c>
      <c r="K148" s="80">
        <v>197009</v>
      </c>
      <c r="L148" s="81">
        <v>45300</v>
      </c>
      <c r="M148" s="77" t="str">
        <f>VLOOKUP(I148,'[4]ITEM#'!A:B,2,0)</f>
        <v>Costco01</v>
      </c>
      <c r="N148" s="80" t="s">
        <v>1291</v>
      </c>
      <c r="O148" s="80">
        <v>40</v>
      </c>
      <c r="P148" s="42">
        <f>VLOOKUP(I148,'[4]ITEM#'!A:D,4,0)</f>
        <v>-39</v>
      </c>
      <c r="Q148" s="84">
        <f t="shared" si="11"/>
        <v>2</v>
      </c>
    </row>
    <row r="149" spans="1:17" x14ac:dyDescent="0.25">
      <c r="A149" s="77" t="s">
        <v>7982</v>
      </c>
      <c r="B149" s="77" t="s">
        <v>7989</v>
      </c>
      <c r="C149" s="78">
        <v>45298</v>
      </c>
      <c r="D149" s="79">
        <v>-95.31</v>
      </c>
      <c r="E149" s="79">
        <v>-9.4600000000000009</v>
      </c>
      <c r="F149" s="79">
        <v>-85.85</v>
      </c>
      <c r="G149" s="78">
        <v>45298</v>
      </c>
      <c r="H149" s="77" t="s">
        <v>7990</v>
      </c>
      <c r="I149" s="80">
        <v>1662422</v>
      </c>
      <c r="J149" s="80" t="s">
        <v>1327</v>
      </c>
      <c r="K149" s="80">
        <v>197009</v>
      </c>
      <c r="L149" s="81">
        <v>45300</v>
      </c>
      <c r="M149" s="77" t="str">
        <f>VLOOKUP(I149,'[4]ITEM#'!A:B,2,0)</f>
        <v>Costco01</v>
      </c>
      <c r="N149" s="80" t="s">
        <v>1301</v>
      </c>
      <c r="O149" s="80">
        <v>32</v>
      </c>
      <c r="P149" s="42">
        <f>VLOOKUP(I149,'[4]ITEM#'!A:D,4,0)</f>
        <v>-85.85</v>
      </c>
      <c r="Q149" s="84">
        <f t="shared" si="11"/>
        <v>1</v>
      </c>
    </row>
    <row r="150" spans="1:17" x14ac:dyDescent="0.25">
      <c r="A150" s="77" t="s">
        <v>7982</v>
      </c>
      <c r="B150" s="77" t="s">
        <v>7991</v>
      </c>
      <c r="C150" s="78">
        <v>45298</v>
      </c>
      <c r="D150" s="79">
        <v>-42.07</v>
      </c>
      <c r="E150" s="79">
        <v>0</v>
      </c>
      <c r="F150" s="79">
        <v>-42.07</v>
      </c>
      <c r="G150" s="78">
        <v>45298</v>
      </c>
      <c r="H150" s="77" t="s">
        <v>7992</v>
      </c>
      <c r="I150" s="80">
        <v>1514688</v>
      </c>
      <c r="J150" s="80" t="s">
        <v>1304</v>
      </c>
      <c r="K150" s="80">
        <v>197009</v>
      </c>
      <c r="L150" s="81">
        <v>45300</v>
      </c>
      <c r="M150" s="77" t="str">
        <f>VLOOKUP(I150,'[4]ITEM#'!A:B,2,0)</f>
        <v>Costco01</v>
      </c>
      <c r="N150" s="80" t="s">
        <v>1291</v>
      </c>
      <c r="O150" s="80">
        <v>40</v>
      </c>
      <c r="P150" s="42">
        <f>VLOOKUP(I150,'[4]ITEM#'!A:D,4,0)</f>
        <v>-42.07</v>
      </c>
      <c r="Q150" s="84">
        <f t="shared" si="11"/>
        <v>1</v>
      </c>
    </row>
    <row r="151" spans="1:17" x14ac:dyDescent="0.25">
      <c r="A151" s="77" t="s">
        <v>7982</v>
      </c>
      <c r="B151" s="77" t="s">
        <v>7993</v>
      </c>
      <c r="C151" s="78">
        <v>45297</v>
      </c>
      <c r="D151" s="79">
        <v>-95.31</v>
      </c>
      <c r="E151" s="79">
        <v>-9.4600000000000009</v>
      </c>
      <c r="F151" s="79">
        <v>-85.85</v>
      </c>
      <c r="G151" s="78">
        <v>45297</v>
      </c>
      <c r="H151" s="77" t="s">
        <v>7994</v>
      </c>
      <c r="I151" s="80">
        <v>1662421</v>
      </c>
      <c r="J151" s="80" t="s">
        <v>1300</v>
      </c>
      <c r="K151" s="80">
        <v>197009</v>
      </c>
      <c r="L151" s="81">
        <v>45300</v>
      </c>
      <c r="M151" s="77" t="str">
        <f>VLOOKUP(I151,'[4]ITEM#'!A:B,2,0)</f>
        <v>Costco01</v>
      </c>
      <c r="N151" s="80" t="s">
        <v>1301</v>
      </c>
      <c r="O151" s="80">
        <v>32</v>
      </c>
      <c r="P151" s="42">
        <f>VLOOKUP(I151,'[4]ITEM#'!A:D,4,0)</f>
        <v>-85.85</v>
      </c>
      <c r="Q151" s="84">
        <f t="shared" si="11"/>
        <v>1</v>
      </c>
    </row>
    <row r="152" spans="1:17" x14ac:dyDescent="0.25">
      <c r="A152" s="77" t="s">
        <v>7982</v>
      </c>
      <c r="B152" s="77" t="s">
        <v>7995</v>
      </c>
      <c r="C152" s="78">
        <v>45297</v>
      </c>
      <c r="D152" s="79">
        <f>E152+F152</f>
        <v>-42.7</v>
      </c>
      <c r="E152" s="79">
        <v>-11.1</v>
      </c>
      <c r="F152" s="79">
        <v>-31.6</v>
      </c>
      <c r="G152" s="78">
        <v>45297</v>
      </c>
      <c r="H152" s="77" t="s">
        <v>7996</v>
      </c>
      <c r="I152" s="80">
        <v>1593358</v>
      </c>
      <c r="J152" s="80" t="s">
        <v>1322</v>
      </c>
      <c r="K152" s="80">
        <v>197009</v>
      </c>
      <c r="L152" s="81">
        <v>45300</v>
      </c>
      <c r="M152" s="77" t="str">
        <f>VLOOKUP(I152,'[4]ITEM#'!A:B,2,0)</f>
        <v>Costco01</v>
      </c>
      <c r="N152" s="80" t="s">
        <v>1298</v>
      </c>
      <c r="O152" s="80">
        <v>60</v>
      </c>
      <c r="P152" s="42">
        <f>VLOOKUP(I152,'[4]ITEM#'!A:D,4,0)</f>
        <v>-31.6</v>
      </c>
      <c r="Q152" s="84">
        <f t="shared" si="11"/>
        <v>1</v>
      </c>
    </row>
    <row r="153" spans="1:17" x14ac:dyDescent="0.25">
      <c r="A153" s="77" t="s">
        <v>7982</v>
      </c>
      <c r="B153" s="77" t="s">
        <v>7995</v>
      </c>
      <c r="C153" s="78">
        <v>45297</v>
      </c>
      <c r="D153" s="79">
        <f>E153+F153</f>
        <v>-86.72</v>
      </c>
      <c r="E153" s="79">
        <v>-9.3699999999999992</v>
      </c>
      <c r="F153" s="79">
        <v>-77.349999999999994</v>
      </c>
      <c r="G153" s="78">
        <v>45297</v>
      </c>
      <c r="H153" s="77" t="s">
        <v>7996</v>
      </c>
      <c r="I153" s="80">
        <v>1662420</v>
      </c>
      <c r="J153" s="80" t="s">
        <v>1318</v>
      </c>
      <c r="K153" s="80">
        <v>197009</v>
      </c>
      <c r="L153" s="81">
        <v>45300</v>
      </c>
      <c r="M153" s="77" t="str">
        <f>VLOOKUP(I153,'[4]ITEM#'!A:B,2,0)</f>
        <v>Costco01</v>
      </c>
      <c r="N153" s="80" t="s">
        <v>1301</v>
      </c>
      <c r="O153" s="80">
        <v>32</v>
      </c>
      <c r="P153" s="42">
        <f>VLOOKUP(I153,'[4]ITEM#'!A:D,4,0)</f>
        <v>-77.349999999999994</v>
      </c>
      <c r="Q153" s="84">
        <f t="shared" si="11"/>
        <v>1</v>
      </c>
    </row>
    <row r="154" spans="1:17" x14ac:dyDescent="0.25">
      <c r="A154" s="77" t="s">
        <v>7982</v>
      </c>
      <c r="B154" s="77" t="s">
        <v>7997</v>
      </c>
      <c r="C154" s="78">
        <v>45297</v>
      </c>
      <c r="D154" s="79">
        <v>-86.72</v>
      </c>
      <c r="E154" s="79">
        <v>-9.3699999999999992</v>
      </c>
      <c r="F154" s="79">
        <v>-77.349999999999994</v>
      </c>
      <c r="G154" s="78">
        <v>45297</v>
      </c>
      <c r="H154" s="77" t="s">
        <v>7998</v>
      </c>
      <c r="I154" s="80">
        <v>1662420</v>
      </c>
      <c r="J154" s="80" t="s">
        <v>1318</v>
      </c>
      <c r="K154" s="80">
        <v>197009</v>
      </c>
      <c r="L154" s="81">
        <v>45300</v>
      </c>
      <c r="M154" s="77" t="str">
        <f>VLOOKUP(I154,'[4]ITEM#'!A:B,2,0)</f>
        <v>Costco01</v>
      </c>
      <c r="N154" s="80" t="s">
        <v>1301</v>
      </c>
      <c r="O154" s="80">
        <v>32</v>
      </c>
      <c r="P154" s="42">
        <f>VLOOKUP(I154,'[4]ITEM#'!A:D,4,0)</f>
        <v>-77.349999999999994</v>
      </c>
      <c r="Q154" s="84">
        <f t="shared" si="11"/>
        <v>1</v>
      </c>
    </row>
    <row r="155" spans="1:17" x14ac:dyDescent="0.25">
      <c r="A155" s="77" t="s">
        <v>7982</v>
      </c>
      <c r="B155" s="77" t="s">
        <v>7999</v>
      </c>
      <c r="C155" s="78">
        <v>45296</v>
      </c>
      <c r="D155" s="79">
        <f>E155+F155</f>
        <v>-86.72</v>
      </c>
      <c r="E155" s="79">
        <v>-9.3699999999999992</v>
      </c>
      <c r="F155" s="79">
        <v>-77.349999999999994</v>
      </c>
      <c r="G155" s="78">
        <v>45296</v>
      </c>
      <c r="H155" s="77" t="s">
        <v>8000</v>
      </c>
      <c r="I155" s="80">
        <v>1662420</v>
      </c>
      <c r="J155" s="80" t="s">
        <v>1318</v>
      </c>
      <c r="K155" s="80">
        <v>197009</v>
      </c>
      <c r="L155" s="81">
        <v>45300</v>
      </c>
      <c r="M155" s="77" t="str">
        <f>VLOOKUP(I155,'[4]ITEM#'!A:B,2,0)</f>
        <v>Costco01</v>
      </c>
      <c r="N155" s="80" t="s">
        <v>1301</v>
      </c>
      <c r="O155" s="80">
        <v>32</v>
      </c>
      <c r="P155" s="42">
        <f>VLOOKUP(I155,'[4]ITEM#'!A:D,4,0)</f>
        <v>-77.349999999999994</v>
      </c>
      <c r="Q155" s="84">
        <f t="shared" si="11"/>
        <v>1</v>
      </c>
    </row>
    <row r="156" spans="1:17" x14ac:dyDescent="0.25">
      <c r="A156" s="77" t="s">
        <v>7982</v>
      </c>
      <c r="B156" s="77" t="s">
        <v>7999</v>
      </c>
      <c r="C156" s="78">
        <v>45296</v>
      </c>
      <c r="D156" s="79">
        <f>E156+F156</f>
        <v>-95.31</v>
      </c>
      <c r="E156" s="79">
        <v>-9.4600000000000009</v>
      </c>
      <c r="F156" s="79">
        <v>-85.85</v>
      </c>
      <c r="G156" s="78">
        <v>45296</v>
      </c>
      <c r="H156" s="77" t="s">
        <v>8000</v>
      </c>
      <c r="I156" s="80">
        <v>1662421</v>
      </c>
      <c r="J156" s="80" t="s">
        <v>1300</v>
      </c>
      <c r="K156" s="80">
        <v>197009</v>
      </c>
      <c r="L156" s="81">
        <v>45300</v>
      </c>
      <c r="M156" s="77" t="str">
        <f>VLOOKUP(I156,'[4]ITEM#'!A:B,2,0)</f>
        <v>Costco01</v>
      </c>
      <c r="N156" s="80" t="s">
        <v>1301</v>
      </c>
      <c r="O156" s="80">
        <v>32</v>
      </c>
      <c r="P156" s="42">
        <f>VLOOKUP(I156,'[4]ITEM#'!A:D,4,0)</f>
        <v>-85.85</v>
      </c>
      <c r="Q156" s="84">
        <f t="shared" si="11"/>
        <v>1</v>
      </c>
    </row>
    <row r="157" spans="1:17" x14ac:dyDescent="0.25">
      <c r="A157" s="77" t="s">
        <v>7982</v>
      </c>
      <c r="B157" s="77" t="s">
        <v>8001</v>
      </c>
      <c r="C157" s="78">
        <v>45296</v>
      </c>
      <c r="D157" s="79">
        <v>-39</v>
      </c>
      <c r="E157" s="79">
        <v>0</v>
      </c>
      <c r="F157" s="79">
        <v>-39</v>
      </c>
      <c r="G157" s="78">
        <v>45296</v>
      </c>
      <c r="H157" s="77" t="s">
        <v>8002</v>
      </c>
      <c r="I157" s="80">
        <v>1529946</v>
      </c>
      <c r="J157" s="80" t="s">
        <v>1306</v>
      </c>
      <c r="K157" s="80">
        <v>197009</v>
      </c>
      <c r="L157" s="81">
        <v>45300</v>
      </c>
      <c r="M157" s="77" t="str">
        <f>VLOOKUP(I157,'[4]ITEM#'!A:B,2,0)</f>
        <v>Costco01</v>
      </c>
      <c r="N157" s="80" t="s">
        <v>1291</v>
      </c>
      <c r="O157" s="80">
        <v>40</v>
      </c>
      <c r="P157" s="42">
        <f>VLOOKUP(I157,'[4]ITEM#'!A:D,4,0)</f>
        <v>-39</v>
      </c>
      <c r="Q157" s="84">
        <f t="shared" si="11"/>
        <v>1</v>
      </c>
    </row>
    <row r="158" spans="1:17" x14ac:dyDescent="0.25">
      <c r="A158" s="77" t="s">
        <v>7982</v>
      </c>
      <c r="B158" s="77" t="s">
        <v>8003</v>
      </c>
      <c r="C158" s="78">
        <v>45296</v>
      </c>
      <c r="D158" s="79">
        <v>-86.72</v>
      </c>
      <c r="E158" s="79">
        <v>-9.3699999999999992</v>
      </c>
      <c r="F158" s="79">
        <v>-77.349999999999994</v>
      </c>
      <c r="G158" s="78">
        <v>45296</v>
      </c>
      <c r="H158" s="77" t="s">
        <v>8004</v>
      </c>
      <c r="I158" s="80">
        <v>1662420</v>
      </c>
      <c r="J158" s="80" t="s">
        <v>1318</v>
      </c>
      <c r="K158" s="80">
        <v>197009</v>
      </c>
      <c r="L158" s="81">
        <v>45300</v>
      </c>
      <c r="M158" s="77" t="str">
        <f>VLOOKUP(I158,'[4]ITEM#'!A:B,2,0)</f>
        <v>Costco01</v>
      </c>
      <c r="N158" s="80" t="s">
        <v>1301</v>
      </c>
      <c r="O158" s="80">
        <v>32</v>
      </c>
      <c r="P158" s="42">
        <f>VLOOKUP(I158,'[4]ITEM#'!A:D,4,0)</f>
        <v>-77.349999999999994</v>
      </c>
      <c r="Q158" s="84">
        <f t="shared" si="11"/>
        <v>1</v>
      </c>
    </row>
    <row r="159" spans="1:17" x14ac:dyDescent="0.25">
      <c r="A159" s="77" t="s">
        <v>7982</v>
      </c>
      <c r="B159" s="77" t="s">
        <v>8005</v>
      </c>
      <c r="C159" s="78">
        <v>45296</v>
      </c>
      <c r="D159" s="79">
        <f>E159+F159</f>
        <v>-86.72</v>
      </c>
      <c r="E159" s="79">
        <v>-9.3699999999999992</v>
      </c>
      <c r="F159" s="79">
        <v>-77.349999999999994</v>
      </c>
      <c r="G159" s="78">
        <v>45296</v>
      </c>
      <c r="H159" s="77" t="s">
        <v>8006</v>
      </c>
      <c r="I159" s="80">
        <v>1662420</v>
      </c>
      <c r="J159" s="80" t="s">
        <v>1318</v>
      </c>
      <c r="K159" s="80">
        <v>197009</v>
      </c>
      <c r="L159" s="81">
        <v>45300</v>
      </c>
      <c r="M159" s="77" t="str">
        <f>VLOOKUP(I159,'[4]ITEM#'!A:B,2,0)</f>
        <v>Costco01</v>
      </c>
      <c r="N159" s="80" t="s">
        <v>1301</v>
      </c>
      <c r="O159" s="80">
        <v>32</v>
      </c>
      <c r="P159" s="42">
        <f>VLOOKUP(I159,'[4]ITEM#'!A:D,4,0)</f>
        <v>-77.349999999999994</v>
      </c>
      <c r="Q159" s="84">
        <f t="shared" si="11"/>
        <v>1</v>
      </c>
    </row>
    <row r="160" spans="1:17" x14ac:dyDescent="0.25">
      <c r="A160" s="77" t="s">
        <v>7982</v>
      </c>
      <c r="B160" s="77" t="s">
        <v>8005</v>
      </c>
      <c r="C160" s="78">
        <v>45296</v>
      </c>
      <c r="D160" s="79">
        <f>E160+F160</f>
        <v>-95.31</v>
      </c>
      <c r="E160" s="79">
        <v>-9.4600000000000009</v>
      </c>
      <c r="F160" s="79">
        <v>-85.85</v>
      </c>
      <c r="G160" s="78">
        <v>45296</v>
      </c>
      <c r="H160" s="77" t="s">
        <v>8006</v>
      </c>
      <c r="I160" s="80">
        <v>1662421</v>
      </c>
      <c r="J160" s="80" t="s">
        <v>1300</v>
      </c>
      <c r="K160" s="80">
        <v>197009</v>
      </c>
      <c r="L160" s="81">
        <v>45300</v>
      </c>
      <c r="M160" s="77" t="str">
        <f>VLOOKUP(I160,'[4]ITEM#'!A:B,2,0)</f>
        <v>Costco01</v>
      </c>
      <c r="N160" s="80" t="s">
        <v>1301</v>
      </c>
      <c r="O160" s="80">
        <v>32</v>
      </c>
      <c r="P160" s="42">
        <f>VLOOKUP(I160,'[4]ITEM#'!A:D,4,0)</f>
        <v>-85.85</v>
      </c>
      <c r="Q160" s="84">
        <f t="shared" si="11"/>
        <v>1</v>
      </c>
    </row>
    <row r="161" spans="1:17" x14ac:dyDescent="0.25">
      <c r="A161" s="77" t="s">
        <v>8009</v>
      </c>
      <c r="B161" s="77" t="s">
        <v>8010</v>
      </c>
      <c r="C161" s="78">
        <v>45300</v>
      </c>
      <c r="D161" s="79">
        <v>-43.47</v>
      </c>
      <c r="E161" s="79">
        <v>-20.97</v>
      </c>
      <c r="F161" s="79">
        <v>-22.5</v>
      </c>
      <c r="G161" s="78">
        <v>45300</v>
      </c>
      <c r="H161" s="77" t="s">
        <v>8011</v>
      </c>
      <c r="I161" s="80">
        <v>1663075</v>
      </c>
      <c r="J161" s="80" t="s">
        <v>5741</v>
      </c>
      <c r="K161" s="80">
        <v>12223993</v>
      </c>
      <c r="L161" s="81">
        <v>45302</v>
      </c>
      <c r="M161" s="77" t="str">
        <f>VLOOKUP(I161,'[4]ITEM#'!A:B,2,0)</f>
        <v>Costco01</v>
      </c>
      <c r="N161" s="80" t="s">
        <v>1311</v>
      </c>
      <c r="O161" s="80">
        <v>55</v>
      </c>
      <c r="P161" s="42">
        <f>VLOOKUP(I161,'[4]ITEM#'!A:D,4,0)</f>
        <v>-22.5</v>
      </c>
      <c r="Q161" s="84">
        <f t="shared" si="11"/>
        <v>1</v>
      </c>
    </row>
    <row r="162" spans="1:17" x14ac:dyDescent="0.25">
      <c r="A162" s="77" t="s">
        <v>8009</v>
      </c>
      <c r="B162" s="77" t="s">
        <v>8050</v>
      </c>
      <c r="C162" s="78">
        <v>45299</v>
      </c>
      <c r="D162" s="79">
        <v>-42.23</v>
      </c>
      <c r="E162" s="79">
        <v>-19.73</v>
      </c>
      <c r="F162" s="79">
        <v>-22.5</v>
      </c>
      <c r="G162" s="78">
        <v>45299</v>
      </c>
      <c r="H162" s="77" t="s">
        <v>8012</v>
      </c>
      <c r="I162" s="80">
        <v>1663075</v>
      </c>
      <c r="J162" s="80" t="s">
        <v>5741</v>
      </c>
      <c r="K162" s="80">
        <v>12223993</v>
      </c>
      <c r="L162" s="81">
        <v>45302</v>
      </c>
      <c r="M162" s="77" t="str">
        <f>VLOOKUP(I162,'[4]ITEM#'!A:B,2,0)</f>
        <v>Costco01</v>
      </c>
      <c r="N162" s="80" t="s">
        <v>1311</v>
      </c>
      <c r="O162" s="80">
        <v>55</v>
      </c>
      <c r="P162" s="42">
        <f>VLOOKUP(I162,'[4]ITEM#'!A:D,4,0)</f>
        <v>-22.5</v>
      </c>
      <c r="Q162" s="84">
        <f t="shared" si="11"/>
        <v>1</v>
      </c>
    </row>
    <row r="163" spans="1:17" x14ac:dyDescent="0.25">
      <c r="A163" s="77" t="s">
        <v>8009</v>
      </c>
      <c r="B163" s="77" t="s">
        <v>8013</v>
      </c>
      <c r="C163" s="78">
        <v>45299</v>
      </c>
      <c r="D163" s="79">
        <v>-86.72</v>
      </c>
      <c r="E163" s="79">
        <v>-9.3699999999999992</v>
      </c>
      <c r="F163" s="79">
        <v>-77.349999999999994</v>
      </c>
      <c r="G163" s="78">
        <v>45299</v>
      </c>
      <c r="H163" s="77" t="s">
        <v>8014</v>
      </c>
      <c r="I163" s="80">
        <v>1662420</v>
      </c>
      <c r="J163" s="80" t="s">
        <v>1318</v>
      </c>
      <c r="K163" s="80">
        <v>197116</v>
      </c>
      <c r="L163" s="81">
        <v>45302</v>
      </c>
      <c r="M163" s="77" t="str">
        <f>VLOOKUP(I163,'[4]ITEM#'!A:B,2,0)</f>
        <v>Costco01</v>
      </c>
      <c r="N163" s="80" t="s">
        <v>1301</v>
      </c>
      <c r="O163" s="80">
        <v>32</v>
      </c>
      <c r="P163" s="42">
        <f>VLOOKUP(I163,'[4]ITEM#'!A:D,4,0)</f>
        <v>-77.349999999999994</v>
      </c>
      <c r="Q163" s="84">
        <f t="shared" si="11"/>
        <v>1</v>
      </c>
    </row>
    <row r="164" spans="1:17" x14ac:dyDescent="0.25">
      <c r="A164" s="77" t="s">
        <v>8009</v>
      </c>
      <c r="B164" s="77" t="s">
        <v>8015</v>
      </c>
      <c r="C164" s="78">
        <v>45299</v>
      </c>
      <c r="D164" s="79">
        <v>-86.72</v>
      </c>
      <c r="E164" s="79">
        <v>-9.3699999999999992</v>
      </c>
      <c r="F164" s="79">
        <v>-77.349999999999994</v>
      </c>
      <c r="G164" s="78">
        <v>45299</v>
      </c>
      <c r="H164" s="77" t="s">
        <v>8016</v>
      </c>
      <c r="I164" s="80">
        <v>1662420</v>
      </c>
      <c r="J164" s="80" t="s">
        <v>1318</v>
      </c>
      <c r="K164" s="80">
        <v>197116</v>
      </c>
      <c r="L164" s="81">
        <v>45302</v>
      </c>
      <c r="M164" s="77" t="str">
        <f>VLOOKUP(I164,'[4]ITEM#'!A:B,2,0)</f>
        <v>Costco01</v>
      </c>
      <c r="N164" s="80" t="s">
        <v>1301</v>
      </c>
      <c r="O164" s="80">
        <v>32</v>
      </c>
      <c r="P164" s="42">
        <f>VLOOKUP(I164,'[4]ITEM#'!A:D,4,0)</f>
        <v>-77.349999999999994</v>
      </c>
      <c r="Q164" s="84">
        <f t="shared" si="11"/>
        <v>1</v>
      </c>
    </row>
    <row r="165" spans="1:17" x14ac:dyDescent="0.25">
      <c r="A165" s="77" t="s">
        <v>8009</v>
      </c>
      <c r="B165" s="77" t="s">
        <v>8051</v>
      </c>
      <c r="C165" s="78">
        <v>45300</v>
      </c>
      <c r="D165" s="79">
        <v>-86.72</v>
      </c>
      <c r="E165" s="79">
        <v>-9.3699999999999992</v>
      </c>
      <c r="F165" s="79">
        <v>-77.349999999999994</v>
      </c>
      <c r="G165" s="78">
        <v>45300</v>
      </c>
      <c r="H165" s="77" t="s">
        <v>8017</v>
      </c>
      <c r="I165" s="80">
        <v>1662420</v>
      </c>
      <c r="J165" s="80" t="s">
        <v>1318</v>
      </c>
      <c r="K165" s="80">
        <v>197116</v>
      </c>
      <c r="L165" s="81">
        <v>45302</v>
      </c>
      <c r="M165" s="77" t="str">
        <f>VLOOKUP(I165,'[4]ITEM#'!A:B,2,0)</f>
        <v>Costco01</v>
      </c>
      <c r="N165" s="80" t="s">
        <v>1301</v>
      </c>
      <c r="O165" s="80">
        <v>32</v>
      </c>
      <c r="P165" s="42">
        <f>VLOOKUP(I165,'[4]ITEM#'!A:D,4,0)</f>
        <v>-77.349999999999994</v>
      </c>
      <c r="Q165" s="84">
        <f t="shared" si="11"/>
        <v>1</v>
      </c>
    </row>
    <row r="166" spans="1:17" x14ac:dyDescent="0.25">
      <c r="A166" s="77" t="s">
        <v>8009</v>
      </c>
      <c r="B166" s="77" t="s">
        <v>8018</v>
      </c>
      <c r="C166" s="78">
        <v>45299</v>
      </c>
      <c r="D166" s="79">
        <v>-25.55</v>
      </c>
      <c r="E166" s="79">
        <v>0</v>
      </c>
      <c r="F166" s="79">
        <v>-25.55</v>
      </c>
      <c r="G166" s="78">
        <v>45299</v>
      </c>
      <c r="H166" s="77" t="s">
        <v>8019</v>
      </c>
      <c r="I166" s="80">
        <v>1516594</v>
      </c>
      <c r="J166" s="80" t="s">
        <v>1313</v>
      </c>
      <c r="K166" s="80">
        <v>197116</v>
      </c>
      <c r="L166" s="81">
        <v>45302</v>
      </c>
      <c r="M166" s="77" t="str">
        <f>VLOOKUP(I166,'[4]ITEM#'!A:B,2,0)</f>
        <v>Costco01</v>
      </c>
      <c r="N166" s="80" t="s">
        <v>1291</v>
      </c>
      <c r="O166" s="80">
        <v>40</v>
      </c>
      <c r="P166" s="42">
        <f>VLOOKUP(I166,'[4]ITEM#'!A:D,4,0)</f>
        <v>-25.55</v>
      </c>
      <c r="Q166" s="84">
        <f t="shared" si="11"/>
        <v>1</v>
      </c>
    </row>
    <row r="167" spans="1:17" x14ac:dyDescent="0.25">
      <c r="A167" s="77" t="s">
        <v>8009</v>
      </c>
      <c r="B167" s="77" t="s">
        <v>8020</v>
      </c>
      <c r="C167" s="78">
        <v>45299</v>
      </c>
      <c r="D167" s="79">
        <v>-39</v>
      </c>
      <c r="E167" s="79">
        <v>0</v>
      </c>
      <c r="F167" s="79">
        <v>-39</v>
      </c>
      <c r="G167" s="78">
        <v>45299</v>
      </c>
      <c r="H167" s="77" t="s">
        <v>8021</v>
      </c>
      <c r="I167" s="80">
        <v>1529947</v>
      </c>
      <c r="J167" s="80" t="s">
        <v>1294</v>
      </c>
      <c r="K167" s="80">
        <v>197116</v>
      </c>
      <c r="L167" s="81">
        <v>45302</v>
      </c>
      <c r="M167" s="77" t="str">
        <f>VLOOKUP(I167,'[4]ITEM#'!A:B,2,0)</f>
        <v>Costco01</v>
      </c>
      <c r="N167" s="80" t="s">
        <v>1291</v>
      </c>
      <c r="O167" s="80">
        <v>40</v>
      </c>
      <c r="P167" s="42">
        <f>VLOOKUP(I167,'[4]ITEM#'!A:D,4,0)</f>
        <v>-39</v>
      </c>
      <c r="Q167" s="84">
        <f t="shared" si="11"/>
        <v>1</v>
      </c>
    </row>
    <row r="168" spans="1:17" x14ac:dyDescent="0.25">
      <c r="A168" s="77" t="s">
        <v>8009</v>
      </c>
      <c r="B168" s="77" t="s">
        <v>8022</v>
      </c>
      <c r="C168" s="78">
        <v>45299</v>
      </c>
      <c r="D168" s="79">
        <v>-25.55</v>
      </c>
      <c r="E168" s="79">
        <v>0</v>
      </c>
      <c r="F168" s="79">
        <v>-25.55</v>
      </c>
      <c r="G168" s="78">
        <v>45299</v>
      </c>
      <c r="H168" s="77" t="s">
        <v>8023</v>
      </c>
      <c r="I168" s="80">
        <v>1516597</v>
      </c>
      <c r="J168" s="80" t="s">
        <v>1303</v>
      </c>
      <c r="K168" s="80">
        <v>197116</v>
      </c>
      <c r="L168" s="81">
        <v>45302</v>
      </c>
      <c r="M168" s="77" t="str">
        <f>VLOOKUP(I168,'[4]ITEM#'!A:B,2,0)</f>
        <v>Costco01</v>
      </c>
      <c r="N168" s="80" t="s">
        <v>1291</v>
      </c>
      <c r="O168" s="80">
        <v>40</v>
      </c>
      <c r="P168" s="42">
        <f>VLOOKUP(I168,'[4]ITEM#'!A:D,4,0)</f>
        <v>-25.55</v>
      </c>
      <c r="Q168" s="84">
        <f t="shared" si="11"/>
        <v>1</v>
      </c>
    </row>
    <row r="169" spans="1:17" x14ac:dyDescent="0.25">
      <c r="A169" s="77" t="s">
        <v>8009</v>
      </c>
      <c r="B169" s="77" t="s">
        <v>8024</v>
      </c>
      <c r="C169" s="78">
        <v>45300</v>
      </c>
      <c r="D169" s="79">
        <f>E169+F169</f>
        <v>-213.5</v>
      </c>
      <c r="E169" s="79">
        <v>-55.5</v>
      </c>
      <c r="F169" s="79">
        <v>-158</v>
      </c>
      <c r="G169" s="78">
        <v>45300</v>
      </c>
      <c r="H169" s="77" t="s">
        <v>8025</v>
      </c>
      <c r="I169" s="80">
        <v>1540785</v>
      </c>
      <c r="J169" s="80" t="s">
        <v>1328</v>
      </c>
      <c r="K169" s="80">
        <v>197116</v>
      </c>
      <c r="L169" s="81">
        <v>45302</v>
      </c>
      <c r="M169" s="77" t="str">
        <f>VLOOKUP(I169,'[4]ITEM#'!A:B,2,0)</f>
        <v>Costco01</v>
      </c>
      <c r="N169" s="80" t="s">
        <v>1298</v>
      </c>
      <c r="O169" s="80">
        <v>60</v>
      </c>
      <c r="P169" s="42">
        <f>VLOOKUP(I169,'[4]ITEM#'!A:D,4,0)</f>
        <v>-31.6</v>
      </c>
      <c r="Q169" s="84">
        <f t="shared" si="11"/>
        <v>5</v>
      </c>
    </row>
    <row r="170" spans="1:17" x14ac:dyDescent="0.25">
      <c r="A170" s="77" t="s">
        <v>8009</v>
      </c>
      <c r="B170" s="77" t="s">
        <v>8024</v>
      </c>
      <c r="C170" s="78">
        <v>45300</v>
      </c>
      <c r="D170" s="79">
        <f t="shared" ref="D170:D171" si="13">E170+F170</f>
        <v>-86.72</v>
      </c>
      <c r="E170" s="79">
        <v>-9.3699999999999992</v>
      </c>
      <c r="F170" s="79">
        <v>-77.349999999999994</v>
      </c>
      <c r="G170" s="78">
        <v>45300</v>
      </c>
      <c r="H170" s="77" t="s">
        <v>8025</v>
      </c>
      <c r="I170" s="80">
        <v>1662420</v>
      </c>
      <c r="J170" s="80" t="s">
        <v>1318</v>
      </c>
      <c r="K170" s="80">
        <v>197116</v>
      </c>
      <c r="L170" s="81">
        <v>45302</v>
      </c>
      <c r="M170" s="77" t="str">
        <f>VLOOKUP(I170,'[4]ITEM#'!A:B,2,0)</f>
        <v>Costco01</v>
      </c>
      <c r="N170" s="80" t="s">
        <v>1301</v>
      </c>
      <c r="O170" s="80">
        <v>32</v>
      </c>
      <c r="P170" s="42">
        <f>VLOOKUP(I170,'[4]ITEM#'!A:D,4,0)</f>
        <v>-77.349999999999994</v>
      </c>
      <c r="Q170" s="84">
        <f t="shared" si="11"/>
        <v>1</v>
      </c>
    </row>
    <row r="171" spans="1:17" x14ac:dyDescent="0.25">
      <c r="A171" s="77" t="s">
        <v>8009</v>
      </c>
      <c r="B171" s="77" t="s">
        <v>8024</v>
      </c>
      <c r="C171" s="78">
        <v>45300</v>
      </c>
      <c r="D171" s="79">
        <f t="shared" si="13"/>
        <v>-95.31</v>
      </c>
      <c r="E171" s="79">
        <v>-9.4600000000000009</v>
      </c>
      <c r="F171" s="79">
        <v>-85.85</v>
      </c>
      <c r="G171" s="78">
        <v>45300</v>
      </c>
      <c r="H171" s="77" t="s">
        <v>8025</v>
      </c>
      <c r="I171" s="80">
        <v>1662421</v>
      </c>
      <c r="J171" s="80" t="s">
        <v>1300</v>
      </c>
      <c r="K171" s="80">
        <v>197116</v>
      </c>
      <c r="L171" s="81">
        <v>45302</v>
      </c>
      <c r="M171" s="77" t="str">
        <f>VLOOKUP(I171,'[4]ITEM#'!A:B,2,0)</f>
        <v>Costco01</v>
      </c>
      <c r="N171" s="80" t="s">
        <v>1301</v>
      </c>
      <c r="O171" s="80">
        <v>32</v>
      </c>
      <c r="P171" s="42">
        <f>VLOOKUP(I171,'[4]ITEM#'!A:D,4,0)</f>
        <v>-85.85</v>
      </c>
      <c r="Q171" s="84">
        <f t="shared" si="11"/>
        <v>1</v>
      </c>
    </row>
    <row r="172" spans="1:17" x14ac:dyDescent="0.25">
      <c r="A172" s="77" t="s">
        <v>8009</v>
      </c>
      <c r="B172" s="77" t="s">
        <v>8026</v>
      </c>
      <c r="C172" s="78">
        <v>45300</v>
      </c>
      <c r="D172" s="79">
        <v>-86.72</v>
      </c>
      <c r="E172" s="79">
        <v>-9.3699999999999992</v>
      </c>
      <c r="F172" s="79">
        <v>-77.349999999999994</v>
      </c>
      <c r="G172" s="78">
        <v>45300</v>
      </c>
      <c r="H172" s="77" t="s">
        <v>8027</v>
      </c>
      <c r="I172" s="80">
        <v>1662420</v>
      </c>
      <c r="J172" s="80" t="s">
        <v>1318</v>
      </c>
      <c r="K172" s="80">
        <v>197116</v>
      </c>
      <c r="L172" s="81">
        <v>45302</v>
      </c>
      <c r="M172" s="77" t="str">
        <f>VLOOKUP(I172,'[4]ITEM#'!A:B,2,0)</f>
        <v>Costco01</v>
      </c>
      <c r="N172" s="80" t="s">
        <v>1301</v>
      </c>
      <c r="O172" s="80">
        <v>32</v>
      </c>
      <c r="P172" s="42">
        <f>VLOOKUP(I172,'[4]ITEM#'!A:D,4,0)</f>
        <v>-77.349999999999994</v>
      </c>
      <c r="Q172" s="84">
        <f t="shared" si="11"/>
        <v>1</v>
      </c>
    </row>
    <row r="173" spans="1:17" x14ac:dyDescent="0.25">
      <c r="A173" s="77" t="s">
        <v>8009</v>
      </c>
      <c r="B173" s="77" t="s">
        <v>8028</v>
      </c>
      <c r="C173" s="78">
        <v>45300</v>
      </c>
      <c r="D173" s="79">
        <v>-86.72</v>
      </c>
      <c r="E173" s="79">
        <v>-9.3699999999999992</v>
      </c>
      <c r="F173" s="79">
        <v>-77.349999999999994</v>
      </c>
      <c r="G173" s="78">
        <v>45300</v>
      </c>
      <c r="H173" s="77" t="s">
        <v>8029</v>
      </c>
      <c r="I173" s="80">
        <v>1662420</v>
      </c>
      <c r="J173" s="80" t="s">
        <v>1318</v>
      </c>
      <c r="K173" s="80">
        <v>197116</v>
      </c>
      <c r="L173" s="81">
        <v>45302</v>
      </c>
      <c r="M173" s="77" t="str">
        <f>VLOOKUP(I173,'[4]ITEM#'!A:B,2,0)</f>
        <v>Costco01</v>
      </c>
      <c r="N173" s="80" t="s">
        <v>1301</v>
      </c>
      <c r="O173" s="80">
        <v>32</v>
      </c>
      <c r="P173" s="42">
        <f>VLOOKUP(I173,'[4]ITEM#'!A:D,4,0)</f>
        <v>-77.349999999999994</v>
      </c>
      <c r="Q173" s="84">
        <f t="shared" si="11"/>
        <v>1</v>
      </c>
    </row>
    <row r="174" spans="1:17" x14ac:dyDescent="0.25">
      <c r="A174" s="77" t="s">
        <v>8009</v>
      </c>
      <c r="B174" s="77" t="s">
        <v>8030</v>
      </c>
      <c r="C174" s="78">
        <v>45300</v>
      </c>
      <c r="D174" s="79">
        <f>E174+F174</f>
        <v>-38.659999999999997</v>
      </c>
      <c r="E174" s="79">
        <v>-10.51</v>
      </c>
      <c r="F174" s="79">
        <v>-28.15</v>
      </c>
      <c r="G174" s="78">
        <v>45300</v>
      </c>
      <c r="H174" s="77" t="s">
        <v>8031</v>
      </c>
      <c r="I174" s="80">
        <v>1540783</v>
      </c>
      <c r="J174" s="80" t="s">
        <v>1317</v>
      </c>
      <c r="K174" s="80">
        <v>197116</v>
      </c>
      <c r="L174" s="81">
        <v>45302</v>
      </c>
      <c r="M174" s="77" t="str">
        <f>VLOOKUP(I174,'[4]ITEM#'!A:B,2,0)</f>
        <v>Costco01</v>
      </c>
      <c r="N174" s="80" t="s">
        <v>1298</v>
      </c>
      <c r="O174" s="80">
        <v>60</v>
      </c>
      <c r="P174" s="42">
        <f>VLOOKUP(I174,'[4]ITEM#'!A:D,4,0)</f>
        <v>-28.15</v>
      </c>
      <c r="Q174" s="84">
        <f t="shared" si="11"/>
        <v>1</v>
      </c>
    </row>
    <row r="175" spans="1:17" x14ac:dyDescent="0.25">
      <c r="A175" s="77" t="s">
        <v>8009</v>
      </c>
      <c r="B175" s="77" t="s">
        <v>8030</v>
      </c>
      <c r="C175" s="78">
        <v>45300</v>
      </c>
      <c r="D175" s="79">
        <f t="shared" ref="D175:D177" si="14">E175+F175</f>
        <v>-86.72</v>
      </c>
      <c r="E175" s="79">
        <v>-9.3699999999999992</v>
      </c>
      <c r="F175" s="79">
        <v>-77.349999999999994</v>
      </c>
      <c r="G175" s="78">
        <v>45300</v>
      </c>
      <c r="H175" s="77" t="s">
        <v>8031</v>
      </c>
      <c r="I175" s="80">
        <v>1662420</v>
      </c>
      <c r="J175" s="80" t="s">
        <v>1318</v>
      </c>
      <c r="K175" s="80">
        <v>197116</v>
      </c>
      <c r="L175" s="81">
        <v>45302</v>
      </c>
      <c r="M175" s="77" t="str">
        <f>VLOOKUP(I175,'[4]ITEM#'!A:B,2,0)</f>
        <v>Costco01</v>
      </c>
      <c r="N175" s="80" t="s">
        <v>1301</v>
      </c>
      <c r="O175" s="80">
        <v>32</v>
      </c>
      <c r="P175" s="42">
        <f>VLOOKUP(I175,'[4]ITEM#'!A:D,4,0)</f>
        <v>-77.349999999999994</v>
      </c>
      <c r="Q175" s="84">
        <f t="shared" si="11"/>
        <v>1</v>
      </c>
    </row>
    <row r="176" spans="1:17" x14ac:dyDescent="0.25">
      <c r="A176" s="77" t="s">
        <v>8009</v>
      </c>
      <c r="B176" s="77" t="s">
        <v>8030</v>
      </c>
      <c r="C176" s="78">
        <v>45300</v>
      </c>
      <c r="D176" s="79">
        <f t="shared" si="14"/>
        <v>-95.31</v>
      </c>
      <c r="E176" s="79">
        <v>-9.4600000000000009</v>
      </c>
      <c r="F176" s="79">
        <v>-85.85</v>
      </c>
      <c r="G176" s="78">
        <v>45300</v>
      </c>
      <c r="H176" s="77" t="s">
        <v>8031</v>
      </c>
      <c r="I176" s="80">
        <v>1662421</v>
      </c>
      <c r="J176" s="80" t="s">
        <v>1300</v>
      </c>
      <c r="K176" s="80">
        <v>197116</v>
      </c>
      <c r="L176" s="81">
        <v>45302</v>
      </c>
      <c r="M176" s="77" t="str">
        <f>VLOOKUP(I176,'[4]ITEM#'!A:B,2,0)</f>
        <v>Costco01</v>
      </c>
      <c r="N176" s="80" t="s">
        <v>1301</v>
      </c>
      <c r="O176" s="80">
        <v>32</v>
      </c>
      <c r="P176" s="42">
        <f>VLOOKUP(I176,'[4]ITEM#'!A:D,4,0)</f>
        <v>-85.85</v>
      </c>
      <c r="Q176" s="84">
        <f t="shared" si="11"/>
        <v>1</v>
      </c>
    </row>
    <row r="177" spans="1:17" x14ac:dyDescent="0.25">
      <c r="A177" s="77" t="s">
        <v>8009</v>
      </c>
      <c r="B177" s="77" t="s">
        <v>8030</v>
      </c>
      <c r="C177" s="78">
        <v>45300</v>
      </c>
      <c r="D177" s="79">
        <f t="shared" si="14"/>
        <v>-95.31</v>
      </c>
      <c r="E177" s="79">
        <v>-9.4600000000000009</v>
      </c>
      <c r="F177" s="79">
        <v>-85.85</v>
      </c>
      <c r="G177" s="78">
        <v>45300</v>
      </c>
      <c r="H177" s="77" t="s">
        <v>8031</v>
      </c>
      <c r="I177" s="80">
        <v>1662422</v>
      </c>
      <c r="J177" s="80" t="s">
        <v>1327</v>
      </c>
      <c r="K177" s="80">
        <v>197116</v>
      </c>
      <c r="L177" s="81">
        <v>45302</v>
      </c>
      <c r="M177" s="77" t="str">
        <f>VLOOKUP(I177,'[4]ITEM#'!A:B,2,0)</f>
        <v>Costco01</v>
      </c>
      <c r="N177" s="80" t="s">
        <v>1301</v>
      </c>
      <c r="O177" s="80">
        <v>32</v>
      </c>
      <c r="P177" s="42">
        <f>VLOOKUP(I177,'[4]ITEM#'!A:D,4,0)</f>
        <v>-85.85</v>
      </c>
      <c r="Q177" s="84">
        <f t="shared" si="11"/>
        <v>1</v>
      </c>
    </row>
    <row r="178" spans="1:17" x14ac:dyDescent="0.25">
      <c r="A178" s="77" t="s">
        <v>8009</v>
      </c>
      <c r="B178" s="77" t="s">
        <v>8032</v>
      </c>
      <c r="C178" s="78">
        <v>45299</v>
      </c>
      <c r="D178" s="79">
        <f>E178+F178</f>
        <v>-85.4</v>
      </c>
      <c r="E178" s="79">
        <v>-22.2</v>
      </c>
      <c r="F178" s="79">
        <v>-63.2</v>
      </c>
      <c r="G178" s="78">
        <v>45299</v>
      </c>
      <c r="H178" s="77" t="s">
        <v>8033</v>
      </c>
      <c r="I178" s="80">
        <v>1540785</v>
      </c>
      <c r="J178" s="80" t="s">
        <v>1328</v>
      </c>
      <c r="K178" s="80">
        <v>197116</v>
      </c>
      <c r="L178" s="81">
        <v>45302</v>
      </c>
      <c r="M178" s="77" t="str">
        <f>VLOOKUP(I178,'[4]ITEM#'!A:B,2,0)</f>
        <v>Costco01</v>
      </c>
      <c r="N178" s="80" t="s">
        <v>1298</v>
      </c>
      <c r="O178" s="80">
        <v>60</v>
      </c>
      <c r="P178" s="42">
        <f>VLOOKUP(I178,'[4]ITEM#'!A:D,4,0)</f>
        <v>-31.6</v>
      </c>
      <c r="Q178" s="84">
        <f t="shared" si="11"/>
        <v>2</v>
      </c>
    </row>
    <row r="179" spans="1:17" x14ac:dyDescent="0.25">
      <c r="A179" s="77" t="s">
        <v>8009</v>
      </c>
      <c r="B179" s="77" t="s">
        <v>8032</v>
      </c>
      <c r="C179" s="78">
        <v>45299</v>
      </c>
      <c r="D179" s="79">
        <f>E179+F179</f>
        <v>-86.72</v>
      </c>
      <c r="E179" s="79">
        <v>-9.3699999999999992</v>
      </c>
      <c r="F179" s="79">
        <v>-77.349999999999994</v>
      </c>
      <c r="G179" s="78">
        <v>45299</v>
      </c>
      <c r="H179" s="77" t="s">
        <v>8033</v>
      </c>
      <c r="I179" s="80">
        <v>1662420</v>
      </c>
      <c r="J179" s="80" t="s">
        <v>1318</v>
      </c>
      <c r="K179" s="80">
        <v>197116</v>
      </c>
      <c r="L179" s="81">
        <v>45302</v>
      </c>
      <c r="M179" s="77" t="str">
        <f>VLOOKUP(I179,'[4]ITEM#'!A:B,2,0)</f>
        <v>Costco01</v>
      </c>
      <c r="N179" s="80" t="s">
        <v>1301</v>
      </c>
      <c r="O179" s="80">
        <v>32</v>
      </c>
      <c r="P179" s="42">
        <f>VLOOKUP(I179,'[4]ITEM#'!A:D,4,0)</f>
        <v>-77.349999999999994</v>
      </c>
      <c r="Q179" s="84">
        <f t="shared" si="11"/>
        <v>1</v>
      </c>
    </row>
    <row r="180" spans="1:17" x14ac:dyDescent="0.25">
      <c r="A180" s="77" t="s">
        <v>8009</v>
      </c>
      <c r="B180" s="77" t="s">
        <v>8034</v>
      </c>
      <c r="C180" s="78">
        <v>45299</v>
      </c>
      <c r="D180" s="79">
        <v>-86.72</v>
      </c>
      <c r="E180" s="79">
        <v>-9.3699999999999992</v>
      </c>
      <c r="F180" s="79">
        <v>-77.349999999999994</v>
      </c>
      <c r="G180" s="78">
        <v>45299</v>
      </c>
      <c r="H180" s="77" t="s">
        <v>8035</v>
      </c>
      <c r="I180" s="80">
        <v>1662420</v>
      </c>
      <c r="J180" s="80" t="s">
        <v>1318</v>
      </c>
      <c r="K180" s="80">
        <v>197116</v>
      </c>
      <c r="L180" s="81">
        <v>45302</v>
      </c>
      <c r="M180" s="77" t="str">
        <f>VLOOKUP(I180,'[4]ITEM#'!A:B,2,0)</f>
        <v>Costco01</v>
      </c>
      <c r="N180" s="80" t="s">
        <v>1301</v>
      </c>
      <c r="O180" s="80">
        <v>32</v>
      </c>
      <c r="P180" s="42">
        <f>VLOOKUP(I180,'[4]ITEM#'!A:D,4,0)</f>
        <v>-77.349999999999994</v>
      </c>
      <c r="Q180" s="84">
        <f t="shared" si="11"/>
        <v>1</v>
      </c>
    </row>
    <row r="181" spans="1:17" x14ac:dyDescent="0.25">
      <c r="A181" s="77" t="s">
        <v>8009</v>
      </c>
      <c r="B181" s="77" t="s">
        <v>8052</v>
      </c>
      <c r="C181" s="78">
        <v>45300</v>
      </c>
      <c r="D181" s="79">
        <f>E181+F181</f>
        <v>-86.72</v>
      </c>
      <c r="E181" s="79">
        <v>-9.3699999999999992</v>
      </c>
      <c r="F181" s="79">
        <v>-77.349999999999994</v>
      </c>
      <c r="G181" s="78">
        <v>45300</v>
      </c>
      <c r="H181" s="77" t="s">
        <v>8036</v>
      </c>
      <c r="I181" s="80">
        <v>1662420</v>
      </c>
      <c r="J181" s="80" t="s">
        <v>1318</v>
      </c>
      <c r="K181" s="80">
        <v>197116</v>
      </c>
      <c r="L181" s="81">
        <v>45302</v>
      </c>
      <c r="M181" s="77" t="str">
        <f>VLOOKUP(I181,'[4]ITEM#'!A:B,2,0)</f>
        <v>Costco01</v>
      </c>
      <c r="N181" s="80" t="s">
        <v>1301</v>
      </c>
      <c r="O181" s="80">
        <v>32</v>
      </c>
      <c r="P181" s="42">
        <f>VLOOKUP(I181,'[4]ITEM#'!A:D,4,0)</f>
        <v>-77.349999999999994</v>
      </c>
      <c r="Q181" s="84">
        <f t="shared" si="11"/>
        <v>1</v>
      </c>
    </row>
    <row r="182" spans="1:17" x14ac:dyDescent="0.25">
      <c r="A182" s="77" t="s">
        <v>8009</v>
      </c>
      <c r="B182" s="77" t="s">
        <v>8052</v>
      </c>
      <c r="C182" s="78">
        <v>45300</v>
      </c>
      <c r="D182" s="79">
        <f>E182+F182</f>
        <v>-95.31</v>
      </c>
      <c r="E182" s="79">
        <v>-9.4600000000000009</v>
      </c>
      <c r="F182" s="79">
        <v>-85.85</v>
      </c>
      <c r="G182" s="78">
        <v>45300</v>
      </c>
      <c r="H182" s="77" t="s">
        <v>8036</v>
      </c>
      <c r="I182" s="80">
        <v>1662421</v>
      </c>
      <c r="J182" s="80" t="s">
        <v>1300</v>
      </c>
      <c r="K182" s="80">
        <v>197116</v>
      </c>
      <c r="L182" s="81">
        <v>45302</v>
      </c>
      <c r="M182" s="77" t="str">
        <f>VLOOKUP(I182,'[4]ITEM#'!A:B,2,0)</f>
        <v>Costco01</v>
      </c>
      <c r="N182" s="80" t="s">
        <v>1301</v>
      </c>
      <c r="O182" s="80">
        <v>32</v>
      </c>
      <c r="P182" s="42">
        <f>VLOOKUP(I182,'[4]ITEM#'!A:D,4,0)</f>
        <v>-85.85</v>
      </c>
      <c r="Q182" s="84">
        <f t="shared" si="11"/>
        <v>1</v>
      </c>
    </row>
    <row r="183" spans="1:17" x14ac:dyDescent="0.25">
      <c r="A183" s="77" t="s">
        <v>8009</v>
      </c>
      <c r="B183" s="77" t="s">
        <v>8037</v>
      </c>
      <c r="C183" s="78">
        <v>45300</v>
      </c>
      <c r="D183" s="79">
        <v>-25.55</v>
      </c>
      <c r="E183" s="79">
        <v>0</v>
      </c>
      <c r="F183" s="79">
        <v>-25.55</v>
      </c>
      <c r="G183" s="78">
        <v>45300</v>
      </c>
      <c r="H183" s="77" t="s">
        <v>8038</v>
      </c>
      <c r="I183" s="80">
        <v>1516596</v>
      </c>
      <c r="J183" s="80" t="s">
        <v>1344</v>
      </c>
      <c r="K183" s="80">
        <v>197116</v>
      </c>
      <c r="L183" s="81">
        <v>45302</v>
      </c>
      <c r="M183" s="77" t="str">
        <f>VLOOKUP(I183,'[4]ITEM#'!A:B,2,0)</f>
        <v>Costco01</v>
      </c>
      <c r="N183" s="80" t="s">
        <v>1291</v>
      </c>
      <c r="O183" s="80">
        <v>40</v>
      </c>
      <c r="P183" s="42">
        <f>VLOOKUP(I183,'[4]ITEM#'!A:D,4,0)</f>
        <v>-25.55</v>
      </c>
      <c r="Q183" s="84">
        <f t="shared" si="11"/>
        <v>1</v>
      </c>
    </row>
    <row r="184" spans="1:17" x14ac:dyDescent="0.25">
      <c r="A184" s="77" t="s">
        <v>8009</v>
      </c>
      <c r="B184" s="77" t="s">
        <v>8037</v>
      </c>
      <c r="C184" s="78">
        <v>45300</v>
      </c>
      <c r="D184" s="79">
        <v>-51.1</v>
      </c>
      <c r="E184" s="79"/>
      <c r="F184" s="79">
        <v>-51.1</v>
      </c>
      <c r="G184" s="78">
        <v>45300</v>
      </c>
      <c r="H184" s="77" t="s">
        <v>8038</v>
      </c>
      <c r="I184" s="80">
        <v>1516597</v>
      </c>
      <c r="J184" s="80" t="s">
        <v>1303</v>
      </c>
      <c r="K184" s="80">
        <v>197116</v>
      </c>
      <c r="L184" s="81">
        <v>45302</v>
      </c>
      <c r="M184" s="77" t="str">
        <f>VLOOKUP(I184,'[4]ITEM#'!A:B,2,0)</f>
        <v>Costco01</v>
      </c>
      <c r="N184" s="80" t="s">
        <v>1291</v>
      </c>
      <c r="O184" s="80">
        <v>40</v>
      </c>
      <c r="P184" s="42">
        <f>VLOOKUP(I184,'[4]ITEM#'!A:D,4,0)</f>
        <v>-25.55</v>
      </c>
      <c r="Q184" s="84">
        <f t="shared" si="11"/>
        <v>2</v>
      </c>
    </row>
    <row r="185" spans="1:17" x14ac:dyDescent="0.25">
      <c r="A185" s="77" t="s">
        <v>8009</v>
      </c>
      <c r="B185" s="77" t="s">
        <v>8037</v>
      </c>
      <c r="C185" s="78">
        <v>45300</v>
      </c>
      <c r="D185" s="79">
        <v>-22.78</v>
      </c>
      <c r="E185" s="79"/>
      <c r="F185" s="79">
        <v>-22.78</v>
      </c>
      <c r="G185" s="78">
        <v>45300</v>
      </c>
      <c r="H185" s="77" t="s">
        <v>8038</v>
      </c>
      <c r="I185" s="80">
        <v>1529939</v>
      </c>
      <c r="J185" s="80" t="s">
        <v>1339</v>
      </c>
      <c r="K185" s="80">
        <v>197116</v>
      </c>
      <c r="L185" s="81">
        <v>45302</v>
      </c>
      <c r="M185" s="77" t="str">
        <f>VLOOKUP(I185,'[4]ITEM#'!A:B,2,0)</f>
        <v>Costco01</v>
      </c>
      <c r="N185" s="80" t="s">
        <v>1291</v>
      </c>
      <c r="O185" s="80">
        <v>40</v>
      </c>
      <c r="P185" s="42">
        <f>VLOOKUP(I185,'[4]ITEM#'!A:D,4,0)</f>
        <v>-22.78</v>
      </c>
      <c r="Q185" s="84">
        <f t="shared" si="11"/>
        <v>1</v>
      </c>
    </row>
    <row r="186" spans="1:17" x14ac:dyDescent="0.25">
      <c r="A186" s="77" t="s">
        <v>8009</v>
      </c>
      <c r="B186" s="77" t="s">
        <v>8039</v>
      </c>
      <c r="C186" s="78">
        <v>45300</v>
      </c>
      <c r="D186" s="79">
        <v>-95.31</v>
      </c>
      <c r="E186" s="79">
        <v>-9.4600000000000009</v>
      </c>
      <c r="F186" s="79">
        <v>-85.85</v>
      </c>
      <c r="G186" s="78">
        <v>45300</v>
      </c>
      <c r="H186" s="77" t="s">
        <v>8040</v>
      </c>
      <c r="I186" s="80">
        <v>1662421</v>
      </c>
      <c r="J186" s="80" t="s">
        <v>1300</v>
      </c>
      <c r="K186" s="80">
        <v>197116</v>
      </c>
      <c r="L186" s="81">
        <v>45302</v>
      </c>
      <c r="M186" s="77" t="str">
        <f>VLOOKUP(I186,'[4]ITEM#'!A:B,2,0)</f>
        <v>Costco01</v>
      </c>
      <c r="N186" s="80" t="s">
        <v>1301</v>
      </c>
      <c r="O186" s="80">
        <v>32</v>
      </c>
      <c r="P186" s="42">
        <f>VLOOKUP(I186,'[4]ITEM#'!A:D,4,0)</f>
        <v>-85.85</v>
      </c>
      <c r="Q186" s="84">
        <f t="shared" si="11"/>
        <v>1</v>
      </c>
    </row>
    <row r="187" spans="1:17" x14ac:dyDescent="0.25">
      <c r="A187" s="77" t="s">
        <v>8009</v>
      </c>
      <c r="B187" s="77" t="s">
        <v>8041</v>
      </c>
      <c r="C187" s="78">
        <v>45300</v>
      </c>
      <c r="D187" s="79">
        <v>-25.55</v>
      </c>
      <c r="E187" s="79">
        <v>0</v>
      </c>
      <c r="F187" s="79">
        <v>-25.55</v>
      </c>
      <c r="G187" s="78">
        <v>45300</v>
      </c>
      <c r="H187" s="77" t="s">
        <v>8042</v>
      </c>
      <c r="I187" s="80">
        <v>1516596</v>
      </c>
      <c r="J187" s="80" t="s">
        <v>1344</v>
      </c>
      <c r="K187" s="80">
        <v>197116</v>
      </c>
      <c r="L187" s="81">
        <v>45302</v>
      </c>
      <c r="M187" s="77" t="str">
        <f>VLOOKUP(I187,'[4]ITEM#'!A:B,2,0)</f>
        <v>Costco01</v>
      </c>
      <c r="N187" s="80" t="s">
        <v>1291</v>
      </c>
      <c r="O187" s="80">
        <v>40</v>
      </c>
      <c r="P187" s="42">
        <f>VLOOKUP(I187,'[4]ITEM#'!A:D,4,0)</f>
        <v>-25.55</v>
      </c>
      <c r="Q187" s="84">
        <f t="shared" si="11"/>
        <v>1</v>
      </c>
    </row>
    <row r="188" spans="1:17" x14ac:dyDescent="0.25">
      <c r="A188" s="77" t="s">
        <v>8009</v>
      </c>
      <c r="B188" s="77" t="s">
        <v>8041</v>
      </c>
      <c r="C188" s="78">
        <v>45300</v>
      </c>
      <c r="D188" s="79">
        <v>-39</v>
      </c>
      <c r="E188" s="79"/>
      <c r="F188" s="79">
        <v>-39</v>
      </c>
      <c r="G188" s="78">
        <v>45300</v>
      </c>
      <c r="H188" s="77" t="s">
        <v>8042</v>
      </c>
      <c r="I188" s="80">
        <v>1529946</v>
      </c>
      <c r="J188" s="80" t="s">
        <v>1306</v>
      </c>
      <c r="K188" s="80">
        <v>197116</v>
      </c>
      <c r="L188" s="81">
        <v>45302</v>
      </c>
      <c r="M188" s="77" t="str">
        <f>VLOOKUP(I188,'[4]ITEM#'!A:B,2,0)</f>
        <v>Costco01</v>
      </c>
      <c r="N188" s="80" t="s">
        <v>1291</v>
      </c>
      <c r="O188" s="80">
        <v>40</v>
      </c>
      <c r="P188" s="42">
        <f>VLOOKUP(I188,'[4]ITEM#'!A:D,4,0)</f>
        <v>-39</v>
      </c>
      <c r="Q188" s="84">
        <f t="shared" si="11"/>
        <v>1</v>
      </c>
    </row>
    <row r="189" spans="1:17" x14ac:dyDescent="0.25">
      <c r="A189" s="77" t="s">
        <v>8009</v>
      </c>
      <c r="B189" s="77" t="s">
        <v>8041</v>
      </c>
      <c r="C189" s="78">
        <v>45300</v>
      </c>
      <c r="D189" s="79">
        <v>-64.47</v>
      </c>
      <c r="E189" s="79"/>
      <c r="F189" s="79">
        <v>-64.47</v>
      </c>
      <c r="G189" s="78">
        <v>45300</v>
      </c>
      <c r="H189" s="77" t="s">
        <v>8042</v>
      </c>
      <c r="I189" s="80">
        <v>1585673</v>
      </c>
      <c r="J189" s="80" t="s">
        <v>1349</v>
      </c>
      <c r="K189" s="80">
        <v>197116</v>
      </c>
      <c r="L189" s="81">
        <v>45302</v>
      </c>
      <c r="M189" s="77" t="str">
        <f>VLOOKUP(I189,'[4]ITEM#'!A:B,2,0)</f>
        <v>Costco01</v>
      </c>
      <c r="N189" s="80" t="s">
        <v>1291</v>
      </c>
      <c r="O189" s="80">
        <v>40</v>
      </c>
      <c r="P189" s="42">
        <f>VLOOKUP(I189,'[4]ITEM#'!A:D,4,0)</f>
        <v>-64.47</v>
      </c>
      <c r="Q189" s="84">
        <f t="shared" si="11"/>
        <v>1</v>
      </c>
    </row>
    <row r="190" spans="1:17" x14ac:dyDescent="0.25">
      <c r="A190" s="77" t="s">
        <v>8009</v>
      </c>
      <c r="B190" s="77" t="s">
        <v>8043</v>
      </c>
      <c r="C190" s="78">
        <v>45300</v>
      </c>
      <c r="D190" s="79">
        <v>-95.31</v>
      </c>
      <c r="E190" s="79">
        <v>-9.4600000000000009</v>
      </c>
      <c r="F190" s="79">
        <v>-85.85</v>
      </c>
      <c r="G190" s="78">
        <v>45300</v>
      </c>
      <c r="H190" s="77" t="s">
        <v>8044</v>
      </c>
      <c r="I190" s="80">
        <v>1662421</v>
      </c>
      <c r="J190" s="80" t="s">
        <v>1300</v>
      </c>
      <c r="K190" s="80">
        <v>197116</v>
      </c>
      <c r="L190" s="81">
        <v>45302</v>
      </c>
      <c r="M190" s="77" t="str">
        <f>VLOOKUP(I190,'[4]ITEM#'!A:B,2,0)</f>
        <v>Costco01</v>
      </c>
      <c r="N190" s="80" t="s">
        <v>1301</v>
      </c>
      <c r="O190" s="80">
        <v>32</v>
      </c>
      <c r="P190" s="42">
        <f>VLOOKUP(I190,'[4]ITEM#'!A:D,4,0)</f>
        <v>-85.85</v>
      </c>
      <c r="Q190" s="84">
        <f t="shared" si="11"/>
        <v>1</v>
      </c>
    </row>
    <row r="191" spans="1:17" x14ac:dyDescent="0.25">
      <c r="A191" s="77" t="s">
        <v>8009</v>
      </c>
      <c r="B191" s="77" t="s">
        <v>8053</v>
      </c>
      <c r="C191" s="78">
        <v>45299</v>
      </c>
      <c r="D191" s="79">
        <f>E191+F191</f>
        <v>-86.72</v>
      </c>
      <c r="E191" s="79">
        <v>-9.3699999999999992</v>
      </c>
      <c r="F191" s="79">
        <v>-77.349999999999994</v>
      </c>
      <c r="G191" s="78">
        <v>45299</v>
      </c>
      <c r="H191" s="77" t="s">
        <v>8045</v>
      </c>
      <c r="I191" s="80">
        <v>1662420</v>
      </c>
      <c r="J191" s="80" t="s">
        <v>1318</v>
      </c>
      <c r="K191" s="80">
        <v>197116</v>
      </c>
      <c r="L191" s="81">
        <v>45302</v>
      </c>
      <c r="M191" s="77" t="str">
        <f>VLOOKUP(I191,'[4]ITEM#'!A:B,2,0)</f>
        <v>Costco01</v>
      </c>
      <c r="N191" s="80" t="s">
        <v>1301</v>
      </c>
      <c r="O191" s="80">
        <v>32</v>
      </c>
      <c r="P191" s="42">
        <f>VLOOKUP(I191,'[4]ITEM#'!A:D,4,0)</f>
        <v>-77.349999999999994</v>
      </c>
      <c r="Q191" s="84">
        <f t="shared" si="11"/>
        <v>1</v>
      </c>
    </row>
    <row r="192" spans="1:17" x14ac:dyDescent="0.25">
      <c r="A192" s="77" t="s">
        <v>8009</v>
      </c>
      <c r="B192" s="77" t="s">
        <v>8053</v>
      </c>
      <c r="C192" s="78">
        <v>45299</v>
      </c>
      <c r="D192" s="79">
        <f>E192+F192</f>
        <v>-285.93</v>
      </c>
      <c r="E192" s="79">
        <v>-28.38</v>
      </c>
      <c r="F192" s="79">
        <v>-257.55</v>
      </c>
      <c r="G192" s="78">
        <v>45299</v>
      </c>
      <c r="H192" s="77" t="s">
        <v>8045</v>
      </c>
      <c r="I192" s="80">
        <v>1662421</v>
      </c>
      <c r="J192" s="80" t="s">
        <v>1300</v>
      </c>
      <c r="K192" s="80">
        <v>197116</v>
      </c>
      <c r="L192" s="81">
        <v>45302</v>
      </c>
      <c r="M192" s="77" t="str">
        <f>VLOOKUP(I192,'[4]ITEM#'!A:B,2,0)</f>
        <v>Costco01</v>
      </c>
      <c r="N192" s="80" t="s">
        <v>1301</v>
      </c>
      <c r="O192" s="80">
        <v>32</v>
      </c>
      <c r="P192" s="42">
        <f>VLOOKUP(I192,'[4]ITEM#'!A:D,4,0)</f>
        <v>-85.85</v>
      </c>
      <c r="Q192" s="84">
        <f t="shared" si="11"/>
        <v>3.0000000000000004</v>
      </c>
    </row>
    <row r="193" spans="1:17" x14ac:dyDescent="0.25">
      <c r="A193" s="77" t="s">
        <v>8009</v>
      </c>
      <c r="B193" s="77" t="s">
        <v>8046</v>
      </c>
      <c r="C193" s="78">
        <v>45299</v>
      </c>
      <c r="D193" s="79">
        <v>-38.659999999999997</v>
      </c>
      <c r="E193" s="79">
        <v>-10.51</v>
      </c>
      <c r="F193" s="79">
        <v>-28.15</v>
      </c>
      <c r="G193" s="78">
        <v>45299</v>
      </c>
      <c r="H193" s="77" t="s">
        <v>8047</v>
      </c>
      <c r="I193" s="80">
        <v>1540781</v>
      </c>
      <c r="J193" s="80" t="s">
        <v>1308</v>
      </c>
      <c r="K193" s="80">
        <v>197116</v>
      </c>
      <c r="L193" s="81">
        <v>45302</v>
      </c>
      <c r="M193" s="77" t="str">
        <f>VLOOKUP(I193,'[4]ITEM#'!A:B,2,0)</f>
        <v>Costco01</v>
      </c>
      <c r="N193" s="80" t="s">
        <v>1298</v>
      </c>
      <c r="O193" s="80">
        <v>60</v>
      </c>
      <c r="P193" s="42">
        <f>VLOOKUP(I193,'[4]ITEM#'!A:D,4,0)</f>
        <v>-28.15</v>
      </c>
      <c r="Q193" s="84">
        <f t="shared" si="11"/>
        <v>1</v>
      </c>
    </row>
    <row r="194" spans="1:17" x14ac:dyDescent="0.25">
      <c r="A194" s="77" t="s">
        <v>8009</v>
      </c>
      <c r="B194" s="77" t="s">
        <v>8048</v>
      </c>
      <c r="C194" s="78">
        <v>45300</v>
      </c>
      <c r="D194" s="79">
        <f>E194+F194</f>
        <v>-38.659999999999997</v>
      </c>
      <c r="E194" s="79">
        <v>-10.51</v>
      </c>
      <c r="F194" s="79">
        <v>-28.15</v>
      </c>
      <c r="G194" s="78">
        <v>45300</v>
      </c>
      <c r="H194" s="77" t="s">
        <v>8049</v>
      </c>
      <c r="I194" s="80">
        <v>1540783</v>
      </c>
      <c r="J194" s="80" t="s">
        <v>1317</v>
      </c>
      <c r="K194" s="80">
        <v>197116</v>
      </c>
      <c r="L194" s="81">
        <v>45302</v>
      </c>
      <c r="M194" s="77" t="str">
        <f>VLOOKUP(I194,'[4]ITEM#'!A:B,2,0)</f>
        <v>Costco01</v>
      </c>
      <c r="N194" s="80" t="s">
        <v>1298</v>
      </c>
      <c r="O194" s="80">
        <v>60</v>
      </c>
      <c r="P194" s="42">
        <f>VLOOKUP(I194,'[4]ITEM#'!A:D,4,0)</f>
        <v>-28.15</v>
      </c>
      <c r="Q194" s="84">
        <f t="shared" ref="Q194:Q257" si="15">F194/P194</f>
        <v>1</v>
      </c>
    </row>
    <row r="195" spans="1:17" x14ac:dyDescent="0.25">
      <c r="A195" s="77" t="s">
        <v>8009</v>
      </c>
      <c r="B195" s="77" t="s">
        <v>8048</v>
      </c>
      <c r="C195" s="78">
        <v>45300</v>
      </c>
      <c r="D195" s="79">
        <f t="shared" ref="D195:D196" si="16">E195+F195</f>
        <v>-86.72</v>
      </c>
      <c r="E195" s="79">
        <v>-9.3699999999999992</v>
      </c>
      <c r="F195" s="79">
        <v>-77.349999999999994</v>
      </c>
      <c r="G195" s="78">
        <v>45300</v>
      </c>
      <c r="H195" s="77" t="s">
        <v>8049</v>
      </c>
      <c r="I195" s="80">
        <v>1662420</v>
      </c>
      <c r="J195" s="80" t="s">
        <v>1318</v>
      </c>
      <c r="K195" s="80">
        <v>197116</v>
      </c>
      <c r="L195" s="81">
        <v>45302</v>
      </c>
      <c r="M195" s="77" t="str">
        <f>VLOOKUP(I195,'[4]ITEM#'!A:B,2,0)</f>
        <v>Costco01</v>
      </c>
      <c r="N195" s="80" t="s">
        <v>1301</v>
      </c>
      <c r="O195" s="80">
        <v>32</v>
      </c>
      <c r="P195" s="42">
        <f>VLOOKUP(I195,'[4]ITEM#'!A:D,4,0)</f>
        <v>-77.349999999999994</v>
      </c>
      <c r="Q195" s="84">
        <f t="shared" si="15"/>
        <v>1</v>
      </c>
    </row>
    <row r="196" spans="1:17" x14ac:dyDescent="0.25">
      <c r="A196" s="77" t="s">
        <v>8009</v>
      </c>
      <c r="B196" s="77" t="s">
        <v>8048</v>
      </c>
      <c r="C196" s="78">
        <v>45300</v>
      </c>
      <c r="D196" s="79">
        <f t="shared" si="16"/>
        <v>-285.93</v>
      </c>
      <c r="E196" s="79">
        <v>-28.38</v>
      </c>
      <c r="F196" s="79">
        <v>-257.55</v>
      </c>
      <c r="G196" s="78">
        <v>45300</v>
      </c>
      <c r="H196" s="77" t="s">
        <v>8049</v>
      </c>
      <c r="I196" s="80">
        <v>1662421</v>
      </c>
      <c r="J196" s="80" t="s">
        <v>1300</v>
      </c>
      <c r="K196" s="80">
        <v>197116</v>
      </c>
      <c r="L196" s="81">
        <v>45302</v>
      </c>
      <c r="M196" s="77" t="str">
        <f>VLOOKUP(I196,'[4]ITEM#'!A:B,2,0)</f>
        <v>Costco01</v>
      </c>
      <c r="N196" s="80" t="s">
        <v>1301</v>
      </c>
      <c r="O196" s="80">
        <v>32</v>
      </c>
      <c r="P196" s="42">
        <f>VLOOKUP(I196,'[4]ITEM#'!A:D,4,0)</f>
        <v>-85.85</v>
      </c>
      <c r="Q196" s="84">
        <f t="shared" si="15"/>
        <v>3.0000000000000004</v>
      </c>
    </row>
    <row r="197" spans="1:17" x14ac:dyDescent="0.25">
      <c r="A197" s="77" t="s">
        <v>8054</v>
      </c>
      <c r="B197" s="77" t="s">
        <v>8055</v>
      </c>
      <c r="C197" s="78">
        <v>45301</v>
      </c>
      <c r="D197" s="79">
        <v>-95.65</v>
      </c>
      <c r="E197" s="79">
        <v>-33.380000000000003</v>
      </c>
      <c r="F197" s="79">
        <v>-62.27</v>
      </c>
      <c r="G197" s="78">
        <v>45301</v>
      </c>
      <c r="H197" s="77" t="s">
        <v>8056</v>
      </c>
      <c r="I197" s="80">
        <v>1339334</v>
      </c>
      <c r="J197" s="80" t="s">
        <v>1331</v>
      </c>
      <c r="K197" s="80">
        <v>197229</v>
      </c>
      <c r="L197" s="81">
        <v>45303</v>
      </c>
      <c r="M197" s="77" t="str">
        <f>VLOOKUP(I197,'[4]ITEM#'!A:B,2,0)</f>
        <v>Costco01</v>
      </c>
      <c r="N197" s="80" t="s">
        <v>1301</v>
      </c>
      <c r="O197" s="80">
        <v>32</v>
      </c>
      <c r="P197" s="42">
        <f>VLOOKUP(I197,'[4]ITEM#'!A:D,4,0)</f>
        <v>-62.27</v>
      </c>
      <c r="Q197" s="84">
        <f t="shared" si="15"/>
        <v>1</v>
      </c>
    </row>
    <row r="198" spans="1:17" x14ac:dyDescent="0.25">
      <c r="A198" s="77" t="s">
        <v>8054</v>
      </c>
      <c r="B198" s="77" t="s">
        <v>8057</v>
      </c>
      <c r="C198" s="78">
        <v>45301</v>
      </c>
      <c r="D198" s="79">
        <v>-87.44</v>
      </c>
      <c r="E198" s="79">
        <v>-25.17</v>
      </c>
      <c r="F198" s="79">
        <v>-62.27</v>
      </c>
      <c r="G198" s="78">
        <v>45301</v>
      </c>
      <c r="H198" s="77" t="s">
        <v>8058</v>
      </c>
      <c r="I198" s="80">
        <v>1339334</v>
      </c>
      <c r="J198" s="80" t="s">
        <v>1331</v>
      </c>
      <c r="K198" s="80">
        <v>197229</v>
      </c>
      <c r="L198" s="81">
        <v>45303</v>
      </c>
      <c r="M198" s="77" t="str">
        <f>VLOOKUP(I198,'[4]ITEM#'!A:B,2,0)</f>
        <v>Costco01</v>
      </c>
      <c r="N198" s="80" t="s">
        <v>1301</v>
      </c>
      <c r="O198" s="80">
        <v>32</v>
      </c>
      <c r="P198" s="42">
        <f>VLOOKUP(I198,'[4]ITEM#'!A:D,4,0)</f>
        <v>-62.27</v>
      </c>
      <c r="Q198" s="84">
        <f t="shared" si="15"/>
        <v>1</v>
      </c>
    </row>
    <row r="199" spans="1:17" x14ac:dyDescent="0.25">
      <c r="A199" s="77" t="s">
        <v>8054</v>
      </c>
      <c r="B199" s="77" t="s">
        <v>8059</v>
      </c>
      <c r="C199" s="78">
        <v>45301</v>
      </c>
      <c r="D199" s="79">
        <v>-77.319999999999993</v>
      </c>
      <c r="E199" s="79">
        <v>-21.02</v>
      </c>
      <c r="F199" s="79">
        <v>-56.3</v>
      </c>
      <c r="G199" s="78">
        <v>45301</v>
      </c>
      <c r="H199" s="77" t="s">
        <v>8060</v>
      </c>
      <c r="I199" s="80">
        <v>1593357</v>
      </c>
      <c r="J199" s="80" t="s">
        <v>1302</v>
      </c>
      <c r="K199" s="80">
        <v>197231</v>
      </c>
      <c r="L199" s="81">
        <v>45303</v>
      </c>
      <c r="M199" s="77" t="str">
        <f>VLOOKUP(I199,'[4]ITEM#'!A:B,2,0)</f>
        <v>Costco01</v>
      </c>
      <c r="N199" s="80" t="s">
        <v>1298</v>
      </c>
      <c r="O199" s="80">
        <v>60</v>
      </c>
      <c r="P199" s="42">
        <f>VLOOKUP(I199,'[4]ITEM#'!A:D,4,0)</f>
        <v>-28.15</v>
      </c>
      <c r="Q199" s="84">
        <f t="shared" si="15"/>
        <v>2</v>
      </c>
    </row>
    <row r="200" spans="1:17" x14ac:dyDescent="0.25">
      <c r="A200" s="77" t="s">
        <v>8054</v>
      </c>
      <c r="B200" s="77" t="s">
        <v>8061</v>
      </c>
      <c r="C200" s="78">
        <v>45301</v>
      </c>
      <c r="D200" s="79">
        <v>-86.72</v>
      </c>
      <c r="E200" s="79">
        <v>-9.3699999999999992</v>
      </c>
      <c r="F200" s="79">
        <v>-77.349999999999994</v>
      </c>
      <c r="G200" s="78">
        <v>45301</v>
      </c>
      <c r="H200" s="77" t="s">
        <v>8062</v>
      </c>
      <c r="I200" s="80">
        <v>1662420</v>
      </c>
      <c r="J200" s="80" t="s">
        <v>1318</v>
      </c>
      <c r="K200" s="80">
        <v>197231</v>
      </c>
      <c r="L200" s="81">
        <v>45303</v>
      </c>
      <c r="M200" s="77" t="str">
        <f>VLOOKUP(I200,'[4]ITEM#'!A:B,2,0)</f>
        <v>Costco01</v>
      </c>
      <c r="N200" s="80" t="s">
        <v>1301</v>
      </c>
      <c r="O200" s="80">
        <v>32</v>
      </c>
      <c r="P200" s="42">
        <f>VLOOKUP(I200,'[4]ITEM#'!A:D,4,0)</f>
        <v>-77.349999999999994</v>
      </c>
      <c r="Q200" s="84">
        <f t="shared" si="15"/>
        <v>1</v>
      </c>
    </row>
    <row r="201" spans="1:17" x14ac:dyDescent="0.25">
      <c r="A201" s="77" t="s">
        <v>8054</v>
      </c>
      <c r="B201" s="77" t="s">
        <v>8082</v>
      </c>
      <c r="C201" s="78">
        <v>45301</v>
      </c>
      <c r="D201" s="79">
        <v>-95.31</v>
      </c>
      <c r="E201" s="79">
        <v>-9.4600000000000009</v>
      </c>
      <c r="F201" s="79">
        <v>-85.85</v>
      </c>
      <c r="G201" s="78">
        <v>45301</v>
      </c>
      <c r="H201" s="77" t="s">
        <v>8063</v>
      </c>
      <c r="I201" s="80">
        <v>1662422</v>
      </c>
      <c r="J201" s="80" t="s">
        <v>1327</v>
      </c>
      <c r="K201" s="80">
        <v>197231</v>
      </c>
      <c r="L201" s="81">
        <v>45303</v>
      </c>
      <c r="M201" s="77" t="str">
        <f>VLOOKUP(I201,'[4]ITEM#'!A:B,2,0)</f>
        <v>Costco01</v>
      </c>
      <c r="N201" s="80" t="s">
        <v>1301</v>
      </c>
      <c r="O201" s="80">
        <v>32</v>
      </c>
      <c r="P201" s="42">
        <f>VLOOKUP(I201,'[4]ITEM#'!A:D,4,0)</f>
        <v>-85.85</v>
      </c>
      <c r="Q201" s="84">
        <f t="shared" si="15"/>
        <v>1</v>
      </c>
    </row>
    <row r="202" spans="1:17" x14ac:dyDescent="0.25">
      <c r="A202" s="77" t="s">
        <v>8054</v>
      </c>
      <c r="B202" s="77" t="s">
        <v>8064</v>
      </c>
      <c r="C202" s="78">
        <v>45301</v>
      </c>
      <c r="D202" s="79">
        <v>-39</v>
      </c>
      <c r="E202" s="79">
        <v>0</v>
      </c>
      <c r="F202" s="79">
        <v>-39</v>
      </c>
      <c r="G202" s="78">
        <v>45301</v>
      </c>
      <c r="H202" s="77" t="s">
        <v>8065</v>
      </c>
      <c r="I202" s="80">
        <v>1529947</v>
      </c>
      <c r="J202" s="80" t="s">
        <v>1294</v>
      </c>
      <c r="K202" s="80">
        <v>197231</v>
      </c>
      <c r="L202" s="81">
        <v>45303</v>
      </c>
      <c r="M202" s="77" t="str">
        <f>VLOOKUP(I202,'[4]ITEM#'!A:B,2,0)</f>
        <v>Costco01</v>
      </c>
      <c r="N202" s="80" t="s">
        <v>1291</v>
      </c>
      <c r="O202" s="80">
        <v>40</v>
      </c>
      <c r="P202" s="42">
        <f>VLOOKUP(I202,'[4]ITEM#'!A:D,4,0)</f>
        <v>-39</v>
      </c>
      <c r="Q202" s="84">
        <f t="shared" si="15"/>
        <v>1</v>
      </c>
    </row>
    <row r="203" spans="1:17" x14ac:dyDescent="0.25">
      <c r="A203" s="77" t="s">
        <v>8054</v>
      </c>
      <c r="B203" s="77" t="s">
        <v>8066</v>
      </c>
      <c r="C203" s="78">
        <v>45301</v>
      </c>
      <c r="D203" s="79">
        <v>-39</v>
      </c>
      <c r="E203" s="79">
        <v>0</v>
      </c>
      <c r="F203" s="79">
        <v>-39</v>
      </c>
      <c r="G203" s="78">
        <v>45301</v>
      </c>
      <c r="H203" s="77" t="s">
        <v>8067</v>
      </c>
      <c r="I203" s="80">
        <v>1529947</v>
      </c>
      <c r="J203" s="80" t="s">
        <v>1294</v>
      </c>
      <c r="K203" s="80">
        <v>197231</v>
      </c>
      <c r="L203" s="81">
        <v>45303</v>
      </c>
      <c r="M203" s="77" t="str">
        <f>VLOOKUP(I203,'[4]ITEM#'!A:B,2,0)</f>
        <v>Costco01</v>
      </c>
      <c r="N203" s="80" t="s">
        <v>1291</v>
      </c>
      <c r="O203" s="80">
        <v>40</v>
      </c>
      <c r="P203" s="42">
        <f>VLOOKUP(I203,'[4]ITEM#'!A:D,4,0)</f>
        <v>-39</v>
      </c>
      <c r="Q203" s="84">
        <f t="shared" si="15"/>
        <v>1</v>
      </c>
    </row>
    <row r="204" spans="1:17" x14ac:dyDescent="0.25">
      <c r="A204" s="77" t="s">
        <v>8054</v>
      </c>
      <c r="B204" s="77" t="s">
        <v>8068</v>
      </c>
      <c r="C204" s="78">
        <v>45301</v>
      </c>
      <c r="D204" s="79">
        <v>-39</v>
      </c>
      <c r="E204" s="79">
        <v>0</v>
      </c>
      <c r="F204" s="79">
        <v>-39</v>
      </c>
      <c r="G204" s="78">
        <v>45301</v>
      </c>
      <c r="H204" s="77" t="s">
        <v>8069</v>
      </c>
      <c r="I204" s="80">
        <v>1529946</v>
      </c>
      <c r="J204" s="80" t="s">
        <v>1306</v>
      </c>
      <c r="K204" s="80">
        <v>197231</v>
      </c>
      <c r="L204" s="81">
        <v>45303</v>
      </c>
      <c r="M204" s="77" t="str">
        <f>VLOOKUP(I204,'[4]ITEM#'!A:B,2,0)</f>
        <v>Costco01</v>
      </c>
      <c r="N204" s="80" t="s">
        <v>1291</v>
      </c>
      <c r="O204" s="80">
        <v>40</v>
      </c>
      <c r="P204" s="42">
        <f>VLOOKUP(I204,'[4]ITEM#'!A:D,4,0)</f>
        <v>-39</v>
      </c>
      <c r="Q204" s="84">
        <f t="shared" si="15"/>
        <v>1</v>
      </c>
    </row>
    <row r="205" spans="1:17" x14ac:dyDescent="0.25">
      <c r="A205" s="77" t="s">
        <v>8054</v>
      </c>
      <c r="B205" s="77" t="s">
        <v>8070</v>
      </c>
      <c r="C205" s="78">
        <v>45301</v>
      </c>
      <c r="D205" s="79">
        <v>-95.31</v>
      </c>
      <c r="E205" s="79">
        <v>-9.4600000000000009</v>
      </c>
      <c r="F205" s="79">
        <v>-85.85</v>
      </c>
      <c r="G205" s="78">
        <v>45301</v>
      </c>
      <c r="H205" s="77" t="s">
        <v>8071</v>
      </c>
      <c r="I205" s="80">
        <v>1662421</v>
      </c>
      <c r="J205" s="80" t="s">
        <v>1300</v>
      </c>
      <c r="K205" s="80">
        <v>197231</v>
      </c>
      <c r="L205" s="81">
        <v>45303</v>
      </c>
      <c r="M205" s="77" t="str">
        <f>VLOOKUP(I205,'[4]ITEM#'!A:B,2,0)</f>
        <v>Costco01</v>
      </c>
      <c r="N205" s="80" t="s">
        <v>1301</v>
      </c>
      <c r="O205" s="80">
        <v>32</v>
      </c>
      <c r="P205" s="42">
        <f>VLOOKUP(I205,'[4]ITEM#'!A:D,4,0)</f>
        <v>-85.85</v>
      </c>
      <c r="Q205" s="84">
        <f t="shared" si="15"/>
        <v>1</v>
      </c>
    </row>
    <row r="206" spans="1:17" x14ac:dyDescent="0.25">
      <c r="A206" s="77" t="s">
        <v>8054</v>
      </c>
      <c r="B206" s="77" t="s">
        <v>8072</v>
      </c>
      <c r="C206" s="78">
        <v>45301</v>
      </c>
      <c r="D206" s="79">
        <v>-95.31</v>
      </c>
      <c r="E206" s="79">
        <v>-9.4600000000000009</v>
      </c>
      <c r="F206" s="79">
        <v>-85.85</v>
      </c>
      <c r="G206" s="78">
        <v>45301</v>
      </c>
      <c r="H206" s="77" t="s">
        <v>8073</v>
      </c>
      <c r="I206" s="80">
        <v>1662421</v>
      </c>
      <c r="J206" s="80" t="s">
        <v>1300</v>
      </c>
      <c r="K206" s="80">
        <v>197231</v>
      </c>
      <c r="L206" s="81">
        <v>45303</v>
      </c>
      <c r="M206" s="77" t="str">
        <f>VLOOKUP(I206,'[4]ITEM#'!A:B,2,0)</f>
        <v>Costco01</v>
      </c>
      <c r="N206" s="80" t="s">
        <v>1301</v>
      </c>
      <c r="O206" s="80">
        <v>32</v>
      </c>
      <c r="P206" s="42">
        <f>VLOOKUP(I206,'[4]ITEM#'!A:D,4,0)</f>
        <v>-85.85</v>
      </c>
      <c r="Q206" s="84">
        <f t="shared" si="15"/>
        <v>1</v>
      </c>
    </row>
    <row r="207" spans="1:17" x14ac:dyDescent="0.25">
      <c r="A207" s="77" t="s">
        <v>8054</v>
      </c>
      <c r="B207" s="77" t="s">
        <v>8074</v>
      </c>
      <c r="C207" s="78">
        <v>45301</v>
      </c>
      <c r="D207" s="79">
        <v>-22.78</v>
      </c>
      <c r="E207" s="79">
        <v>0</v>
      </c>
      <c r="F207" s="79">
        <v>-22.78</v>
      </c>
      <c r="G207" s="78">
        <v>45301</v>
      </c>
      <c r="H207" s="77" t="s">
        <v>8075</v>
      </c>
      <c r="I207" s="80">
        <v>1529939</v>
      </c>
      <c r="J207" s="80" t="s">
        <v>1339</v>
      </c>
      <c r="K207" s="80">
        <v>197231</v>
      </c>
      <c r="L207" s="81">
        <v>45303</v>
      </c>
      <c r="M207" s="77" t="str">
        <f>VLOOKUP(I207,'[4]ITEM#'!A:B,2,0)</f>
        <v>Costco01</v>
      </c>
      <c r="N207" s="80" t="s">
        <v>1291</v>
      </c>
      <c r="O207" s="80">
        <v>40</v>
      </c>
      <c r="P207" s="42">
        <f>VLOOKUP(I207,'[4]ITEM#'!A:D,4,0)</f>
        <v>-22.78</v>
      </c>
      <c r="Q207" s="84">
        <f t="shared" si="15"/>
        <v>1</v>
      </c>
    </row>
    <row r="208" spans="1:17" x14ac:dyDescent="0.25">
      <c r="A208" s="77" t="s">
        <v>8054</v>
      </c>
      <c r="B208" s="77" t="s">
        <v>8076</v>
      </c>
      <c r="C208" s="78">
        <v>45301</v>
      </c>
      <c r="D208" s="79">
        <v>-173.44</v>
      </c>
      <c r="E208" s="79">
        <v>-18.739999999999998</v>
      </c>
      <c r="F208" s="79">
        <v>-154.69999999999999</v>
      </c>
      <c r="G208" s="78">
        <v>45301</v>
      </c>
      <c r="H208" s="77" t="s">
        <v>8077</v>
      </c>
      <c r="I208" s="80">
        <v>1662420</v>
      </c>
      <c r="J208" s="80" t="s">
        <v>1318</v>
      </c>
      <c r="K208" s="80">
        <v>197231</v>
      </c>
      <c r="L208" s="81">
        <v>45303</v>
      </c>
      <c r="M208" s="77" t="str">
        <f>VLOOKUP(I208,'[4]ITEM#'!A:B,2,0)</f>
        <v>Costco01</v>
      </c>
      <c r="N208" s="80" t="s">
        <v>1301</v>
      </c>
      <c r="O208" s="80">
        <v>32</v>
      </c>
      <c r="P208" s="42">
        <f>VLOOKUP(I208,'[4]ITEM#'!A:D,4,0)</f>
        <v>-77.349999999999994</v>
      </c>
      <c r="Q208" s="84">
        <f t="shared" si="15"/>
        <v>2</v>
      </c>
    </row>
    <row r="209" spans="1:17" x14ac:dyDescent="0.25">
      <c r="A209" s="77" t="s">
        <v>8054</v>
      </c>
      <c r="B209" s="77" t="s">
        <v>8078</v>
      </c>
      <c r="C209" s="78">
        <v>45301</v>
      </c>
      <c r="D209" s="79">
        <v>-78</v>
      </c>
      <c r="E209" s="79">
        <v>0</v>
      </c>
      <c r="F209" s="79">
        <v>-78</v>
      </c>
      <c r="G209" s="78">
        <v>45301</v>
      </c>
      <c r="H209" s="77" t="s">
        <v>8079</v>
      </c>
      <c r="I209" s="80">
        <v>1529947</v>
      </c>
      <c r="J209" s="80" t="s">
        <v>1294</v>
      </c>
      <c r="K209" s="80">
        <v>197231</v>
      </c>
      <c r="L209" s="81">
        <v>45303</v>
      </c>
      <c r="M209" s="77" t="str">
        <f>VLOOKUP(I209,'[4]ITEM#'!A:B,2,0)</f>
        <v>Costco01</v>
      </c>
      <c r="N209" s="80" t="s">
        <v>1291</v>
      </c>
      <c r="O209" s="80">
        <v>40</v>
      </c>
      <c r="P209" s="42">
        <f>VLOOKUP(I209,'[4]ITEM#'!A:D,4,0)</f>
        <v>-39</v>
      </c>
      <c r="Q209" s="84">
        <f t="shared" si="15"/>
        <v>2</v>
      </c>
    </row>
    <row r="210" spans="1:17" x14ac:dyDescent="0.25">
      <c r="A210" s="77" t="s">
        <v>8054</v>
      </c>
      <c r="B210" s="77" t="s">
        <v>8080</v>
      </c>
      <c r="C210" s="78">
        <v>45301</v>
      </c>
      <c r="D210" s="79">
        <v>-86.72</v>
      </c>
      <c r="E210" s="79">
        <v>-9.3699999999999992</v>
      </c>
      <c r="F210" s="79">
        <v>-77.349999999999994</v>
      </c>
      <c r="G210" s="78">
        <v>45301</v>
      </c>
      <c r="H210" s="77" t="s">
        <v>8081</v>
      </c>
      <c r="I210" s="80">
        <v>1662420</v>
      </c>
      <c r="J210" s="80" t="s">
        <v>1318</v>
      </c>
      <c r="K210" s="80">
        <v>197231</v>
      </c>
      <c r="L210" s="81">
        <v>45303</v>
      </c>
      <c r="M210" s="77" t="str">
        <f>VLOOKUP(I210,'[4]ITEM#'!A:B,2,0)</f>
        <v>Costco01</v>
      </c>
      <c r="N210" s="80" t="s">
        <v>1301</v>
      </c>
      <c r="O210" s="80">
        <v>32</v>
      </c>
      <c r="P210" s="42">
        <f>VLOOKUP(I210,'[4]ITEM#'!A:D,4,0)</f>
        <v>-77.349999999999994</v>
      </c>
      <c r="Q210" s="84">
        <f t="shared" si="15"/>
        <v>1</v>
      </c>
    </row>
    <row r="211" spans="1:17" x14ac:dyDescent="0.25">
      <c r="A211" s="77" t="s">
        <v>8083</v>
      </c>
      <c r="B211" s="77" t="s">
        <v>8084</v>
      </c>
      <c r="C211" s="78">
        <v>45302</v>
      </c>
      <c r="D211" s="79">
        <v>-42.8</v>
      </c>
      <c r="E211" s="79">
        <v>-20.3</v>
      </c>
      <c r="F211" s="79">
        <v>-22.5</v>
      </c>
      <c r="G211" s="78">
        <v>45302</v>
      </c>
      <c r="H211" s="77" t="s">
        <v>8085</v>
      </c>
      <c r="I211" s="80">
        <v>1663079</v>
      </c>
      <c r="J211" s="80" t="s">
        <v>5743</v>
      </c>
      <c r="K211" s="80">
        <v>12224103</v>
      </c>
      <c r="L211" s="81">
        <v>45307</v>
      </c>
      <c r="M211" s="77" t="str">
        <f>VLOOKUP(I211,'[4]ITEM#'!A:B,2,0)</f>
        <v>Costco01</v>
      </c>
      <c r="N211" s="80" t="s">
        <v>1311</v>
      </c>
      <c r="O211" s="80">
        <v>55</v>
      </c>
      <c r="P211" s="42">
        <f>VLOOKUP(I211,'[4]ITEM#'!A:D,4,0)</f>
        <v>-22.5</v>
      </c>
      <c r="Q211" s="84">
        <f t="shared" si="15"/>
        <v>1</v>
      </c>
    </row>
    <row r="212" spans="1:17" x14ac:dyDescent="0.25">
      <c r="A212" s="77" t="s">
        <v>8083</v>
      </c>
      <c r="B212" s="77" t="s">
        <v>8086</v>
      </c>
      <c r="C212" s="78">
        <v>45302</v>
      </c>
      <c r="D212" s="79">
        <v>-95.31</v>
      </c>
      <c r="E212" s="79">
        <v>-9.4600000000000009</v>
      </c>
      <c r="F212" s="79">
        <v>-85.85</v>
      </c>
      <c r="G212" s="78">
        <v>45302</v>
      </c>
      <c r="H212" s="77" t="s">
        <v>8087</v>
      </c>
      <c r="I212" s="80">
        <v>1662422</v>
      </c>
      <c r="J212" s="80" t="s">
        <v>1327</v>
      </c>
      <c r="K212" s="80">
        <v>197435</v>
      </c>
      <c r="L212" s="81">
        <v>45307</v>
      </c>
      <c r="M212" s="77" t="str">
        <f>VLOOKUP(I212,'[4]ITEM#'!A:B,2,0)</f>
        <v>Costco01</v>
      </c>
      <c r="N212" s="80" t="s">
        <v>1301</v>
      </c>
      <c r="O212" s="80">
        <v>32</v>
      </c>
      <c r="P212" s="42">
        <f>VLOOKUP(I212,'[4]ITEM#'!A:D,4,0)</f>
        <v>-85.85</v>
      </c>
      <c r="Q212" s="84">
        <f t="shared" si="15"/>
        <v>1</v>
      </c>
    </row>
    <row r="213" spans="1:17" x14ac:dyDescent="0.25">
      <c r="A213" s="77" t="s">
        <v>8083</v>
      </c>
      <c r="B213" s="77" t="s">
        <v>8088</v>
      </c>
      <c r="C213" s="78">
        <v>45302</v>
      </c>
      <c r="D213" s="79">
        <f>E213+F213</f>
        <v>-173.44</v>
      </c>
      <c r="E213" s="79">
        <v>-18.739999999999998</v>
      </c>
      <c r="F213" s="79">
        <v>-154.69999999999999</v>
      </c>
      <c r="G213" s="78">
        <v>45302</v>
      </c>
      <c r="H213" s="77" t="s">
        <v>8089</v>
      </c>
      <c r="I213" s="80">
        <v>1662420</v>
      </c>
      <c r="J213" s="80" t="s">
        <v>1318</v>
      </c>
      <c r="K213" s="80">
        <v>197435</v>
      </c>
      <c r="L213" s="81">
        <v>45307</v>
      </c>
      <c r="M213" s="77" t="str">
        <f>VLOOKUP(I213,'[4]ITEM#'!A:B,2,0)</f>
        <v>Costco01</v>
      </c>
      <c r="N213" s="80" t="s">
        <v>1301</v>
      </c>
      <c r="O213" s="80">
        <v>32</v>
      </c>
      <c r="P213" s="42">
        <f>VLOOKUP(I213,'[4]ITEM#'!A:D,4,0)</f>
        <v>-77.349999999999994</v>
      </c>
      <c r="Q213" s="84">
        <f t="shared" si="15"/>
        <v>2</v>
      </c>
    </row>
    <row r="214" spans="1:17" x14ac:dyDescent="0.25">
      <c r="A214" s="77" t="s">
        <v>8083</v>
      </c>
      <c r="B214" s="77" t="s">
        <v>8088</v>
      </c>
      <c r="C214" s="78">
        <v>45302</v>
      </c>
      <c r="D214" s="79">
        <f>E214+F214</f>
        <v>-95.31</v>
      </c>
      <c r="E214" s="79">
        <v>-9.4600000000000009</v>
      </c>
      <c r="F214" s="79">
        <v>-85.85</v>
      </c>
      <c r="G214" s="78">
        <v>45302</v>
      </c>
      <c r="H214" s="77" t="s">
        <v>8089</v>
      </c>
      <c r="I214" s="80">
        <v>1662421</v>
      </c>
      <c r="J214" s="80" t="s">
        <v>1300</v>
      </c>
      <c r="K214" s="80">
        <v>197435</v>
      </c>
      <c r="L214" s="81">
        <v>45307</v>
      </c>
      <c r="M214" s="77" t="str">
        <f>VLOOKUP(I214,'[4]ITEM#'!A:B,2,0)</f>
        <v>Costco01</v>
      </c>
      <c r="N214" s="80" t="s">
        <v>1301</v>
      </c>
      <c r="O214" s="80">
        <v>32</v>
      </c>
      <c r="P214" s="42">
        <f>VLOOKUP(I214,'[4]ITEM#'!A:D,4,0)</f>
        <v>-85.85</v>
      </c>
      <c r="Q214" s="84">
        <f t="shared" si="15"/>
        <v>1</v>
      </c>
    </row>
    <row r="215" spans="1:17" x14ac:dyDescent="0.25">
      <c r="A215" s="77" t="s">
        <v>8083</v>
      </c>
      <c r="B215" s="77" t="s">
        <v>8090</v>
      </c>
      <c r="C215" s="78">
        <v>45302</v>
      </c>
      <c r="D215" s="79">
        <v>-45.56</v>
      </c>
      <c r="E215" s="79">
        <v>0</v>
      </c>
      <c r="F215" s="79">
        <v>-45.56</v>
      </c>
      <c r="G215" s="78">
        <v>45302</v>
      </c>
      <c r="H215" s="77" t="s">
        <v>8091</v>
      </c>
      <c r="I215" s="80">
        <v>1529939</v>
      </c>
      <c r="J215" s="80" t="s">
        <v>1339</v>
      </c>
      <c r="K215" s="80">
        <v>197435</v>
      </c>
      <c r="L215" s="81">
        <v>45307</v>
      </c>
      <c r="M215" s="77" t="str">
        <f>VLOOKUP(I215,'[4]ITEM#'!A:B,2,0)</f>
        <v>Costco01</v>
      </c>
      <c r="N215" s="80" t="s">
        <v>1291</v>
      </c>
      <c r="O215" s="80">
        <v>40</v>
      </c>
      <c r="P215" s="42">
        <f>VLOOKUP(I215,'[4]ITEM#'!A:D,4,0)</f>
        <v>-22.78</v>
      </c>
      <c r="Q215" s="84">
        <f t="shared" si="15"/>
        <v>2</v>
      </c>
    </row>
    <row r="216" spans="1:17" x14ac:dyDescent="0.25">
      <c r="A216" s="77" t="s">
        <v>8083</v>
      </c>
      <c r="B216" s="77" t="s">
        <v>8092</v>
      </c>
      <c r="C216" s="78">
        <v>45302</v>
      </c>
      <c r="D216" s="79">
        <v>-95.31</v>
      </c>
      <c r="E216" s="79">
        <v>-9.4600000000000009</v>
      </c>
      <c r="F216" s="79">
        <v>-85.85</v>
      </c>
      <c r="G216" s="78">
        <v>45302</v>
      </c>
      <c r="H216" s="77" t="s">
        <v>8093</v>
      </c>
      <c r="I216" s="80">
        <v>1662422</v>
      </c>
      <c r="J216" s="80" t="s">
        <v>1327</v>
      </c>
      <c r="K216" s="80">
        <v>197435</v>
      </c>
      <c r="L216" s="81">
        <v>45307</v>
      </c>
      <c r="M216" s="77" t="str">
        <f>VLOOKUP(I216,'[4]ITEM#'!A:B,2,0)</f>
        <v>Costco01</v>
      </c>
      <c r="N216" s="80" t="s">
        <v>1301</v>
      </c>
      <c r="O216" s="80">
        <v>32</v>
      </c>
      <c r="P216" s="42">
        <f>VLOOKUP(I216,'[4]ITEM#'!A:D,4,0)</f>
        <v>-85.85</v>
      </c>
      <c r="Q216" s="84">
        <f t="shared" si="15"/>
        <v>1</v>
      </c>
    </row>
    <row r="217" spans="1:17" x14ac:dyDescent="0.25">
      <c r="A217" s="77" t="s">
        <v>8083</v>
      </c>
      <c r="B217" s="77" t="s">
        <v>8094</v>
      </c>
      <c r="C217" s="78">
        <v>45302</v>
      </c>
      <c r="D217" s="79">
        <v>-77.430000000000007</v>
      </c>
      <c r="E217" s="79">
        <v>-15.16</v>
      </c>
      <c r="F217" s="79">
        <v>-62.27</v>
      </c>
      <c r="G217" s="78">
        <v>45302</v>
      </c>
      <c r="H217" s="77" t="s">
        <v>8095</v>
      </c>
      <c r="I217" s="80">
        <v>1339335</v>
      </c>
      <c r="J217" s="80" t="s">
        <v>1314</v>
      </c>
      <c r="K217" s="80">
        <v>197435</v>
      </c>
      <c r="L217" s="81">
        <v>45307</v>
      </c>
      <c r="M217" s="77" t="str">
        <f>VLOOKUP(I217,'[4]ITEM#'!A:B,2,0)</f>
        <v>Costco01</v>
      </c>
      <c r="N217" s="80" t="s">
        <v>1301</v>
      </c>
      <c r="O217" s="80">
        <v>32</v>
      </c>
      <c r="P217" s="42">
        <f>VLOOKUP(I217,'[4]ITEM#'!A:D,4,0)</f>
        <v>-62.27</v>
      </c>
      <c r="Q217" s="84">
        <f t="shared" si="15"/>
        <v>1</v>
      </c>
    </row>
    <row r="218" spans="1:17" x14ac:dyDescent="0.25">
      <c r="A218" s="77" t="s">
        <v>8083</v>
      </c>
      <c r="B218" s="77" t="s">
        <v>8096</v>
      </c>
      <c r="C218" s="78">
        <v>45302</v>
      </c>
      <c r="D218" s="79">
        <v>-25.55</v>
      </c>
      <c r="E218" s="79">
        <v>0</v>
      </c>
      <c r="F218" s="79">
        <v>-25.55</v>
      </c>
      <c r="G218" s="78">
        <v>45302</v>
      </c>
      <c r="H218" s="77" t="s">
        <v>8097</v>
      </c>
      <c r="I218" s="80">
        <v>1516596</v>
      </c>
      <c r="J218" s="80" t="s">
        <v>1344</v>
      </c>
      <c r="K218" s="80">
        <v>197435</v>
      </c>
      <c r="L218" s="81">
        <v>45307</v>
      </c>
      <c r="M218" s="77" t="str">
        <f>VLOOKUP(I218,'[4]ITEM#'!A:B,2,0)</f>
        <v>Costco01</v>
      </c>
      <c r="N218" s="80" t="s">
        <v>1291</v>
      </c>
      <c r="O218" s="80">
        <v>40</v>
      </c>
      <c r="P218" s="42">
        <f>VLOOKUP(I218,'[4]ITEM#'!A:D,4,0)</f>
        <v>-25.55</v>
      </c>
      <c r="Q218" s="84">
        <f t="shared" si="15"/>
        <v>1</v>
      </c>
    </row>
    <row r="219" spans="1:17" x14ac:dyDescent="0.25">
      <c r="A219" s="77" t="s">
        <v>8083</v>
      </c>
      <c r="B219" s="77" t="s">
        <v>8098</v>
      </c>
      <c r="C219" s="78">
        <v>45302</v>
      </c>
      <c r="D219" s="79">
        <f>E219+F219</f>
        <v>-95.31</v>
      </c>
      <c r="E219" s="79">
        <v>-9.4600000000000009</v>
      </c>
      <c r="F219" s="79">
        <v>-85.85</v>
      </c>
      <c r="G219" s="78">
        <v>45302</v>
      </c>
      <c r="H219" s="77" t="s">
        <v>8099</v>
      </c>
      <c r="I219" s="80">
        <v>1662421</v>
      </c>
      <c r="J219" s="80" t="s">
        <v>1300</v>
      </c>
      <c r="K219" s="80">
        <v>197435</v>
      </c>
      <c r="L219" s="81">
        <v>45307</v>
      </c>
      <c r="M219" s="77" t="str">
        <f>VLOOKUP(I219,'[4]ITEM#'!A:B,2,0)</f>
        <v>Costco01</v>
      </c>
      <c r="N219" s="80" t="s">
        <v>1301</v>
      </c>
      <c r="O219" s="80">
        <v>32</v>
      </c>
      <c r="P219" s="42">
        <f>VLOOKUP(I219,'[4]ITEM#'!A:D,4,0)</f>
        <v>-85.85</v>
      </c>
      <c r="Q219" s="84">
        <f t="shared" si="15"/>
        <v>1</v>
      </c>
    </row>
    <row r="220" spans="1:17" x14ac:dyDescent="0.25">
      <c r="A220" s="77" t="s">
        <v>8083</v>
      </c>
      <c r="B220" s="77" t="s">
        <v>8098</v>
      </c>
      <c r="C220" s="78">
        <v>45302</v>
      </c>
      <c r="D220" s="79">
        <f>E220+F220</f>
        <v>-95.31</v>
      </c>
      <c r="E220" s="79">
        <v>-9.4600000000000009</v>
      </c>
      <c r="F220" s="79">
        <v>-85.85</v>
      </c>
      <c r="G220" s="78">
        <v>45302</v>
      </c>
      <c r="H220" s="77" t="s">
        <v>8099</v>
      </c>
      <c r="I220" s="80">
        <v>1662422</v>
      </c>
      <c r="J220" s="80" t="s">
        <v>1327</v>
      </c>
      <c r="K220" s="80">
        <v>197435</v>
      </c>
      <c r="L220" s="81">
        <v>45307</v>
      </c>
      <c r="M220" s="77" t="str">
        <f>VLOOKUP(I220,'[4]ITEM#'!A:B,2,0)</f>
        <v>Costco01</v>
      </c>
      <c r="N220" s="80" t="s">
        <v>1301</v>
      </c>
      <c r="O220" s="80">
        <v>32</v>
      </c>
      <c r="P220" s="42">
        <f>VLOOKUP(I220,'[4]ITEM#'!A:D,4,0)</f>
        <v>-85.85</v>
      </c>
      <c r="Q220" s="84">
        <f t="shared" si="15"/>
        <v>1</v>
      </c>
    </row>
    <row r="221" spans="1:17" x14ac:dyDescent="0.25">
      <c r="A221" s="77" t="s">
        <v>8083</v>
      </c>
      <c r="B221" s="77" t="s">
        <v>8100</v>
      </c>
      <c r="C221" s="78">
        <v>45302</v>
      </c>
      <c r="D221" s="79">
        <v>-39</v>
      </c>
      <c r="E221" s="79">
        <v>0</v>
      </c>
      <c r="F221" s="79">
        <v>-39</v>
      </c>
      <c r="G221" s="78">
        <v>45302</v>
      </c>
      <c r="H221" s="77" t="s">
        <v>8101</v>
      </c>
      <c r="I221" s="80">
        <v>1529946</v>
      </c>
      <c r="J221" s="80" t="s">
        <v>1306</v>
      </c>
      <c r="K221" s="80">
        <v>197435</v>
      </c>
      <c r="L221" s="81">
        <v>45307</v>
      </c>
      <c r="M221" s="77" t="str">
        <f>VLOOKUP(I221,'[4]ITEM#'!A:B,2,0)</f>
        <v>Costco01</v>
      </c>
      <c r="N221" s="80" t="s">
        <v>1291</v>
      </c>
      <c r="O221" s="80">
        <v>40</v>
      </c>
      <c r="P221" s="42">
        <f>VLOOKUP(I221,'[4]ITEM#'!A:D,4,0)</f>
        <v>-39</v>
      </c>
      <c r="Q221" s="84">
        <f t="shared" si="15"/>
        <v>1</v>
      </c>
    </row>
    <row r="222" spans="1:17" x14ac:dyDescent="0.25">
      <c r="A222" s="77" t="s">
        <v>8083</v>
      </c>
      <c r="B222" s="77" t="s">
        <v>8102</v>
      </c>
      <c r="C222" s="78">
        <v>45302</v>
      </c>
      <c r="D222" s="79">
        <f>E222+F222</f>
        <v>-86.72</v>
      </c>
      <c r="E222" s="79">
        <v>-9.3699999999999992</v>
      </c>
      <c r="F222" s="79">
        <v>-77.349999999999994</v>
      </c>
      <c r="G222" s="78">
        <v>45302</v>
      </c>
      <c r="H222" s="77" t="s">
        <v>8103</v>
      </c>
      <c r="I222" s="80">
        <v>1662420</v>
      </c>
      <c r="J222" s="80" t="s">
        <v>1318</v>
      </c>
      <c r="K222" s="80">
        <v>197435</v>
      </c>
      <c r="L222" s="81">
        <v>45307</v>
      </c>
      <c r="M222" s="77" t="str">
        <f>VLOOKUP(I222,'[4]ITEM#'!A:B,2,0)</f>
        <v>Costco01</v>
      </c>
      <c r="N222" s="80" t="s">
        <v>1301</v>
      </c>
      <c r="O222" s="80">
        <v>32</v>
      </c>
      <c r="P222" s="42">
        <f>VLOOKUP(I222,'[4]ITEM#'!A:D,4,0)</f>
        <v>-77.349999999999994</v>
      </c>
      <c r="Q222" s="84">
        <f t="shared" si="15"/>
        <v>1</v>
      </c>
    </row>
    <row r="223" spans="1:17" x14ac:dyDescent="0.25">
      <c r="A223" s="77" t="s">
        <v>8083</v>
      </c>
      <c r="B223" s="77" t="s">
        <v>8102</v>
      </c>
      <c r="C223" s="78">
        <v>45302</v>
      </c>
      <c r="D223" s="79">
        <f>E223+F223</f>
        <v>-95.31</v>
      </c>
      <c r="E223" s="79">
        <v>-9.4600000000000009</v>
      </c>
      <c r="F223" s="79">
        <v>-85.85</v>
      </c>
      <c r="G223" s="78">
        <v>45302</v>
      </c>
      <c r="H223" s="77" t="s">
        <v>8103</v>
      </c>
      <c r="I223" s="80">
        <v>1662422</v>
      </c>
      <c r="J223" s="80" t="s">
        <v>1327</v>
      </c>
      <c r="K223" s="80">
        <v>197435</v>
      </c>
      <c r="L223" s="81">
        <v>45307</v>
      </c>
      <c r="M223" s="77" t="str">
        <f>VLOOKUP(I223,'[4]ITEM#'!A:B,2,0)</f>
        <v>Costco01</v>
      </c>
      <c r="N223" s="80" t="s">
        <v>1301</v>
      </c>
      <c r="O223" s="80">
        <v>32</v>
      </c>
      <c r="P223" s="42">
        <f>VLOOKUP(I223,'[4]ITEM#'!A:D,4,0)</f>
        <v>-85.85</v>
      </c>
      <c r="Q223" s="84">
        <f t="shared" si="15"/>
        <v>1</v>
      </c>
    </row>
    <row r="224" spans="1:17" x14ac:dyDescent="0.25">
      <c r="A224" s="77" t="s">
        <v>8104</v>
      </c>
      <c r="B224" s="77" t="s">
        <v>8161</v>
      </c>
      <c r="C224" s="78">
        <v>45303</v>
      </c>
      <c r="D224" s="79">
        <v>-41.78</v>
      </c>
      <c r="E224" s="79">
        <v>-19.28</v>
      </c>
      <c r="F224" s="79">
        <v>-22.5</v>
      </c>
      <c r="G224" s="78">
        <v>45303</v>
      </c>
      <c r="H224" s="77" t="s">
        <v>8105</v>
      </c>
      <c r="I224" s="80">
        <v>1663079</v>
      </c>
      <c r="J224" s="80" t="s">
        <v>5743</v>
      </c>
      <c r="K224" s="80">
        <v>12224174</v>
      </c>
      <c r="L224" s="81">
        <v>45308</v>
      </c>
      <c r="M224" s="77" t="str">
        <f>VLOOKUP(I224,'[4]ITEM#'!A:B,2,0)</f>
        <v>Costco01</v>
      </c>
      <c r="N224" s="80" t="s">
        <v>1311</v>
      </c>
      <c r="O224" s="80">
        <v>55</v>
      </c>
      <c r="P224" s="42">
        <f>VLOOKUP(I224,'[4]ITEM#'!A:D,4,0)</f>
        <v>-22.5</v>
      </c>
      <c r="Q224" s="84">
        <f t="shared" si="15"/>
        <v>1</v>
      </c>
    </row>
    <row r="225" spans="1:17" x14ac:dyDescent="0.25">
      <c r="A225" s="77" t="s">
        <v>8104</v>
      </c>
      <c r="B225" s="77" t="s">
        <v>8106</v>
      </c>
      <c r="C225" s="78">
        <v>45303</v>
      </c>
      <c r="D225" s="79">
        <v>-77.430000000000007</v>
      </c>
      <c r="E225" s="79">
        <v>-15.16</v>
      </c>
      <c r="F225" s="79">
        <v>-62.27</v>
      </c>
      <c r="G225" s="78">
        <v>45303</v>
      </c>
      <c r="H225" s="77" t="s">
        <v>8107</v>
      </c>
      <c r="I225" s="80">
        <v>1339334</v>
      </c>
      <c r="J225" s="80" t="s">
        <v>1331</v>
      </c>
      <c r="K225" s="80">
        <v>12224174</v>
      </c>
      <c r="L225" s="81">
        <v>45308</v>
      </c>
      <c r="M225" s="77" t="str">
        <f>VLOOKUP(I225,'[4]ITEM#'!A:B,2,0)</f>
        <v>Costco01</v>
      </c>
      <c r="N225" s="80" t="s">
        <v>1301</v>
      </c>
      <c r="O225" s="80">
        <v>32</v>
      </c>
      <c r="P225" s="42">
        <f>VLOOKUP(I225,'[4]ITEM#'!A:D,4,0)</f>
        <v>-62.27</v>
      </c>
      <c r="Q225" s="84">
        <f t="shared" si="15"/>
        <v>1</v>
      </c>
    </row>
    <row r="226" spans="1:17" x14ac:dyDescent="0.25">
      <c r="A226" s="77" t="s">
        <v>8104</v>
      </c>
      <c r="B226" s="77" t="s">
        <v>8108</v>
      </c>
      <c r="C226" s="78">
        <v>45303</v>
      </c>
      <c r="D226" s="79">
        <v>-77.430000000000007</v>
      </c>
      <c r="E226" s="79">
        <v>-15.16</v>
      </c>
      <c r="F226" s="79">
        <v>-62.27</v>
      </c>
      <c r="G226" s="78">
        <v>45303</v>
      </c>
      <c r="H226" s="77" t="s">
        <v>8109</v>
      </c>
      <c r="I226" s="80">
        <v>1339334</v>
      </c>
      <c r="J226" s="80" t="s">
        <v>1331</v>
      </c>
      <c r="K226" s="80">
        <v>12224174</v>
      </c>
      <c r="L226" s="81">
        <v>45308</v>
      </c>
      <c r="M226" s="77" t="str">
        <f>VLOOKUP(I226,'[4]ITEM#'!A:B,2,0)</f>
        <v>Costco01</v>
      </c>
      <c r="N226" s="80" t="s">
        <v>1301</v>
      </c>
      <c r="O226" s="80">
        <v>32</v>
      </c>
      <c r="P226" s="42">
        <f>VLOOKUP(I226,'[4]ITEM#'!A:D,4,0)</f>
        <v>-62.27</v>
      </c>
      <c r="Q226" s="84">
        <f t="shared" si="15"/>
        <v>1</v>
      </c>
    </row>
    <row r="227" spans="1:17" x14ac:dyDescent="0.25">
      <c r="A227" s="77" t="s">
        <v>8104</v>
      </c>
      <c r="B227" s="77" t="s">
        <v>8162</v>
      </c>
      <c r="C227" s="78">
        <v>45305</v>
      </c>
      <c r="D227" s="79">
        <v>-42.7</v>
      </c>
      <c r="E227" s="79">
        <v>-11.1</v>
      </c>
      <c r="F227" s="79">
        <v>-31.6</v>
      </c>
      <c r="G227" s="78">
        <v>45305</v>
      </c>
      <c r="H227" s="77" t="s">
        <v>8110</v>
      </c>
      <c r="I227" s="80">
        <v>1540784</v>
      </c>
      <c r="J227" s="80" t="s">
        <v>1297</v>
      </c>
      <c r="K227" s="80">
        <v>197675</v>
      </c>
      <c r="L227" s="81">
        <v>45308</v>
      </c>
      <c r="M227" s="77" t="str">
        <f>VLOOKUP(I227,'[4]ITEM#'!A:B,2,0)</f>
        <v>Costco01</v>
      </c>
      <c r="N227" s="80" t="s">
        <v>1298</v>
      </c>
      <c r="O227" s="80">
        <v>60</v>
      </c>
      <c r="P227" s="42">
        <f>VLOOKUP(I227,'[4]ITEM#'!A:D,4,0)</f>
        <v>-31.6</v>
      </c>
      <c r="Q227" s="84">
        <f t="shared" si="15"/>
        <v>1</v>
      </c>
    </row>
    <row r="228" spans="1:17" x14ac:dyDescent="0.25">
      <c r="A228" s="77" t="s">
        <v>8104</v>
      </c>
      <c r="B228" s="77" t="s">
        <v>8111</v>
      </c>
      <c r="C228" s="78">
        <v>45304</v>
      </c>
      <c r="D228" s="79">
        <v>-95.31</v>
      </c>
      <c r="E228" s="79">
        <v>-9.4600000000000009</v>
      </c>
      <c r="F228" s="79">
        <v>-85.85</v>
      </c>
      <c r="G228" s="78">
        <v>45304</v>
      </c>
      <c r="H228" s="77" t="s">
        <v>8112</v>
      </c>
      <c r="I228" s="80">
        <v>1662422</v>
      </c>
      <c r="J228" s="80" t="s">
        <v>1327</v>
      </c>
      <c r="K228" s="80">
        <v>197675</v>
      </c>
      <c r="L228" s="81">
        <v>45308</v>
      </c>
      <c r="M228" s="77" t="str">
        <f>VLOOKUP(I228,'[4]ITEM#'!A:B,2,0)</f>
        <v>Costco01</v>
      </c>
      <c r="N228" s="80" t="s">
        <v>1301</v>
      </c>
      <c r="O228" s="80">
        <v>32</v>
      </c>
      <c r="P228" s="42">
        <f>VLOOKUP(I228,'[4]ITEM#'!A:D,4,0)</f>
        <v>-85.85</v>
      </c>
      <c r="Q228" s="84">
        <f t="shared" si="15"/>
        <v>1</v>
      </c>
    </row>
    <row r="229" spans="1:17" x14ac:dyDescent="0.25">
      <c r="A229" s="77" t="s">
        <v>8104</v>
      </c>
      <c r="B229" s="77" t="s">
        <v>8113</v>
      </c>
      <c r="C229" s="78">
        <v>45305</v>
      </c>
      <c r="D229" s="79">
        <v>-22.78</v>
      </c>
      <c r="E229" s="79">
        <v>0</v>
      </c>
      <c r="F229" s="79">
        <v>-22.78</v>
      </c>
      <c r="G229" s="78">
        <v>45305</v>
      </c>
      <c r="H229" s="77" t="s">
        <v>8114</v>
      </c>
      <c r="I229" s="80">
        <v>1529939</v>
      </c>
      <c r="J229" s="80" t="s">
        <v>1339</v>
      </c>
      <c r="K229" s="80">
        <v>197675</v>
      </c>
      <c r="L229" s="81">
        <v>45308</v>
      </c>
      <c r="M229" s="77" t="str">
        <f>VLOOKUP(I229,'[4]ITEM#'!A:B,2,0)</f>
        <v>Costco01</v>
      </c>
      <c r="N229" s="80" t="s">
        <v>1291</v>
      </c>
      <c r="O229" s="80">
        <v>40</v>
      </c>
      <c r="P229" s="42">
        <f>VLOOKUP(I229,'[4]ITEM#'!A:D,4,0)</f>
        <v>-22.78</v>
      </c>
      <c r="Q229" s="84">
        <f t="shared" si="15"/>
        <v>1</v>
      </c>
    </row>
    <row r="230" spans="1:17" x14ac:dyDescent="0.25">
      <c r="A230" s="77" t="s">
        <v>8104</v>
      </c>
      <c r="B230" s="77" t="s">
        <v>8163</v>
      </c>
      <c r="C230" s="78">
        <v>45306</v>
      </c>
      <c r="D230" s="79">
        <v>-95.31</v>
      </c>
      <c r="E230" s="79">
        <v>-9.4600000000000009</v>
      </c>
      <c r="F230" s="79">
        <v>-85.85</v>
      </c>
      <c r="G230" s="78">
        <v>45306</v>
      </c>
      <c r="H230" s="77" t="s">
        <v>8115</v>
      </c>
      <c r="I230" s="80">
        <v>1662421</v>
      </c>
      <c r="J230" s="80" t="s">
        <v>1300</v>
      </c>
      <c r="K230" s="80">
        <v>197675</v>
      </c>
      <c r="L230" s="81">
        <v>45308</v>
      </c>
      <c r="M230" s="77" t="str">
        <f>VLOOKUP(I230,'[4]ITEM#'!A:B,2,0)</f>
        <v>Costco01</v>
      </c>
      <c r="N230" s="80" t="s">
        <v>1301</v>
      </c>
      <c r="O230" s="80">
        <v>32</v>
      </c>
      <c r="P230" s="42">
        <f>VLOOKUP(I230,'[4]ITEM#'!A:D,4,0)</f>
        <v>-85.85</v>
      </c>
      <c r="Q230" s="84">
        <f t="shared" si="15"/>
        <v>1</v>
      </c>
    </row>
    <row r="231" spans="1:17" x14ac:dyDescent="0.25">
      <c r="A231" s="77" t="s">
        <v>8104</v>
      </c>
      <c r="B231" s="77" t="s">
        <v>8164</v>
      </c>
      <c r="C231" s="78">
        <v>45303</v>
      </c>
      <c r="D231" s="79">
        <v>-95.31</v>
      </c>
      <c r="E231" s="79">
        <v>-9.4600000000000009</v>
      </c>
      <c r="F231" s="79">
        <v>-85.85</v>
      </c>
      <c r="G231" s="78">
        <v>45303</v>
      </c>
      <c r="H231" s="77" t="s">
        <v>8116</v>
      </c>
      <c r="I231" s="80">
        <v>1662422</v>
      </c>
      <c r="J231" s="80" t="s">
        <v>1327</v>
      </c>
      <c r="K231" s="80">
        <v>197675</v>
      </c>
      <c r="L231" s="81">
        <v>45308</v>
      </c>
      <c r="M231" s="77" t="str">
        <f>VLOOKUP(I231,'[4]ITEM#'!A:B,2,0)</f>
        <v>Costco01</v>
      </c>
      <c r="N231" s="80" t="s">
        <v>1301</v>
      </c>
      <c r="O231" s="80">
        <v>32</v>
      </c>
      <c r="P231" s="42">
        <f>VLOOKUP(I231,'[4]ITEM#'!A:D,4,0)</f>
        <v>-85.85</v>
      </c>
      <c r="Q231" s="84">
        <f t="shared" si="15"/>
        <v>1</v>
      </c>
    </row>
    <row r="232" spans="1:17" x14ac:dyDescent="0.25">
      <c r="A232" s="77" t="s">
        <v>8104</v>
      </c>
      <c r="B232" s="77" t="s">
        <v>8117</v>
      </c>
      <c r="C232" s="78">
        <v>45303</v>
      </c>
      <c r="D232" s="79">
        <f>E232+F232</f>
        <v>-85.4</v>
      </c>
      <c r="E232" s="79">
        <v>-22.2</v>
      </c>
      <c r="F232" s="79">
        <v>-63.2</v>
      </c>
      <c r="G232" s="78">
        <v>45303</v>
      </c>
      <c r="H232" s="77" t="s">
        <v>8118</v>
      </c>
      <c r="I232" s="80">
        <v>1593359</v>
      </c>
      <c r="J232" s="80" t="s">
        <v>1316</v>
      </c>
      <c r="K232" s="80">
        <v>197675</v>
      </c>
      <c r="L232" s="81">
        <v>45308</v>
      </c>
      <c r="M232" s="77" t="str">
        <f>VLOOKUP(I232,'[4]ITEM#'!A:B,2,0)</f>
        <v>Costco01</v>
      </c>
      <c r="N232" s="80" t="s">
        <v>1298</v>
      </c>
      <c r="O232" s="80">
        <v>60</v>
      </c>
      <c r="P232" s="42">
        <f>VLOOKUP(I232,'[4]ITEM#'!A:D,4,0)</f>
        <v>-31.6</v>
      </c>
      <c r="Q232" s="84">
        <f t="shared" si="15"/>
        <v>2</v>
      </c>
    </row>
    <row r="233" spans="1:17" x14ac:dyDescent="0.25">
      <c r="A233" s="77" t="s">
        <v>8104</v>
      </c>
      <c r="B233" s="77" t="s">
        <v>8117</v>
      </c>
      <c r="C233" s="78">
        <v>45303</v>
      </c>
      <c r="D233" s="79">
        <f>E233+F233</f>
        <v>-190.62</v>
      </c>
      <c r="E233" s="79">
        <v>-18.920000000000002</v>
      </c>
      <c r="F233" s="79">
        <v>-171.7</v>
      </c>
      <c r="G233" s="78">
        <v>45303</v>
      </c>
      <c r="H233" s="77" t="s">
        <v>8118</v>
      </c>
      <c r="I233" s="80">
        <v>1662421</v>
      </c>
      <c r="J233" s="80" t="s">
        <v>1300</v>
      </c>
      <c r="K233" s="80">
        <v>197675</v>
      </c>
      <c r="L233" s="81">
        <v>45308</v>
      </c>
      <c r="M233" s="77" t="str">
        <f>VLOOKUP(I233,'[4]ITEM#'!A:B,2,0)</f>
        <v>Costco01</v>
      </c>
      <c r="N233" s="80" t="s">
        <v>1301</v>
      </c>
      <c r="O233" s="80">
        <v>32</v>
      </c>
      <c r="P233" s="42">
        <f>VLOOKUP(I233,'[4]ITEM#'!A:D,4,0)</f>
        <v>-85.85</v>
      </c>
      <c r="Q233" s="84">
        <f t="shared" si="15"/>
        <v>2</v>
      </c>
    </row>
    <row r="234" spans="1:17" x14ac:dyDescent="0.25">
      <c r="A234" s="77" t="s">
        <v>8104</v>
      </c>
      <c r="B234" s="77" t="s">
        <v>8119</v>
      </c>
      <c r="C234" s="78">
        <v>45303</v>
      </c>
      <c r="D234" s="79">
        <f t="shared" ref="D234:D235" si="17">E234+F234</f>
        <v>-38.659999999999997</v>
      </c>
      <c r="E234" s="79">
        <v>-10.51</v>
      </c>
      <c r="F234" s="79">
        <v>-28.15</v>
      </c>
      <c r="G234" s="78">
        <v>45303</v>
      </c>
      <c r="H234" s="77" t="s">
        <v>8120</v>
      </c>
      <c r="I234" s="80">
        <v>1593356</v>
      </c>
      <c r="J234" s="80" t="s">
        <v>1329</v>
      </c>
      <c r="K234" s="80">
        <v>197675</v>
      </c>
      <c r="L234" s="81">
        <v>45308</v>
      </c>
      <c r="M234" s="77" t="str">
        <f>VLOOKUP(I234,'[4]ITEM#'!A:B,2,0)</f>
        <v>Costco01</v>
      </c>
      <c r="N234" s="80" t="s">
        <v>1298</v>
      </c>
      <c r="O234" s="80">
        <v>60</v>
      </c>
      <c r="P234" s="42">
        <f>VLOOKUP(I234,'[4]ITEM#'!A:D,4,0)</f>
        <v>-28.15</v>
      </c>
      <c r="Q234" s="84">
        <f t="shared" si="15"/>
        <v>1</v>
      </c>
    </row>
    <row r="235" spans="1:17" x14ac:dyDescent="0.25">
      <c r="A235" s="77" t="s">
        <v>8104</v>
      </c>
      <c r="B235" s="77" t="s">
        <v>8119</v>
      </c>
      <c r="C235" s="78">
        <v>45303</v>
      </c>
      <c r="D235" s="79">
        <f t="shared" si="17"/>
        <v>-173.44</v>
      </c>
      <c r="E235" s="79">
        <v>-18.739999999999998</v>
      </c>
      <c r="F235" s="79">
        <v>-154.69999999999999</v>
      </c>
      <c r="G235" s="78">
        <v>45303</v>
      </c>
      <c r="H235" s="77" t="s">
        <v>8120</v>
      </c>
      <c r="I235" s="80">
        <v>1662420</v>
      </c>
      <c r="J235" s="80" t="s">
        <v>1318</v>
      </c>
      <c r="K235" s="80">
        <v>197675</v>
      </c>
      <c r="L235" s="81">
        <v>45308</v>
      </c>
      <c r="M235" s="77" t="str">
        <f>VLOOKUP(I235,'[4]ITEM#'!A:B,2,0)</f>
        <v>Costco01</v>
      </c>
      <c r="N235" s="80" t="s">
        <v>1301</v>
      </c>
      <c r="O235" s="80">
        <v>32</v>
      </c>
      <c r="P235" s="42">
        <f>VLOOKUP(I235,'[4]ITEM#'!A:D,4,0)</f>
        <v>-77.349999999999994</v>
      </c>
      <c r="Q235" s="84">
        <f t="shared" si="15"/>
        <v>2</v>
      </c>
    </row>
    <row r="236" spans="1:17" x14ac:dyDescent="0.25">
      <c r="A236" s="77" t="s">
        <v>8104</v>
      </c>
      <c r="B236" s="77" t="s">
        <v>8121</v>
      </c>
      <c r="C236" s="78">
        <v>45303</v>
      </c>
      <c r="D236" s="79">
        <v>-18</v>
      </c>
      <c r="E236" s="79">
        <v>-0.75</v>
      </c>
      <c r="F236" s="79">
        <v>-17.25</v>
      </c>
      <c r="G236" s="78">
        <v>45303</v>
      </c>
      <c r="H236" s="77" t="s">
        <v>8122</v>
      </c>
      <c r="I236" s="80">
        <v>1259359</v>
      </c>
      <c r="J236" s="80" t="s">
        <v>8426</v>
      </c>
      <c r="K236" s="80">
        <v>197675</v>
      </c>
      <c r="L236" s="81">
        <v>45308</v>
      </c>
      <c r="M236" s="77" t="str">
        <f>VLOOKUP(I236,'[4]ITEM#'!A:B,2,0)</f>
        <v>COSTCO</v>
      </c>
      <c r="N236" s="80" t="s">
        <v>1291</v>
      </c>
      <c r="O236" s="80">
        <v>40</v>
      </c>
      <c r="P236" s="42">
        <f>VLOOKUP(I236,'[4]ITEM#'!A:D,4,0)</f>
        <v>0</v>
      </c>
      <c r="Q236" s="84" t="e">
        <f t="shared" si="15"/>
        <v>#DIV/0!</v>
      </c>
    </row>
    <row r="237" spans="1:17" x14ac:dyDescent="0.25">
      <c r="A237" s="77" t="s">
        <v>8104</v>
      </c>
      <c r="B237" s="77" t="s">
        <v>8123</v>
      </c>
      <c r="C237" s="78">
        <v>45303</v>
      </c>
      <c r="D237" s="79">
        <f>E237+F237</f>
        <v>-95.31</v>
      </c>
      <c r="E237" s="79">
        <v>-9.4600000000000009</v>
      </c>
      <c r="F237" s="79">
        <v>-85.85</v>
      </c>
      <c r="G237" s="78">
        <v>45303</v>
      </c>
      <c r="H237" s="77" t="s">
        <v>8124</v>
      </c>
      <c r="I237" s="80">
        <v>1662421</v>
      </c>
      <c r="J237" s="80" t="s">
        <v>1300</v>
      </c>
      <c r="K237" s="80">
        <v>197675</v>
      </c>
      <c r="L237" s="81">
        <v>45308</v>
      </c>
      <c r="M237" s="77" t="str">
        <f>VLOOKUP(I237,'[4]ITEM#'!A:B,2,0)</f>
        <v>Costco01</v>
      </c>
      <c r="N237" s="80" t="s">
        <v>1301</v>
      </c>
      <c r="O237" s="80">
        <v>32</v>
      </c>
      <c r="P237" s="42">
        <f>VLOOKUP(I237,'[4]ITEM#'!A:D,4,0)</f>
        <v>-85.85</v>
      </c>
      <c r="Q237" s="84">
        <f t="shared" si="15"/>
        <v>1</v>
      </c>
    </row>
    <row r="238" spans="1:17" x14ac:dyDescent="0.25">
      <c r="A238" s="77" t="s">
        <v>8104</v>
      </c>
      <c r="B238" s="77" t="s">
        <v>8123</v>
      </c>
      <c r="C238" s="78">
        <v>45303</v>
      </c>
      <c r="D238" s="79">
        <f>E238+F238</f>
        <v>-190.62</v>
      </c>
      <c r="E238" s="79">
        <v>-18.920000000000002</v>
      </c>
      <c r="F238" s="79">
        <v>-171.7</v>
      </c>
      <c r="G238" s="78">
        <v>45303</v>
      </c>
      <c r="H238" s="77" t="s">
        <v>8124</v>
      </c>
      <c r="I238" s="80">
        <v>1662422</v>
      </c>
      <c r="J238" s="80" t="s">
        <v>1327</v>
      </c>
      <c r="K238" s="80">
        <v>197675</v>
      </c>
      <c r="L238" s="81">
        <v>45308</v>
      </c>
      <c r="M238" s="77" t="str">
        <f>VLOOKUP(I238,'[4]ITEM#'!A:B,2,0)</f>
        <v>Costco01</v>
      </c>
      <c r="N238" s="80" t="s">
        <v>1301</v>
      </c>
      <c r="O238" s="80">
        <v>32</v>
      </c>
      <c r="P238" s="42">
        <f>VLOOKUP(I238,'[4]ITEM#'!A:D,4,0)</f>
        <v>-85.85</v>
      </c>
      <c r="Q238" s="84">
        <f t="shared" si="15"/>
        <v>2</v>
      </c>
    </row>
    <row r="239" spans="1:17" x14ac:dyDescent="0.25">
      <c r="A239" s="77" t="s">
        <v>8104</v>
      </c>
      <c r="B239" s="77" t="s">
        <v>8125</v>
      </c>
      <c r="C239" s="78">
        <v>45303</v>
      </c>
      <c r="D239" s="79">
        <v>-115.98</v>
      </c>
      <c r="E239" s="79">
        <v>-31.53</v>
      </c>
      <c r="F239" s="79">
        <v>-84.45</v>
      </c>
      <c r="G239" s="78">
        <v>45303</v>
      </c>
      <c r="H239" s="77" t="s">
        <v>8126</v>
      </c>
      <c r="I239" s="80">
        <v>1540780</v>
      </c>
      <c r="J239" s="80" t="s">
        <v>1334</v>
      </c>
      <c r="K239" s="80">
        <v>197675</v>
      </c>
      <c r="L239" s="81">
        <v>45308</v>
      </c>
      <c r="M239" s="77" t="str">
        <f>VLOOKUP(I239,'[4]ITEM#'!A:B,2,0)</f>
        <v>Costco01</v>
      </c>
      <c r="N239" s="80" t="s">
        <v>1298</v>
      </c>
      <c r="O239" s="80">
        <v>60</v>
      </c>
      <c r="P239" s="42">
        <f>VLOOKUP(I239,'[4]ITEM#'!A:D,4,0)</f>
        <v>-28.15</v>
      </c>
      <c r="Q239" s="84">
        <f t="shared" si="15"/>
        <v>3.0000000000000004</v>
      </c>
    </row>
    <row r="240" spans="1:17" x14ac:dyDescent="0.25">
      <c r="A240" s="77" t="s">
        <v>8104</v>
      </c>
      <c r="B240" s="77" t="s">
        <v>8165</v>
      </c>
      <c r="C240" s="78">
        <v>45306</v>
      </c>
      <c r="D240" s="79">
        <v>-95.31</v>
      </c>
      <c r="E240" s="79">
        <v>-9.4600000000000009</v>
      </c>
      <c r="F240" s="79">
        <v>-85.85</v>
      </c>
      <c r="G240" s="78">
        <v>45306</v>
      </c>
      <c r="H240" s="77" t="s">
        <v>8127</v>
      </c>
      <c r="I240" s="80">
        <v>1662421</v>
      </c>
      <c r="J240" s="80" t="s">
        <v>1300</v>
      </c>
      <c r="K240" s="80">
        <v>197675</v>
      </c>
      <c r="L240" s="81">
        <v>45308</v>
      </c>
      <c r="M240" s="77" t="str">
        <f>VLOOKUP(I240,'[4]ITEM#'!A:B,2,0)</f>
        <v>Costco01</v>
      </c>
      <c r="N240" s="80" t="s">
        <v>1301</v>
      </c>
      <c r="O240" s="80">
        <v>32</v>
      </c>
      <c r="P240" s="42">
        <f>VLOOKUP(I240,'[4]ITEM#'!A:D,4,0)</f>
        <v>-85.85</v>
      </c>
      <c r="Q240" s="84">
        <f t="shared" si="15"/>
        <v>1</v>
      </c>
    </row>
    <row r="241" spans="1:17" x14ac:dyDescent="0.25">
      <c r="A241" s="77" t="s">
        <v>8104</v>
      </c>
      <c r="B241" s="77" t="s">
        <v>8128</v>
      </c>
      <c r="C241" s="78">
        <v>45306</v>
      </c>
      <c r="D241" s="79">
        <v>-39</v>
      </c>
      <c r="E241" s="79">
        <v>0</v>
      </c>
      <c r="F241" s="79">
        <v>-39</v>
      </c>
      <c r="G241" s="78">
        <v>45306</v>
      </c>
      <c r="H241" s="77" t="s">
        <v>8129</v>
      </c>
      <c r="I241" s="80">
        <v>1529946</v>
      </c>
      <c r="J241" s="80" t="s">
        <v>1306</v>
      </c>
      <c r="K241" s="80">
        <v>197675</v>
      </c>
      <c r="L241" s="81">
        <v>45308</v>
      </c>
      <c r="M241" s="77" t="str">
        <f>VLOOKUP(I241,'[4]ITEM#'!A:B,2,0)</f>
        <v>Costco01</v>
      </c>
      <c r="N241" s="80" t="s">
        <v>1291</v>
      </c>
      <c r="O241" s="80">
        <v>40</v>
      </c>
      <c r="P241" s="42">
        <f>VLOOKUP(I241,'[4]ITEM#'!A:D,4,0)</f>
        <v>-39</v>
      </c>
      <c r="Q241" s="84">
        <f t="shared" si="15"/>
        <v>1</v>
      </c>
    </row>
    <row r="242" spans="1:17" x14ac:dyDescent="0.25">
      <c r="A242" s="77" t="s">
        <v>8104</v>
      </c>
      <c r="B242" s="77" t="s">
        <v>8130</v>
      </c>
      <c r="C242" s="78">
        <v>45303</v>
      </c>
      <c r="D242" s="79">
        <v>-173.44</v>
      </c>
      <c r="E242" s="79">
        <v>-18.739999999999998</v>
      </c>
      <c r="F242" s="79">
        <v>-154.69999999999999</v>
      </c>
      <c r="G242" s="78">
        <v>45303</v>
      </c>
      <c r="H242" s="77" t="s">
        <v>8131</v>
      </c>
      <c r="I242" s="80">
        <v>1662420</v>
      </c>
      <c r="J242" s="80" t="s">
        <v>1318</v>
      </c>
      <c r="K242" s="80">
        <v>197675</v>
      </c>
      <c r="L242" s="81">
        <v>45308</v>
      </c>
      <c r="M242" s="77" t="str">
        <f>VLOOKUP(I242,'[4]ITEM#'!A:B,2,0)</f>
        <v>Costco01</v>
      </c>
      <c r="N242" s="80" t="s">
        <v>1301</v>
      </c>
      <c r="O242" s="80">
        <v>32</v>
      </c>
      <c r="P242" s="42">
        <f>VLOOKUP(I242,'[4]ITEM#'!A:D,4,0)</f>
        <v>-77.349999999999994</v>
      </c>
      <c r="Q242" s="84">
        <f t="shared" si="15"/>
        <v>2</v>
      </c>
    </row>
    <row r="243" spans="1:17" x14ac:dyDescent="0.25">
      <c r="A243" s="77" t="s">
        <v>8104</v>
      </c>
      <c r="B243" s="77" t="s">
        <v>8132</v>
      </c>
      <c r="C243" s="78">
        <v>45306</v>
      </c>
      <c r="D243" s="79">
        <v>-25.55</v>
      </c>
      <c r="E243" s="79">
        <v>0</v>
      </c>
      <c r="F243" s="79">
        <v>-25.55</v>
      </c>
      <c r="G243" s="78">
        <v>45306</v>
      </c>
      <c r="H243" s="77" t="s">
        <v>8133</v>
      </c>
      <c r="I243" s="80">
        <v>1516596</v>
      </c>
      <c r="J243" s="80" t="s">
        <v>1344</v>
      </c>
      <c r="K243" s="80">
        <v>197675</v>
      </c>
      <c r="L243" s="81">
        <v>45308</v>
      </c>
      <c r="M243" s="77" t="str">
        <f>VLOOKUP(I243,'[4]ITEM#'!A:B,2,0)</f>
        <v>Costco01</v>
      </c>
      <c r="N243" s="80" t="s">
        <v>1291</v>
      </c>
      <c r="O243" s="80">
        <v>40</v>
      </c>
      <c r="P243" s="42">
        <f>VLOOKUP(I243,'[4]ITEM#'!A:D,4,0)</f>
        <v>-25.55</v>
      </c>
      <c r="Q243" s="84">
        <f t="shared" si="15"/>
        <v>1</v>
      </c>
    </row>
    <row r="244" spans="1:17" x14ac:dyDescent="0.25">
      <c r="A244" s="77" t="s">
        <v>8104</v>
      </c>
      <c r="B244" s="77" t="s">
        <v>8132</v>
      </c>
      <c r="C244" s="78">
        <v>45306</v>
      </c>
      <c r="D244" s="79">
        <v>-117</v>
      </c>
      <c r="E244" s="79"/>
      <c r="F244" s="79">
        <v>-117</v>
      </c>
      <c r="G244" s="78">
        <v>45306</v>
      </c>
      <c r="H244" s="77" t="s">
        <v>8133</v>
      </c>
      <c r="I244" s="80">
        <v>1529946</v>
      </c>
      <c r="J244" s="80" t="s">
        <v>1306</v>
      </c>
      <c r="K244" s="80">
        <v>197675</v>
      </c>
      <c r="L244" s="81">
        <v>45308</v>
      </c>
      <c r="M244" s="77" t="str">
        <f>VLOOKUP(I244,'[4]ITEM#'!A:B,2,0)</f>
        <v>Costco01</v>
      </c>
      <c r="N244" s="80" t="s">
        <v>1291</v>
      </c>
      <c r="O244" s="80">
        <v>40</v>
      </c>
      <c r="P244" s="42">
        <f>VLOOKUP(I244,'[4]ITEM#'!A:D,4,0)</f>
        <v>-39</v>
      </c>
      <c r="Q244" s="84">
        <f t="shared" si="15"/>
        <v>3</v>
      </c>
    </row>
    <row r="245" spans="1:17" x14ac:dyDescent="0.25">
      <c r="A245" s="77" t="s">
        <v>8104</v>
      </c>
      <c r="B245" s="77" t="s">
        <v>8134</v>
      </c>
      <c r="C245" s="78">
        <v>45306</v>
      </c>
      <c r="D245" s="79">
        <f>E245+F245</f>
        <v>-173.44</v>
      </c>
      <c r="E245" s="79">
        <v>-18.739999999999998</v>
      </c>
      <c r="F245" s="79">
        <v>-154.69999999999999</v>
      </c>
      <c r="G245" s="78">
        <v>45306</v>
      </c>
      <c r="H245" s="77" t="s">
        <v>8135</v>
      </c>
      <c r="I245" s="80">
        <v>1662420</v>
      </c>
      <c r="J245" s="80" t="s">
        <v>1318</v>
      </c>
      <c r="K245" s="80">
        <v>197675</v>
      </c>
      <c r="L245" s="81">
        <v>45308</v>
      </c>
      <c r="M245" s="77" t="str">
        <f>VLOOKUP(I245,'[4]ITEM#'!A:B,2,0)</f>
        <v>Costco01</v>
      </c>
      <c r="N245" s="80" t="s">
        <v>1301</v>
      </c>
      <c r="O245" s="80">
        <v>32</v>
      </c>
      <c r="P245" s="42">
        <f>VLOOKUP(I245,'[4]ITEM#'!A:D,4,0)</f>
        <v>-77.349999999999994</v>
      </c>
      <c r="Q245" s="84">
        <f t="shared" si="15"/>
        <v>2</v>
      </c>
    </row>
    <row r="246" spans="1:17" x14ac:dyDescent="0.25">
      <c r="A246" s="77" t="s">
        <v>8104</v>
      </c>
      <c r="B246" s="77" t="s">
        <v>8134</v>
      </c>
      <c r="C246" s="78">
        <v>45306</v>
      </c>
      <c r="D246" s="79">
        <f>E246+F246</f>
        <v>-95.31</v>
      </c>
      <c r="E246" s="79">
        <v>-9.4600000000000009</v>
      </c>
      <c r="F246" s="79">
        <v>-85.85</v>
      </c>
      <c r="G246" s="78">
        <v>45306</v>
      </c>
      <c r="H246" s="77" t="s">
        <v>8135</v>
      </c>
      <c r="I246" s="80">
        <v>1662421</v>
      </c>
      <c r="J246" s="80" t="s">
        <v>1300</v>
      </c>
      <c r="K246" s="80">
        <v>197675</v>
      </c>
      <c r="L246" s="81">
        <v>45308</v>
      </c>
      <c r="M246" s="77" t="str">
        <f>VLOOKUP(I246,'[4]ITEM#'!A:B,2,0)</f>
        <v>Costco01</v>
      </c>
      <c r="N246" s="80" t="s">
        <v>1301</v>
      </c>
      <c r="O246" s="80">
        <v>32</v>
      </c>
      <c r="P246" s="42">
        <f>VLOOKUP(I246,'[4]ITEM#'!A:D,4,0)</f>
        <v>-85.85</v>
      </c>
      <c r="Q246" s="84">
        <f t="shared" si="15"/>
        <v>1</v>
      </c>
    </row>
    <row r="247" spans="1:17" x14ac:dyDescent="0.25">
      <c r="A247" s="77" t="s">
        <v>8104</v>
      </c>
      <c r="B247" s="77" t="s">
        <v>8136</v>
      </c>
      <c r="C247" s="78">
        <v>45306</v>
      </c>
      <c r="D247" s="79">
        <f>E247+F247</f>
        <v>-173.44</v>
      </c>
      <c r="E247" s="79">
        <v>-18.739999999999998</v>
      </c>
      <c r="F247" s="79">
        <v>-154.69999999999999</v>
      </c>
      <c r="G247" s="78">
        <v>45306</v>
      </c>
      <c r="H247" s="77" t="s">
        <v>8137</v>
      </c>
      <c r="I247" s="80">
        <v>1662420</v>
      </c>
      <c r="J247" s="80" t="s">
        <v>1318</v>
      </c>
      <c r="K247" s="80">
        <v>197675</v>
      </c>
      <c r="L247" s="81">
        <v>45308</v>
      </c>
      <c r="M247" s="77" t="str">
        <f>VLOOKUP(I247,'[4]ITEM#'!A:B,2,0)</f>
        <v>Costco01</v>
      </c>
      <c r="N247" s="80" t="s">
        <v>1301</v>
      </c>
      <c r="O247" s="80">
        <v>32</v>
      </c>
      <c r="P247" s="42">
        <f>VLOOKUP(I247,'[4]ITEM#'!A:D,4,0)</f>
        <v>-77.349999999999994</v>
      </c>
      <c r="Q247" s="84">
        <f t="shared" si="15"/>
        <v>2</v>
      </c>
    </row>
    <row r="248" spans="1:17" x14ac:dyDescent="0.25">
      <c r="A248" s="77" t="s">
        <v>8104</v>
      </c>
      <c r="B248" s="77" t="s">
        <v>8136</v>
      </c>
      <c r="C248" s="78">
        <v>45306</v>
      </c>
      <c r="D248" s="79">
        <f>E248+F248</f>
        <v>-95.31</v>
      </c>
      <c r="E248" s="79">
        <v>-9.4600000000000009</v>
      </c>
      <c r="F248" s="79">
        <v>-85.85</v>
      </c>
      <c r="G248" s="78">
        <v>45306</v>
      </c>
      <c r="H248" s="77" t="s">
        <v>8137</v>
      </c>
      <c r="I248" s="80">
        <v>1662421</v>
      </c>
      <c r="J248" s="80" t="s">
        <v>1300</v>
      </c>
      <c r="K248" s="80">
        <v>197675</v>
      </c>
      <c r="L248" s="81">
        <v>45308</v>
      </c>
      <c r="M248" s="77" t="str">
        <f>VLOOKUP(I248,'[4]ITEM#'!A:B,2,0)</f>
        <v>Costco01</v>
      </c>
      <c r="N248" s="80" t="s">
        <v>1301</v>
      </c>
      <c r="O248" s="80">
        <v>32</v>
      </c>
      <c r="P248" s="42">
        <f>VLOOKUP(I248,'[4]ITEM#'!A:D,4,0)</f>
        <v>-85.85</v>
      </c>
      <c r="Q248" s="84">
        <f t="shared" si="15"/>
        <v>1</v>
      </c>
    </row>
    <row r="249" spans="1:17" x14ac:dyDescent="0.25">
      <c r="A249" s="77" t="s">
        <v>8104</v>
      </c>
      <c r="B249" s="77" t="s">
        <v>8138</v>
      </c>
      <c r="C249" s="78">
        <v>45306</v>
      </c>
      <c r="D249" s="79">
        <f>E249+F249</f>
        <v>-77.319999999999993</v>
      </c>
      <c r="E249" s="79">
        <v>-21.02</v>
      </c>
      <c r="F249" s="79">
        <v>-56.3</v>
      </c>
      <c r="G249" s="78">
        <v>45306</v>
      </c>
      <c r="H249" s="77" t="s">
        <v>8139</v>
      </c>
      <c r="I249" s="80">
        <v>1540780</v>
      </c>
      <c r="J249" s="80" t="s">
        <v>1334</v>
      </c>
      <c r="K249" s="80">
        <v>197675</v>
      </c>
      <c r="L249" s="81">
        <v>45308</v>
      </c>
      <c r="M249" s="77" t="str">
        <f>VLOOKUP(I249,'[4]ITEM#'!A:B,2,0)</f>
        <v>Costco01</v>
      </c>
      <c r="N249" s="80" t="s">
        <v>1298</v>
      </c>
      <c r="O249" s="80">
        <v>60</v>
      </c>
      <c r="P249" s="42">
        <f>VLOOKUP(I249,'[4]ITEM#'!A:D,4,0)</f>
        <v>-28.15</v>
      </c>
      <c r="Q249" s="84">
        <f t="shared" si="15"/>
        <v>2</v>
      </c>
    </row>
    <row r="250" spans="1:17" x14ac:dyDescent="0.25">
      <c r="A250" s="77" t="s">
        <v>8104</v>
      </c>
      <c r="B250" s="77" t="s">
        <v>8138</v>
      </c>
      <c r="C250" s="78">
        <v>45306</v>
      </c>
      <c r="D250" s="79">
        <f t="shared" ref="D250:D254" si="18">E250+F250</f>
        <v>-77.319999999999993</v>
      </c>
      <c r="E250" s="79">
        <v>-21.02</v>
      </c>
      <c r="F250" s="79">
        <v>-56.3</v>
      </c>
      <c r="G250" s="78">
        <v>45306</v>
      </c>
      <c r="H250" s="77" t="s">
        <v>8139</v>
      </c>
      <c r="I250" s="80">
        <v>1540781</v>
      </c>
      <c r="J250" s="80" t="s">
        <v>1308</v>
      </c>
      <c r="K250" s="80">
        <v>197675</v>
      </c>
      <c r="L250" s="81">
        <v>45308</v>
      </c>
      <c r="M250" s="77" t="str">
        <f>VLOOKUP(I250,'[4]ITEM#'!A:B,2,0)</f>
        <v>Costco01</v>
      </c>
      <c r="N250" s="80" t="s">
        <v>1298</v>
      </c>
      <c r="O250" s="80">
        <v>60</v>
      </c>
      <c r="P250" s="42">
        <f>VLOOKUP(I250,'[4]ITEM#'!A:D,4,0)</f>
        <v>-28.15</v>
      </c>
      <c r="Q250" s="84">
        <f t="shared" si="15"/>
        <v>2</v>
      </c>
    </row>
    <row r="251" spans="1:17" x14ac:dyDescent="0.25">
      <c r="A251" s="77" t="s">
        <v>8104</v>
      </c>
      <c r="B251" s="77" t="s">
        <v>8138</v>
      </c>
      <c r="C251" s="78">
        <v>45306</v>
      </c>
      <c r="D251" s="79">
        <f t="shared" si="18"/>
        <v>-173.44</v>
      </c>
      <c r="E251" s="79">
        <v>-18.739999999999998</v>
      </c>
      <c r="F251" s="79">
        <v>-154.69999999999999</v>
      </c>
      <c r="G251" s="78">
        <v>45306</v>
      </c>
      <c r="H251" s="77" t="s">
        <v>8139</v>
      </c>
      <c r="I251" s="80">
        <v>1662420</v>
      </c>
      <c r="J251" s="80" t="s">
        <v>1318</v>
      </c>
      <c r="K251" s="80">
        <v>197675</v>
      </c>
      <c r="L251" s="81">
        <v>45308</v>
      </c>
      <c r="M251" s="77" t="str">
        <f>VLOOKUP(I251,'[4]ITEM#'!A:B,2,0)</f>
        <v>Costco01</v>
      </c>
      <c r="N251" s="80" t="s">
        <v>1301</v>
      </c>
      <c r="O251" s="80">
        <v>32</v>
      </c>
      <c r="P251" s="42">
        <f>VLOOKUP(I251,'[4]ITEM#'!A:D,4,0)</f>
        <v>-77.349999999999994</v>
      </c>
      <c r="Q251" s="84">
        <f t="shared" si="15"/>
        <v>2</v>
      </c>
    </row>
    <row r="252" spans="1:17" x14ac:dyDescent="0.25">
      <c r="A252" s="77" t="s">
        <v>8104</v>
      </c>
      <c r="B252" s="77" t="s">
        <v>8138</v>
      </c>
      <c r="C252" s="78">
        <v>45306</v>
      </c>
      <c r="D252" s="79">
        <f t="shared" si="18"/>
        <v>-95.31</v>
      </c>
      <c r="E252" s="79">
        <v>-9.4600000000000009</v>
      </c>
      <c r="F252" s="79">
        <v>-85.85</v>
      </c>
      <c r="G252" s="78">
        <v>45306</v>
      </c>
      <c r="H252" s="77" t="s">
        <v>8139</v>
      </c>
      <c r="I252" s="80">
        <v>1662421</v>
      </c>
      <c r="J252" s="80" t="s">
        <v>1300</v>
      </c>
      <c r="K252" s="80">
        <v>197675</v>
      </c>
      <c r="L252" s="81">
        <v>45308</v>
      </c>
      <c r="M252" s="77" t="str">
        <f>VLOOKUP(I252,'[4]ITEM#'!A:B,2,0)</f>
        <v>Costco01</v>
      </c>
      <c r="N252" s="80" t="s">
        <v>1301</v>
      </c>
      <c r="O252" s="80">
        <v>32</v>
      </c>
      <c r="P252" s="42">
        <f>VLOOKUP(I252,'[4]ITEM#'!A:D,4,0)</f>
        <v>-85.85</v>
      </c>
      <c r="Q252" s="84">
        <f t="shared" si="15"/>
        <v>1</v>
      </c>
    </row>
    <row r="253" spans="1:17" x14ac:dyDescent="0.25">
      <c r="A253" s="77" t="s">
        <v>8104</v>
      </c>
      <c r="B253" s="77" t="s">
        <v>8140</v>
      </c>
      <c r="C253" s="78">
        <v>45306</v>
      </c>
      <c r="D253" s="79">
        <f t="shared" si="18"/>
        <v>-42.7</v>
      </c>
      <c r="E253" s="79">
        <v>-11.1</v>
      </c>
      <c r="F253" s="79">
        <v>-31.6</v>
      </c>
      <c r="G253" s="78">
        <v>45306</v>
      </c>
      <c r="H253" s="77" t="s">
        <v>8141</v>
      </c>
      <c r="I253" s="80">
        <v>1540784</v>
      </c>
      <c r="J253" s="80" t="s">
        <v>1297</v>
      </c>
      <c r="K253" s="80">
        <v>197675</v>
      </c>
      <c r="L253" s="81">
        <v>45308</v>
      </c>
      <c r="M253" s="77" t="str">
        <f>VLOOKUP(I253,'[4]ITEM#'!A:B,2,0)</f>
        <v>Costco01</v>
      </c>
      <c r="N253" s="80" t="s">
        <v>1298</v>
      </c>
      <c r="O253" s="80">
        <v>60</v>
      </c>
      <c r="P253" s="42">
        <f>VLOOKUP(I253,'[4]ITEM#'!A:D,4,0)</f>
        <v>-31.6</v>
      </c>
      <c r="Q253" s="84">
        <f t="shared" si="15"/>
        <v>1</v>
      </c>
    </row>
    <row r="254" spans="1:17" x14ac:dyDescent="0.25">
      <c r="A254" s="77" t="s">
        <v>8104</v>
      </c>
      <c r="B254" s="77" t="s">
        <v>8140</v>
      </c>
      <c r="C254" s="78">
        <v>45306</v>
      </c>
      <c r="D254" s="79">
        <f t="shared" si="18"/>
        <v>-86.72</v>
      </c>
      <c r="E254" s="79">
        <v>-9.3699999999999992</v>
      </c>
      <c r="F254" s="79">
        <v>-77.349999999999994</v>
      </c>
      <c r="G254" s="78">
        <v>45306</v>
      </c>
      <c r="H254" s="77" t="s">
        <v>8141</v>
      </c>
      <c r="I254" s="80">
        <v>1662420</v>
      </c>
      <c r="J254" s="80" t="s">
        <v>1318</v>
      </c>
      <c r="K254" s="80">
        <v>197675</v>
      </c>
      <c r="L254" s="81">
        <v>45308</v>
      </c>
      <c r="M254" s="77" t="str">
        <f>VLOOKUP(I254,'[4]ITEM#'!A:B,2,0)</f>
        <v>Costco01</v>
      </c>
      <c r="N254" s="80" t="s">
        <v>1301</v>
      </c>
      <c r="O254" s="80">
        <v>32</v>
      </c>
      <c r="P254" s="42">
        <f>VLOOKUP(I254,'[4]ITEM#'!A:D,4,0)</f>
        <v>-77.349999999999994</v>
      </c>
      <c r="Q254" s="84">
        <f t="shared" si="15"/>
        <v>1</v>
      </c>
    </row>
    <row r="255" spans="1:17" x14ac:dyDescent="0.25">
      <c r="A255" s="77" t="s">
        <v>8104</v>
      </c>
      <c r="B255" s="77" t="s">
        <v>8142</v>
      </c>
      <c r="C255" s="78">
        <v>45306</v>
      </c>
      <c r="D255" s="79">
        <v>-190.62</v>
      </c>
      <c r="E255" s="79">
        <v>-18.920000000000002</v>
      </c>
      <c r="F255" s="79">
        <v>-171.7</v>
      </c>
      <c r="G255" s="78">
        <v>45306</v>
      </c>
      <c r="H255" s="77" t="s">
        <v>8143</v>
      </c>
      <c r="I255" s="80">
        <v>1662421</v>
      </c>
      <c r="J255" s="80" t="s">
        <v>1300</v>
      </c>
      <c r="K255" s="80">
        <v>197675</v>
      </c>
      <c r="L255" s="81">
        <v>45308</v>
      </c>
      <c r="M255" s="77" t="str">
        <f>VLOOKUP(I255,'[4]ITEM#'!A:B,2,0)</f>
        <v>Costco01</v>
      </c>
      <c r="N255" s="80" t="s">
        <v>1301</v>
      </c>
      <c r="O255" s="80">
        <v>32</v>
      </c>
      <c r="P255" s="42">
        <f>VLOOKUP(I255,'[4]ITEM#'!A:D,4,0)</f>
        <v>-85.85</v>
      </c>
      <c r="Q255" s="84">
        <f t="shared" si="15"/>
        <v>2</v>
      </c>
    </row>
    <row r="256" spans="1:17" x14ac:dyDescent="0.25">
      <c r="A256" s="77" t="s">
        <v>8144</v>
      </c>
      <c r="B256" s="77" t="s">
        <v>8145</v>
      </c>
      <c r="C256" s="78">
        <v>45307</v>
      </c>
      <c r="D256" s="79">
        <v>-34.869999999999997</v>
      </c>
      <c r="E256" s="79">
        <v>0</v>
      </c>
      <c r="F256" s="79">
        <v>-34.869999999999997</v>
      </c>
      <c r="G256" s="78">
        <v>45307</v>
      </c>
      <c r="H256" s="77" t="s">
        <v>8146</v>
      </c>
      <c r="I256" s="80">
        <v>1704888</v>
      </c>
      <c r="J256" s="80" t="s">
        <v>6475</v>
      </c>
      <c r="K256" s="80">
        <v>197678</v>
      </c>
      <c r="L256" s="81">
        <v>45309</v>
      </c>
      <c r="M256" s="77" t="str">
        <f>VLOOKUP(I256,'[4]ITEM#'!A:B,2,0)</f>
        <v>Costco01</v>
      </c>
      <c r="N256" s="80" t="s">
        <v>1291</v>
      </c>
      <c r="O256" s="80">
        <v>40</v>
      </c>
      <c r="P256" s="42">
        <f>VLOOKUP(I256,'[4]ITEM#'!A:D,4,0)</f>
        <v>-36.71</v>
      </c>
      <c r="Q256" s="84">
        <f t="shared" si="15"/>
        <v>0.94987741759738487</v>
      </c>
    </row>
    <row r="257" spans="1:17" x14ac:dyDescent="0.25">
      <c r="A257" s="77" t="s">
        <v>8144</v>
      </c>
      <c r="B257" s="77" t="s">
        <v>8147</v>
      </c>
      <c r="C257" s="78">
        <v>45307</v>
      </c>
      <c r="D257" s="79">
        <v>-25.55</v>
      </c>
      <c r="E257" s="79">
        <v>0</v>
      </c>
      <c r="F257" s="79">
        <v>-25.55</v>
      </c>
      <c r="G257" s="78">
        <v>45307</v>
      </c>
      <c r="H257" s="77" t="s">
        <v>8148</v>
      </c>
      <c r="I257" s="80">
        <v>1516596</v>
      </c>
      <c r="J257" s="80" t="s">
        <v>1344</v>
      </c>
      <c r="K257" s="80">
        <v>197678</v>
      </c>
      <c r="L257" s="81">
        <v>45309</v>
      </c>
      <c r="M257" s="77" t="str">
        <f>VLOOKUP(I257,'[4]ITEM#'!A:B,2,0)</f>
        <v>Costco01</v>
      </c>
      <c r="N257" s="80" t="s">
        <v>1291</v>
      </c>
      <c r="O257" s="80">
        <v>40</v>
      </c>
      <c r="P257" s="42">
        <f>VLOOKUP(I257,'[4]ITEM#'!A:D,4,0)</f>
        <v>-25.55</v>
      </c>
      <c r="Q257" s="84">
        <f t="shared" si="15"/>
        <v>1</v>
      </c>
    </row>
    <row r="258" spans="1:17" x14ac:dyDescent="0.25">
      <c r="A258" s="77" t="s">
        <v>8144</v>
      </c>
      <c r="B258" s="77" t="s">
        <v>8149</v>
      </c>
      <c r="C258" s="78">
        <v>45307</v>
      </c>
      <c r="D258" s="79">
        <v>-95.31</v>
      </c>
      <c r="E258" s="79">
        <v>-9.4600000000000009</v>
      </c>
      <c r="F258" s="79">
        <v>-85.85</v>
      </c>
      <c r="G258" s="78">
        <v>45307</v>
      </c>
      <c r="H258" s="77" t="s">
        <v>8150</v>
      </c>
      <c r="I258" s="80">
        <v>1662421</v>
      </c>
      <c r="J258" s="80" t="s">
        <v>1300</v>
      </c>
      <c r="K258" s="80">
        <v>197678</v>
      </c>
      <c r="L258" s="81">
        <v>45309</v>
      </c>
      <c r="M258" s="77" t="str">
        <f>VLOOKUP(I258,'[4]ITEM#'!A:B,2,0)</f>
        <v>Costco01</v>
      </c>
      <c r="N258" s="80" t="s">
        <v>1301</v>
      </c>
      <c r="O258" s="80">
        <v>32</v>
      </c>
      <c r="P258" s="42">
        <f>VLOOKUP(I258,'[4]ITEM#'!A:D,4,0)</f>
        <v>-85.85</v>
      </c>
      <c r="Q258" s="84">
        <f t="shared" ref="Q258:Q321" si="19">F258/P258</f>
        <v>1</v>
      </c>
    </row>
    <row r="259" spans="1:17" x14ac:dyDescent="0.25">
      <c r="A259" s="77" t="s">
        <v>8144</v>
      </c>
      <c r="B259" s="77" t="s">
        <v>8151</v>
      </c>
      <c r="C259" s="78">
        <v>45307</v>
      </c>
      <c r="D259" s="79">
        <f>E259+F259</f>
        <v>-42.7</v>
      </c>
      <c r="E259" s="79">
        <v>-11.1</v>
      </c>
      <c r="F259" s="79">
        <v>-31.6</v>
      </c>
      <c r="G259" s="78">
        <v>45307</v>
      </c>
      <c r="H259" s="77" t="s">
        <v>8152</v>
      </c>
      <c r="I259" s="80">
        <v>1540785</v>
      </c>
      <c r="J259" s="80" t="s">
        <v>1328</v>
      </c>
      <c r="K259" s="80">
        <v>197678</v>
      </c>
      <c r="L259" s="81">
        <v>45309</v>
      </c>
      <c r="M259" s="77" t="str">
        <f>VLOOKUP(I259,'[4]ITEM#'!A:B,2,0)</f>
        <v>Costco01</v>
      </c>
      <c r="N259" s="80" t="s">
        <v>1298</v>
      </c>
      <c r="O259" s="80">
        <v>60</v>
      </c>
      <c r="P259" s="42">
        <f>VLOOKUP(I259,'[4]ITEM#'!A:D,4,0)</f>
        <v>-31.6</v>
      </c>
      <c r="Q259" s="84">
        <f t="shared" si="19"/>
        <v>1</v>
      </c>
    </row>
    <row r="260" spans="1:17" x14ac:dyDescent="0.25">
      <c r="A260" s="77" t="s">
        <v>8144</v>
      </c>
      <c r="B260" s="77" t="s">
        <v>8151</v>
      </c>
      <c r="C260" s="78">
        <v>45307</v>
      </c>
      <c r="D260" s="79">
        <f t="shared" ref="D260:D261" si="20">E260+F260</f>
        <v>-173.44</v>
      </c>
      <c r="E260" s="79">
        <v>-18.739999999999998</v>
      </c>
      <c r="F260" s="79">
        <v>-154.69999999999999</v>
      </c>
      <c r="G260" s="78">
        <v>45307</v>
      </c>
      <c r="H260" s="77" t="s">
        <v>8152</v>
      </c>
      <c r="I260" s="80">
        <v>1662420</v>
      </c>
      <c r="J260" s="80" t="s">
        <v>1318</v>
      </c>
      <c r="K260" s="80">
        <v>197678</v>
      </c>
      <c r="L260" s="81">
        <v>45309</v>
      </c>
      <c r="M260" s="77" t="str">
        <f>VLOOKUP(I260,'[4]ITEM#'!A:B,2,0)</f>
        <v>Costco01</v>
      </c>
      <c r="N260" s="80" t="s">
        <v>1301</v>
      </c>
      <c r="O260" s="80">
        <v>32</v>
      </c>
      <c r="P260" s="42">
        <f>VLOOKUP(I260,'[4]ITEM#'!A:D,4,0)</f>
        <v>-77.349999999999994</v>
      </c>
      <c r="Q260" s="84">
        <f t="shared" si="19"/>
        <v>2</v>
      </c>
    </row>
    <row r="261" spans="1:17" x14ac:dyDescent="0.25">
      <c r="A261" s="77" t="s">
        <v>8144</v>
      </c>
      <c r="B261" s="77" t="s">
        <v>8151</v>
      </c>
      <c r="C261" s="78">
        <v>45307</v>
      </c>
      <c r="D261" s="79">
        <f t="shared" si="20"/>
        <v>-95.31</v>
      </c>
      <c r="E261" s="79">
        <v>-9.4600000000000009</v>
      </c>
      <c r="F261" s="79">
        <v>-85.85</v>
      </c>
      <c r="G261" s="78">
        <v>45307</v>
      </c>
      <c r="H261" s="77" t="s">
        <v>8152</v>
      </c>
      <c r="I261" s="80">
        <v>1662421</v>
      </c>
      <c r="J261" s="80" t="s">
        <v>1300</v>
      </c>
      <c r="K261" s="80">
        <v>197678</v>
      </c>
      <c r="L261" s="81">
        <v>45309</v>
      </c>
      <c r="M261" s="77" t="str">
        <f>VLOOKUP(I261,'[4]ITEM#'!A:B,2,0)</f>
        <v>Costco01</v>
      </c>
      <c r="N261" s="80" t="s">
        <v>1301</v>
      </c>
      <c r="O261" s="80">
        <v>32</v>
      </c>
      <c r="P261" s="42">
        <f>VLOOKUP(I261,'[4]ITEM#'!A:D,4,0)</f>
        <v>-85.85</v>
      </c>
      <c r="Q261" s="84">
        <f t="shared" si="19"/>
        <v>1</v>
      </c>
    </row>
    <row r="262" spans="1:17" x14ac:dyDescent="0.25">
      <c r="A262" s="77" t="s">
        <v>8144</v>
      </c>
      <c r="B262" s="77" t="s">
        <v>8153</v>
      </c>
      <c r="C262" s="78">
        <v>45307</v>
      </c>
      <c r="D262" s="79">
        <v>-95.31</v>
      </c>
      <c r="E262" s="79">
        <v>-9.4600000000000009</v>
      </c>
      <c r="F262" s="79">
        <v>-85.85</v>
      </c>
      <c r="G262" s="78">
        <v>45307</v>
      </c>
      <c r="H262" s="77" t="s">
        <v>8154</v>
      </c>
      <c r="I262" s="80">
        <v>1662421</v>
      </c>
      <c r="J262" s="80" t="s">
        <v>1300</v>
      </c>
      <c r="K262" s="80">
        <v>197678</v>
      </c>
      <c r="L262" s="81">
        <v>45309</v>
      </c>
      <c r="M262" s="77" t="str">
        <f>VLOOKUP(I262,'[4]ITEM#'!A:B,2,0)</f>
        <v>Costco01</v>
      </c>
      <c r="N262" s="80" t="s">
        <v>1301</v>
      </c>
      <c r="O262" s="80">
        <v>32</v>
      </c>
      <c r="P262" s="42">
        <f>VLOOKUP(I262,'[4]ITEM#'!A:D,4,0)</f>
        <v>-85.85</v>
      </c>
      <c r="Q262" s="84">
        <f t="shared" si="19"/>
        <v>1</v>
      </c>
    </row>
    <row r="263" spans="1:17" x14ac:dyDescent="0.25">
      <c r="A263" s="77" t="s">
        <v>8144</v>
      </c>
      <c r="B263" s="77" t="s">
        <v>8155</v>
      </c>
      <c r="C263" s="78">
        <v>45307</v>
      </c>
      <c r="D263" s="79">
        <f>E263+F263</f>
        <v>-173.44</v>
      </c>
      <c r="E263" s="79">
        <v>-18.739999999999998</v>
      </c>
      <c r="F263" s="79">
        <v>-154.69999999999999</v>
      </c>
      <c r="G263" s="78">
        <v>45307</v>
      </c>
      <c r="H263" s="77" t="s">
        <v>8156</v>
      </c>
      <c r="I263" s="80">
        <v>1662420</v>
      </c>
      <c r="J263" s="80" t="s">
        <v>1318</v>
      </c>
      <c r="K263" s="80">
        <v>197678</v>
      </c>
      <c r="L263" s="81">
        <v>45309</v>
      </c>
      <c r="M263" s="77" t="str">
        <f>VLOOKUP(I263,'[4]ITEM#'!A:B,2,0)</f>
        <v>Costco01</v>
      </c>
      <c r="N263" s="80" t="s">
        <v>1301</v>
      </c>
      <c r="O263" s="80">
        <v>32</v>
      </c>
      <c r="P263" s="42">
        <f>VLOOKUP(I263,'[4]ITEM#'!A:D,4,0)</f>
        <v>-77.349999999999994</v>
      </c>
      <c r="Q263" s="84">
        <f t="shared" si="19"/>
        <v>2</v>
      </c>
    </row>
    <row r="264" spans="1:17" x14ac:dyDescent="0.25">
      <c r="A264" s="77" t="s">
        <v>8144</v>
      </c>
      <c r="B264" s="77" t="s">
        <v>8155</v>
      </c>
      <c r="C264" s="78">
        <v>45307</v>
      </c>
      <c r="D264" s="79">
        <f t="shared" ref="D264:D265" si="21">E264+F264</f>
        <v>-95.31</v>
      </c>
      <c r="E264" s="79">
        <v>-9.4600000000000009</v>
      </c>
      <c r="F264" s="79">
        <v>-85.85</v>
      </c>
      <c r="G264" s="78">
        <v>45307</v>
      </c>
      <c r="H264" s="77" t="s">
        <v>8156</v>
      </c>
      <c r="I264" s="80">
        <v>1662421</v>
      </c>
      <c r="J264" s="80" t="s">
        <v>1300</v>
      </c>
      <c r="K264" s="80">
        <v>197678</v>
      </c>
      <c r="L264" s="81">
        <v>45309</v>
      </c>
      <c r="M264" s="77" t="str">
        <f>VLOOKUP(I264,'[4]ITEM#'!A:B,2,0)</f>
        <v>Costco01</v>
      </c>
      <c r="N264" s="80" t="s">
        <v>1301</v>
      </c>
      <c r="O264" s="80">
        <v>32</v>
      </c>
      <c r="P264" s="42">
        <f>VLOOKUP(I264,'[4]ITEM#'!A:D,4,0)</f>
        <v>-85.85</v>
      </c>
      <c r="Q264" s="84">
        <f t="shared" si="19"/>
        <v>1</v>
      </c>
    </row>
    <row r="265" spans="1:17" x14ac:dyDescent="0.25">
      <c r="A265" s="77" t="s">
        <v>8144</v>
      </c>
      <c r="B265" s="77" t="s">
        <v>8155</v>
      </c>
      <c r="C265" s="78">
        <v>45307</v>
      </c>
      <c r="D265" s="79">
        <f t="shared" si="21"/>
        <v>-95.31</v>
      </c>
      <c r="E265" s="79">
        <v>-9.4600000000000009</v>
      </c>
      <c r="F265" s="79">
        <v>-85.85</v>
      </c>
      <c r="G265" s="78">
        <v>45307</v>
      </c>
      <c r="H265" s="77" t="s">
        <v>8156</v>
      </c>
      <c r="I265" s="80">
        <v>1662422</v>
      </c>
      <c r="J265" s="80" t="s">
        <v>1327</v>
      </c>
      <c r="K265" s="80">
        <v>197678</v>
      </c>
      <c r="L265" s="81">
        <v>45309</v>
      </c>
      <c r="M265" s="77" t="str">
        <f>VLOOKUP(I265,'[4]ITEM#'!A:B,2,0)</f>
        <v>Costco01</v>
      </c>
      <c r="N265" s="80" t="s">
        <v>1301</v>
      </c>
      <c r="O265" s="80">
        <v>32</v>
      </c>
      <c r="P265" s="42">
        <f>VLOOKUP(I265,'[4]ITEM#'!A:D,4,0)</f>
        <v>-85.85</v>
      </c>
      <c r="Q265" s="84">
        <f t="shared" si="19"/>
        <v>1</v>
      </c>
    </row>
    <row r="266" spans="1:17" x14ac:dyDescent="0.25">
      <c r="A266" s="77" t="s">
        <v>8144</v>
      </c>
      <c r="B266" s="77" t="s">
        <v>8157</v>
      </c>
      <c r="C266" s="78">
        <v>45307</v>
      </c>
      <c r="D266" s="79">
        <v>-77.319999999999993</v>
      </c>
      <c r="E266" s="79">
        <v>-21.02</v>
      </c>
      <c r="F266" s="79">
        <v>-56.3</v>
      </c>
      <c r="G266" s="78">
        <v>45307</v>
      </c>
      <c r="H266" s="77" t="s">
        <v>8158</v>
      </c>
      <c r="I266" s="80">
        <v>1540781</v>
      </c>
      <c r="J266" s="80" t="s">
        <v>1308</v>
      </c>
      <c r="K266" s="80">
        <v>197678</v>
      </c>
      <c r="L266" s="81">
        <v>45309</v>
      </c>
      <c r="M266" s="77" t="str">
        <f>VLOOKUP(I266,'[4]ITEM#'!A:B,2,0)</f>
        <v>Costco01</v>
      </c>
      <c r="N266" s="80" t="s">
        <v>1298</v>
      </c>
      <c r="O266" s="80">
        <v>60</v>
      </c>
      <c r="P266" s="42">
        <f>VLOOKUP(I266,'[4]ITEM#'!A:D,4,0)</f>
        <v>-28.15</v>
      </c>
      <c r="Q266" s="84">
        <f t="shared" si="19"/>
        <v>2</v>
      </c>
    </row>
    <row r="267" spans="1:17" x14ac:dyDescent="0.25">
      <c r="A267" s="77" t="s">
        <v>8144</v>
      </c>
      <c r="B267" s="77" t="s">
        <v>8159</v>
      </c>
      <c r="C267" s="78">
        <v>45307</v>
      </c>
      <c r="D267" s="79">
        <v>-86.72</v>
      </c>
      <c r="E267" s="79">
        <v>-9.3699999999999992</v>
      </c>
      <c r="F267" s="79">
        <v>-77.349999999999994</v>
      </c>
      <c r="G267" s="78">
        <v>45307</v>
      </c>
      <c r="H267" s="77" t="s">
        <v>8160</v>
      </c>
      <c r="I267" s="80">
        <v>1662420</v>
      </c>
      <c r="J267" s="80" t="s">
        <v>1318</v>
      </c>
      <c r="K267" s="80">
        <v>197678</v>
      </c>
      <c r="L267" s="81">
        <v>45309</v>
      </c>
      <c r="M267" s="77" t="str">
        <f>VLOOKUP(I267,'[4]ITEM#'!A:B,2,0)</f>
        <v>Costco01</v>
      </c>
      <c r="N267" s="80" t="s">
        <v>1301</v>
      </c>
      <c r="O267" s="80">
        <v>32</v>
      </c>
      <c r="P267" s="42">
        <f>VLOOKUP(I267,'[4]ITEM#'!A:D,4,0)</f>
        <v>-77.349999999999994</v>
      </c>
      <c r="Q267" s="84">
        <f t="shared" si="19"/>
        <v>1</v>
      </c>
    </row>
    <row r="268" spans="1:17" x14ac:dyDescent="0.25">
      <c r="A268" s="77" t="s">
        <v>8166</v>
      </c>
      <c r="B268" s="77" t="s">
        <v>8167</v>
      </c>
      <c r="C268" s="78">
        <v>45308</v>
      </c>
      <c r="D268" s="79">
        <v>-95.31</v>
      </c>
      <c r="E268" s="79">
        <v>-9.4600000000000009</v>
      </c>
      <c r="F268" s="79">
        <v>-85.85</v>
      </c>
      <c r="G268" s="78">
        <v>45308</v>
      </c>
      <c r="H268" s="77" t="s">
        <v>8168</v>
      </c>
      <c r="I268" s="80">
        <v>1662421</v>
      </c>
      <c r="J268" s="80" t="s">
        <v>1300</v>
      </c>
      <c r="K268" s="80">
        <v>197817</v>
      </c>
      <c r="L268" s="81">
        <v>45310</v>
      </c>
      <c r="M268" s="77" t="str">
        <f>VLOOKUP(I268,'[4]ITEM#'!A:B,2,0)</f>
        <v>Costco01</v>
      </c>
      <c r="N268" s="80" t="s">
        <v>1301</v>
      </c>
      <c r="O268" s="80">
        <v>32</v>
      </c>
      <c r="P268" s="42">
        <f>VLOOKUP(I268,'[4]ITEM#'!A:D,4,0)</f>
        <v>-85.85</v>
      </c>
      <c r="Q268" s="84">
        <f t="shared" si="19"/>
        <v>1</v>
      </c>
    </row>
    <row r="269" spans="1:17" x14ac:dyDescent="0.25">
      <c r="A269" s="77" t="s">
        <v>8166</v>
      </c>
      <c r="B269" s="77" t="s">
        <v>8169</v>
      </c>
      <c r="C269" s="78">
        <v>45308</v>
      </c>
      <c r="D269" s="79">
        <v>-39</v>
      </c>
      <c r="E269" s="79">
        <v>0</v>
      </c>
      <c r="F269" s="79">
        <v>-39</v>
      </c>
      <c r="G269" s="78">
        <v>45308</v>
      </c>
      <c r="H269" s="77" t="s">
        <v>8170</v>
      </c>
      <c r="I269" s="80">
        <v>1529947</v>
      </c>
      <c r="J269" s="80" t="s">
        <v>1294</v>
      </c>
      <c r="K269" s="80">
        <v>197817</v>
      </c>
      <c r="L269" s="81">
        <v>45310</v>
      </c>
      <c r="M269" s="77" t="str">
        <f>VLOOKUP(I269,'[4]ITEM#'!A:B,2,0)</f>
        <v>Costco01</v>
      </c>
      <c r="N269" s="80" t="s">
        <v>1291</v>
      </c>
      <c r="O269" s="80">
        <v>40</v>
      </c>
      <c r="P269" s="42">
        <f>VLOOKUP(I269,'[4]ITEM#'!A:D,4,0)</f>
        <v>-39</v>
      </c>
      <c r="Q269" s="84">
        <f t="shared" si="19"/>
        <v>1</v>
      </c>
    </row>
    <row r="270" spans="1:17" x14ac:dyDescent="0.25">
      <c r="A270" s="77" t="s">
        <v>8166</v>
      </c>
      <c r="B270" s="77" t="s">
        <v>8171</v>
      </c>
      <c r="C270" s="78">
        <v>45308</v>
      </c>
      <c r="D270" s="79">
        <v>-22.78</v>
      </c>
      <c r="E270" s="79">
        <v>0</v>
      </c>
      <c r="F270" s="79">
        <v>-22.78</v>
      </c>
      <c r="G270" s="78">
        <v>45308</v>
      </c>
      <c r="H270" s="77" t="s">
        <v>8172</v>
      </c>
      <c r="I270" s="80">
        <v>1529939</v>
      </c>
      <c r="J270" s="80" t="s">
        <v>1339</v>
      </c>
      <c r="K270" s="80">
        <v>197817</v>
      </c>
      <c r="L270" s="81">
        <v>45310</v>
      </c>
      <c r="M270" s="77" t="str">
        <f>VLOOKUP(I270,'[4]ITEM#'!A:B,2,0)</f>
        <v>Costco01</v>
      </c>
      <c r="N270" s="80" t="s">
        <v>1291</v>
      </c>
      <c r="O270" s="80">
        <v>40</v>
      </c>
      <c r="P270" s="42">
        <f>VLOOKUP(I270,'[4]ITEM#'!A:D,4,0)</f>
        <v>-22.78</v>
      </c>
      <c r="Q270" s="84">
        <f t="shared" si="19"/>
        <v>1</v>
      </c>
    </row>
    <row r="271" spans="1:17" x14ac:dyDescent="0.25">
      <c r="A271" s="77" t="s">
        <v>8166</v>
      </c>
      <c r="B271" s="77" t="s">
        <v>8173</v>
      </c>
      <c r="C271" s="78">
        <v>45308</v>
      </c>
      <c r="D271" s="79">
        <v>-22.78</v>
      </c>
      <c r="E271" s="79">
        <v>0</v>
      </c>
      <c r="F271" s="79">
        <v>-22.78</v>
      </c>
      <c r="G271" s="78">
        <v>45308</v>
      </c>
      <c r="H271" s="77" t="s">
        <v>8174</v>
      </c>
      <c r="I271" s="80">
        <v>1529939</v>
      </c>
      <c r="J271" s="80" t="s">
        <v>1339</v>
      </c>
      <c r="K271" s="80">
        <v>197817</v>
      </c>
      <c r="L271" s="81">
        <v>45310</v>
      </c>
      <c r="M271" s="77" t="str">
        <f>VLOOKUP(I271,'[4]ITEM#'!A:B,2,0)</f>
        <v>Costco01</v>
      </c>
      <c r="N271" s="80" t="s">
        <v>1291</v>
      </c>
      <c r="O271" s="80">
        <v>40</v>
      </c>
      <c r="P271" s="42">
        <f>VLOOKUP(I271,'[4]ITEM#'!A:D,4,0)</f>
        <v>-22.78</v>
      </c>
      <c r="Q271" s="84">
        <f t="shared" si="19"/>
        <v>1</v>
      </c>
    </row>
    <row r="272" spans="1:17" x14ac:dyDescent="0.25">
      <c r="A272" s="77" t="s">
        <v>8166</v>
      </c>
      <c r="B272" s="77" t="s">
        <v>8175</v>
      </c>
      <c r="C272" s="78">
        <v>45308</v>
      </c>
      <c r="D272" s="79">
        <v>-25.55</v>
      </c>
      <c r="E272" s="79">
        <v>0</v>
      </c>
      <c r="F272" s="79">
        <v>-25.55</v>
      </c>
      <c r="G272" s="78">
        <v>45308</v>
      </c>
      <c r="H272" s="77" t="s">
        <v>8176</v>
      </c>
      <c r="I272" s="80">
        <v>1516597</v>
      </c>
      <c r="J272" s="80" t="s">
        <v>1303</v>
      </c>
      <c r="K272" s="80">
        <v>197817</v>
      </c>
      <c r="L272" s="81">
        <v>45310</v>
      </c>
      <c r="M272" s="77" t="str">
        <f>VLOOKUP(I272,'[4]ITEM#'!A:B,2,0)</f>
        <v>Costco01</v>
      </c>
      <c r="N272" s="80" t="s">
        <v>1291</v>
      </c>
      <c r="O272" s="80">
        <v>40</v>
      </c>
      <c r="P272" s="42">
        <f>VLOOKUP(I272,'[4]ITEM#'!A:D,4,0)</f>
        <v>-25.55</v>
      </c>
      <c r="Q272" s="84">
        <f t="shared" si="19"/>
        <v>1</v>
      </c>
    </row>
    <row r="273" spans="1:17" x14ac:dyDescent="0.25">
      <c r="A273" s="77" t="s">
        <v>8166</v>
      </c>
      <c r="B273" s="77" t="s">
        <v>8177</v>
      </c>
      <c r="C273" s="78">
        <v>45308</v>
      </c>
      <c r="D273" s="79">
        <v>-25.55</v>
      </c>
      <c r="E273" s="79">
        <v>0</v>
      </c>
      <c r="F273" s="79">
        <v>-25.55</v>
      </c>
      <c r="G273" s="78">
        <v>45308</v>
      </c>
      <c r="H273" s="77" t="s">
        <v>8178</v>
      </c>
      <c r="I273" s="80">
        <v>1516597</v>
      </c>
      <c r="J273" s="80" t="s">
        <v>1303</v>
      </c>
      <c r="K273" s="80">
        <v>197817</v>
      </c>
      <c r="L273" s="81">
        <v>45310</v>
      </c>
      <c r="M273" s="77" t="str">
        <f>VLOOKUP(I273,'[4]ITEM#'!A:B,2,0)</f>
        <v>Costco01</v>
      </c>
      <c r="N273" s="80" t="s">
        <v>1291</v>
      </c>
      <c r="O273" s="80">
        <v>40</v>
      </c>
      <c r="P273" s="42">
        <f>VLOOKUP(I273,'[4]ITEM#'!A:D,4,0)</f>
        <v>-25.55</v>
      </c>
      <c r="Q273" s="84">
        <f t="shared" si="19"/>
        <v>1</v>
      </c>
    </row>
    <row r="274" spans="1:17" x14ac:dyDescent="0.25">
      <c r="A274" s="77" t="s">
        <v>8166</v>
      </c>
      <c r="B274" s="77" t="s">
        <v>8179</v>
      </c>
      <c r="C274" s="78">
        <v>45308</v>
      </c>
      <c r="D274" s="79">
        <f>E274+F274</f>
        <v>-173.44</v>
      </c>
      <c r="E274" s="79">
        <v>-18.739999999999998</v>
      </c>
      <c r="F274" s="79">
        <v>-154.69999999999999</v>
      </c>
      <c r="G274" s="78">
        <v>45308</v>
      </c>
      <c r="H274" s="77" t="s">
        <v>8180</v>
      </c>
      <c r="I274" s="80">
        <v>1662420</v>
      </c>
      <c r="J274" s="80" t="s">
        <v>1318</v>
      </c>
      <c r="K274" s="80">
        <v>197817</v>
      </c>
      <c r="L274" s="81">
        <v>45310</v>
      </c>
      <c r="M274" s="77" t="str">
        <f>VLOOKUP(I274,'[4]ITEM#'!A:B,2,0)</f>
        <v>Costco01</v>
      </c>
      <c r="N274" s="80" t="s">
        <v>1301</v>
      </c>
      <c r="O274" s="80">
        <v>32</v>
      </c>
      <c r="P274" s="42">
        <f>VLOOKUP(I274,'[4]ITEM#'!A:D,4,0)</f>
        <v>-77.349999999999994</v>
      </c>
      <c r="Q274" s="84">
        <f t="shared" si="19"/>
        <v>2</v>
      </c>
    </row>
    <row r="275" spans="1:17" x14ac:dyDescent="0.25">
      <c r="A275" s="77" t="s">
        <v>8166</v>
      </c>
      <c r="B275" s="77" t="s">
        <v>8179</v>
      </c>
      <c r="C275" s="78">
        <v>45308</v>
      </c>
      <c r="D275" s="79">
        <f t="shared" ref="D275:D276" si="22">E275+F275</f>
        <v>-95.31</v>
      </c>
      <c r="E275" s="79">
        <v>-9.4600000000000009</v>
      </c>
      <c r="F275" s="79">
        <v>-85.85</v>
      </c>
      <c r="G275" s="78">
        <v>45308</v>
      </c>
      <c r="H275" s="77" t="s">
        <v>8180</v>
      </c>
      <c r="I275" s="80">
        <v>1662421</v>
      </c>
      <c r="J275" s="80" t="s">
        <v>1300</v>
      </c>
      <c r="K275" s="80">
        <v>197817</v>
      </c>
      <c r="L275" s="81">
        <v>45310</v>
      </c>
      <c r="M275" s="77" t="str">
        <f>VLOOKUP(I275,'[4]ITEM#'!A:B,2,0)</f>
        <v>Costco01</v>
      </c>
      <c r="N275" s="80" t="s">
        <v>1301</v>
      </c>
      <c r="O275" s="80">
        <v>32</v>
      </c>
      <c r="P275" s="42">
        <f>VLOOKUP(I275,'[4]ITEM#'!A:D,4,0)</f>
        <v>-85.85</v>
      </c>
      <c r="Q275" s="84">
        <f t="shared" si="19"/>
        <v>1</v>
      </c>
    </row>
    <row r="276" spans="1:17" x14ac:dyDescent="0.25">
      <c r="A276" s="77" t="s">
        <v>8166</v>
      </c>
      <c r="B276" s="77" t="s">
        <v>8179</v>
      </c>
      <c r="C276" s="78">
        <v>45308</v>
      </c>
      <c r="D276" s="79">
        <f t="shared" si="22"/>
        <v>-285.93</v>
      </c>
      <c r="E276" s="79">
        <v>-28.38</v>
      </c>
      <c r="F276" s="79">
        <v>-257.55</v>
      </c>
      <c r="G276" s="78">
        <v>45308</v>
      </c>
      <c r="H276" s="77" t="s">
        <v>8180</v>
      </c>
      <c r="I276" s="80">
        <v>1662422</v>
      </c>
      <c r="J276" s="80" t="s">
        <v>1327</v>
      </c>
      <c r="K276" s="80">
        <v>197817</v>
      </c>
      <c r="L276" s="81">
        <v>45310</v>
      </c>
      <c r="M276" s="77" t="str">
        <f>VLOOKUP(I276,'[4]ITEM#'!A:B,2,0)</f>
        <v>Costco01</v>
      </c>
      <c r="N276" s="80" t="s">
        <v>1301</v>
      </c>
      <c r="O276" s="80">
        <v>32</v>
      </c>
      <c r="P276" s="42">
        <f>VLOOKUP(I276,'[4]ITEM#'!A:D,4,0)</f>
        <v>-85.85</v>
      </c>
      <c r="Q276" s="84">
        <f t="shared" si="19"/>
        <v>3.0000000000000004</v>
      </c>
    </row>
    <row r="277" spans="1:17" x14ac:dyDescent="0.25">
      <c r="A277" s="77" t="s">
        <v>8166</v>
      </c>
      <c r="B277" s="77" t="s">
        <v>8181</v>
      </c>
      <c r="C277" s="78">
        <v>45308</v>
      </c>
      <c r="D277" s="79">
        <f>E277+F277</f>
        <v>-42.7</v>
      </c>
      <c r="E277" s="79">
        <v>-11.1</v>
      </c>
      <c r="F277" s="79">
        <v>-31.6</v>
      </c>
      <c r="G277" s="78">
        <v>45308</v>
      </c>
      <c r="H277" s="77" t="s">
        <v>8182</v>
      </c>
      <c r="I277" s="80">
        <v>1540785</v>
      </c>
      <c r="J277" s="80" t="s">
        <v>1328</v>
      </c>
      <c r="K277" s="80">
        <v>197817</v>
      </c>
      <c r="L277" s="81">
        <v>45310</v>
      </c>
      <c r="M277" s="77" t="str">
        <f>VLOOKUP(I277,'[4]ITEM#'!A:B,2,0)</f>
        <v>Costco01</v>
      </c>
      <c r="N277" s="80" t="s">
        <v>1298</v>
      </c>
      <c r="O277" s="80">
        <v>60</v>
      </c>
      <c r="P277" s="42">
        <f>VLOOKUP(I277,'[4]ITEM#'!A:D,4,0)</f>
        <v>-31.6</v>
      </c>
      <c r="Q277" s="84">
        <f t="shared" si="19"/>
        <v>1</v>
      </c>
    </row>
    <row r="278" spans="1:17" x14ac:dyDescent="0.25">
      <c r="A278" s="77" t="s">
        <v>8166</v>
      </c>
      <c r="B278" s="77" t="s">
        <v>8181</v>
      </c>
      <c r="C278" s="78">
        <v>45308</v>
      </c>
      <c r="D278" s="79">
        <f t="shared" ref="D278:D279" si="23">E278+F278</f>
        <v>-86.72</v>
      </c>
      <c r="E278" s="79">
        <v>-9.3699999999999992</v>
      </c>
      <c r="F278" s="79">
        <v>-77.349999999999994</v>
      </c>
      <c r="G278" s="78">
        <v>45308</v>
      </c>
      <c r="H278" s="77" t="s">
        <v>8182</v>
      </c>
      <c r="I278" s="80">
        <v>1662420</v>
      </c>
      <c r="J278" s="80" t="s">
        <v>1318</v>
      </c>
      <c r="K278" s="80">
        <v>197817</v>
      </c>
      <c r="L278" s="81">
        <v>45310</v>
      </c>
      <c r="M278" s="77" t="str">
        <f>VLOOKUP(I278,'[4]ITEM#'!A:B,2,0)</f>
        <v>Costco01</v>
      </c>
      <c r="N278" s="80" t="s">
        <v>1301</v>
      </c>
      <c r="O278" s="80">
        <v>32</v>
      </c>
      <c r="P278" s="42">
        <f>VLOOKUP(I278,'[4]ITEM#'!A:D,4,0)</f>
        <v>-77.349999999999994</v>
      </c>
      <c r="Q278" s="84">
        <f t="shared" si="19"/>
        <v>1</v>
      </c>
    </row>
    <row r="279" spans="1:17" x14ac:dyDescent="0.25">
      <c r="A279" s="77" t="s">
        <v>8166</v>
      </c>
      <c r="B279" s="77" t="s">
        <v>8181</v>
      </c>
      <c r="C279" s="78">
        <v>45308</v>
      </c>
      <c r="D279" s="79">
        <f t="shared" si="23"/>
        <v>-95.31</v>
      </c>
      <c r="E279" s="79">
        <v>-9.4600000000000009</v>
      </c>
      <c r="F279" s="79">
        <v>-85.85</v>
      </c>
      <c r="G279" s="78">
        <v>45308</v>
      </c>
      <c r="H279" s="77" t="s">
        <v>8182</v>
      </c>
      <c r="I279" s="80">
        <v>1662421</v>
      </c>
      <c r="J279" s="80" t="s">
        <v>1300</v>
      </c>
      <c r="K279" s="80">
        <v>197817</v>
      </c>
      <c r="L279" s="81">
        <v>45310</v>
      </c>
      <c r="M279" s="77" t="str">
        <f>VLOOKUP(I279,'[4]ITEM#'!A:B,2,0)</f>
        <v>Costco01</v>
      </c>
      <c r="N279" s="80" t="s">
        <v>1301</v>
      </c>
      <c r="O279" s="80">
        <v>32</v>
      </c>
      <c r="P279" s="42">
        <f>VLOOKUP(I279,'[4]ITEM#'!A:D,4,0)</f>
        <v>-85.85</v>
      </c>
      <c r="Q279" s="84">
        <f t="shared" si="19"/>
        <v>1</v>
      </c>
    </row>
    <row r="280" spans="1:17" x14ac:dyDescent="0.25">
      <c r="A280" s="77" t="s">
        <v>8166</v>
      </c>
      <c r="B280" s="77" t="s">
        <v>8183</v>
      </c>
      <c r="C280" s="78">
        <v>45308</v>
      </c>
      <c r="D280" s="79">
        <f>E280+F280</f>
        <v>-260.16000000000003</v>
      </c>
      <c r="E280" s="79">
        <v>-28.11</v>
      </c>
      <c r="F280" s="79">
        <v>-232.05</v>
      </c>
      <c r="G280" s="78">
        <v>45308</v>
      </c>
      <c r="H280" s="77" t="s">
        <v>8184</v>
      </c>
      <c r="I280" s="80">
        <v>1662420</v>
      </c>
      <c r="J280" s="80" t="s">
        <v>1318</v>
      </c>
      <c r="K280" s="80">
        <v>197817</v>
      </c>
      <c r="L280" s="81">
        <v>45310</v>
      </c>
      <c r="M280" s="77" t="str">
        <f>VLOOKUP(I280,'[4]ITEM#'!A:B,2,0)</f>
        <v>Costco01</v>
      </c>
      <c r="N280" s="80" t="s">
        <v>1301</v>
      </c>
      <c r="O280" s="80">
        <v>32</v>
      </c>
      <c r="P280" s="42">
        <f>VLOOKUP(I280,'[4]ITEM#'!A:D,4,0)</f>
        <v>-77.349999999999994</v>
      </c>
      <c r="Q280" s="84">
        <f t="shared" si="19"/>
        <v>3.0000000000000004</v>
      </c>
    </row>
    <row r="281" spans="1:17" x14ac:dyDescent="0.25">
      <c r="A281" s="77" t="s">
        <v>8166</v>
      </c>
      <c r="B281" s="77" t="s">
        <v>8183</v>
      </c>
      <c r="C281" s="78">
        <v>45308</v>
      </c>
      <c r="D281" s="79">
        <f>E281+F281</f>
        <v>-95.31</v>
      </c>
      <c r="E281" s="79">
        <v>-9.4600000000000009</v>
      </c>
      <c r="F281" s="79">
        <v>-85.85</v>
      </c>
      <c r="G281" s="78">
        <v>45308</v>
      </c>
      <c r="H281" s="77" t="s">
        <v>8184</v>
      </c>
      <c r="I281" s="80">
        <v>1662421</v>
      </c>
      <c r="J281" s="80" t="s">
        <v>1300</v>
      </c>
      <c r="K281" s="80">
        <v>197817</v>
      </c>
      <c r="L281" s="81">
        <v>45310</v>
      </c>
      <c r="M281" s="77" t="str">
        <f>VLOOKUP(I281,'[4]ITEM#'!A:B,2,0)</f>
        <v>Costco01</v>
      </c>
      <c r="N281" s="80" t="s">
        <v>1301</v>
      </c>
      <c r="O281" s="80">
        <v>32</v>
      </c>
      <c r="P281" s="42">
        <f>VLOOKUP(I281,'[4]ITEM#'!A:D,4,0)</f>
        <v>-85.85</v>
      </c>
      <c r="Q281" s="84">
        <f t="shared" si="19"/>
        <v>1</v>
      </c>
    </row>
    <row r="282" spans="1:17" x14ac:dyDescent="0.25">
      <c r="A282" s="77" t="s">
        <v>8185</v>
      </c>
      <c r="B282" s="77" t="s">
        <v>8186</v>
      </c>
      <c r="C282" s="78">
        <v>45309</v>
      </c>
      <c r="D282" s="79">
        <v>-95.31</v>
      </c>
      <c r="E282" s="79">
        <v>-9.4600000000000009</v>
      </c>
      <c r="F282" s="79">
        <v>-85.85</v>
      </c>
      <c r="G282" s="78">
        <v>45309</v>
      </c>
      <c r="H282" s="77" t="s">
        <v>8187</v>
      </c>
      <c r="I282" s="80">
        <v>1662421</v>
      </c>
      <c r="J282" s="80" t="s">
        <v>1300</v>
      </c>
      <c r="K282" s="80">
        <v>197961</v>
      </c>
      <c r="L282" s="81">
        <v>45313</v>
      </c>
      <c r="M282" s="77" t="str">
        <f>VLOOKUP(I282,'[4]ITEM#'!A:B,2,0)</f>
        <v>Costco01</v>
      </c>
      <c r="N282" s="80" t="s">
        <v>1301</v>
      </c>
      <c r="O282" s="80">
        <v>32</v>
      </c>
      <c r="P282" s="42">
        <f>VLOOKUP(I282,'[4]ITEM#'!A:D,4,0)</f>
        <v>-85.85</v>
      </c>
      <c r="Q282" s="84">
        <f t="shared" si="19"/>
        <v>1</v>
      </c>
    </row>
    <row r="283" spans="1:17" x14ac:dyDescent="0.25">
      <c r="A283" s="77" t="s">
        <v>8185</v>
      </c>
      <c r="B283" s="77" t="s">
        <v>8188</v>
      </c>
      <c r="C283" s="78">
        <v>45309</v>
      </c>
      <c r="D283" s="79">
        <f>E283+F283</f>
        <v>-170.8</v>
      </c>
      <c r="E283" s="79">
        <v>-44.4</v>
      </c>
      <c r="F283" s="79">
        <v>-126.4</v>
      </c>
      <c r="G283" s="78">
        <v>45309</v>
      </c>
      <c r="H283" s="77" t="s">
        <v>8189</v>
      </c>
      <c r="I283" s="80">
        <v>1593358</v>
      </c>
      <c r="J283" s="80" t="s">
        <v>1322</v>
      </c>
      <c r="K283" s="80">
        <v>197961</v>
      </c>
      <c r="L283" s="81">
        <v>45313</v>
      </c>
      <c r="M283" s="77" t="str">
        <f>VLOOKUP(I283,'[4]ITEM#'!A:B,2,0)</f>
        <v>Costco01</v>
      </c>
      <c r="N283" s="80" t="s">
        <v>1298</v>
      </c>
      <c r="O283" s="80">
        <v>60</v>
      </c>
      <c r="P283" s="42">
        <f>VLOOKUP(I283,'[4]ITEM#'!A:D,4,0)</f>
        <v>-31.6</v>
      </c>
      <c r="Q283" s="84">
        <f t="shared" si="19"/>
        <v>4</v>
      </c>
    </row>
    <row r="284" spans="1:17" x14ac:dyDescent="0.25">
      <c r="A284" s="77" t="s">
        <v>8185</v>
      </c>
      <c r="B284" s="77" t="s">
        <v>8188</v>
      </c>
      <c r="C284" s="78">
        <v>45309</v>
      </c>
      <c r="D284" s="79">
        <f>E284+F284</f>
        <v>-95.31</v>
      </c>
      <c r="E284" s="79">
        <v>-9.4600000000000009</v>
      </c>
      <c r="F284" s="79">
        <v>-85.85</v>
      </c>
      <c r="G284" s="78">
        <v>45309</v>
      </c>
      <c r="H284" s="77" t="s">
        <v>8189</v>
      </c>
      <c r="I284" s="80">
        <v>1662421</v>
      </c>
      <c r="J284" s="80" t="s">
        <v>1300</v>
      </c>
      <c r="K284" s="80">
        <v>197961</v>
      </c>
      <c r="L284" s="81">
        <v>45313</v>
      </c>
      <c r="M284" s="77" t="str">
        <f>VLOOKUP(I284,'[4]ITEM#'!A:B,2,0)</f>
        <v>Costco01</v>
      </c>
      <c r="N284" s="80" t="s">
        <v>1301</v>
      </c>
      <c r="O284" s="80">
        <v>32</v>
      </c>
      <c r="P284" s="42">
        <f>VLOOKUP(I284,'[4]ITEM#'!A:D,4,0)</f>
        <v>-85.85</v>
      </c>
      <c r="Q284" s="84">
        <f t="shared" si="19"/>
        <v>1</v>
      </c>
    </row>
    <row r="285" spans="1:17" x14ac:dyDescent="0.25">
      <c r="A285" s="77" t="s">
        <v>8185</v>
      </c>
      <c r="B285" s="77" t="s">
        <v>8190</v>
      </c>
      <c r="C285" s="78">
        <v>45309</v>
      </c>
      <c r="D285" s="79">
        <f t="shared" ref="D285:D287" si="24">E285+F285</f>
        <v>-77.319999999999993</v>
      </c>
      <c r="E285" s="79">
        <v>-21.02</v>
      </c>
      <c r="F285" s="79">
        <v>-56.3</v>
      </c>
      <c r="G285" s="78">
        <v>45309</v>
      </c>
      <c r="H285" s="77" t="s">
        <v>8191</v>
      </c>
      <c r="I285" s="80">
        <v>1593357</v>
      </c>
      <c r="J285" s="80" t="s">
        <v>1302</v>
      </c>
      <c r="K285" s="80">
        <v>197961</v>
      </c>
      <c r="L285" s="81">
        <v>45313</v>
      </c>
      <c r="M285" s="77" t="str">
        <f>VLOOKUP(I285,'[4]ITEM#'!A:B,2,0)</f>
        <v>Costco01</v>
      </c>
      <c r="N285" s="80" t="s">
        <v>1298</v>
      </c>
      <c r="O285" s="80">
        <v>60</v>
      </c>
      <c r="P285" s="42">
        <f>VLOOKUP(I285,'[4]ITEM#'!A:D,4,0)</f>
        <v>-28.15</v>
      </c>
      <c r="Q285" s="84">
        <f t="shared" si="19"/>
        <v>2</v>
      </c>
    </row>
    <row r="286" spans="1:17" x14ac:dyDescent="0.25">
      <c r="A286" s="77" t="s">
        <v>8185</v>
      </c>
      <c r="B286" s="77" t="s">
        <v>8190</v>
      </c>
      <c r="C286" s="78">
        <v>45309</v>
      </c>
      <c r="D286" s="79">
        <f t="shared" si="24"/>
        <v>-173.44</v>
      </c>
      <c r="E286" s="79">
        <v>-18.739999999999998</v>
      </c>
      <c r="F286" s="79">
        <v>-154.69999999999999</v>
      </c>
      <c r="G286" s="78">
        <v>45309</v>
      </c>
      <c r="H286" s="77" t="s">
        <v>8191</v>
      </c>
      <c r="I286" s="80">
        <v>1662420</v>
      </c>
      <c r="J286" s="80" t="s">
        <v>1318</v>
      </c>
      <c r="K286" s="80">
        <v>197961</v>
      </c>
      <c r="L286" s="81">
        <v>45313</v>
      </c>
      <c r="M286" s="77" t="str">
        <f>VLOOKUP(I286,'[4]ITEM#'!A:B,2,0)</f>
        <v>Costco01</v>
      </c>
      <c r="N286" s="80" t="s">
        <v>1301</v>
      </c>
      <c r="O286" s="80">
        <v>32</v>
      </c>
      <c r="P286" s="42">
        <f>VLOOKUP(I286,'[4]ITEM#'!A:D,4,0)</f>
        <v>-77.349999999999994</v>
      </c>
      <c r="Q286" s="84">
        <f t="shared" si="19"/>
        <v>2</v>
      </c>
    </row>
    <row r="287" spans="1:17" x14ac:dyDescent="0.25">
      <c r="A287" s="77" t="s">
        <v>8185</v>
      </c>
      <c r="B287" s="77" t="s">
        <v>8190</v>
      </c>
      <c r="C287" s="78">
        <v>45309</v>
      </c>
      <c r="D287" s="79">
        <f t="shared" si="24"/>
        <v>-95.31</v>
      </c>
      <c r="E287" s="79">
        <v>-9.4600000000000009</v>
      </c>
      <c r="F287" s="79">
        <v>-85.85</v>
      </c>
      <c r="G287" s="78">
        <v>45309</v>
      </c>
      <c r="H287" s="77" t="s">
        <v>8191</v>
      </c>
      <c r="I287" s="80">
        <v>1662421</v>
      </c>
      <c r="J287" s="80" t="s">
        <v>1300</v>
      </c>
      <c r="K287" s="80">
        <v>197961</v>
      </c>
      <c r="L287" s="81">
        <v>45313</v>
      </c>
      <c r="M287" s="77" t="str">
        <f>VLOOKUP(I287,'[4]ITEM#'!A:B,2,0)</f>
        <v>Costco01</v>
      </c>
      <c r="N287" s="80" t="s">
        <v>1301</v>
      </c>
      <c r="O287" s="80">
        <v>32</v>
      </c>
      <c r="P287" s="42">
        <f>VLOOKUP(I287,'[4]ITEM#'!A:D,4,0)</f>
        <v>-85.85</v>
      </c>
      <c r="Q287" s="84">
        <f t="shared" si="19"/>
        <v>1</v>
      </c>
    </row>
    <row r="288" spans="1:17" x14ac:dyDescent="0.25">
      <c r="A288" s="77" t="s">
        <v>8185</v>
      </c>
      <c r="B288" s="77" t="s">
        <v>8192</v>
      </c>
      <c r="C288" s="78">
        <v>45309</v>
      </c>
      <c r="D288" s="79">
        <v>-117</v>
      </c>
      <c r="E288" s="79">
        <v>0</v>
      </c>
      <c r="F288" s="79">
        <v>-117</v>
      </c>
      <c r="G288" s="78">
        <v>45309</v>
      </c>
      <c r="H288" s="77" t="s">
        <v>8193</v>
      </c>
      <c r="I288" s="80">
        <v>1529946</v>
      </c>
      <c r="J288" s="80" t="s">
        <v>1306</v>
      </c>
      <c r="K288" s="80">
        <v>197961</v>
      </c>
      <c r="L288" s="81">
        <v>45313</v>
      </c>
      <c r="M288" s="77" t="str">
        <f>VLOOKUP(I288,'[4]ITEM#'!A:B,2,0)</f>
        <v>Costco01</v>
      </c>
      <c r="N288" s="80" t="s">
        <v>1291</v>
      </c>
      <c r="O288" s="80">
        <v>40</v>
      </c>
      <c r="P288" s="42">
        <f>VLOOKUP(I288,'[4]ITEM#'!A:D,4,0)</f>
        <v>-39</v>
      </c>
      <c r="Q288" s="84">
        <f t="shared" si="19"/>
        <v>3</v>
      </c>
    </row>
    <row r="289" spans="1:17" x14ac:dyDescent="0.25">
      <c r="A289" s="77" t="s">
        <v>8185</v>
      </c>
      <c r="B289" s="77" t="s">
        <v>8194</v>
      </c>
      <c r="C289" s="78">
        <v>45309</v>
      </c>
      <c r="D289" s="79">
        <f>E289+F289</f>
        <v>-86.72</v>
      </c>
      <c r="E289" s="79">
        <v>-9.3699999999999992</v>
      </c>
      <c r="F289" s="79">
        <v>-77.349999999999994</v>
      </c>
      <c r="G289" s="78">
        <v>45309</v>
      </c>
      <c r="H289" s="77" t="s">
        <v>8195</v>
      </c>
      <c r="I289" s="80">
        <v>1662420</v>
      </c>
      <c r="J289" s="80" t="s">
        <v>1318</v>
      </c>
      <c r="K289" s="80">
        <v>197961</v>
      </c>
      <c r="L289" s="81">
        <v>45313</v>
      </c>
      <c r="M289" s="77" t="str">
        <f>VLOOKUP(I289,'[4]ITEM#'!A:B,2,0)</f>
        <v>Costco01</v>
      </c>
      <c r="N289" s="80" t="s">
        <v>1301</v>
      </c>
      <c r="O289" s="80">
        <v>32</v>
      </c>
      <c r="P289" s="42">
        <f>VLOOKUP(I289,'[4]ITEM#'!A:D,4,0)</f>
        <v>-77.349999999999994</v>
      </c>
      <c r="Q289" s="84">
        <f t="shared" si="19"/>
        <v>1</v>
      </c>
    </row>
    <row r="290" spans="1:17" x14ac:dyDescent="0.25">
      <c r="A290" s="77" t="s">
        <v>8185</v>
      </c>
      <c r="B290" s="77" t="s">
        <v>8194</v>
      </c>
      <c r="C290" s="78">
        <v>45309</v>
      </c>
      <c r="D290" s="79">
        <f t="shared" ref="D290:D291" si="25">E290+F290</f>
        <v>-95.31</v>
      </c>
      <c r="E290" s="79">
        <v>-9.4600000000000009</v>
      </c>
      <c r="F290" s="79">
        <v>-85.85</v>
      </c>
      <c r="G290" s="78">
        <v>45309</v>
      </c>
      <c r="H290" s="77" t="s">
        <v>8195</v>
      </c>
      <c r="I290" s="80">
        <v>1662421</v>
      </c>
      <c r="J290" s="80" t="s">
        <v>1300</v>
      </c>
      <c r="K290" s="80">
        <v>197961</v>
      </c>
      <c r="L290" s="81">
        <v>45313</v>
      </c>
      <c r="M290" s="77" t="str">
        <f>VLOOKUP(I290,'[4]ITEM#'!A:B,2,0)</f>
        <v>Costco01</v>
      </c>
      <c r="N290" s="80" t="s">
        <v>1301</v>
      </c>
      <c r="O290" s="80">
        <v>32</v>
      </c>
      <c r="P290" s="42">
        <f>VLOOKUP(I290,'[4]ITEM#'!A:D,4,0)</f>
        <v>-85.85</v>
      </c>
      <c r="Q290" s="84">
        <f t="shared" si="19"/>
        <v>1</v>
      </c>
    </row>
    <row r="291" spans="1:17" x14ac:dyDescent="0.25">
      <c r="A291" s="77" t="s">
        <v>8185</v>
      </c>
      <c r="B291" s="77" t="s">
        <v>8194</v>
      </c>
      <c r="C291" s="78">
        <v>45309</v>
      </c>
      <c r="D291" s="79">
        <f t="shared" si="25"/>
        <v>-95.31</v>
      </c>
      <c r="E291" s="79">
        <v>-9.4600000000000009</v>
      </c>
      <c r="F291" s="79">
        <v>-85.85</v>
      </c>
      <c r="G291" s="78">
        <v>45309</v>
      </c>
      <c r="H291" s="77" t="s">
        <v>8195</v>
      </c>
      <c r="I291" s="80">
        <v>1662422</v>
      </c>
      <c r="J291" s="80" t="s">
        <v>1327</v>
      </c>
      <c r="K291" s="80">
        <v>197961</v>
      </c>
      <c r="L291" s="81">
        <v>45313</v>
      </c>
      <c r="M291" s="77" t="str">
        <f>VLOOKUP(I291,'[4]ITEM#'!A:B,2,0)</f>
        <v>Costco01</v>
      </c>
      <c r="N291" s="80" t="s">
        <v>1301</v>
      </c>
      <c r="O291" s="80">
        <v>32</v>
      </c>
      <c r="P291" s="42">
        <f>VLOOKUP(I291,'[4]ITEM#'!A:D,4,0)</f>
        <v>-85.85</v>
      </c>
      <c r="Q291" s="84">
        <f t="shared" si="19"/>
        <v>1</v>
      </c>
    </row>
    <row r="292" spans="1:17" x14ac:dyDescent="0.25">
      <c r="A292" s="77" t="s">
        <v>8185</v>
      </c>
      <c r="B292" s="77" t="s">
        <v>8196</v>
      </c>
      <c r="C292" s="78">
        <v>45309</v>
      </c>
      <c r="D292" s="79">
        <v>-39</v>
      </c>
      <c r="E292" s="79">
        <v>0</v>
      </c>
      <c r="F292" s="79">
        <v>-39</v>
      </c>
      <c r="G292" s="78">
        <v>45309</v>
      </c>
      <c r="H292" s="77" t="s">
        <v>8197</v>
      </c>
      <c r="I292" s="80">
        <v>1529946</v>
      </c>
      <c r="J292" s="80" t="s">
        <v>1306</v>
      </c>
      <c r="K292" s="80">
        <v>197961</v>
      </c>
      <c r="L292" s="81">
        <v>45313</v>
      </c>
      <c r="M292" s="77" t="str">
        <f>VLOOKUP(I292,'[4]ITEM#'!A:B,2,0)</f>
        <v>Costco01</v>
      </c>
      <c r="N292" s="80" t="s">
        <v>1291</v>
      </c>
      <c r="O292" s="80">
        <v>40</v>
      </c>
      <c r="P292" s="42">
        <f>VLOOKUP(I292,'[4]ITEM#'!A:D,4,0)</f>
        <v>-39</v>
      </c>
      <c r="Q292" s="84">
        <f t="shared" si="19"/>
        <v>1</v>
      </c>
    </row>
    <row r="293" spans="1:17" x14ac:dyDescent="0.25">
      <c r="A293" s="77" t="s">
        <v>8185</v>
      </c>
      <c r="B293" s="77" t="s">
        <v>8198</v>
      </c>
      <c r="C293" s="78">
        <v>45309</v>
      </c>
      <c r="D293" s="79">
        <v>-95.31</v>
      </c>
      <c r="E293" s="79">
        <v>-9.4600000000000009</v>
      </c>
      <c r="F293" s="79">
        <v>-85.85</v>
      </c>
      <c r="G293" s="78">
        <v>45309</v>
      </c>
      <c r="H293" s="77" t="s">
        <v>8199</v>
      </c>
      <c r="I293" s="80">
        <v>1662422</v>
      </c>
      <c r="J293" s="80" t="s">
        <v>1327</v>
      </c>
      <c r="K293" s="80">
        <v>197961</v>
      </c>
      <c r="L293" s="81">
        <v>45313</v>
      </c>
      <c r="M293" s="77" t="str">
        <f>VLOOKUP(I293,'[4]ITEM#'!A:B,2,0)</f>
        <v>Costco01</v>
      </c>
      <c r="N293" s="80" t="s">
        <v>1301</v>
      </c>
      <c r="O293" s="80">
        <v>32</v>
      </c>
      <c r="P293" s="42">
        <f>VLOOKUP(I293,'[4]ITEM#'!A:D,4,0)</f>
        <v>-85.85</v>
      </c>
      <c r="Q293" s="84">
        <f t="shared" si="19"/>
        <v>1</v>
      </c>
    </row>
    <row r="294" spans="1:17" x14ac:dyDescent="0.25">
      <c r="A294" s="77" t="s">
        <v>8185</v>
      </c>
      <c r="B294" s="77" t="s">
        <v>8200</v>
      </c>
      <c r="C294" s="78">
        <v>45309</v>
      </c>
      <c r="D294" s="79">
        <v>-86.72</v>
      </c>
      <c r="E294" s="79">
        <v>-9.3699999999999992</v>
      </c>
      <c r="F294" s="79">
        <v>-77.349999999999994</v>
      </c>
      <c r="G294" s="78">
        <v>45309</v>
      </c>
      <c r="H294" s="77" t="s">
        <v>8201</v>
      </c>
      <c r="I294" s="80">
        <v>1662420</v>
      </c>
      <c r="J294" s="80" t="s">
        <v>1318</v>
      </c>
      <c r="K294" s="80">
        <v>197961</v>
      </c>
      <c r="L294" s="81">
        <v>45313</v>
      </c>
      <c r="M294" s="77" t="str">
        <f>VLOOKUP(I294,'[4]ITEM#'!A:B,2,0)</f>
        <v>Costco01</v>
      </c>
      <c r="N294" s="80" t="s">
        <v>1301</v>
      </c>
      <c r="O294" s="80">
        <v>32</v>
      </c>
      <c r="P294" s="42">
        <f>VLOOKUP(I294,'[4]ITEM#'!A:D,4,0)</f>
        <v>-77.349999999999994</v>
      </c>
      <c r="Q294" s="84">
        <f t="shared" si="19"/>
        <v>1</v>
      </c>
    </row>
    <row r="295" spans="1:17" x14ac:dyDescent="0.25">
      <c r="A295" s="77" t="s">
        <v>8185</v>
      </c>
      <c r="B295" s="77" t="s">
        <v>8202</v>
      </c>
      <c r="C295" s="78">
        <v>45309</v>
      </c>
      <c r="D295" s="79">
        <v>-95.31</v>
      </c>
      <c r="E295" s="79">
        <v>-9.4600000000000009</v>
      </c>
      <c r="F295" s="79">
        <v>-85.85</v>
      </c>
      <c r="G295" s="78">
        <v>45309</v>
      </c>
      <c r="H295" s="77" t="s">
        <v>8203</v>
      </c>
      <c r="I295" s="80">
        <v>1662421</v>
      </c>
      <c r="J295" s="80" t="s">
        <v>1300</v>
      </c>
      <c r="K295" s="80">
        <v>197961</v>
      </c>
      <c r="L295" s="81">
        <v>45313</v>
      </c>
      <c r="M295" s="77" t="str">
        <f>VLOOKUP(I295,'[4]ITEM#'!A:B,2,0)</f>
        <v>Costco01</v>
      </c>
      <c r="N295" s="80" t="s">
        <v>1301</v>
      </c>
      <c r="O295" s="80">
        <v>32</v>
      </c>
      <c r="P295" s="42">
        <f>VLOOKUP(I295,'[4]ITEM#'!A:D,4,0)</f>
        <v>-85.85</v>
      </c>
      <c r="Q295" s="84">
        <f t="shared" si="19"/>
        <v>1</v>
      </c>
    </row>
    <row r="296" spans="1:17" x14ac:dyDescent="0.25">
      <c r="A296" s="77" t="s">
        <v>8185</v>
      </c>
      <c r="B296" s="77" t="s">
        <v>8204</v>
      </c>
      <c r="C296" s="78">
        <v>45309</v>
      </c>
      <c r="D296" s="79">
        <f>E296+F296</f>
        <v>-77.319999999999993</v>
      </c>
      <c r="E296" s="79">
        <v>-21.02</v>
      </c>
      <c r="F296" s="79">
        <v>-56.3</v>
      </c>
      <c r="G296" s="78">
        <v>45309</v>
      </c>
      <c r="H296" s="77" t="s">
        <v>8205</v>
      </c>
      <c r="I296" s="80">
        <v>1593357</v>
      </c>
      <c r="J296" s="80" t="s">
        <v>1302</v>
      </c>
      <c r="K296" s="80">
        <v>197961</v>
      </c>
      <c r="L296" s="81">
        <v>45313</v>
      </c>
      <c r="M296" s="77" t="str">
        <f>VLOOKUP(I296,'[4]ITEM#'!A:B,2,0)</f>
        <v>Costco01</v>
      </c>
      <c r="N296" s="80" t="s">
        <v>1298</v>
      </c>
      <c r="O296" s="80">
        <v>60</v>
      </c>
      <c r="P296" s="42">
        <f>VLOOKUP(I296,'[4]ITEM#'!A:D,4,0)</f>
        <v>-28.15</v>
      </c>
      <c r="Q296" s="84">
        <f t="shared" si="19"/>
        <v>2</v>
      </c>
    </row>
    <row r="297" spans="1:17" x14ac:dyDescent="0.25">
      <c r="A297" s="77" t="s">
        <v>8185</v>
      </c>
      <c r="B297" s="77" t="s">
        <v>8204</v>
      </c>
      <c r="C297" s="78">
        <v>45309</v>
      </c>
      <c r="D297" s="79">
        <f t="shared" ref="D297:D298" si="26">E297+F297</f>
        <v>-86.72</v>
      </c>
      <c r="E297" s="79">
        <v>-9.3699999999999992</v>
      </c>
      <c r="F297" s="79">
        <v>-77.349999999999994</v>
      </c>
      <c r="G297" s="78">
        <v>45309</v>
      </c>
      <c r="H297" s="77" t="s">
        <v>8205</v>
      </c>
      <c r="I297" s="80">
        <v>1662420</v>
      </c>
      <c r="J297" s="80" t="s">
        <v>1318</v>
      </c>
      <c r="K297" s="80">
        <v>197961</v>
      </c>
      <c r="L297" s="81">
        <v>45313</v>
      </c>
      <c r="M297" s="77" t="str">
        <f>VLOOKUP(I297,'[4]ITEM#'!A:B,2,0)</f>
        <v>Costco01</v>
      </c>
      <c r="N297" s="80" t="s">
        <v>1301</v>
      </c>
      <c r="O297" s="80">
        <v>32</v>
      </c>
      <c r="P297" s="42">
        <f>VLOOKUP(I297,'[4]ITEM#'!A:D,4,0)</f>
        <v>-77.349999999999994</v>
      </c>
      <c r="Q297" s="84">
        <f t="shared" si="19"/>
        <v>1</v>
      </c>
    </row>
    <row r="298" spans="1:17" x14ac:dyDescent="0.25">
      <c r="A298" s="77" t="s">
        <v>8185</v>
      </c>
      <c r="B298" s="77" t="s">
        <v>8204</v>
      </c>
      <c r="C298" s="78">
        <v>45309</v>
      </c>
      <c r="D298" s="79">
        <f t="shared" si="26"/>
        <v>-95.31</v>
      </c>
      <c r="E298" s="79">
        <v>-9.4600000000000009</v>
      </c>
      <c r="F298" s="79">
        <v>-85.85</v>
      </c>
      <c r="G298" s="78">
        <v>45309</v>
      </c>
      <c r="H298" s="77" t="s">
        <v>8205</v>
      </c>
      <c r="I298" s="80">
        <v>1662421</v>
      </c>
      <c r="J298" s="80" t="s">
        <v>1300</v>
      </c>
      <c r="K298" s="80">
        <v>197961</v>
      </c>
      <c r="L298" s="81">
        <v>45313</v>
      </c>
      <c r="M298" s="77" t="str">
        <f>VLOOKUP(I298,'[4]ITEM#'!A:B,2,0)</f>
        <v>Costco01</v>
      </c>
      <c r="N298" s="80" t="s">
        <v>1301</v>
      </c>
      <c r="O298" s="80">
        <v>32</v>
      </c>
      <c r="P298" s="42">
        <f>VLOOKUP(I298,'[4]ITEM#'!A:D,4,0)</f>
        <v>-85.85</v>
      </c>
      <c r="Q298" s="84">
        <f t="shared" si="19"/>
        <v>1</v>
      </c>
    </row>
    <row r="299" spans="1:17" x14ac:dyDescent="0.25">
      <c r="A299" s="77" t="s">
        <v>8206</v>
      </c>
      <c r="B299" s="77" t="s">
        <v>8207</v>
      </c>
      <c r="C299" s="78">
        <v>45310</v>
      </c>
      <c r="D299" s="79">
        <v>-193.3</v>
      </c>
      <c r="E299" s="79">
        <v>-52.55</v>
      </c>
      <c r="F299" s="79">
        <v>-140.75</v>
      </c>
      <c r="G299" s="78">
        <v>45310</v>
      </c>
      <c r="H299" s="77" t="s">
        <v>8208</v>
      </c>
      <c r="I299" s="80">
        <v>1540783</v>
      </c>
      <c r="J299" s="80" t="s">
        <v>1317</v>
      </c>
      <c r="K299" s="80">
        <v>197966</v>
      </c>
      <c r="L299" s="81">
        <v>45314</v>
      </c>
      <c r="M299" s="77" t="str">
        <f>VLOOKUP(I299,'[4]ITEM#'!A:B,2,0)</f>
        <v>Costco01</v>
      </c>
      <c r="N299" s="80" t="s">
        <v>1298</v>
      </c>
      <c r="O299" s="80">
        <v>60</v>
      </c>
      <c r="P299" s="42">
        <f>VLOOKUP(I299,'[4]ITEM#'!A:D,4,0)</f>
        <v>-28.15</v>
      </c>
      <c r="Q299" s="84">
        <f t="shared" si="19"/>
        <v>5</v>
      </c>
    </row>
    <row r="300" spans="1:17" x14ac:dyDescent="0.25">
      <c r="A300" s="77" t="s">
        <v>8206</v>
      </c>
      <c r="B300" s="77" t="s">
        <v>8209</v>
      </c>
      <c r="C300" s="78">
        <v>45310</v>
      </c>
      <c r="D300" s="79">
        <v>-39</v>
      </c>
      <c r="E300" s="79">
        <v>0</v>
      </c>
      <c r="F300" s="79">
        <v>-39</v>
      </c>
      <c r="G300" s="78">
        <v>45310</v>
      </c>
      <c r="H300" s="77" t="s">
        <v>8210</v>
      </c>
      <c r="I300" s="80">
        <v>1529946</v>
      </c>
      <c r="J300" s="80" t="s">
        <v>1306</v>
      </c>
      <c r="K300" s="80">
        <v>197966</v>
      </c>
      <c r="L300" s="81">
        <v>45314</v>
      </c>
      <c r="M300" s="77" t="str">
        <f>VLOOKUP(I300,'[4]ITEM#'!A:B,2,0)</f>
        <v>Costco01</v>
      </c>
      <c r="N300" s="80" t="s">
        <v>1291</v>
      </c>
      <c r="O300" s="80">
        <v>40</v>
      </c>
      <c r="P300" s="42">
        <f>VLOOKUP(I300,'[4]ITEM#'!A:D,4,0)</f>
        <v>-39</v>
      </c>
      <c r="Q300" s="84">
        <f t="shared" si="19"/>
        <v>1</v>
      </c>
    </row>
    <row r="301" spans="1:17" x14ac:dyDescent="0.25">
      <c r="A301" s="77" t="s">
        <v>8206</v>
      </c>
      <c r="B301" s="77" t="s">
        <v>8211</v>
      </c>
      <c r="C301" s="78">
        <v>45312</v>
      </c>
      <c r="D301" s="79">
        <v>-39</v>
      </c>
      <c r="E301" s="79">
        <v>0</v>
      </c>
      <c r="F301" s="79">
        <v>-39</v>
      </c>
      <c r="G301" s="78">
        <v>45312</v>
      </c>
      <c r="H301" s="77" t="s">
        <v>8212</v>
      </c>
      <c r="I301" s="80">
        <v>1529946</v>
      </c>
      <c r="J301" s="80" t="s">
        <v>1306</v>
      </c>
      <c r="K301" s="80">
        <v>197966</v>
      </c>
      <c r="L301" s="81">
        <v>45314</v>
      </c>
      <c r="M301" s="77" t="str">
        <f>VLOOKUP(I301,'[4]ITEM#'!A:B,2,0)</f>
        <v>Costco01</v>
      </c>
      <c r="N301" s="80" t="s">
        <v>1291</v>
      </c>
      <c r="O301" s="80">
        <v>40</v>
      </c>
      <c r="P301" s="42">
        <f>VLOOKUP(I301,'[4]ITEM#'!A:D,4,0)</f>
        <v>-39</v>
      </c>
      <c r="Q301" s="84">
        <f t="shared" si="19"/>
        <v>1</v>
      </c>
    </row>
    <row r="302" spans="1:17" x14ac:dyDescent="0.25">
      <c r="A302" s="77" t="s">
        <v>8206</v>
      </c>
      <c r="B302" s="77" t="s">
        <v>8213</v>
      </c>
      <c r="C302" s="78">
        <v>45310</v>
      </c>
      <c r="D302" s="79">
        <v>-86.72</v>
      </c>
      <c r="E302" s="79">
        <v>-9.3699999999999992</v>
      </c>
      <c r="F302" s="79">
        <v>-77.349999999999994</v>
      </c>
      <c r="G302" s="78">
        <v>45310</v>
      </c>
      <c r="H302" s="77" t="s">
        <v>8214</v>
      </c>
      <c r="I302" s="80">
        <v>1662420</v>
      </c>
      <c r="J302" s="80" t="s">
        <v>1318</v>
      </c>
      <c r="K302" s="80">
        <v>197966</v>
      </c>
      <c r="L302" s="81">
        <v>45314</v>
      </c>
      <c r="M302" s="77" t="str">
        <f>VLOOKUP(I302,'[4]ITEM#'!A:B,2,0)</f>
        <v>Costco01</v>
      </c>
      <c r="N302" s="80" t="s">
        <v>1301</v>
      </c>
      <c r="O302" s="80">
        <v>32</v>
      </c>
      <c r="P302" s="42">
        <f>VLOOKUP(I302,'[4]ITEM#'!A:D,4,0)</f>
        <v>-77.349999999999994</v>
      </c>
      <c r="Q302" s="84">
        <f t="shared" si="19"/>
        <v>1</v>
      </c>
    </row>
    <row r="303" spans="1:17" x14ac:dyDescent="0.25">
      <c r="A303" s="77" t="s">
        <v>8206</v>
      </c>
      <c r="B303" s="77" t="s">
        <v>8215</v>
      </c>
      <c r="C303" s="78">
        <v>45310</v>
      </c>
      <c r="D303" s="79">
        <f>E303+F303</f>
        <v>-42.7</v>
      </c>
      <c r="E303" s="79">
        <v>-11.1</v>
      </c>
      <c r="F303" s="79">
        <v>-31.6</v>
      </c>
      <c r="G303" s="78">
        <v>45310</v>
      </c>
      <c r="H303" s="77" t="s">
        <v>8216</v>
      </c>
      <c r="I303" s="80">
        <v>1540784</v>
      </c>
      <c r="J303" s="80" t="s">
        <v>1297</v>
      </c>
      <c r="K303" s="80">
        <v>197966</v>
      </c>
      <c r="L303" s="81">
        <v>45314</v>
      </c>
      <c r="M303" s="77" t="str">
        <f>VLOOKUP(I303,'[4]ITEM#'!A:B,2,0)</f>
        <v>Costco01</v>
      </c>
      <c r="N303" s="80" t="s">
        <v>1298</v>
      </c>
      <c r="O303" s="80">
        <v>60</v>
      </c>
      <c r="P303" s="42">
        <f>VLOOKUP(I303,'[4]ITEM#'!A:D,4,0)</f>
        <v>-31.6</v>
      </c>
      <c r="Q303" s="84">
        <f t="shared" si="19"/>
        <v>1</v>
      </c>
    </row>
    <row r="304" spans="1:17" x14ac:dyDescent="0.25">
      <c r="A304" s="77" t="s">
        <v>8206</v>
      </c>
      <c r="B304" s="77" t="s">
        <v>8215</v>
      </c>
      <c r="C304" s="78">
        <v>45310</v>
      </c>
      <c r="D304" s="79">
        <f t="shared" ref="D304:D305" si="27">E304+F304</f>
        <v>-38.659999999999997</v>
      </c>
      <c r="E304" s="79">
        <v>-10.51</v>
      </c>
      <c r="F304" s="79">
        <v>-28.15</v>
      </c>
      <c r="G304" s="78">
        <v>45310</v>
      </c>
      <c r="H304" s="77" t="s">
        <v>8216</v>
      </c>
      <c r="I304" s="80">
        <v>1593356</v>
      </c>
      <c r="J304" s="80" t="s">
        <v>1329</v>
      </c>
      <c r="K304" s="80">
        <v>197966</v>
      </c>
      <c r="L304" s="81">
        <v>45314</v>
      </c>
      <c r="M304" s="77" t="str">
        <f>VLOOKUP(I304,'[4]ITEM#'!A:B,2,0)</f>
        <v>Costco01</v>
      </c>
      <c r="N304" s="80" t="s">
        <v>1298</v>
      </c>
      <c r="O304" s="80">
        <v>60</v>
      </c>
      <c r="P304" s="42">
        <f>VLOOKUP(I304,'[4]ITEM#'!A:D,4,0)</f>
        <v>-28.15</v>
      </c>
      <c r="Q304" s="84">
        <f t="shared" si="19"/>
        <v>1</v>
      </c>
    </row>
    <row r="305" spans="1:17" x14ac:dyDescent="0.25">
      <c r="A305" s="77" t="s">
        <v>8206</v>
      </c>
      <c r="B305" s="77" t="s">
        <v>8215</v>
      </c>
      <c r="C305" s="78">
        <v>45310</v>
      </c>
      <c r="D305" s="79">
        <f t="shared" si="27"/>
        <v>-86.72</v>
      </c>
      <c r="E305" s="79">
        <v>-9.3699999999999992</v>
      </c>
      <c r="F305" s="79">
        <v>-77.349999999999994</v>
      </c>
      <c r="G305" s="78">
        <v>45310</v>
      </c>
      <c r="H305" s="77" t="s">
        <v>8216</v>
      </c>
      <c r="I305" s="80">
        <v>1662420</v>
      </c>
      <c r="J305" s="80" t="s">
        <v>1318</v>
      </c>
      <c r="K305" s="80">
        <v>197966</v>
      </c>
      <c r="L305" s="81">
        <v>45314</v>
      </c>
      <c r="M305" s="77" t="str">
        <f>VLOOKUP(I305,'[4]ITEM#'!A:B,2,0)</f>
        <v>Costco01</v>
      </c>
      <c r="N305" s="80" t="s">
        <v>1301</v>
      </c>
      <c r="O305" s="80">
        <v>32</v>
      </c>
      <c r="P305" s="42">
        <f>VLOOKUP(I305,'[4]ITEM#'!A:D,4,0)</f>
        <v>-77.349999999999994</v>
      </c>
      <c r="Q305" s="84">
        <f t="shared" si="19"/>
        <v>1</v>
      </c>
    </row>
    <row r="306" spans="1:17" x14ac:dyDescent="0.25">
      <c r="A306" s="77" t="s">
        <v>8206</v>
      </c>
      <c r="B306" s="77" t="s">
        <v>8217</v>
      </c>
      <c r="C306" s="78">
        <v>45310</v>
      </c>
      <c r="D306" s="79">
        <v>-190.62</v>
      </c>
      <c r="E306" s="79">
        <v>-18.920000000000002</v>
      </c>
      <c r="F306" s="79">
        <v>-171.7</v>
      </c>
      <c r="G306" s="78">
        <v>45310</v>
      </c>
      <c r="H306" s="77" t="s">
        <v>8218</v>
      </c>
      <c r="I306" s="80">
        <v>1662421</v>
      </c>
      <c r="J306" s="80" t="s">
        <v>1300</v>
      </c>
      <c r="K306" s="80">
        <v>197966</v>
      </c>
      <c r="L306" s="81">
        <v>45314</v>
      </c>
      <c r="M306" s="77" t="str">
        <f>VLOOKUP(I306,'[4]ITEM#'!A:B,2,0)</f>
        <v>Costco01</v>
      </c>
      <c r="N306" s="80" t="s">
        <v>1301</v>
      </c>
      <c r="O306" s="80">
        <v>32</v>
      </c>
      <c r="P306" s="42">
        <f>VLOOKUP(I306,'[4]ITEM#'!A:D,4,0)</f>
        <v>-85.85</v>
      </c>
      <c r="Q306" s="84">
        <f t="shared" si="19"/>
        <v>2</v>
      </c>
    </row>
    <row r="307" spans="1:17" x14ac:dyDescent="0.25">
      <c r="A307" s="77" t="s">
        <v>8206</v>
      </c>
      <c r="B307" s="77" t="s">
        <v>8219</v>
      </c>
      <c r="C307" s="78">
        <v>45311</v>
      </c>
      <c r="D307" s="79">
        <v>-95.31</v>
      </c>
      <c r="E307" s="79">
        <v>-9.4600000000000009</v>
      </c>
      <c r="F307" s="79">
        <v>-85.85</v>
      </c>
      <c r="G307" s="78">
        <v>45311</v>
      </c>
      <c r="H307" s="77" t="s">
        <v>8220</v>
      </c>
      <c r="I307" s="80">
        <v>1662422</v>
      </c>
      <c r="J307" s="80" t="s">
        <v>1327</v>
      </c>
      <c r="K307" s="80">
        <v>197966</v>
      </c>
      <c r="L307" s="81">
        <v>45314</v>
      </c>
      <c r="M307" s="77" t="str">
        <f>VLOOKUP(I307,'[4]ITEM#'!A:B,2,0)</f>
        <v>Costco01</v>
      </c>
      <c r="N307" s="80" t="s">
        <v>1301</v>
      </c>
      <c r="O307" s="80">
        <v>32</v>
      </c>
      <c r="P307" s="42">
        <f>VLOOKUP(I307,'[4]ITEM#'!A:D,4,0)</f>
        <v>-85.85</v>
      </c>
      <c r="Q307" s="84">
        <f t="shared" si="19"/>
        <v>1</v>
      </c>
    </row>
    <row r="308" spans="1:17" x14ac:dyDescent="0.25">
      <c r="A308" s="77" t="s">
        <v>8206</v>
      </c>
      <c r="B308" s="77" t="s">
        <v>8221</v>
      </c>
      <c r="C308" s="78">
        <v>45310</v>
      </c>
      <c r="D308" s="79">
        <f>E308+F308</f>
        <v>-86.72</v>
      </c>
      <c r="E308" s="79">
        <v>-9.3699999999999992</v>
      </c>
      <c r="F308" s="79">
        <v>-77.349999999999994</v>
      </c>
      <c r="G308" s="78">
        <v>45310</v>
      </c>
      <c r="H308" s="77" t="s">
        <v>8222</v>
      </c>
      <c r="I308" s="80">
        <v>1662420</v>
      </c>
      <c r="J308" s="80" t="s">
        <v>1318</v>
      </c>
      <c r="K308" s="80">
        <v>197966</v>
      </c>
      <c r="L308" s="81">
        <v>45314</v>
      </c>
      <c r="M308" s="77" t="str">
        <f>VLOOKUP(I308,'[4]ITEM#'!A:B,2,0)</f>
        <v>Costco01</v>
      </c>
      <c r="N308" s="80" t="s">
        <v>1301</v>
      </c>
      <c r="O308" s="80">
        <v>32</v>
      </c>
      <c r="P308" s="42">
        <f>VLOOKUP(I308,'[4]ITEM#'!A:D,4,0)</f>
        <v>-77.349999999999994</v>
      </c>
      <c r="Q308" s="84">
        <f t="shared" si="19"/>
        <v>1</v>
      </c>
    </row>
    <row r="309" spans="1:17" x14ac:dyDescent="0.25">
      <c r="A309" s="77" t="s">
        <v>8206</v>
      </c>
      <c r="B309" s="77" t="s">
        <v>8221</v>
      </c>
      <c r="C309" s="78">
        <v>45310</v>
      </c>
      <c r="D309" s="79">
        <f>E309+F309</f>
        <v>-285.93</v>
      </c>
      <c r="E309" s="79">
        <v>-28.38</v>
      </c>
      <c r="F309" s="79">
        <v>-257.55</v>
      </c>
      <c r="G309" s="78">
        <v>45310</v>
      </c>
      <c r="H309" s="77" t="s">
        <v>8222</v>
      </c>
      <c r="I309" s="80">
        <v>1662422</v>
      </c>
      <c r="J309" s="80" t="s">
        <v>1327</v>
      </c>
      <c r="K309" s="80">
        <v>197966</v>
      </c>
      <c r="L309" s="81">
        <v>45314</v>
      </c>
      <c r="M309" s="77" t="str">
        <f>VLOOKUP(I309,'[4]ITEM#'!A:B,2,0)</f>
        <v>Costco01</v>
      </c>
      <c r="N309" s="80" t="s">
        <v>1301</v>
      </c>
      <c r="O309" s="80">
        <v>32</v>
      </c>
      <c r="P309" s="42">
        <f>VLOOKUP(I309,'[4]ITEM#'!A:D,4,0)</f>
        <v>-85.85</v>
      </c>
      <c r="Q309" s="84">
        <f t="shared" si="19"/>
        <v>3.0000000000000004</v>
      </c>
    </row>
    <row r="310" spans="1:17" x14ac:dyDescent="0.25">
      <c r="A310" s="77" t="s">
        <v>8206</v>
      </c>
      <c r="B310" s="77" t="s">
        <v>8223</v>
      </c>
      <c r="C310" s="78">
        <v>45310</v>
      </c>
      <c r="D310" s="79">
        <v>-25.55</v>
      </c>
      <c r="E310" s="79">
        <v>0</v>
      </c>
      <c r="F310" s="79">
        <v>-25.55</v>
      </c>
      <c r="G310" s="78">
        <v>45310</v>
      </c>
      <c r="H310" s="77" t="s">
        <v>8224</v>
      </c>
      <c r="I310" s="80">
        <v>1516596</v>
      </c>
      <c r="J310" s="80" t="s">
        <v>1344</v>
      </c>
      <c r="K310" s="80">
        <v>197966</v>
      </c>
      <c r="L310" s="81">
        <v>45314</v>
      </c>
      <c r="M310" s="77" t="str">
        <f>VLOOKUP(I310,'[4]ITEM#'!A:B,2,0)</f>
        <v>Costco01</v>
      </c>
      <c r="N310" s="80" t="s">
        <v>1291</v>
      </c>
      <c r="O310" s="80">
        <v>40</v>
      </c>
      <c r="P310" s="42">
        <f>VLOOKUP(I310,'[4]ITEM#'!A:D,4,0)</f>
        <v>-25.55</v>
      </c>
      <c r="Q310" s="84">
        <f t="shared" si="19"/>
        <v>1</v>
      </c>
    </row>
    <row r="311" spans="1:17" x14ac:dyDescent="0.25">
      <c r="A311" s="77" t="s">
        <v>8206</v>
      </c>
      <c r="B311" s="77" t="s">
        <v>8223</v>
      </c>
      <c r="C311" s="78">
        <v>45310</v>
      </c>
      <c r="D311" s="79">
        <v>-39</v>
      </c>
      <c r="E311" s="79"/>
      <c r="F311" s="79">
        <v>-39</v>
      </c>
      <c r="G311" s="78">
        <v>45310</v>
      </c>
      <c r="H311" s="77" t="s">
        <v>8224</v>
      </c>
      <c r="I311" s="80">
        <v>1529947</v>
      </c>
      <c r="J311" s="80" t="s">
        <v>1294</v>
      </c>
      <c r="K311" s="80">
        <v>197966</v>
      </c>
      <c r="L311" s="81">
        <v>45314</v>
      </c>
      <c r="M311" s="77" t="str">
        <f>VLOOKUP(I311,'[4]ITEM#'!A:B,2,0)</f>
        <v>Costco01</v>
      </c>
      <c r="N311" s="80" t="s">
        <v>1291</v>
      </c>
      <c r="O311" s="80">
        <v>40</v>
      </c>
      <c r="P311" s="42">
        <f>VLOOKUP(I311,'[4]ITEM#'!A:D,4,0)</f>
        <v>-39</v>
      </c>
      <c r="Q311" s="84">
        <f t="shared" si="19"/>
        <v>1</v>
      </c>
    </row>
    <row r="312" spans="1:17" x14ac:dyDescent="0.25">
      <c r="A312" s="77" t="s">
        <v>8206</v>
      </c>
      <c r="B312" s="77" t="s">
        <v>8225</v>
      </c>
      <c r="C312" s="78">
        <v>45310</v>
      </c>
      <c r="D312" s="79">
        <v>-86.72</v>
      </c>
      <c r="E312" s="79">
        <v>-9.3699999999999992</v>
      </c>
      <c r="F312" s="79">
        <v>-77.349999999999994</v>
      </c>
      <c r="G312" s="78">
        <v>45310</v>
      </c>
      <c r="H312" s="77" t="s">
        <v>8226</v>
      </c>
      <c r="I312" s="80">
        <v>1662420</v>
      </c>
      <c r="J312" s="80" t="s">
        <v>1318</v>
      </c>
      <c r="K312" s="80">
        <v>197966</v>
      </c>
      <c r="L312" s="81">
        <v>45314</v>
      </c>
      <c r="M312" s="77" t="str">
        <f>VLOOKUP(I312,'[4]ITEM#'!A:B,2,0)</f>
        <v>Costco01</v>
      </c>
      <c r="N312" s="80" t="s">
        <v>1301</v>
      </c>
      <c r="O312" s="80">
        <v>32</v>
      </c>
      <c r="P312" s="42">
        <f>VLOOKUP(I312,'[4]ITEM#'!A:D,4,0)</f>
        <v>-77.349999999999994</v>
      </c>
      <c r="Q312" s="84">
        <f t="shared" si="19"/>
        <v>1</v>
      </c>
    </row>
    <row r="313" spans="1:17" x14ac:dyDescent="0.25">
      <c r="A313" s="77" t="s">
        <v>8227</v>
      </c>
      <c r="B313" s="77" t="s">
        <v>8228</v>
      </c>
      <c r="C313" s="78">
        <v>45313</v>
      </c>
      <c r="D313" s="79">
        <v>-86.72</v>
      </c>
      <c r="E313" s="79">
        <v>-9.3699999999999992</v>
      </c>
      <c r="F313" s="79">
        <v>-77.349999999999994</v>
      </c>
      <c r="G313" s="78">
        <v>45313</v>
      </c>
      <c r="H313" s="77" t="s">
        <v>8229</v>
      </c>
      <c r="I313" s="80">
        <v>1662420</v>
      </c>
      <c r="J313" s="80" t="s">
        <v>1318</v>
      </c>
      <c r="K313" s="80">
        <v>198222</v>
      </c>
      <c r="L313" s="81">
        <v>45315</v>
      </c>
      <c r="M313" s="77" t="str">
        <f>VLOOKUP(I313,'[4]ITEM#'!A:B,2,0)</f>
        <v>Costco01</v>
      </c>
      <c r="N313" s="80" t="s">
        <v>1301</v>
      </c>
      <c r="O313" s="80">
        <v>32</v>
      </c>
      <c r="P313" s="42">
        <f>VLOOKUP(I313,'[4]ITEM#'!A:D,4,0)</f>
        <v>-77.349999999999994</v>
      </c>
      <c r="Q313" s="84">
        <f t="shared" si="19"/>
        <v>1</v>
      </c>
    </row>
    <row r="314" spans="1:17" x14ac:dyDescent="0.25">
      <c r="A314" s="77" t="s">
        <v>8227</v>
      </c>
      <c r="B314" s="77" t="s">
        <v>8230</v>
      </c>
      <c r="C314" s="78">
        <v>45313</v>
      </c>
      <c r="D314" s="79">
        <v>-22.78</v>
      </c>
      <c r="E314" s="79">
        <v>0</v>
      </c>
      <c r="F314" s="79">
        <v>-22.78</v>
      </c>
      <c r="G314" s="78">
        <v>45313</v>
      </c>
      <c r="H314" s="77" t="s">
        <v>8231</v>
      </c>
      <c r="I314" s="80">
        <v>1529939</v>
      </c>
      <c r="J314" s="80" t="s">
        <v>1339</v>
      </c>
      <c r="K314" s="80">
        <v>198222</v>
      </c>
      <c r="L314" s="81">
        <v>45315</v>
      </c>
      <c r="M314" s="77" t="str">
        <f>VLOOKUP(I314,'[4]ITEM#'!A:B,2,0)</f>
        <v>Costco01</v>
      </c>
      <c r="N314" s="80" t="s">
        <v>1291</v>
      </c>
      <c r="O314" s="80">
        <v>40</v>
      </c>
      <c r="P314" s="42">
        <f>VLOOKUP(I314,'[4]ITEM#'!A:D,4,0)</f>
        <v>-22.78</v>
      </c>
      <c r="Q314" s="84">
        <f t="shared" si="19"/>
        <v>1</v>
      </c>
    </row>
    <row r="315" spans="1:17" x14ac:dyDescent="0.25">
      <c r="A315" s="77" t="s">
        <v>8227</v>
      </c>
      <c r="B315" s="77" t="s">
        <v>8232</v>
      </c>
      <c r="C315" s="78">
        <v>45313</v>
      </c>
      <c r="D315" s="79">
        <v>-25.55</v>
      </c>
      <c r="E315" s="79">
        <v>0</v>
      </c>
      <c r="F315" s="79">
        <v>-25.55</v>
      </c>
      <c r="G315" s="78">
        <v>45313</v>
      </c>
      <c r="H315" s="77" t="s">
        <v>8233</v>
      </c>
      <c r="I315" s="80">
        <v>1516597</v>
      </c>
      <c r="J315" s="80" t="s">
        <v>1303</v>
      </c>
      <c r="K315" s="80">
        <v>198222</v>
      </c>
      <c r="L315" s="81">
        <v>45315</v>
      </c>
      <c r="M315" s="77" t="str">
        <f>VLOOKUP(I315,'[4]ITEM#'!A:B,2,0)</f>
        <v>Costco01</v>
      </c>
      <c r="N315" s="80" t="s">
        <v>1291</v>
      </c>
      <c r="O315" s="80">
        <v>40</v>
      </c>
      <c r="P315" s="42">
        <f>VLOOKUP(I315,'[4]ITEM#'!A:D,4,0)</f>
        <v>-25.55</v>
      </c>
      <c r="Q315" s="84">
        <f t="shared" si="19"/>
        <v>1</v>
      </c>
    </row>
    <row r="316" spans="1:17" x14ac:dyDescent="0.25">
      <c r="A316" s="77" t="s">
        <v>8227</v>
      </c>
      <c r="B316" s="77" t="s">
        <v>8234</v>
      </c>
      <c r="C316" s="78">
        <v>45313</v>
      </c>
      <c r="D316" s="79">
        <v>-78</v>
      </c>
      <c r="E316" s="79">
        <v>0</v>
      </c>
      <c r="F316" s="79">
        <v>-78</v>
      </c>
      <c r="G316" s="78">
        <v>45313</v>
      </c>
      <c r="H316" s="77" t="s">
        <v>8235</v>
      </c>
      <c r="I316" s="80">
        <v>1529946</v>
      </c>
      <c r="J316" s="80" t="s">
        <v>1306</v>
      </c>
      <c r="K316" s="80">
        <v>198222</v>
      </c>
      <c r="L316" s="81">
        <v>45315</v>
      </c>
      <c r="M316" s="77" t="str">
        <f>VLOOKUP(I316,'[4]ITEM#'!A:B,2,0)</f>
        <v>Costco01</v>
      </c>
      <c r="N316" s="80" t="s">
        <v>1291</v>
      </c>
      <c r="O316" s="80">
        <v>40</v>
      </c>
      <c r="P316" s="42">
        <f>VLOOKUP(I316,'[4]ITEM#'!A:D,4,0)</f>
        <v>-39</v>
      </c>
      <c r="Q316" s="84">
        <f t="shared" si="19"/>
        <v>2</v>
      </c>
    </row>
    <row r="317" spans="1:17" x14ac:dyDescent="0.25">
      <c r="A317" s="77" t="s">
        <v>8227</v>
      </c>
      <c r="B317" s="77" t="s">
        <v>8236</v>
      </c>
      <c r="C317" s="78">
        <v>45313</v>
      </c>
      <c r="D317" s="79">
        <f>E317+F317</f>
        <v>-42.7</v>
      </c>
      <c r="E317" s="79">
        <v>-11.1</v>
      </c>
      <c r="F317" s="79">
        <v>-31.6</v>
      </c>
      <c r="G317" s="78">
        <v>45313</v>
      </c>
      <c r="H317" s="77" t="s">
        <v>8237</v>
      </c>
      <c r="I317" s="80">
        <v>1540787</v>
      </c>
      <c r="J317" s="80" t="s">
        <v>1341</v>
      </c>
      <c r="K317" s="80">
        <v>198222</v>
      </c>
      <c r="L317" s="81">
        <v>45315</v>
      </c>
      <c r="M317" s="77" t="str">
        <f>VLOOKUP(I317,'[4]ITEM#'!A:B,2,0)</f>
        <v>Costco01</v>
      </c>
      <c r="N317" s="80" t="s">
        <v>1298</v>
      </c>
      <c r="O317" s="80">
        <v>60</v>
      </c>
      <c r="P317" s="42">
        <f>VLOOKUP(I317,'[4]ITEM#'!A:D,4,0)</f>
        <v>-31.6</v>
      </c>
      <c r="Q317" s="84">
        <f t="shared" si="19"/>
        <v>1</v>
      </c>
    </row>
    <row r="318" spans="1:17" x14ac:dyDescent="0.25">
      <c r="A318" s="77" t="s">
        <v>8227</v>
      </c>
      <c r="B318" s="77" t="s">
        <v>8236</v>
      </c>
      <c r="C318" s="78">
        <v>45313</v>
      </c>
      <c r="D318" s="79">
        <f t="shared" ref="D318:D321" si="28">E318+F318</f>
        <v>-38.659999999999997</v>
      </c>
      <c r="E318" s="79">
        <v>-10.51</v>
      </c>
      <c r="F318" s="79">
        <v>-28.15</v>
      </c>
      <c r="G318" s="78">
        <v>45313</v>
      </c>
      <c r="H318" s="77" t="s">
        <v>8237</v>
      </c>
      <c r="I318" s="80">
        <v>1593357</v>
      </c>
      <c r="J318" s="80" t="s">
        <v>1302</v>
      </c>
      <c r="K318" s="80">
        <v>198222</v>
      </c>
      <c r="L318" s="81">
        <v>45315</v>
      </c>
      <c r="M318" s="77" t="str">
        <f>VLOOKUP(I318,'[4]ITEM#'!A:B,2,0)</f>
        <v>Costco01</v>
      </c>
      <c r="N318" s="80" t="s">
        <v>1298</v>
      </c>
      <c r="O318" s="80">
        <v>60</v>
      </c>
      <c r="P318" s="42">
        <f>VLOOKUP(I318,'[4]ITEM#'!A:D,4,0)</f>
        <v>-28.15</v>
      </c>
      <c r="Q318" s="84">
        <f t="shared" si="19"/>
        <v>1</v>
      </c>
    </row>
    <row r="319" spans="1:17" x14ac:dyDescent="0.25">
      <c r="A319" s="77" t="s">
        <v>8227</v>
      </c>
      <c r="B319" s="77" t="s">
        <v>8236</v>
      </c>
      <c r="C319" s="78">
        <v>45313</v>
      </c>
      <c r="D319" s="79">
        <f t="shared" si="28"/>
        <v>-42.7</v>
      </c>
      <c r="E319" s="79">
        <v>-11.1</v>
      </c>
      <c r="F319" s="79">
        <v>-31.6</v>
      </c>
      <c r="G319" s="78">
        <v>45313</v>
      </c>
      <c r="H319" s="77" t="s">
        <v>8237</v>
      </c>
      <c r="I319" s="80">
        <v>1593358</v>
      </c>
      <c r="J319" s="80" t="s">
        <v>1322</v>
      </c>
      <c r="K319" s="80">
        <v>198222</v>
      </c>
      <c r="L319" s="81">
        <v>45315</v>
      </c>
      <c r="M319" s="77" t="str">
        <f>VLOOKUP(I319,'[4]ITEM#'!A:B,2,0)</f>
        <v>Costco01</v>
      </c>
      <c r="N319" s="80" t="s">
        <v>1298</v>
      </c>
      <c r="O319" s="80">
        <v>60</v>
      </c>
      <c r="P319" s="42">
        <f>VLOOKUP(I319,'[4]ITEM#'!A:D,4,0)</f>
        <v>-31.6</v>
      </c>
      <c r="Q319" s="84">
        <f t="shared" si="19"/>
        <v>1</v>
      </c>
    </row>
    <row r="320" spans="1:17" x14ac:dyDescent="0.25">
      <c r="A320" s="77" t="s">
        <v>8227</v>
      </c>
      <c r="B320" s="77" t="s">
        <v>8236</v>
      </c>
      <c r="C320" s="78">
        <v>45313</v>
      </c>
      <c r="D320" s="79">
        <f t="shared" si="28"/>
        <v>-260.16000000000003</v>
      </c>
      <c r="E320" s="79">
        <v>-28.11</v>
      </c>
      <c r="F320" s="79">
        <v>-232.05</v>
      </c>
      <c r="G320" s="78">
        <v>45313</v>
      </c>
      <c r="H320" s="77" t="s">
        <v>8237</v>
      </c>
      <c r="I320" s="80">
        <v>1662420</v>
      </c>
      <c r="J320" s="80" t="s">
        <v>1318</v>
      </c>
      <c r="K320" s="80">
        <v>198222</v>
      </c>
      <c r="L320" s="81">
        <v>45315</v>
      </c>
      <c r="M320" s="77" t="str">
        <f>VLOOKUP(I320,'[4]ITEM#'!A:B,2,0)</f>
        <v>Costco01</v>
      </c>
      <c r="N320" s="80" t="s">
        <v>1301</v>
      </c>
      <c r="O320" s="80">
        <v>32</v>
      </c>
      <c r="P320" s="42">
        <f>VLOOKUP(I320,'[4]ITEM#'!A:D,4,0)</f>
        <v>-77.349999999999994</v>
      </c>
      <c r="Q320" s="84">
        <f t="shared" si="19"/>
        <v>3.0000000000000004</v>
      </c>
    </row>
    <row r="321" spans="1:17" x14ac:dyDescent="0.25">
      <c r="A321" s="77" t="s">
        <v>8227</v>
      </c>
      <c r="B321" s="77" t="s">
        <v>8236</v>
      </c>
      <c r="C321" s="78">
        <v>45313</v>
      </c>
      <c r="D321" s="79">
        <f t="shared" si="28"/>
        <v>-190.62</v>
      </c>
      <c r="E321" s="79">
        <v>-18.920000000000002</v>
      </c>
      <c r="F321" s="79">
        <v>-171.7</v>
      </c>
      <c r="G321" s="78">
        <v>45313</v>
      </c>
      <c r="H321" s="77" t="s">
        <v>8237</v>
      </c>
      <c r="I321" s="80">
        <v>1662421</v>
      </c>
      <c r="J321" s="80" t="s">
        <v>1300</v>
      </c>
      <c r="K321" s="80">
        <v>198222</v>
      </c>
      <c r="L321" s="81">
        <v>45315</v>
      </c>
      <c r="M321" s="77" t="str">
        <f>VLOOKUP(I321,'[4]ITEM#'!A:B,2,0)</f>
        <v>Costco01</v>
      </c>
      <c r="N321" s="80" t="s">
        <v>1301</v>
      </c>
      <c r="O321" s="80">
        <v>32</v>
      </c>
      <c r="P321" s="42">
        <f>VLOOKUP(I321,'[4]ITEM#'!A:D,4,0)</f>
        <v>-85.85</v>
      </c>
      <c r="Q321" s="84">
        <f t="shared" si="19"/>
        <v>2</v>
      </c>
    </row>
    <row r="322" spans="1:17" x14ac:dyDescent="0.25">
      <c r="A322" s="77" t="s">
        <v>8227</v>
      </c>
      <c r="B322" s="77" t="s">
        <v>8238</v>
      </c>
      <c r="C322" s="78">
        <v>45313</v>
      </c>
      <c r="D322" s="79">
        <v>-25.55</v>
      </c>
      <c r="E322" s="79">
        <v>0</v>
      </c>
      <c r="F322" s="79">
        <v>-25.55</v>
      </c>
      <c r="G322" s="78">
        <v>45313</v>
      </c>
      <c r="H322" s="77" t="s">
        <v>8239</v>
      </c>
      <c r="I322" s="80">
        <v>1516596</v>
      </c>
      <c r="J322" s="80" t="s">
        <v>1344</v>
      </c>
      <c r="K322" s="80">
        <v>198222</v>
      </c>
      <c r="L322" s="81">
        <v>45315</v>
      </c>
      <c r="M322" s="77" t="str">
        <f>VLOOKUP(I322,'[4]ITEM#'!A:B,2,0)</f>
        <v>Costco01</v>
      </c>
      <c r="N322" s="80" t="s">
        <v>1291</v>
      </c>
      <c r="O322" s="80">
        <v>40</v>
      </c>
      <c r="P322" s="42">
        <f>VLOOKUP(I322,'[4]ITEM#'!A:D,4,0)</f>
        <v>-25.55</v>
      </c>
      <c r="Q322" s="84">
        <f t="shared" ref="Q322:Q385" si="29">F322/P322</f>
        <v>1</v>
      </c>
    </row>
    <row r="323" spans="1:17" x14ac:dyDescent="0.25">
      <c r="A323" s="77" t="s">
        <v>8227</v>
      </c>
      <c r="B323" s="77" t="s">
        <v>8240</v>
      </c>
      <c r="C323" s="78">
        <v>45313</v>
      </c>
      <c r="D323" s="79">
        <v>-86.72</v>
      </c>
      <c r="E323" s="79">
        <v>-9.3699999999999992</v>
      </c>
      <c r="F323" s="79">
        <v>-77.349999999999994</v>
      </c>
      <c r="G323" s="78">
        <v>45313</v>
      </c>
      <c r="H323" s="77" t="s">
        <v>8241</v>
      </c>
      <c r="I323" s="80">
        <v>1662420</v>
      </c>
      <c r="J323" s="80" t="s">
        <v>1318</v>
      </c>
      <c r="K323" s="80">
        <v>198222</v>
      </c>
      <c r="L323" s="81">
        <v>45315</v>
      </c>
      <c r="M323" s="77" t="str">
        <f>VLOOKUP(I323,'[4]ITEM#'!A:B,2,0)</f>
        <v>Costco01</v>
      </c>
      <c r="N323" s="80" t="s">
        <v>1301</v>
      </c>
      <c r="O323" s="80">
        <v>32</v>
      </c>
      <c r="P323" s="42">
        <f>VLOOKUP(I323,'[4]ITEM#'!A:D,4,0)</f>
        <v>-77.349999999999994</v>
      </c>
      <c r="Q323" s="84">
        <f t="shared" si="29"/>
        <v>1</v>
      </c>
    </row>
    <row r="324" spans="1:17" x14ac:dyDescent="0.25">
      <c r="A324" s="77" t="s">
        <v>8227</v>
      </c>
      <c r="B324" s="77" t="s">
        <v>8242</v>
      </c>
      <c r="C324" s="78">
        <v>45313</v>
      </c>
      <c r="D324" s="79">
        <v>-22.78</v>
      </c>
      <c r="E324" s="79">
        <v>0</v>
      </c>
      <c r="F324" s="79">
        <v>-22.78</v>
      </c>
      <c r="G324" s="78">
        <v>45313</v>
      </c>
      <c r="H324" s="77" t="s">
        <v>8243</v>
      </c>
      <c r="I324" s="80">
        <v>1529939</v>
      </c>
      <c r="J324" s="80" t="s">
        <v>1339</v>
      </c>
      <c r="K324" s="80">
        <v>198222</v>
      </c>
      <c r="L324" s="81">
        <v>45315</v>
      </c>
      <c r="M324" s="77" t="str">
        <f>VLOOKUP(I324,'[4]ITEM#'!A:B,2,0)</f>
        <v>Costco01</v>
      </c>
      <c r="N324" s="80" t="s">
        <v>1291</v>
      </c>
      <c r="O324" s="80">
        <v>40</v>
      </c>
      <c r="P324" s="42">
        <f>VLOOKUP(I324,'[4]ITEM#'!A:D,4,0)</f>
        <v>-22.78</v>
      </c>
      <c r="Q324" s="84">
        <f t="shared" si="29"/>
        <v>1</v>
      </c>
    </row>
    <row r="325" spans="1:17" x14ac:dyDescent="0.25">
      <c r="A325" s="77" t="s">
        <v>8227</v>
      </c>
      <c r="B325" s="77" t="s">
        <v>8242</v>
      </c>
      <c r="C325" s="78">
        <v>45313</v>
      </c>
      <c r="D325" s="79">
        <v>-22.78</v>
      </c>
      <c r="E325" s="79"/>
      <c r="F325" s="79">
        <v>-22.78</v>
      </c>
      <c r="G325" s="78">
        <v>45313</v>
      </c>
      <c r="H325" s="77" t="s">
        <v>8243</v>
      </c>
      <c r="I325" s="80">
        <v>1529944</v>
      </c>
      <c r="J325" s="80" t="s">
        <v>1330</v>
      </c>
      <c r="K325" s="80">
        <v>198222</v>
      </c>
      <c r="L325" s="81">
        <v>45315</v>
      </c>
      <c r="M325" s="77" t="str">
        <f>VLOOKUP(I325,'[4]ITEM#'!A:B,2,0)</f>
        <v>Costco01</v>
      </c>
      <c r="N325" s="80" t="s">
        <v>1291</v>
      </c>
      <c r="O325" s="80">
        <v>40</v>
      </c>
      <c r="P325" s="42">
        <f>VLOOKUP(I325,'[4]ITEM#'!A:D,4,0)</f>
        <v>-22.78</v>
      </c>
      <c r="Q325" s="84">
        <f t="shared" si="29"/>
        <v>1</v>
      </c>
    </row>
    <row r="326" spans="1:17" x14ac:dyDescent="0.25">
      <c r="A326" s="77" t="s">
        <v>8227</v>
      </c>
      <c r="B326" s="77" t="s">
        <v>8244</v>
      </c>
      <c r="C326" s="78">
        <v>45313</v>
      </c>
      <c r="D326" s="79">
        <v>-285.93</v>
      </c>
      <c r="E326" s="79">
        <v>-28.38</v>
      </c>
      <c r="F326" s="79">
        <v>-257.55</v>
      </c>
      <c r="G326" s="78">
        <v>45313</v>
      </c>
      <c r="H326" s="77" t="s">
        <v>8245</v>
      </c>
      <c r="I326" s="80">
        <v>1662421</v>
      </c>
      <c r="J326" s="80" t="s">
        <v>1300</v>
      </c>
      <c r="K326" s="80">
        <v>198222</v>
      </c>
      <c r="L326" s="81">
        <v>45315</v>
      </c>
      <c r="M326" s="77" t="str">
        <f>VLOOKUP(I326,'[4]ITEM#'!A:B,2,0)</f>
        <v>Costco01</v>
      </c>
      <c r="N326" s="80" t="s">
        <v>1301</v>
      </c>
      <c r="O326" s="80">
        <v>32</v>
      </c>
      <c r="P326" s="42">
        <f>VLOOKUP(I326,'[4]ITEM#'!A:D,4,0)</f>
        <v>-85.85</v>
      </c>
      <c r="Q326" s="84">
        <f t="shared" si="29"/>
        <v>3.0000000000000004</v>
      </c>
    </row>
    <row r="327" spans="1:17" x14ac:dyDescent="0.25">
      <c r="A327" s="77" t="s">
        <v>8227</v>
      </c>
      <c r="B327" s="77" t="s">
        <v>8246</v>
      </c>
      <c r="C327" s="78">
        <v>45313</v>
      </c>
      <c r="D327" s="79">
        <v>-25.55</v>
      </c>
      <c r="E327" s="79">
        <v>0</v>
      </c>
      <c r="F327" s="79">
        <v>-25.55</v>
      </c>
      <c r="G327" s="78">
        <v>45313</v>
      </c>
      <c r="H327" s="77" t="s">
        <v>8247</v>
      </c>
      <c r="I327" s="80">
        <v>1516594</v>
      </c>
      <c r="J327" s="80" t="s">
        <v>1313</v>
      </c>
      <c r="K327" s="80">
        <v>198222</v>
      </c>
      <c r="L327" s="81">
        <v>45315</v>
      </c>
      <c r="M327" s="77" t="str">
        <f>VLOOKUP(I327,'[4]ITEM#'!A:B,2,0)</f>
        <v>Costco01</v>
      </c>
      <c r="N327" s="80" t="s">
        <v>1291</v>
      </c>
      <c r="O327" s="80">
        <v>40</v>
      </c>
      <c r="P327" s="42">
        <f>VLOOKUP(I327,'[4]ITEM#'!A:D,4,0)</f>
        <v>-25.55</v>
      </c>
      <c r="Q327" s="84">
        <f t="shared" si="29"/>
        <v>1</v>
      </c>
    </row>
    <row r="328" spans="1:17" x14ac:dyDescent="0.25">
      <c r="A328" s="77" t="s">
        <v>8227</v>
      </c>
      <c r="B328" s="77" t="s">
        <v>8246</v>
      </c>
      <c r="C328" s="78">
        <v>45313</v>
      </c>
      <c r="D328" s="79">
        <v>-39</v>
      </c>
      <c r="E328" s="79"/>
      <c r="F328" s="79">
        <v>-39</v>
      </c>
      <c r="G328" s="78">
        <v>45313</v>
      </c>
      <c r="H328" s="77" t="s">
        <v>8247</v>
      </c>
      <c r="I328" s="80">
        <v>1529946</v>
      </c>
      <c r="J328" s="80" t="s">
        <v>1306</v>
      </c>
      <c r="K328" s="80">
        <v>198222</v>
      </c>
      <c r="L328" s="81">
        <v>45315</v>
      </c>
      <c r="M328" s="77" t="str">
        <f>VLOOKUP(I328,'[4]ITEM#'!A:B,2,0)</f>
        <v>Costco01</v>
      </c>
      <c r="N328" s="80" t="s">
        <v>1291</v>
      </c>
      <c r="O328" s="80">
        <v>40</v>
      </c>
      <c r="P328" s="42">
        <f>VLOOKUP(I328,'[4]ITEM#'!A:D,4,0)</f>
        <v>-39</v>
      </c>
      <c r="Q328" s="84">
        <f t="shared" si="29"/>
        <v>1</v>
      </c>
    </row>
    <row r="329" spans="1:17" x14ac:dyDescent="0.25">
      <c r="A329" s="77" t="s">
        <v>8227</v>
      </c>
      <c r="B329" s="77" t="s">
        <v>8248</v>
      </c>
      <c r="C329" s="78">
        <v>45313</v>
      </c>
      <c r="D329" s="79">
        <f>E329+F329</f>
        <v>-85.4</v>
      </c>
      <c r="E329" s="79">
        <v>-22.2</v>
      </c>
      <c r="F329" s="79">
        <v>-63.2</v>
      </c>
      <c r="G329" s="78">
        <v>45313</v>
      </c>
      <c r="H329" s="77" t="s">
        <v>8249</v>
      </c>
      <c r="I329" s="80">
        <v>1540784</v>
      </c>
      <c r="J329" s="80" t="s">
        <v>1297</v>
      </c>
      <c r="K329" s="80">
        <v>198222</v>
      </c>
      <c r="L329" s="81">
        <v>45315</v>
      </c>
      <c r="M329" s="77" t="str">
        <f>VLOOKUP(I329,'[4]ITEM#'!A:B,2,0)</f>
        <v>Costco01</v>
      </c>
      <c r="N329" s="80" t="s">
        <v>1298</v>
      </c>
      <c r="O329" s="80">
        <v>60</v>
      </c>
      <c r="P329" s="42">
        <f>VLOOKUP(I329,'[4]ITEM#'!A:D,4,0)</f>
        <v>-31.6</v>
      </c>
      <c r="Q329" s="84">
        <f t="shared" si="29"/>
        <v>2</v>
      </c>
    </row>
    <row r="330" spans="1:17" x14ac:dyDescent="0.25">
      <c r="A330" s="77" t="s">
        <v>8227</v>
      </c>
      <c r="B330" s="77" t="s">
        <v>8248</v>
      </c>
      <c r="C330" s="78">
        <v>45313</v>
      </c>
      <c r="D330" s="79">
        <f>E330+F330</f>
        <v>-85.4</v>
      </c>
      <c r="E330" s="79">
        <v>-22.2</v>
      </c>
      <c r="F330" s="79">
        <v>-63.2</v>
      </c>
      <c r="G330" s="78">
        <v>45313</v>
      </c>
      <c r="H330" s="77" t="s">
        <v>8249</v>
      </c>
      <c r="I330" s="80">
        <v>1540785</v>
      </c>
      <c r="J330" s="80" t="s">
        <v>1328</v>
      </c>
      <c r="K330" s="80">
        <v>198222</v>
      </c>
      <c r="L330" s="81">
        <v>45315</v>
      </c>
      <c r="M330" s="77" t="str">
        <f>VLOOKUP(I330,'[4]ITEM#'!A:B,2,0)</f>
        <v>Costco01</v>
      </c>
      <c r="N330" s="80" t="s">
        <v>1298</v>
      </c>
      <c r="O330" s="80">
        <v>60</v>
      </c>
      <c r="P330" s="42">
        <f>VLOOKUP(I330,'[4]ITEM#'!A:D,4,0)</f>
        <v>-31.6</v>
      </c>
      <c r="Q330" s="84">
        <f t="shared" si="29"/>
        <v>2</v>
      </c>
    </row>
    <row r="331" spans="1:17" x14ac:dyDescent="0.25">
      <c r="A331" s="77" t="s">
        <v>8227</v>
      </c>
      <c r="B331" s="77" t="s">
        <v>8250</v>
      </c>
      <c r="C331" s="78">
        <v>45313</v>
      </c>
      <c r="D331" s="79">
        <v>-95.31</v>
      </c>
      <c r="E331" s="79">
        <v>-9.4600000000000009</v>
      </c>
      <c r="F331" s="79">
        <v>-85.85</v>
      </c>
      <c r="G331" s="78">
        <v>45313</v>
      </c>
      <c r="H331" s="77" t="s">
        <v>8251</v>
      </c>
      <c r="I331" s="80">
        <v>1662422</v>
      </c>
      <c r="J331" s="80" t="s">
        <v>1327</v>
      </c>
      <c r="K331" s="80">
        <v>198222</v>
      </c>
      <c r="L331" s="81">
        <v>45315</v>
      </c>
      <c r="M331" s="77" t="str">
        <f>VLOOKUP(I331,'[4]ITEM#'!A:B,2,0)</f>
        <v>Costco01</v>
      </c>
      <c r="N331" s="80" t="s">
        <v>1301</v>
      </c>
      <c r="O331" s="80">
        <v>32</v>
      </c>
      <c r="P331" s="42">
        <f>VLOOKUP(I331,'[4]ITEM#'!A:D,4,0)</f>
        <v>-85.85</v>
      </c>
      <c r="Q331" s="84">
        <f t="shared" si="29"/>
        <v>1</v>
      </c>
    </row>
    <row r="332" spans="1:17" x14ac:dyDescent="0.25">
      <c r="A332" s="77" t="s">
        <v>8227</v>
      </c>
      <c r="B332" s="77" t="s">
        <v>8252</v>
      </c>
      <c r="C332" s="78">
        <v>45313</v>
      </c>
      <c r="D332" s="79">
        <v>-86.72</v>
      </c>
      <c r="E332" s="79">
        <v>-9.3699999999999992</v>
      </c>
      <c r="F332" s="79">
        <v>-77.349999999999994</v>
      </c>
      <c r="G332" s="78">
        <v>45313</v>
      </c>
      <c r="H332" s="77" t="s">
        <v>8253</v>
      </c>
      <c r="I332" s="80">
        <v>1662420</v>
      </c>
      <c r="J332" s="80" t="s">
        <v>1318</v>
      </c>
      <c r="K332" s="80">
        <v>198222</v>
      </c>
      <c r="L332" s="81">
        <v>45315</v>
      </c>
      <c r="M332" s="77" t="str">
        <f>VLOOKUP(I332,'[4]ITEM#'!A:B,2,0)</f>
        <v>Costco01</v>
      </c>
      <c r="N332" s="80" t="s">
        <v>1301</v>
      </c>
      <c r="O332" s="80">
        <v>32</v>
      </c>
      <c r="P332" s="42">
        <f>VLOOKUP(I332,'[4]ITEM#'!A:D,4,0)</f>
        <v>-77.349999999999994</v>
      </c>
      <c r="Q332" s="84">
        <f t="shared" si="29"/>
        <v>1</v>
      </c>
    </row>
    <row r="333" spans="1:17" x14ac:dyDescent="0.25">
      <c r="A333" s="77" t="s">
        <v>8254</v>
      </c>
      <c r="B333" s="77" t="s">
        <v>8255</v>
      </c>
      <c r="C333" s="78">
        <v>45314</v>
      </c>
      <c r="D333" s="79">
        <v>-95.31</v>
      </c>
      <c r="E333" s="79">
        <v>-9.4600000000000009</v>
      </c>
      <c r="F333" s="79">
        <v>-85.85</v>
      </c>
      <c r="G333" s="78">
        <v>45314</v>
      </c>
      <c r="H333" s="77" t="s">
        <v>8256</v>
      </c>
      <c r="I333" s="80">
        <v>1662421</v>
      </c>
      <c r="J333" s="80" t="s">
        <v>1300</v>
      </c>
      <c r="K333" s="80">
        <v>198227</v>
      </c>
      <c r="L333" s="81">
        <v>45316</v>
      </c>
      <c r="M333" s="77" t="str">
        <f>VLOOKUP(I333,'[4]ITEM#'!A:B,2,0)</f>
        <v>Costco01</v>
      </c>
      <c r="N333" s="80" t="s">
        <v>1301</v>
      </c>
      <c r="O333" s="80">
        <v>32</v>
      </c>
      <c r="P333" s="42">
        <f>VLOOKUP(I333,'[4]ITEM#'!A:D,4,0)</f>
        <v>-85.85</v>
      </c>
      <c r="Q333" s="84">
        <f t="shared" si="29"/>
        <v>1</v>
      </c>
    </row>
    <row r="334" spans="1:17" x14ac:dyDescent="0.25">
      <c r="A334" s="77" t="s">
        <v>8254</v>
      </c>
      <c r="B334" s="77" t="s">
        <v>8257</v>
      </c>
      <c r="C334" s="78">
        <v>45314</v>
      </c>
      <c r="D334" s="79">
        <v>-22.78</v>
      </c>
      <c r="E334" s="79">
        <v>0</v>
      </c>
      <c r="F334" s="79">
        <v>-22.78</v>
      </c>
      <c r="G334" s="78">
        <v>45314</v>
      </c>
      <c r="H334" s="77" t="s">
        <v>8258</v>
      </c>
      <c r="I334" s="80">
        <v>1529944</v>
      </c>
      <c r="J334" s="80" t="s">
        <v>1330</v>
      </c>
      <c r="K334" s="80">
        <v>198227</v>
      </c>
      <c r="L334" s="81">
        <v>45316</v>
      </c>
      <c r="M334" s="77" t="str">
        <f>VLOOKUP(I334,'[4]ITEM#'!A:B,2,0)</f>
        <v>Costco01</v>
      </c>
      <c r="N334" s="80" t="s">
        <v>1291</v>
      </c>
      <c r="O334" s="80">
        <v>40</v>
      </c>
      <c r="P334" s="42">
        <f>VLOOKUP(I334,'[4]ITEM#'!A:D,4,0)</f>
        <v>-22.78</v>
      </c>
      <c r="Q334" s="84">
        <f t="shared" si="29"/>
        <v>1</v>
      </c>
    </row>
    <row r="335" spans="1:17" x14ac:dyDescent="0.25">
      <c r="A335" s="77" t="s">
        <v>8254</v>
      </c>
      <c r="B335" s="77" t="s">
        <v>8259</v>
      </c>
      <c r="C335" s="78">
        <v>45314</v>
      </c>
      <c r="D335" s="79">
        <v>-95.31</v>
      </c>
      <c r="E335" s="79">
        <v>-9.4600000000000009</v>
      </c>
      <c r="F335" s="79">
        <v>-85.85</v>
      </c>
      <c r="G335" s="78">
        <v>45314</v>
      </c>
      <c r="H335" s="77" t="s">
        <v>8260</v>
      </c>
      <c r="I335" s="80">
        <v>1662422</v>
      </c>
      <c r="J335" s="80" t="s">
        <v>1327</v>
      </c>
      <c r="K335" s="80">
        <v>198227</v>
      </c>
      <c r="L335" s="81">
        <v>45316</v>
      </c>
      <c r="M335" s="77" t="str">
        <f>VLOOKUP(I335,'[4]ITEM#'!A:B,2,0)</f>
        <v>Costco01</v>
      </c>
      <c r="N335" s="80" t="s">
        <v>1301</v>
      </c>
      <c r="O335" s="80">
        <v>32</v>
      </c>
      <c r="P335" s="42">
        <f>VLOOKUP(I335,'[4]ITEM#'!A:D,4,0)</f>
        <v>-85.85</v>
      </c>
      <c r="Q335" s="84">
        <f t="shared" si="29"/>
        <v>1</v>
      </c>
    </row>
    <row r="336" spans="1:17" x14ac:dyDescent="0.25">
      <c r="A336" s="77" t="s">
        <v>8254</v>
      </c>
      <c r="B336" s="77" t="s">
        <v>8261</v>
      </c>
      <c r="C336" s="78">
        <v>45314</v>
      </c>
      <c r="D336" s="79">
        <v>-25.55</v>
      </c>
      <c r="E336" s="79">
        <v>0</v>
      </c>
      <c r="F336" s="79">
        <v>-25.55</v>
      </c>
      <c r="G336" s="78">
        <v>45314</v>
      </c>
      <c r="H336" s="77" t="s">
        <v>8262</v>
      </c>
      <c r="I336" s="80">
        <v>1516596</v>
      </c>
      <c r="J336" s="80" t="s">
        <v>1344</v>
      </c>
      <c r="K336" s="80">
        <v>198227</v>
      </c>
      <c r="L336" s="81">
        <v>45316</v>
      </c>
      <c r="M336" s="77" t="str">
        <f>VLOOKUP(I336,'[4]ITEM#'!A:B,2,0)</f>
        <v>Costco01</v>
      </c>
      <c r="N336" s="80" t="s">
        <v>1291</v>
      </c>
      <c r="O336" s="80">
        <v>40</v>
      </c>
      <c r="P336" s="42">
        <f>VLOOKUP(I336,'[4]ITEM#'!A:D,4,0)</f>
        <v>-25.55</v>
      </c>
      <c r="Q336" s="84">
        <f t="shared" si="29"/>
        <v>1</v>
      </c>
    </row>
    <row r="337" spans="1:17" x14ac:dyDescent="0.25">
      <c r="A337" s="77" t="s">
        <v>8254</v>
      </c>
      <c r="B337" s="77" t="s">
        <v>8263</v>
      </c>
      <c r="C337" s="78">
        <v>45314</v>
      </c>
      <c r="D337" s="79">
        <v>-190.62</v>
      </c>
      <c r="E337" s="79">
        <v>-18.920000000000002</v>
      </c>
      <c r="F337" s="79">
        <v>-171.7</v>
      </c>
      <c r="G337" s="78">
        <v>45314</v>
      </c>
      <c r="H337" s="77" t="s">
        <v>8264</v>
      </c>
      <c r="I337" s="80">
        <v>1662421</v>
      </c>
      <c r="J337" s="80" t="s">
        <v>1300</v>
      </c>
      <c r="K337" s="80">
        <v>198227</v>
      </c>
      <c r="L337" s="81">
        <v>45316</v>
      </c>
      <c r="M337" s="77" t="str">
        <f>VLOOKUP(I337,'[4]ITEM#'!A:B,2,0)</f>
        <v>Costco01</v>
      </c>
      <c r="N337" s="80" t="s">
        <v>1301</v>
      </c>
      <c r="O337" s="80">
        <v>32</v>
      </c>
      <c r="P337" s="42">
        <f>VLOOKUP(I337,'[4]ITEM#'!A:D,4,0)</f>
        <v>-85.85</v>
      </c>
      <c r="Q337" s="84">
        <f t="shared" si="29"/>
        <v>2</v>
      </c>
    </row>
    <row r="338" spans="1:17" x14ac:dyDescent="0.25">
      <c r="A338" s="77" t="s">
        <v>8254</v>
      </c>
      <c r="B338" s="77" t="s">
        <v>8265</v>
      </c>
      <c r="C338" s="78">
        <v>45314</v>
      </c>
      <c r="D338" s="79">
        <f>E338+F338</f>
        <v>-173.44</v>
      </c>
      <c r="E338" s="79">
        <v>-18.739999999999998</v>
      </c>
      <c r="F338" s="79">
        <v>-154.69999999999999</v>
      </c>
      <c r="G338" s="78">
        <v>45314</v>
      </c>
      <c r="H338" s="77" t="s">
        <v>8266</v>
      </c>
      <c r="I338" s="80">
        <v>1662420</v>
      </c>
      <c r="J338" s="80" t="s">
        <v>1318</v>
      </c>
      <c r="K338" s="80">
        <v>198227</v>
      </c>
      <c r="L338" s="81">
        <v>45316</v>
      </c>
      <c r="M338" s="77" t="str">
        <f>VLOOKUP(I338,'[4]ITEM#'!A:B,2,0)</f>
        <v>Costco01</v>
      </c>
      <c r="N338" s="80" t="s">
        <v>1301</v>
      </c>
      <c r="O338" s="80">
        <v>32</v>
      </c>
      <c r="P338" s="42">
        <f>VLOOKUP(I338,'[4]ITEM#'!A:D,4,0)</f>
        <v>-77.349999999999994</v>
      </c>
      <c r="Q338" s="84">
        <f t="shared" si="29"/>
        <v>2</v>
      </c>
    </row>
    <row r="339" spans="1:17" x14ac:dyDescent="0.25">
      <c r="A339" s="77" t="s">
        <v>8254</v>
      </c>
      <c r="B339" s="77" t="s">
        <v>8265</v>
      </c>
      <c r="C339" s="78">
        <v>45314</v>
      </c>
      <c r="D339" s="79">
        <f t="shared" ref="D339:D340" si="30">E339+F339</f>
        <v>-95.31</v>
      </c>
      <c r="E339" s="79">
        <v>-9.4600000000000009</v>
      </c>
      <c r="F339" s="79">
        <v>-85.85</v>
      </c>
      <c r="G339" s="78">
        <v>45314</v>
      </c>
      <c r="H339" s="77" t="s">
        <v>8266</v>
      </c>
      <c r="I339" s="80">
        <v>1662421</v>
      </c>
      <c r="J339" s="80" t="s">
        <v>1300</v>
      </c>
      <c r="K339" s="80">
        <v>198227</v>
      </c>
      <c r="L339" s="81">
        <v>45316</v>
      </c>
      <c r="M339" s="77" t="str">
        <f>VLOOKUP(I339,'[4]ITEM#'!A:B,2,0)</f>
        <v>Costco01</v>
      </c>
      <c r="N339" s="80" t="s">
        <v>1301</v>
      </c>
      <c r="O339" s="80">
        <v>32</v>
      </c>
      <c r="P339" s="42">
        <f>VLOOKUP(I339,'[4]ITEM#'!A:D,4,0)</f>
        <v>-85.85</v>
      </c>
      <c r="Q339" s="84">
        <f t="shared" si="29"/>
        <v>1</v>
      </c>
    </row>
    <row r="340" spans="1:17" x14ac:dyDescent="0.25">
      <c r="A340" s="77" t="s">
        <v>8254</v>
      </c>
      <c r="B340" s="77" t="s">
        <v>8265</v>
      </c>
      <c r="C340" s="78">
        <v>45314</v>
      </c>
      <c r="D340" s="79">
        <f t="shared" si="30"/>
        <v>-95.31</v>
      </c>
      <c r="E340" s="79">
        <v>-9.4600000000000009</v>
      </c>
      <c r="F340" s="79">
        <v>-85.85</v>
      </c>
      <c r="G340" s="78">
        <v>45314</v>
      </c>
      <c r="H340" s="77" t="s">
        <v>8266</v>
      </c>
      <c r="I340" s="80">
        <v>1662422</v>
      </c>
      <c r="J340" s="80" t="s">
        <v>1327</v>
      </c>
      <c r="K340" s="80">
        <v>198227</v>
      </c>
      <c r="L340" s="81">
        <v>45316</v>
      </c>
      <c r="M340" s="77" t="str">
        <f>VLOOKUP(I340,'[4]ITEM#'!A:B,2,0)</f>
        <v>Costco01</v>
      </c>
      <c r="N340" s="80" t="s">
        <v>1301</v>
      </c>
      <c r="O340" s="80">
        <v>32</v>
      </c>
      <c r="P340" s="42">
        <f>VLOOKUP(I340,'[4]ITEM#'!A:D,4,0)</f>
        <v>-85.85</v>
      </c>
      <c r="Q340" s="84">
        <f t="shared" si="29"/>
        <v>1</v>
      </c>
    </row>
    <row r="341" spans="1:17" x14ac:dyDescent="0.25">
      <c r="A341" s="77" t="s">
        <v>8254</v>
      </c>
      <c r="B341" s="77" t="s">
        <v>8267</v>
      </c>
      <c r="C341" s="78">
        <v>45314</v>
      </c>
      <c r="D341" s="79">
        <v>-39</v>
      </c>
      <c r="E341" s="79">
        <v>0</v>
      </c>
      <c r="F341" s="79">
        <v>-39</v>
      </c>
      <c r="G341" s="78">
        <v>45314</v>
      </c>
      <c r="H341" s="77" t="s">
        <v>8268</v>
      </c>
      <c r="I341" s="80">
        <v>1529947</v>
      </c>
      <c r="J341" s="80" t="s">
        <v>1294</v>
      </c>
      <c r="K341" s="80">
        <v>198227</v>
      </c>
      <c r="L341" s="81">
        <v>45316</v>
      </c>
      <c r="M341" s="77" t="str">
        <f>VLOOKUP(I341,'[4]ITEM#'!A:B,2,0)</f>
        <v>Costco01</v>
      </c>
      <c r="N341" s="80" t="s">
        <v>1291</v>
      </c>
      <c r="O341" s="80">
        <v>40</v>
      </c>
      <c r="P341" s="42">
        <f>VLOOKUP(I341,'[4]ITEM#'!A:D,4,0)</f>
        <v>-39</v>
      </c>
      <c r="Q341" s="84">
        <f t="shared" si="29"/>
        <v>1</v>
      </c>
    </row>
    <row r="342" spans="1:17" x14ac:dyDescent="0.25">
      <c r="A342" s="77" t="s">
        <v>8254</v>
      </c>
      <c r="B342" s="77" t="s">
        <v>8269</v>
      </c>
      <c r="C342" s="78">
        <v>45314</v>
      </c>
      <c r="D342" s="79">
        <f>E342+F342</f>
        <v>-85.4</v>
      </c>
      <c r="E342" s="79">
        <v>-22.2</v>
      </c>
      <c r="F342" s="79">
        <v>-63.2</v>
      </c>
      <c r="G342" s="78">
        <v>45314</v>
      </c>
      <c r="H342" s="77" t="s">
        <v>8270</v>
      </c>
      <c r="I342" s="80">
        <v>1540784</v>
      </c>
      <c r="J342" s="80" t="s">
        <v>1297</v>
      </c>
      <c r="K342" s="80">
        <v>198227</v>
      </c>
      <c r="L342" s="81">
        <v>45316</v>
      </c>
      <c r="M342" s="77" t="str">
        <f>VLOOKUP(I342,'[4]ITEM#'!A:B,2,0)</f>
        <v>Costco01</v>
      </c>
      <c r="N342" s="80" t="s">
        <v>1298</v>
      </c>
      <c r="O342" s="80">
        <v>60</v>
      </c>
      <c r="P342" s="42">
        <f>VLOOKUP(I342,'[4]ITEM#'!A:D,4,0)</f>
        <v>-31.6</v>
      </c>
      <c r="Q342" s="84">
        <f t="shared" si="29"/>
        <v>2</v>
      </c>
    </row>
    <row r="343" spans="1:17" x14ac:dyDescent="0.25">
      <c r="A343" s="77" t="s">
        <v>8254</v>
      </c>
      <c r="B343" s="77" t="s">
        <v>8269</v>
      </c>
      <c r="C343" s="78">
        <v>45314</v>
      </c>
      <c r="D343" s="79">
        <f t="shared" ref="D343:D345" si="31">E343+F343</f>
        <v>-77.319999999999993</v>
      </c>
      <c r="E343" s="79">
        <v>-21.02</v>
      </c>
      <c r="F343" s="79">
        <v>-56.3</v>
      </c>
      <c r="G343" s="78">
        <v>45314</v>
      </c>
      <c r="H343" s="77" t="s">
        <v>8270</v>
      </c>
      <c r="I343" s="80">
        <v>1593357</v>
      </c>
      <c r="J343" s="80" t="s">
        <v>1302</v>
      </c>
      <c r="K343" s="80">
        <v>198227</v>
      </c>
      <c r="L343" s="81">
        <v>45316</v>
      </c>
      <c r="M343" s="77" t="str">
        <f>VLOOKUP(I343,'[4]ITEM#'!A:B,2,0)</f>
        <v>Costco01</v>
      </c>
      <c r="N343" s="80" t="s">
        <v>1298</v>
      </c>
      <c r="O343" s="80">
        <v>60</v>
      </c>
      <c r="P343" s="42">
        <f>VLOOKUP(I343,'[4]ITEM#'!A:D,4,0)</f>
        <v>-28.15</v>
      </c>
      <c r="Q343" s="84">
        <f t="shared" si="29"/>
        <v>2</v>
      </c>
    </row>
    <row r="344" spans="1:17" x14ac:dyDescent="0.25">
      <c r="A344" s="77" t="s">
        <v>8254</v>
      </c>
      <c r="B344" s="77" t="s">
        <v>8269</v>
      </c>
      <c r="C344" s="78">
        <v>45314</v>
      </c>
      <c r="D344" s="79">
        <f t="shared" si="31"/>
        <v>-86.72</v>
      </c>
      <c r="E344" s="79">
        <v>-9.3699999999999992</v>
      </c>
      <c r="F344" s="79">
        <v>-77.349999999999994</v>
      </c>
      <c r="G344" s="78">
        <v>45314</v>
      </c>
      <c r="H344" s="77" t="s">
        <v>8270</v>
      </c>
      <c r="I344" s="80">
        <v>1662420</v>
      </c>
      <c r="J344" s="80" t="s">
        <v>1318</v>
      </c>
      <c r="K344" s="80">
        <v>198227</v>
      </c>
      <c r="L344" s="81">
        <v>45316</v>
      </c>
      <c r="M344" s="77" t="str">
        <f>VLOOKUP(I344,'[4]ITEM#'!A:B,2,0)</f>
        <v>Costco01</v>
      </c>
      <c r="N344" s="80" t="s">
        <v>1301</v>
      </c>
      <c r="O344" s="80">
        <v>32</v>
      </c>
      <c r="P344" s="42">
        <f>VLOOKUP(I344,'[4]ITEM#'!A:D,4,0)</f>
        <v>-77.349999999999994</v>
      </c>
      <c r="Q344" s="84">
        <f t="shared" si="29"/>
        <v>1</v>
      </c>
    </row>
    <row r="345" spans="1:17" x14ac:dyDescent="0.25">
      <c r="A345" s="77" t="s">
        <v>8254</v>
      </c>
      <c r="B345" s="77" t="s">
        <v>8269</v>
      </c>
      <c r="C345" s="78">
        <v>45314</v>
      </c>
      <c r="D345" s="79">
        <f t="shared" si="31"/>
        <v>-95.31</v>
      </c>
      <c r="E345" s="79">
        <v>-9.4600000000000009</v>
      </c>
      <c r="F345" s="79">
        <v>-85.85</v>
      </c>
      <c r="G345" s="78">
        <v>45314</v>
      </c>
      <c r="H345" s="77" t="s">
        <v>8270</v>
      </c>
      <c r="I345" s="80">
        <v>1662421</v>
      </c>
      <c r="J345" s="80" t="s">
        <v>1300</v>
      </c>
      <c r="K345" s="80">
        <v>198227</v>
      </c>
      <c r="L345" s="81">
        <v>45316</v>
      </c>
      <c r="M345" s="77" t="str">
        <f>VLOOKUP(I345,'[4]ITEM#'!A:B,2,0)</f>
        <v>Costco01</v>
      </c>
      <c r="N345" s="80" t="s">
        <v>1301</v>
      </c>
      <c r="O345" s="80">
        <v>32</v>
      </c>
      <c r="P345" s="42">
        <f>VLOOKUP(I345,'[4]ITEM#'!A:D,4,0)</f>
        <v>-85.85</v>
      </c>
      <c r="Q345" s="84">
        <f t="shared" si="29"/>
        <v>1</v>
      </c>
    </row>
    <row r="346" spans="1:17" x14ac:dyDescent="0.25">
      <c r="A346" s="77" t="s">
        <v>8271</v>
      </c>
      <c r="B346" s="77" t="s">
        <v>8272</v>
      </c>
      <c r="C346" s="78">
        <v>45315</v>
      </c>
      <c r="D346" s="79">
        <v>-32.380000000000003</v>
      </c>
      <c r="E346" s="79">
        <v>-9.8800000000000008</v>
      </c>
      <c r="F346" s="79">
        <v>-22.5</v>
      </c>
      <c r="G346" s="78">
        <v>45315</v>
      </c>
      <c r="H346" s="77" t="s">
        <v>8273</v>
      </c>
      <c r="I346" s="80">
        <v>1663069</v>
      </c>
      <c r="J346" s="80" t="s">
        <v>5742</v>
      </c>
      <c r="K346" s="80">
        <v>198327</v>
      </c>
      <c r="L346" s="81">
        <v>45317</v>
      </c>
      <c r="M346" s="77" t="str">
        <f>VLOOKUP(I346,'[4]ITEM#'!A:B,2,0)</f>
        <v>Costco01</v>
      </c>
      <c r="N346" s="80" t="s">
        <v>1311</v>
      </c>
      <c r="O346" s="80">
        <v>55</v>
      </c>
      <c r="P346" s="42">
        <f>VLOOKUP(I346,'[4]ITEM#'!A:D,4,0)</f>
        <v>-22.5</v>
      </c>
      <c r="Q346" s="84">
        <f t="shared" si="29"/>
        <v>1</v>
      </c>
    </row>
    <row r="347" spans="1:17" x14ac:dyDescent="0.25">
      <c r="A347" s="77" t="s">
        <v>8271</v>
      </c>
      <c r="B347" s="77" t="s">
        <v>8274</v>
      </c>
      <c r="C347" s="78">
        <v>45315</v>
      </c>
      <c r="D347" s="79">
        <v>-81.06</v>
      </c>
      <c r="E347" s="79">
        <v>-25.93</v>
      </c>
      <c r="F347" s="79">
        <v>-55.13</v>
      </c>
      <c r="G347" s="78">
        <v>45315</v>
      </c>
      <c r="H347" s="77" t="s">
        <v>8275</v>
      </c>
      <c r="I347" s="80">
        <v>1339333</v>
      </c>
      <c r="J347" s="80" t="s">
        <v>1337</v>
      </c>
      <c r="K347" s="80">
        <v>198327</v>
      </c>
      <c r="L347" s="81">
        <v>45317</v>
      </c>
      <c r="M347" s="77" t="str">
        <f>VLOOKUP(I347,'[4]ITEM#'!A:B,2,0)</f>
        <v>Costco01</v>
      </c>
      <c r="N347" s="80" t="s">
        <v>1301</v>
      </c>
      <c r="O347" s="80">
        <v>32</v>
      </c>
      <c r="P347" s="42">
        <f>VLOOKUP(I347,'[4]ITEM#'!A:D,4,0)</f>
        <v>-55.13</v>
      </c>
      <c r="Q347" s="84">
        <f t="shared" si="29"/>
        <v>1</v>
      </c>
    </row>
    <row r="348" spans="1:17" x14ac:dyDescent="0.25">
      <c r="A348" s="77" t="s">
        <v>8271</v>
      </c>
      <c r="B348" s="77" t="s">
        <v>8276</v>
      </c>
      <c r="C348" s="78">
        <v>45315</v>
      </c>
      <c r="D348" s="79">
        <v>-39</v>
      </c>
      <c r="E348" s="79">
        <v>0</v>
      </c>
      <c r="F348" s="79">
        <v>-39</v>
      </c>
      <c r="G348" s="78">
        <v>45315</v>
      </c>
      <c r="H348" s="77" t="s">
        <v>8277</v>
      </c>
      <c r="I348" s="80">
        <v>1529947</v>
      </c>
      <c r="J348" s="80" t="s">
        <v>1294</v>
      </c>
      <c r="K348" s="80">
        <v>198329</v>
      </c>
      <c r="L348" s="81">
        <v>45317</v>
      </c>
      <c r="M348" s="77" t="str">
        <f>VLOOKUP(I348,'[4]ITEM#'!A:B,2,0)</f>
        <v>Costco01</v>
      </c>
      <c r="N348" s="80" t="s">
        <v>1291</v>
      </c>
      <c r="O348" s="80">
        <v>40</v>
      </c>
      <c r="P348" s="42">
        <f>VLOOKUP(I348,'[4]ITEM#'!A:D,4,0)</f>
        <v>-39</v>
      </c>
      <c r="Q348" s="84">
        <f t="shared" si="29"/>
        <v>1</v>
      </c>
    </row>
    <row r="349" spans="1:17" x14ac:dyDescent="0.25">
      <c r="A349" s="77" t="s">
        <v>8271</v>
      </c>
      <c r="B349" s="77" t="s">
        <v>8278</v>
      </c>
      <c r="C349" s="78">
        <v>45315</v>
      </c>
      <c r="D349" s="79">
        <v>-22.78</v>
      </c>
      <c r="E349" s="79">
        <v>0</v>
      </c>
      <c r="F349" s="79">
        <v>-22.78</v>
      </c>
      <c r="G349" s="78">
        <v>45315</v>
      </c>
      <c r="H349" s="77" t="s">
        <v>8279</v>
      </c>
      <c r="I349" s="80">
        <v>1529939</v>
      </c>
      <c r="J349" s="80" t="s">
        <v>1339</v>
      </c>
      <c r="K349" s="80">
        <v>198329</v>
      </c>
      <c r="L349" s="81">
        <v>45317</v>
      </c>
      <c r="M349" s="77" t="str">
        <f>VLOOKUP(I349,'[4]ITEM#'!A:B,2,0)</f>
        <v>Costco01</v>
      </c>
      <c r="N349" s="80" t="s">
        <v>1291</v>
      </c>
      <c r="O349" s="80">
        <v>40</v>
      </c>
      <c r="P349" s="42">
        <f>VLOOKUP(I349,'[4]ITEM#'!A:D,4,0)</f>
        <v>-22.78</v>
      </c>
      <c r="Q349" s="84">
        <f t="shared" si="29"/>
        <v>1</v>
      </c>
    </row>
    <row r="350" spans="1:17" x14ac:dyDescent="0.25">
      <c r="A350" s="77" t="s">
        <v>8271</v>
      </c>
      <c r="B350" s="77" t="s">
        <v>8280</v>
      </c>
      <c r="C350" s="78">
        <v>45315</v>
      </c>
      <c r="D350" s="79">
        <v>-25.55</v>
      </c>
      <c r="E350" s="79">
        <v>0</v>
      </c>
      <c r="F350" s="79">
        <v>-25.55</v>
      </c>
      <c r="G350" s="78">
        <v>45315</v>
      </c>
      <c r="H350" s="77" t="s">
        <v>8281</v>
      </c>
      <c r="I350" s="80">
        <v>1516597</v>
      </c>
      <c r="J350" s="80" t="s">
        <v>1303</v>
      </c>
      <c r="K350" s="80">
        <v>198329</v>
      </c>
      <c r="L350" s="81">
        <v>45317</v>
      </c>
      <c r="M350" s="77" t="str">
        <f>VLOOKUP(I350,'[4]ITEM#'!A:B,2,0)</f>
        <v>Costco01</v>
      </c>
      <c r="N350" s="80" t="s">
        <v>1291</v>
      </c>
      <c r="O350" s="80">
        <v>40</v>
      </c>
      <c r="P350" s="42">
        <f>VLOOKUP(I350,'[4]ITEM#'!A:D,4,0)</f>
        <v>-25.55</v>
      </c>
      <c r="Q350" s="84">
        <f t="shared" si="29"/>
        <v>1</v>
      </c>
    </row>
    <row r="351" spans="1:17" x14ac:dyDescent="0.25">
      <c r="A351" s="77" t="s">
        <v>8271</v>
      </c>
      <c r="B351" s="77" t="s">
        <v>8282</v>
      </c>
      <c r="C351" s="78">
        <v>45315</v>
      </c>
      <c r="D351" s="79">
        <f>E351+F351</f>
        <v>-38.659999999999997</v>
      </c>
      <c r="E351" s="79">
        <v>-10.51</v>
      </c>
      <c r="F351" s="79">
        <v>-28.15</v>
      </c>
      <c r="G351" s="78">
        <v>45315</v>
      </c>
      <c r="H351" s="77" t="s">
        <v>8283</v>
      </c>
      <c r="I351" s="80">
        <v>1593356</v>
      </c>
      <c r="J351" s="80" t="s">
        <v>1329</v>
      </c>
      <c r="K351" s="80">
        <v>198329</v>
      </c>
      <c r="L351" s="81">
        <v>45317</v>
      </c>
      <c r="M351" s="77" t="str">
        <f>VLOOKUP(I351,'[4]ITEM#'!A:B,2,0)</f>
        <v>Costco01</v>
      </c>
      <c r="N351" s="80" t="s">
        <v>1298</v>
      </c>
      <c r="O351" s="80">
        <v>60</v>
      </c>
      <c r="P351" s="42">
        <f>VLOOKUP(I351,'[4]ITEM#'!A:D,4,0)</f>
        <v>-28.15</v>
      </c>
      <c r="Q351" s="84">
        <f t="shared" si="29"/>
        <v>1</v>
      </c>
    </row>
    <row r="352" spans="1:17" x14ac:dyDescent="0.25">
      <c r="A352" s="77" t="s">
        <v>8271</v>
      </c>
      <c r="B352" s="77" t="s">
        <v>8282</v>
      </c>
      <c r="C352" s="78">
        <v>45315</v>
      </c>
      <c r="D352" s="79">
        <f t="shared" ref="D352:D353" si="32">E352+F352</f>
        <v>-86.72</v>
      </c>
      <c r="E352" s="79">
        <v>-9.3699999999999992</v>
      </c>
      <c r="F352" s="79">
        <v>-77.349999999999994</v>
      </c>
      <c r="G352" s="78">
        <v>45315</v>
      </c>
      <c r="H352" s="77" t="s">
        <v>8283</v>
      </c>
      <c r="I352" s="80">
        <v>1662420</v>
      </c>
      <c r="J352" s="80" t="s">
        <v>1318</v>
      </c>
      <c r="K352" s="80">
        <v>198329</v>
      </c>
      <c r="L352" s="81">
        <v>45317</v>
      </c>
      <c r="M352" s="77" t="str">
        <f>VLOOKUP(I352,'[4]ITEM#'!A:B,2,0)</f>
        <v>Costco01</v>
      </c>
      <c r="N352" s="80" t="s">
        <v>1301</v>
      </c>
      <c r="O352" s="80">
        <v>32</v>
      </c>
      <c r="P352" s="42">
        <f>VLOOKUP(I352,'[4]ITEM#'!A:D,4,0)</f>
        <v>-77.349999999999994</v>
      </c>
      <c r="Q352" s="84">
        <f t="shared" si="29"/>
        <v>1</v>
      </c>
    </row>
    <row r="353" spans="1:18" x14ac:dyDescent="0.25">
      <c r="A353" s="77" t="s">
        <v>8271</v>
      </c>
      <c r="B353" s="77" t="s">
        <v>8282</v>
      </c>
      <c r="C353" s="78">
        <v>45315</v>
      </c>
      <c r="D353" s="79">
        <f t="shared" si="32"/>
        <v>-190.62</v>
      </c>
      <c r="E353" s="79">
        <v>-18.920000000000002</v>
      </c>
      <c r="F353" s="79">
        <v>-171.7</v>
      </c>
      <c r="G353" s="78">
        <v>45315</v>
      </c>
      <c r="H353" s="77" t="s">
        <v>8283</v>
      </c>
      <c r="I353" s="80">
        <v>1662421</v>
      </c>
      <c r="J353" s="80" t="s">
        <v>1300</v>
      </c>
      <c r="K353" s="80">
        <v>198329</v>
      </c>
      <c r="L353" s="81">
        <v>45317</v>
      </c>
      <c r="M353" s="77" t="str">
        <f>VLOOKUP(I353,'[4]ITEM#'!A:B,2,0)</f>
        <v>Costco01</v>
      </c>
      <c r="N353" s="80" t="s">
        <v>1301</v>
      </c>
      <c r="O353" s="80">
        <v>32</v>
      </c>
      <c r="P353" s="42">
        <f>VLOOKUP(I353,'[4]ITEM#'!A:D,4,0)</f>
        <v>-85.85</v>
      </c>
      <c r="Q353" s="84">
        <f t="shared" si="29"/>
        <v>2</v>
      </c>
    </row>
    <row r="354" spans="1:18" x14ac:dyDescent="0.25">
      <c r="A354" s="77" t="s">
        <v>8271</v>
      </c>
      <c r="B354" s="77" t="s">
        <v>8284</v>
      </c>
      <c r="C354" s="78">
        <v>45315</v>
      </c>
      <c r="D354" s="79">
        <v>-51.1</v>
      </c>
      <c r="E354" s="79">
        <v>0</v>
      </c>
      <c r="F354" s="79">
        <v>-51.1</v>
      </c>
      <c r="G354" s="78">
        <v>45315</v>
      </c>
      <c r="H354" s="77" t="s">
        <v>8285</v>
      </c>
      <c r="I354" s="80">
        <v>1516596</v>
      </c>
      <c r="J354" s="80" t="s">
        <v>1344</v>
      </c>
      <c r="K354" s="80">
        <v>198329</v>
      </c>
      <c r="L354" s="81">
        <v>45317</v>
      </c>
      <c r="M354" s="77" t="str">
        <f>VLOOKUP(I354,'[4]ITEM#'!A:B,2,0)</f>
        <v>Costco01</v>
      </c>
      <c r="N354" s="80" t="s">
        <v>1291</v>
      </c>
      <c r="O354" s="80">
        <v>40</v>
      </c>
      <c r="P354" s="42">
        <f>VLOOKUP(I354,'[4]ITEM#'!A:D,4,0)</f>
        <v>-25.55</v>
      </c>
      <c r="Q354" s="84">
        <f t="shared" si="29"/>
        <v>2</v>
      </c>
    </row>
    <row r="355" spans="1:18" x14ac:dyDescent="0.25">
      <c r="A355" s="77" t="s">
        <v>8271</v>
      </c>
      <c r="B355" s="77" t="s">
        <v>8284</v>
      </c>
      <c r="C355" s="78">
        <v>45315</v>
      </c>
      <c r="D355" s="79">
        <v>-22.78</v>
      </c>
      <c r="E355" s="79"/>
      <c r="F355" s="79">
        <v>-22.78</v>
      </c>
      <c r="G355" s="78">
        <v>45315</v>
      </c>
      <c r="H355" s="77" t="s">
        <v>8285</v>
      </c>
      <c r="I355" s="80">
        <v>1529939</v>
      </c>
      <c r="J355" s="80" t="s">
        <v>1339</v>
      </c>
      <c r="K355" s="80">
        <v>198329</v>
      </c>
      <c r="L355" s="81">
        <v>45317</v>
      </c>
      <c r="M355" s="77" t="str">
        <f>VLOOKUP(I355,'[4]ITEM#'!A:B,2,0)</f>
        <v>Costco01</v>
      </c>
      <c r="N355" s="80" t="s">
        <v>1291</v>
      </c>
      <c r="O355" s="80">
        <v>40</v>
      </c>
      <c r="P355" s="42">
        <f>VLOOKUP(I355,'[4]ITEM#'!A:D,4,0)</f>
        <v>-22.78</v>
      </c>
      <c r="Q355" s="84">
        <f t="shared" si="29"/>
        <v>1</v>
      </c>
    </row>
    <row r="356" spans="1:18" x14ac:dyDescent="0.25">
      <c r="A356" s="77" t="s">
        <v>8271</v>
      </c>
      <c r="B356" s="77" t="s">
        <v>8284</v>
      </c>
      <c r="C356" s="78">
        <v>45315</v>
      </c>
      <c r="D356" s="79">
        <v>-39</v>
      </c>
      <c r="E356" s="79"/>
      <c r="F356" s="79">
        <v>-39</v>
      </c>
      <c r="G356" s="78">
        <v>45315</v>
      </c>
      <c r="H356" s="77" t="s">
        <v>8285</v>
      </c>
      <c r="I356" s="80">
        <v>1529946</v>
      </c>
      <c r="J356" s="80" t="s">
        <v>1306</v>
      </c>
      <c r="K356" s="80">
        <v>198329</v>
      </c>
      <c r="L356" s="81">
        <v>45317</v>
      </c>
      <c r="M356" s="77" t="str">
        <f>VLOOKUP(I356,'[4]ITEM#'!A:B,2,0)</f>
        <v>Costco01</v>
      </c>
      <c r="N356" s="80" t="s">
        <v>1291</v>
      </c>
      <c r="O356" s="80">
        <v>40</v>
      </c>
      <c r="P356" s="42">
        <f>VLOOKUP(I356,'[4]ITEM#'!A:D,4,0)</f>
        <v>-39</v>
      </c>
      <c r="Q356" s="84">
        <f t="shared" si="29"/>
        <v>1</v>
      </c>
    </row>
    <row r="357" spans="1:18" x14ac:dyDescent="0.25">
      <c r="A357" s="77" t="s">
        <v>8271</v>
      </c>
      <c r="B357" s="77" t="s">
        <v>8286</v>
      </c>
      <c r="C357" s="78">
        <v>45315</v>
      </c>
      <c r="D357" s="79">
        <f>E357+F357</f>
        <v>-42.7</v>
      </c>
      <c r="E357" s="79">
        <v>-11.1</v>
      </c>
      <c r="F357" s="79">
        <v>-31.6</v>
      </c>
      <c r="G357" s="78">
        <v>45315</v>
      </c>
      <c r="H357" s="77" t="s">
        <v>8287</v>
      </c>
      <c r="I357" s="80">
        <v>1540785</v>
      </c>
      <c r="J357" s="80" t="s">
        <v>1328</v>
      </c>
      <c r="K357" s="80">
        <v>198329</v>
      </c>
      <c r="L357" s="81">
        <v>45317</v>
      </c>
      <c r="M357" s="77" t="str">
        <f>VLOOKUP(I357,'[4]ITEM#'!A:B,2,0)</f>
        <v>Costco01</v>
      </c>
      <c r="N357" s="80" t="s">
        <v>1298</v>
      </c>
      <c r="O357" s="80">
        <v>60</v>
      </c>
      <c r="P357" s="42">
        <f>VLOOKUP(I357,'[4]ITEM#'!A:D,4,0)</f>
        <v>-31.6</v>
      </c>
      <c r="Q357" s="84">
        <f t="shared" si="29"/>
        <v>1</v>
      </c>
    </row>
    <row r="358" spans="1:18" x14ac:dyDescent="0.25">
      <c r="A358" s="77" t="s">
        <v>8271</v>
      </c>
      <c r="B358" s="77" t="s">
        <v>8286</v>
      </c>
      <c r="C358" s="78">
        <v>45315</v>
      </c>
      <c r="D358" s="79">
        <f>E358+F358</f>
        <v>-95.31</v>
      </c>
      <c r="E358" s="79">
        <v>-9.4600000000000009</v>
      </c>
      <c r="F358" s="79">
        <v>-85.85</v>
      </c>
      <c r="G358" s="78">
        <v>45315</v>
      </c>
      <c r="H358" s="77" t="s">
        <v>8287</v>
      </c>
      <c r="I358" s="80">
        <v>1662421</v>
      </c>
      <c r="J358" s="80" t="s">
        <v>1300</v>
      </c>
      <c r="K358" s="80">
        <v>198329</v>
      </c>
      <c r="L358" s="81">
        <v>45317</v>
      </c>
      <c r="M358" s="77" t="str">
        <f>VLOOKUP(I358,'[4]ITEM#'!A:B,2,0)</f>
        <v>Costco01</v>
      </c>
      <c r="N358" s="80" t="s">
        <v>1301</v>
      </c>
      <c r="O358" s="80">
        <v>32</v>
      </c>
      <c r="P358" s="42">
        <f>VLOOKUP(I358,'[4]ITEM#'!A:D,4,0)</f>
        <v>-85.85</v>
      </c>
      <c r="Q358" s="84">
        <f t="shared" si="29"/>
        <v>1</v>
      </c>
    </row>
    <row r="359" spans="1:18" x14ac:dyDescent="0.25">
      <c r="A359" s="77" t="s">
        <v>8271</v>
      </c>
      <c r="B359" s="77" t="s">
        <v>8288</v>
      </c>
      <c r="C359" s="78">
        <v>45315</v>
      </c>
      <c r="D359" s="79">
        <v>-86.72</v>
      </c>
      <c r="E359" s="79">
        <v>-9.3699999999999992</v>
      </c>
      <c r="F359" s="79">
        <v>-77.349999999999994</v>
      </c>
      <c r="G359" s="78">
        <v>45315</v>
      </c>
      <c r="H359" s="77" t="s">
        <v>8289</v>
      </c>
      <c r="I359" s="80">
        <v>1662420</v>
      </c>
      <c r="J359" s="80" t="s">
        <v>1318</v>
      </c>
      <c r="K359" s="80">
        <v>198329</v>
      </c>
      <c r="L359" s="81">
        <v>45317</v>
      </c>
      <c r="M359" s="77" t="str">
        <f>VLOOKUP(I359,'[4]ITEM#'!A:B,2,0)</f>
        <v>Costco01</v>
      </c>
      <c r="N359" s="80" t="s">
        <v>1301</v>
      </c>
      <c r="O359" s="80">
        <v>32</v>
      </c>
      <c r="P359" s="42">
        <f>VLOOKUP(I359,'[4]ITEM#'!A:D,4,0)</f>
        <v>-77.349999999999994</v>
      </c>
      <c r="Q359" s="84">
        <f t="shared" si="29"/>
        <v>1</v>
      </c>
    </row>
    <row r="360" spans="1:18" x14ac:dyDescent="0.25">
      <c r="A360" s="77" t="s">
        <v>8271</v>
      </c>
      <c r="B360" s="77" t="s">
        <v>8290</v>
      </c>
      <c r="C360" s="78">
        <v>45315</v>
      </c>
      <c r="D360" s="79">
        <v>-42.7</v>
      </c>
      <c r="E360" s="79">
        <v>-11.1</v>
      </c>
      <c r="F360" s="79">
        <v>-31.6</v>
      </c>
      <c r="G360" s="78">
        <v>45315</v>
      </c>
      <c r="H360" s="77" t="s">
        <v>8291</v>
      </c>
      <c r="I360" s="80">
        <v>1540785</v>
      </c>
      <c r="J360" s="80" t="s">
        <v>1328</v>
      </c>
      <c r="K360" s="80">
        <v>198329</v>
      </c>
      <c r="L360" s="81">
        <v>45317</v>
      </c>
      <c r="M360" s="77" t="str">
        <f>VLOOKUP(I360,'[4]ITEM#'!A:B,2,0)</f>
        <v>Costco01</v>
      </c>
      <c r="N360" s="80" t="s">
        <v>1298</v>
      </c>
      <c r="O360" s="80">
        <v>60</v>
      </c>
      <c r="P360" s="42">
        <f>VLOOKUP(I360,'[4]ITEM#'!A:D,4,0)</f>
        <v>-31.6</v>
      </c>
      <c r="Q360" s="84">
        <f t="shared" si="29"/>
        <v>1</v>
      </c>
    </row>
    <row r="361" spans="1:18" x14ac:dyDescent="0.25">
      <c r="A361" s="77" t="s">
        <v>8271</v>
      </c>
      <c r="B361" s="77" t="s">
        <v>8292</v>
      </c>
      <c r="C361" s="78">
        <v>45315</v>
      </c>
      <c r="D361" s="79">
        <v>-86.72</v>
      </c>
      <c r="E361" s="79">
        <v>-9.3699999999999992</v>
      </c>
      <c r="F361" s="79">
        <v>-77.349999999999994</v>
      </c>
      <c r="G361" s="78">
        <v>45315</v>
      </c>
      <c r="H361" s="77" t="s">
        <v>8293</v>
      </c>
      <c r="I361" s="80">
        <v>1662420</v>
      </c>
      <c r="J361" s="80" t="s">
        <v>1318</v>
      </c>
      <c r="K361" s="80">
        <v>198329</v>
      </c>
      <c r="L361" s="81">
        <v>45317</v>
      </c>
      <c r="M361" s="77" t="str">
        <f>VLOOKUP(I361,'[4]ITEM#'!A:B,2,0)</f>
        <v>Costco01</v>
      </c>
      <c r="N361" s="80" t="s">
        <v>1301</v>
      </c>
      <c r="O361" s="80">
        <v>32</v>
      </c>
      <c r="P361" s="42">
        <f>VLOOKUP(I361,'[4]ITEM#'!A:D,4,0)</f>
        <v>-77.349999999999994</v>
      </c>
      <c r="Q361" s="84">
        <f t="shared" si="29"/>
        <v>1</v>
      </c>
    </row>
    <row r="362" spans="1:18" x14ac:dyDescent="0.25">
      <c r="A362" s="77" t="s">
        <v>8271</v>
      </c>
      <c r="B362" s="77" t="s">
        <v>8294</v>
      </c>
      <c r="C362" s="78">
        <v>45315</v>
      </c>
      <c r="D362" s="79">
        <v>-173.44</v>
      </c>
      <c r="E362" s="79">
        <v>-18.739999999999998</v>
      </c>
      <c r="F362" s="79">
        <v>-154.69999999999999</v>
      </c>
      <c r="G362" s="78">
        <v>45315</v>
      </c>
      <c r="H362" s="77" t="s">
        <v>8295</v>
      </c>
      <c r="I362" s="80">
        <v>1662420</v>
      </c>
      <c r="J362" s="80" t="s">
        <v>1318</v>
      </c>
      <c r="K362" s="80">
        <v>198329</v>
      </c>
      <c r="L362" s="81">
        <v>45317</v>
      </c>
      <c r="M362" s="77" t="str">
        <f>VLOOKUP(I362,'[4]ITEM#'!A:B,2,0)</f>
        <v>Costco01</v>
      </c>
      <c r="N362" s="80" t="s">
        <v>1301</v>
      </c>
      <c r="O362" s="80">
        <v>32</v>
      </c>
      <c r="P362" s="42">
        <f>VLOOKUP(I362,'[4]ITEM#'!A:D,4,0)</f>
        <v>-77.349999999999994</v>
      </c>
      <c r="Q362" s="84">
        <f t="shared" si="29"/>
        <v>2</v>
      </c>
    </row>
    <row r="363" spans="1:18" x14ac:dyDescent="0.25">
      <c r="A363" s="77" t="s">
        <v>8271</v>
      </c>
      <c r="B363" s="77" t="s">
        <v>8296</v>
      </c>
      <c r="C363" s="78">
        <v>45315</v>
      </c>
      <c r="D363" s="79">
        <v>-95.31</v>
      </c>
      <c r="E363" s="79">
        <v>-9.4600000000000009</v>
      </c>
      <c r="F363" s="79">
        <v>-85.85</v>
      </c>
      <c r="G363" s="78">
        <v>45315</v>
      </c>
      <c r="H363" s="77" t="s">
        <v>8297</v>
      </c>
      <c r="I363" s="80">
        <v>1662421</v>
      </c>
      <c r="J363" s="80" t="s">
        <v>1300</v>
      </c>
      <c r="K363" s="80">
        <v>198329</v>
      </c>
      <c r="L363" s="81">
        <v>45317</v>
      </c>
      <c r="M363" s="77" t="str">
        <f>VLOOKUP(I363,'[4]ITEM#'!A:B,2,0)</f>
        <v>Costco01</v>
      </c>
      <c r="N363" s="80" t="s">
        <v>1301</v>
      </c>
      <c r="O363" s="80">
        <v>32</v>
      </c>
      <c r="P363" s="42">
        <f>VLOOKUP(I363,'[4]ITEM#'!A:D,4,0)</f>
        <v>-85.85</v>
      </c>
      <c r="Q363" s="84">
        <f t="shared" si="29"/>
        <v>1</v>
      </c>
    </row>
    <row r="364" spans="1:18" x14ac:dyDescent="0.25">
      <c r="A364" s="77" t="s">
        <v>8271</v>
      </c>
      <c r="B364" s="77" t="s">
        <v>8298</v>
      </c>
      <c r="C364" s="78">
        <v>45315</v>
      </c>
      <c r="D364" s="79">
        <v>-39</v>
      </c>
      <c r="E364" s="79">
        <v>0</v>
      </c>
      <c r="F364" s="79">
        <v>-39</v>
      </c>
      <c r="G364" s="78">
        <v>45315</v>
      </c>
      <c r="H364" s="77" t="s">
        <v>8299</v>
      </c>
      <c r="I364" s="80">
        <v>1529946</v>
      </c>
      <c r="J364" s="80" t="s">
        <v>1306</v>
      </c>
      <c r="K364" s="80">
        <v>198329</v>
      </c>
      <c r="L364" s="81">
        <v>45317</v>
      </c>
      <c r="M364" s="77" t="str">
        <f>VLOOKUP(I364,'[4]ITEM#'!A:B,2,0)</f>
        <v>Costco01</v>
      </c>
      <c r="N364" s="80" t="s">
        <v>1291</v>
      </c>
      <c r="O364" s="80">
        <v>40</v>
      </c>
      <c r="P364" s="42">
        <f>VLOOKUP(I364,'[4]ITEM#'!A:D,4,0)</f>
        <v>-39</v>
      </c>
      <c r="Q364" s="84">
        <f t="shared" si="29"/>
        <v>1</v>
      </c>
    </row>
    <row r="365" spans="1:18" x14ac:dyDescent="0.25">
      <c r="A365" s="77" t="s">
        <v>8300</v>
      </c>
      <c r="B365" s="77" t="s">
        <v>8301</v>
      </c>
      <c r="C365" s="78">
        <v>45316</v>
      </c>
      <c r="D365" s="79">
        <v>-44.76</v>
      </c>
      <c r="E365" s="79">
        <v>-22.26</v>
      </c>
      <c r="F365" s="79">
        <v>-22.5</v>
      </c>
      <c r="G365" s="78">
        <v>45316</v>
      </c>
      <c r="H365" s="77" t="s">
        <v>8302</v>
      </c>
      <c r="I365" s="80">
        <v>1663069</v>
      </c>
      <c r="J365" s="80" t="s">
        <v>5742</v>
      </c>
      <c r="K365" s="80">
        <v>198557</v>
      </c>
      <c r="L365" s="81">
        <v>45320</v>
      </c>
      <c r="M365" s="77" t="str">
        <f>VLOOKUP(I365,'[4]ITEM#'!A:B,2,0)</f>
        <v>Costco01</v>
      </c>
      <c r="N365" s="80" t="s">
        <v>1311</v>
      </c>
      <c r="O365" s="80">
        <v>55</v>
      </c>
      <c r="P365" s="42">
        <f>VLOOKUP(I365,'[4]ITEM#'!A:D,4,0)</f>
        <v>-22.5</v>
      </c>
      <c r="Q365" s="84">
        <f t="shared" si="29"/>
        <v>1</v>
      </c>
    </row>
    <row r="366" spans="1:18" s="98" customFormat="1" x14ac:dyDescent="0.25">
      <c r="A366" s="100" t="s">
        <v>8300</v>
      </c>
      <c r="B366" s="100" t="s">
        <v>8303</v>
      </c>
      <c r="C366" s="99">
        <v>45316</v>
      </c>
      <c r="D366" s="101">
        <v>-75.28</v>
      </c>
      <c r="E366" s="101">
        <v>-30.28</v>
      </c>
      <c r="F366" s="101">
        <v>-22.5</v>
      </c>
      <c r="G366" s="99">
        <v>45316</v>
      </c>
      <c r="H366" s="100" t="s">
        <v>8304</v>
      </c>
      <c r="I366" s="100">
        <v>1663075</v>
      </c>
      <c r="J366" s="80" t="s">
        <v>5741</v>
      </c>
      <c r="K366" s="100">
        <v>198557</v>
      </c>
      <c r="L366" s="99">
        <v>45320</v>
      </c>
      <c r="M366" s="100" t="str">
        <f>VLOOKUP(I366,'[4]ITEM#'!A:B,2,0)</f>
        <v>Costco01</v>
      </c>
      <c r="N366" s="80" t="s">
        <v>1311</v>
      </c>
      <c r="O366" s="80">
        <v>55</v>
      </c>
      <c r="P366" s="102">
        <f>VLOOKUP(I366,'[4]ITEM#'!A:D,4,0)</f>
        <v>-22.5</v>
      </c>
      <c r="Q366" s="103">
        <f t="shared" si="29"/>
        <v>1</v>
      </c>
      <c r="R366" s="98" t="s">
        <v>7960</v>
      </c>
    </row>
    <row r="367" spans="1:18" s="98" customFormat="1" x14ac:dyDescent="0.25">
      <c r="A367" s="100" t="s">
        <v>8300</v>
      </c>
      <c r="B367" s="100" t="s">
        <v>8303</v>
      </c>
      <c r="C367" s="99">
        <v>45316</v>
      </c>
      <c r="D367" s="101"/>
      <c r="E367" s="101"/>
      <c r="F367" s="101">
        <v>-22.5</v>
      </c>
      <c r="G367" s="99">
        <v>45316</v>
      </c>
      <c r="H367" s="100" t="s">
        <v>8304</v>
      </c>
      <c r="I367" s="100">
        <v>1663082</v>
      </c>
      <c r="J367" s="80" t="s">
        <v>5740</v>
      </c>
      <c r="K367" s="100">
        <v>198557</v>
      </c>
      <c r="L367" s="99">
        <v>45320</v>
      </c>
      <c r="M367" s="100" t="str">
        <f>VLOOKUP(I367,'[4]ITEM#'!A:B,2,0)</f>
        <v>Costco01</v>
      </c>
      <c r="N367" s="80" t="s">
        <v>1311</v>
      </c>
      <c r="O367" s="80">
        <v>55</v>
      </c>
      <c r="P367" s="102">
        <f>VLOOKUP(I367,'[4]ITEM#'!A:D,4,0)</f>
        <v>-22.5</v>
      </c>
      <c r="Q367" s="103">
        <f t="shared" si="29"/>
        <v>1</v>
      </c>
      <c r="R367" s="98" t="s">
        <v>7960</v>
      </c>
    </row>
    <row r="368" spans="1:18" x14ac:dyDescent="0.25">
      <c r="A368" s="77" t="s">
        <v>8300</v>
      </c>
      <c r="B368" s="77" t="s">
        <v>8305</v>
      </c>
      <c r="C368" s="78">
        <v>45316</v>
      </c>
      <c r="D368" s="79">
        <v>-25.55</v>
      </c>
      <c r="E368" s="79">
        <v>0</v>
      </c>
      <c r="F368" s="79">
        <v>-25.55</v>
      </c>
      <c r="G368" s="78">
        <v>45316</v>
      </c>
      <c r="H368" s="77" t="s">
        <v>8306</v>
      </c>
      <c r="I368" s="80">
        <v>1516597</v>
      </c>
      <c r="J368" s="80" t="s">
        <v>1303</v>
      </c>
      <c r="K368" s="80">
        <v>198559</v>
      </c>
      <c r="L368" s="81">
        <v>45320</v>
      </c>
      <c r="M368" s="77" t="str">
        <f>VLOOKUP(I368,'[4]ITEM#'!A:B,2,0)</f>
        <v>Costco01</v>
      </c>
      <c r="N368" s="80" t="s">
        <v>1291</v>
      </c>
      <c r="O368" s="80">
        <v>40</v>
      </c>
      <c r="P368" s="42">
        <f>VLOOKUP(I368,'[4]ITEM#'!A:D,4,0)</f>
        <v>-25.55</v>
      </c>
      <c r="Q368" s="84">
        <f t="shared" si="29"/>
        <v>1</v>
      </c>
    </row>
    <row r="369" spans="1:17" x14ac:dyDescent="0.25">
      <c r="A369" s="77" t="s">
        <v>8300</v>
      </c>
      <c r="B369" s="77" t="s">
        <v>8307</v>
      </c>
      <c r="C369" s="78">
        <v>45316</v>
      </c>
      <c r="D369" s="79">
        <v>-56.92</v>
      </c>
      <c r="E369" s="79">
        <v>-34.42</v>
      </c>
      <c r="F369" s="79">
        <v>-22.5</v>
      </c>
      <c r="G369" s="78">
        <v>45316</v>
      </c>
      <c r="H369" s="77" t="s">
        <v>8308</v>
      </c>
      <c r="I369" s="80">
        <v>1663079</v>
      </c>
      <c r="J369" s="80" t="s">
        <v>5743</v>
      </c>
      <c r="K369" s="80">
        <v>198559</v>
      </c>
      <c r="L369" s="81">
        <v>45320</v>
      </c>
      <c r="M369" s="77" t="str">
        <f>VLOOKUP(I369,'[4]ITEM#'!A:B,2,0)</f>
        <v>Costco01</v>
      </c>
      <c r="N369" s="80" t="s">
        <v>1311</v>
      </c>
      <c r="O369" s="80">
        <v>55</v>
      </c>
      <c r="P369" s="42">
        <f>VLOOKUP(I369,'[4]ITEM#'!A:D,4,0)</f>
        <v>-22.5</v>
      </c>
      <c r="Q369" s="84">
        <f t="shared" si="29"/>
        <v>1</v>
      </c>
    </row>
    <row r="370" spans="1:17" x14ac:dyDescent="0.25">
      <c r="A370" s="77" t="s">
        <v>8300</v>
      </c>
      <c r="B370" s="77" t="s">
        <v>8309</v>
      </c>
      <c r="C370" s="78">
        <v>45316</v>
      </c>
      <c r="D370" s="79">
        <v>-86.72</v>
      </c>
      <c r="E370" s="79">
        <v>-9.3699999999999992</v>
      </c>
      <c r="F370" s="79">
        <v>-77.349999999999994</v>
      </c>
      <c r="G370" s="78">
        <v>45316</v>
      </c>
      <c r="H370" s="77" t="s">
        <v>8310</v>
      </c>
      <c r="I370" s="80">
        <v>1662420</v>
      </c>
      <c r="J370" s="80" t="s">
        <v>1318</v>
      </c>
      <c r="K370" s="80">
        <v>198559</v>
      </c>
      <c r="L370" s="81">
        <v>45320</v>
      </c>
      <c r="M370" s="77" t="str">
        <f>VLOOKUP(I370,'[4]ITEM#'!A:B,2,0)</f>
        <v>Costco01</v>
      </c>
      <c r="N370" s="80" t="s">
        <v>1301</v>
      </c>
      <c r="O370" s="80">
        <v>32</v>
      </c>
      <c r="P370" s="42">
        <f>VLOOKUP(I370,'[4]ITEM#'!A:D,4,0)</f>
        <v>-77.349999999999994</v>
      </c>
      <c r="Q370" s="84">
        <f t="shared" si="29"/>
        <v>1</v>
      </c>
    </row>
    <row r="371" spans="1:17" x14ac:dyDescent="0.25">
      <c r="A371" s="77" t="s">
        <v>8300</v>
      </c>
      <c r="B371" s="77" t="s">
        <v>8311</v>
      </c>
      <c r="C371" s="78">
        <v>45316</v>
      </c>
      <c r="D371" s="79">
        <v>-95.31</v>
      </c>
      <c r="E371" s="79">
        <v>-9.4600000000000009</v>
      </c>
      <c r="F371" s="79">
        <v>-85.85</v>
      </c>
      <c r="G371" s="78">
        <v>45316</v>
      </c>
      <c r="H371" s="77" t="s">
        <v>8312</v>
      </c>
      <c r="I371" s="80">
        <v>1662421</v>
      </c>
      <c r="J371" s="80" t="s">
        <v>1300</v>
      </c>
      <c r="K371" s="80">
        <v>198559</v>
      </c>
      <c r="L371" s="81">
        <v>45320</v>
      </c>
      <c r="M371" s="77" t="str">
        <f>VLOOKUP(I371,'[4]ITEM#'!A:B,2,0)</f>
        <v>Costco01</v>
      </c>
      <c r="N371" s="80" t="s">
        <v>1301</v>
      </c>
      <c r="O371" s="80">
        <v>32</v>
      </c>
      <c r="P371" s="42">
        <f>VLOOKUP(I371,'[4]ITEM#'!A:D,4,0)</f>
        <v>-85.85</v>
      </c>
      <c r="Q371" s="84">
        <f t="shared" si="29"/>
        <v>1</v>
      </c>
    </row>
    <row r="372" spans="1:17" x14ac:dyDescent="0.25">
      <c r="A372" s="77" t="s">
        <v>8300</v>
      </c>
      <c r="B372" s="77" t="s">
        <v>8313</v>
      </c>
      <c r="C372" s="78">
        <v>45316</v>
      </c>
      <c r="D372" s="79">
        <v>-86.72</v>
      </c>
      <c r="E372" s="79">
        <v>-9.3699999999999992</v>
      </c>
      <c r="F372" s="79">
        <v>-77.349999999999994</v>
      </c>
      <c r="G372" s="78">
        <v>45316</v>
      </c>
      <c r="H372" s="77" t="s">
        <v>8314</v>
      </c>
      <c r="I372" s="80">
        <v>1662420</v>
      </c>
      <c r="J372" s="80" t="s">
        <v>1318</v>
      </c>
      <c r="K372" s="80">
        <v>198559</v>
      </c>
      <c r="L372" s="81">
        <v>45320</v>
      </c>
      <c r="M372" s="77" t="str">
        <f>VLOOKUP(I372,'[4]ITEM#'!A:B,2,0)</f>
        <v>Costco01</v>
      </c>
      <c r="N372" s="80" t="s">
        <v>1301</v>
      </c>
      <c r="O372" s="80">
        <v>32</v>
      </c>
      <c r="P372" s="42">
        <f>VLOOKUP(I372,'[4]ITEM#'!A:D,4,0)</f>
        <v>-77.349999999999994</v>
      </c>
      <c r="Q372" s="84">
        <f t="shared" si="29"/>
        <v>1</v>
      </c>
    </row>
    <row r="373" spans="1:17" x14ac:dyDescent="0.25">
      <c r="A373" s="77" t="s">
        <v>8300</v>
      </c>
      <c r="B373" s="77" t="s">
        <v>8315</v>
      </c>
      <c r="C373" s="78">
        <v>45316</v>
      </c>
      <c r="D373" s="79">
        <v>-86.72</v>
      </c>
      <c r="E373" s="79">
        <v>-9.3699999999999992</v>
      </c>
      <c r="F373" s="79">
        <v>-77.349999999999994</v>
      </c>
      <c r="G373" s="78">
        <v>45316</v>
      </c>
      <c r="H373" s="77" t="s">
        <v>8316</v>
      </c>
      <c r="I373" s="80">
        <v>1662420</v>
      </c>
      <c r="J373" s="80" t="s">
        <v>1318</v>
      </c>
      <c r="K373" s="80">
        <v>198559</v>
      </c>
      <c r="L373" s="81">
        <v>45320</v>
      </c>
      <c r="M373" s="77" t="str">
        <f>VLOOKUP(I373,'[4]ITEM#'!A:B,2,0)</f>
        <v>Costco01</v>
      </c>
      <c r="N373" s="80" t="s">
        <v>1301</v>
      </c>
      <c r="O373" s="80">
        <v>32</v>
      </c>
      <c r="P373" s="42">
        <f>VLOOKUP(I373,'[4]ITEM#'!A:D,4,0)</f>
        <v>-77.349999999999994</v>
      </c>
      <c r="Q373" s="84">
        <f t="shared" si="29"/>
        <v>1</v>
      </c>
    </row>
    <row r="374" spans="1:17" x14ac:dyDescent="0.25">
      <c r="A374" s="77" t="s">
        <v>8300</v>
      </c>
      <c r="B374" s="77" t="s">
        <v>8317</v>
      </c>
      <c r="C374" s="78">
        <v>45316</v>
      </c>
      <c r="D374" s="79">
        <f>E374+F374</f>
        <v>-77.319999999999993</v>
      </c>
      <c r="E374" s="79">
        <v>-21.02</v>
      </c>
      <c r="F374" s="79">
        <v>-56.3</v>
      </c>
      <c r="G374" s="78">
        <v>45316</v>
      </c>
      <c r="H374" s="77" t="s">
        <v>8318</v>
      </c>
      <c r="I374" s="80">
        <v>1593356</v>
      </c>
      <c r="J374" s="80" t="s">
        <v>1329</v>
      </c>
      <c r="K374" s="80">
        <v>198559</v>
      </c>
      <c r="L374" s="81">
        <v>45320</v>
      </c>
      <c r="M374" s="77" t="str">
        <f>VLOOKUP(I374,'[4]ITEM#'!A:B,2,0)</f>
        <v>Costco01</v>
      </c>
      <c r="N374" s="80" t="s">
        <v>1298</v>
      </c>
      <c r="O374" s="80">
        <v>60</v>
      </c>
      <c r="P374" s="42">
        <f>VLOOKUP(I374,'[4]ITEM#'!A:D,4,0)</f>
        <v>-28.15</v>
      </c>
      <c r="Q374" s="84">
        <f t="shared" si="29"/>
        <v>2</v>
      </c>
    </row>
    <row r="375" spans="1:17" x14ac:dyDescent="0.25">
      <c r="A375" s="77" t="s">
        <v>8300</v>
      </c>
      <c r="B375" s="77" t="s">
        <v>8317</v>
      </c>
      <c r="C375" s="78">
        <v>45316</v>
      </c>
      <c r="D375" s="79">
        <f t="shared" ref="D375:D376" si="33">E375+F375</f>
        <v>-86.72</v>
      </c>
      <c r="E375" s="79">
        <v>-9.3699999999999992</v>
      </c>
      <c r="F375" s="79">
        <v>-77.349999999999994</v>
      </c>
      <c r="G375" s="78">
        <v>45316</v>
      </c>
      <c r="H375" s="77" t="s">
        <v>8318</v>
      </c>
      <c r="I375" s="80">
        <v>1662420</v>
      </c>
      <c r="J375" s="80" t="s">
        <v>1318</v>
      </c>
      <c r="K375" s="80">
        <v>198559</v>
      </c>
      <c r="L375" s="81">
        <v>45320</v>
      </c>
      <c r="M375" s="77" t="str">
        <f>VLOOKUP(I375,'[4]ITEM#'!A:B,2,0)</f>
        <v>Costco01</v>
      </c>
      <c r="N375" s="80" t="s">
        <v>1301</v>
      </c>
      <c r="O375" s="80">
        <v>32</v>
      </c>
      <c r="P375" s="42">
        <f>VLOOKUP(I375,'[4]ITEM#'!A:D,4,0)</f>
        <v>-77.349999999999994</v>
      </c>
      <c r="Q375" s="84">
        <f t="shared" si="29"/>
        <v>1</v>
      </c>
    </row>
    <row r="376" spans="1:17" x14ac:dyDescent="0.25">
      <c r="A376" s="77" t="s">
        <v>8300</v>
      </c>
      <c r="B376" s="77" t="s">
        <v>8317</v>
      </c>
      <c r="C376" s="78">
        <v>45316</v>
      </c>
      <c r="D376" s="79">
        <f t="shared" si="33"/>
        <v>-95.31</v>
      </c>
      <c r="E376" s="79">
        <v>-9.4600000000000009</v>
      </c>
      <c r="F376" s="79">
        <v>-85.85</v>
      </c>
      <c r="G376" s="78">
        <v>45316</v>
      </c>
      <c r="H376" s="77" t="s">
        <v>8318</v>
      </c>
      <c r="I376" s="80">
        <v>1662421</v>
      </c>
      <c r="J376" s="80" t="s">
        <v>1300</v>
      </c>
      <c r="K376" s="80">
        <v>198559</v>
      </c>
      <c r="L376" s="81">
        <v>45320</v>
      </c>
      <c r="M376" s="77" t="str">
        <f>VLOOKUP(I376,'[4]ITEM#'!A:B,2,0)</f>
        <v>Costco01</v>
      </c>
      <c r="N376" s="80" t="s">
        <v>1301</v>
      </c>
      <c r="O376" s="80">
        <v>32</v>
      </c>
      <c r="P376" s="42">
        <f>VLOOKUP(I376,'[4]ITEM#'!A:D,4,0)</f>
        <v>-85.85</v>
      </c>
      <c r="Q376" s="84">
        <f t="shared" si="29"/>
        <v>1</v>
      </c>
    </row>
    <row r="377" spans="1:17" x14ac:dyDescent="0.25">
      <c r="A377" s="77" t="s">
        <v>8300</v>
      </c>
      <c r="B377" s="77" t="s">
        <v>8319</v>
      </c>
      <c r="C377" s="78">
        <v>45316</v>
      </c>
      <c r="D377" s="79">
        <v>-78</v>
      </c>
      <c r="E377" s="79">
        <v>0</v>
      </c>
      <c r="F377" s="79">
        <v>-78</v>
      </c>
      <c r="G377" s="78">
        <v>45316</v>
      </c>
      <c r="H377" s="77" t="s">
        <v>8320</v>
      </c>
      <c r="I377" s="80">
        <v>1529946</v>
      </c>
      <c r="J377" s="80" t="s">
        <v>1306</v>
      </c>
      <c r="K377" s="80">
        <v>198559</v>
      </c>
      <c r="L377" s="81">
        <v>45320</v>
      </c>
      <c r="M377" s="77" t="str">
        <f>VLOOKUP(I377,'[4]ITEM#'!A:B,2,0)</f>
        <v>Costco01</v>
      </c>
      <c r="N377" s="80" t="s">
        <v>1291</v>
      </c>
      <c r="O377" s="80">
        <v>40</v>
      </c>
      <c r="P377" s="42">
        <f>VLOOKUP(I377,'[4]ITEM#'!A:D,4,0)</f>
        <v>-39</v>
      </c>
      <c r="Q377" s="84">
        <f t="shared" si="29"/>
        <v>2</v>
      </c>
    </row>
    <row r="378" spans="1:17" x14ac:dyDescent="0.25">
      <c r="A378" s="77" t="s">
        <v>8300</v>
      </c>
      <c r="B378" s="77" t="s">
        <v>8321</v>
      </c>
      <c r="C378" s="78">
        <v>45316</v>
      </c>
      <c r="D378" s="79">
        <f>E378+F378</f>
        <v>-85.4</v>
      </c>
      <c r="E378" s="79">
        <v>-22.2</v>
      </c>
      <c r="F378" s="79">
        <v>-63.2</v>
      </c>
      <c r="G378" s="78">
        <v>45316</v>
      </c>
      <c r="H378" s="77" t="s">
        <v>8322</v>
      </c>
      <c r="I378" s="80">
        <v>1540784</v>
      </c>
      <c r="J378" s="80" t="s">
        <v>1297</v>
      </c>
      <c r="K378" s="80">
        <v>198559</v>
      </c>
      <c r="L378" s="81">
        <v>45320</v>
      </c>
      <c r="M378" s="77" t="str">
        <f>VLOOKUP(I378,'[4]ITEM#'!A:B,2,0)</f>
        <v>Costco01</v>
      </c>
      <c r="N378" s="80" t="s">
        <v>1298</v>
      </c>
      <c r="O378" s="80">
        <v>60</v>
      </c>
      <c r="P378" s="42">
        <f>VLOOKUP(I378,'[4]ITEM#'!A:D,4,0)</f>
        <v>-31.6</v>
      </c>
      <c r="Q378" s="84">
        <f t="shared" si="29"/>
        <v>2</v>
      </c>
    </row>
    <row r="379" spans="1:17" x14ac:dyDescent="0.25">
      <c r="A379" s="77" t="s">
        <v>8300</v>
      </c>
      <c r="B379" s="77" t="s">
        <v>8321</v>
      </c>
      <c r="C379" s="78">
        <v>45316</v>
      </c>
      <c r="D379" s="79">
        <f>E379+F379</f>
        <v>-86.72</v>
      </c>
      <c r="E379" s="79">
        <v>-9.3699999999999992</v>
      </c>
      <c r="F379" s="79">
        <v>-77.349999999999994</v>
      </c>
      <c r="G379" s="78">
        <v>45316</v>
      </c>
      <c r="H379" s="77" t="s">
        <v>8322</v>
      </c>
      <c r="I379" s="80">
        <v>1662420</v>
      </c>
      <c r="J379" s="80" t="s">
        <v>1318</v>
      </c>
      <c r="K379" s="80">
        <v>198559</v>
      </c>
      <c r="L379" s="81">
        <v>45320</v>
      </c>
      <c r="M379" s="77" t="str">
        <f>VLOOKUP(I379,'[4]ITEM#'!A:B,2,0)</f>
        <v>Costco01</v>
      </c>
      <c r="N379" s="80" t="s">
        <v>1301</v>
      </c>
      <c r="O379" s="80">
        <v>32</v>
      </c>
      <c r="P379" s="42">
        <f>VLOOKUP(I379,'[4]ITEM#'!A:D,4,0)</f>
        <v>-77.349999999999994</v>
      </c>
      <c r="Q379" s="84">
        <f t="shared" si="29"/>
        <v>1</v>
      </c>
    </row>
    <row r="380" spans="1:17" x14ac:dyDescent="0.25">
      <c r="A380" s="77" t="s">
        <v>8300</v>
      </c>
      <c r="B380" s="77" t="s">
        <v>8323</v>
      </c>
      <c r="C380" s="78">
        <v>45316</v>
      </c>
      <c r="D380" s="79">
        <v>-95.31</v>
      </c>
      <c r="E380" s="79">
        <v>-9.4600000000000009</v>
      </c>
      <c r="F380" s="79">
        <v>-85.85</v>
      </c>
      <c r="G380" s="78">
        <v>45316</v>
      </c>
      <c r="H380" s="77" t="s">
        <v>8324</v>
      </c>
      <c r="I380" s="80">
        <v>1662421</v>
      </c>
      <c r="J380" s="80" t="s">
        <v>1300</v>
      </c>
      <c r="K380" s="80">
        <v>198559</v>
      </c>
      <c r="L380" s="81">
        <v>45320</v>
      </c>
      <c r="M380" s="77" t="str">
        <f>VLOOKUP(I380,'[4]ITEM#'!A:B,2,0)</f>
        <v>Costco01</v>
      </c>
      <c r="N380" s="80" t="s">
        <v>1301</v>
      </c>
      <c r="O380" s="80">
        <v>32</v>
      </c>
      <c r="P380" s="42">
        <f>VLOOKUP(I380,'[4]ITEM#'!A:D,4,0)</f>
        <v>-85.85</v>
      </c>
      <c r="Q380" s="84">
        <f t="shared" si="29"/>
        <v>1</v>
      </c>
    </row>
    <row r="381" spans="1:17" x14ac:dyDescent="0.25">
      <c r="A381" s="77" t="s">
        <v>8325</v>
      </c>
      <c r="B381" s="77" t="s">
        <v>8326</v>
      </c>
      <c r="C381" s="78">
        <v>45318</v>
      </c>
      <c r="D381" s="79">
        <v>-44.18</v>
      </c>
      <c r="E381" s="79">
        <v>-21.68</v>
      </c>
      <c r="F381" s="79">
        <v>-22.5</v>
      </c>
      <c r="G381" s="78">
        <v>45318</v>
      </c>
      <c r="H381" s="77" t="s">
        <v>8327</v>
      </c>
      <c r="I381" s="80">
        <v>1663075</v>
      </c>
      <c r="J381" s="80" t="s">
        <v>5741</v>
      </c>
      <c r="K381" s="80">
        <v>198565</v>
      </c>
      <c r="L381" s="81">
        <v>45321</v>
      </c>
      <c r="M381" s="77" t="str">
        <f>VLOOKUP(I381,'[4]ITEM#'!A:B,2,0)</f>
        <v>Costco01</v>
      </c>
      <c r="N381" s="80" t="s">
        <v>1311</v>
      </c>
      <c r="O381" s="80">
        <v>55</v>
      </c>
      <c r="P381" s="42">
        <f>VLOOKUP(I381,'[4]ITEM#'!A:D,4,0)</f>
        <v>-22.5</v>
      </c>
      <c r="Q381" s="84">
        <f t="shared" si="29"/>
        <v>1</v>
      </c>
    </row>
    <row r="382" spans="1:17" x14ac:dyDescent="0.25">
      <c r="A382" s="77" t="s">
        <v>8325</v>
      </c>
      <c r="B382" s="77" t="s">
        <v>8328</v>
      </c>
      <c r="C382" s="78">
        <v>45317</v>
      </c>
      <c r="D382" s="79">
        <v>-39</v>
      </c>
      <c r="E382" s="79">
        <v>0</v>
      </c>
      <c r="F382" s="79">
        <v>-39</v>
      </c>
      <c r="G382" s="78">
        <v>45317</v>
      </c>
      <c r="H382" s="77" t="s">
        <v>8329</v>
      </c>
      <c r="I382" s="80">
        <v>1529947</v>
      </c>
      <c r="J382" s="80" t="s">
        <v>1294</v>
      </c>
      <c r="K382" s="80">
        <v>198567</v>
      </c>
      <c r="L382" s="81">
        <v>45321</v>
      </c>
      <c r="M382" s="77" t="str">
        <f>VLOOKUP(I382,'[4]ITEM#'!A:B,2,0)</f>
        <v>Costco01</v>
      </c>
      <c r="N382" s="80" t="s">
        <v>1291</v>
      </c>
      <c r="O382" s="80">
        <v>40</v>
      </c>
      <c r="P382" s="42">
        <f>VLOOKUP(I382,'[4]ITEM#'!A:D,4,0)</f>
        <v>-39</v>
      </c>
      <c r="Q382" s="84">
        <f t="shared" si="29"/>
        <v>1</v>
      </c>
    </row>
    <row r="383" spans="1:17" x14ac:dyDescent="0.25">
      <c r="A383" s="77" t="s">
        <v>8325</v>
      </c>
      <c r="B383" s="77" t="s">
        <v>8354</v>
      </c>
      <c r="C383" s="78">
        <v>45319</v>
      </c>
      <c r="D383" s="79">
        <v>-39</v>
      </c>
      <c r="E383" s="79">
        <v>0</v>
      </c>
      <c r="F383" s="79">
        <v>-39</v>
      </c>
      <c r="G383" s="78">
        <v>45319</v>
      </c>
      <c r="H383" s="77" t="s">
        <v>8330</v>
      </c>
      <c r="I383" s="80">
        <v>1529947</v>
      </c>
      <c r="J383" s="80" t="s">
        <v>1294</v>
      </c>
      <c r="K383" s="80">
        <v>198567</v>
      </c>
      <c r="L383" s="81">
        <v>45321</v>
      </c>
      <c r="M383" s="77" t="str">
        <f>VLOOKUP(I383,'[4]ITEM#'!A:B,2,0)</f>
        <v>Costco01</v>
      </c>
      <c r="N383" s="80" t="s">
        <v>1291</v>
      </c>
      <c r="O383" s="80">
        <v>40</v>
      </c>
      <c r="P383" s="42">
        <f>VLOOKUP(I383,'[4]ITEM#'!A:D,4,0)</f>
        <v>-39</v>
      </c>
      <c r="Q383" s="84">
        <f t="shared" si="29"/>
        <v>1</v>
      </c>
    </row>
    <row r="384" spans="1:17" x14ac:dyDescent="0.25">
      <c r="A384" s="77" t="s">
        <v>8325</v>
      </c>
      <c r="B384" s="77" t="s">
        <v>8331</v>
      </c>
      <c r="C384" s="78">
        <v>45319</v>
      </c>
      <c r="D384" s="79">
        <v>-70.62</v>
      </c>
      <c r="E384" s="79">
        <v>0</v>
      </c>
      <c r="F384" s="79">
        <v>-70.62</v>
      </c>
      <c r="G384" s="78">
        <v>45319</v>
      </c>
      <c r="H384" s="77" t="s">
        <v>8332</v>
      </c>
      <c r="I384" s="80">
        <v>1585799</v>
      </c>
      <c r="J384" s="80" t="s">
        <v>1292</v>
      </c>
      <c r="K384" s="80">
        <v>198567</v>
      </c>
      <c r="L384" s="81">
        <v>45321</v>
      </c>
      <c r="M384" s="77" t="str">
        <f>VLOOKUP(I384,'[4]ITEM#'!A:B,2,0)</f>
        <v>Costco01</v>
      </c>
      <c r="N384" s="80" t="s">
        <v>1291</v>
      </c>
      <c r="O384" s="80">
        <v>40</v>
      </c>
      <c r="P384" s="42">
        <f>VLOOKUP(I384,'[4]ITEM#'!A:D,4,0)</f>
        <v>-70.62</v>
      </c>
      <c r="Q384" s="84">
        <f t="shared" si="29"/>
        <v>1</v>
      </c>
    </row>
    <row r="385" spans="1:17" x14ac:dyDescent="0.25">
      <c r="A385" s="77" t="s">
        <v>8325</v>
      </c>
      <c r="B385" s="77" t="s">
        <v>8333</v>
      </c>
      <c r="C385" s="78">
        <v>45319</v>
      </c>
      <c r="D385" s="79">
        <v>-39</v>
      </c>
      <c r="E385" s="79">
        <v>0</v>
      </c>
      <c r="F385" s="79">
        <v>-39</v>
      </c>
      <c r="G385" s="78">
        <v>45319</v>
      </c>
      <c r="H385" s="77" t="s">
        <v>8334</v>
      </c>
      <c r="I385" s="80">
        <v>1529947</v>
      </c>
      <c r="J385" s="80" t="s">
        <v>1294</v>
      </c>
      <c r="K385" s="80">
        <v>198567</v>
      </c>
      <c r="L385" s="81">
        <v>45321</v>
      </c>
      <c r="M385" s="77" t="str">
        <f>VLOOKUP(I385,'[4]ITEM#'!A:B,2,0)</f>
        <v>Costco01</v>
      </c>
      <c r="N385" s="80" t="s">
        <v>1291</v>
      </c>
      <c r="O385" s="80">
        <v>40</v>
      </c>
      <c r="P385" s="42">
        <f>VLOOKUP(I385,'[4]ITEM#'!A:D,4,0)</f>
        <v>-39</v>
      </c>
      <c r="Q385" s="84">
        <f t="shared" si="29"/>
        <v>1</v>
      </c>
    </row>
    <row r="386" spans="1:17" x14ac:dyDescent="0.25">
      <c r="A386" s="77" t="s">
        <v>8325</v>
      </c>
      <c r="B386" s="77" t="s">
        <v>8355</v>
      </c>
      <c r="C386" s="78">
        <v>45317</v>
      </c>
      <c r="D386" s="79">
        <f>E386+F386</f>
        <v>-346.88</v>
      </c>
      <c r="E386" s="79">
        <v>-37.479999999999997</v>
      </c>
      <c r="F386" s="79">
        <v>-309.39999999999998</v>
      </c>
      <c r="G386" s="78">
        <v>45317</v>
      </c>
      <c r="H386" s="77" t="s">
        <v>8335</v>
      </c>
      <c r="I386" s="80">
        <v>1662420</v>
      </c>
      <c r="J386" s="80" t="s">
        <v>1318</v>
      </c>
      <c r="K386" s="80">
        <v>198567</v>
      </c>
      <c r="L386" s="81">
        <v>45321</v>
      </c>
      <c r="M386" s="77" t="str">
        <f>VLOOKUP(I386,'[4]ITEM#'!A:B,2,0)</f>
        <v>Costco01</v>
      </c>
      <c r="N386" s="80" t="s">
        <v>1301</v>
      </c>
      <c r="O386" s="80">
        <v>32</v>
      </c>
      <c r="P386" s="42">
        <f>VLOOKUP(I386,'[4]ITEM#'!A:D,4,0)</f>
        <v>-77.349999999999994</v>
      </c>
      <c r="Q386" s="84">
        <f t="shared" ref="Q386:Q426" si="34">F386/P386</f>
        <v>4</v>
      </c>
    </row>
    <row r="387" spans="1:17" x14ac:dyDescent="0.25">
      <c r="A387" s="77" t="s">
        <v>8325</v>
      </c>
      <c r="B387" s="77" t="s">
        <v>8355</v>
      </c>
      <c r="C387" s="78">
        <v>45317</v>
      </c>
      <c r="D387" s="79">
        <f t="shared" ref="D387:D388" si="35">E387+F387</f>
        <v>-95.31</v>
      </c>
      <c r="E387" s="79">
        <v>-9.4600000000000009</v>
      </c>
      <c r="F387" s="79">
        <v>-85.85</v>
      </c>
      <c r="G387" s="78">
        <v>45317</v>
      </c>
      <c r="H387" s="77" t="s">
        <v>8335</v>
      </c>
      <c r="I387" s="80">
        <v>1662421</v>
      </c>
      <c r="J387" s="80" t="s">
        <v>1300</v>
      </c>
      <c r="K387" s="80">
        <v>198567</v>
      </c>
      <c r="L387" s="81">
        <v>45321</v>
      </c>
      <c r="M387" s="77" t="str">
        <f>VLOOKUP(I387,'[4]ITEM#'!A:B,2,0)</f>
        <v>Costco01</v>
      </c>
      <c r="N387" s="80" t="s">
        <v>1301</v>
      </c>
      <c r="O387" s="80">
        <v>32</v>
      </c>
      <c r="P387" s="42">
        <f>VLOOKUP(I387,'[4]ITEM#'!A:D,4,0)</f>
        <v>-85.85</v>
      </c>
      <c r="Q387" s="84">
        <f t="shared" si="34"/>
        <v>1</v>
      </c>
    </row>
    <row r="388" spans="1:17" x14ac:dyDescent="0.25">
      <c r="A388" s="77" t="s">
        <v>8325</v>
      </c>
      <c r="B388" s="77" t="s">
        <v>8355</v>
      </c>
      <c r="C388" s="78">
        <v>45317</v>
      </c>
      <c r="D388" s="79">
        <f t="shared" si="35"/>
        <v>-95.31</v>
      </c>
      <c r="E388" s="79">
        <v>-9.4600000000000009</v>
      </c>
      <c r="F388" s="79">
        <v>-85.85</v>
      </c>
      <c r="G388" s="78">
        <v>45317</v>
      </c>
      <c r="H388" s="77" t="s">
        <v>8335</v>
      </c>
      <c r="I388" s="80">
        <v>1662422</v>
      </c>
      <c r="J388" s="80" t="s">
        <v>1327</v>
      </c>
      <c r="K388" s="80">
        <v>198567</v>
      </c>
      <c r="L388" s="81">
        <v>45321</v>
      </c>
      <c r="M388" s="77" t="str">
        <f>VLOOKUP(I388,'[4]ITEM#'!A:B,2,0)</f>
        <v>Costco01</v>
      </c>
      <c r="N388" s="80" t="s">
        <v>1301</v>
      </c>
      <c r="O388" s="80">
        <v>32</v>
      </c>
      <c r="P388" s="42">
        <f>VLOOKUP(I388,'[4]ITEM#'!A:D,4,0)</f>
        <v>-85.85</v>
      </c>
      <c r="Q388" s="84">
        <f t="shared" si="34"/>
        <v>1</v>
      </c>
    </row>
    <row r="389" spans="1:17" x14ac:dyDescent="0.25">
      <c r="A389" s="77" t="s">
        <v>8325</v>
      </c>
      <c r="B389" s="77" t="s">
        <v>8336</v>
      </c>
      <c r="C389" s="78">
        <v>45317</v>
      </c>
      <c r="D389" s="79">
        <v>-39</v>
      </c>
      <c r="E389" s="79">
        <v>0</v>
      </c>
      <c r="F389" s="79">
        <v>-39</v>
      </c>
      <c r="G389" s="78">
        <v>45317</v>
      </c>
      <c r="H389" s="77" t="s">
        <v>8337</v>
      </c>
      <c r="I389" s="80">
        <v>1529947</v>
      </c>
      <c r="J389" s="80" t="s">
        <v>1294</v>
      </c>
      <c r="K389" s="80">
        <v>198567</v>
      </c>
      <c r="L389" s="81">
        <v>45321</v>
      </c>
      <c r="M389" s="77" t="str">
        <f>VLOOKUP(I389,'[4]ITEM#'!A:B,2,0)</f>
        <v>Costco01</v>
      </c>
      <c r="N389" s="80" t="s">
        <v>1291</v>
      </c>
      <c r="O389" s="80">
        <v>40</v>
      </c>
      <c r="P389" s="42">
        <f>VLOOKUP(I389,'[4]ITEM#'!A:D,4,0)</f>
        <v>-39</v>
      </c>
      <c r="Q389" s="84">
        <f t="shared" si="34"/>
        <v>1</v>
      </c>
    </row>
    <row r="390" spans="1:17" x14ac:dyDescent="0.25">
      <c r="A390" s="77" t="s">
        <v>8325</v>
      </c>
      <c r="B390" s="77" t="s">
        <v>8338</v>
      </c>
      <c r="C390" s="78">
        <v>45317</v>
      </c>
      <c r="D390" s="79">
        <v>-95.31</v>
      </c>
      <c r="E390" s="79">
        <v>-9.4600000000000009</v>
      </c>
      <c r="F390" s="79">
        <v>-85.85</v>
      </c>
      <c r="G390" s="78">
        <v>45317</v>
      </c>
      <c r="H390" s="77" t="s">
        <v>8339</v>
      </c>
      <c r="I390" s="80">
        <v>1662421</v>
      </c>
      <c r="J390" s="80" t="s">
        <v>1300</v>
      </c>
      <c r="K390" s="80">
        <v>198567</v>
      </c>
      <c r="L390" s="81">
        <v>45321</v>
      </c>
      <c r="M390" s="77" t="str">
        <f>VLOOKUP(I390,'[4]ITEM#'!A:B,2,0)</f>
        <v>Costco01</v>
      </c>
      <c r="N390" s="80" t="s">
        <v>1301</v>
      </c>
      <c r="O390" s="80">
        <v>32</v>
      </c>
      <c r="P390" s="42">
        <f>VLOOKUP(I390,'[4]ITEM#'!A:D,4,0)</f>
        <v>-85.85</v>
      </c>
      <c r="Q390" s="84">
        <f t="shared" si="34"/>
        <v>1</v>
      </c>
    </row>
    <row r="391" spans="1:17" x14ac:dyDescent="0.25">
      <c r="A391" s="77" t="s">
        <v>8325</v>
      </c>
      <c r="B391" s="77" t="s">
        <v>8340</v>
      </c>
      <c r="C391" s="78">
        <v>45317</v>
      </c>
      <c r="D391" s="79">
        <f>E391+F391</f>
        <v>-115.98</v>
      </c>
      <c r="E391" s="79">
        <v>-31.53</v>
      </c>
      <c r="F391" s="79">
        <v>-84.45</v>
      </c>
      <c r="G391" s="78">
        <v>45317</v>
      </c>
      <c r="H391" s="77" t="s">
        <v>8341</v>
      </c>
      <c r="I391" s="80">
        <v>1540780</v>
      </c>
      <c r="J391" s="80" t="s">
        <v>1334</v>
      </c>
      <c r="K391" s="80">
        <v>198567</v>
      </c>
      <c r="L391" s="81">
        <v>45321</v>
      </c>
      <c r="M391" s="77" t="str">
        <f>VLOOKUP(I391,'[4]ITEM#'!A:B,2,0)</f>
        <v>Costco01</v>
      </c>
      <c r="N391" s="80" t="s">
        <v>1298</v>
      </c>
      <c r="O391" s="80">
        <v>60</v>
      </c>
      <c r="P391" s="42">
        <f>VLOOKUP(I391,'[4]ITEM#'!A:D,4,0)</f>
        <v>-28.15</v>
      </c>
      <c r="Q391" s="84">
        <f t="shared" si="34"/>
        <v>3.0000000000000004</v>
      </c>
    </row>
    <row r="392" spans="1:17" x14ac:dyDescent="0.25">
      <c r="A392" s="77" t="s">
        <v>8325</v>
      </c>
      <c r="B392" s="77" t="s">
        <v>8340</v>
      </c>
      <c r="C392" s="78">
        <v>45317</v>
      </c>
      <c r="D392" s="79">
        <f t="shared" ref="D392:D394" si="36">E392+F392</f>
        <v>-38.659999999999997</v>
      </c>
      <c r="E392" s="79">
        <v>-10.51</v>
      </c>
      <c r="F392" s="79">
        <v>-28.15</v>
      </c>
      <c r="G392" s="78">
        <v>45317</v>
      </c>
      <c r="H392" s="77" t="s">
        <v>8341</v>
      </c>
      <c r="I392" s="80">
        <v>1540783</v>
      </c>
      <c r="J392" s="80" t="s">
        <v>1317</v>
      </c>
      <c r="K392" s="80">
        <v>198567</v>
      </c>
      <c r="L392" s="81">
        <v>45321</v>
      </c>
      <c r="M392" s="77" t="str">
        <f>VLOOKUP(I392,'[4]ITEM#'!A:B,2,0)</f>
        <v>Costco01</v>
      </c>
      <c r="N392" s="80" t="s">
        <v>1298</v>
      </c>
      <c r="O392" s="80">
        <v>60</v>
      </c>
      <c r="P392" s="42">
        <f>VLOOKUP(I392,'[4]ITEM#'!A:D,4,0)</f>
        <v>-28.15</v>
      </c>
      <c r="Q392" s="84">
        <f t="shared" si="34"/>
        <v>1</v>
      </c>
    </row>
    <row r="393" spans="1:17" x14ac:dyDescent="0.25">
      <c r="A393" s="77" t="s">
        <v>8325</v>
      </c>
      <c r="B393" s="77" t="s">
        <v>8340</v>
      </c>
      <c r="C393" s="78">
        <v>45317</v>
      </c>
      <c r="D393" s="79">
        <f t="shared" si="36"/>
        <v>-173.44</v>
      </c>
      <c r="E393" s="79">
        <v>-18.739999999999998</v>
      </c>
      <c r="F393" s="79">
        <v>-154.69999999999999</v>
      </c>
      <c r="G393" s="78">
        <v>45317</v>
      </c>
      <c r="H393" s="77" t="s">
        <v>8341</v>
      </c>
      <c r="I393" s="80">
        <v>1662420</v>
      </c>
      <c r="J393" s="80" t="s">
        <v>1318</v>
      </c>
      <c r="K393" s="80">
        <v>198567</v>
      </c>
      <c r="L393" s="81">
        <v>45321</v>
      </c>
      <c r="M393" s="77" t="str">
        <f>VLOOKUP(I393,'[4]ITEM#'!A:B,2,0)</f>
        <v>Costco01</v>
      </c>
      <c r="N393" s="80" t="s">
        <v>1301</v>
      </c>
      <c r="O393" s="80">
        <v>32</v>
      </c>
      <c r="P393" s="42">
        <f>VLOOKUP(I393,'[4]ITEM#'!A:D,4,0)</f>
        <v>-77.349999999999994</v>
      </c>
      <c r="Q393" s="84">
        <f t="shared" si="34"/>
        <v>2</v>
      </c>
    </row>
    <row r="394" spans="1:17" x14ac:dyDescent="0.25">
      <c r="A394" s="77" t="s">
        <v>8325</v>
      </c>
      <c r="B394" s="77" t="s">
        <v>8340</v>
      </c>
      <c r="C394" s="78">
        <v>45317</v>
      </c>
      <c r="D394" s="79">
        <f t="shared" si="36"/>
        <v>-285.93</v>
      </c>
      <c r="E394" s="79">
        <v>-28.38</v>
      </c>
      <c r="F394" s="79">
        <v>-257.55</v>
      </c>
      <c r="G394" s="78">
        <v>45317</v>
      </c>
      <c r="H394" s="77" t="s">
        <v>8341</v>
      </c>
      <c r="I394" s="80">
        <v>1662421</v>
      </c>
      <c r="J394" s="80" t="s">
        <v>1300</v>
      </c>
      <c r="K394" s="80">
        <v>198567</v>
      </c>
      <c r="L394" s="81">
        <v>45321</v>
      </c>
      <c r="M394" s="77" t="str">
        <f>VLOOKUP(I394,'[4]ITEM#'!A:B,2,0)</f>
        <v>Costco01</v>
      </c>
      <c r="N394" s="80" t="s">
        <v>1301</v>
      </c>
      <c r="O394" s="80">
        <v>32</v>
      </c>
      <c r="P394" s="42">
        <f>VLOOKUP(I394,'[4]ITEM#'!A:D,4,0)</f>
        <v>-85.85</v>
      </c>
      <c r="Q394" s="84">
        <f t="shared" si="34"/>
        <v>3.0000000000000004</v>
      </c>
    </row>
    <row r="395" spans="1:17" x14ac:dyDescent="0.25">
      <c r="A395" s="77" t="s">
        <v>8325</v>
      </c>
      <c r="B395" s="77" t="s">
        <v>8342</v>
      </c>
      <c r="C395" s="78">
        <v>45317</v>
      </c>
      <c r="D395" s="79">
        <f>E395+F395</f>
        <v>-260.16000000000003</v>
      </c>
      <c r="E395" s="79">
        <v>-28.11</v>
      </c>
      <c r="F395" s="79">
        <v>-232.05</v>
      </c>
      <c r="G395" s="78">
        <v>45317</v>
      </c>
      <c r="H395" s="77" t="s">
        <v>8343</v>
      </c>
      <c r="I395" s="80">
        <v>1662420</v>
      </c>
      <c r="J395" s="80" t="s">
        <v>1318</v>
      </c>
      <c r="K395" s="80">
        <v>198567</v>
      </c>
      <c r="L395" s="81">
        <v>45321</v>
      </c>
      <c r="M395" s="77" t="str">
        <f>VLOOKUP(I395,'[4]ITEM#'!A:B,2,0)</f>
        <v>Costco01</v>
      </c>
      <c r="N395" s="80" t="s">
        <v>1301</v>
      </c>
      <c r="O395" s="80">
        <v>32</v>
      </c>
      <c r="P395" s="42">
        <f>VLOOKUP(I395,'[4]ITEM#'!A:D,4,0)</f>
        <v>-77.349999999999994</v>
      </c>
      <c r="Q395" s="84">
        <f t="shared" si="34"/>
        <v>3.0000000000000004</v>
      </c>
    </row>
    <row r="396" spans="1:17" x14ac:dyDescent="0.25">
      <c r="A396" s="77" t="s">
        <v>8325</v>
      </c>
      <c r="B396" s="77" t="s">
        <v>8342</v>
      </c>
      <c r="C396" s="78">
        <v>45317</v>
      </c>
      <c r="D396" s="79">
        <f t="shared" ref="D396:D397" si="37">E396+F396</f>
        <v>-190.62</v>
      </c>
      <c r="E396" s="79">
        <v>-18.920000000000002</v>
      </c>
      <c r="F396" s="79">
        <v>-171.7</v>
      </c>
      <c r="G396" s="78">
        <v>45317</v>
      </c>
      <c r="H396" s="77" t="s">
        <v>8343</v>
      </c>
      <c r="I396" s="80">
        <v>1662421</v>
      </c>
      <c r="J396" s="80" t="s">
        <v>1300</v>
      </c>
      <c r="K396" s="80">
        <v>198567</v>
      </c>
      <c r="L396" s="81">
        <v>45321</v>
      </c>
      <c r="M396" s="77" t="str">
        <f>VLOOKUP(I396,'[4]ITEM#'!A:B,2,0)</f>
        <v>Costco01</v>
      </c>
      <c r="N396" s="80" t="s">
        <v>1301</v>
      </c>
      <c r="O396" s="80">
        <v>32</v>
      </c>
      <c r="P396" s="42">
        <f>VLOOKUP(I396,'[4]ITEM#'!A:D,4,0)</f>
        <v>-85.85</v>
      </c>
      <c r="Q396" s="84">
        <f t="shared" si="34"/>
        <v>2</v>
      </c>
    </row>
    <row r="397" spans="1:17" x14ac:dyDescent="0.25">
      <c r="A397" s="77" t="s">
        <v>8325</v>
      </c>
      <c r="B397" s="77" t="s">
        <v>8342</v>
      </c>
      <c r="C397" s="78">
        <v>45317</v>
      </c>
      <c r="D397" s="79">
        <f t="shared" si="37"/>
        <v>-95.31</v>
      </c>
      <c r="E397" s="79">
        <v>-9.4600000000000009</v>
      </c>
      <c r="F397" s="79">
        <v>-85.85</v>
      </c>
      <c r="G397" s="78">
        <v>45317</v>
      </c>
      <c r="H397" s="77" t="s">
        <v>8343</v>
      </c>
      <c r="I397" s="80">
        <v>1662422</v>
      </c>
      <c r="J397" s="80" t="s">
        <v>1327</v>
      </c>
      <c r="K397" s="80">
        <v>198567</v>
      </c>
      <c r="L397" s="81">
        <v>45321</v>
      </c>
      <c r="M397" s="77" t="str">
        <f>VLOOKUP(I397,'[4]ITEM#'!A:B,2,0)</f>
        <v>Costco01</v>
      </c>
      <c r="N397" s="80" t="s">
        <v>1301</v>
      </c>
      <c r="O397" s="80">
        <v>32</v>
      </c>
      <c r="P397" s="42">
        <f>VLOOKUP(I397,'[4]ITEM#'!A:D,4,0)</f>
        <v>-85.85</v>
      </c>
      <c r="Q397" s="84">
        <f t="shared" si="34"/>
        <v>1</v>
      </c>
    </row>
    <row r="398" spans="1:17" x14ac:dyDescent="0.25">
      <c r="A398" s="77" t="s">
        <v>8325</v>
      </c>
      <c r="B398" s="77" t="s">
        <v>8344</v>
      </c>
      <c r="C398" s="78">
        <v>45317</v>
      </c>
      <c r="D398" s="79">
        <v>-22.78</v>
      </c>
      <c r="E398" s="79">
        <v>0</v>
      </c>
      <c r="F398" s="79">
        <v>-22.78</v>
      </c>
      <c r="G398" s="78">
        <v>45317</v>
      </c>
      <c r="H398" s="77" t="s">
        <v>8345</v>
      </c>
      <c r="I398" s="80">
        <v>1529939</v>
      </c>
      <c r="J398" s="80" t="s">
        <v>1339</v>
      </c>
      <c r="K398" s="80">
        <v>198567</v>
      </c>
      <c r="L398" s="81">
        <v>45321</v>
      </c>
      <c r="M398" s="77" t="str">
        <f>VLOOKUP(I398,'[4]ITEM#'!A:B,2,0)</f>
        <v>Costco01</v>
      </c>
      <c r="N398" s="80" t="s">
        <v>1291</v>
      </c>
      <c r="O398" s="80">
        <v>40</v>
      </c>
      <c r="P398" s="42">
        <f>VLOOKUP(I398,'[4]ITEM#'!A:D,4,0)</f>
        <v>-22.78</v>
      </c>
      <c r="Q398" s="84">
        <f t="shared" si="34"/>
        <v>1</v>
      </c>
    </row>
    <row r="399" spans="1:17" x14ac:dyDescent="0.25">
      <c r="A399" s="77" t="s">
        <v>8325</v>
      </c>
      <c r="B399" s="77" t="s">
        <v>8344</v>
      </c>
      <c r="C399" s="78">
        <v>45317</v>
      </c>
      <c r="D399" s="79">
        <v>-39</v>
      </c>
      <c r="E399" s="79"/>
      <c r="F399" s="79">
        <v>-39</v>
      </c>
      <c r="G399" s="78">
        <v>45317</v>
      </c>
      <c r="H399" s="77" t="s">
        <v>8345</v>
      </c>
      <c r="I399" s="80">
        <v>1529946</v>
      </c>
      <c r="J399" s="80" t="s">
        <v>1306</v>
      </c>
      <c r="K399" s="80">
        <v>198567</v>
      </c>
      <c r="L399" s="81">
        <v>45321</v>
      </c>
      <c r="M399" s="77" t="str">
        <f>VLOOKUP(I399,'[4]ITEM#'!A:B,2,0)</f>
        <v>Costco01</v>
      </c>
      <c r="N399" s="80" t="s">
        <v>1291</v>
      </c>
      <c r="O399" s="80">
        <v>40</v>
      </c>
      <c r="P399" s="42">
        <f>VLOOKUP(I399,'[4]ITEM#'!A:D,4,0)</f>
        <v>-39</v>
      </c>
      <c r="Q399" s="84">
        <f t="shared" si="34"/>
        <v>1</v>
      </c>
    </row>
    <row r="400" spans="1:17" x14ac:dyDescent="0.25">
      <c r="A400" s="77" t="s">
        <v>8325</v>
      </c>
      <c r="B400" s="77" t="s">
        <v>8346</v>
      </c>
      <c r="C400" s="78">
        <v>45317</v>
      </c>
      <c r="D400" s="79">
        <f>E400+F400</f>
        <v>-86.72</v>
      </c>
      <c r="E400" s="79">
        <v>-9.3699999999999992</v>
      </c>
      <c r="F400" s="79">
        <v>-77.349999999999994</v>
      </c>
      <c r="G400" s="78">
        <v>45317</v>
      </c>
      <c r="H400" s="77" t="s">
        <v>8347</v>
      </c>
      <c r="I400" s="80">
        <v>1662420</v>
      </c>
      <c r="J400" s="80" t="s">
        <v>1318</v>
      </c>
      <c r="K400" s="80">
        <v>198567</v>
      </c>
      <c r="L400" s="81">
        <v>45321</v>
      </c>
      <c r="M400" s="77" t="str">
        <f>VLOOKUP(I400,'[4]ITEM#'!A:B,2,0)</f>
        <v>Costco01</v>
      </c>
      <c r="N400" s="80" t="s">
        <v>1301</v>
      </c>
      <c r="O400" s="80">
        <v>32</v>
      </c>
      <c r="P400" s="42">
        <f>VLOOKUP(I400,'[4]ITEM#'!A:D,4,0)</f>
        <v>-77.349999999999994</v>
      </c>
      <c r="Q400" s="84">
        <f t="shared" si="34"/>
        <v>1</v>
      </c>
    </row>
    <row r="401" spans="1:17" x14ac:dyDescent="0.25">
      <c r="A401" s="77" t="s">
        <v>8325</v>
      </c>
      <c r="B401" s="77" t="s">
        <v>8346</v>
      </c>
      <c r="C401" s="78">
        <v>45317</v>
      </c>
      <c r="D401" s="79">
        <f>E401+F401</f>
        <v>-95.31</v>
      </c>
      <c r="E401" s="79">
        <v>-9.4600000000000009</v>
      </c>
      <c r="F401" s="79">
        <v>-85.85</v>
      </c>
      <c r="G401" s="78">
        <v>45317</v>
      </c>
      <c r="H401" s="77" t="s">
        <v>8347</v>
      </c>
      <c r="I401" s="80">
        <v>1662422</v>
      </c>
      <c r="J401" s="80" t="s">
        <v>1327</v>
      </c>
      <c r="K401" s="80">
        <v>198567</v>
      </c>
      <c r="L401" s="81">
        <v>45321</v>
      </c>
      <c r="M401" s="77" t="str">
        <f>VLOOKUP(I401,'[4]ITEM#'!A:B,2,0)</f>
        <v>Costco01</v>
      </c>
      <c r="N401" s="80" t="s">
        <v>1301</v>
      </c>
      <c r="O401" s="80">
        <v>32</v>
      </c>
      <c r="P401" s="42">
        <f>VLOOKUP(I401,'[4]ITEM#'!A:D,4,0)</f>
        <v>-85.85</v>
      </c>
      <c r="Q401" s="84">
        <f t="shared" si="34"/>
        <v>1</v>
      </c>
    </row>
    <row r="402" spans="1:17" x14ac:dyDescent="0.25">
      <c r="A402" s="77" t="s">
        <v>8325</v>
      </c>
      <c r="B402" s="77" t="s">
        <v>8348</v>
      </c>
      <c r="C402" s="78">
        <v>45317</v>
      </c>
      <c r="D402" s="79">
        <v>-42.7</v>
      </c>
      <c r="E402" s="79">
        <v>-11.1</v>
      </c>
      <c r="F402" s="79">
        <v>-31.6</v>
      </c>
      <c r="G402" s="78">
        <v>45317</v>
      </c>
      <c r="H402" s="77" t="s">
        <v>8349</v>
      </c>
      <c r="I402" s="80">
        <v>1593358</v>
      </c>
      <c r="J402" s="80" t="s">
        <v>1322</v>
      </c>
      <c r="K402" s="80">
        <v>198567</v>
      </c>
      <c r="L402" s="81">
        <v>45321</v>
      </c>
      <c r="M402" s="77" t="str">
        <f>VLOOKUP(I402,'[4]ITEM#'!A:B,2,0)</f>
        <v>Costco01</v>
      </c>
      <c r="N402" s="80" t="s">
        <v>1298</v>
      </c>
      <c r="O402" s="80">
        <v>60</v>
      </c>
      <c r="P402" s="42">
        <f>VLOOKUP(I402,'[4]ITEM#'!A:D,4,0)</f>
        <v>-31.6</v>
      </c>
      <c r="Q402" s="84">
        <f t="shared" si="34"/>
        <v>1</v>
      </c>
    </row>
    <row r="403" spans="1:17" x14ac:dyDescent="0.25">
      <c r="A403" s="77" t="s">
        <v>8325</v>
      </c>
      <c r="B403" s="77" t="s">
        <v>8350</v>
      </c>
      <c r="C403" s="78">
        <v>45317</v>
      </c>
      <c r="D403" s="79">
        <v>-95.31</v>
      </c>
      <c r="E403" s="79">
        <v>-9.4600000000000009</v>
      </c>
      <c r="F403" s="79">
        <v>-85.85</v>
      </c>
      <c r="G403" s="78">
        <v>45317</v>
      </c>
      <c r="H403" s="77" t="s">
        <v>8351</v>
      </c>
      <c r="I403" s="80">
        <v>1662421</v>
      </c>
      <c r="J403" s="80" t="s">
        <v>1300</v>
      </c>
      <c r="K403" s="80">
        <v>198567</v>
      </c>
      <c r="L403" s="81">
        <v>45321</v>
      </c>
      <c r="M403" s="77" t="str">
        <f>VLOOKUP(I403,'[4]ITEM#'!A:B,2,0)</f>
        <v>Costco01</v>
      </c>
      <c r="N403" s="80" t="s">
        <v>1301</v>
      </c>
      <c r="O403" s="80">
        <v>32</v>
      </c>
      <c r="P403" s="42">
        <f>VLOOKUP(I403,'[4]ITEM#'!A:D,4,0)</f>
        <v>-85.85</v>
      </c>
      <c r="Q403" s="84">
        <f t="shared" si="34"/>
        <v>1</v>
      </c>
    </row>
    <row r="404" spans="1:17" x14ac:dyDescent="0.25">
      <c r="A404" s="77" t="s">
        <v>8325</v>
      </c>
      <c r="B404" s="77" t="s">
        <v>8352</v>
      </c>
      <c r="C404" s="78">
        <v>45317</v>
      </c>
      <c r="D404" s="79">
        <f>E404+F404</f>
        <v>-115.98</v>
      </c>
      <c r="E404" s="79">
        <v>-31.53</v>
      </c>
      <c r="F404" s="79">
        <v>-84.45</v>
      </c>
      <c r="G404" s="78">
        <v>45317</v>
      </c>
      <c r="H404" s="77" t="s">
        <v>8353</v>
      </c>
      <c r="I404" s="80">
        <v>1593356</v>
      </c>
      <c r="J404" s="80" t="s">
        <v>1329</v>
      </c>
      <c r="K404" s="80">
        <v>198567</v>
      </c>
      <c r="L404" s="81">
        <v>45321</v>
      </c>
      <c r="M404" s="77" t="str">
        <f>VLOOKUP(I404,'[4]ITEM#'!A:B,2,0)</f>
        <v>Costco01</v>
      </c>
      <c r="N404" s="80" t="s">
        <v>1298</v>
      </c>
      <c r="O404" s="80">
        <v>60</v>
      </c>
      <c r="P404" s="42">
        <f>VLOOKUP(I404,'[4]ITEM#'!A:D,4,0)</f>
        <v>-28.15</v>
      </c>
      <c r="Q404" s="84">
        <f t="shared" si="34"/>
        <v>3.0000000000000004</v>
      </c>
    </row>
    <row r="405" spans="1:17" x14ac:dyDescent="0.25">
      <c r="A405" s="77" t="s">
        <v>8325</v>
      </c>
      <c r="B405" s="77" t="s">
        <v>8352</v>
      </c>
      <c r="C405" s="78">
        <v>45317</v>
      </c>
      <c r="D405" s="79">
        <f>E405+F405</f>
        <v>-86.72</v>
      </c>
      <c r="E405" s="79">
        <v>-9.3699999999999992</v>
      </c>
      <c r="F405" s="79">
        <v>-77.349999999999994</v>
      </c>
      <c r="G405" s="78">
        <v>45317</v>
      </c>
      <c r="H405" s="77" t="s">
        <v>8353</v>
      </c>
      <c r="I405" s="80">
        <v>1662420</v>
      </c>
      <c r="J405" s="80" t="s">
        <v>1318</v>
      </c>
      <c r="K405" s="80">
        <v>198567</v>
      </c>
      <c r="L405" s="81">
        <v>45321</v>
      </c>
      <c r="M405" s="77" t="str">
        <f>VLOOKUP(I405,'[4]ITEM#'!A:B,2,0)</f>
        <v>Costco01</v>
      </c>
      <c r="N405" s="80" t="s">
        <v>1301</v>
      </c>
      <c r="O405" s="80">
        <v>32</v>
      </c>
      <c r="P405" s="42">
        <f>VLOOKUP(I405,'[4]ITEM#'!A:D,4,0)</f>
        <v>-77.349999999999994</v>
      </c>
      <c r="Q405" s="84">
        <f t="shared" si="34"/>
        <v>1</v>
      </c>
    </row>
    <row r="406" spans="1:17" x14ac:dyDescent="0.25">
      <c r="A406" s="77" t="s">
        <v>8356</v>
      </c>
      <c r="B406" s="77" t="s">
        <v>8357</v>
      </c>
      <c r="C406" s="78">
        <v>45320</v>
      </c>
      <c r="D406" s="79">
        <v>-25.55</v>
      </c>
      <c r="E406" s="79">
        <v>0</v>
      </c>
      <c r="F406" s="79">
        <v>-25.55</v>
      </c>
      <c r="G406" s="78">
        <v>45320</v>
      </c>
      <c r="H406" s="77" t="s">
        <v>8358</v>
      </c>
      <c r="I406" s="80">
        <v>1516597</v>
      </c>
      <c r="J406" s="80" t="s">
        <v>1303</v>
      </c>
      <c r="K406" s="80">
        <v>198751</v>
      </c>
      <c r="L406" s="81">
        <v>45322</v>
      </c>
      <c r="M406" s="77" t="str">
        <f>VLOOKUP(I406,'[4]ITEM#'!A:B,2,0)</f>
        <v>Costco01</v>
      </c>
      <c r="N406" s="80" t="s">
        <v>1291</v>
      </c>
      <c r="O406" s="80">
        <v>40</v>
      </c>
      <c r="P406" s="42">
        <f>VLOOKUP(I406,'[4]ITEM#'!A:D,4,0)</f>
        <v>-25.55</v>
      </c>
      <c r="Q406" s="84">
        <f t="shared" si="34"/>
        <v>1</v>
      </c>
    </row>
    <row r="407" spans="1:17" x14ac:dyDescent="0.25">
      <c r="A407" s="77" t="s">
        <v>8356</v>
      </c>
      <c r="B407" s="77" t="s">
        <v>8359</v>
      </c>
      <c r="C407" s="78">
        <v>45320</v>
      </c>
      <c r="D407" s="79">
        <v>-86.72</v>
      </c>
      <c r="E407" s="79">
        <v>-9.3699999999999992</v>
      </c>
      <c r="F407" s="79">
        <v>-77.349999999999994</v>
      </c>
      <c r="G407" s="78">
        <v>45320</v>
      </c>
      <c r="H407" s="77" t="s">
        <v>8360</v>
      </c>
      <c r="I407" s="80">
        <v>1662420</v>
      </c>
      <c r="J407" s="80" t="s">
        <v>1318</v>
      </c>
      <c r="K407" s="80">
        <v>198751</v>
      </c>
      <c r="L407" s="81">
        <v>45322</v>
      </c>
      <c r="M407" s="77" t="str">
        <f>VLOOKUP(I407,'[4]ITEM#'!A:B,2,0)</f>
        <v>Costco01</v>
      </c>
      <c r="N407" s="80" t="s">
        <v>1301</v>
      </c>
      <c r="O407" s="80">
        <v>32</v>
      </c>
      <c r="P407" s="42">
        <f>VLOOKUP(I407,'[4]ITEM#'!A:D,4,0)</f>
        <v>-77.349999999999994</v>
      </c>
      <c r="Q407" s="84">
        <f t="shared" si="34"/>
        <v>1</v>
      </c>
    </row>
    <row r="408" spans="1:17" x14ac:dyDescent="0.25">
      <c r="A408" s="77" t="s">
        <v>8356</v>
      </c>
      <c r="B408" s="77" t="s">
        <v>8361</v>
      </c>
      <c r="C408" s="78">
        <v>45320</v>
      </c>
      <c r="D408" s="79">
        <v>-39</v>
      </c>
      <c r="E408" s="79">
        <v>0</v>
      </c>
      <c r="F408" s="79">
        <v>-39</v>
      </c>
      <c r="G408" s="78">
        <v>45320</v>
      </c>
      <c r="H408" s="77" t="s">
        <v>8362</v>
      </c>
      <c r="I408" s="80">
        <v>1529946</v>
      </c>
      <c r="J408" s="80" t="s">
        <v>1306</v>
      </c>
      <c r="K408" s="80">
        <v>198751</v>
      </c>
      <c r="L408" s="81">
        <v>45322</v>
      </c>
      <c r="M408" s="77" t="str">
        <f>VLOOKUP(I408,'[4]ITEM#'!A:B,2,0)</f>
        <v>Costco01</v>
      </c>
      <c r="N408" s="80" t="s">
        <v>1291</v>
      </c>
      <c r="O408" s="80">
        <v>40</v>
      </c>
      <c r="P408" s="42">
        <f>VLOOKUP(I408,'[4]ITEM#'!A:D,4,0)</f>
        <v>-39</v>
      </c>
      <c r="Q408" s="84">
        <f t="shared" si="34"/>
        <v>1</v>
      </c>
    </row>
    <row r="409" spans="1:17" x14ac:dyDescent="0.25">
      <c r="A409" s="77" t="s">
        <v>8356</v>
      </c>
      <c r="B409" s="77" t="s">
        <v>8363</v>
      </c>
      <c r="C409" s="78">
        <v>45320</v>
      </c>
      <c r="D409" s="79">
        <v>-25.55</v>
      </c>
      <c r="E409" s="79">
        <v>0</v>
      </c>
      <c r="F409" s="79">
        <v>-25.55</v>
      </c>
      <c r="G409" s="78">
        <v>45320</v>
      </c>
      <c r="H409" s="77" t="s">
        <v>8364</v>
      </c>
      <c r="I409" s="80">
        <v>1516596</v>
      </c>
      <c r="J409" s="80" t="s">
        <v>1344</v>
      </c>
      <c r="K409" s="80">
        <v>198751</v>
      </c>
      <c r="L409" s="81">
        <v>45322</v>
      </c>
      <c r="M409" s="77" t="str">
        <f>VLOOKUP(I409,'[4]ITEM#'!A:B,2,0)</f>
        <v>Costco01</v>
      </c>
      <c r="N409" s="80" t="s">
        <v>1291</v>
      </c>
      <c r="O409" s="80">
        <v>40</v>
      </c>
      <c r="P409" s="42">
        <f>VLOOKUP(I409,'[4]ITEM#'!A:D,4,0)</f>
        <v>-25.55</v>
      </c>
      <c r="Q409" s="84">
        <f t="shared" si="34"/>
        <v>1</v>
      </c>
    </row>
    <row r="410" spans="1:17" x14ac:dyDescent="0.25">
      <c r="A410" s="77" t="s">
        <v>8356</v>
      </c>
      <c r="B410" s="77" t="s">
        <v>8365</v>
      </c>
      <c r="C410" s="78">
        <v>45320</v>
      </c>
      <c r="D410" s="79">
        <v>-25.55</v>
      </c>
      <c r="E410" s="79">
        <v>0</v>
      </c>
      <c r="F410" s="79">
        <v>-25.55</v>
      </c>
      <c r="G410" s="78">
        <v>45320</v>
      </c>
      <c r="H410" s="77" t="s">
        <v>8366</v>
      </c>
      <c r="I410" s="80">
        <v>1516596</v>
      </c>
      <c r="J410" s="80" t="s">
        <v>1344</v>
      </c>
      <c r="K410" s="80">
        <v>198751</v>
      </c>
      <c r="L410" s="81">
        <v>45322</v>
      </c>
      <c r="M410" s="77" t="str">
        <f>VLOOKUP(I410,'[4]ITEM#'!A:B,2,0)</f>
        <v>Costco01</v>
      </c>
      <c r="N410" s="80" t="s">
        <v>1291</v>
      </c>
      <c r="O410" s="80">
        <v>40</v>
      </c>
      <c r="P410" s="42">
        <f>VLOOKUP(I410,'[4]ITEM#'!A:D,4,0)</f>
        <v>-25.55</v>
      </c>
      <c r="Q410" s="84">
        <f t="shared" si="34"/>
        <v>1</v>
      </c>
    </row>
    <row r="411" spans="1:17" x14ac:dyDescent="0.25">
      <c r="A411" s="77" t="s">
        <v>8356</v>
      </c>
      <c r="B411" s="77" t="s">
        <v>8365</v>
      </c>
      <c r="C411" s="78">
        <v>45320</v>
      </c>
      <c r="D411" s="79">
        <v>-22.78</v>
      </c>
      <c r="E411" s="79"/>
      <c r="F411" s="79">
        <v>-22.78</v>
      </c>
      <c r="G411" s="78">
        <v>45320</v>
      </c>
      <c r="H411" s="77" t="s">
        <v>8366</v>
      </c>
      <c r="I411" s="80">
        <v>1529939</v>
      </c>
      <c r="J411" s="80" t="s">
        <v>1339</v>
      </c>
      <c r="K411" s="80">
        <v>198751</v>
      </c>
      <c r="L411" s="81">
        <v>45322</v>
      </c>
      <c r="M411" s="77" t="str">
        <f>VLOOKUP(I411,'[4]ITEM#'!A:B,2,0)</f>
        <v>Costco01</v>
      </c>
      <c r="N411" s="80" t="s">
        <v>1291</v>
      </c>
      <c r="O411" s="80">
        <v>40</v>
      </c>
      <c r="P411" s="42">
        <f>VLOOKUP(I411,'[4]ITEM#'!A:D,4,0)</f>
        <v>-22.78</v>
      </c>
      <c r="Q411" s="84">
        <f t="shared" si="34"/>
        <v>1</v>
      </c>
    </row>
    <row r="412" spans="1:17" x14ac:dyDescent="0.25">
      <c r="A412" s="77" t="s">
        <v>8356</v>
      </c>
      <c r="B412" s="77" t="s">
        <v>8365</v>
      </c>
      <c r="C412" s="78">
        <v>45320</v>
      </c>
      <c r="D412" s="79">
        <v>-117</v>
      </c>
      <c r="E412" s="79"/>
      <c r="F412" s="79">
        <v>-117</v>
      </c>
      <c r="G412" s="78">
        <v>45320</v>
      </c>
      <c r="H412" s="77" t="s">
        <v>8366</v>
      </c>
      <c r="I412" s="80">
        <v>1529946</v>
      </c>
      <c r="J412" s="80" t="s">
        <v>1306</v>
      </c>
      <c r="K412" s="80">
        <v>198751</v>
      </c>
      <c r="L412" s="81">
        <v>45322</v>
      </c>
      <c r="M412" s="77" t="str">
        <f>VLOOKUP(I412,'[4]ITEM#'!A:B,2,0)</f>
        <v>Costco01</v>
      </c>
      <c r="N412" s="80" t="s">
        <v>1291</v>
      </c>
      <c r="O412" s="80">
        <v>40</v>
      </c>
      <c r="P412" s="42">
        <f>VLOOKUP(I412,'[4]ITEM#'!A:D,4,0)</f>
        <v>-39</v>
      </c>
      <c r="Q412" s="84">
        <f t="shared" si="34"/>
        <v>3</v>
      </c>
    </row>
    <row r="413" spans="1:17" x14ac:dyDescent="0.25">
      <c r="A413" s="77" t="s">
        <v>8356</v>
      </c>
      <c r="B413" s="77" t="s">
        <v>8367</v>
      </c>
      <c r="C413" s="78">
        <v>45320</v>
      </c>
      <c r="D413" s="79">
        <f>E413+F413</f>
        <v>-173.44</v>
      </c>
      <c r="E413" s="79">
        <v>-18.739999999999998</v>
      </c>
      <c r="F413" s="79">
        <v>-154.69999999999999</v>
      </c>
      <c r="G413" s="78">
        <v>45320</v>
      </c>
      <c r="H413" s="77" t="s">
        <v>8368</v>
      </c>
      <c r="I413" s="80">
        <v>1662420</v>
      </c>
      <c r="J413" s="80" t="s">
        <v>1318</v>
      </c>
      <c r="K413" s="80">
        <v>198751</v>
      </c>
      <c r="L413" s="81">
        <v>45322</v>
      </c>
      <c r="M413" s="77" t="str">
        <f>VLOOKUP(I413,'[4]ITEM#'!A:B,2,0)</f>
        <v>Costco01</v>
      </c>
      <c r="N413" s="80" t="s">
        <v>1301</v>
      </c>
      <c r="O413" s="80">
        <v>32</v>
      </c>
      <c r="P413" s="42">
        <f>VLOOKUP(I413,'[4]ITEM#'!A:D,4,0)</f>
        <v>-77.349999999999994</v>
      </c>
      <c r="Q413" s="84">
        <f t="shared" si="34"/>
        <v>2</v>
      </c>
    </row>
    <row r="414" spans="1:17" x14ac:dyDescent="0.25">
      <c r="A414" s="77" t="s">
        <v>8356</v>
      </c>
      <c r="B414" s="77" t="s">
        <v>8367</v>
      </c>
      <c r="C414" s="78">
        <v>45320</v>
      </c>
      <c r="D414" s="79">
        <f t="shared" ref="D414:D415" si="38">E414+F414</f>
        <v>-190.62</v>
      </c>
      <c r="E414" s="79">
        <v>-18.920000000000002</v>
      </c>
      <c r="F414" s="79">
        <v>-171.7</v>
      </c>
      <c r="G414" s="78">
        <v>45320</v>
      </c>
      <c r="H414" s="77" t="s">
        <v>8368</v>
      </c>
      <c r="I414" s="80">
        <v>1662421</v>
      </c>
      <c r="J414" s="80" t="s">
        <v>1300</v>
      </c>
      <c r="K414" s="80">
        <v>198751</v>
      </c>
      <c r="L414" s="81">
        <v>45322</v>
      </c>
      <c r="M414" s="77" t="str">
        <f>VLOOKUP(I414,'[4]ITEM#'!A:B,2,0)</f>
        <v>Costco01</v>
      </c>
      <c r="N414" s="80" t="s">
        <v>1301</v>
      </c>
      <c r="O414" s="80">
        <v>32</v>
      </c>
      <c r="P414" s="42">
        <f>VLOOKUP(I414,'[4]ITEM#'!A:D,4,0)</f>
        <v>-85.85</v>
      </c>
      <c r="Q414" s="84">
        <f t="shared" si="34"/>
        <v>2</v>
      </c>
    </row>
    <row r="415" spans="1:17" x14ac:dyDescent="0.25">
      <c r="A415" s="77" t="s">
        <v>8356</v>
      </c>
      <c r="B415" s="77" t="s">
        <v>8367</v>
      </c>
      <c r="C415" s="78">
        <v>45320</v>
      </c>
      <c r="D415" s="79">
        <f t="shared" si="38"/>
        <v>-95.31</v>
      </c>
      <c r="E415" s="79">
        <v>-9.4600000000000009</v>
      </c>
      <c r="F415" s="79">
        <v>-85.85</v>
      </c>
      <c r="G415" s="78">
        <v>45320</v>
      </c>
      <c r="H415" s="77" t="s">
        <v>8368</v>
      </c>
      <c r="I415" s="80">
        <v>1662422</v>
      </c>
      <c r="J415" s="80" t="s">
        <v>1327</v>
      </c>
      <c r="K415" s="80">
        <v>198751</v>
      </c>
      <c r="L415" s="81">
        <v>45322</v>
      </c>
      <c r="M415" s="77" t="str">
        <f>VLOOKUP(I415,'[4]ITEM#'!A:B,2,0)</f>
        <v>Costco01</v>
      </c>
      <c r="N415" s="80" t="s">
        <v>1301</v>
      </c>
      <c r="O415" s="80">
        <v>32</v>
      </c>
      <c r="P415" s="42">
        <f>VLOOKUP(I415,'[4]ITEM#'!A:D,4,0)</f>
        <v>-85.85</v>
      </c>
      <c r="Q415" s="84">
        <f t="shared" si="34"/>
        <v>1</v>
      </c>
    </row>
    <row r="416" spans="1:17" x14ac:dyDescent="0.25">
      <c r="A416" s="77" t="s">
        <v>8356</v>
      </c>
      <c r="B416" s="77" t="s">
        <v>8369</v>
      </c>
      <c r="C416" s="78">
        <v>45320</v>
      </c>
      <c r="D416" s="79">
        <v>-25.55</v>
      </c>
      <c r="E416" s="79">
        <v>0</v>
      </c>
      <c r="F416" s="79">
        <v>-25.55</v>
      </c>
      <c r="G416" s="78">
        <v>45320</v>
      </c>
      <c r="H416" s="77" t="s">
        <v>8370</v>
      </c>
      <c r="I416" s="80">
        <v>1516596</v>
      </c>
      <c r="J416" s="80" t="s">
        <v>1344</v>
      </c>
      <c r="K416" s="80">
        <v>198751</v>
      </c>
      <c r="L416" s="81">
        <v>45322</v>
      </c>
      <c r="M416" s="77" t="str">
        <f>VLOOKUP(I416,'[4]ITEM#'!A:B,2,0)</f>
        <v>Costco01</v>
      </c>
      <c r="N416" s="80" t="s">
        <v>1291</v>
      </c>
      <c r="O416" s="80">
        <v>40</v>
      </c>
      <c r="P416" s="42">
        <f>VLOOKUP(I416,'[4]ITEM#'!A:D,4,0)</f>
        <v>-25.55</v>
      </c>
      <c r="Q416" s="84">
        <f t="shared" si="34"/>
        <v>1</v>
      </c>
    </row>
    <row r="417" spans="1:17" x14ac:dyDescent="0.25">
      <c r="A417" s="77" t="s">
        <v>8356</v>
      </c>
      <c r="B417" s="77" t="s">
        <v>8369</v>
      </c>
      <c r="C417" s="78">
        <v>45320</v>
      </c>
      <c r="D417" s="79">
        <v>-22.78</v>
      </c>
      <c r="E417" s="79"/>
      <c r="F417" s="79">
        <v>-22.78</v>
      </c>
      <c r="G417" s="78">
        <v>45320</v>
      </c>
      <c r="H417" s="77" t="s">
        <v>8370</v>
      </c>
      <c r="I417" s="80">
        <v>1529939</v>
      </c>
      <c r="J417" s="80" t="s">
        <v>1339</v>
      </c>
      <c r="K417" s="80">
        <v>198751</v>
      </c>
      <c r="L417" s="81">
        <v>45322</v>
      </c>
      <c r="M417" s="77" t="str">
        <f>VLOOKUP(I417,'[4]ITEM#'!A:B,2,0)</f>
        <v>Costco01</v>
      </c>
      <c r="N417" s="80" t="s">
        <v>1291</v>
      </c>
      <c r="O417" s="80">
        <v>40</v>
      </c>
      <c r="P417" s="42">
        <f>VLOOKUP(I417,'[4]ITEM#'!A:D,4,0)</f>
        <v>-22.78</v>
      </c>
      <c r="Q417" s="84">
        <f t="shared" si="34"/>
        <v>1</v>
      </c>
    </row>
    <row r="418" spans="1:17" x14ac:dyDescent="0.25">
      <c r="A418" s="77" t="s">
        <v>8356</v>
      </c>
      <c r="B418" s="77" t="s">
        <v>8371</v>
      </c>
      <c r="C418" s="78">
        <v>45320</v>
      </c>
      <c r="D418" s="79">
        <f>E418+F418</f>
        <v>-86.72</v>
      </c>
      <c r="E418" s="79">
        <v>-9.3699999999999992</v>
      </c>
      <c r="F418" s="79">
        <v>-77.349999999999994</v>
      </c>
      <c r="G418" s="78">
        <v>45320</v>
      </c>
      <c r="H418" s="77" t="s">
        <v>8372</v>
      </c>
      <c r="I418" s="80">
        <v>1662420</v>
      </c>
      <c r="J418" s="80" t="s">
        <v>1318</v>
      </c>
      <c r="K418" s="80">
        <v>198751</v>
      </c>
      <c r="L418" s="81">
        <v>45322</v>
      </c>
      <c r="M418" s="77" t="str">
        <f>VLOOKUP(I418,'[4]ITEM#'!A:B,2,0)</f>
        <v>Costco01</v>
      </c>
      <c r="N418" s="80" t="s">
        <v>1301</v>
      </c>
      <c r="O418" s="80">
        <v>32</v>
      </c>
      <c r="P418" s="42">
        <f>VLOOKUP(I418,'[4]ITEM#'!A:D,4,0)</f>
        <v>-77.349999999999994</v>
      </c>
      <c r="Q418" s="84">
        <f t="shared" si="34"/>
        <v>1</v>
      </c>
    </row>
    <row r="419" spans="1:17" x14ac:dyDescent="0.25">
      <c r="A419" s="77" t="s">
        <v>8356</v>
      </c>
      <c r="B419" s="77" t="s">
        <v>8371</v>
      </c>
      <c r="C419" s="78">
        <v>45320</v>
      </c>
      <c r="D419" s="79">
        <f>E419+F419</f>
        <v>-190.62</v>
      </c>
      <c r="E419" s="79">
        <v>-18.920000000000002</v>
      </c>
      <c r="F419" s="79">
        <v>-171.7</v>
      </c>
      <c r="G419" s="78">
        <v>45320</v>
      </c>
      <c r="H419" s="77" t="s">
        <v>8372</v>
      </c>
      <c r="I419" s="80">
        <v>1662422</v>
      </c>
      <c r="J419" s="80" t="s">
        <v>1327</v>
      </c>
      <c r="K419" s="80">
        <v>198751</v>
      </c>
      <c r="L419" s="81">
        <v>45322</v>
      </c>
      <c r="M419" s="77" t="str">
        <f>VLOOKUP(I419,'[4]ITEM#'!A:B,2,0)</f>
        <v>Costco01</v>
      </c>
      <c r="N419" s="80" t="s">
        <v>1301</v>
      </c>
      <c r="O419" s="80">
        <v>32</v>
      </c>
      <c r="P419" s="42">
        <f>VLOOKUP(I419,'[4]ITEM#'!A:D,4,0)</f>
        <v>-85.85</v>
      </c>
      <c r="Q419" s="84">
        <f t="shared" si="34"/>
        <v>2</v>
      </c>
    </row>
    <row r="420" spans="1:17" x14ac:dyDescent="0.25">
      <c r="A420" s="77" t="s">
        <v>8356</v>
      </c>
      <c r="B420" s="77" t="s">
        <v>8373</v>
      </c>
      <c r="C420" s="78">
        <v>45320</v>
      </c>
      <c r="D420" s="79">
        <f>E420+F420</f>
        <v>-86.72</v>
      </c>
      <c r="E420" s="79">
        <v>-9.3699999999999992</v>
      </c>
      <c r="F420" s="79">
        <v>-77.349999999999994</v>
      </c>
      <c r="G420" s="78">
        <v>45320</v>
      </c>
      <c r="H420" s="77" t="s">
        <v>8374</v>
      </c>
      <c r="I420" s="80">
        <v>1662420</v>
      </c>
      <c r="J420" s="80" t="s">
        <v>1318</v>
      </c>
      <c r="K420" s="80">
        <v>198751</v>
      </c>
      <c r="L420" s="81">
        <v>45322</v>
      </c>
      <c r="M420" s="77" t="str">
        <f>VLOOKUP(I420,'[4]ITEM#'!A:B,2,0)</f>
        <v>Costco01</v>
      </c>
      <c r="N420" s="80" t="s">
        <v>1301</v>
      </c>
      <c r="O420" s="80">
        <v>32</v>
      </c>
      <c r="P420" s="42">
        <f>VLOOKUP(I420,'[4]ITEM#'!A:D,4,0)</f>
        <v>-77.349999999999994</v>
      </c>
      <c r="Q420" s="84">
        <f t="shared" si="34"/>
        <v>1</v>
      </c>
    </row>
    <row r="421" spans="1:17" x14ac:dyDescent="0.25">
      <c r="A421" s="77" t="s">
        <v>8356</v>
      </c>
      <c r="B421" s="77" t="s">
        <v>8373</v>
      </c>
      <c r="C421" s="78">
        <v>45320</v>
      </c>
      <c r="D421" s="79">
        <f>E421+F421</f>
        <v>-95.31</v>
      </c>
      <c r="E421" s="79">
        <v>-9.4600000000000009</v>
      </c>
      <c r="F421" s="79">
        <v>-85.85</v>
      </c>
      <c r="G421" s="78">
        <v>45320</v>
      </c>
      <c r="H421" s="77" t="s">
        <v>8374</v>
      </c>
      <c r="I421" s="80">
        <v>1662422</v>
      </c>
      <c r="J421" s="80" t="s">
        <v>1327</v>
      </c>
      <c r="K421" s="80">
        <v>198751</v>
      </c>
      <c r="L421" s="81">
        <v>45322</v>
      </c>
      <c r="M421" s="77" t="str">
        <f>VLOOKUP(I421,'[4]ITEM#'!A:B,2,0)</f>
        <v>Costco01</v>
      </c>
      <c r="N421" s="80" t="s">
        <v>1301</v>
      </c>
      <c r="O421" s="80">
        <v>32</v>
      </c>
      <c r="P421" s="42">
        <f>VLOOKUP(I421,'[4]ITEM#'!A:D,4,0)</f>
        <v>-85.85</v>
      </c>
      <c r="Q421" s="84">
        <f t="shared" si="34"/>
        <v>1</v>
      </c>
    </row>
    <row r="422" spans="1:17" x14ac:dyDescent="0.25">
      <c r="A422" s="77" t="s">
        <v>8356</v>
      </c>
      <c r="B422" s="77" t="s">
        <v>8375</v>
      </c>
      <c r="C422" s="78">
        <v>45320</v>
      </c>
      <c r="D422" s="79">
        <v>-22.78</v>
      </c>
      <c r="E422" s="79">
        <v>0</v>
      </c>
      <c r="F422" s="79">
        <v>-22.78</v>
      </c>
      <c r="G422" s="78">
        <v>45320</v>
      </c>
      <c r="H422" s="77" t="s">
        <v>8376</v>
      </c>
      <c r="I422" s="80">
        <v>1529944</v>
      </c>
      <c r="J422" s="80" t="s">
        <v>1330</v>
      </c>
      <c r="K422" s="80">
        <v>198751</v>
      </c>
      <c r="L422" s="81">
        <v>45322</v>
      </c>
      <c r="M422" s="77" t="str">
        <f>VLOOKUP(I422,'[4]ITEM#'!A:B,2,0)</f>
        <v>Costco01</v>
      </c>
      <c r="N422" s="80" t="s">
        <v>1291</v>
      </c>
      <c r="O422" s="80">
        <v>40</v>
      </c>
      <c r="P422" s="42">
        <f>VLOOKUP(I422,'[4]ITEM#'!A:D,4,0)</f>
        <v>-22.78</v>
      </c>
      <c r="Q422" s="84">
        <f t="shared" si="34"/>
        <v>1</v>
      </c>
    </row>
    <row r="423" spans="1:17" x14ac:dyDescent="0.25">
      <c r="A423" s="77" t="s">
        <v>8356</v>
      </c>
      <c r="B423" s="77" t="s">
        <v>8377</v>
      </c>
      <c r="C423" s="78">
        <v>45320</v>
      </c>
      <c r="D423" s="79">
        <f>E423+F423</f>
        <v>-86.72</v>
      </c>
      <c r="E423" s="79">
        <v>-9.3699999999999992</v>
      </c>
      <c r="F423" s="79">
        <v>-77.349999999999994</v>
      </c>
      <c r="G423" s="78">
        <v>45320</v>
      </c>
      <c r="H423" s="77" t="s">
        <v>8378</v>
      </c>
      <c r="I423" s="80">
        <v>1662420</v>
      </c>
      <c r="J423" s="80" t="s">
        <v>1318</v>
      </c>
      <c r="K423" s="80">
        <v>198751</v>
      </c>
      <c r="L423" s="81">
        <v>45322</v>
      </c>
      <c r="M423" s="77" t="str">
        <f>VLOOKUP(I423,'[4]ITEM#'!A:B,2,0)</f>
        <v>Costco01</v>
      </c>
      <c r="N423" s="80" t="s">
        <v>1301</v>
      </c>
      <c r="O423" s="80">
        <v>32</v>
      </c>
      <c r="P423" s="42">
        <f>VLOOKUP(I423,'[4]ITEM#'!A:D,4,0)</f>
        <v>-77.349999999999994</v>
      </c>
      <c r="Q423" s="84">
        <f t="shared" si="34"/>
        <v>1</v>
      </c>
    </row>
    <row r="424" spans="1:17" x14ac:dyDescent="0.25">
      <c r="A424" s="77" t="s">
        <v>8356</v>
      </c>
      <c r="B424" s="77" t="s">
        <v>8377</v>
      </c>
      <c r="C424" s="78">
        <v>45320</v>
      </c>
      <c r="D424" s="79">
        <f t="shared" ref="D424:D425" si="39">E424+F424</f>
        <v>-285.93</v>
      </c>
      <c r="E424" s="79">
        <v>-28.38</v>
      </c>
      <c r="F424" s="79">
        <v>-257.55</v>
      </c>
      <c r="G424" s="78">
        <v>45320</v>
      </c>
      <c r="H424" s="77" t="s">
        <v>8378</v>
      </c>
      <c r="I424" s="80">
        <v>1662421</v>
      </c>
      <c r="J424" s="80" t="s">
        <v>1300</v>
      </c>
      <c r="K424" s="80">
        <v>198751</v>
      </c>
      <c r="L424" s="81">
        <v>45322</v>
      </c>
      <c r="M424" s="77" t="str">
        <f>VLOOKUP(I424,'[4]ITEM#'!A:B,2,0)</f>
        <v>Costco01</v>
      </c>
      <c r="N424" s="80" t="s">
        <v>1301</v>
      </c>
      <c r="O424" s="80">
        <v>32</v>
      </c>
      <c r="P424" s="42">
        <f>VLOOKUP(I424,'[4]ITEM#'!A:D,4,0)</f>
        <v>-85.85</v>
      </c>
      <c r="Q424" s="84">
        <f t="shared" si="34"/>
        <v>3.0000000000000004</v>
      </c>
    </row>
    <row r="425" spans="1:17" x14ac:dyDescent="0.25">
      <c r="A425" s="77" t="s">
        <v>8356</v>
      </c>
      <c r="B425" s="77" t="s">
        <v>8377</v>
      </c>
      <c r="C425" s="78">
        <v>45320</v>
      </c>
      <c r="D425" s="79">
        <f t="shared" si="39"/>
        <v>-95.31</v>
      </c>
      <c r="E425" s="79">
        <v>-9.4600000000000009</v>
      </c>
      <c r="F425" s="79">
        <v>-85.85</v>
      </c>
      <c r="G425" s="78">
        <v>45320</v>
      </c>
      <c r="H425" s="77" t="s">
        <v>8378</v>
      </c>
      <c r="I425" s="80">
        <v>1662422</v>
      </c>
      <c r="J425" s="80" t="s">
        <v>1327</v>
      </c>
      <c r="K425" s="80">
        <v>198751</v>
      </c>
      <c r="L425" s="81">
        <v>45322</v>
      </c>
      <c r="M425" s="77" t="str">
        <f>VLOOKUP(I425,'[4]ITEM#'!A:B,2,0)</f>
        <v>Costco01</v>
      </c>
      <c r="N425" s="80" t="s">
        <v>1301</v>
      </c>
      <c r="O425" s="80">
        <v>32</v>
      </c>
      <c r="P425" s="42">
        <f>VLOOKUP(I425,'[4]ITEM#'!A:D,4,0)</f>
        <v>-85.85</v>
      </c>
      <c r="Q425" s="84">
        <f t="shared" si="34"/>
        <v>1</v>
      </c>
    </row>
    <row r="426" spans="1:17" x14ac:dyDescent="0.25">
      <c r="A426" s="77" t="s">
        <v>8356</v>
      </c>
      <c r="B426" s="77" t="s">
        <v>8379</v>
      </c>
      <c r="C426" s="78">
        <v>45320</v>
      </c>
      <c r="D426" s="79">
        <v>-86.7</v>
      </c>
      <c r="E426" s="79">
        <v>-9.35</v>
      </c>
      <c r="F426" s="79">
        <v>-77.349999999999994</v>
      </c>
      <c r="G426" s="78">
        <v>45320</v>
      </c>
      <c r="H426" s="77" t="s">
        <v>8380</v>
      </c>
      <c r="I426" s="80">
        <v>1662420</v>
      </c>
      <c r="J426" s="80" t="s">
        <v>1318</v>
      </c>
      <c r="K426" s="80">
        <v>198751</v>
      </c>
      <c r="L426" s="81">
        <v>45322</v>
      </c>
      <c r="M426" s="77" t="str">
        <f>VLOOKUP(I426,'[4]ITEM#'!A:B,2,0)</f>
        <v>Costco01</v>
      </c>
      <c r="N426" s="80" t="s">
        <v>1301</v>
      </c>
      <c r="O426" s="80">
        <v>32</v>
      </c>
      <c r="P426" s="42">
        <f>VLOOKUP(I426,'[4]ITEM#'!A:D,4,0)</f>
        <v>-77.349999999999994</v>
      </c>
      <c r="Q426" s="84">
        <f t="shared" si="34"/>
        <v>1</v>
      </c>
    </row>
    <row r="427" spans="1:17" x14ac:dyDescent="0.25">
      <c r="D427" s="59">
        <f>SUM(D2:D426)</f>
        <v>-39709.890000000065</v>
      </c>
      <c r="E427" s="59">
        <f>SUM(E2:E426)</f>
        <v>-4647.3199999999961</v>
      </c>
      <c r="F427" s="59">
        <f>SUM(F2:F426)</f>
        <v>-35062.569999999876</v>
      </c>
    </row>
  </sheetData>
  <conditionalFormatting sqref="B1">
    <cfRule type="duplicateValues" dxfId="20" priority="9"/>
    <cfRule type="duplicateValues" dxfId="19" priority="10"/>
    <cfRule type="duplicateValues" dxfId="18" priority="11"/>
  </conditionalFormatting>
  <pageMargins left="0.7" right="0.7" top="0.75" bottom="0.75" header="0.3" footer="0.3"/>
  <pageSetup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R383"/>
  <sheetViews>
    <sheetView topLeftCell="C1" workbookViewId="0">
      <selection activeCell="M2" sqref="M2"/>
    </sheetView>
  </sheetViews>
  <sheetFormatPr defaultRowHeight="15" x14ac:dyDescent="0.25"/>
  <cols>
    <col min="1" max="1" width="18.7109375" bestFit="1" customWidth="1"/>
    <col min="2" max="2" width="15.5703125" bestFit="1" customWidth="1"/>
    <col min="3" max="3" width="10.5703125" bestFit="1" customWidth="1"/>
    <col min="4" max="4" width="13.140625" bestFit="1" customWidth="1"/>
    <col min="5" max="5" width="27.5703125" bestFit="1" customWidth="1"/>
    <col min="6" max="6" width="20.140625" bestFit="1" customWidth="1"/>
    <col min="7" max="7" width="9.42578125" bestFit="1" customWidth="1"/>
    <col min="8" max="8" width="13.5703125" bestFit="1" customWidth="1"/>
    <col min="9" max="9" width="8.140625" bestFit="1" customWidth="1"/>
    <col min="10" max="10" width="12.28515625" bestFit="1" customWidth="1"/>
    <col min="11" max="11" width="9" bestFit="1" customWidth="1"/>
    <col min="12" max="12" width="9.7109375" bestFit="1" customWidth="1"/>
    <col min="13" max="13" width="8.7109375" bestFit="1" customWidth="1"/>
    <col min="14" max="14" width="15.85546875" bestFit="1" customWidth="1"/>
    <col min="15" max="15" width="3.140625" bestFit="1" customWidth="1"/>
    <col min="16" max="16" width="10.5703125" bestFit="1" customWidth="1"/>
    <col min="17" max="17" width="4.140625" bestFit="1" customWidth="1"/>
    <col min="18" max="18" width="11.140625" bestFit="1" customWidth="1"/>
  </cols>
  <sheetData>
    <row r="1" spans="1:18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7780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</row>
    <row r="2" spans="1:18" x14ac:dyDescent="0.25">
      <c r="A2" s="77" t="s">
        <v>8381</v>
      </c>
      <c r="B2" s="77" t="s">
        <v>8382</v>
      </c>
      <c r="C2" s="78">
        <v>45321</v>
      </c>
      <c r="D2" s="79">
        <f>E2+F2</f>
        <v>-32.380000000000003</v>
      </c>
      <c r="E2" s="79">
        <v>-9.8800000000000008</v>
      </c>
      <c r="F2" s="79">
        <v>-22.5</v>
      </c>
      <c r="G2" s="78">
        <v>45321</v>
      </c>
      <c r="H2" s="77" t="s">
        <v>8383</v>
      </c>
      <c r="I2" s="80">
        <v>1663069</v>
      </c>
      <c r="J2" s="80" t="s">
        <v>5742</v>
      </c>
      <c r="K2" s="80">
        <v>198835</v>
      </c>
      <c r="L2" s="81">
        <v>45323</v>
      </c>
      <c r="M2" s="77" t="str">
        <f>VLOOKUP(I2,'[5]ITEM#'!A:B,2,0)</f>
        <v>Costco01</v>
      </c>
      <c r="N2" t="s">
        <v>1311</v>
      </c>
      <c r="O2">
        <v>55</v>
      </c>
      <c r="P2" s="42">
        <f>VLOOKUP(I2,'[5]ITEM#'!A:D,4,0)</f>
        <v>-22.5</v>
      </c>
      <c r="Q2" s="84">
        <f t="shared" ref="Q2:Q65" si="0">F2/P2</f>
        <v>1</v>
      </c>
      <c r="R2" s="85" t="s">
        <v>1289</v>
      </c>
    </row>
    <row r="3" spans="1:18" x14ac:dyDescent="0.25">
      <c r="A3" s="77" t="s">
        <v>8381</v>
      </c>
      <c r="B3" s="77" t="s">
        <v>8382</v>
      </c>
      <c r="C3" s="78">
        <v>45321</v>
      </c>
      <c r="D3" s="79">
        <f>E3+F3</f>
        <v>-40.730000000000004</v>
      </c>
      <c r="E3" s="79">
        <v>-18.23</v>
      </c>
      <c r="F3" s="79">
        <v>-22.5</v>
      </c>
      <c r="G3" s="78">
        <v>45321</v>
      </c>
      <c r="H3" s="77" t="s">
        <v>8383</v>
      </c>
      <c r="I3" s="80">
        <v>1663075</v>
      </c>
      <c r="J3" s="80" t="s">
        <v>5741</v>
      </c>
      <c r="K3" s="80">
        <v>198835</v>
      </c>
      <c r="L3" s="81">
        <v>45323</v>
      </c>
      <c r="M3" s="77" t="str">
        <f>VLOOKUP(I3,'[5]ITEM#'!A:B,2,0)</f>
        <v>Costco01</v>
      </c>
      <c r="N3" t="s">
        <v>1311</v>
      </c>
      <c r="O3">
        <v>55</v>
      </c>
      <c r="P3" s="42">
        <f>VLOOKUP(I3,'[5]ITEM#'!A:D,4,0)</f>
        <v>-22.5</v>
      </c>
      <c r="Q3" s="84">
        <f t="shared" si="0"/>
        <v>1</v>
      </c>
      <c r="R3" s="85" t="s">
        <v>1289</v>
      </c>
    </row>
    <row r="4" spans="1:18" x14ac:dyDescent="0.25">
      <c r="A4" s="77" t="s">
        <v>8381</v>
      </c>
      <c r="B4" s="77" t="s">
        <v>8384</v>
      </c>
      <c r="C4" s="78">
        <v>45321</v>
      </c>
      <c r="D4" s="79">
        <v>-32.380000000000003</v>
      </c>
      <c r="E4" s="79">
        <v>-9.8800000000000008</v>
      </c>
      <c r="F4" s="79">
        <v>-22.5</v>
      </c>
      <c r="G4" s="78">
        <v>45321</v>
      </c>
      <c r="H4" s="77" t="s">
        <v>8385</v>
      </c>
      <c r="I4" s="80">
        <v>1663069</v>
      </c>
      <c r="J4" s="80" t="s">
        <v>5742</v>
      </c>
      <c r="K4" s="80">
        <v>198835</v>
      </c>
      <c r="L4" s="81">
        <v>45323</v>
      </c>
      <c r="M4" s="77" t="str">
        <f>VLOOKUP(I4,'[5]ITEM#'!A:B,2,0)</f>
        <v>Costco01</v>
      </c>
      <c r="N4" t="s">
        <v>1311</v>
      </c>
      <c r="O4">
        <v>55</v>
      </c>
      <c r="P4" s="42">
        <f>VLOOKUP(I4,'[5]ITEM#'!A:D,4,0)</f>
        <v>-22.5</v>
      </c>
      <c r="Q4" s="84">
        <f t="shared" si="0"/>
        <v>1</v>
      </c>
      <c r="R4" s="85" t="s">
        <v>1289</v>
      </c>
    </row>
    <row r="5" spans="1:18" x14ac:dyDescent="0.25">
      <c r="A5" s="77" t="s">
        <v>8381</v>
      </c>
      <c r="B5" s="77" t="s">
        <v>8386</v>
      </c>
      <c r="C5" s="78">
        <v>45321</v>
      </c>
      <c r="D5" s="79">
        <f>E5+F5</f>
        <v>-190.62</v>
      </c>
      <c r="E5" s="79">
        <v>-18.920000000000002</v>
      </c>
      <c r="F5" s="79">
        <v>-171.7</v>
      </c>
      <c r="G5" s="78">
        <v>45321</v>
      </c>
      <c r="H5" s="77" t="s">
        <v>8387</v>
      </c>
      <c r="I5" s="80">
        <v>1662421</v>
      </c>
      <c r="J5" s="80" t="s">
        <v>1300</v>
      </c>
      <c r="K5" s="80">
        <v>198837</v>
      </c>
      <c r="L5" s="81">
        <v>45323</v>
      </c>
      <c r="M5" s="77" t="str">
        <f>VLOOKUP(I5,'[5]ITEM#'!A:B,2,0)</f>
        <v>Costco01</v>
      </c>
      <c r="N5" t="s">
        <v>1301</v>
      </c>
      <c r="O5">
        <v>32</v>
      </c>
      <c r="P5" s="42">
        <f>VLOOKUP(I5,'[5]ITEM#'!A:D,4,0)</f>
        <v>-85.85</v>
      </c>
      <c r="Q5" s="84">
        <f t="shared" si="0"/>
        <v>2</v>
      </c>
      <c r="R5" s="85" t="s">
        <v>1289</v>
      </c>
    </row>
    <row r="6" spans="1:18" x14ac:dyDescent="0.25">
      <c r="A6" s="77" t="s">
        <v>8381</v>
      </c>
      <c r="B6" s="77" t="s">
        <v>8386</v>
      </c>
      <c r="C6" s="78">
        <v>45321</v>
      </c>
      <c r="D6" s="79">
        <f>E6+F6</f>
        <v>-40.36</v>
      </c>
      <c r="E6" s="79">
        <v>-9.07</v>
      </c>
      <c r="F6" s="79">
        <v>-31.29</v>
      </c>
      <c r="G6" s="78">
        <v>45321</v>
      </c>
      <c r="H6" s="77" t="s">
        <v>8387</v>
      </c>
      <c r="I6" s="80">
        <v>1793729</v>
      </c>
      <c r="J6" s="80" t="s">
        <v>8893</v>
      </c>
      <c r="K6" s="80">
        <v>198837</v>
      </c>
      <c r="L6" s="81">
        <v>45323</v>
      </c>
      <c r="M6" s="77" t="str">
        <f>VLOOKUP(I6,'[5]ITEM#'!A:B,2,0)</f>
        <v>Costco01</v>
      </c>
      <c r="N6" t="s">
        <v>8894</v>
      </c>
      <c r="O6">
        <v>15</v>
      </c>
      <c r="P6" s="42">
        <f>VLOOKUP(I6,'[5]ITEM#'!A:D,4,0)</f>
        <v>-31.29</v>
      </c>
      <c r="Q6" s="84">
        <f t="shared" si="0"/>
        <v>1</v>
      </c>
      <c r="R6" s="85" t="s">
        <v>1289</v>
      </c>
    </row>
    <row r="7" spans="1:18" x14ac:dyDescent="0.25">
      <c r="A7" s="77" t="s">
        <v>8381</v>
      </c>
      <c r="B7" s="77" t="s">
        <v>8388</v>
      </c>
      <c r="C7" s="78">
        <v>45321</v>
      </c>
      <c r="D7" s="79">
        <v>-78</v>
      </c>
      <c r="E7" s="79">
        <v>0</v>
      </c>
      <c r="F7" s="79">
        <v>-78</v>
      </c>
      <c r="G7" s="78">
        <v>45321</v>
      </c>
      <c r="H7" s="77" t="s">
        <v>8389</v>
      </c>
      <c r="I7" s="80">
        <v>1529947</v>
      </c>
      <c r="J7" s="80" t="s">
        <v>1294</v>
      </c>
      <c r="K7" s="80">
        <v>198837</v>
      </c>
      <c r="L7" s="81">
        <v>45323</v>
      </c>
      <c r="M7" s="77" t="str">
        <f>VLOOKUP(I7,'[5]ITEM#'!A:B,2,0)</f>
        <v>Costco01</v>
      </c>
      <c r="N7" t="s">
        <v>1291</v>
      </c>
      <c r="O7">
        <v>40</v>
      </c>
      <c r="P7" s="42">
        <f>VLOOKUP(I7,'[5]ITEM#'!A:D,4,0)</f>
        <v>-39</v>
      </c>
      <c r="Q7" s="84">
        <f t="shared" si="0"/>
        <v>2</v>
      </c>
      <c r="R7" s="85" t="s">
        <v>1289</v>
      </c>
    </row>
    <row r="8" spans="1:18" x14ac:dyDescent="0.25">
      <c r="A8" s="77" t="s">
        <v>8381</v>
      </c>
      <c r="B8" s="77" t="s">
        <v>8390</v>
      </c>
      <c r="C8" s="78">
        <v>45321</v>
      </c>
      <c r="D8" s="79">
        <f>E8+F8</f>
        <v>-86.72</v>
      </c>
      <c r="E8" s="79">
        <v>-9.3699999999999992</v>
      </c>
      <c r="F8" s="79">
        <v>-77.349999999999994</v>
      </c>
      <c r="G8" s="78">
        <v>45321</v>
      </c>
      <c r="H8" s="77" t="s">
        <v>8391</v>
      </c>
      <c r="I8" s="80">
        <v>1662420</v>
      </c>
      <c r="J8" s="80" t="s">
        <v>1318</v>
      </c>
      <c r="K8" s="80">
        <v>198837</v>
      </c>
      <c r="L8" s="81">
        <v>45323</v>
      </c>
      <c r="M8" s="77" t="str">
        <f>VLOOKUP(I8,'[5]ITEM#'!A:B,2,0)</f>
        <v>Costco01</v>
      </c>
      <c r="N8" t="s">
        <v>1301</v>
      </c>
      <c r="O8">
        <v>32</v>
      </c>
      <c r="P8" s="42">
        <f>VLOOKUP(I8,'[5]ITEM#'!A:D,4,0)</f>
        <v>-77.349999999999994</v>
      </c>
      <c r="Q8" s="84">
        <f t="shared" si="0"/>
        <v>1</v>
      </c>
      <c r="R8" s="85" t="s">
        <v>1289</v>
      </c>
    </row>
    <row r="9" spans="1:18" x14ac:dyDescent="0.25">
      <c r="A9" s="77" t="s">
        <v>8381</v>
      </c>
      <c r="B9" s="77" t="s">
        <v>8390</v>
      </c>
      <c r="C9" s="78">
        <v>45321</v>
      </c>
      <c r="D9" s="79">
        <f>E9+F9</f>
        <v>-95.31</v>
      </c>
      <c r="E9" s="79">
        <v>-9.4600000000000009</v>
      </c>
      <c r="F9" s="79">
        <v>-85.85</v>
      </c>
      <c r="G9" s="78">
        <v>45321</v>
      </c>
      <c r="H9" s="77" t="s">
        <v>8391</v>
      </c>
      <c r="I9" s="80">
        <v>1662421</v>
      </c>
      <c r="J9" s="80" t="s">
        <v>1300</v>
      </c>
      <c r="K9" s="80">
        <v>198837</v>
      </c>
      <c r="L9" s="81">
        <v>45323</v>
      </c>
      <c r="M9" s="77" t="str">
        <f>VLOOKUP(I9,'[5]ITEM#'!A:B,2,0)</f>
        <v>Costco01</v>
      </c>
      <c r="N9" t="s">
        <v>1301</v>
      </c>
      <c r="O9">
        <v>32</v>
      </c>
      <c r="P9" s="42">
        <f>VLOOKUP(I9,'[5]ITEM#'!A:D,4,0)</f>
        <v>-85.85</v>
      </c>
      <c r="Q9" s="84">
        <f t="shared" si="0"/>
        <v>1</v>
      </c>
      <c r="R9" s="85" t="s">
        <v>1289</v>
      </c>
    </row>
    <row r="10" spans="1:18" x14ac:dyDescent="0.25">
      <c r="A10" s="77" t="s">
        <v>8381</v>
      </c>
      <c r="B10" s="77" t="s">
        <v>8392</v>
      </c>
      <c r="C10" s="78">
        <v>45321</v>
      </c>
      <c r="D10" s="79">
        <f t="shared" ref="D10:D12" si="1">E10+F10</f>
        <v>-77.319999999999993</v>
      </c>
      <c r="E10" s="79">
        <v>-21.02</v>
      </c>
      <c r="F10" s="79">
        <v>-56.3</v>
      </c>
      <c r="G10" s="78">
        <v>45321</v>
      </c>
      <c r="H10" s="77" t="s">
        <v>8393</v>
      </c>
      <c r="I10" s="80">
        <v>1540783</v>
      </c>
      <c r="J10" s="80" t="s">
        <v>1317</v>
      </c>
      <c r="K10" s="80">
        <v>198837</v>
      </c>
      <c r="L10" s="81">
        <v>45323</v>
      </c>
      <c r="M10" s="77" t="str">
        <f>VLOOKUP(I10,'[5]ITEM#'!A:B,2,0)</f>
        <v>Costco01</v>
      </c>
      <c r="N10" t="s">
        <v>1298</v>
      </c>
      <c r="O10">
        <v>60</v>
      </c>
      <c r="P10" s="42">
        <f>VLOOKUP(I10,'[5]ITEM#'!A:D,4,0)</f>
        <v>-28.15</v>
      </c>
      <c r="Q10" s="84">
        <f t="shared" si="0"/>
        <v>2</v>
      </c>
      <c r="R10" s="85" t="s">
        <v>1289</v>
      </c>
    </row>
    <row r="11" spans="1:18" x14ac:dyDescent="0.25">
      <c r="A11" s="77" t="s">
        <v>8381</v>
      </c>
      <c r="B11" s="77" t="s">
        <v>8392</v>
      </c>
      <c r="C11" s="78">
        <v>45321</v>
      </c>
      <c r="D11" s="79">
        <f t="shared" si="1"/>
        <v>-86.72</v>
      </c>
      <c r="E11" s="79">
        <v>-9.3699999999999992</v>
      </c>
      <c r="F11" s="79">
        <v>-77.349999999999994</v>
      </c>
      <c r="G11" s="78">
        <v>45321</v>
      </c>
      <c r="H11" s="77" t="s">
        <v>8393</v>
      </c>
      <c r="I11" s="80">
        <v>1662420</v>
      </c>
      <c r="J11" s="80" t="s">
        <v>1318</v>
      </c>
      <c r="K11" s="80">
        <v>198837</v>
      </c>
      <c r="L11" s="81">
        <v>45323</v>
      </c>
      <c r="M11" s="77" t="str">
        <f>VLOOKUP(I11,'[5]ITEM#'!A:B,2,0)</f>
        <v>Costco01</v>
      </c>
      <c r="N11" t="s">
        <v>1301</v>
      </c>
      <c r="O11">
        <v>32</v>
      </c>
      <c r="P11" s="42">
        <f>VLOOKUP(I11,'[5]ITEM#'!A:D,4,0)</f>
        <v>-77.349999999999994</v>
      </c>
      <c r="Q11" s="84">
        <f t="shared" si="0"/>
        <v>1</v>
      </c>
      <c r="R11" s="85" t="s">
        <v>1289</v>
      </c>
    </row>
    <row r="12" spans="1:18" x14ac:dyDescent="0.25">
      <c r="A12" s="77" t="s">
        <v>8381</v>
      </c>
      <c r="B12" s="77" t="s">
        <v>8392</v>
      </c>
      <c r="C12" s="78">
        <v>45321</v>
      </c>
      <c r="D12" s="79">
        <f t="shared" si="1"/>
        <v>-95.31</v>
      </c>
      <c r="E12" s="79">
        <v>-9.4600000000000009</v>
      </c>
      <c r="F12" s="79">
        <v>-85.85</v>
      </c>
      <c r="G12" s="78">
        <v>45321</v>
      </c>
      <c r="H12" s="77" t="s">
        <v>8393</v>
      </c>
      <c r="I12" s="80">
        <v>1662421</v>
      </c>
      <c r="J12" s="80" t="s">
        <v>1300</v>
      </c>
      <c r="K12" s="80">
        <v>198837</v>
      </c>
      <c r="L12" s="81">
        <v>45323</v>
      </c>
      <c r="M12" s="77" t="str">
        <f>VLOOKUP(I12,'[5]ITEM#'!A:B,2,0)</f>
        <v>Costco01</v>
      </c>
      <c r="N12" t="s">
        <v>1301</v>
      </c>
      <c r="O12">
        <v>32</v>
      </c>
      <c r="P12" s="42">
        <f>VLOOKUP(I12,'[5]ITEM#'!A:D,4,0)</f>
        <v>-85.85</v>
      </c>
      <c r="Q12" s="84">
        <f t="shared" si="0"/>
        <v>1</v>
      </c>
      <c r="R12" s="85" t="s">
        <v>1289</v>
      </c>
    </row>
    <row r="13" spans="1:18" x14ac:dyDescent="0.25">
      <c r="A13" s="77" t="s">
        <v>8381</v>
      </c>
      <c r="B13" s="77" t="s">
        <v>8394</v>
      </c>
      <c r="C13" s="78">
        <v>45321</v>
      </c>
      <c r="D13" s="79">
        <f>E13+F13</f>
        <v>-86.72</v>
      </c>
      <c r="E13" s="79">
        <v>-9.3699999999999992</v>
      </c>
      <c r="F13" s="79">
        <v>-77.349999999999994</v>
      </c>
      <c r="G13" s="78">
        <v>45321</v>
      </c>
      <c r="H13" s="77" t="s">
        <v>8395</v>
      </c>
      <c r="I13" s="80">
        <v>1662420</v>
      </c>
      <c r="J13" s="80" t="s">
        <v>1318</v>
      </c>
      <c r="K13" s="80">
        <v>198837</v>
      </c>
      <c r="L13" s="81">
        <v>45323</v>
      </c>
      <c r="M13" s="77" t="str">
        <f>VLOOKUP(I13,'[5]ITEM#'!A:B,2,0)</f>
        <v>Costco01</v>
      </c>
      <c r="N13" t="s">
        <v>1301</v>
      </c>
      <c r="O13">
        <v>32</v>
      </c>
      <c r="P13" s="42">
        <f>VLOOKUP(I13,'[5]ITEM#'!A:D,4,0)</f>
        <v>-77.349999999999994</v>
      </c>
      <c r="Q13" s="84">
        <f t="shared" si="0"/>
        <v>1</v>
      </c>
      <c r="R13" s="85" t="s">
        <v>1289</v>
      </c>
    </row>
    <row r="14" spans="1:18" x14ac:dyDescent="0.25">
      <c r="A14" s="77" t="s">
        <v>8381</v>
      </c>
      <c r="B14" s="77" t="s">
        <v>8394</v>
      </c>
      <c r="C14" s="78">
        <v>45321</v>
      </c>
      <c r="D14" s="79">
        <f>E14+F14</f>
        <v>-95.31</v>
      </c>
      <c r="E14" s="79">
        <v>-9.4600000000000009</v>
      </c>
      <c r="F14" s="79">
        <v>-85.85</v>
      </c>
      <c r="G14" s="78">
        <v>45321</v>
      </c>
      <c r="H14" s="77" t="s">
        <v>8395</v>
      </c>
      <c r="I14" s="80">
        <v>1662422</v>
      </c>
      <c r="J14" s="80" t="s">
        <v>1327</v>
      </c>
      <c r="K14" s="80">
        <v>198837</v>
      </c>
      <c r="L14" s="81">
        <v>45323</v>
      </c>
      <c r="M14" s="77" t="str">
        <f>VLOOKUP(I14,'[5]ITEM#'!A:B,2,0)</f>
        <v>Costco01</v>
      </c>
      <c r="N14" t="s">
        <v>1301</v>
      </c>
      <c r="O14">
        <v>32</v>
      </c>
      <c r="P14" s="42">
        <f>VLOOKUP(I14,'[5]ITEM#'!A:D,4,0)</f>
        <v>-85.85</v>
      </c>
      <c r="Q14" s="84">
        <f t="shared" si="0"/>
        <v>1</v>
      </c>
      <c r="R14" s="85" t="s">
        <v>1289</v>
      </c>
    </row>
    <row r="15" spans="1:18" x14ac:dyDescent="0.25">
      <c r="A15" s="77" t="s">
        <v>8396</v>
      </c>
      <c r="B15" s="77" t="s">
        <v>8397</v>
      </c>
      <c r="C15" s="78">
        <v>45322</v>
      </c>
      <c r="D15" s="79">
        <v>-39</v>
      </c>
      <c r="E15" s="79">
        <v>0</v>
      </c>
      <c r="F15" s="79">
        <v>-39</v>
      </c>
      <c r="G15" s="78">
        <v>45322</v>
      </c>
      <c r="H15" s="77" t="s">
        <v>8398</v>
      </c>
      <c r="I15" s="80">
        <v>1529946</v>
      </c>
      <c r="J15" s="80" t="s">
        <v>1306</v>
      </c>
      <c r="K15" s="80">
        <v>198858</v>
      </c>
      <c r="L15" s="81">
        <v>45324</v>
      </c>
      <c r="M15" s="77" t="str">
        <f>VLOOKUP(I15,'[5]ITEM#'!A:B,2,0)</f>
        <v>Costco01</v>
      </c>
      <c r="N15" t="s">
        <v>1291</v>
      </c>
      <c r="O15">
        <v>40</v>
      </c>
      <c r="P15" s="42">
        <f>VLOOKUP(I15,'[5]ITEM#'!A:D,4,0)</f>
        <v>-39</v>
      </c>
      <c r="Q15" s="84">
        <f t="shared" si="0"/>
        <v>1</v>
      </c>
      <c r="R15" s="85" t="s">
        <v>1289</v>
      </c>
    </row>
    <row r="16" spans="1:18" x14ac:dyDescent="0.25">
      <c r="A16" s="77" t="s">
        <v>8396</v>
      </c>
      <c r="B16" s="77" t="s">
        <v>8399</v>
      </c>
      <c r="C16" s="78">
        <v>45322</v>
      </c>
      <c r="D16" s="79">
        <v>-25.55</v>
      </c>
      <c r="E16" s="79">
        <v>0</v>
      </c>
      <c r="F16" s="79">
        <v>-25.55</v>
      </c>
      <c r="G16" s="78">
        <v>45322</v>
      </c>
      <c r="H16" s="77" t="s">
        <v>8400</v>
      </c>
      <c r="I16" s="80">
        <v>1516597</v>
      </c>
      <c r="J16" s="80" t="s">
        <v>1303</v>
      </c>
      <c r="K16" s="80">
        <v>198858</v>
      </c>
      <c r="L16" s="81">
        <v>45324</v>
      </c>
      <c r="M16" s="77" t="str">
        <f>VLOOKUP(I16,'[5]ITEM#'!A:B,2,0)</f>
        <v>Costco01</v>
      </c>
      <c r="N16" t="s">
        <v>1291</v>
      </c>
      <c r="O16">
        <v>40</v>
      </c>
      <c r="P16" s="42">
        <f>VLOOKUP(I16,'[5]ITEM#'!A:D,4,0)</f>
        <v>-25.55</v>
      </c>
      <c r="Q16" s="84">
        <f t="shared" si="0"/>
        <v>1</v>
      </c>
      <c r="R16" s="85" t="s">
        <v>1289</v>
      </c>
    </row>
    <row r="17" spans="1:18" x14ac:dyDescent="0.25">
      <c r="A17" s="77" t="s">
        <v>8396</v>
      </c>
      <c r="B17" s="77" t="s">
        <v>8401</v>
      </c>
      <c r="C17" s="78">
        <v>45322</v>
      </c>
      <c r="D17" s="79">
        <v>-95.31</v>
      </c>
      <c r="E17" s="79">
        <v>-9.4600000000000009</v>
      </c>
      <c r="F17" s="79">
        <v>-85.85</v>
      </c>
      <c r="G17" s="78">
        <v>45322</v>
      </c>
      <c r="H17" s="77" t="s">
        <v>8402</v>
      </c>
      <c r="I17" s="80">
        <v>1662421</v>
      </c>
      <c r="J17" s="80" t="s">
        <v>1300</v>
      </c>
      <c r="K17" s="80">
        <v>198858</v>
      </c>
      <c r="L17" s="81">
        <v>45324</v>
      </c>
      <c r="M17" s="77" t="str">
        <f>VLOOKUP(I17,'[5]ITEM#'!A:B,2,0)</f>
        <v>Costco01</v>
      </c>
      <c r="N17" t="s">
        <v>1301</v>
      </c>
      <c r="O17">
        <v>32</v>
      </c>
      <c r="P17" s="42">
        <f>VLOOKUP(I17,'[5]ITEM#'!A:D,4,0)</f>
        <v>-85.85</v>
      </c>
      <c r="Q17" s="84">
        <f t="shared" si="0"/>
        <v>1</v>
      </c>
      <c r="R17" s="85" t="s">
        <v>1289</v>
      </c>
    </row>
    <row r="18" spans="1:18" x14ac:dyDescent="0.25">
      <c r="A18" s="77" t="s">
        <v>8396</v>
      </c>
      <c r="B18" s="77" t="s">
        <v>8403</v>
      </c>
      <c r="C18" s="78">
        <v>45322</v>
      </c>
      <c r="D18" s="79">
        <v>-34.869999999999997</v>
      </c>
      <c r="E18" s="79">
        <v>0</v>
      </c>
      <c r="F18" s="79">
        <v>-34.869999999999997</v>
      </c>
      <c r="G18" s="78">
        <v>45322</v>
      </c>
      <c r="H18" s="77" t="s">
        <v>8404</v>
      </c>
      <c r="I18" s="80">
        <v>1704894</v>
      </c>
      <c r="J18" s="80" t="s">
        <v>7314</v>
      </c>
      <c r="K18" s="80">
        <v>198858</v>
      </c>
      <c r="L18" s="81">
        <v>45324</v>
      </c>
      <c r="M18" s="77" t="str">
        <f>VLOOKUP(I18,'[5]ITEM#'!A:B,2,0)</f>
        <v>Costco01</v>
      </c>
      <c r="N18" t="s">
        <v>1291</v>
      </c>
      <c r="O18">
        <v>40</v>
      </c>
      <c r="P18" s="42">
        <f>VLOOKUP(I18,'[5]ITEM#'!A:D,4,0)</f>
        <v>-36.71</v>
      </c>
      <c r="Q18" s="84">
        <f t="shared" si="0"/>
        <v>0.94987741759738487</v>
      </c>
      <c r="R18" s="85" t="s">
        <v>1289</v>
      </c>
    </row>
    <row r="19" spans="1:18" x14ac:dyDescent="0.25">
      <c r="A19" s="77" t="s">
        <v>8396</v>
      </c>
      <c r="B19" s="77" t="s">
        <v>8405</v>
      </c>
      <c r="C19" s="78">
        <v>45322</v>
      </c>
      <c r="D19" s="79">
        <v>-70.62</v>
      </c>
      <c r="E19" s="79">
        <v>0</v>
      </c>
      <c r="F19" s="79">
        <v>-70.62</v>
      </c>
      <c r="G19" s="78">
        <v>45322</v>
      </c>
      <c r="H19" s="77" t="s">
        <v>8406</v>
      </c>
      <c r="I19" s="80">
        <v>1585902</v>
      </c>
      <c r="J19" s="80" t="s">
        <v>1343</v>
      </c>
      <c r="K19" s="80">
        <v>198858</v>
      </c>
      <c r="L19" s="81">
        <v>45324</v>
      </c>
      <c r="M19" s="77" t="str">
        <f>VLOOKUP(I19,'[5]ITEM#'!A:B,2,0)</f>
        <v>Costco01</v>
      </c>
      <c r="N19" t="s">
        <v>1291</v>
      </c>
      <c r="O19">
        <v>40</v>
      </c>
      <c r="P19" s="42">
        <f>VLOOKUP(I19,'[5]ITEM#'!A:D,4,0)</f>
        <v>-70.62</v>
      </c>
      <c r="Q19" s="84">
        <f t="shared" si="0"/>
        <v>1</v>
      </c>
      <c r="R19" s="85" t="s">
        <v>1289</v>
      </c>
    </row>
    <row r="20" spans="1:18" x14ac:dyDescent="0.25">
      <c r="A20" s="77" t="s">
        <v>8396</v>
      </c>
      <c r="B20" s="77" t="s">
        <v>8407</v>
      </c>
      <c r="C20" s="78">
        <v>45322</v>
      </c>
      <c r="D20" s="79">
        <v>-95.31</v>
      </c>
      <c r="E20" s="79">
        <v>-9.4600000000000009</v>
      </c>
      <c r="F20" s="79">
        <v>-85.85</v>
      </c>
      <c r="G20" s="78">
        <v>45322</v>
      </c>
      <c r="H20" s="77" t="s">
        <v>8408</v>
      </c>
      <c r="I20" s="80">
        <v>1662422</v>
      </c>
      <c r="J20" s="80" t="s">
        <v>1327</v>
      </c>
      <c r="K20" s="80">
        <v>198858</v>
      </c>
      <c r="L20" s="81">
        <v>45324</v>
      </c>
      <c r="M20" s="77" t="str">
        <f>VLOOKUP(I20,'[5]ITEM#'!A:B,2,0)</f>
        <v>Costco01</v>
      </c>
      <c r="N20" t="s">
        <v>1301</v>
      </c>
      <c r="O20">
        <v>32</v>
      </c>
      <c r="P20" s="42">
        <f>VLOOKUP(I20,'[5]ITEM#'!A:D,4,0)</f>
        <v>-85.85</v>
      </c>
      <c r="Q20" s="84">
        <f t="shared" si="0"/>
        <v>1</v>
      </c>
      <c r="R20" s="85" t="s">
        <v>1289</v>
      </c>
    </row>
    <row r="21" spans="1:18" x14ac:dyDescent="0.25">
      <c r="A21" s="77" t="s">
        <v>8396</v>
      </c>
      <c r="B21" s="77" t="s">
        <v>8409</v>
      </c>
      <c r="C21" s="78">
        <v>45322</v>
      </c>
      <c r="D21" s="79">
        <v>-95.31</v>
      </c>
      <c r="E21" s="79">
        <v>-9.4600000000000009</v>
      </c>
      <c r="F21" s="79">
        <v>-85.85</v>
      </c>
      <c r="G21" s="78">
        <v>45322</v>
      </c>
      <c r="H21" s="77" t="s">
        <v>8410</v>
      </c>
      <c r="I21" s="80">
        <v>1662421</v>
      </c>
      <c r="J21" s="80" t="s">
        <v>1300</v>
      </c>
      <c r="K21" s="80">
        <v>198858</v>
      </c>
      <c r="L21" s="81">
        <v>45324</v>
      </c>
      <c r="M21" s="77" t="str">
        <f>VLOOKUP(I21,'[5]ITEM#'!A:B,2,0)</f>
        <v>Costco01</v>
      </c>
      <c r="N21" t="s">
        <v>1301</v>
      </c>
      <c r="O21">
        <v>32</v>
      </c>
      <c r="P21" s="42">
        <f>VLOOKUP(I21,'[5]ITEM#'!A:D,4,0)</f>
        <v>-85.85</v>
      </c>
      <c r="Q21" s="84">
        <f t="shared" si="0"/>
        <v>1</v>
      </c>
      <c r="R21" s="85" t="s">
        <v>1289</v>
      </c>
    </row>
    <row r="22" spans="1:18" x14ac:dyDescent="0.25">
      <c r="A22" s="77" t="s">
        <v>8396</v>
      </c>
      <c r="B22" s="77" t="s">
        <v>8411</v>
      </c>
      <c r="C22" s="78">
        <v>45322</v>
      </c>
      <c r="D22" s="79">
        <f>E22+F22</f>
        <v>-86.72</v>
      </c>
      <c r="E22" s="79">
        <v>-9.3699999999999992</v>
      </c>
      <c r="F22" s="79">
        <v>-77.349999999999994</v>
      </c>
      <c r="G22" s="78">
        <v>45322</v>
      </c>
      <c r="H22" s="77" t="s">
        <v>8412</v>
      </c>
      <c r="I22" s="80">
        <v>1662420</v>
      </c>
      <c r="J22" s="80" t="s">
        <v>1318</v>
      </c>
      <c r="K22" s="80">
        <v>198858</v>
      </c>
      <c r="L22" s="81">
        <v>45324</v>
      </c>
      <c r="M22" s="77" t="str">
        <f>VLOOKUP(I22,'[5]ITEM#'!A:B,2,0)</f>
        <v>Costco01</v>
      </c>
      <c r="N22" t="s">
        <v>1301</v>
      </c>
      <c r="O22">
        <v>32</v>
      </c>
      <c r="P22" s="42">
        <f>VLOOKUP(I22,'[5]ITEM#'!A:D,4,0)</f>
        <v>-77.349999999999994</v>
      </c>
      <c r="Q22" s="84">
        <f t="shared" si="0"/>
        <v>1</v>
      </c>
      <c r="R22" s="85" t="s">
        <v>1289</v>
      </c>
    </row>
    <row r="23" spans="1:18" x14ac:dyDescent="0.25">
      <c r="A23" s="77" t="s">
        <v>8396</v>
      </c>
      <c r="B23" s="77" t="s">
        <v>8411</v>
      </c>
      <c r="C23" s="78">
        <v>45322</v>
      </c>
      <c r="D23" s="79">
        <f>E23+F23</f>
        <v>-95.31</v>
      </c>
      <c r="E23" s="79">
        <v>-9.4600000000000009</v>
      </c>
      <c r="F23" s="79">
        <v>-85.85</v>
      </c>
      <c r="G23" s="78">
        <v>45322</v>
      </c>
      <c r="H23" s="77" t="s">
        <v>8412</v>
      </c>
      <c r="I23" s="80">
        <v>1662421</v>
      </c>
      <c r="J23" s="80" t="s">
        <v>1300</v>
      </c>
      <c r="K23" s="80">
        <v>198858</v>
      </c>
      <c r="L23" s="81">
        <v>45324</v>
      </c>
      <c r="M23" s="77" t="str">
        <f>VLOOKUP(I23,'[5]ITEM#'!A:B,2,0)</f>
        <v>Costco01</v>
      </c>
      <c r="N23" t="s">
        <v>1301</v>
      </c>
      <c r="O23">
        <v>32</v>
      </c>
      <c r="P23" s="42">
        <f>VLOOKUP(I23,'[5]ITEM#'!A:D,4,0)</f>
        <v>-85.85</v>
      </c>
      <c r="Q23" s="84">
        <f t="shared" si="0"/>
        <v>1</v>
      </c>
      <c r="R23" s="85" t="s">
        <v>1289</v>
      </c>
    </row>
    <row r="24" spans="1:18" x14ac:dyDescent="0.25">
      <c r="A24" s="77" t="s">
        <v>8396</v>
      </c>
      <c r="B24" s="77" t="s">
        <v>8413</v>
      </c>
      <c r="C24" s="78">
        <v>45322</v>
      </c>
      <c r="D24" s="79">
        <f>E24+F24</f>
        <v>-86.72</v>
      </c>
      <c r="E24" s="79">
        <v>-9.3699999999999992</v>
      </c>
      <c r="F24" s="79">
        <v>-77.349999999999994</v>
      </c>
      <c r="G24" s="78">
        <v>45322</v>
      </c>
      <c r="H24" s="77" t="s">
        <v>8414</v>
      </c>
      <c r="I24" s="80">
        <v>1662420</v>
      </c>
      <c r="J24" s="80" t="s">
        <v>1318</v>
      </c>
      <c r="K24" s="80">
        <v>198858</v>
      </c>
      <c r="L24" s="81">
        <v>45324</v>
      </c>
      <c r="M24" s="77" t="str">
        <f>VLOOKUP(I24,'[5]ITEM#'!A:B,2,0)</f>
        <v>Costco01</v>
      </c>
      <c r="N24" t="s">
        <v>1301</v>
      </c>
      <c r="O24">
        <v>32</v>
      </c>
      <c r="P24" s="42">
        <f>VLOOKUP(I24,'[5]ITEM#'!A:D,4,0)</f>
        <v>-77.349999999999994</v>
      </c>
      <c r="Q24" s="84">
        <f t="shared" si="0"/>
        <v>1</v>
      </c>
      <c r="R24" s="85" t="s">
        <v>1289</v>
      </c>
    </row>
    <row r="25" spans="1:18" x14ac:dyDescent="0.25">
      <c r="A25" s="77" t="s">
        <v>8396</v>
      </c>
      <c r="B25" s="77" t="s">
        <v>8413</v>
      </c>
      <c r="C25" s="78">
        <v>45322</v>
      </c>
      <c r="D25" s="79">
        <f>E25+F25</f>
        <v>-95.31</v>
      </c>
      <c r="E25" s="79">
        <v>-9.4600000000000009</v>
      </c>
      <c r="F25" s="79">
        <v>-85.85</v>
      </c>
      <c r="G25" s="78">
        <v>45322</v>
      </c>
      <c r="H25" s="77" t="s">
        <v>8414</v>
      </c>
      <c r="I25" s="80">
        <v>1662422</v>
      </c>
      <c r="J25" s="80" t="s">
        <v>1327</v>
      </c>
      <c r="K25" s="80">
        <v>198858</v>
      </c>
      <c r="L25" s="81">
        <v>45324</v>
      </c>
      <c r="M25" s="77" t="str">
        <f>VLOOKUP(I25,'[5]ITEM#'!A:B,2,0)</f>
        <v>Costco01</v>
      </c>
      <c r="N25" t="s">
        <v>1301</v>
      </c>
      <c r="O25">
        <v>32</v>
      </c>
      <c r="P25" s="42">
        <f>VLOOKUP(I25,'[5]ITEM#'!A:D,4,0)</f>
        <v>-85.85</v>
      </c>
      <c r="Q25" s="84">
        <f t="shared" si="0"/>
        <v>1</v>
      </c>
      <c r="R25" s="85" t="s">
        <v>1289</v>
      </c>
    </row>
    <row r="26" spans="1:18" x14ac:dyDescent="0.25">
      <c r="A26" s="77" t="s">
        <v>8396</v>
      </c>
      <c r="B26" s="77" t="s">
        <v>8415</v>
      </c>
      <c r="C26" s="78">
        <v>45322</v>
      </c>
      <c r="D26" s="79">
        <v>-39</v>
      </c>
      <c r="E26" s="79">
        <v>0</v>
      </c>
      <c r="F26" s="79">
        <v>-39</v>
      </c>
      <c r="G26" s="78">
        <v>45322</v>
      </c>
      <c r="H26" s="77" t="s">
        <v>8416</v>
      </c>
      <c r="I26" s="80">
        <v>1529946</v>
      </c>
      <c r="J26" s="80" t="s">
        <v>1306</v>
      </c>
      <c r="K26" s="80">
        <v>198858</v>
      </c>
      <c r="L26" s="81">
        <v>45324</v>
      </c>
      <c r="M26" s="77" t="str">
        <f>VLOOKUP(I26,'[5]ITEM#'!A:B,2,0)</f>
        <v>Costco01</v>
      </c>
      <c r="N26" t="s">
        <v>1291</v>
      </c>
      <c r="O26">
        <v>40</v>
      </c>
      <c r="P26" s="42">
        <f>VLOOKUP(I26,'[5]ITEM#'!A:D,4,0)</f>
        <v>-39</v>
      </c>
      <c r="Q26" s="84">
        <f t="shared" si="0"/>
        <v>1</v>
      </c>
      <c r="R26" s="85" t="s">
        <v>1289</v>
      </c>
    </row>
    <row r="27" spans="1:18" x14ac:dyDescent="0.25">
      <c r="A27" s="77" t="s">
        <v>8396</v>
      </c>
      <c r="B27" s="77" t="s">
        <v>8415</v>
      </c>
      <c r="C27" s="78">
        <v>45322</v>
      </c>
      <c r="D27" s="79">
        <v>-78</v>
      </c>
      <c r="E27" s="79"/>
      <c r="F27" s="79">
        <v>-78</v>
      </c>
      <c r="G27" s="78">
        <v>45322</v>
      </c>
      <c r="H27" s="77" t="s">
        <v>8416</v>
      </c>
      <c r="I27" s="80">
        <v>1529947</v>
      </c>
      <c r="J27" s="80" t="s">
        <v>1294</v>
      </c>
      <c r="K27" s="80">
        <v>198858</v>
      </c>
      <c r="L27" s="81">
        <v>45324</v>
      </c>
      <c r="M27" s="77" t="str">
        <f>VLOOKUP(I27,'[5]ITEM#'!A:B,2,0)</f>
        <v>Costco01</v>
      </c>
      <c r="N27" t="s">
        <v>1291</v>
      </c>
      <c r="O27">
        <v>40</v>
      </c>
      <c r="P27" s="42">
        <f>VLOOKUP(I27,'[5]ITEM#'!A:D,4,0)</f>
        <v>-39</v>
      </c>
      <c r="Q27" s="84">
        <f t="shared" si="0"/>
        <v>2</v>
      </c>
      <c r="R27" s="85" t="s">
        <v>1289</v>
      </c>
    </row>
    <row r="28" spans="1:18" x14ac:dyDescent="0.25">
      <c r="A28" s="77" t="s">
        <v>8396</v>
      </c>
      <c r="B28" s="77" t="s">
        <v>8417</v>
      </c>
      <c r="C28" s="78">
        <v>45322</v>
      </c>
      <c r="D28" s="79">
        <f>E28+F28</f>
        <v>-86.72</v>
      </c>
      <c r="E28" s="79">
        <v>-9.3699999999999992</v>
      </c>
      <c r="F28" s="79">
        <v>-77.349999999999994</v>
      </c>
      <c r="G28" s="78">
        <v>45322</v>
      </c>
      <c r="H28" s="77" t="s">
        <v>8418</v>
      </c>
      <c r="I28" s="80">
        <v>1662420</v>
      </c>
      <c r="J28" s="80" t="s">
        <v>1318</v>
      </c>
      <c r="K28" s="80">
        <v>198858</v>
      </c>
      <c r="L28" s="81">
        <v>45324</v>
      </c>
      <c r="M28" s="77" t="str">
        <f>VLOOKUP(I28,'[5]ITEM#'!A:B,2,0)</f>
        <v>Costco01</v>
      </c>
      <c r="N28" t="s">
        <v>1301</v>
      </c>
      <c r="O28">
        <v>32</v>
      </c>
      <c r="P28" s="42">
        <f>VLOOKUP(I28,'[5]ITEM#'!A:D,4,0)</f>
        <v>-77.349999999999994</v>
      </c>
      <c r="Q28" s="84">
        <f t="shared" si="0"/>
        <v>1</v>
      </c>
      <c r="R28" s="85" t="s">
        <v>1289</v>
      </c>
    </row>
    <row r="29" spans="1:18" x14ac:dyDescent="0.25">
      <c r="A29" s="77" t="s">
        <v>8396</v>
      </c>
      <c r="B29" s="77" t="s">
        <v>8417</v>
      </c>
      <c r="C29" s="78">
        <v>45322</v>
      </c>
      <c r="D29" s="79">
        <f t="shared" ref="D29:D30" si="2">E29+F29</f>
        <v>-95.31</v>
      </c>
      <c r="E29" s="79">
        <v>-9.4600000000000009</v>
      </c>
      <c r="F29" s="79">
        <v>-85.85</v>
      </c>
      <c r="G29" s="78">
        <v>45322</v>
      </c>
      <c r="H29" s="77" t="s">
        <v>8418</v>
      </c>
      <c r="I29" s="80">
        <v>1662421</v>
      </c>
      <c r="J29" s="80" t="s">
        <v>1300</v>
      </c>
      <c r="K29" s="80">
        <v>198858</v>
      </c>
      <c r="L29" s="81">
        <v>45324</v>
      </c>
      <c r="M29" s="77" t="str">
        <f>VLOOKUP(I29,'[5]ITEM#'!A:B,2,0)</f>
        <v>Costco01</v>
      </c>
      <c r="N29" t="s">
        <v>1301</v>
      </c>
      <c r="O29">
        <v>32</v>
      </c>
      <c r="P29" s="42">
        <f>VLOOKUP(I29,'[5]ITEM#'!A:D,4,0)</f>
        <v>-85.85</v>
      </c>
      <c r="Q29" s="84">
        <f t="shared" si="0"/>
        <v>1</v>
      </c>
      <c r="R29" s="85" t="s">
        <v>1289</v>
      </c>
    </row>
    <row r="30" spans="1:18" x14ac:dyDescent="0.25">
      <c r="A30" s="77" t="s">
        <v>8396</v>
      </c>
      <c r="B30" s="77" t="s">
        <v>8417</v>
      </c>
      <c r="C30" s="78">
        <v>45322</v>
      </c>
      <c r="D30" s="79">
        <f t="shared" si="2"/>
        <v>-95.31</v>
      </c>
      <c r="E30" s="79">
        <v>-9.4600000000000009</v>
      </c>
      <c r="F30" s="79">
        <v>-85.85</v>
      </c>
      <c r="G30" s="78">
        <v>45322</v>
      </c>
      <c r="H30" s="77" t="s">
        <v>8418</v>
      </c>
      <c r="I30" s="80">
        <v>1662422</v>
      </c>
      <c r="J30" s="80" t="s">
        <v>1327</v>
      </c>
      <c r="K30" s="80">
        <v>198858</v>
      </c>
      <c r="L30" s="81">
        <v>45324</v>
      </c>
      <c r="M30" s="77" t="str">
        <f>VLOOKUP(I30,'[5]ITEM#'!A:B,2,0)</f>
        <v>Costco01</v>
      </c>
      <c r="N30" t="s">
        <v>1301</v>
      </c>
      <c r="O30">
        <v>32</v>
      </c>
      <c r="P30" s="42">
        <f>VLOOKUP(I30,'[5]ITEM#'!A:D,4,0)</f>
        <v>-85.85</v>
      </c>
      <c r="Q30" s="84">
        <f t="shared" si="0"/>
        <v>1</v>
      </c>
      <c r="R30" s="85" t="s">
        <v>1289</v>
      </c>
    </row>
    <row r="31" spans="1:18" x14ac:dyDescent="0.25">
      <c r="A31" s="77" t="s">
        <v>8396</v>
      </c>
      <c r="B31" s="77" t="s">
        <v>8419</v>
      </c>
      <c r="C31" s="78">
        <v>45322</v>
      </c>
      <c r="D31" s="79">
        <f>E31+F31</f>
        <v>-85.4</v>
      </c>
      <c r="E31" s="79">
        <v>-22.2</v>
      </c>
      <c r="F31" s="79">
        <v>-63.2</v>
      </c>
      <c r="G31" s="78">
        <v>45322</v>
      </c>
      <c r="H31" s="77" t="s">
        <v>8420</v>
      </c>
      <c r="I31" s="80">
        <v>1540787</v>
      </c>
      <c r="J31" s="80" t="s">
        <v>1341</v>
      </c>
      <c r="K31" s="80">
        <v>198858</v>
      </c>
      <c r="L31" s="81">
        <v>45324</v>
      </c>
      <c r="M31" s="77" t="str">
        <f>VLOOKUP(I31,'[5]ITEM#'!A:B,2,0)</f>
        <v>Costco01</v>
      </c>
      <c r="N31" t="s">
        <v>1298</v>
      </c>
      <c r="O31">
        <v>60</v>
      </c>
      <c r="P31" s="42">
        <f>VLOOKUP(I31,'[5]ITEM#'!A:D,4,0)</f>
        <v>-31.6</v>
      </c>
      <c r="Q31" s="84">
        <f t="shared" si="0"/>
        <v>2</v>
      </c>
      <c r="R31" s="85" t="s">
        <v>1289</v>
      </c>
    </row>
    <row r="32" spans="1:18" x14ac:dyDescent="0.25">
      <c r="A32" s="77" t="s">
        <v>8396</v>
      </c>
      <c r="B32" s="77" t="s">
        <v>8419</v>
      </c>
      <c r="C32" s="78">
        <v>45322</v>
      </c>
      <c r="D32" s="79">
        <f t="shared" ref="D32:D36" si="3">E32+F32</f>
        <v>-38.659999999999997</v>
      </c>
      <c r="E32" s="79">
        <v>-10.509999999999998</v>
      </c>
      <c r="F32" s="79">
        <v>-28.15</v>
      </c>
      <c r="G32" s="78">
        <v>45322</v>
      </c>
      <c r="H32" s="77" t="s">
        <v>8420</v>
      </c>
      <c r="I32" s="80">
        <v>1593357</v>
      </c>
      <c r="J32" s="80" t="s">
        <v>1302</v>
      </c>
      <c r="K32" s="80">
        <v>198858</v>
      </c>
      <c r="L32" s="81">
        <v>45324</v>
      </c>
      <c r="M32" s="77" t="str">
        <f>VLOOKUP(I32,'[5]ITEM#'!A:B,2,0)</f>
        <v>Costco01</v>
      </c>
      <c r="N32" t="s">
        <v>1298</v>
      </c>
      <c r="O32">
        <v>60</v>
      </c>
      <c r="P32" s="42">
        <f>VLOOKUP(I32,'[5]ITEM#'!A:D,4,0)</f>
        <v>-28.15</v>
      </c>
      <c r="Q32" s="84">
        <f t="shared" si="0"/>
        <v>1</v>
      </c>
      <c r="R32" s="85" t="s">
        <v>1289</v>
      </c>
    </row>
    <row r="33" spans="1:18" x14ac:dyDescent="0.25">
      <c r="A33" s="77" t="s">
        <v>8396</v>
      </c>
      <c r="B33" s="77" t="s">
        <v>8419</v>
      </c>
      <c r="C33" s="78">
        <v>45322</v>
      </c>
      <c r="D33" s="79">
        <f t="shared" si="3"/>
        <v>-85.4</v>
      </c>
      <c r="E33" s="79">
        <v>-22.2</v>
      </c>
      <c r="F33" s="79">
        <v>-63.2</v>
      </c>
      <c r="G33" s="78">
        <v>45322</v>
      </c>
      <c r="H33" s="77" t="s">
        <v>8420</v>
      </c>
      <c r="I33" s="80">
        <v>1593358</v>
      </c>
      <c r="J33" s="80" t="s">
        <v>1322</v>
      </c>
      <c r="K33" s="80">
        <v>198858</v>
      </c>
      <c r="L33" s="81">
        <v>45324</v>
      </c>
      <c r="M33" s="77" t="str">
        <f>VLOOKUP(I33,'[5]ITEM#'!A:B,2,0)</f>
        <v>Costco01</v>
      </c>
      <c r="N33" t="s">
        <v>1298</v>
      </c>
      <c r="O33">
        <v>60</v>
      </c>
      <c r="P33" s="42">
        <f>VLOOKUP(I33,'[5]ITEM#'!A:D,4,0)</f>
        <v>-31.6</v>
      </c>
      <c r="Q33" s="84">
        <f t="shared" si="0"/>
        <v>2</v>
      </c>
      <c r="R33" s="85" t="s">
        <v>1289</v>
      </c>
    </row>
    <row r="34" spans="1:18" x14ac:dyDescent="0.25">
      <c r="A34" s="77" t="s">
        <v>8396</v>
      </c>
      <c r="B34" s="77" t="s">
        <v>8419</v>
      </c>
      <c r="C34" s="78">
        <v>45322</v>
      </c>
      <c r="D34" s="79">
        <f t="shared" si="3"/>
        <v>-260.16000000000003</v>
      </c>
      <c r="E34" s="79">
        <v>-28.11</v>
      </c>
      <c r="F34" s="79">
        <v>-232.05</v>
      </c>
      <c r="G34" s="78">
        <v>45322</v>
      </c>
      <c r="H34" s="77" t="s">
        <v>8420</v>
      </c>
      <c r="I34" s="80">
        <v>1662420</v>
      </c>
      <c r="J34" s="80" t="s">
        <v>1318</v>
      </c>
      <c r="K34" s="80">
        <v>198858</v>
      </c>
      <c r="L34" s="81">
        <v>45324</v>
      </c>
      <c r="M34" s="77" t="str">
        <f>VLOOKUP(I34,'[5]ITEM#'!A:B,2,0)</f>
        <v>Costco01</v>
      </c>
      <c r="N34" t="s">
        <v>1301</v>
      </c>
      <c r="O34">
        <v>32</v>
      </c>
      <c r="P34" s="42">
        <f>VLOOKUP(I34,'[5]ITEM#'!A:D,4,0)</f>
        <v>-77.349999999999994</v>
      </c>
      <c r="Q34" s="84">
        <f t="shared" si="0"/>
        <v>3.0000000000000004</v>
      </c>
      <c r="R34" s="85" t="s">
        <v>1289</v>
      </c>
    </row>
    <row r="35" spans="1:18" x14ac:dyDescent="0.25">
      <c r="A35" s="77" t="s">
        <v>8396</v>
      </c>
      <c r="B35" s="77" t="s">
        <v>8421</v>
      </c>
      <c r="C35" s="78">
        <v>45322</v>
      </c>
      <c r="D35" s="79">
        <f t="shared" si="3"/>
        <v>-260.16000000000003</v>
      </c>
      <c r="E35" s="79">
        <v>-28.11</v>
      </c>
      <c r="F35" s="79">
        <v>-232.05</v>
      </c>
      <c r="G35" s="78">
        <v>45322</v>
      </c>
      <c r="H35" s="77" t="s">
        <v>8422</v>
      </c>
      <c r="I35" s="80">
        <v>1662420</v>
      </c>
      <c r="J35" s="80" t="s">
        <v>1318</v>
      </c>
      <c r="K35" s="80">
        <v>198858</v>
      </c>
      <c r="L35" s="81">
        <v>45324</v>
      </c>
      <c r="M35" s="77" t="str">
        <f>VLOOKUP(I35,'[5]ITEM#'!A:B,2,0)</f>
        <v>Costco01</v>
      </c>
      <c r="N35" t="s">
        <v>1301</v>
      </c>
      <c r="O35">
        <v>32</v>
      </c>
      <c r="P35" s="42">
        <f>VLOOKUP(I35,'[5]ITEM#'!A:D,4,0)</f>
        <v>-77.349999999999994</v>
      </c>
      <c r="Q35" s="84">
        <f t="shared" si="0"/>
        <v>3.0000000000000004</v>
      </c>
      <c r="R35" s="85" t="s">
        <v>1289</v>
      </c>
    </row>
    <row r="36" spans="1:18" x14ac:dyDescent="0.25">
      <c r="A36" s="77" t="s">
        <v>8396</v>
      </c>
      <c r="B36" s="77" t="s">
        <v>8421</v>
      </c>
      <c r="C36" s="78">
        <v>45322</v>
      </c>
      <c r="D36" s="79">
        <f t="shared" si="3"/>
        <v>-95.31</v>
      </c>
      <c r="E36" s="79">
        <v>-9.4600000000000009</v>
      </c>
      <c r="F36" s="79">
        <v>-85.85</v>
      </c>
      <c r="G36" s="78">
        <v>45322</v>
      </c>
      <c r="H36" s="77" t="s">
        <v>8422</v>
      </c>
      <c r="I36" s="80">
        <v>1662421</v>
      </c>
      <c r="J36" s="80" t="s">
        <v>1300</v>
      </c>
      <c r="K36" s="80">
        <v>198858</v>
      </c>
      <c r="L36" s="81">
        <v>45324</v>
      </c>
      <c r="M36" s="77" t="str">
        <f>VLOOKUP(I36,'[5]ITEM#'!A:B,2,0)</f>
        <v>Costco01</v>
      </c>
      <c r="N36" t="s">
        <v>1301</v>
      </c>
      <c r="O36">
        <v>32</v>
      </c>
      <c r="P36" s="42">
        <f>VLOOKUP(I36,'[5]ITEM#'!A:D,4,0)</f>
        <v>-85.85</v>
      </c>
      <c r="Q36" s="84">
        <f t="shared" si="0"/>
        <v>1</v>
      </c>
      <c r="R36" s="85" t="s">
        <v>1289</v>
      </c>
    </row>
    <row r="37" spans="1:18" x14ac:dyDescent="0.25">
      <c r="A37" s="77" t="s">
        <v>8396</v>
      </c>
      <c r="B37" s="77" t="s">
        <v>8423</v>
      </c>
      <c r="C37" s="78">
        <v>45322</v>
      </c>
      <c r="D37" s="79">
        <v>-25.55</v>
      </c>
      <c r="E37" s="79">
        <v>0</v>
      </c>
      <c r="F37" s="79">
        <v>-25.55</v>
      </c>
      <c r="G37" s="78">
        <v>45322</v>
      </c>
      <c r="H37" s="77" t="s">
        <v>8424</v>
      </c>
      <c r="I37" s="80">
        <v>1516597</v>
      </c>
      <c r="J37" s="80" t="s">
        <v>1303</v>
      </c>
      <c r="K37" s="80">
        <v>198858</v>
      </c>
      <c r="L37" s="81">
        <v>45324</v>
      </c>
      <c r="M37" s="77" t="str">
        <f>VLOOKUP(I37,'[5]ITEM#'!A:B,2,0)</f>
        <v>Costco01</v>
      </c>
      <c r="N37" t="s">
        <v>1291</v>
      </c>
      <c r="O37">
        <v>40</v>
      </c>
      <c r="P37" s="42">
        <f>VLOOKUP(I37,'[5]ITEM#'!A:D,4,0)</f>
        <v>-25.55</v>
      </c>
      <c r="Q37" s="84">
        <f t="shared" si="0"/>
        <v>1</v>
      </c>
      <c r="R37" s="85" t="s">
        <v>1289</v>
      </c>
    </row>
    <row r="38" spans="1:18" x14ac:dyDescent="0.25">
      <c r="A38" s="77" t="s">
        <v>8396</v>
      </c>
      <c r="B38" s="77" t="s">
        <v>8423</v>
      </c>
      <c r="C38" s="78">
        <v>45322</v>
      </c>
      <c r="D38" s="79">
        <v>-22.78</v>
      </c>
      <c r="E38" s="79"/>
      <c r="F38" s="79">
        <v>-22.78</v>
      </c>
      <c r="G38" s="78">
        <v>45322</v>
      </c>
      <c r="H38" s="77" t="s">
        <v>8424</v>
      </c>
      <c r="I38" s="80">
        <v>1529944</v>
      </c>
      <c r="J38" s="80" t="s">
        <v>1330</v>
      </c>
      <c r="K38" s="80">
        <v>198858</v>
      </c>
      <c r="L38" s="81">
        <v>45324</v>
      </c>
      <c r="M38" s="77" t="str">
        <f>VLOOKUP(I38,'[5]ITEM#'!A:B,2,0)</f>
        <v>Costco01</v>
      </c>
      <c r="N38" t="s">
        <v>1291</v>
      </c>
      <c r="O38">
        <v>40</v>
      </c>
      <c r="P38" s="42">
        <f>VLOOKUP(I38,'[5]ITEM#'!A:D,4,0)</f>
        <v>-22.78</v>
      </c>
      <c r="Q38" s="84">
        <f t="shared" si="0"/>
        <v>1</v>
      </c>
      <c r="R38" s="85" t="s">
        <v>1289</v>
      </c>
    </row>
    <row r="39" spans="1:18" x14ac:dyDescent="0.25">
      <c r="A39" s="77" t="s">
        <v>8396</v>
      </c>
      <c r="B39" s="77" t="s">
        <v>8423</v>
      </c>
      <c r="C39" s="78">
        <v>45322</v>
      </c>
      <c r="D39" s="79">
        <v>-39</v>
      </c>
      <c r="E39" s="79"/>
      <c r="F39" s="79">
        <v>-39</v>
      </c>
      <c r="G39" s="78">
        <v>45322</v>
      </c>
      <c r="H39" s="77" t="s">
        <v>8424</v>
      </c>
      <c r="I39" s="80">
        <v>1529947</v>
      </c>
      <c r="J39" s="80" t="s">
        <v>1294</v>
      </c>
      <c r="K39" s="80">
        <v>198858</v>
      </c>
      <c r="L39" s="81">
        <v>45324</v>
      </c>
      <c r="M39" s="77" t="str">
        <f>VLOOKUP(I39,'[5]ITEM#'!A:B,2,0)</f>
        <v>Costco01</v>
      </c>
      <c r="N39" t="s">
        <v>1291</v>
      </c>
      <c r="O39">
        <v>40</v>
      </c>
      <c r="P39" s="42">
        <f>VLOOKUP(I39,'[5]ITEM#'!A:D,4,0)</f>
        <v>-39</v>
      </c>
      <c r="Q39" s="84">
        <f t="shared" si="0"/>
        <v>1</v>
      </c>
      <c r="R39" s="85" t="s">
        <v>1289</v>
      </c>
    </row>
    <row r="40" spans="1:18" x14ac:dyDescent="0.25">
      <c r="A40" s="77" t="s">
        <v>8427</v>
      </c>
      <c r="B40" s="77" t="s">
        <v>8428</v>
      </c>
      <c r="C40" s="78">
        <v>45323</v>
      </c>
      <c r="D40" s="79">
        <v>-88.54</v>
      </c>
      <c r="E40" s="79">
        <v>-26.27</v>
      </c>
      <c r="F40" s="79">
        <v>-62.27</v>
      </c>
      <c r="G40" s="78">
        <v>45323</v>
      </c>
      <c r="H40" s="77" t="s">
        <v>8429</v>
      </c>
      <c r="I40" s="80">
        <v>1339335</v>
      </c>
      <c r="J40" s="80" t="s">
        <v>1314</v>
      </c>
      <c r="K40" s="80">
        <v>199108</v>
      </c>
      <c r="L40" s="81">
        <v>45327</v>
      </c>
      <c r="M40" s="77" t="str">
        <f>VLOOKUP(I40,'[5]ITEM#'!A:B,2,0)</f>
        <v>Costco01</v>
      </c>
      <c r="N40" t="s">
        <v>1301</v>
      </c>
      <c r="O40">
        <v>32</v>
      </c>
      <c r="P40" s="42">
        <f>VLOOKUP(I40,'[5]ITEM#'!A:D,4,0)</f>
        <v>-62.27</v>
      </c>
      <c r="Q40" s="84">
        <f t="shared" si="0"/>
        <v>1</v>
      </c>
      <c r="R40" s="85" t="s">
        <v>1289</v>
      </c>
    </row>
    <row r="41" spans="1:18" x14ac:dyDescent="0.25">
      <c r="A41" s="77" t="s">
        <v>8427</v>
      </c>
      <c r="B41" s="77" t="s">
        <v>8430</v>
      </c>
      <c r="C41" s="78">
        <v>45323</v>
      </c>
      <c r="D41" s="79">
        <v>-25.55</v>
      </c>
      <c r="E41" s="79">
        <v>0</v>
      </c>
      <c r="F41" s="79">
        <v>-25.55</v>
      </c>
      <c r="G41" s="78">
        <v>45323</v>
      </c>
      <c r="H41" s="77" t="s">
        <v>8431</v>
      </c>
      <c r="I41" s="80">
        <v>1516597</v>
      </c>
      <c r="J41" s="80" t="s">
        <v>1303</v>
      </c>
      <c r="K41" s="80">
        <v>199110</v>
      </c>
      <c r="L41" s="81">
        <v>45327</v>
      </c>
      <c r="M41" s="77" t="str">
        <f>VLOOKUP(I41,'[5]ITEM#'!A:B,2,0)</f>
        <v>Costco01</v>
      </c>
      <c r="N41" t="s">
        <v>1291</v>
      </c>
      <c r="O41">
        <v>40</v>
      </c>
      <c r="P41" s="42">
        <f>VLOOKUP(I41,'[5]ITEM#'!A:D,4,0)</f>
        <v>-25.55</v>
      </c>
      <c r="Q41" s="84">
        <f t="shared" si="0"/>
        <v>1</v>
      </c>
      <c r="R41" s="85" t="s">
        <v>1289</v>
      </c>
    </row>
    <row r="42" spans="1:18" x14ac:dyDescent="0.25">
      <c r="A42" s="77" t="s">
        <v>8427</v>
      </c>
      <c r="B42" s="77" t="s">
        <v>8432</v>
      </c>
      <c r="C42" s="78">
        <v>45323</v>
      </c>
      <c r="D42" s="79">
        <v>-95.31</v>
      </c>
      <c r="E42" s="79">
        <v>-9.4600000000000009</v>
      </c>
      <c r="F42" s="79">
        <v>-85.85</v>
      </c>
      <c r="G42" s="78">
        <v>45323</v>
      </c>
      <c r="H42" s="77" t="s">
        <v>8433</v>
      </c>
      <c r="I42" s="80">
        <v>1662421</v>
      </c>
      <c r="J42" s="80" t="s">
        <v>1300</v>
      </c>
      <c r="K42" s="80">
        <v>199110</v>
      </c>
      <c r="L42" s="81">
        <v>45327</v>
      </c>
      <c r="M42" s="77" t="str">
        <f>VLOOKUP(I42,'[5]ITEM#'!A:B,2,0)</f>
        <v>Costco01</v>
      </c>
      <c r="N42" t="s">
        <v>1301</v>
      </c>
      <c r="O42">
        <v>32</v>
      </c>
      <c r="P42" s="42">
        <f>VLOOKUP(I42,'[5]ITEM#'!A:D,4,0)</f>
        <v>-85.85</v>
      </c>
      <c r="Q42" s="84">
        <f t="shared" si="0"/>
        <v>1</v>
      </c>
      <c r="R42" s="85" t="s">
        <v>1289</v>
      </c>
    </row>
    <row r="43" spans="1:18" x14ac:dyDescent="0.25">
      <c r="A43" s="77" t="s">
        <v>8427</v>
      </c>
      <c r="B43" s="77" t="s">
        <v>8434</v>
      </c>
      <c r="C43" s="78">
        <v>45323</v>
      </c>
      <c r="D43" s="79">
        <v>-78</v>
      </c>
      <c r="E43" s="79">
        <v>0</v>
      </c>
      <c r="F43" s="79">
        <v>-78</v>
      </c>
      <c r="G43" s="78">
        <v>45323</v>
      </c>
      <c r="H43" s="77" t="s">
        <v>8435</v>
      </c>
      <c r="I43" s="80">
        <v>1529947</v>
      </c>
      <c r="J43" s="80" t="s">
        <v>1294</v>
      </c>
      <c r="K43" s="80">
        <v>199110</v>
      </c>
      <c r="L43" s="81">
        <v>45327</v>
      </c>
      <c r="M43" s="77" t="str">
        <f>VLOOKUP(I43,'[5]ITEM#'!A:B,2,0)</f>
        <v>Costco01</v>
      </c>
      <c r="N43" t="s">
        <v>1291</v>
      </c>
      <c r="O43">
        <v>40</v>
      </c>
      <c r="P43" s="42">
        <f>VLOOKUP(I43,'[5]ITEM#'!A:D,4,0)</f>
        <v>-39</v>
      </c>
      <c r="Q43" s="84">
        <f t="shared" si="0"/>
        <v>2</v>
      </c>
      <c r="R43" s="85" t="s">
        <v>1289</v>
      </c>
    </row>
    <row r="44" spans="1:18" x14ac:dyDescent="0.25">
      <c r="A44" s="77" t="s">
        <v>8427</v>
      </c>
      <c r="B44" s="77" t="s">
        <v>8436</v>
      </c>
      <c r="C44" s="78">
        <v>45323</v>
      </c>
      <c r="D44" s="79">
        <v>-86.72</v>
      </c>
      <c r="E44" s="79">
        <v>-9.3699999999999992</v>
      </c>
      <c r="F44" s="79">
        <v>-77.349999999999994</v>
      </c>
      <c r="G44" s="78">
        <v>45323</v>
      </c>
      <c r="H44" s="77" t="s">
        <v>8437</v>
      </c>
      <c r="I44" s="80">
        <v>1662420</v>
      </c>
      <c r="J44" s="80" t="s">
        <v>1318</v>
      </c>
      <c r="K44" s="80">
        <v>199110</v>
      </c>
      <c r="L44" s="81">
        <v>45327</v>
      </c>
      <c r="M44" s="77" t="str">
        <f>VLOOKUP(I44,'[5]ITEM#'!A:B,2,0)</f>
        <v>Costco01</v>
      </c>
      <c r="N44" t="s">
        <v>1301</v>
      </c>
      <c r="O44">
        <v>32</v>
      </c>
      <c r="P44" s="42">
        <f>VLOOKUP(I44,'[5]ITEM#'!A:D,4,0)</f>
        <v>-77.349999999999994</v>
      </c>
      <c r="Q44" s="84">
        <f t="shared" si="0"/>
        <v>1</v>
      </c>
      <c r="R44" s="85" t="s">
        <v>1289</v>
      </c>
    </row>
    <row r="45" spans="1:18" x14ac:dyDescent="0.25">
      <c r="A45" s="77" t="s">
        <v>8427</v>
      </c>
      <c r="B45" s="77" t="s">
        <v>8438</v>
      </c>
      <c r="C45" s="78">
        <v>45323</v>
      </c>
      <c r="D45" s="79">
        <v>-25.55</v>
      </c>
      <c r="E45" s="79">
        <v>0</v>
      </c>
      <c r="F45" s="79">
        <v>-25.55</v>
      </c>
      <c r="G45" s="78">
        <v>45323</v>
      </c>
      <c r="H45" s="77" t="s">
        <v>8439</v>
      </c>
      <c r="I45" s="80">
        <v>1516596</v>
      </c>
      <c r="J45" s="80" t="s">
        <v>1344</v>
      </c>
      <c r="K45" s="80">
        <v>199110</v>
      </c>
      <c r="L45" s="81">
        <v>45327</v>
      </c>
      <c r="M45" s="77" t="str">
        <f>VLOOKUP(I45,'[5]ITEM#'!A:B,2,0)</f>
        <v>Costco01</v>
      </c>
      <c r="N45" t="s">
        <v>1291</v>
      </c>
      <c r="O45">
        <v>40</v>
      </c>
      <c r="P45" s="42">
        <f>VLOOKUP(I45,'[5]ITEM#'!A:D,4,0)</f>
        <v>-25.55</v>
      </c>
      <c r="Q45" s="84">
        <f t="shared" si="0"/>
        <v>1</v>
      </c>
      <c r="R45" s="85" t="s">
        <v>1289</v>
      </c>
    </row>
    <row r="46" spans="1:18" x14ac:dyDescent="0.25">
      <c r="A46" s="77" t="s">
        <v>8427</v>
      </c>
      <c r="B46" s="77" t="s">
        <v>8440</v>
      </c>
      <c r="C46" s="78">
        <v>45323</v>
      </c>
      <c r="D46" s="79">
        <v>-39</v>
      </c>
      <c r="E46" s="79">
        <v>0</v>
      </c>
      <c r="F46" s="79">
        <v>-39</v>
      </c>
      <c r="G46" s="78">
        <v>45323</v>
      </c>
      <c r="H46" s="77" t="s">
        <v>8441</v>
      </c>
      <c r="I46" s="80">
        <v>1529946</v>
      </c>
      <c r="J46" s="80" t="s">
        <v>1306</v>
      </c>
      <c r="K46" s="80">
        <v>199110</v>
      </c>
      <c r="L46" s="81">
        <v>45327</v>
      </c>
      <c r="M46" s="77" t="str">
        <f>VLOOKUP(I46,'[5]ITEM#'!A:B,2,0)</f>
        <v>Costco01</v>
      </c>
      <c r="N46" t="s">
        <v>1291</v>
      </c>
      <c r="O46">
        <v>40</v>
      </c>
      <c r="P46" s="42">
        <f>VLOOKUP(I46,'[5]ITEM#'!A:D,4,0)</f>
        <v>-39</v>
      </c>
      <c r="Q46" s="84">
        <f t="shared" si="0"/>
        <v>1</v>
      </c>
      <c r="R46" s="85" t="s">
        <v>1289</v>
      </c>
    </row>
    <row r="47" spans="1:18" x14ac:dyDescent="0.25">
      <c r="A47" s="77" t="s">
        <v>8427</v>
      </c>
      <c r="B47" s="77" t="s">
        <v>8440</v>
      </c>
      <c r="C47" s="78">
        <v>45323</v>
      </c>
      <c r="D47" s="79">
        <v>-39</v>
      </c>
      <c r="E47" s="79"/>
      <c r="F47" s="79">
        <v>-39</v>
      </c>
      <c r="G47" s="78">
        <v>45323</v>
      </c>
      <c r="H47" s="77" t="s">
        <v>8441</v>
      </c>
      <c r="I47" s="80">
        <v>1529947</v>
      </c>
      <c r="J47" s="80" t="s">
        <v>1294</v>
      </c>
      <c r="K47" s="80">
        <v>199110</v>
      </c>
      <c r="L47" s="81">
        <v>45327</v>
      </c>
      <c r="M47" s="77" t="str">
        <f>VLOOKUP(I47,'[5]ITEM#'!A:B,2,0)</f>
        <v>Costco01</v>
      </c>
      <c r="N47" t="s">
        <v>1291</v>
      </c>
      <c r="O47">
        <v>40</v>
      </c>
      <c r="P47" s="42">
        <f>VLOOKUP(I47,'[5]ITEM#'!A:D,4,0)</f>
        <v>-39</v>
      </c>
      <c r="Q47" s="84">
        <f t="shared" si="0"/>
        <v>1</v>
      </c>
      <c r="R47" s="85" t="s">
        <v>1289</v>
      </c>
    </row>
    <row r="48" spans="1:18" x14ac:dyDescent="0.25">
      <c r="A48" s="77" t="s">
        <v>8427</v>
      </c>
      <c r="B48" s="77" t="s">
        <v>8442</v>
      </c>
      <c r="C48" s="78">
        <v>45323</v>
      </c>
      <c r="D48" s="79">
        <f>E48+F48</f>
        <v>-42.7</v>
      </c>
      <c r="E48" s="79">
        <v>-11.1</v>
      </c>
      <c r="F48" s="79">
        <v>-31.6</v>
      </c>
      <c r="G48" s="78">
        <v>45323</v>
      </c>
      <c r="H48" s="77" t="s">
        <v>8443</v>
      </c>
      <c r="I48" s="80">
        <v>1540785</v>
      </c>
      <c r="J48" s="80" t="s">
        <v>1328</v>
      </c>
      <c r="K48" s="80">
        <v>199110</v>
      </c>
      <c r="L48" s="81">
        <v>45327</v>
      </c>
      <c r="M48" s="77" t="str">
        <f>VLOOKUP(I48,'[5]ITEM#'!A:B,2,0)</f>
        <v>Costco01</v>
      </c>
      <c r="N48" t="s">
        <v>1298</v>
      </c>
      <c r="O48">
        <v>60</v>
      </c>
      <c r="P48" s="42">
        <f>VLOOKUP(I48,'[5]ITEM#'!A:D,4,0)</f>
        <v>-31.6</v>
      </c>
      <c r="Q48" s="84">
        <f t="shared" si="0"/>
        <v>1</v>
      </c>
      <c r="R48" s="85" t="s">
        <v>1289</v>
      </c>
    </row>
    <row r="49" spans="1:18" x14ac:dyDescent="0.25">
      <c r="A49" s="77" t="s">
        <v>8427</v>
      </c>
      <c r="B49" s="77" t="s">
        <v>8442</v>
      </c>
      <c r="C49" s="78">
        <v>45323</v>
      </c>
      <c r="D49" s="79">
        <f t="shared" ref="D49:D50" si="4">E49+F49</f>
        <v>-520.32000000000005</v>
      </c>
      <c r="E49" s="79">
        <v>-56.22</v>
      </c>
      <c r="F49" s="79">
        <v>-464.1</v>
      </c>
      <c r="G49" s="78">
        <v>45323</v>
      </c>
      <c r="H49" s="77" t="s">
        <v>8443</v>
      </c>
      <c r="I49" s="80">
        <v>1662420</v>
      </c>
      <c r="J49" s="80" t="s">
        <v>1318</v>
      </c>
      <c r="K49" s="80">
        <v>199110</v>
      </c>
      <c r="L49" s="81">
        <v>45327</v>
      </c>
      <c r="M49" s="77" t="str">
        <f>VLOOKUP(I49,'[5]ITEM#'!A:B,2,0)</f>
        <v>Costco01</v>
      </c>
      <c r="N49" t="s">
        <v>1301</v>
      </c>
      <c r="O49">
        <v>32</v>
      </c>
      <c r="P49" s="42">
        <f>VLOOKUP(I49,'[5]ITEM#'!A:D,4,0)</f>
        <v>-77.349999999999994</v>
      </c>
      <c r="Q49" s="84">
        <f t="shared" si="0"/>
        <v>6.0000000000000009</v>
      </c>
      <c r="R49" s="85" t="s">
        <v>1289</v>
      </c>
    </row>
    <row r="50" spans="1:18" x14ac:dyDescent="0.25">
      <c r="A50" s="77" t="s">
        <v>8427</v>
      </c>
      <c r="B50" s="77" t="s">
        <v>8442</v>
      </c>
      <c r="C50" s="78">
        <v>45323</v>
      </c>
      <c r="D50" s="79">
        <f t="shared" si="4"/>
        <v>-381.24</v>
      </c>
      <c r="E50" s="79">
        <v>-37.840000000000003</v>
      </c>
      <c r="F50" s="79">
        <v>-343.4</v>
      </c>
      <c r="G50" s="78">
        <v>45323</v>
      </c>
      <c r="H50" s="77" t="s">
        <v>8443</v>
      </c>
      <c r="I50" s="80">
        <v>1662421</v>
      </c>
      <c r="J50" s="80" t="s">
        <v>1300</v>
      </c>
      <c r="K50" s="80">
        <v>199110</v>
      </c>
      <c r="L50" s="81">
        <v>45327</v>
      </c>
      <c r="M50" s="77" t="str">
        <f>VLOOKUP(I50,'[5]ITEM#'!A:B,2,0)</f>
        <v>Costco01</v>
      </c>
      <c r="N50" t="s">
        <v>1301</v>
      </c>
      <c r="O50">
        <v>32</v>
      </c>
      <c r="P50" s="42">
        <f>VLOOKUP(I50,'[5]ITEM#'!A:D,4,0)</f>
        <v>-85.85</v>
      </c>
      <c r="Q50" s="84">
        <f t="shared" si="0"/>
        <v>4</v>
      </c>
      <c r="R50" s="85" t="s">
        <v>1289</v>
      </c>
    </row>
    <row r="51" spans="1:18" x14ac:dyDescent="0.25">
      <c r="A51" s="77" t="s">
        <v>8427</v>
      </c>
      <c r="B51" s="77" t="s">
        <v>8444</v>
      </c>
      <c r="C51" s="78">
        <v>45323</v>
      </c>
      <c r="D51" s="79">
        <f>E51+F51</f>
        <v>-38.659999999999997</v>
      </c>
      <c r="E51" s="79">
        <v>-10.51</v>
      </c>
      <c r="F51" s="79">
        <v>-28.15</v>
      </c>
      <c r="G51" s="78">
        <v>45323</v>
      </c>
      <c r="H51" s="77" t="s">
        <v>8445</v>
      </c>
      <c r="I51" s="80">
        <v>1540783</v>
      </c>
      <c r="J51" s="80" t="s">
        <v>1317</v>
      </c>
      <c r="K51" s="80">
        <v>199110</v>
      </c>
      <c r="L51" s="81">
        <v>45327</v>
      </c>
      <c r="M51" s="77" t="str">
        <f>VLOOKUP(I51,'[5]ITEM#'!A:B,2,0)</f>
        <v>Costco01</v>
      </c>
      <c r="N51" t="s">
        <v>1298</v>
      </c>
      <c r="O51">
        <v>60</v>
      </c>
      <c r="P51" s="42">
        <f>VLOOKUP(I51,'[5]ITEM#'!A:D,4,0)</f>
        <v>-28.15</v>
      </c>
      <c r="Q51" s="84">
        <f t="shared" si="0"/>
        <v>1</v>
      </c>
      <c r="R51" s="85" t="s">
        <v>1289</v>
      </c>
    </row>
    <row r="52" spans="1:18" x14ac:dyDescent="0.25">
      <c r="A52" s="77" t="s">
        <v>8427</v>
      </c>
      <c r="B52" s="77" t="s">
        <v>8444</v>
      </c>
      <c r="C52" s="78">
        <v>45323</v>
      </c>
      <c r="D52" s="79">
        <f>E52+F52</f>
        <v>-42.7</v>
      </c>
      <c r="E52" s="79">
        <v>-11.1</v>
      </c>
      <c r="F52" s="79">
        <v>-31.6</v>
      </c>
      <c r="G52" s="78">
        <v>45323</v>
      </c>
      <c r="H52" s="77" t="s">
        <v>8445</v>
      </c>
      <c r="I52" s="80">
        <v>1540784</v>
      </c>
      <c r="J52" s="80" t="s">
        <v>1297</v>
      </c>
      <c r="K52" s="80">
        <v>199110</v>
      </c>
      <c r="L52" s="81">
        <v>45327</v>
      </c>
      <c r="M52" s="77" t="str">
        <f>VLOOKUP(I52,'[5]ITEM#'!A:B,2,0)</f>
        <v>Costco01</v>
      </c>
      <c r="N52" t="s">
        <v>1298</v>
      </c>
      <c r="O52">
        <v>60</v>
      </c>
      <c r="P52" s="42">
        <f>VLOOKUP(I52,'[5]ITEM#'!A:D,4,0)</f>
        <v>-31.6</v>
      </c>
      <c r="Q52" s="84">
        <f t="shared" si="0"/>
        <v>1</v>
      </c>
      <c r="R52" s="85" t="s">
        <v>1289</v>
      </c>
    </row>
    <row r="53" spans="1:18" x14ac:dyDescent="0.25">
      <c r="A53" s="77" t="s">
        <v>8427</v>
      </c>
      <c r="B53" s="77" t="s">
        <v>8446</v>
      </c>
      <c r="C53" s="78">
        <v>45323</v>
      </c>
      <c r="D53" s="79">
        <v>-39</v>
      </c>
      <c r="E53" s="79">
        <v>0</v>
      </c>
      <c r="F53" s="79">
        <v>-39</v>
      </c>
      <c r="G53" s="78">
        <v>45323</v>
      </c>
      <c r="H53" s="77" t="s">
        <v>8447</v>
      </c>
      <c r="I53" s="80">
        <v>1529946</v>
      </c>
      <c r="J53" s="80" t="s">
        <v>1306</v>
      </c>
      <c r="K53" s="80">
        <v>199110</v>
      </c>
      <c r="L53" s="81">
        <v>45327</v>
      </c>
      <c r="M53" s="77" t="str">
        <f>VLOOKUP(I53,'[5]ITEM#'!A:B,2,0)</f>
        <v>Costco01</v>
      </c>
      <c r="N53" t="s">
        <v>1291</v>
      </c>
      <c r="O53">
        <v>40</v>
      </c>
      <c r="P53" s="42">
        <f>VLOOKUP(I53,'[5]ITEM#'!A:D,4,0)</f>
        <v>-39</v>
      </c>
      <c r="Q53" s="84">
        <f t="shared" si="0"/>
        <v>1</v>
      </c>
      <c r="R53" s="85" t="s">
        <v>1289</v>
      </c>
    </row>
    <row r="54" spans="1:18" x14ac:dyDescent="0.25">
      <c r="A54" s="77" t="s">
        <v>8427</v>
      </c>
      <c r="B54" s="77" t="s">
        <v>8448</v>
      </c>
      <c r="C54" s="78">
        <v>45323</v>
      </c>
      <c r="D54" s="79">
        <f>E54+F54</f>
        <v>-86.72</v>
      </c>
      <c r="E54" s="79">
        <v>-9.3699999999999992</v>
      </c>
      <c r="F54" s="79">
        <v>-77.349999999999994</v>
      </c>
      <c r="G54" s="78">
        <v>45323</v>
      </c>
      <c r="H54" s="77" t="s">
        <v>8449</v>
      </c>
      <c r="I54" s="80">
        <v>1662420</v>
      </c>
      <c r="J54" s="80" t="s">
        <v>1318</v>
      </c>
      <c r="K54" s="80">
        <v>199110</v>
      </c>
      <c r="L54" s="81">
        <v>45327</v>
      </c>
      <c r="M54" s="77" t="str">
        <f>VLOOKUP(I54,'[5]ITEM#'!A:B,2,0)</f>
        <v>Costco01</v>
      </c>
      <c r="N54" t="s">
        <v>1301</v>
      </c>
      <c r="O54">
        <v>32</v>
      </c>
      <c r="P54" s="42">
        <f>VLOOKUP(I54,'[5]ITEM#'!A:D,4,0)</f>
        <v>-77.349999999999994</v>
      </c>
      <c r="Q54" s="84">
        <f t="shared" si="0"/>
        <v>1</v>
      </c>
      <c r="R54" s="85" t="s">
        <v>1289</v>
      </c>
    </row>
    <row r="55" spans="1:18" x14ac:dyDescent="0.25">
      <c r="A55" s="77" t="s">
        <v>8427</v>
      </c>
      <c r="B55" s="77" t="s">
        <v>8448</v>
      </c>
      <c r="C55" s="78">
        <v>45323</v>
      </c>
      <c r="D55" s="79">
        <f>E55+F55</f>
        <v>-190.62</v>
      </c>
      <c r="E55" s="79">
        <v>-18.920000000000002</v>
      </c>
      <c r="F55" s="79">
        <v>-171.7</v>
      </c>
      <c r="G55" s="78">
        <v>45323</v>
      </c>
      <c r="H55" s="77" t="s">
        <v>8449</v>
      </c>
      <c r="I55" s="80">
        <v>1662421</v>
      </c>
      <c r="J55" s="80" t="s">
        <v>1300</v>
      </c>
      <c r="K55" s="80">
        <v>199110</v>
      </c>
      <c r="L55" s="81">
        <v>45327</v>
      </c>
      <c r="M55" s="77" t="str">
        <f>VLOOKUP(I55,'[5]ITEM#'!A:B,2,0)</f>
        <v>Costco01</v>
      </c>
      <c r="N55" t="s">
        <v>1301</v>
      </c>
      <c r="O55">
        <v>32</v>
      </c>
      <c r="P55" s="42">
        <f>VLOOKUP(I55,'[5]ITEM#'!A:D,4,0)</f>
        <v>-85.85</v>
      </c>
      <c r="Q55" s="84">
        <f t="shared" si="0"/>
        <v>2</v>
      </c>
      <c r="R55" s="85" t="s">
        <v>1289</v>
      </c>
    </row>
    <row r="56" spans="1:18" x14ac:dyDescent="0.25">
      <c r="A56" s="77" t="s">
        <v>8427</v>
      </c>
      <c r="B56" s="77" t="s">
        <v>8450</v>
      </c>
      <c r="C56" s="78">
        <v>45323</v>
      </c>
      <c r="D56" s="79">
        <f>E56+F56</f>
        <v>-154.63999999999999</v>
      </c>
      <c r="E56" s="79">
        <v>-42.04</v>
      </c>
      <c r="F56" s="79">
        <v>-112.6</v>
      </c>
      <c r="G56" s="78">
        <v>45323</v>
      </c>
      <c r="H56" s="77" t="s">
        <v>8451</v>
      </c>
      <c r="I56" s="80">
        <v>1540781</v>
      </c>
      <c r="J56" s="80" t="s">
        <v>1308</v>
      </c>
      <c r="K56" s="80">
        <v>199110</v>
      </c>
      <c r="L56" s="81">
        <v>45327</v>
      </c>
      <c r="M56" s="77" t="str">
        <f>VLOOKUP(I56,'[5]ITEM#'!A:B,2,0)</f>
        <v>Costco01</v>
      </c>
      <c r="N56" t="s">
        <v>1298</v>
      </c>
      <c r="O56">
        <v>60</v>
      </c>
      <c r="P56" s="42">
        <f>VLOOKUP(I56,'[5]ITEM#'!A:D,4,0)</f>
        <v>-28.15</v>
      </c>
      <c r="Q56" s="84">
        <f t="shared" si="0"/>
        <v>4</v>
      </c>
      <c r="R56" s="85" t="s">
        <v>1289</v>
      </c>
    </row>
    <row r="57" spans="1:18" x14ac:dyDescent="0.25">
      <c r="A57" s="77" t="s">
        <v>8427</v>
      </c>
      <c r="B57" s="77" t="s">
        <v>8450</v>
      </c>
      <c r="C57" s="78">
        <v>45323</v>
      </c>
      <c r="D57" s="79">
        <f t="shared" ref="D57:D58" si="5">E57+F57</f>
        <v>-42.7</v>
      </c>
      <c r="E57" s="79">
        <v>-11.1</v>
      </c>
      <c r="F57" s="79">
        <v>-31.6</v>
      </c>
      <c r="G57" s="78">
        <v>45323</v>
      </c>
      <c r="H57" s="77" t="s">
        <v>8451</v>
      </c>
      <c r="I57" s="80">
        <v>1540785</v>
      </c>
      <c r="J57" s="80" t="s">
        <v>1328</v>
      </c>
      <c r="K57" s="80">
        <v>199110</v>
      </c>
      <c r="L57" s="81">
        <v>45327</v>
      </c>
      <c r="M57" s="77" t="str">
        <f>VLOOKUP(I57,'[5]ITEM#'!A:B,2,0)</f>
        <v>Costco01</v>
      </c>
      <c r="N57" t="s">
        <v>1298</v>
      </c>
      <c r="O57">
        <v>60</v>
      </c>
      <c r="P57" s="42">
        <f>VLOOKUP(I57,'[5]ITEM#'!A:D,4,0)</f>
        <v>-31.6</v>
      </c>
      <c r="Q57" s="84">
        <f t="shared" si="0"/>
        <v>1</v>
      </c>
      <c r="R57" s="85" t="s">
        <v>1289</v>
      </c>
    </row>
    <row r="58" spans="1:18" x14ac:dyDescent="0.25">
      <c r="A58" s="77" t="s">
        <v>8427</v>
      </c>
      <c r="B58" s="77" t="s">
        <v>8450</v>
      </c>
      <c r="C58" s="78">
        <v>45323</v>
      </c>
      <c r="D58" s="79">
        <f t="shared" si="5"/>
        <v>-128.1</v>
      </c>
      <c r="E58" s="79">
        <v>-33.299999999999997</v>
      </c>
      <c r="F58" s="79">
        <v>-94.8</v>
      </c>
      <c r="G58" s="78">
        <v>45323</v>
      </c>
      <c r="H58" s="77" t="s">
        <v>8451</v>
      </c>
      <c r="I58" s="80">
        <v>1593358</v>
      </c>
      <c r="J58" s="80" t="s">
        <v>1322</v>
      </c>
      <c r="K58" s="80">
        <v>199110</v>
      </c>
      <c r="L58" s="81">
        <v>45327</v>
      </c>
      <c r="M58" s="77" t="str">
        <f>VLOOKUP(I58,'[5]ITEM#'!A:B,2,0)</f>
        <v>Costco01</v>
      </c>
      <c r="N58" t="s">
        <v>1298</v>
      </c>
      <c r="O58">
        <v>60</v>
      </c>
      <c r="P58" s="42">
        <f>VLOOKUP(I58,'[5]ITEM#'!A:D,4,0)</f>
        <v>-31.6</v>
      </c>
      <c r="Q58" s="84">
        <f t="shared" si="0"/>
        <v>2.9999999999999996</v>
      </c>
      <c r="R58" s="85" t="s">
        <v>1289</v>
      </c>
    </row>
    <row r="59" spans="1:18" x14ac:dyDescent="0.25">
      <c r="A59" s="77" t="s">
        <v>8427</v>
      </c>
      <c r="B59" s="77" t="s">
        <v>8452</v>
      </c>
      <c r="C59" s="78">
        <v>45323</v>
      </c>
      <c r="D59" s="79">
        <f>E59+F59</f>
        <v>-173.44</v>
      </c>
      <c r="E59" s="79">
        <v>-18.739999999999998</v>
      </c>
      <c r="F59" s="79">
        <v>-154.69999999999999</v>
      </c>
      <c r="G59" s="78">
        <v>45323</v>
      </c>
      <c r="H59" s="77" t="s">
        <v>8453</v>
      </c>
      <c r="I59" s="80">
        <v>1662420</v>
      </c>
      <c r="J59" s="80" t="s">
        <v>1318</v>
      </c>
      <c r="K59" s="80">
        <v>199110</v>
      </c>
      <c r="L59" s="81">
        <v>45327</v>
      </c>
      <c r="M59" s="77" t="str">
        <f>VLOOKUP(I59,'[5]ITEM#'!A:B,2,0)</f>
        <v>Costco01</v>
      </c>
      <c r="N59" t="s">
        <v>1301</v>
      </c>
      <c r="O59">
        <v>32</v>
      </c>
      <c r="P59" s="42">
        <f>VLOOKUP(I59,'[5]ITEM#'!A:D,4,0)</f>
        <v>-77.349999999999994</v>
      </c>
      <c r="Q59" s="84">
        <f t="shared" si="0"/>
        <v>2</v>
      </c>
      <c r="R59" s="85" t="s">
        <v>1289</v>
      </c>
    </row>
    <row r="60" spans="1:18" x14ac:dyDescent="0.25">
      <c r="A60" s="77" t="s">
        <v>8427</v>
      </c>
      <c r="B60" s="77" t="s">
        <v>8452</v>
      </c>
      <c r="C60" s="78">
        <v>45323</v>
      </c>
      <c r="D60" s="79">
        <f t="shared" ref="D60:D61" si="6">E60+F60</f>
        <v>-95.31</v>
      </c>
      <c r="E60" s="79">
        <v>-9.4600000000000009</v>
      </c>
      <c r="F60" s="79">
        <v>-85.85</v>
      </c>
      <c r="G60" s="78">
        <v>45323</v>
      </c>
      <c r="H60" s="77" t="s">
        <v>8453</v>
      </c>
      <c r="I60" s="80">
        <v>1662421</v>
      </c>
      <c r="J60" s="80" t="s">
        <v>1300</v>
      </c>
      <c r="K60" s="80">
        <v>199110</v>
      </c>
      <c r="L60" s="81">
        <v>45327</v>
      </c>
      <c r="M60" s="77" t="str">
        <f>VLOOKUP(I60,'[5]ITEM#'!A:B,2,0)</f>
        <v>Costco01</v>
      </c>
      <c r="N60" t="s">
        <v>1301</v>
      </c>
      <c r="O60">
        <v>32</v>
      </c>
      <c r="P60" s="42">
        <f>VLOOKUP(I60,'[5]ITEM#'!A:D,4,0)</f>
        <v>-85.85</v>
      </c>
      <c r="Q60" s="84">
        <f t="shared" si="0"/>
        <v>1</v>
      </c>
      <c r="R60" s="85" t="s">
        <v>1289</v>
      </c>
    </row>
    <row r="61" spans="1:18" x14ac:dyDescent="0.25">
      <c r="A61" s="77" t="s">
        <v>8427</v>
      </c>
      <c r="B61" s="77" t="s">
        <v>8452</v>
      </c>
      <c r="C61" s="78">
        <v>45323</v>
      </c>
      <c r="D61" s="79">
        <f t="shared" si="6"/>
        <v>-95.31</v>
      </c>
      <c r="E61" s="79">
        <v>-9.4600000000000009</v>
      </c>
      <c r="F61" s="79">
        <v>-85.85</v>
      </c>
      <c r="G61" s="78">
        <v>45323</v>
      </c>
      <c r="H61" s="77" t="s">
        <v>8453</v>
      </c>
      <c r="I61" s="80">
        <v>1662422</v>
      </c>
      <c r="J61" s="80" t="s">
        <v>1327</v>
      </c>
      <c r="K61" s="80">
        <v>199110</v>
      </c>
      <c r="L61" s="81">
        <v>45327</v>
      </c>
      <c r="M61" s="77" t="str">
        <f>VLOOKUP(I61,'[5]ITEM#'!A:B,2,0)</f>
        <v>Costco01</v>
      </c>
      <c r="N61" t="s">
        <v>1301</v>
      </c>
      <c r="O61">
        <v>32</v>
      </c>
      <c r="P61" s="42">
        <f>VLOOKUP(I61,'[5]ITEM#'!A:D,4,0)</f>
        <v>-85.85</v>
      </c>
      <c r="Q61" s="84">
        <f t="shared" si="0"/>
        <v>1</v>
      </c>
      <c r="R61" s="85" t="s">
        <v>1289</v>
      </c>
    </row>
    <row r="62" spans="1:18" x14ac:dyDescent="0.25">
      <c r="A62" s="77" t="s">
        <v>8427</v>
      </c>
      <c r="B62" s="77" t="s">
        <v>8454</v>
      </c>
      <c r="C62" s="78">
        <v>45323</v>
      </c>
      <c r="D62" s="79">
        <v>-86.72</v>
      </c>
      <c r="E62" s="79">
        <v>-9.3699999999999992</v>
      </c>
      <c r="F62" s="79">
        <v>-77.349999999999994</v>
      </c>
      <c r="G62" s="78">
        <v>45323</v>
      </c>
      <c r="H62" s="77" t="s">
        <v>8455</v>
      </c>
      <c r="I62" s="80">
        <v>1662420</v>
      </c>
      <c r="J62" s="80" t="s">
        <v>1318</v>
      </c>
      <c r="K62" s="80">
        <v>199110</v>
      </c>
      <c r="L62" s="81">
        <v>45327</v>
      </c>
      <c r="M62" s="77" t="str">
        <f>VLOOKUP(I62,'[5]ITEM#'!A:B,2,0)</f>
        <v>Costco01</v>
      </c>
      <c r="N62" t="s">
        <v>1301</v>
      </c>
      <c r="O62">
        <v>32</v>
      </c>
      <c r="P62" s="42">
        <f>VLOOKUP(I62,'[5]ITEM#'!A:D,4,0)</f>
        <v>-77.349999999999994</v>
      </c>
      <c r="Q62" s="84">
        <f t="shared" si="0"/>
        <v>1</v>
      </c>
      <c r="R62" s="85" t="s">
        <v>1289</v>
      </c>
    </row>
    <row r="63" spans="1:18" x14ac:dyDescent="0.25">
      <c r="A63" s="77" t="s">
        <v>8427</v>
      </c>
      <c r="B63" s="77" t="s">
        <v>8456</v>
      </c>
      <c r="C63" s="78">
        <v>45323</v>
      </c>
      <c r="D63" s="79">
        <v>-77.319999999999993</v>
      </c>
      <c r="E63" s="79">
        <v>-21.02</v>
      </c>
      <c r="F63" s="79">
        <v>-56.3</v>
      </c>
      <c r="G63" s="78">
        <v>45323</v>
      </c>
      <c r="H63" s="77" t="s">
        <v>8457</v>
      </c>
      <c r="I63" s="80">
        <v>1540783</v>
      </c>
      <c r="J63" s="80" t="s">
        <v>1317</v>
      </c>
      <c r="K63" s="80">
        <v>199110</v>
      </c>
      <c r="L63" s="81">
        <v>45327</v>
      </c>
      <c r="M63" s="77" t="str">
        <f>VLOOKUP(I63,'[5]ITEM#'!A:B,2,0)</f>
        <v>Costco01</v>
      </c>
      <c r="N63" t="s">
        <v>1298</v>
      </c>
      <c r="O63">
        <v>60</v>
      </c>
      <c r="P63" s="42">
        <f>VLOOKUP(I63,'[5]ITEM#'!A:D,4,0)</f>
        <v>-28.15</v>
      </c>
      <c r="Q63" s="84">
        <f t="shared" si="0"/>
        <v>2</v>
      </c>
      <c r="R63" s="85" t="s">
        <v>1289</v>
      </c>
    </row>
    <row r="64" spans="1:18" x14ac:dyDescent="0.25">
      <c r="A64" s="77" t="s">
        <v>8427</v>
      </c>
      <c r="B64" s="77" t="s">
        <v>8458</v>
      </c>
      <c r="C64" s="78">
        <v>45323</v>
      </c>
      <c r="D64" s="79">
        <v>-22.78</v>
      </c>
      <c r="E64" s="79">
        <v>0</v>
      </c>
      <c r="F64" s="79">
        <v>-22.78</v>
      </c>
      <c r="G64" s="78">
        <v>45323</v>
      </c>
      <c r="H64" s="77" t="s">
        <v>8459</v>
      </c>
      <c r="I64" s="80">
        <v>1529939</v>
      </c>
      <c r="J64" s="80" t="s">
        <v>1339</v>
      </c>
      <c r="K64" s="80">
        <v>199110</v>
      </c>
      <c r="L64" s="81">
        <v>45327</v>
      </c>
      <c r="M64" s="77" t="str">
        <f>VLOOKUP(I64,'[5]ITEM#'!A:B,2,0)</f>
        <v>Costco01</v>
      </c>
      <c r="N64" t="s">
        <v>1291</v>
      </c>
      <c r="O64">
        <v>40</v>
      </c>
      <c r="P64" s="42">
        <f>VLOOKUP(I64,'[5]ITEM#'!A:D,4,0)</f>
        <v>-22.78</v>
      </c>
      <c r="Q64" s="84">
        <f t="shared" si="0"/>
        <v>1</v>
      </c>
      <c r="R64" s="85" t="s">
        <v>1289</v>
      </c>
    </row>
    <row r="65" spans="1:18" x14ac:dyDescent="0.25">
      <c r="A65" s="77" t="s">
        <v>8427</v>
      </c>
      <c r="B65" s="77" t="s">
        <v>8460</v>
      </c>
      <c r="C65" s="78">
        <v>45323</v>
      </c>
      <c r="D65" s="79">
        <v>-45.56</v>
      </c>
      <c r="E65" s="79">
        <v>0</v>
      </c>
      <c r="F65" s="79">
        <v>-45.56</v>
      </c>
      <c r="G65" s="78">
        <v>45323</v>
      </c>
      <c r="H65" s="77" t="s">
        <v>8461</v>
      </c>
      <c r="I65" s="80">
        <v>1529944</v>
      </c>
      <c r="J65" s="80" t="s">
        <v>1330</v>
      </c>
      <c r="K65" s="80">
        <v>199110</v>
      </c>
      <c r="L65" s="81">
        <v>45327</v>
      </c>
      <c r="M65" s="77" t="str">
        <f>VLOOKUP(I65,'[5]ITEM#'!A:B,2,0)</f>
        <v>Costco01</v>
      </c>
      <c r="N65" t="s">
        <v>1291</v>
      </c>
      <c r="O65">
        <v>40</v>
      </c>
      <c r="P65" s="42">
        <f>VLOOKUP(I65,'[5]ITEM#'!A:D,4,0)</f>
        <v>-22.78</v>
      </c>
      <c r="Q65" s="84">
        <f t="shared" si="0"/>
        <v>2</v>
      </c>
      <c r="R65" s="85" t="s">
        <v>1289</v>
      </c>
    </row>
    <row r="66" spans="1:18" x14ac:dyDescent="0.25">
      <c r="A66" s="77" t="s">
        <v>8427</v>
      </c>
      <c r="B66" s="77" t="s">
        <v>8462</v>
      </c>
      <c r="C66" s="78">
        <v>45323</v>
      </c>
      <c r="D66" s="79">
        <v>-173.44</v>
      </c>
      <c r="E66" s="79">
        <v>-18.739999999999998</v>
      </c>
      <c r="F66" s="79">
        <v>-154.69999999999999</v>
      </c>
      <c r="G66" s="78">
        <v>45323</v>
      </c>
      <c r="H66" s="77" t="s">
        <v>8463</v>
      </c>
      <c r="I66" s="80">
        <v>1662420</v>
      </c>
      <c r="J66" s="80" t="s">
        <v>1318</v>
      </c>
      <c r="K66" s="80">
        <v>199110</v>
      </c>
      <c r="L66" s="81">
        <v>45327</v>
      </c>
      <c r="M66" s="77" t="str">
        <f>VLOOKUP(I66,'[5]ITEM#'!A:B,2,0)</f>
        <v>Costco01</v>
      </c>
      <c r="N66" t="s">
        <v>1301</v>
      </c>
      <c r="O66">
        <v>32</v>
      </c>
      <c r="P66" s="42">
        <f>VLOOKUP(I66,'[5]ITEM#'!A:D,4,0)</f>
        <v>-77.349999999999994</v>
      </c>
      <c r="Q66" s="84">
        <f t="shared" ref="Q66:Q129" si="7">F66/P66</f>
        <v>2</v>
      </c>
      <c r="R66" s="85" t="s">
        <v>1289</v>
      </c>
    </row>
    <row r="67" spans="1:18" x14ac:dyDescent="0.25">
      <c r="A67" s="77" t="s">
        <v>8427</v>
      </c>
      <c r="B67" s="77" t="s">
        <v>8464</v>
      </c>
      <c r="C67" s="78">
        <v>45323</v>
      </c>
      <c r="D67" s="79">
        <f>E67+F67</f>
        <v>-154.63999999999999</v>
      </c>
      <c r="E67" s="79">
        <v>-42.04</v>
      </c>
      <c r="F67" s="79">
        <v>-112.6</v>
      </c>
      <c r="G67" s="78">
        <v>45323</v>
      </c>
      <c r="H67" s="77" t="s">
        <v>8465</v>
      </c>
      <c r="I67" s="80">
        <v>1593356</v>
      </c>
      <c r="J67" s="80" t="s">
        <v>1329</v>
      </c>
      <c r="K67" s="80">
        <v>199110</v>
      </c>
      <c r="L67" s="81">
        <v>45327</v>
      </c>
      <c r="M67" s="77" t="str">
        <f>VLOOKUP(I67,'[5]ITEM#'!A:B,2,0)</f>
        <v>Costco01</v>
      </c>
      <c r="N67" t="s">
        <v>1298</v>
      </c>
      <c r="O67">
        <v>60</v>
      </c>
      <c r="P67" s="42">
        <f>VLOOKUP(I67,'[5]ITEM#'!A:D,4,0)</f>
        <v>-28.15</v>
      </c>
      <c r="Q67" s="84">
        <f t="shared" si="7"/>
        <v>4</v>
      </c>
      <c r="R67" s="85" t="s">
        <v>1289</v>
      </c>
    </row>
    <row r="68" spans="1:18" x14ac:dyDescent="0.25">
      <c r="A68" s="77" t="s">
        <v>8427</v>
      </c>
      <c r="B68" s="77" t="s">
        <v>8464</v>
      </c>
      <c r="C68" s="78">
        <v>45323</v>
      </c>
      <c r="D68" s="79">
        <f t="shared" ref="D68:D69" si="8">E68+F68</f>
        <v>-95.31</v>
      </c>
      <c r="E68" s="79">
        <v>-9.4600000000000009</v>
      </c>
      <c r="F68" s="79">
        <v>-85.85</v>
      </c>
      <c r="G68" s="78">
        <v>45323</v>
      </c>
      <c r="H68" s="77" t="s">
        <v>8465</v>
      </c>
      <c r="I68" s="80">
        <v>1662421</v>
      </c>
      <c r="J68" s="80" t="s">
        <v>1300</v>
      </c>
      <c r="K68" s="80">
        <v>199110</v>
      </c>
      <c r="L68" s="81">
        <v>45327</v>
      </c>
      <c r="M68" s="77" t="str">
        <f>VLOOKUP(I68,'[5]ITEM#'!A:B,2,0)</f>
        <v>Costco01</v>
      </c>
      <c r="N68" t="s">
        <v>1301</v>
      </c>
      <c r="O68">
        <v>32</v>
      </c>
      <c r="P68" s="42">
        <f>VLOOKUP(I68,'[5]ITEM#'!A:D,4,0)</f>
        <v>-85.85</v>
      </c>
      <c r="Q68" s="84">
        <f t="shared" si="7"/>
        <v>1</v>
      </c>
      <c r="R68" s="85" t="s">
        <v>1289</v>
      </c>
    </row>
    <row r="69" spans="1:18" x14ac:dyDescent="0.25">
      <c r="A69" s="77" t="s">
        <v>8427</v>
      </c>
      <c r="B69" s="77" t="s">
        <v>8464</v>
      </c>
      <c r="C69" s="78">
        <v>45323</v>
      </c>
      <c r="D69" s="79">
        <f t="shared" si="8"/>
        <v>-25.880000000000003</v>
      </c>
      <c r="E69" s="79">
        <v>-8.7200000000000006</v>
      </c>
      <c r="F69" s="79">
        <v>-17.16</v>
      </c>
      <c r="G69" s="78">
        <v>45323</v>
      </c>
      <c r="H69" s="77" t="s">
        <v>8465</v>
      </c>
      <c r="I69" s="80">
        <v>1793724</v>
      </c>
      <c r="J69" s="80" t="s">
        <v>8895</v>
      </c>
      <c r="K69" s="80">
        <v>199110</v>
      </c>
      <c r="L69" s="81">
        <v>45327</v>
      </c>
      <c r="M69" s="77" t="str">
        <f>VLOOKUP(I69,'[5]ITEM#'!A:B,2,0)</f>
        <v>Costco01</v>
      </c>
      <c r="N69" t="s">
        <v>8894</v>
      </c>
      <c r="O69">
        <v>15</v>
      </c>
      <c r="P69" s="42">
        <f>VLOOKUP(I69,'[5]ITEM#'!A:D,4,0)</f>
        <v>-17.16</v>
      </c>
      <c r="Q69" s="84">
        <f t="shared" si="7"/>
        <v>1</v>
      </c>
      <c r="R69" s="85" t="s">
        <v>1289</v>
      </c>
    </row>
    <row r="70" spans="1:18" x14ac:dyDescent="0.25">
      <c r="A70" s="77" t="s">
        <v>8466</v>
      </c>
      <c r="B70" s="77" t="s">
        <v>8467</v>
      </c>
      <c r="C70" s="78">
        <v>45324</v>
      </c>
      <c r="D70" s="79">
        <v>-39</v>
      </c>
      <c r="E70" s="79">
        <v>0</v>
      </c>
      <c r="F70" s="79">
        <v>-39</v>
      </c>
      <c r="G70" s="78">
        <v>45324</v>
      </c>
      <c r="H70" s="77" t="s">
        <v>8468</v>
      </c>
      <c r="I70" s="80">
        <v>1529946</v>
      </c>
      <c r="J70" s="80" t="s">
        <v>1306</v>
      </c>
      <c r="K70" s="80">
        <v>199115</v>
      </c>
      <c r="L70" s="81">
        <v>45328</v>
      </c>
      <c r="M70" s="77" t="str">
        <f>VLOOKUP(I70,'[5]ITEM#'!A:B,2,0)</f>
        <v>Costco01</v>
      </c>
      <c r="N70" t="s">
        <v>1291</v>
      </c>
      <c r="O70">
        <v>40</v>
      </c>
      <c r="P70" s="42">
        <f>VLOOKUP(I70,'[5]ITEM#'!A:D,4,0)</f>
        <v>-39</v>
      </c>
      <c r="Q70" s="84">
        <f t="shared" si="7"/>
        <v>1</v>
      </c>
      <c r="R70" s="85" t="s">
        <v>1289</v>
      </c>
    </row>
    <row r="71" spans="1:18" x14ac:dyDescent="0.25">
      <c r="A71" s="77" t="s">
        <v>8466</v>
      </c>
      <c r="B71" s="77" t="s">
        <v>8469</v>
      </c>
      <c r="C71" s="78">
        <v>45326</v>
      </c>
      <c r="D71" s="79">
        <v>-39</v>
      </c>
      <c r="E71" s="79">
        <v>0</v>
      </c>
      <c r="F71" s="79">
        <v>-39</v>
      </c>
      <c r="G71" s="78">
        <v>45326</v>
      </c>
      <c r="H71" s="77" t="s">
        <v>8470</v>
      </c>
      <c r="I71" s="80">
        <v>1529946</v>
      </c>
      <c r="J71" s="80" t="s">
        <v>1306</v>
      </c>
      <c r="K71" s="80">
        <v>199115</v>
      </c>
      <c r="L71" s="81">
        <v>45328</v>
      </c>
      <c r="M71" s="77" t="str">
        <f>VLOOKUP(I71,'[5]ITEM#'!A:B,2,0)</f>
        <v>Costco01</v>
      </c>
      <c r="N71" t="s">
        <v>1291</v>
      </c>
      <c r="O71">
        <v>40</v>
      </c>
      <c r="P71" s="42">
        <f>VLOOKUP(I71,'[5]ITEM#'!A:D,4,0)</f>
        <v>-39</v>
      </c>
      <c r="Q71" s="84">
        <f t="shared" si="7"/>
        <v>1</v>
      </c>
      <c r="R71" s="85" t="s">
        <v>1289</v>
      </c>
    </row>
    <row r="72" spans="1:18" x14ac:dyDescent="0.25">
      <c r="A72" s="77" t="s">
        <v>8466</v>
      </c>
      <c r="B72" s="77" t="s">
        <v>8471</v>
      </c>
      <c r="C72" s="78">
        <v>45325</v>
      </c>
      <c r="D72" s="79">
        <v>-95.31</v>
      </c>
      <c r="E72" s="79">
        <v>-9.4600000000000009</v>
      </c>
      <c r="F72" s="79">
        <v>-85.85</v>
      </c>
      <c r="G72" s="78">
        <v>45325</v>
      </c>
      <c r="H72" s="77" t="s">
        <v>8472</v>
      </c>
      <c r="I72" s="80">
        <v>1662421</v>
      </c>
      <c r="J72" s="80" t="s">
        <v>1300</v>
      </c>
      <c r="K72" s="80">
        <v>199115</v>
      </c>
      <c r="L72" s="81">
        <v>45328</v>
      </c>
      <c r="M72" s="77" t="str">
        <f>VLOOKUP(I72,'[5]ITEM#'!A:B,2,0)</f>
        <v>Costco01</v>
      </c>
      <c r="N72" t="s">
        <v>1301</v>
      </c>
      <c r="O72">
        <v>32</v>
      </c>
      <c r="P72" s="42">
        <f>VLOOKUP(I72,'[5]ITEM#'!A:D,4,0)</f>
        <v>-85.85</v>
      </c>
      <c r="Q72" s="84">
        <f t="shared" si="7"/>
        <v>1</v>
      </c>
      <c r="R72" s="85" t="s">
        <v>1289</v>
      </c>
    </row>
    <row r="73" spans="1:18" x14ac:dyDescent="0.25">
      <c r="A73" s="77" t="s">
        <v>8466</v>
      </c>
      <c r="B73" s="77" t="s">
        <v>8473</v>
      </c>
      <c r="C73" s="78">
        <v>45326</v>
      </c>
      <c r="D73" s="79">
        <v>-77.430000000000007</v>
      </c>
      <c r="E73" s="79">
        <v>-15.16</v>
      </c>
      <c r="F73" s="79">
        <v>-62.27</v>
      </c>
      <c r="G73" s="78">
        <v>45326</v>
      </c>
      <c r="H73" s="77" t="s">
        <v>8474</v>
      </c>
      <c r="I73" s="80">
        <v>1339335</v>
      </c>
      <c r="J73" s="80" t="s">
        <v>1314</v>
      </c>
      <c r="K73" s="80">
        <v>199115</v>
      </c>
      <c r="L73" s="81">
        <v>45328</v>
      </c>
      <c r="M73" s="77" t="str">
        <f>VLOOKUP(I73,'[5]ITEM#'!A:B,2,0)</f>
        <v>Costco01</v>
      </c>
      <c r="N73" t="s">
        <v>1301</v>
      </c>
      <c r="O73">
        <v>32</v>
      </c>
      <c r="P73" s="42">
        <f>VLOOKUP(I73,'[5]ITEM#'!A:D,4,0)</f>
        <v>-62.27</v>
      </c>
      <c r="Q73" s="84">
        <f t="shared" si="7"/>
        <v>1</v>
      </c>
      <c r="R73" s="85" t="s">
        <v>1289</v>
      </c>
    </row>
    <row r="74" spans="1:18" x14ac:dyDescent="0.25">
      <c r="A74" s="77" t="s">
        <v>8466</v>
      </c>
      <c r="B74" s="77" t="s">
        <v>8475</v>
      </c>
      <c r="C74" s="78">
        <v>45326</v>
      </c>
      <c r="D74" s="79">
        <v>-86.72</v>
      </c>
      <c r="E74" s="79">
        <v>-9.3699999999999992</v>
      </c>
      <c r="F74" s="79">
        <v>-77.349999999999994</v>
      </c>
      <c r="G74" s="78">
        <v>45326</v>
      </c>
      <c r="H74" s="77" t="s">
        <v>8476</v>
      </c>
      <c r="I74" s="80">
        <v>1662420</v>
      </c>
      <c r="J74" s="80" t="s">
        <v>1318</v>
      </c>
      <c r="K74" s="80">
        <v>199115</v>
      </c>
      <c r="L74" s="81">
        <v>45328</v>
      </c>
      <c r="M74" s="77" t="str">
        <f>VLOOKUP(I74,'[5]ITEM#'!A:B,2,0)</f>
        <v>Costco01</v>
      </c>
      <c r="N74" t="s">
        <v>1301</v>
      </c>
      <c r="O74">
        <v>32</v>
      </c>
      <c r="P74" s="42">
        <f>VLOOKUP(I74,'[5]ITEM#'!A:D,4,0)</f>
        <v>-77.349999999999994</v>
      </c>
      <c r="Q74" s="84">
        <f t="shared" si="7"/>
        <v>1</v>
      </c>
      <c r="R74" s="85" t="s">
        <v>1289</v>
      </c>
    </row>
    <row r="75" spans="1:18" x14ac:dyDescent="0.25">
      <c r="A75" s="77" t="s">
        <v>8466</v>
      </c>
      <c r="B75" s="77" t="s">
        <v>8477</v>
      </c>
      <c r="C75" s="78">
        <v>45324</v>
      </c>
      <c r="D75" s="79">
        <v>-95.31</v>
      </c>
      <c r="E75" s="79">
        <v>-9.4600000000000009</v>
      </c>
      <c r="F75" s="79">
        <v>-85.85</v>
      </c>
      <c r="G75" s="78">
        <v>45324</v>
      </c>
      <c r="H75" s="77" t="s">
        <v>8478</v>
      </c>
      <c r="I75" s="80">
        <v>1662421</v>
      </c>
      <c r="J75" s="80" t="s">
        <v>1300</v>
      </c>
      <c r="K75" s="80">
        <v>199115</v>
      </c>
      <c r="L75" s="81">
        <v>45328</v>
      </c>
      <c r="M75" s="77" t="str">
        <f>VLOOKUP(I75,'[5]ITEM#'!A:B,2,0)</f>
        <v>Costco01</v>
      </c>
      <c r="N75" t="s">
        <v>1301</v>
      </c>
      <c r="O75">
        <v>32</v>
      </c>
      <c r="P75" s="42">
        <f>VLOOKUP(I75,'[5]ITEM#'!A:D,4,0)</f>
        <v>-85.85</v>
      </c>
      <c r="Q75" s="84">
        <f t="shared" si="7"/>
        <v>1</v>
      </c>
      <c r="R75" s="85" t="s">
        <v>1289</v>
      </c>
    </row>
    <row r="76" spans="1:18" x14ac:dyDescent="0.25">
      <c r="A76" s="77" t="s">
        <v>8466</v>
      </c>
      <c r="B76" s="77" t="s">
        <v>8479</v>
      </c>
      <c r="C76" s="78">
        <v>45325</v>
      </c>
      <c r="D76" s="79">
        <f>E76+F76</f>
        <v>-190.62</v>
      </c>
      <c r="E76" s="79">
        <v>-18.920000000000002</v>
      </c>
      <c r="F76" s="79">
        <v>-171.7</v>
      </c>
      <c r="G76" s="78">
        <v>45325</v>
      </c>
      <c r="H76" s="77" t="s">
        <v>8480</v>
      </c>
      <c r="I76" s="80">
        <v>1662421</v>
      </c>
      <c r="J76" s="80" t="s">
        <v>1300</v>
      </c>
      <c r="K76" s="80">
        <v>199115</v>
      </c>
      <c r="L76" s="81">
        <v>45328</v>
      </c>
      <c r="M76" s="77" t="str">
        <f>VLOOKUP(I76,'[5]ITEM#'!A:B,2,0)</f>
        <v>Costco01</v>
      </c>
      <c r="N76" t="s">
        <v>1301</v>
      </c>
      <c r="O76">
        <v>32</v>
      </c>
      <c r="P76" s="42">
        <f>VLOOKUP(I76,'[5]ITEM#'!A:D,4,0)</f>
        <v>-85.85</v>
      </c>
      <c r="Q76" s="84">
        <f t="shared" si="7"/>
        <v>2</v>
      </c>
      <c r="R76" s="85" t="s">
        <v>1289</v>
      </c>
    </row>
    <row r="77" spans="1:18" x14ac:dyDescent="0.25">
      <c r="A77" s="77" t="s">
        <v>8466</v>
      </c>
      <c r="B77" s="77" t="s">
        <v>8479</v>
      </c>
      <c r="C77" s="78">
        <v>45325</v>
      </c>
      <c r="D77" s="79">
        <f>E77+F77</f>
        <v>-190.62</v>
      </c>
      <c r="E77" s="79">
        <v>-18.920000000000002</v>
      </c>
      <c r="F77" s="79">
        <v>-171.7</v>
      </c>
      <c r="G77" s="78">
        <v>45325</v>
      </c>
      <c r="H77" s="77" t="s">
        <v>8480</v>
      </c>
      <c r="I77" s="80">
        <v>1662422</v>
      </c>
      <c r="J77" s="80" t="s">
        <v>1327</v>
      </c>
      <c r="K77" s="80">
        <v>199115</v>
      </c>
      <c r="L77" s="81">
        <v>45328</v>
      </c>
      <c r="M77" s="77" t="str">
        <f>VLOOKUP(I77,'[5]ITEM#'!A:B,2,0)</f>
        <v>Costco01</v>
      </c>
      <c r="N77" t="s">
        <v>1301</v>
      </c>
      <c r="O77">
        <v>32</v>
      </c>
      <c r="P77" s="42">
        <f>VLOOKUP(I77,'[5]ITEM#'!A:D,4,0)</f>
        <v>-85.85</v>
      </c>
      <c r="Q77" s="84">
        <f t="shared" si="7"/>
        <v>2</v>
      </c>
      <c r="R77" s="85" t="s">
        <v>1289</v>
      </c>
    </row>
    <row r="78" spans="1:18" x14ac:dyDescent="0.25">
      <c r="A78" s="77" t="s">
        <v>8466</v>
      </c>
      <c r="B78" s="77" t="s">
        <v>8481</v>
      </c>
      <c r="C78" s="78">
        <v>45325</v>
      </c>
      <c r="D78" s="79">
        <v>-86.72</v>
      </c>
      <c r="E78" s="79">
        <v>-9.3699999999999992</v>
      </c>
      <c r="F78" s="79">
        <v>-77.349999999999994</v>
      </c>
      <c r="G78" s="78">
        <v>45325</v>
      </c>
      <c r="H78" s="77" t="s">
        <v>8482</v>
      </c>
      <c r="I78" s="80">
        <v>1662420</v>
      </c>
      <c r="J78" s="80" t="s">
        <v>1318</v>
      </c>
      <c r="K78" s="80">
        <v>199115</v>
      </c>
      <c r="L78" s="81">
        <v>45328</v>
      </c>
      <c r="M78" s="77" t="str">
        <f>VLOOKUP(I78,'[5]ITEM#'!A:B,2,0)</f>
        <v>Costco01</v>
      </c>
      <c r="N78" t="s">
        <v>1301</v>
      </c>
      <c r="O78">
        <v>32</v>
      </c>
      <c r="P78" s="42">
        <f>VLOOKUP(I78,'[5]ITEM#'!A:D,4,0)</f>
        <v>-77.349999999999994</v>
      </c>
      <c r="Q78" s="84">
        <f t="shared" si="7"/>
        <v>1</v>
      </c>
      <c r="R78" s="85" t="s">
        <v>1289</v>
      </c>
    </row>
    <row r="79" spans="1:18" x14ac:dyDescent="0.25">
      <c r="A79" s="77" t="s">
        <v>8466</v>
      </c>
      <c r="B79" s="77" t="s">
        <v>8483</v>
      </c>
      <c r="C79" s="78">
        <v>45324</v>
      </c>
      <c r="D79" s="79">
        <v>-95.31</v>
      </c>
      <c r="E79" s="79">
        <v>-9.4600000000000009</v>
      </c>
      <c r="F79" s="79">
        <v>-85.85</v>
      </c>
      <c r="G79" s="78">
        <v>45324</v>
      </c>
      <c r="H79" s="77" t="s">
        <v>8484</v>
      </c>
      <c r="I79" s="80">
        <v>1662422</v>
      </c>
      <c r="J79" s="80" t="s">
        <v>1327</v>
      </c>
      <c r="K79" s="80">
        <v>199115</v>
      </c>
      <c r="L79" s="81">
        <v>45328</v>
      </c>
      <c r="M79" s="77" t="str">
        <f>VLOOKUP(I79,'[5]ITEM#'!A:B,2,0)</f>
        <v>Costco01</v>
      </c>
      <c r="N79" t="s">
        <v>1301</v>
      </c>
      <c r="O79">
        <v>32</v>
      </c>
      <c r="P79" s="42">
        <f>VLOOKUP(I79,'[5]ITEM#'!A:D,4,0)</f>
        <v>-85.85</v>
      </c>
      <c r="Q79" s="84">
        <f t="shared" si="7"/>
        <v>1</v>
      </c>
      <c r="R79" s="85" t="s">
        <v>1289</v>
      </c>
    </row>
    <row r="80" spans="1:18" x14ac:dyDescent="0.25">
      <c r="A80" s="77" t="s">
        <v>8485</v>
      </c>
      <c r="B80" s="77" t="s">
        <v>8486</v>
      </c>
      <c r="C80" s="78">
        <v>45328</v>
      </c>
      <c r="D80" s="79">
        <v>-89.95</v>
      </c>
      <c r="E80" s="79">
        <v>-27.68</v>
      </c>
      <c r="F80" s="79">
        <v>-62.27</v>
      </c>
      <c r="G80" s="78">
        <v>45328</v>
      </c>
      <c r="H80" s="77" t="s">
        <v>8487</v>
      </c>
      <c r="I80" s="80">
        <v>1339335</v>
      </c>
      <c r="J80" s="80" t="s">
        <v>1314</v>
      </c>
      <c r="K80" s="80">
        <v>199420</v>
      </c>
      <c r="L80" s="81">
        <v>45330</v>
      </c>
      <c r="M80" s="77" t="str">
        <f>VLOOKUP(I80,'[5]ITEM#'!A:B,2,0)</f>
        <v>Costco01</v>
      </c>
      <c r="N80" t="s">
        <v>1301</v>
      </c>
      <c r="O80">
        <v>32</v>
      </c>
      <c r="P80" s="42">
        <f>VLOOKUP(I80,'[5]ITEM#'!A:D,4,0)</f>
        <v>-62.27</v>
      </c>
      <c r="Q80" s="84">
        <f t="shared" si="7"/>
        <v>1</v>
      </c>
      <c r="R80" s="85" t="s">
        <v>1289</v>
      </c>
    </row>
    <row r="81" spans="1:18" x14ac:dyDescent="0.25">
      <c r="A81" s="77" t="s">
        <v>8485</v>
      </c>
      <c r="B81" s="77" t="s">
        <v>8488</v>
      </c>
      <c r="C81" s="78">
        <v>45328</v>
      </c>
      <c r="D81" s="79">
        <v>-32.4</v>
      </c>
      <c r="E81" s="79">
        <v>-8.86</v>
      </c>
      <c r="F81" s="79">
        <v>-23.54</v>
      </c>
      <c r="G81" s="78">
        <v>45328</v>
      </c>
      <c r="H81" s="77" t="s">
        <v>8489</v>
      </c>
      <c r="I81" s="80">
        <v>1793726</v>
      </c>
      <c r="J81" s="80" t="s">
        <v>8896</v>
      </c>
      <c r="K81" s="80">
        <v>199426</v>
      </c>
      <c r="L81" s="81">
        <v>45330</v>
      </c>
      <c r="M81" s="77" t="str">
        <f>VLOOKUP(I81,'[5]ITEM#'!A:B,2,0)</f>
        <v>Costco01</v>
      </c>
      <c r="N81" t="s">
        <v>8894</v>
      </c>
      <c r="O81">
        <v>15</v>
      </c>
      <c r="P81" s="42">
        <f>VLOOKUP(I81,'[5]ITEM#'!A:D,4,0)</f>
        <v>-23.54</v>
      </c>
      <c r="Q81" s="84">
        <f t="shared" si="7"/>
        <v>1</v>
      </c>
      <c r="R81" s="85" t="s">
        <v>1289</v>
      </c>
    </row>
    <row r="82" spans="1:18" x14ac:dyDescent="0.25">
      <c r="A82" s="77" t="s">
        <v>8485</v>
      </c>
      <c r="B82" s="77" t="s">
        <v>8490</v>
      </c>
      <c r="C82" s="78">
        <v>45328</v>
      </c>
      <c r="D82" s="79">
        <v>-39</v>
      </c>
      <c r="E82" s="79">
        <v>0</v>
      </c>
      <c r="F82" s="79">
        <v>-39</v>
      </c>
      <c r="G82" s="78">
        <v>45328</v>
      </c>
      <c r="H82" s="77" t="s">
        <v>8491</v>
      </c>
      <c r="I82" s="80">
        <v>1529947</v>
      </c>
      <c r="J82" s="80" t="s">
        <v>1294</v>
      </c>
      <c r="K82" s="80">
        <v>199426</v>
      </c>
      <c r="L82" s="81">
        <v>45330</v>
      </c>
      <c r="M82" s="77" t="str">
        <f>VLOOKUP(I82,'[5]ITEM#'!A:B,2,0)</f>
        <v>Costco01</v>
      </c>
      <c r="N82" t="s">
        <v>1291</v>
      </c>
      <c r="O82">
        <v>40</v>
      </c>
      <c r="P82" s="42">
        <f>VLOOKUP(I82,'[5]ITEM#'!A:D,4,0)</f>
        <v>-39</v>
      </c>
      <c r="Q82" s="84">
        <f t="shared" si="7"/>
        <v>1</v>
      </c>
      <c r="R82" s="85" t="s">
        <v>1289</v>
      </c>
    </row>
    <row r="83" spans="1:18" x14ac:dyDescent="0.25">
      <c r="A83" s="77" t="s">
        <v>8485</v>
      </c>
      <c r="B83" s="77" t="s">
        <v>8492</v>
      </c>
      <c r="C83" s="78">
        <v>45328</v>
      </c>
      <c r="D83" s="79">
        <v>-141.61000000000001</v>
      </c>
      <c r="E83" s="79">
        <v>-79.34</v>
      </c>
      <c r="F83" s="79">
        <v>-62.27</v>
      </c>
      <c r="G83" s="78">
        <v>45328</v>
      </c>
      <c r="H83" s="77" t="s">
        <v>8493</v>
      </c>
      <c r="I83" s="80">
        <v>1339335</v>
      </c>
      <c r="J83" s="80" t="s">
        <v>1314</v>
      </c>
      <c r="K83" s="80">
        <v>199426</v>
      </c>
      <c r="L83" s="81">
        <v>45330</v>
      </c>
      <c r="M83" s="77" t="str">
        <f>VLOOKUP(I83,'[5]ITEM#'!A:B,2,0)</f>
        <v>Costco01</v>
      </c>
      <c r="N83" t="s">
        <v>1301</v>
      </c>
      <c r="O83">
        <v>32</v>
      </c>
      <c r="P83" s="42">
        <f>VLOOKUP(I83,'[5]ITEM#'!A:D,4,0)</f>
        <v>-62.27</v>
      </c>
      <c r="Q83" s="84">
        <f t="shared" si="7"/>
        <v>1</v>
      </c>
      <c r="R83" s="85" t="s">
        <v>1289</v>
      </c>
    </row>
    <row r="84" spans="1:18" x14ac:dyDescent="0.25">
      <c r="A84" s="77" t="s">
        <v>8485</v>
      </c>
      <c r="B84" s="77" t="s">
        <v>8494</v>
      </c>
      <c r="C84" s="78">
        <v>45328</v>
      </c>
      <c r="D84" s="79">
        <v>-35.869999999999997</v>
      </c>
      <c r="E84" s="79">
        <v>-8.89</v>
      </c>
      <c r="F84" s="79">
        <v>-26.98</v>
      </c>
      <c r="G84" s="78">
        <v>45328</v>
      </c>
      <c r="H84" s="77" t="s">
        <v>8495</v>
      </c>
      <c r="I84" s="80">
        <v>1793728</v>
      </c>
      <c r="J84" s="80" t="s">
        <v>8897</v>
      </c>
      <c r="K84" s="80">
        <v>199426</v>
      </c>
      <c r="L84" s="81">
        <v>45330</v>
      </c>
      <c r="M84" s="77" t="str">
        <f>VLOOKUP(I84,'[5]ITEM#'!A:B,2,0)</f>
        <v>Costco01</v>
      </c>
      <c r="N84" t="s">
        <v>8894</v>
      </c>
      <c r="O84">
        <v>15</v>
      </c>
      <c r="P84" s="42">
        <f>VLOOKUP(I84,'[5]ITEM#'!A:D,4,0)</f>
        <v>-26.98</v>
      </c>
      <c r="Q84" s="84">
        <f t="shared" si="7"/>
        <v>1</v>
      </c>
      <c r="R84" s="85" t="s">
        <v>1289</v>
      </c>
    </row>
    <row r="85" spans="1:18" x14ac:dyDescent="0.25">
      <c r="A85" s="77" t="s">
        <v>8485</v>
      </c>
      <c r="B85" s="77" t="s">
        <v>8496</v>
      </c>
      <c r="C85" s="78">
        <v>45328</v>
      </c>
      <c r="D85" s="79">
        <f>E85+F85</f>
        <v>-86.72</v>
      </c>
      <c r="E85" s="79">
        <v>-9.3699999999999992</v>
      </c>
      <c r="F85" s="79">
        <v>-77.349999999999994</v>
      </c>
      <c r="G85" s="78">
        <v>45328</v>
      </c>
      <c r="H85" s="77" t="s">
        <v>8497</v>
      </c>
      <c r="I85" s="80">
        <v>1662420</v>
      </c>
      <c r="J85" s="80" t="s">
        <v>1318</v>
      </c>
      <c r="K85" s="80">
        <v>199426</v>
      </c>
      <c r="L85" s="81">
        <v>45330</v>
      </c>
      <c r="M85" s="77" t="str">
        <f>VLOOKUP(I85,'[5]ITEM#'!A:B,2,0)</f>
        <v>Costco01</v>
      </c>
      <c r="N85" t="s">
        <v>1301</v>
      </c>
      <c r="O85">
        <v>32</v>
      </c>
      <c r="P85" s="42">
        <f>VLOOKUP(I85,'[5]ITEM#'!A:D,4,0)</f>
        <v>-77.349999999999994</v>
      </c>
      <c r="Q85" s="84">
        <f t="shared" si="7"/>
        <v>1</v>
      </c>
      <c r="R85" s="85" t="s">
        <v>1289</v>
      </c>
    </row>
    <row r="86" spans="1:18" x14ac:dyDescent="0.25">
      <c r="A86" s="77" t="s">
        <v>8485</v>
      </c>
      <c r="B86" s="77" t="s">
        <v>8496</v>
      </c>
      <c r="C86" s="78">
        <v>45328</v>
      </c>
      <c r="D86" s="79">
        <f>E86+F86</f>
        <v>-190.62</v>
      </c>
      <c r="E86" s="79">
        <v>-18.920000000000002</v>
      </c>
      <c r="F86" s="79">
        <v>-171.7</v>
      </c>
      <c r="G86" s="78">
        <v>45328</v>
      </c>
      <c r="H86" s="77" t="s">
        <v>8497</v>
      </c>
      <c r="I86" s="80">
        <v>1662421</v>
      </c>
      <c r="J86" s="80" t="s">
        <v>1300</v>
      </c>
      <c r="K86" s="80">
        <v>199426</v>
      </c>
      <c r="L86" s="81">
        <v>45330</v>
      </c>
      <c r="M86" s="77" t="str">
        <f>VLOOKUP(I86,'[5]ITEM#'!A:B,2,0)</f>
        <v>Costco01</v>
      </c>
      <c r="N86" t="s">
        <v>1301</v>
      </c>
      <c r="O86">
        <v>32</v>
      </c>
      <c r="P86" s="42">
        <f>VLOOKUP(I86,'[5]ITEM#'!A:D,4,0)</f>
        <v>-85.85</v>
      </c>
      <c r="Q86" s="84">
        <f t="shared" si="7"/>
        <v>2</v>
      </c>
      <c r="R86" s="85" t="s">
        <v>1289</v>
      </c>
    </row>
    <row r="87" spans="1:18" x14ac:dyDescent="0.25">
      <c r="A87" s="77" t="s">
        <v>8485</v>
      </c>
      <c r="B87" s="77" t="s">
        <v>8498</v>
      </c>
      <c r="C87" s="78">
        <v>45328</v>
      </c>
      <c r="D87" s="79">
        <v>-173.44</v>
      </c>
      <c r="E87" s="79">
        <v>-18.739999999999998</v>
      </c>
      <c r="F87" s="79">
        <v>-154.69999999999999</v>
      </c>
      <c r="G87" s="78">
        <v>45328</v>
      </c>
      <c r="H87" s="77" t="s">
        <v>8499</v>
      </c>
      <c r="I87" s="80">
        <v>1662420</v>
      </c>
      <c r="J87" s="80" t="s">
        <v>1318</v>
      </c>
      <c r="K87" s="80">
        <v>199426</v>
      </c>
      <c r="L87" s="81">
        <v>45330</v>
      </c>
      <c r="M87" s="77" t="str">
        <f>VLOOKUP(I87,'[5]ITEM#'!A:B,2,0)</f>
        <v>Costco01</v>
      </c>
      <c r="N87" t="s">
        <v>1301</v>
      </c>
      <c r="O87">
        <v>32</v>
      </c>
      <c r="P87" s="42">
        <f>VLOOKUP(I87,'[5]ITEM#'!A:D,4,0)</f>
        <v>-77.349999999999994</v>
      </c>
      <c r="Q87" s="84">
        <f t="shared" si="7"/>
        <v>2</v>
      </c>
      <c r="R87" s="85" t="s">
        <v>1289</v>
      </c>
    </row>
    <row r="88" spans="1:18" x14ac:dyDescent="0.25">
      <c r="A88" s="77" t="s">
        <v>8500</v>
      </c>
      <c r="B88" s="77" t="s">
        <v>8501</v>
      </c>
      <c r="C88" s="78">
        <v>45329</v>
      </c>
      <c r="D88" s="79">
        <v>-95.31</v>
      </c>
      <c r="E88" s="79">
        <v>-9.4600000000000009</v>
      </c>
      <c r="F88" s="79">
        <v>-85.85</v>
      </c>
      <c r="G88" s="78">
        <v>45329</v>
      </c>
      <c r="H88" s="77" t="s">
        <v>8502</v>
      </c>
      <c r="I88" s="80">
        <v>1662422</v>
      </c>
      <c r="J88" s="80" t="s">
        <v>1327</v>
      </c>
      <c r="K88" s="80">
        <v>199501</v>
      </c>
      <c r="L88" s="81">
        <v>45331</v>
      </c>
      <c r="M88" s="77" t="str">
        <f>VLOOKUP(I88,'[5]ITEM#'!A:B,2,0)</f>
        <v>Costco01</v>
      </c>
      <c r="N88" t="s">
        <v>1301</v>
      </c>
      <c r="O88">
        <v>32</v>
      </c>
      <c r="P88" s="42">
        <f>VLOOKUP(I88,'[5]ITEM#'!A:D,4,0)</f>
        <v>-85.85</v>
      </c>
      <c r="Q88" s="84">
        <f t="shared" si="7"/>
        <v>1</v>
      </c>
      <c r="R88" s="85" t="s">
        <v>1289</v>
      </c>
    </row>
    <row r="89" spans="1:18" x14ac:dyDescent="0.25">
      <c r="A89" s="77" t="s">
        <v>8500</v>
      </c>
      <c r="B89" s="77" t="s">
        <v>8503</v>
      </c>
      <c r="C89" s="78">
        <v>45329</v>
      </c>
      <c r="D89" s="79">
        <v>-40.36</v>
      </c>
      <c r="E89" s="79">
        <v>-9.07</v>
      </c>
      <c r="F89" s="79">
        <v>-31.29</v>
      </c>
      <c r="G89" s="78">
        <v>45329</v>
      </c>
      <c r="H89" s="77" t="s">
        <v>8504</v>
      </c>
      <c r="I89" s="80">
        <v>1793729</v>
      </c>
      <c r="J89" s="80" t="s">
        <v>8893</v>
      </c>
      <c r="K89" s="80">
        <v>199501</v>
      </c>
      <c r="L89" s="81">
        <v>45331</v>
      </c>
      <c r="M89" s="77" t="str">
        <f>VLOOKUP(I89,'[5]ITEM#'!A:B,2,0)</f>
        <v>Costco01</v>
      </c>
      <c r="N89" t="s">
        <v>8894</v>
      </c>
      <c r="O89">
        <v>15</v>
      </c>
      <c r="P89" s="42">
        <f>VLOOKUP(I89,'[5]ITEM#'!A:D,4,0)</f>
        <v>-31.29</v>
      </c>
      <c r="Q89" s="84">
        <f t="shared" si="7"/>
        <v>1</v>
      </c>
      <c r="R89" s="85" t="s">
        <v>1289</v>
      </c>
    </row>
    <row r="90" spans="1:18" x14ac:dyDescent="0.25">
      <c r="A90" s="77" t="s">
        <v>8500</v>
      </c>
      <c r="B90" s="77" t="s">
        <v>8505</v>
      </c>
      <c r="C90" s="78">
        <v>45329</v>
      </c>
      <c r="D90" s="79">
        <v>-39</v>
      </c>
      <c r="E90" s="79">
        <v>0</v>
      </c>
      <c r="F90" s="79">
        <v>-39</v>
      </c>
      <c r="G90" s="78">
        <v>45329</v>
      </c>
      <c r="H90" s="77" t="s">
        <v>8506</v>
      </c>
      <c r="I90" s="80">
        <v>1529947</v>
      </c>
      <c r="J90" s="80" t="s">
        <v>1294</v>
      </c>
      <c r="K90" s="80">
        <v>199501</v>
      </c>
      <c r="L90" s="81">
        <v>45331</v>
      </c>
      <c r="M90" s="77" t="str">
        <f>VLOOKUP(I90,'[5]ITEM#'!A:B,2,0)</f>
        <v>Costco01</v>
      </c>
      <c r="N90" t="s">
        <v>1291</v>
      </c>
      <c r="O90">
        <v>40</v>
      </c>
      <c r="P90" s="42">
        <f>VLOOKUP(I90,'[5]ITEM#'!A:D,4,0)</f>
        <v>-39</v>
      </c>
      <c r="Q90" s="84">
        <f t="shared" si="7"/>
        <v>1</v>
      </c>
      <c r="R90" s="85" t="s">
        <v>1289</v>
      </c>
    </row>
    <row r="91" spans="1:18" x14ac:dyDescent="0.25">
      <c r="A91" s="77" t="s">
        <v>8500</v>
      </c>
      <c r="B91" s="77" t="s">
        <v>8507</v>
      </c>
      <c r="C91" s="78">
        <v>45329</v>
      </c>
      <c r="D91" s="79">
        <v>-86.72</v>
      </c>
      <c r="E91" s="79">
        <v>-9.3699999999999992</v>
      </c>
      <c r="F91" s="79">
        <v>-77.349999999999994</v>
      </c>
      <c r="G91" s="78">
        <v>45329</v>
      </c>
      <c r="H91" s="77" t="s">
        <v>8508</v>
      </c>
      <c r="I91" s="80">
        <v>1662420</v>
      </c>
      <c r="J91" s="80" t="s">
        <v>1318</v>
      </c>
      <c r="K91" s="80">
        <v>199501</v>
      </c>
      <c r="L91" s="81">
        <v>45331</v>
      </c>
      <c r="M91" s="77" t="str">
        <f>VLOOKUP(I91,'[5]ITEM#'!A:B,2,0)</f>
        <v>Costco01</v>
      </c>
      <c r="N91" t="s">
        <v>1301</v>
      </c>
      <c r="O91">
        <v>32</v>
      </c>
      <c r="P91" s="42">
        <f>VLOOKUP(I91,'[5]ITEM#'!A:D,4,0)</f>
        <v>-77.349999999999994</v>
      </c>
      <c r="Q91" s="84">
        <f t="shared" si="7"/>
        <v>1</v>
      </c>
      <c r="R91" s="85" t="s">
        <v>1289</v>
      </c>
    </row>
    <row r="92" spans="1:18" x14ac:dyDescent="0.25">
      <c r="A92" s="77" t="s">
        <v>8500</v>
      </c>
      <c r="B92" s="77" t="s">
        <v>8509</v>
      </c>
      <c r="C92" s="78">
        <v>45329</v>
      </c>
      <c r="D92" s="79">
        <v>-39</v>
      </c>
      <c r="E92" s="79">
        <v>0</v>
      </c>
      <c r="F92" s="79">
        <v>-39</v>
      </c>
      <c r="G92" s="78">
        <v>45329</v>
      </c>
      <c r="H92" s="77" t="s">
        <v>8510</v>
      </c>
      <c r="I92" s="80">
        <v>1529947</v>
      </c>
      <c r="J92" s="80" t="s">
        <v>1294</v>
      </c>
      <c r="K92" s="80">
        <v>199501</v>
      </c>
      <c r="L92" s="81">
        <v>45331</v>
      </c>
      <c r="M92" s="77" t="str">
        <f>VLOOKUP(I92,'[5]ITEM#'!A:B,2,0)</f>
        <v>Costco01</v>
      </c>
      <c r="N92" t="s">
        <v>1291</v>
      </c>
      <c r="O92">
        <v>40</v>
      </c>
      <c r="P92" s="42">
        <f>VLOOKUP(I92,'[5]ITEM#'!A:D,4,0)</f>
        <v>-39</v>
      </c>
      <c r="Q92" s="84">
        <f t="shared" si="7"/>
        <v>1</v>
      </c>
      <c r="R92" s="85" t="s">
        <v>1289</v>
      </c>
    </row>
    <row r="93" spans="1:18" x14ac:dyDescent="0.25">
      <c r="A93" s="77" t="s">
        <v>8500</v>
      </c>
      <c r="B93" s="77" t="s">
        <v>8511</v>
      </c>
      <c r="C93" s="78">
        <v>45329</v>
      </c>
      <c r="D93" s="79">
        <f>E93+F93</f>
        <v>-86.72</v>
      </c>
      <c r="E93" s="79">
        <v>-9.3699999999999992</v>
      </c>
      <c r="F93" s="79">
        <v>-77.349999999999994</v>
      </c>
      <c r="G93" s="78">
        <v>45329</v>
      </c>
      <c r="H93" s="77" t="s">
        <v>8512</v>
      </c>
      <c r="I93" s="80">
        <v>1662420</v>
      </c>
      <c r="J93" s="80" t="s">
        <v>1318</v>
      </c>
      <c r="K93" s="80">
        <v>199501</v>
      </c>
      <c r="L93" s="81">
        <v>45331</v>
      </c>
      <c r="M93" s="77" t="str">
        <f>VLOOKUP(I93,'[5]ITEM#'!A:B,2,0)</f>
        <v>Costco01</v>
      </c>
      <c r="N93" t="s">
        <v>1301</v>
      </c>
      <c r="O93">
        <v>32</v>
      </c>
      <c r="P93" s="42">
        <f>VLOOKUP(I93,'[5]ITEM#'!A:D,4,0)</f>
        <v>-77.349999999999994</v>
      </c>
      <c r="Q93" s="84">
        <f t="shared" si="7"/>
        <v>1</v>
      </c>
      <c r="R93" s="85" t="s">
        <v>1289</v>
      </c>
    </row>
    <row r="94" spans="1:18" x14ac:dyDescent="0.25">
      <c r="A94" s="77" t="s">
        <v>8500</v>
      </c>
      <c r="B94" s="77" t="s">
        <v>8511</v>
      </c>
      <c r="C94" s="78">
        <v>45329</v>
      </c>
      <c r="D94" s="79">
        <f>E94+F94</f>
        <v>-95.31</v>
      </c>
      <c r="E94" s="79">
        <v>-9.4600000000000009</v>
      </c>
      <c r="F94" s="79">
        <v>-85.85</v>
      </c>
      <c r="G94" s="78">
        <v>45329</v>
      </c>
      <c r="H94" s="77" t="s">
        <v>8512</v>
      </c>
      <c r="I94" s="80">
        <v>1662421</v>
      </c>
      <c r="J94" s="80" t="s">
        <v>1300</v>
      </c>
      <c r="K94" s="80">
        <v>199501</v>
      </c>
      <c r="L94" s="81">
        <v>45331</v>
      </c>
      <c r="M94" s="77" t="str">
        <f>VLOOKUP(I94,'[5]ITEM#'!A:B,2,0)</f>
        <v>Costco01</v>
      </c>
      <c r="N94" t="s">
        <v>1301</v>
      </c>
      <c r="O94">
        <v>32</v>
      </c>
      <c r="P94" s="42">
        <f>VLOOKUP(I94,'[5]ITEM#'!A:D,4,0)</f>
        <v>-85.85</v>
      </c>
      <c r="Q94" s="84">
        <f t="shared" si="7"/>
        <v>1</v>
      </c>
      <c r="R94" s="85" t="s">
        <v>1289</v>
      </c>
    </row>
    <row r="95" spans="1:18" x14ac:dyDescent="0.25">
      <c r="A95" s="77" t="s">
        <v>8500</v>
      </c>
      <c r="B95" s="77" t="s">
        <v>8513</v>
      </c>
      <c r="C95" s="78">
        <v>45329</v>
      </c>
      <c r="D95" s="79">
        <v>-86.72</v>
      </c>
      <c r="E95" s="79">
        <v>-9.3699999999999992</v>
      </c>
      <c r="F95" s="79">
        <v>-77.349999999999994</v>
      </c>
      <c r="G95" s="78">
        <v>45329</v>
      </c>
      <c r="H95" s="77" t="s">
        <v>8514</v>
      </c>
      <c r="I95" s="80">
        <v>1662420</v>
      </c>
      <c r="J95" s="80" t="s">
        <v>1318</v>
      </c>
      <c r="K95" s="80">
        <v>199501</v>
      </c>
      <c r="L95" s="81">
        <v>45331</v>
      </c>
      <c r="M95" s="77" t="str">
        <f>VLOOKUP(I95,'[5]ITEM#'!A:B,2,0)</f>
        <v>Costco01</v>
      </c>
      <c r="N95" t="s">
        <v>1301</v>
      </c>
      <c r="O95">
        <v>32</v>
      </c>
      <c r="P95" s="42">
        <f>VLOOKUP(I95,'[5]ITEM#'!A:D,4,0)</f>
        <v>-77.349999999999994</v>
      </c>
      <c r="Q95" s="84">
        <f t="shared" si="7"/>
        <v>1</v>
      </c>
      <c r="R95" s="85" t="s">
        <v>1289</v>
      </c>
    </row>
    <row r="96" spans="1:18" x14ac:dyDescent="0.25">
      <c r="A96" s="77" t="s">
        <v>8500</v>
      </c>
      <c r="B96" s="77" t="s">
        <v>8515</v>
      </c>
      <c r="C96" s="78">
        <v>45329</v>
      </c>
      <c r="D96" s="79">
        <v>-95.31</v>
      </c>
      <c r="E96" s="79">
        <v>-9.4600000000000009</v>
      </c>
      <c r="F96" s="79">
        <v>-85.85</v>
      </c>
      <c r="G96" s="78">
        <v>45329</v>
      </c>
      <c r="H96" s="77" t="s">
        <v>8516</v>
      </c>
      <c r="I96" s="80">
        <v>1662422</v>
      </c>
      <c r="J96" s="80" t="s">
        <v>1327</v>
      </c>
      <c r="K96" s="80">
        <v>199501</v>
      </c>
      <c r="L96" s="81">
        <v>45331</v>
      </c>
      <c r="M96" s="77" t="str">
        <f>VLOOKUP(I96,'[5]ITEM#'!A:B,2,0)</f>
        <v>Costco01</v>
      </c>
      <c r="N96" t="s">
        <v>1301</v>
      </c>
      <c r="O96">
        <v>32</v>
      </c>
      <c r="P96" s="42">
        <f>VLOOKUP(I96,'[5]ITEM#'!A:D,4,0)</f>
        <v>-85.85</v>
      </c>
      <c r="Q96" s="84">
        <f t="shared" si="7"/>
        <v>1</v>
      </c>
      <c r="R96" s="85" t="s">
        <v>1289</v>
      </c>
    </row>
    <row r="97" spans="1:18" x14ac:dyDescent="0.25">
      <c r="A97" s="77" t="s">
        <v>8500</v>
      </c>
      <c r="B97" s="77" t="s">
        <v>8517</v>
      </c>
      <c r="C97" s="78">
        <v>45329</v>
      </c>
      <c r="D97" s="79">
        <v>-39</v>
      </c>
      <c r="E97" s="79">
        <v>0</v>
      </c>
      <c r="F97" s="79">
        <v>-39</v>
      </c>
      <c r="G97" s="78">
        <v>45329</v>
      </c>
      <c r="H97" s="77" t="s">
        <v>8518</v>
      </c>
      <c r="I97" s="80">
        <v>1529947</v>
      </c>
      <c r="J97" s="80" t="s">
        <v>1294</v>
      </c>
      <c r="K97" s="80">
        <v>199501</v>
      </c>
      <c r="L97" s="81">
        <v>45331</v>
      </c>
      <c r="M97" s="77" t="str">
        <f>VLOOKUP(I97,'[5]ITEM#'!A:B,2,0)</f>
        <v>Costco01</v>
      </c>
      <c r="N97" t="s">
        <v>1291</v>
      </c>
      <c r="O97">
        <v>40</v>
      </c>
      <c r="P97" s="42">
        <f>VLOOKUP(I97,'[5]ITEM#'!A:D,4,0)</f>
        <v>-39</v>
      </c>
      <c r="Q97" s="84">
        <f t="shared" si="7"/>
        <v>1</v>
      </c>
      <c r="R97" s="85" t="s">
        <v>1289</v>
      </c>
    </row>
    <row r="98" spans="1:18" x14ac:dyDescent="0.25">
      <c r="A98" s="77" t="s">
        <v>8500</v>
      </c>
      <c r="B98" s="77" t="s">
        <v>8519</v>
      </c>
      <c r="C98" s="78">
        <v>45329</v>
      </c>
      <c r="D98" s="79">
        <v>-22.78</v>
      </c>
      <c r="E98" s="79">
        <v>0</v>
      </c>
      <c r="F98" s="79">
        <v>-22.78</v>
      </c>
      <c r="G98" s="78">
        <v>45329</v>
      </c>
      <c r="H98" s="77" t="s">
        <v>8520</v>
      </c>
      <c r="I98" s="80">
        <v>1529939</v>
      </c>
      <c r="J98" s="80" t="s">
        <v>1339</v>
      </c>
      <c r="K98" s="80">
        <v>199501</v>
      </c>
      <c r="L98" s="81">
        <v>45331</v>
      </c>
      <c r="M98" s="77" t="str">
        <f>VLOOKUP(I98,'[5]ITEM#'!A:B,2,0)</f>
        <v>Costco01</v>
      </c>
      <c r="N98" t="s">
        <v>1291</v>
      </c>
      <c r="O98">
        <v>40</v>
      </c>
      <c r="P98" s="42">
        <f>VLOOKUP(I98,'[5]ITEM#'!A:D,4,0)</f>
        <v>-22.78</v>
      </c>
      <c r="Q98" s="84">
        <f t="shared" si="7"/>
        <v>1</v>
      </c>
      <c r="R98" s="85" t="s">
        <v>1289</v>
      </c>
    </row>
    <row r="99" spans="1:18" x14ac:dyDescent="0.25">
      <c r="A99" s="77" t="s">
        <v>8500</v>
      </c>
      <c r="B99" s="77" t="s">
        <v>8521</v>
      </c>
      <c r="C99" s="78">
        <v>45329</v>
      </c>
      <c r="D99" s="79">
        <f>E99+F99</f>
        <v>-86.72</v>
      </c>
      <c r="E99" s="79">
        <v>-9.3699999999999992</v>
      </c>
      <c r="F99" s="79">
        <v>-77.349999999999994</v>
      </c>
      <c r="G99" s="78">
        <v>45329</v>
      </c>
      <c r="H99" s="77" t="s">
        <v>8522</v>
      </c>
      <c r="I99" s="80">
        <v>1662420</v>
      </c>
      <c r="J99" s="80" t="s">
        <v>1318</v>
      </c>
      <c r="K99" s="80">
        <v>199501</v>
      </c>
      <c r="L99" s="81">
        <v>45331</v>
      </c>
      <c r="M99" s="77" t="str">
        <f>VLOOKUP(I99,'[5]ITEM#'!A:B,2,0)</f>
        <v>Costco01</v>
      </c>
      <c r="N99" t="s">
        <v>1301</v>
      </c>
      <c r="O99">
        <v>32</v>
      </c>
      <c r="P99" s="42">
        <f>VLOOKUP(I99,'[5]ITEM#'!A:D,4,0)</f>
        <v>-77.349999999999994</v>
      </c>
      <c r="Q99" s="84">
        <f t="shared" si="7"/>
        <v>1</v>
      </c>
      <c r="R99" s="85" t="s">
        <v>1289</v>
      </c>
    </row>
    <row r="100" spans="1:18" x14ac:dyDescent="0.25">
      <c r="A100" s="77" t="s">
        <v>8500</v>
      </c>
      <c r="B100" s="77" t="s">
        <v>8521</v>
      </c>
      <c r="C100" s="78">
        <v>45329</v>
      </c>
      <c r="D100" s="79">
        <f>E100+F100</f>
        <v>-51.760000000000005</v>
      </c>
      <c r="E100" s="79">
        <v>-17.440000000000001</v>
      </c>
      <c r="F100" s="79">
        <v>-34.32</v>
      </c>
      <c r="G100" s="78">
        <v>45329</v>
      </c>
      <c r="H100" s="77" t="s">
        <v>8522</v>
      </c>
      <c r="I100" s="80">
        <v>1793724</v>
      </c>
      <c r="J100" s="80" t="s">
        <v>8895</v>
      </c>
      <c r="K100" s="80">
        <v>199501</v>
      </c>
      <c r="L100" s="81">
        <v>45331</v>
      </c>
      <c r="M100" s="77" t="str">
        <f>VLOOKUP(I100,'[5]ITEM#'!A:B,2,0)</f>
        <v>Costco01</v>
      </c>
      <c r="N100" t="s">
        <v>8894</v>
      </c>
      <c r="O100">
        <v>15</v>
      </c>
      <c r="P100" s="42">
        <f>VLOOKUP(I100,'[5]ITEM#'!A:D,4,0)</f>
        <v>-17.16</v>
      </c>
      <c r="Q100" s="84">
        <f t="shared" si="7"/>
        <v>2</v>
      </c>
      <c r="R100" s="85" t="s">
        <v>1289</v>
      </c>
    </row>
    <row r="101" spans="1:18" x14ac:dyDescent="0.25">
      <c r="A101" s="77" t="s">
        <v>8523</v>
      </c>
      <c r="B101" s="77" t="s">
        <v>8524</v>
      </c>
      <c r="C101" s="78">
        <v>45330</v>
      </c>
      <c r="D101" s="79">
        <v>-77.430000000000007</v>
      </c>
      <c r="E101" s="79">
        <v>-15.16</v>
      </c>
      <c r="F101" s="79">
        <v>-62.27</v>
      </c>
      <c r="G101" s="78">
        <v>45330</v>
      </c>
      <c r="H101" s="77" t="s">
        <v>8525</v>
      </c>
      <c r="I101" s="80">
        <v>1339334</v>
      </c>
      <c r="J101" s="80" t="s">
        <v>1331</v>
      </c>
      <c r="K101" s="80">
        <v>199747</v>
      </c>
      <c r="L101" s="81">
        <v>45334</v>
      </c>
      <c r="M101" s="77" t="str">
        <f>VLOOKUP(I101,'[5]ITEM#'!A:B,2,0)</f>
        <v>Costco01</v>
      </c>
      <c r="N101" t="s">
        <v>1301</v>
      </c>
      <c r="O101">
        <v>32</v>
      </c>
      <c r="P101" s="42">
        <f>VLOOKUP(I101,'[5]ITEM#'!A:D,4,0)</f>
        <v>-62.27</v>
      </c>
      <c r="Q101" s="84">
        <f t="shared" si="7"/>
        <v>1</v>
      </c>
      <c r="R101" s="85" t="s">
        <v>1289</v>
      </c>
    </row>
    <row r="102" spans="1:18" x14ac:dyDescent="0.25">
      <c r="A102" s="77" t="s">
        <v>8523</v>
      </c>
      <c r="B102" s="77" t="s">
        <v>8526</v>
      </c>
      <c r="C102" s="78">
        <v>45330</v>
      </c>
      <c r="D102" s="79">
        <v>-25.88</v>
      </c>
      <c r="E102" s="79">
        <v>-8.7200000000000006</v>
      </c>
      <c r="F102" s="79">
        <v>-17.16</v>
      </c>
      <c r="G102" s="78">
        <v>45330</v>
      </c>
      <c r="H102" s="77" t="s">
        <v>8527</v>
      </c>
      <c r="I102" s="80">
        <v>1793724</v>
      </c>
      <c r="J102" s="80" t="s">
        <v>8895</v>
      </c>
      <c r="K102" s="80">
        <v>199749</v>
      </c>
      <c r="L102" s="81">
        <v>45334</v>
      </c>
      <c r="M102" s="77" t="str">
        <f>VLOOKUP(I102,'[5]ITEM#'!A:B,2,0)</f>
        <v>Costco01</v>
      </c>
      <c r="N102" t="s">
        <v>8894</v>
      </c>
      <c r="O102">
        <v>15</v>
      </c>
      <c r="P102" s="42">
        <f>VLOOKUP(I102,'[5]ITEM#'!A:D,4,0)</f>
        <v>-17.16</v>
      </c>
      <c r="Q102" s="84">
        <f t="shared" si="7"/>
        <v>1</v>
      </c>
      <c r="R102" s="85" t="s">
        <v>1289</v>
      </c>
    </row>
    <row r="103" spans="1:18" x14ac:dyDescent="0.25">
      <c r="A103" s="77" t="s">
        <v>8523</v>
      </c>
      <c r="B103" s="77" t="s">
        <v>8528</v>
      </c>
      <c r="C103" s="78">
        <v>45330</v>
      </c>
      <c r="D103" s="79">
        <f>E103+F103</f>
        <v>-86.72</v>
      </c>
      <c r="E103" s="79">
        <v>-9.3699999999999992</v>
      </c>
      <c r="F103" s="79">
        <v>-77.349999999999994</v>
      </c>
      <c r="G103" s="78">
        <v>45330</v>
      </c>
      <c r="H103" s="77" t="s">
        <v>8529</v>
      </c>
      <c r="I103" s="80">
        <v>1662420</v>
      </c>
      <c r="J103" s="80" t="s">
        <v>1318</v>
      </c>
      <c r="K103" s="80">
        <v>199749</v>
      </c>
      <c r="L103" s="81">
        <v>45334</v>
      </c>
      <c r="M103" s="77" t="str">
        <f>VLOOKUP(I103,'[5]ITEM#'!A:B,2,0)</f>
        <v>Costco01</v>
      </c>
      <c r="N103" t="s">
        <v>1301</v>
      </c>
      <c r="O103">
        <v>32</v>
      </c>
      <c r="P103" s="42">
        <f>VLOOKUP(I103,'[5]ITEM#'!A:D,4,0)</f>
        <v>-77.349999999999994</v>
      </c>
      <c r="Q103" s="84">
        <f t="shared" si="7"/>
        <v>1</v>
      </c>
      <c r="R103" s="85" t="s">
        <v>1289</v>
      </c>
    </row>
    <row r="104" spans="1:18" x14ac:dyDescent="0.25">
      <c r="A104" s="77" t="s">
        <v>8523</v>
      </c>
      <c r="B104" s="77" t="s">
        <v>8528</v>
      </c>
      <c r="C104" s="78">
        <v>45330</v>
      </c>
      <c r="D104" s="79">
        <f>E104+F104</f>
        <v>-95.31</v>
      </c>
      <c r="E104" s="79">
        <v>-9.4600000000000009</v>
      </c>
      <c r="F104" s="79">
        <v>-85.85</v>
      </c>
      <c r="G104" s="78">
        <v>45330</v>
      </c>
      <c r="H104" s="77" t="s">
        <v>8529</v>
      </c>
      <c r="I104" s="80">
        <v>1662421</v>
      </c>
      <c r="J104" s="80" t="s">
        <v>1300</v>
      </c>
      <c r="K104" s="80">
        <v>199749</v>
      </c>
      <c r="L104" s="81">
        <v>45334</v>
      </c>
      <c r="M104" s="77" t="str">
        <f>VLOOKUP(I104,'[5]ITEM#'!A:B,2,0)</f>
        <v>Costco01</v>
      </c>
      <c r="N104" t="s">
        <v>1301</v>
      </c>
      <c r="O104">
        <v>32</v>
      </c>
      <c r="P104" s="42">
        <f>VLOOKUP(I104,'[5]ITEM#'!A:D,4,0)</f>
        <v>-85.85</v>
      </c>
      <c r="Q104" s="84">
        <f t="shared" si="7"/>
        <v>1</v>
      </c>
      <c r="R104" s="85" t="s">
        <v>1289</v>
      </c>
    </row>
    <row r="105" spans="1:18" x14ac:dyDescent="0.25">
      <c r="A105" s="77" t="s">
        <v>8523</v>
      </c>
      <c r="B105" s="77" t="s">
        <v>8530</v>
      </c>
      <c r="C105" s="78">
        <v>45330</v>
      </c>
      <c r="D105" s="79">
        <f>E105+F105</f>
        <v>-260.16000000000003</v>
      </c>
      <c r="E105" s="79">
        <v>-28.11</v>
      </c>
      <c r="F105" s="79">
        <v>-232.05</v>
      </c>
      <c r="G105" s="78">
        <v>45330</v>
      </c>
      <c r="H105" s="77" t="s">
        <v>8531</v>
      </c>
      <c r="I105" s="80">
        <v>1662420</v>
      </c>
      <c r="J105" s="80" t="s">
        <v>1318</v>
      </c>
      <c r="K105" s="80">
        <v>199749</v>
      </c>
      <c r="L105" s="81">
        <v>45334</v>
      </c>
      <c r="M105" s="77" t="str">
        <f>VLOOKUP(I105,'[5]ITEM#'!A:B,2,0)</f>
        <v>Costco01</v>
      </c>
      <c r="N105" t="s">
        <v>1301</v>
      </c>
      <c r="O105">
        <v>32</v>
      </c>
      <c r="P105" s="42">
        <f>VLOOKUP(I105,'[5]ITEM#'!A:D,4,0)</f>
        <v>-77.349999999999994</v>
      </c>
      <c r="Q105" s="84">
        <f t="shared" si="7"/>
        <v>3.0000000000000004</v>
      </c>
      <c r="R105" s="85" t="s">
        <v>1289</v>
      </c>
    </row>
    <row r="106" spans="1:18" x14ac:dyDescent="0.25">
      <c r="A106" s="77" t="s">
        <v>8523</v>
      </c>
      <c r="B106" s="77" t="s">
        <v>8530</v>
      </c>
      <c r="C106" s="78">
        <v>45330</v>
      </c>
      <c r="D106" s="79">
        <f>E106+F106</f>
        <v>-95.31</v>
      </c>
      <c r="E106" s="79">
        <v>-9.4600000000000009</v>
      </c>
      <c r="F106" s="79">
        <v>-85.85</v>
      </c>
      <c r="G106" s="78">
        <v>45330</v>
      </c>
      <c r="H106" s="77" t="s">
        <v>8531</v>
      </c>
      <c r="I106" s="80">
        <v>1662422</v>
      </c>
      <c r="J106" s="80" t="s">
        <v>1327</v>
      </c>
      <c r="K106" s="80">
        <v>199749</v>
      </c>
      <c r="L106" s="81">
        <v>45334</v>
      </c>
      <c r="M106" s="77" t="str">
        <f>VLOOKUP(I106,'[5]ITEM#'!A:B,2,0)</f>
        <v>Costco01</v>
      </c>
      <c r="N106" t="s">
        <v>1301</v>
      </c>
      <c r="O106">
        <v>32</v>
      </c>
      <c r="P106" s="42">
        <f>VLOOKUP(I106,'[5]ITEM#'!A:D,4,0)</f>
        <v>-85.85</v>
      </c>
      <c r="Q106" s="84">
        <f t="shared" si="7"/>
        <v>1</v>
      </c>
      <c r="R106" s="85" t="s">
        <v>1289</v>
      </c>
    </row>
    <row r="107" spans="1:18" x14ac:dyDescent="0.25">
      <c r="A107" s="77" t="s">
        <v>8523</v>
      </c>
      <c r="B107" s="77" t="s">
        <v>8532</v>
      </c>
      <c r="C107" s="78">
        <v>45330</v>
      </c>
      <c r="D107" s="79">
        <v>-117</v>
      </c>
      <c r="E107" s="79">
        <v>0</v>
      </c>
      <c r="F107" s="79">
        <v>-117</v>
      </c>
      <c r="G107" s="78">
        <v>45330</v>
      </c>
      <c r="H107" s="77" t="s">
        <v>8533</v>
      </c>
      <c r="I107" s="80">
        <v>1529946</v>
      </c>
      <c r="J107" s="80" t="s">
        <v>1306</v>
      </c>
      <c r="K107" s="80">
        <v>199749</v>
      </c>
      <c r="L107" s="81">
        <v>45334</v>
      </c>
      <c r="M107" s="77" t="str">
        <f>VLOOKUP(I107,'[5]ITEM#'!A:B,2,0)</f>
        <v>Costco01</v>
      </c>
      <c r="N107" t="s">
        <v>1291</v>
      </c>
      <c r="O107">
        <v>40</v>
      </c>
      <c r="P107" s="42">
        <f>VLOOKUP(I107,'[5]ITEM#'!A:D,4,0)</f>
        <v>-39</v>
      </c>
      <c r="Q107" s="84">
        <f t="shared" si="7"/>
        <v>3</v>
      </c>
      <c r="R107" s="85" t="s">
        <v>1289</v>
      </c>
    </row>
    <row r="108" spans="1:18" x14ac:dyDescent="0.25">
      <c r="A108" s="77" t="s">
        <v>8523</v>
      </c>
      <c r="B108" s="77" t="s">
        <v>8534</v>
      </c>
      <c r="C108" s="78">
        <v>45330</v>
      </c>
      <c r="D108" s="79">
        <v>-86.72</v>
      </c>
      <c r="E108" s="79">
        <v>-9.3699999999999992</v>
      </c>
      <c r="F108" s="79">
        <v>-77.349999999999994</v>
      </c>
      <c r="G108" s="78">
        <v>45330</v>
      </c>
      <c r="H108" s="77" t="s">
        <v>8535</v>
      </c>
      <c r="I108" s="80">
        <v>1662420</v>
      </c>
      <c r="J108" s="80" t="s">
        <v>1318</v>
      </c>
      <c r="K108" s="80">
        <v>199749</v>
      </c>
      <c r="L108" s="81">
        <v>45334</v>
      </c>
      <c r="M108" s="77" t="str">
        <f>VLOOKUP(I108,'[5]ITEM#'!A:B,2,0)</f>
        <v>Costco01</v>
      </c>
      <c r="N108" t="s">
        <v>1301</v>
      </c>
      <c r="O108">
        <v>32</v>
      </c>
      <c r="P108" s="42">
        <f>VLOOKUP(I108,'[5]ITEM#'!A:D,4,0)</f>
        <v>-77.349999999999994</v>
      </c>
      <c r="Q108" s="84">
        <f t="shared" si="7"/>
        <v>1</v>
      </c>
      <c r="R108" s="85" t="s">
        <v>1289</v>
      </c>
    </row>
    <row r="109" spans="1:18" x14ac:dyDescent="0.25">
      <c r="A109" s="77" t="s">
        <v>8523</v>
      </c>
      <c r="B109" s="77" t="s">
        <v>8536</v>
      </c>
      <c r="C109" s="78">
        <v>45330</v>
      </c>
      <c r="D109" s="79">
        <f>E109+F109</f>
        <v>-38.659999999999997</v>
      </c>
      <c r="E109" s="79">
        <v>-10.51</v>
      </c>
      <c r="F109" s="79">
        <v>-28.15</v>
      </c>
      <c r="G109" s="78">
        <v>45330</v>
      </c>
      <c r="H109" s="77" t="s">
        <v>8537</v>
      </c>
      <c r="I109" s="80">
        <v>1540780</v>
      </c>
      <c r="J109" s="80" t="s">
        <v>1334</v>
      </c>
      <c r="K109" s="80">
        <v>199749</v>
      </c>
      <c r="L109" s="81">
        <v>45334</v>
      </c>
      <c r="M109" s="77" t="str">
        <f>VLOOKUP(I109,'[5]ITEM#'!A:B,2,0)</f>
        <v>Costco01</v>
      </c>
      <c r="N109" t="s">
        <v>1298</v>
      </c>
      <c r="O109">
        <v>60</v>
      </c>
      <c r="P109" s="42">
        <f>VLOOKUP(I109,'[5]ITEM#'!A:D,4,0)</f>
        <v>-28.15</v>
      </c>
      <c r="Q109" s="84">
        <f t="shared" si="7"/>
        <v>1</v>
      </c>
      <c r="R109" s="85" t="s">
        <v>1289</v>
      </c>
    </row>
    <row r="110" spans="1:18" x14ac:dyDescent="0.25">
      <c r="A110" s="77" t="s">
        <v>8523</v>
      </c>
      <c r="B110" s="77" t="s">
        <v>8536</v>
      </c>
      <c r="C110" s="78">
        <v>45330</v>
      </c>
      <c r="D110" s="79">
        <f>E110+F110</f>
        <v>-42.7</v>
      </c>
      <c r="E110" s="79">
        <v>-11.1</v>
      </c>
      <c r="F110" s="79">
        <v>-31.6</v>
      </c>
      <c r="G110" s="78">
        <v>45330</v>
      </c>
      <c r="H110" s="77" t="s">
        <v>8537</v>
      </c>
      <c r="I110" s="80">
        <v>1540784</v>
      </c>
      <c r="J110" s="80" t="s">
        <v>1297</v>
      </c>
      <c r="K110" s="80">
        <v>199749</v>
      </c>
      <c r="L110" s="81">
        <v>45334</v>
      </c>
      <c r="M110" s="77" t="str">
        <f>VLOOKUP(I110,'[5]ITEM#'!A:B,2,0)</f>
        <v>Costco01</v>
      </c>
      <c r="N110" t="s">
        <v>1298</v>
      </c>
      <c r="O110">
        <v>60</v>
      </c>
      <c r="P110" s="42">
        <f>VLOOKUP(I110,'[5]ITEM#'!A:D,4,0)</f>
        <v>-31.6</v>
      </c>
      <c r="Q110" s="84">
        <f t="shared" si="7"/>
        <v>1</v>
      </c>
      <c r="R110" s="85" t="s">
        <v>1289</v>
      </c>
    </row>
    <row r="111" spans="1:18" x14ac:dyDescent="0.25">
      <c r="A111" s="77" t="s">
        <v>8538</v>
      </c>
      <c r="B111" s="77" t="s">
        <v>8539</v>
      </c>
      <c r="C111" s="78">
        <v>45332</v>
      </c>
      <c r="D111" s="79">
        <v>-94.54</v>
      </c>
      <c r="E111" s="79">
        <v>-32.270000000000003</v>
      </c>
      <c r="F111" s="79">
        <v>-62.27</v>
      </c>
      <c r="G111" s="78">
        <v>45332</v>
      </c>
      <c r="H111" s="77" t="s">
        <v>8540</v>
      </c>
      <c r="I111" s="80">
        <v>1339334</v>
      </c>
      <c r="J111" s="80" t="s">
        <v>1331</v>
      </c>
      <c r="K111" s="80">
        <v>199754</v>
      </c>
      <c r="L111" s="81">
        <v>45335</v>
      </c>
      <c r="M111" s="77" t="str">
        <f>VLOOKUP(I111,'[5]ITEM#'!A:B,2,0)</f>
        <v>Costco01</v>
      </c>
      <c r="N111" t="s">
        <v>1301</v>
      </c>
      <c r="O111">
        <v>32</v>
      </c>
      <c r="P111" s="42">
        <f>VLOOKUP(I111,'[5]ITEM#'!A:D,4,0)</f>
        <v>-62.27</v>
      </c>
      <c r="Q111" s="84">
        <f t="shared" si="7"/>
        <v>1</v>
      </c>
      <c r="R111" s="85" t="s">
        <v>1289</v>
      </c>
    </row>
    <row r="112" spans="1:18" x14ac:dyDescent="0.25">
      <c r="A112" s="77" t="s">
        <v>8538</v>
      </c>
      <c r="B112" s="77" t="s">
        <v>8541</v>
      </c>
      <c r="C112" s="78">
        <v>45331</v>
      </c>
      <c r="D112" s="79">
        <v>-32.380000000000003</v>
      </c>
      <c r="E112" s="79">
        <v>-9.8800000000000008</v>
      </c>
      <c r="F112" s="79">
        <v>-22.5</v>
      </c>
      <c r="G112" s="78">
        <v>45331</v>
      </c>
      <c r="H112" s="77" t="s">
        <v>8542</v>
      </c>
      <c r="I112" s="80">
        <v>1663069</v>
      </c>
      <c r="J112" s="80" t="s">
        <v>5742</v>
      </c>
      <c r="K112" s="80">
        <v>199754</v>
      </c>
      <c r="L112" s="81">
        <v>45335</v>
      </c>
      <c r="M112" s="77" t="str">
        <f>VLOOKUP(I112,'[5]ITEM#'!A:B,2,0)</f>
        <v>Costco01</v>
      </c>
      <c r="N112" t="s">
        <v>1311</v>
      </c>
      <c r="O112">
        <v>55</v>
      </c>
      <c r="P112" s="42">
        <f>VLOOKUP(I112,'[5]ITEM#'!A:D,4,0)</f>
        <v>-22.5</v>
      </c>
      <c r="Q112" s="84">
        <f t="shared" si="7"/>
        <v>1</v>
      </c>
      <c r="R112" s="85" t="s">
        <v>1289</v>
      </c>
    </row>
    <row r="113" spans="1:18" x14ac:dyDescent="0.25">
      <c r="A113" s="77" t="s">
        <v>8538</v>
      </c>
      <c r="B113" s="77" t="s">
        <v>8543</v>
      </c>
      <c r="C113" s="78">
        <v>45331</v>
      </c>
      <c r="D113" s="79">
        <v>-77.430000000000007</v>
      </c>
      <c r="E113" s="79">
        <v>-15.16</v>
      </c>
      <c r="F113" s="79">
        <v>-62.27</v>
      </c>
      <c r="G113" s="78">
        <v>45331</v>
      </c>
      <c r="H113" s="77" t="s">
        <v>8544</v>
      </c>
      <c r="I113" s="80">
        <v>1339334</v>
      </c>
      <c r="J113" s="80" t="s">
        <v>1331</v>
      </c>
      <c r="K113" s="80">
        <v>199754</v>
      </c>
      <c r="L113" s="81">
        <v>45335</v>
      </c>
      <c r="M113" s="77" t="str">
        <f>VLOOKUP(I113,'[5]ITEM#'!A:B,2,0)</f>
        <v>Costco01</v>
      </c>
      <c r="N113" t="s">
        <v>1301</v>
      </c>
      <c r="O113">
        <v>32</v>
      </c>
      <c r="P113" s="42">
        <f>VLOOKUP(I113,'[5]ITEM#'!A:D,4,0)</f>
        <v>-62.27</v>
      </c>
      <c r="Q113" s="84">
        <f t="shared" si="7"/>
        <v>1</v>
      </c>
      <c r="R113" s="85" t="s">
        <v>1289</v>
      </c>
    </row>
    <row r="114" spans="1:18" x14ac:dyDescent="0.25">
      <c r="A114" s="77" t="s">
        <v>8538</v>
      </c>
      <c r="B114" s="77" t="s">
        <v>8545</v>
      </c>
      <c r="C114" s="78">
        <v>45331</v>
      </c>
      <c r="D114" s="79">
        <v>-77.430000000000007</v>
      </c>
      <c r="E114" s="79">
        <v>-15.16</v>
      </c>
      <c r="F114" s="79">
        <v>-62.27</v>
      </c>
      <c r="G114" s="78">
        <v>45331</v>
      </c>
      <c r="H114" s="77" t="s">
        <v>8546</v>
      </c>
      <c r="I114" s="80">
        <v>1339334</v>
      </c>
      <c r="J114" s="80" t="s">
        <v>1331</v>
      </c>
      <c r="K114" s="80">
        <v>199754</v>
      </c>
      <c r="L114" s="81">
        <v>45335</v>
      </c>
      <c r="M114" s="77" t="str">
        <f>VLOOKUP(I114,'[5]ITEM#'!A:B,2,0)</f>
        <v>Costco01</v>
      </c>
      <c r="N114" t="s">
        <v>1301</v>
      </c>
      <c r="O114">
        <v>32</v>
      </c>
      <c r="P114" s="42">
        <f>VLOOKUP(I114,'[5]ITEM#'!A:D,4,0)</f>
        <v>-62.27</v>
      </c>
      <c r="Q114" s="84">
        <f t="shared" si="7"/>
        <v>1</v>
      </c>
      <c r="R114" s="85" t="s">
        <v>1289</v>
      </c>
    </row>
    <row r="115" spans="1:18" x14ac:dyDescent="0.25">
      <c r="A115" s="77" t="s">
        <v>8538</v>
      </c>
      <c r="B115" s="77" t="s">
        <v>8547</v>
      </c>
      <c r="C115" s="78">
        <v>45331</v>
      </c>
      <c r="D115" s="79">
        <v>-95.31</v>
      </c>
      <c r="E115" s="79">
        <v>-9.4600000000000009</v>
      </c>
      <c r="F115" s="79">
        <v>-85.85</v>
      </c>
      <c r="G115" s="78">
        <v>45331</v>
      </c>
      <c r="H115" s="77" t="s">
        <v>8548</v>
      </c>
      <c r="I115" s="80">
        <v>1662421</v>
      </c>
      <c r="J115" s="80" t="s">
        <v>1300</v>
      </c>
      <c r="K115" s="80">
        <v>199756</v>
      </c>
      <c r="L115" s="81">
        <v>45335</v>
      </c>
      <c r="M115" s="77" t="str">
        <f>VLOOKUP(I115,'[5]ITEM#'!A:B,2,0)</f>
        <v>Costco01</v>
      </c>
      <c r="N115" t="s">
        <v>1301</v>
      </c>
      <c r="O115">
        <v>32</v>
      </c>
      <c r="P115" s="42">
        <f>VLOOKUP(I115,'[5]ITEM#'!A:D,4,0)</f>
        <v>-85.85</v>
      </c>
      <c r="Q115" s="84">
        <f t="shared" si="7"/>
        <v>1</v>
      </c>
      <c r="R115" s="85" t="s">
        <v>1289</v>
      </c>
    </row>
    <row r="116" spans="1:18" x14ac:dyDescent="0.25">
      <c r="A116" s="77" t="s">
        <v>8538</v>
      </c>
      <c r="B116" s="77" t="s">
        <v>8549</v>
      </c>
      <c r="C116" s="78">
        <v>45333</v>
      </c>
      <c r="D116" s="79">
        <v>-95.31</v>
      </c>
      <c r="E116" s="79">
        <v>-9.4600000000000009</v>
      </c>
      <c r="F116" s="79">
        <v>-85.85</v>
      </c>
      <c r="G116" s="78">
        <v>45333</v>
      </c>
      <c r="H116" s="77" t="s">
        <v>8550</v>
      </c>
      <c r="I116" s="80">
        <v>1662421</v>
      </c>
      <c r="J116" s="80" t="s">
        <v>1300</v>
      </c>
      <c r="K116" s="80">
        <v>199756</v>
      </c>
      <c r="L116" s="81">
        <v>45335</v>
      </c>
      <c r="M116" s="77" t="str">
        <f>VLOOKUP(I116,'[5]ITEM#'!A:B,2,0)</f>
        <v>Costco01</v>
      </c>
      <c r="N116" t="s">
        <v>1301</v>
      </c>
      <c r="O116">
        <v>32</v>
      </c>
      <c r="P116" s="42">
        <f>VLOOKUP(I116,'[5]ITEM#'!A:D,4,0)</f>
        <v>-85.85</v>
      </c>
      <c r="Q116" s="84">
        <f t="shared" si="7"/>
        <v>1</v>
      </c>
      <c r="R116" s="85" t="s">
        <v>1289</v>
      </c>
    </row>
    <row r="117" spans="1:18" x14ac:dyDescent="0.25">
      <c r="A117" s="77" t="s">
        <v>8538</v>
      </c>
      <c r="B117" s="77" t="s">
        <v>8551</v>
      </c>
      <c r="C117" s="78">
        <v>45331</v>
      </c>
      <c r="D117" s="79">
        <v>-39</v>
      </c>
      <c r="E117" s="79">
        <v>0</v>
      </c>
      <c r="F117" s="79">
        <v>-39</v>
      </c>
      <c r="G117" s="78">
        <v>45331</v>
      </c>
      <c r="H117" s="77" t="s">
        <v>8552</v>
      </c>
      <c r="I117" s="80">
        <v>1529947</v>
      </c>
      <c r="J117" s="80" t="s">
        <v>1294</v>
      </c>
      <c r="K117" s="80">
        <v>199756</v>
      </c>
      <c r="L117" s="81">
        <v>45335</v>
      </c>
      <c r="M117" s="77" t="str">
        <f>VLOOKUP(I117,'[5]ITEM#'!A:B,2,0)</f>
        <v>Costco01</v>
      </c>
      <c r="N117" t="s">
        <v>1291</v>
      </c>
      <c r="O117">
        <v>40</v>
      </c>
      <c r="P117" s="42">
        <f>VLOOKUP(I117,'[5]ITEM#'!A:D,4,0)</f>
        <v>-39</v>
      </c>
      <c r="Q117" s="84">
        <f t="shared" si="7"/>
        <v>1</v>
      </c>
      <c r="R117" s="85" t="s">
        <v>1289</v>
      </c>
    </row>
    <row r="118" spans="1:18" x14ac:dyDescent="0.25">
      <c r="A118" s="77" t="s">
        <v>8538</v>
      </c>
      <c r="B118" s="77" t="s">
        <v>8553</v>
      </c>
      <c r="C118" s="78">
        <v>45331</v>
      </c>
      <c r="D118" s="79">
        <v>-39</v>
      </c>
      <c r="E118" s="79">
        <v>0</v>
      </c>
      <c r="F118" s="79">
        <v>-39</v>
      </c>
      <c r="G118" s="78">
        <v>45331</v>
      </c>
      <c r="H118" s="77" t="s">
        <v>8554</v>
      </c>
      <c r="I118" s="80">
        <v>1529946</v>
      </c>
      <c r="J118" s="80" t="s">
        <v>1306</v>
      </c>
      <c r="K118" s="80">
        <v>199756</v>
      </c>
      <c r="L118" s="81">
        <v>45335</v>
      </c>
      <c r="M118" s="77" t="str">
        <f>VLOOKUP(I118,'[5]ITEM#'!A:B,2,0)</f>
        <v>Costco01</v>
      </c>
      <c r="N118" t="s">
        <v>1291</v>
      </c>
      <c r="O118">
        <v>40</v>
      </c>
      <c r="P118" s="42">
        <f>VLOOKUP(I118,'[5]ITEM#'!A:D,4,0)</f>
        <v>-39</v>
      </c>
      <c r="Q118" s="84">
        <f t="shared" si="7"/>
        <v>1</v>
      </c>
      <c r="R118" s="85" t="s">
        <v>1289</v>
      </c>
    </row>
    <row r="119" spans="1:18" x14ac:dyDescent="0.25">
      <c r="A119" s="77" t="s">
        <v>8538</v>
      </c>
      <c r="B119" s="77" t="s">
        <v>8555</v>
      </c>
      <c r="C119" s="78">
        <v>45332</v>
      </c>
      <c r="D119" s="79">
        <v>-95.31</v>
      </c>
      <c r="E119" s="79">
        <v>-9.4600000000000009</v>
      </c>
      <c r="F119" s="79">
        <v>-85.85</v>
      </c>
      <c r="G119" s="78">
        <v>45332</v>
      </c>
      <c r="H119" s="77" t="s">
        <v>8556</v>
      </c>
      <c r="I119" s="80">
        <v>1662422</v>
      </c>
      <c r="J119" s="80" t="s">
        <v>1327</v>
      </c>
      <c r="K119" s="80">
        <v>199756</v>
      </c>
      <c r="L119" s="81">
        <v>45335</v>
      </c>
      <c r="M119" s="77" t="str">
        <f>VLOOKUP(I119,'[5]ITEM#'!A:B,2,0)</f>
        <v>Costco01</v>
      </c>
      <c r="N119" t="s">
        <v>1301</v>
      </c>
      <c r="O119">
        <v>32</v>
      </c>
      <c r="P119" s="42">
        <f>VLOOKUP(I119,'[5]ITEM#'!A:D,4,0)</f>
        <v>-85.85</v>
      </c>
      <c r="Q119" s="84">
        <f t="shared" si="7"/>
        <v>1</v>
      </c>
      <c r="R119" s="85" t="s">
        <v>1289</v>
      </c>
    </row>
    <row r="120" spans="1:18" x14ac:dyDescent="0.25">
      <c r="A120" s="77" t="s">
        <v>8538</v>
      </c>
      <c r="B120" s="77" t="s">
        <v>8557</v>
      </c>
      <c r="C120" s="78">
        <v>45332</v>
      </c>
      <c r="D120" s="79">
        <v>-86.72</v>
      </c>
      <c r="E120" s="79">
        <v>-9.3699999999999992</v>
      </c>
      <c r="F120" s="79">
        <v>-77.349999999999994</v>
      </c>
      <c r="G120" s="78">
        <v>45332</v>
      </c>
      <c r="H120" s="77" t="s">
        <v>8558</v>
      </c>
      <c r="I120" s="80">
        <v>1662420</v>
      </c>
      <c r="J120" s="80" t="s">
        <v>1318</v>
      </c>
      <c r="K120" s="80">
        <v>199756</v>
      </c>
      <c r="L120" s="81">
        <v>45335</v>
      </c>
      <c r="M120" s="77" t="str">
        <f>VLOOKUP(I120,'[5]ITEM#'!A:B,2,0)</f>
        <v>Costco01</v>
      </c>
      <c r="N120" t="s">
        <v>1301</v>
      </c>
      <c r="O120">
        <v>32</v>
      </c>
      <c r="P120" s="42">
        <f>VLOOKUP(I120,'[5]ITEM#'!A:D,4,0)</f>
        <v>-77.349999999999994</v>
      </c>
      <c r="Q120" s="84">
        <f t="shared" si="7"/>
        <v>1</v>
      </c>
      <c r="R120" s="85" t="s">
        <v>1289</v>
      </c>
    </row>
    <row r="121" spans="1:18" x14ac:dyDescent="0.25">
      <c r="A121" s="77" t="s">
        <v>8538</v>
      </c>
      <c r="B121" s="77" t="s">
        <v>8559</v>
      </c>
      <c r="C121" s="78">
        <v>45331</v>
      </c>
      <c r="D121" s="79">
        <v>-39</v>
      </c>
      <c r="E121" s="79">
        <v>0</v>
      </c>
      <c r="F121" s="79">
        <v>-39</v>
      </c>
      <c r="G121" s="78">
        <v>45331</v>
      </c>
      <c r="H121" s="77" t="s">
        <v>8560</v>
      </c>
      <c r="I121" s="80">
        <v>1529947</v>
      </c>
      <c r="J121" s="80" t="s">
        <v>1294</v>
      </c>
      <c r="K121" s="80">
        <v>199756</v>
      </c>
      <c r="L121" s="81">
        <v>45335</v>
      </c>
      <c r="M121" s="77" t="str">
        <f>VLOOKUP(I121,'[5]ITEM#'!A:B,2,0)</f>
        <v>Costco01</v>
      </c>
      <c r="N121" t="s">
        <v>1291</v>
      </c>
      <c r="O121">
        <v>40</v>
      </c>
      <c r="P121" s="42">
        <f>VLOOKUP(I121,'[5]ITEM#'!A:D,4,0)</f>
        <v>-39</v>
      </c>
      <c r="Q121" s="84">
        <f t="shared" si="7"/>
        <v>1</v>
      </c>
      <c r="R121" s="85" t="s">
        <v>1289</v>
      </c>
    </row>
    <row r="122" spans="1:18" x14ac:dyDescent="0.25">
      <c r="A122" s="77" t="s">
        <v>8538</v>
      </c>
      <c r="B122" s="77" t="s">
        <v>8561</v>
      </c>
      <c r="C122" s="78">
        <v>45331</v>
      </c>
      <c r="D122" s="79">
        <v>-39</v>
      </c>
      <c r="E122" s="79">
        <v>0</v>
      </c>
      <c r="F122" s="79">
        <v>-39</v>
      </c>
      <c r="G122" s="78">
        <v>45331</v>
      </c>
      <c r="H122" s="77" t="s">
        <v>8562</v>
      </c>
      <c r="I122" s="80">
        <v>1529947</v>
      </c>
      <c r="J122" s="80" t="s">
        <v>1294</v>
      </c>
      <c r="K122" s="80">
        <v>199756</v>
      </c>
      <c r="L122" s="81">
        <v>45335</v>
      </c>
      <c r="M122" s="77" t="str">
        <f>VLOOKUP(I122,'[5]ITEM#'!A:B,2,0)</f>
        <v>Costco01</v>
      </c>
      <c r="N122" t="s">
        <v>1291</v>
      </c>
      <c r="O122">
        <v>40</v>
      </c>
      <c r="P122" s="42">
        <f>VLOOKUP(I122,'[5]ITEM#'!A:D,4,0)</f>
        <v>-39</v>
      </c>
      <c r="Q122" s="84">
        <f t="shared" si="7"/>
        <v>1</v>
      </c>
      <c r="R122" s="85" t="s">
        <v>1289</v>
      </c>
    </row>
    <row r="123" spans="1:18" x14ac:dyDescent="0.25">
      <c r="A123" s="77" t="s">
        <v>8538</v>
      </c>
      <c r="B123" s="77" t="s">
        <v>8563</v>
      </c>
      <c r="C123" s="78">
        <v>45332</v>
      </c>
      <c r="D123" s="79">
        <v>-86.72</v>
      </c>
      <c r="E123" s="79">
        <v>-9.3699999999999992</v>
      </c>
      <c r="F123" s="79">
        <v>-77.349999999999994</v>
      </c>
      <c r="G123" s="78">
        <v>45332</v>
      </c>
      <c r="H123" s="77" t="s">
        <v>8564</v>
      </c>
      <c r="I123" s="80">
        <v>1662420</v>
      </c>
      <c r="J123" s="80" t="s">
        <v>1318</v>
      </c>
      <c r="K123" s="80">
        <v>199756</v>
      </c>
      <c r="L123" s="81">
        <v>45335</v>
      </c>
      <c r="M123" s="77" t="str">
        <f>VLOOKUP(I123,'[5]ITEM#'!A:B,2,0)</f>
        <v>Costco01</v>
      </c>
      <c r="N123" t="s">
        <v>1301</v>
      </c>
      <c r="O123">
        <v>32</v>
      </c>
      <c r="P123" s="42">
        <f>VLOOKUP(I123,'[5]ITEM#'!A:D,4,0)</f>
        <v>-77.349999999999994</v>
      </c>
      <c r="Q123" s="84">
        <f t="shared" si="7"/>
        <v>1</v>
      </c>
      <c r="R123" s="85" t="s">
        <v>1289</v>
      </c>
    </row>
    <row r="124" spans="1:18" x14ac:dyDescent="0.25">
      <c r="A124" s="77" t="s">
        <v>8538</v>
      </c>
      <c r="B124" s="77" t="s">
        <v>8565</v>
      </c>
      <c r="C124" s="78">
        <v>45333</v>
      </c>
      <c r="D124" s="79">
        <v>-42.7</v>
      </c>
      <c r="E124" s="79">
        <v>-11.1</v>
      </c>
      <c r="F124" s="79">
        <v>-31.6</v>
      </c>
      <c r="G124" s="78">
        <v>45333</v>
      </c>
      <c r="H124" s="77" t="s">
        <v>8566</v>
      </c>
      <c r="I124" s="80">
        <v>1593359</v>
      </c>
      <c r="J124" s="80" t="s">
        <v>1316</v>
      </c>
      <c r="K124" s="80">
        <v>199756</v>
      </c>
      <c r="L124" s="81">
        <v>45335</v>
      </c>
      <c r="M124" s="77" t="str">
        <f>VLOOKUP(I124,'[5]ITEM#'!A:B,2,0)</f>
        <v>Costco01</v>
      </c>
      <c r="N124" t="s">
        <v>1298</v>
      </c>
      <c r="O124">
        <v>60</v>
      </c>
      <c r="P124" s="42">
        <f>VLOOKUP(I124,'[5]ITEM#'!A:D,4,0)</f>
        <v>-31.6</v>
      </c>
      <c r="Q124" s="84">
        <f t="shared" si="7"/>
        <v>1</v>
      </c>
      <c r="R124" s="85" t="s">
        <v>1289</v>
      </c>
    </row>
    <row r="125" spans="1:18" x14ac:dyDescent="0.25">
      <c r="A125" s="77" t="s">
        <v>8538</v>
      </c>
      <c r="B125" s="77" t="s">
        <v>8567</v>
      </c>
      <c r="C125" s="78">
        <v>45332</v>
      </c>
      <c r="D125" s="79">
        <v>-42.7</v>
      </c>
      <c r="E125" s="79">
        <v>-11.1</v>
      </c>
      <c r="F125" s="79">
        <v>-31.6</v>
      </c>
      <c r="G125" s="78">
        <v>45332</v>
      </c>
      <c r="H125" s="77" t="s">
        <v>8568</v>
      </c>
      <c r="I125" s="80">
        <v>1540784</v>
      </c>
      <c r="J125" s="80" t="s">
        <v>1297</v>
      </c>
      <c r="K125" s="80">
        <v>199756</v>
      </c>
      <c r="L125" s="81">
        <v>45335</v>
      </c>
      <c r="M125" s="77" t="str">
        <f>VLOOKUP(I125,'[5]ITEM#'!A:B,2,0)</f>
        <v>Costco01</v>
      </c>
      <c r="N125" t="s">
        <v>1298</v>
      </c>
      <c r="O125">
        <v>60</v>
      </c>
      <c r="P125" s="42">
        <f>VLOOKUP(I125,'[5]ITEM#'!A:D,4,0)</f>
        <v>-31.6</v>
      </c>
      <c r="Q125" s="84">
        <f t="shared" si="7"/>
        <v>1</v>
      </c>
      <c r="R125" s="85" t="s">
        <v>1289</v>
      </c>
    </row>
    <row r="126" spans="1:18" x14ac:dyDescent="0.25">
      <c r="A126" s="77" t="s">
        <v>8538</v>
      </c>
      <c r="B126" s="77" t="s">
        <v>8569</v>
      </c>
      <c r="C126" s="78">
        <v>45331</v>
      </c>
      <c r="D126" s="79">
        <f>E126+F126</f>
        <v>-86.72</v>
      </c>
      <c r="E126" s="79">
        <v>-9.3699999999999992</v>
      </c>
      <c r="F126" s="79">
        <v>-77.349999999999994</v>
      </c>
      <c r="G126" s="78">
        <v>45331</v>
      </c>
      <c r="H126" s="77" t="s">
        <v>8570</v>
      </c>
      <c r="I126" s="80">
        <v>1662420</v>
      </c>
      <c r="J126" s="80" t="s">
        <v>1318</v>
      </c>
      <c r="K126" s="80">
        <v>199756</v>
      </c>
      <c r="L126" s="81">
        <v>45335</v>
      </c>
      <c r="M126" s="77" t="str">
        <f>VLOOKUP(I126,'[5]ITEM#'!A:B,2,0)</f>
        <v>Costco01</v>
      </c>
      <c r="N126" t="s">
        <v>1301</v>
      </c>
      <c r="O126">
        <v>32</v>
      </c>
      <c r="P126" s="42">
        <f>VLOOKUP(I126,'[5]ITEM#'!A:D,4,0)</f>
        <v>-77.349999999999994</v>
      </c>
      <c r="Q126" s="84">
        <f t="shared" si="7"/>
        <v>1</v>
      </c>
      <c r="R126" s="85" t="s">
        <v>1289</v>
      </c>
    </row>
    <row r="127" spans="1:18" x14ac:dyDescent="0.25">
      <c r="A127" s="77" t="s">
        <v>8538</v>
      </c>
      <c r="B127" s="77" t="s">
        <v>8569</v>
      </c>
      <c r="C127" s="78">
        <v>45331</v>
      </c>
      <c r="D127" s="79">
        <f>E127+F127</f>
        <v>-95.31</v>
      </c>
      <c r="E127" s="79">
        <v>-9.4600000000000009</v>
      </c>
      <c r="F127" s="79">
        <v>-85.85</v>
      </c>
      <c r="G127" s="78">
        <v>45331</v>
      </c>
      <c r="H127" s="77" t="s">
        <v>8570</v>
      </c>
      <c r="I127" s="80">
        <v>1662421</v>
      </c>
      <c r="J127" s="80" t="s">
        <v>1300</v>
      </c>
      <c r="K127" s="80">
        <v>199756</v>
      </c>
      <c r="L127" s="81">
        <v>45335</v>
      </c>
      <c r="M127" s="77" t="str">
        <f>VLOOKUP(I127,'[5]ITEM#'!A:B,2,0)</f>
        <v>Costco01</v>
      </c>
      <c r="N127" t="s">
        <v>1301</v>
      </c>
      <c r="O127">
        <v>32</v>
      </c>
      <c r="P127" s="42">
        <f>VLOOKUP(I127,'[5]ITEM#'!A:D,4,0)</f>
        <v>-85.85</v>
      </c>
      <c r="Q127" s="84">
        <f t="shared" si="7"/>
        <v>1</v>
      </c>
      <c r="R127" s="85" t="s">
        <v>1289</v>
      </c>
    </row>
    <row r="128" spans="1:18" x14ac:dyDescent="0.25">
      <c r="A128" s="77" t="s">
        <v>8538</v>
      </c>
      <c r="B128" s="77" t="s">
        <v>8571</v>
      </c>
      <c r="C128" s="78">
        <v>45332</v>
      </c>
      <c r="D128" s="79">
        <f>E128+F128</f>
        <v>-173.44</v>
      </c>
      <c r="E128" s="79">
        <v>-18.739999999999998</v>
      </c>
      <c r="F128" s="79">
        <v>-154.69999999999999</v>
      </c>
      <c r="G128" s="78">
        <v>45332</v>
      </c>
      <c r="H128" s="77" t="s">
        <v>8572</v>
      </c>
      <c r="I128" s="80">
        <v>1662420</v>
      </c>
      <c r="J128" s="80" t="s">
        <v>1318</v>
      </c>
      <c r="K128" s="80">
        <v>199756</v>
      </c>
      <c r="L128" s="81">
        <v>45335</v>
      </c>
      <c r="M128" s="77" t="str">
        <f>VLOOKUP(I128,'[5]ITEM#'!A:B,2,0)</f>
        <v>Costco01</v>
      </c>
      <c r="N128" t="s">
        <v>1301</v>
      </c>
      <c r="O128">
        <v>32</v>
      </c>
      <c r="P128" s="42">
        <f>VLOOKUP(I128,'[5]ITEM#'!A:D,4,0)</f>
        <v>-77.349999999999994</v>
      </c>
      <c r="Q128" s="84">
        <f t="shared" si="7"/>
        <v>2</v>
      </c>
      <c r="R128" s="85" t="s">
        <v>1289</v>
      </c>
    </row>
    <row r="129" spans="1:18" x14ac:dyDescent="0.25">
      <c r="A129" s="77" t="s">
        <v>8538</v>
      </c>
      <c r="B129" s="77" t="s">
        <v>8571</v>
      </c>
      <c r="C129" s="78">
        <v>45332</v>
      </c>
      <c r="D129" s="79">
        <f t="shared" ref="D129:D130" si="9">E129+F129</f>
        <v>-95.31</v>
      </c>
      <c r="E129" s="79">
        <v>-9.4600000000000009</v>
      </c>
      <c r="F129" s="79">
        <v>-85.85</v>
      </c>
      <c r="G129" s="78">
        <v>45332</v>
      </c>
      <c r="H129" s="77" t="s">
        <v>8572</v>
      </c>
      <c r="I129" s="80">
        <v>1662421</v>
      </c>
      <c r="J129" s="80" t="s">
        <v>1300</v>
      </c>
      <c r="K129" s="80">
        <v>199756</v>
      </c>
      <c r="L129" s="81">
        <v>45335</v>
      </c>
      <c r="M129" s="77" t="str">
        <f>VLOOKUP(I129,'[5]ITEM#'!A:B,2,0)</f>
        <v>Costco01</v>
      </c>
      <c r="N129" t="s">
        <v>1301</v>
      </c>
      <c r="O129">
        <v>32</v>
      </c>
      <c r="P129" s="42">
        <f>VLOOKUP(I129,'[5]ITEM#'!A:D,4,0)</f>
        <v>-85.85</v>
      </c>
      <c r="Q129" s="84">
        <f t="shared" si="7"/>
        <v>1</v>
      </c>
      <c r="R129" s="85" t="s">
        <v>1289</v>
      </c>
    </row>
    <row r="130" spans="1:18" x14ac:dyDescent="0.25">
      <c r="A130" s="77" t="s">
        <v>8538</v>
      </c>
      <c r="B130" s="77" t="s">
        <v>8571</v>
      </c>
      <c r="C130" s="78">
        <v>45332</v>
      </c>
      <c r="D130" s="79">
        <f t="shared" si="9"/>
        <v>-95.31</v>
      </c>
      <c r="E130" s="79">
        <v>-9.4600000000000009</v>
      </c>
      <c r="F130" s="79">
        <v>-85.85</v>
      </c>
      <c r="G130" s="78">
        <v>45332</v>
      </c>
      <c r="H130" s="77" t="s">
        <v>8572</v>
      </c>
      <c r="I130" s="80">
        <v>1662422</v>
      </c>
      <c r="J130" s="80" t="s">
        <v>1327</v>
      </c>
      <c r="K130" s="80">
        <v>199756</v>
      </c>
      <c r="L130" s="81">
        <v>45335</v>
      </c>
      <c r="M130" s="77" t="str">
        <f>VLOOKUP(I130,'[5]ITEM#'!A:B,2,0)</f>
        <v>Costco01</v>
      </c>
      <c r="N130" t="s">
        <v>1301</v>
      </c>
      <c r="O130">
        <v>32</v>
      </c>
      <c r="P130" s="42">
        <f>VLOOKUP(I130,'[5]ITEM#'!A:D,4,0)</f>
        <v>-85.85</v>
      </c>
      <c r="Q130" s="84">
        <f t="shared" ref="Q130:Q193" si="10">F130/P130</f>
        <v>1</v>
      </c>
      <c r="R130" s="85" t="s">
        <v>1289</v>
      </c>
    </row>
    <row r="131" spans="1:18" x14ac:dyDescent="0.25">
      <c r="A131" s="77" t="s">
        <v>8538</v>
      </c>
      <c r="B131" s="77" t="s">
        <v>8573</v>
      </c>
      <c r="C131" s="78">
        <v>45332</v>
      </c>
      <c r="D131" s="79">
        <v>-117</v>
      </c>
      <c r="E131" s="79">
        <v>0</v>
      </c>
      <c r="F131" s="79">
        <v>-117</v>
      </c>
      <c r="G131" s="78">
        <v>45332</v>
      </c>
      <c r="H131" s="77" t="s">
        <v>8574</v>
      </c>
      <c r="I131" s="80">
        <v>1529946</v>
      </c>
      <c r="J131" s="80" t="s">
        <v>1306</v>
      </c>
      <c r="K131" s="80">
        <v>199756</v>
      </c>
      <c r="L131" s="81">
        <v>45335</v>
      </c>
      <c r="M131" s="77" t="str">
        <f>VLOOKUP(I131,'[5]ITEM#'!A:B,2,0)</f>
        <v>Costco01</v>
      </c>
      <c r="N131" t="s">
        <v>1291</v>
      </c>
      <c r="O131">
        <v>40</v>
      </c>
      <c r="P131" s="42">
        <f>VLOOKUP(I131,'[5]ITEM#'!A:D,4,0)</f>
        <v>-39</v>
      </c>
      <c r="Q131" s="84">
        <f t="shared" si="10"/>
        <v>3</v>
      </c>
      <c r="R131" s="85" t="s">
        <v>1289</v>
      </c>
    </row>
    <row r="132" spans="1:18" x14ac:dyDescent="0.25">
      <c r="A132" s="77" t="s">
        <v>8538</v>
      </c>
      <c r="B132" s="77" t="s">
        <v>8575</v>
      </c>
      <c r="C132" s="78">
        <v>45331</v>
      </c>
      <c r="D132" s="79">
        <f>E132+F132</f>
        <v>-86.72</v>
      </c>
      <c r="E132" s="79">
        <v>-9.3699999999999992</v>
      </c>
      <c r="F132" s="79">
        <v>-77.349999999999994</v>
      </c>
      <c r="G132" s="78">
        <v>45331</v>
      </c>
      <c r="H132" s="77" t="s">
        <v>8576</v>
      </c>
      <c r="I132" s="80">
        <v>1662420</v>
      </c>
      <c r="J132" s="80" t="s">
        <v>1318</v>
      </c>
      <c r="K132" s="80">
        <v>199756</v>
      </c>
      <c r="L132" s="81">
        <v>45335</v>
      </c>
      <c r="M132" s="77" t="str">
        <f>VLOOKUP(I132,'[5]ITEM#'!A:B,2,0)</f>
        <v>Costco01</v>
      </c>
      <c r="N132" t="s">
        <v>1301</v>
      </c>
      <c r="O132">
        <v>32</v>
      </c>
      <c r="P132" s="42">
        <f>VLOOKUP(I132,'[5]ITEM#'!A:D,4,0)</f>
        <v>-77.349999999999994</v>
      </c>
      <c r="Q132" s="84">
        <f t="shared" si="10"/>
        <v>1</v>
      </c>
      <c r="R132" s="85" t="s">
        <v>1289</v>
      </c>
    </row>
    <row r="133" spans="1:18" x14ac:dyDescent="0.25">
      <c r="A133" s="77" t="s">
        <v>8538</v>
      </c>
      <c r="B133" s="77" t="s">
        <v>8575</v>
      </c>
      <c r="C133" s="78">
        <v>45331</v>
      </c>
      <c r="D133" s="79">
        <f>E133+F133</f>
        <v>-95.31</v>
      </c>
      <c r="E133" s="79">
        <v>-9.4600000000000009</v>
      </c>
      <c r="F133" s="79">
        <v>-85.85</v>
      </c>
      <c r="G133" s="78">
        <v>45331</v>
      </c>
      <c r="H133" s="77" t="s">
        <v>8576</v>
      </c>
      <c r="I133" s="80">
        <v>1662422</v>
      </c>
      <c r="J133" s="80" t="s">
        <v>1327</v>
      </c>
      <c r="K133" s="80">
        <v>199756</v>
      </c>
      <c r="L133" s="81">
        <v>45335</v>
      </c>
      <c r="M133" s="77" t="str">
        <f>VLOOKUP(I133,'[5]ITEM#'!A:B,2,0)</f>
        <v>Costco01</v>
      </c>
      <c r="N133" t="s">
        <v>1301</v>
      </c>
      <c r="O133">
        <v>32</v>
      </c>
      <c r="P133" s="42">
        <f>VLOOKUP(I133,'[5]ITEM#'!A:D,4,0)</f>
        <v>-85.85</v>
      </c>
      <c r="Q133" s="84">
        <f t="shared" si="10"/>
        <v>1</v>
      </c>
      <c r="R133" s="85" t="s">
        <v>1289</v>
      </c>
    </row>
    <row r="134" spans="1:18" x14ac:dyDescent="0.25">
      <c r="A134" s="77" t="s">
        <v>8538</v>
      </c>
      <c r="B134" s="77" t="s">
        <v>8577</v>
      </c>
      <c r="C134" s="78">
        <v>45331</v>
      </c>
      <c r="D134" s="79">
        <v>-95.31</v>
      </c>
      <c r="E134" s="79">
        <v>-9.4600000000000009</v>
      </c>
      <c r="F134" s="79">
        <v>-85.85</v>
      </c>
      <c r="G134" s="78">
        <v>45331</v>
      </c>
      <c r="H134" s="77" t="s">
        <v>8578</v>
      </c>
      <c r="I134" s="80">
        <v>1662422</v>
      </c>
      <c r="J134" s="80" t="s">
        <v>1327</v>
      </c>
      <c r="K134" s="80">
        <v>199756</v>
      </c>
      <c r="L134" s="81">
        <v>45335</v>
      </c>
      <c r="M134" s="77" t="str">
        <f>VLOOKUP(I134,'[5]ITEM#'!A:B,2,0)</f>
        <v>Costco01</v>
      </c>
      <c r="N134" t="s">
        <v>1301</v>
      </c>
      <c r="O134">
        <v>32</v>
      </c>
      <c r="P134" s="42">
        <f>VLOOKUP(I134,'[5]ITEM#'!A:D,4,0)</f>
        <v>-85.85</v>
      </c>
      <c r="Q134" s="84">
        <f t="shared" si="10"/>
        <v>1</v>
      </c>
      <c r="R134" s="85" t="s">
        <v>1289</v>
      </c>
    </row>
    <row r="135" spans="1:18" x14ac:dyDescent="0.25">
      <c r="A135" s="77" t="s">
        <v>8538</v>
      </c>
      <c r="B135" s="77" t="s">
        <v>8579</v>
      </c>
      <c r="C135" s="78">
        <v>45331</v>
      </c>
      <c r="D135" s="79">
        <v>-25.55</v>
      </c>
      <c r="E135" s="79">
        <v>0</v>
      </c>
      <c r="F135" s="79">
        <v>-25.55</v>
      </c>
      <c r="G135" s="78">
        <v>45331</v>
      </c>
      <c r="H135" s="77" t="s">
        <v>8580</v>
      </c>
      <c r="I135" s="80">
        <v>1516596</v>
      </c>
      <c r="J135" s="80" t="s">
        <v>1344</v>
      </c>
      <c r="K135" s="80">
        <v>199756</v>
      </c>
      <c r="L135" s="81">
        <v>45335</v>
      </c>
      <c r="M135" s="77" t="str">
        <f>VLOOKUP(I135,'[5]ITEM#'!A:B,2,0)</f>
        <v>Costco01</v>
      </c>
      <c r="N135" t="s">
        <v>1291</v>
      </c>
      <c r="O135">
        <v>40</v>
      </c>
      <c r="P135" s="42">
        <f>VLOOKUP(I135,'[5]ITEM#'!A:D,4,0)</f>
        <v>-25.55</v>
      </c>
      <c r="Q135" s="84">
        <f t="shared" si="10"/>
        <v>1</v>
      </c>
      <c r="R135" s="85" t="s">
        <v>1289</v>
      </c>
    </row>
    <row r="136" spans="1:18" x14ac:dyDescent="0.25">
      <c r="A136" s="77" t="s">
        <v>8538</v>
      </c>
      <c r="B136" s="77" t="s">
        <v>8581</v>
      </c>
      <c r="C136" s="78">
        <v>45331</v>
      </c>
      <c r="D136" s="79">
        <v>-95.31</v>
      </c>
      <c r="E136" s="79">
        <v>-9.4600000000000009</v>
      </c>
      <c r="F136" s="79">
        <v>-85.85</v>
      </c>
      <c r="G136" s="78">
        <v>45331</v>
      </c>
      <c r="H136" s="77" t="s">
        <v>8582</v>
      </c>
      <c r="I136" s="80">
        <v>1662421</v>
      </c>
      <c r="J136" s="80" t="s">
        <v>1300</v>
      </c>
      <c r="K136" s="80">
        <v>199756</v>
      </c>
      <c r="L136" s="81">
        <v>45335</v>
      </c>
      <c r="M136" s="77" t="str">
        <f>VLOOKUP(I136,'[5]ITEM#'!A:B,2,0)</f>
        <v>Costco01</v>
      </c>
      <c r="N136" t="s">
        <v>1301</v>
      </c>
      <c r="O136">
        <v>32</v>
      </c>
      <c r="P136" s="42">
        <f>VLOOKUP(I136,'[5]ITEM#'!A:D,4,0)</f>
        <v>-85.85</v>
      </c>
      <c r="Q136" s="84">
        <f t="shared" si="10"/>
        <v>1</v>
      </c>
      <c r="R136" s="85" t="s">
        <v>1289</v>
      </c>
    </row>
    <row r="137" spans="1:18" x14ac:dyDescent="0.25">
      <c r="A137" s="77" t="s">
        <v>8538</v>
      </c>
      <c r="B137" s="77" t="s">
        <v>8583</v>
      </c>
      <c r="C137" s="78">
        <v>45331</v>
      </c>
      <c r="D137" s="79">
        <v>-95.31</v>
      </c>
      <c r="E137" s="79">
        <v>-9.4600000000000009</v>
      </c>
      <c r="F137" s="79">
        <v>-85.85</v>
      </c>
      <c r="G137" s="78">
        <v>45331</v>
      </c>
      <c r="H137" s="77" t="s">
        <v>8584</v>
      </c>
      <c r="I137" s="80">
        <v>1662421</v>
      </c>
      <c r="J137" s="80" t="s">
        <v>1300</v>
      </c>
      <c r="K137" s="80">
        <v>199756</v>
      </c>
      <c r="L137" s="81">
        <v>45335</v>
      </c>
      <c r="M137" s="77" t="str">
        <f>VLOOKUP(I137,'[5]ITEM#'!A:B,2,0)</f>
        <v>Costco01</v>
      </c>
      <c r="N137" t="s">
        <v>1301</v>
      </c>
      <c r="O137">
        <v>32</v>
      </c>
      <c r="P137" s="42">
        <f>VLOOKUP(I137,'[5]ITEM#'!A:D,4,0)</f>
        <v>-85.85</v>
      </c>
      <c r="Q137" s="84">
        <f t="shared" si="10"/>
        <v>1</v>
      </c>
      <c r="R137" s="85" t="s">
        <v>1289</v>
      </c>
    </row>
    <row r="138" spans="1:18" x14ac:dyDescent="0.25">
      <c r="A138" s="77" t="s">
        <v>8538</v>
      </c>
      <c r="B138" s="77" t="s">
        <v>8585</v>
      </c>
      <c r="C138" s="78">
        <v>45331</v>
      </c>
      <c r="D138" s="79">
        <v>-39</v>
      </c>
      <c r="E138" s="79">
        <v>0</v>
      </c>
      <c r="F138" s="79">
        <v>-39</v>
      </c>
      <c r="G138" s="78">
        <v>45331</v>
      </c>
      <c r="H138" s="77" t="s">
        <v>8586</v>
      </c>
      <c r="I138" s="80">
        <v>1529947</v>
      </c>
      <c r="J138" s="80" t="s">
        <v>1294</v>
      </c>
      <c r="K138" s="80">
        <v>199756</v>
      </c>
      <c r="L138" s="81">
        <v>45335</v>
      </c>
      <c r="M138" s="77" t="str">
        <f>VLOOKUP(I138,'[5]ITEM#'!A:B,2,0)</f>
        <v>Costco01</v>
      </c>
      <c r="N138" t="s">
        <v>1291</v>
      </c>
      <c r="O138">
        <v>40</v>
      </c>
      <c r="P138" s="42">
        <f>VLOOKUP(I138,'[5]ITEM#'!A:D,4,0)</f>
        <v>-39</v>
      </c>
      <c r="Q138" s="84">
        <f t="shared" si="10"/>
        <v>1</v>
      </c>
      <c r="R138" s="85" t="s">
        <v>1289</v>
      </c>
    </row>
    <row r="139" spans="1:18" x14ac:dyDescent="0.25">
      <c r="A139" s="77" t="s">
        <v>8587</v>
      </c>
      <c r="B139" s="77" t="s">
        <v>8588</v>
      </c>
      <c r="C139" s="78">
        <v>45334</v>
      </c>
      <c r="D139" s="79">
        <v>-77.430000000000007</v>
      </c>
      <c r="E139" s="79">
        <v>-15.16</v>
      </c>
      <c r="F139" s="79">
        <v>-62.27</v>
      </c>
      <c r="G139" s="78">
        <v>45334</v>
      </c>
      <c r="H139" s="77" t="s">
        <v>8589</v>
      </c>
      <c r="I139" s="80">
        <v>1339334</v>
      </c>
      <c r="J139" s="80" t="s">
        <v>1331</v>
      </c>
      <c r="K139" s="80">
        <v>199927</v>
      </c>
      <c r="L139" s="81">
        <v>45336</v>
      </c>
      <c r="M139" s="77" t="str">
        <f>VLOOKUP(I139,'[5]ITEM#'!A:B,2,0)</f>
        <v>Costco01</v>
      </c>
      <c r="N139" t="s">
        <v>1301</v>
      </c>
      <c r="O139">
        <v>32</v>
      </c>
      <c r="P139" s="42">
        <f>VLOOKUP(I139,'[5]ITEM#'!A:D,4,0)</f>
        <v>-62.27</v>
      </c>
      <c r="Q139" s="84">
        <f t="shared" si="10"/>
        <v>1</v>
      </c>
      <c r="R139" s="85" t="s">
        <v>1289</v>
      </c>
    </row>
    <row r="140" spans="1:18" x14ac:dyDescent="0.25">
      <c r="A140" s="77" t="s">
        <v>8587</v>
      </c>
      <c r="B140" s="77" t="s">
        <v>8590</v>
      </c>
      <c r="C140" s="78">
        <v>45334</v>
      </c>
      <c r="D140" s="79">
        <v>-86.72</v>
      </c>
      <c r="E140" s="79">
        <v>-9.3699999999999992</v>
      </c>
      <c r="F140" s="79">
        <v>-77.349999999999994</v>
      </c>
      <c r="G140" s="78">
        <v>45334</v>
      </c>
      <c r="H140" s="77" t="s">
        <v>8591</v>
      </c>
      <c r="I140" s="80">
        <v>1662420</v>
      </c>
      <c r="J140" s="80" t="s">
        <v>1318</v>
      </c>
      <c r="K140" s="80">
        <v>199929</v>
      </c>
      <c r="L140" s="81">
        <v>45336</v>
      </c>
      <c r="M140" s="77" t="str">
        <f>VLOOKUP(I140,'[5]ITEM#'!A:B,2,0)</f>
        <v>Costco01</v>
      </c>
      <c r="N140" t="s">
        <v>1301</v>
      </c>
      <c r="O140">
        <v>32</v>
      </c>
      <c r="P140" s="42">
        <f>VLOOKUP(I140,'[5]ITEM#'!A:D,4,0)</f>
        <v>-77.349999999999994</v>
      </c>
      <c r="Q140" s="84">
        <f t="shared" si="10"/>
        <v>1</v>
      </c>
      <c r="R140" s="85" t="s">
        <v>1289</v>
      </c>
    </row>
    <row r="141" spans="1:18" x14ac:dyDescent="0.25">
      <c r="A141" s="77" t="s">
        <v>8587</v>
      </c>
      <c r="B141" s="77" t="s">
        <v>8592</v>
      </c>
      <c r="C141" s="78">
        <v>45334</v>
      </c>
      <c r="D141" s="79">
        <v>-86.72</v>
      </c>
      <c r="E141" s="79">
        <v>-9.3699999999999992</v>
      </c>
      <c r="F141" s="79">
        <v>-77.349999999999994</v>
      </c>
      <c r="G141" s="78">
        <v>45334</v>
      </c>
      <c r="H141" s="77" t="s">
        <v>8593</v>
      </c>
      <c r="I141" s="80">
        <v>1662420</v>
      </c>
      <c r="J141" s="80" t="s">
        <v>1318</v>
      </c>
      <c r="K141" s="80">
        <v>199929</v>
      </c>
      <c r="L141" s="81">
        <v>45336</v>
      </c>
      <c r="M141" s="77" t="str">
        <f>VLOOKUP(I141,'[5]ITEM#'!A:B,2,0)</f>
        <v>Costco01</v>
      </c>
      <c r="N141" t="s">
        <v>1301</v>
      </c>
      <c r="O141">
        <v>32</v>
      </c>
      <c r="P141" s="42">
        <f>VLOOKUP(I141,'[5]ITEM#'!A:D,4,0)</f>
        <v>-77.349999999999994</v>
      </c>
      <c r="Q141" s="84">
        <f t="shared" si="10"/>
        <v>1</v>
      </c>
      <c r="R141" s="85" t="s">
        <v>1289</v>
      </c>
    </row>
    <row r="142" spans="1:18" x14ac:dyDescent="0.25">
      <c r="A142" s="77" t="s">
        <v>8587</v>
      </c>
      <c r="B142" s="77" t="s">
        <v>8594</v>
      </c>
      <c r="C142" s="78">
        <v>45334</v>
      </c>
      <c r="D142" s="79">
        <v>-86.72</v>
      </c>
      <c r="E142" s="79">
        <v>-9.3699999999999992</v>
      </c>
      <c r="F142" s="79">
        <v>-77.349999999999994</v>
      </c>
      <c r="G142" s="78">
        <v>45334</v>
      </c>
      <c r="H142" s="77" t="s">
        <v>8595</v>
      </c>
      <c r="I142" s="80">
        <v>1662420</v>
      </c>
      <c r="J142" s="80" t="s">
        <v>1318</v>
      </c>
      <c r="K142" s="80">
        <v>199929</v>
      </c>
      <c r="L142" s="81">
        <v>45336</v>
      </c>
      <c r="M142" s="77" t="str">
        <f>VLOOKUP(I142,'[5]ITEM#'!A:B,2,0)</f>
        <v>Costco01</v>
      </c>
      <c r="N142" t="s">
        <v>1301</v>
      </c>
      <c r="O142">
        <v>32</v>
      </c>
      <c r="P142" s="42">
        <f>VLOOKUP(I142,'[5]ITEM#'!A:D,4,0)</f>
        <v>-77.349999999999994</v>
      </c>
      <c r="Q142" s="84">
        <f t="shared" si="10"/>
        <v>1</v>
      </c>
      <c r="R142" s="85" t="s">
        <v>1289</v>
      </c>
    </row>
    <row r="143" spans="1:18" x14ac:dyDescent="0.25">
      <c r="A143" s="77" t="s">
        <v>8587</v>
      </c>
      <c r="B143" s="77" t="s">
        <v>8596</v>
      </c>
      <c r="C143" s="78">
        <v>45334</v>
      </c>
      <c r="D143" s="79">
        <v>-25.55</v>
      </c>
      <c r="E143" s="79">
        <v>0</v>
      </c>
      <c r="F143" s="79">
        <v>-25.55</v>
      </c>
      <c r="G143" s="78">
        <v>45334</v>
      </c>
      <c r="H143" s="77" t="s">
        <v>8597</v>
      </c>
      <c r="I143" s="80">
        <v>1516594</v>
      </c>
      <c r="J143" s="80" t="s">
        <v>1313</v>
      </c>
      <c r="K143" s="80">
        <v>199929</v>
      </c>
      <c r="L143" s="81">
        <v>45336</v>
      </c>
      <c r="M143" s="77" t="str">
        <f>VLOOKUP(I143,'[5]ITEM#'!A:B,2,0)</f>
        <v>Costco01</v>
      </c>
      <c r="N143" t="s">
        <v>1291</v>
      </c>
      <c r="O143">
        <v>40</v>
      </c>
      <c r="P143" s="42">
        <f>VLOOKUP(I143,'[5]ITEM#'!A:D,4,0)</f>
        <v>-25.55</v>
      </c>
      <c r="Q143" s="84">
        <f t="shared" si="10"/>
        <v>1</v>
      </c>
      <c r="R143" s="85" t="s">
        <v>1289</v>
      </c>
    </row>
    <row r="144" spans="1:18" x14ac:dyDescent="0.25">
      <c r="A144" s="77" t="s">
        <v>8587</v>
      </c>
      <c r="B144" s="77" t="s">
        <v>8596</v>
      </c>
      <c r="C144" s="78">
        <v>45334</v>
      </c>
      <c r="D144" s="79">
        <v>-39</v>
      </c>
      <c r="E144" s="79"/>
      <c r="F144" s="79">
        <v>-39</v>
      </c>
      <c r="G144" s="78">
        <v>45334</v>
      </c>
      <c r="H144" s="77" t="s">
        <v>8597</v>
      </c>
      <c r="I144" s="80">
        <v>1529947</v>
      </c>
      <c r="J144" s="80" t="s">
        <v>1294</v>
      </c>
      <c r="K144" s="80">
        <v>199929</v>
      </c>
      <c r="L144" s="81">
        <v>45336</v>
      </c>
      <c r="M144" s="77" t="str">
        <f>VLOOKUP(I144,'[5]ITEM#'!A:B,2,0)</f>
        <v>Costco01</v>
      </c>
      <c r="N144" t="s">
        <v>1291</v>
      </c>
      <c r="O144">
        <v>40</v>
      </c>
      <c r="P144" s="42">
        <f>VLOOKUP(I144,'[5]ITEM#'!A:D,4,0)</f>
        <v>-39</v>
      </c>
      <c r="Q144" s="84">
        <f t="shared" si="10"/>
        <v>1</v>
      </c>
      <c r="R144" s="85" t="s">
        <v>1289</v>
      </c>
    </row>
    <row r="145" spans="1:18" x14ac:dyDescent="0.25">
      <c r="A145" s="77" t="s">
        <v>8587</v>
      </c>
      <c r="B145" s="77" t="s">
        <v>8598</v>
      </c>
      <c r="C145" s="78">
        <v>45334</v>
      </c>
      <c r="D145" s="79">
        <v>-25.55</v>
      </c>
      <c r="E145" s="79">
        <v>0</v>
      </c>
      <c r="F145" s="79">
        <v>-25.55</v>
      </c>
      <c r="G145" s="78">
        <v>45334</v>
      </c>
      <c r="H145" s="77" t="s">
        <v>8599</v>
      </c>
      <c r="I145" s="80">
        <v>1516597</v>
      </c>
      <c r="J145" s="80" t="s">
        <v>1303</v>
      </c>
      <c r="K145" s="80">
        <v>199929</v>
      </c>
      <c r="L145" s="81">
        <v>45336</v>
      </c>
      <c r="M145" s="77" t="str">
        <f>VLOOKUP(I145,'[5]ITEM#'!A:B,2,0)</f>
        <v>Costco01</v>
      </c>
      <c r="N145" t="s">
        <v>1291</v>
      </c>
      <c r="O145">
        <v>40</v>
      </c>
      <c r="P145" s="42">
        <f>VLOOKUP(I145,'[5]ITEM#'!A:D,4,0)</f>
        <v>-25.55</v>
      </c>
      <c r="Q145" s="84">
        <f t="shared" si="10"/>
        <v>1</v>
      </c>
      <c r="R145" s="85" t="s">
        <v>1289</v>
      </c>
    </row>
    <row r="146" spans="1:18" x14ac:dyDescent="0.25">
      <c r="A146" s="77" t="s">
        <v>8587</v>
      </c>
      <c r="B146" s="77" t="s">
        <v>8598</v>
      </c>
      <c r="C146" s="78">
        <v>45334</v>
      </c>
      <c r="D146" s="79">
        <v>-45.56</v>
      </c>
      <c r="E146" s="79"/>
      <c r="F146" s="79">
        <v>-45.56</v>
      </c>
      <c r="G146" s="78">
        <v>45334</v>
      </c>
      <c r="H146" s="77" t="s">
        <v>8599</v>
      </c>
      <c r="I146" s="80">
        <v>1529939</v>
      </c>
      <c r="J146" s="80" t="s">
        <v>1339</v>
      </c>
      <c r="K146" s="80">
        <v>199929</v>
      </c>
      <c r="L146" s="81">
        <v>45336</v>
      </c>
      <c r="M146" s="77" t="str">
        <f>VLOOKUP(I146,'[5]ITEM#'!A:B,2,0)</f>
        <v>Costco01</v>
      </c>
      <c r="N146" t="s">
        <v>1291</v>
      </c>
      <c r="O146">
        <v>40</v>
      </c>
      <c r="P146" s="42">
        <f>VLOOKUP(I146,'[5]ITEM#'!A:D,4,0)</f>
        <v>-22.78</v>
      </c>
      <c r="Q146" s="84">
        <f t="shared" si="10"/>
        <v>2</v>
      </c>
      <c r="R146" s="85" t="s">
        <v>1289</v>
      </c>
    </row>
    <row r="147" spans="1:18" x14ac:dyDescent="0.25">
      <c r="A147" s="77" t="s">
        <v>8587</v>
      </c>
      <c r="B147" s="77" t="s">
        <v>8598</v>
      </c>
      <c r="C147" s="78">
        <v>45334</v>
      </c>
      <c r="D147" s="79">
        <v>-117</v>
      </c>
      <c r="E147" s="79"/>
      <c r="F147" s="79">
        <v>-117</v>
      </c>
      <c r="G147" s="78">
        <v>45334</v>
      </c>
      <c r="H147" s="77" t="s">
        <v>8599</v>
      </c>
      <c r="I147" s="80">
        <v>1529946</v>
      </c>
      <c r="J147" s="80" t="s">
        <v>1306</v>
      </c>
      <c r="K147" s="80">
        <v>199929</v>
      </c>
      <c r="L147" s="81">
        <v>45336</v>
      </c>
      <c r="M147" s="77" t="str">
        <f>VLOOKUP(I147,'[5]ITEM#'!A:B,2,0)</f>
        <v>Costco01</v>
      </c>
      <c r="N147" t="s">
        <v>1291</v>
      </c>
      <c r="O147">
        <v>40</v>
      </c>
      <c r="P147" s="42">
        <f>VLOOKUP(I147,'[5]ITEM#'!A:D,4,0)</f>
        <v>-39</v>
      </c>
      <c r="Q147" s="84">
        <f t="shared" si="10"/>
        <v>3</v>
      </c>
      <c r="R147" s="85" t="s">
        <v>1289</v>
      </c>
    </row>
    <row r="148" spans="1:18" x14ac:dyDescent="0.25">
      <c r="A148" s="77" t="s">
        <v>8587</v>
      </c>
      <c r="B148" s="77" t="s">
        <v>8600</v>
      </c>
      <c r="C148" s="78">
        <v>45334</v>
      </c>
      <c r="D148" s="79">
        <f>E148+F148</f>
        <v>-85.4</v>
      </c>
      <c r="E148" s="79">
        <v>-22.2</v>
      </c>
      <c r="F148" s="79">
        <v>-63.2</v>
      </c>
      <c r="G148" s="78">
        <v>45334</v>
      </c>
      <c r="H148" s="77" t="s">
        <v>8601</v>
      </c>
      <c r="I148" s="80">
        <v>1540785</v>
      </c>
      <c r="J148" s="80" t="s">
        <v>1328</v>
      </c>
      <c r="K148" s="80">
        <v>199929</v>
      </c>
      <c r="L148" s="81">
        <v>45336</v>
      </c>
      <c r="M148" s="77" t="str">
        <f>VLOOKUP(I148,'[5]ITEM#'!A:B,2,0)</f>
        <v>Costco01</v>
      </c>
      <c r="N148" t="s">
        <v>1298</v>
      </c>
      <c r="O148">
        <v>60</v>
      </c>
      <c r="P148" s="42">
        <f>VLOOKUP(I148,'[5]ITEM#'!A:D,4,0)</f>
        <v>-31.6</v>
      </c>
      <c r="Q148" s="84">
        <f t="shared" si="10"/>
        <v>2</v>
      </c>
      <c r="R148" s="85" t="s">
        <v>1289</v>
      </c>
    </row>
    <row r="149" spans="1:18" x14ac:dyDescent="0.25">
      <c r="A149" s="77" t="s">
        <v>8587</v>
      </c>
      <c r="B149" s="77" t="s">
        <v>8600</v>
      </c>
      <c r="C149" s="78">
        <v>45334</v>
      </c>
      <c r="D149" s="79">
        <f t="shared" ref="D149:D150" si="11">E149+F149</f>
        <v>-95.31</v>
      </c>
      <c r="E149" s="79">
        <v>-9.4600000000000009</v>
      </c>
      <c r="F149" s="79">
        <v>-85.85</v>
      </c>
      <c r="G149" s="78">
        <v>45334</v>
      </c>
      <c r="H149" s="77" t="s">
        <v>8601</v>
      </c>
      <c r="I149" s="80">
        <v>1662421</v>
      </c>
      <c r="J149" s="80" t="s">
        <v>1300</v>
      </c>
      <c r="K149" s="80">
        <v>199929</v>
      </c>
      <c r="L149" s="81">
        <v>45336</v>
      </c>
      <c r="M149" s="77" t="str">
        <f>VLOOKUP(I149,'[5]ITEM#'!A:B,2,0)</f>
        <v>Costco01</v>
      </c>
      <c r="N149" t="s">
        <v>1301</v>
      </c>
      <c r="O149">
        <v>32</v>
      </c>
      <c r="P149" s="42">
        <f>VLOOKUP(I149,'[5]ITEM#'!A:D,4,0)</f>
        <v>-85.85</v>
      </c>
      <c r="Q149" s="84">
        <f t="shared" si="10"/>
        <v>1</v>
      </c>
      <c r="R149" s="85" t="s">
        <v>1289</v>
      </c>
    </row>
    <row r="150" spans="1:18" x14ac:dyDescent="0.25">
      <c r="A150" s="77" t="s">
        <v>8587</v>
      </c>
      <c r="B150" s="77" t="s">
        <v>8600</v>
      </c>
      <c r="C150" s="78">
        <v>45334</v>
      </c>
      <c r="D150" s="79">
        <f t="shared" si="11"/>
        <v>-95.31</v>
      </c>
      <c r="E150" s="79">
        <v>-9.4600000000000009</v>
      </c>
      <c r="F150" s="79">
        <v>-85.85</v>
      </c>
      <c r="G150" s="78">
        <v>45334</v>
      </c>
      <c r="H150" s="77" t="s">
        <v>8601</v>
      </c>
      <c r="I150" s="80">
        <v>1662422</v>
      </c>
      <c r="J150" s="80" t="s">
        <v>1327</v>
      </c>
      <c r="K150" s="80">
        <v>199929</v>
      </c>
      <c r="L150" s="81">
        <v>45336</v>
      </c>
      <c r="M150" s="77" t="str">
        <f>VLOOKUP(I150,'[5]ITEM#'!A:B,2,0)</f>
        <v>Costco01</v>
      </c>
      <c r="N150" t="s">
        <v>1301</v>
      </c>
      <c r="O150">
        <v>32</v>
      </c>
      <c r="P150" s="42">
        <f>VLOOKUP(I150,'[5]ITEM#'!A:D,4,0)</f>
        <v>-85.85</v>
      </c>
      <c r="Q150" s="84">
        <f t="shared" si="10"/>
        <v>1</v>
      </c>
      <c r="R150" s="85" t="s">
        <v>1289</v>
      </c>
    </row>
    <row r="151" spans="1:18" x14ac:dyDescent="0.25">
      <c r="A151" s="77" t="s">
        <v>8587</v>
      </c>
      <c r="B151" s="77" t="s">
        <v>8602</v>
      </c>
      <c r="C151" s="78">
        <v>45334</v>
      </c>
      <c r="D151" s="79">
        <f>E151+F151</f>
        <v>-38.659999999999997</v>
      </c>
      <c r="E151" s="79">
        <v>-10.51</v>
      </c>
      <c r="F151" s="79">
        <v>-28.15</v>
      </c>
      <c r="G151" s="78">
        <v>45334</v>
      </c>
      <c r="H151" s="77" t="s">
        <v>8603</v>
      </c>
      <c r="I151" s="80">
        <v>1540781</v>
      </c>
      <c r="J151" s="80" t="s">
        <v>1308</v>
      </c>
      <c r="K151" s="80">
        <v>199929</v>
      </c>
      <c r="L151" s="81">
        <v>45336</v>
      </c>
      <c r="M151" s="77" t="str">
        <f>VLOOKUP(I151,'[5]ITEM#'!A:B,2,0)</f>
        <v>Costco01</v>
      </c>
      <c r="N151" t="s">
        <v>1298</v>
      </c>
      <c r="O151">
        <v>60</v>
      </c>
      <c r="P151" s="42">
        <f>VLOOKUP(I151,'[5]ITEM#'!A:D,4,0)</f>
        <v>-28.15</v>
      </c>
      <c r="Q151" s="84">
        <f t="shared" si="10"/>
        <v>1</v>
      </c>
      <c r="R151" s="85" t="s">
        <v>1289</v>
      </c>
    </row>
    <row r="152" spans="1:18" x14ac:dyDescent="0.25">
      <c r="A152" s="77" t="s">
        <v>8587</v>
      </c>
      <c r="B152" s="77" t="s">
        <v>8602</v>
      </c>
      <c r="C152" s="78">
        <v>45334</v>
      </c>
      <c r="D152" s="79">
        <f t="shared" ref="D152:D153" si="12">E152+F152</f>
        <v>-86.72</v>
      </c>
      <c r="E152" s="79">
        <v>-9.3699999999999992</v>
      </c>
      <c r="F152" s="79">
        <v>-77.349999999999994</v>
      </c>
      <c r="G152" s="78">
        <v>45334</v>
      </c>
      <c r="H152" s="77" t="s">
        <v>8603</v>
      </c>
      <c r="I152" s="80">
        <v>1662420</v>
      </c>
      <c r="J152" s="80" t="s">
        <v>1318</v>
      </c>
      <c r="K152" s="80">
        <v>199929</v>
      </c>
      <c r="L152" s="81">
        <v>45336</v>
      </c>
      <c r="M152" s="77" t="str">
        <f>VLOOKUP(I152,'[5]ITEM#'!A:B,2,0)</f>
        <v>Costco01</v>
      </c>
      <c r="N152" t="s">
        <v>1301</v>
      </c>
      <c r="O152">
        <v>32</v>
      </c>
      <c r="P152" s="42">
        <f>VLOOKUP(I152,'[5]ITEM#'!A:D,4,0)</f>
        <v>-77.349999999999994</v>
      </c>
      <c r="Q152" s="84">
        <f t="shared" si="10"/>
        <v>1</v>
      </c>
      <c r="R152" s="85" t="s">
        <v>1289</v>
      </c>
    </row>
    <row r="153" spans="1:18" x14ac:dyDescent="0.25">
      <c r="A153" s="77" t="s">
        <v>8587</v>
      </c>
      <c r="B153" s="77" t="s">
        <v>8602</v>
      </c>
      <c r="C153" s="78">
        <v>45334</v>
      </c>
      <c r="D153" s="79">
        <f t="shared" si="12"/>
        <v>-285.93</v>
      </c>
      <c r="E153" s="79">
        <v>-28.38</v>
      </c>
      <c r="F153" s="79">
        <v>-257.55</v>
      </c>
      <c r="G153" s="78">
        <v>45334</v>
      </c>
      <c r="H153" s="77" t="s">
        <v>8603</v>
      </c>
      <c r="I153" s="80">
        <v>1662421</v>
      </c>
      <c r="J153" s="80" t="s">
        <v>1300</v>
      </c>
      <c r="K153" s="80">
        <v>199929</v>
      </c>
      <c r="L153" s="81">
        <v>45336</v>
      </c>
      <c r="M153" s="77" t="str">
        <f>VLOOKUP(I153,'[5]ITEM#'!A:B,2,0)</f>
        <v>Costco01</v>
      </c>
      <c r="N153" t="s">
        <v>1301</v>
      </c>
      <c r="O153">
        <v>32</v>
      </c>
      <c r="P153" s="42">
        <f>VLOOKUP(I153,'[5]ITEM#'!A:D,4,0)</f>
        <v>-85.85</v>
      </c>
      <c r="Q153" s="84">
        <f t="shared" si="10"/>
        <v>3.0000000000000004</v>
      </c>
      <c r="R153" s="85" t="s">
        <v>1289</v>
      </c>
    </row>
    <row r="154" spans="1:18" x14ac:dyDescent="0.25">
      <c r="A154" s="77" t="s">
        <v>8587</v>
      </c>
      <c r="B154" s="77" t="s">
        <v>8604</v>
      </c>
      <c r="C154" s="78">
        <v>45334</v>
      </c>
      <c r="D154" s="79">
        <f>E154+F154</f>
        <v>-42.7</v>
      </c>
      <c r="E154" s="79">
        <v>-11.1</v>
      </c>
      <c r="F154" s="79">
        <v>-31.6</v>
      </c>
      <c r="G154" s="78">
        <v>45334</v>
      </c>
      <c r="H154" s="77" t="s">
        <v>8605</v>
      </c>
      <c r="I154" s="80">
        <v>1540785</v>
      </c>
      <c r="J154" s="80" t="s">
        <v>1328</v>
      </c>
      <c r="K154" s="80">
        <v>199929</v>
      </c>
      <c r="L154" s="81">
        <v>45336</v>
      </c>
      <c r="M154" s="77" t="str">
        <f>VLOOKUP(I154,'[5]ITEM#'!A:B,2,0)</f>
        <v>Costco01</v>
      </c>
      <c r="N154" t="s">
        <v>1298</v>
      </c>
      <c r="O154">
        <v>60</v>
      </c>
      <c r="P154" s="42">
        <f>VLOOKUP(I154,'[5]ITEM#'!A:D,4,0)</f>
        <v>-31.6</v>
      </c>
      <c r="Q154" s="84">
        <f t="shared" si="10"/>
        <v>1</v>
      </c>
      <c r="R154" s="85" t="s">
        <v>1289</v>
      </c>
    </row>
    <row r="155" spans="1:18" x14ac:dyDescent="0.25">
      <c r="A155" s="77" t="s">
        <v>8587</v>
      </c>
      <c r="B155" s="77" t="s">
        <v>8604</v>
      </c>
      <c r="C155" s="78">
        <v>45334</v>
      </c>
      <c r="D155" s="79">
        <f t="shared" ref="D155:D156" si="13">E155+F155</f>
        <v>-260.16000000000003</v>
      </c>
      <c r="E155" s="79">
        <v>-28.11</v>
      </c>
      <c r="F155" s="79">
        <v>-232.05</v>
      </c>
      <c r="G155" s="78">
        <v>45334</v>
      </c>
      <c r="H155" s="77" t="s">
        <v>8605</v>
      </c>
      <c r="I155" s="80">
        <v>1662420</v>
      </c>
      <c r="J155" s="80" t="s">
        <v>1318</v>
      </c>
      <c r="K155" s="80">
        <v>199929</v>
      </c>
      <c r="L155" s="81">
        <v>45336</v>
      </c>
      <c r="M155" s="77" t="str">
        <f>VLOOKUP(I155,'[5]ITEM#'!A:B,2,0)</f>
        <v>Costco01</v>
      </c>
      <c r="N155" t="s">
        <v>1301</v>
      </c>
      <c r="O155">
        <v>32</v>
      </c>
      <c r="P155" s="42">
        <f>VLOOKUP(I155,'[5]ITEM#'!A:D,4,0)</f>
        <v>-77.349999999999994</v>
      </c>
      <c r="Q155" s="84">
        <f t="shared" si="10"/>
        <v>3.0000000000000004</v>
      </c>
      <c r="R155" s="85" t="s">
        <v>1289</v>
      </c>
    </row>
    <row r="156" spans="1:18" x14ac:dyDescent="0.25">
      <c r="A156" s="77" t="s">
        <v>8587</v>
      </c>
      <c r="B156" s="77" t="s">
        <v>8604</v>
      </c>
      <c r="C156" s="78">
        <v>45334</v>
      </c>
      <c r="D156" s="79">
        <f t="shared" si="13"/>
        <v>-95.31</v>
      </c>
      <c r="E156" s="79">
        <v>-9.4600000000000009</v>
      </c>
      <c r="F156" s="79">
        <v>-85.85</v>
      </c>
      <c r="G156" s="78">
        <v>45334</v>
      </c>
      <c r="H156" s="77" t="s">
        <v>8605</v>
      </c>
      <c r="I156" s="80">
        <v>1662421</v>
      </c>
      <c r="J156" s="80" t="s">
        <v>1300</v>
      </c>
      <c r="K156" s="80">
        <v>199929</v>
      </c>
      <c r="L156" s="81">
        <v>45336</v>
      </c>
      <c r="M156" s="77" t="str">
        <f>VLOOKUP(I156,'[5]ITEM#'!A:B,2,0)</f>
        <v>Costco01</v>
      </c>
      <c r="N156" t="s">
        <v>1301</v>
      </c>
      <c r="O156">
        <v>32</v>
      </c>
      <c r="P156" s="42">
        <f>VLOOKUP(I156,'[5]ITEM#'!A:D,4,0)</f>
        <v>-85.85</v>
      </c>
      <c r="Q156" s="84">
        <f t="shared" si="10"/>
        <v>1</v>
      </c>
      <c r="R156" s="85" t="s">
        <v>1289</v>
      </c>
    </row>
    <row r="157" spans="1:18" x14ac:dyDescent="0.25">
      <c r="A157" s="77" t="s">
        <v>8587</v>
      </c>
      <c r="B157" s="77" t="s">
        <v>8606</v>
      </c>
      <c r="C157" s="78">
        <v>45334</v>
      </c>
      <c r="D157" s="79">
        <v>-77.319999999999993</v>
      </c>
      <c r="E157" s="79">
        <v>-21.02</v>
      </c>
      <c r="F157" s="79">
        <v>-56.3</v>
      </c>
      <c r="G157" s="78">
        <v>45334</v>
      </c>
      <c r="H157" s="77" t="s">
        <v>8607</v>
      </c>
      <c r="I157" s="80">
        <v>1540783</v>
      </c>
      <c r="J157" s="80" t="s">
        <v>1317</v>
      </c>
      <c r="K157" s="80">
        <v>199929</v>
      </c>
      <c r="L157" s="81">
        <v>45336</v>
      </c>
      <c r="M157" s="77" t="str">
        <f>VLOOKUP(I157,'[5]ITEM#'!A:B,2,0)</f>
        <v>Costco01</v>
      </c>
      <c r="N157" t="s">
        <v>1298</v>
      </c>
      <c r="O157">
        <v>60</v>
      </c>
      <c r="P157" s="42">
        <f>VLOOKUP(I157,'[5]ITEM#'!A:D,4,0)</f>
        <v>-28.15</v>
      </c>
      <c r="Q157" s="84">
        <f t="shared" si="10"/>
        <v>2</v>
      </c>
      <c r="R157" s="85" t="s">
        <v>1289</v>
      </c>
    </row>
    <row r="158" spans="1:18" x14ac:dyDescent="0.25">
      <c r="A158" s="77" t="s">
        <v>8587</v>
      </c>
      <c r="B158" s="77" t="s">
        <v>8608</v>
      </c>
      <c r="C158" s="78">
        <v>45334</v>
      </c>
      <c r="D158" s="79">
        <v>-86.72</v>
      </c>
      <c r="E158" s="79">
        <v>-9.3699999999999992</v>
      </c>
      <c r="F158" s="79">
        <v>-77.349999999999994</v>
      </c>
      <c r="G158" s="78">
        <v>45334</v>
      </c>
      <c r="H158" s="77" t="s">
        <v>8609</v>
      </c>
      <c r="I158" s="80">
        <v>1662420</v>
      </c>
      <c r="J158" s="80" t="s">
        <v>1318</v>
      </c>
      <c r="K158" s="80">
        <v>199929</v>
      </c>
      <c r="L158" s="81">
        <v>45336</v>
      </c>
      <c r="M158" s="77" t="str">
        <f>VLOOKUP(I158,'[5]ITEM#'!A:B,2,0)</f>
        <v>Costco01</v>
      </c>
      <c r="N158" t="s">
        <v>1301</v>
      </c>
      <c r="O158">
        <v>32</v>
      </c>
      <c r="P158" s="42">
        <f>VLOOKUP(I158,'[5]ITEM#'!A:D,4,0)</f>
        <v>-77.349999999999994</v>
      </c>
      <c r="Q158" s="84">
        <f t="shared" si="10"/>
        <v>1</v>
      </c>
      <c r="R158" s="85" t="s">
        <v>1289</v>
      </c>
    </row>
    <row r="159" spans="1:18" x14ac:dyDescent="0.25">
      <c r="A159" s="77" t="s">
        <v>8610</v>
      </c>
      <c r="B159" s="77" t="s">
        <v>8611</v>
      </c>
      <c r="C159" s="78">
        <v>45335</v>
      </c>
      <c r="D159" s="79">
        <v>-32.380000000000003</v>
      </c>
      <c r="E159" s="79">
        <v>-9.8800000000000008</v>
      </c>
      <c r="F159" s="79">
        <v>-22.5</v>
      </c>
      <c r="G159" s="78">
        <v>45335</v>
      </c>
      <c r="H159" s="77" t="s">
        <v>8612</v>
      </c>
      <c r="I159" s="80">
        <v>1663075</v>
      </c>
      <c r="J159" s="80" t="s">
        <v>5741</v>
      </c>
      <c r="K159" s="80">
        <v>199934</v>
      </c>
      <c r="L159" s="81">
        <v>45337</v>
      </c>
      <c r="M159" s="77" t="str">
        <f>VLOOKUP(I159,'[5]ITEM#'!A:B,2,0)</f>
        <v>Costco01</v>
      </c>
      <c r="N159" t="s">
        <v>1311</v>
      </c>
      <c r="O159">
        <v>55</v>
      </c>
      <c r="P159" s="42">
        <f>VLOOKUP(I159,'[5]ITEM#'!A:D,4,0)</f>
        <v>-22.5</v>
      </c>
      <c r="Q159" s="84">
        <f t="shared" si="10"/>
        <v>1</v>
      </c>
      <c r="R159" s="85" t="s">
        <v>1289</v>
      </c>
    </row>
    <row r="160" spans="1:18" x14ac:dyDescent="0.25">
      <c r="A160" s="77" t="s">
        <v>8610</v>
      </c>
      <c r="B160" s="77" t="s">
        <v>8613</v>
      </c>
      <c r="C160" s="78">
        <v>45335</v>
      </c>
      <c r="D160" s="79">
        <v>-39</v>
      </c>
      <c r="E160" s="79">
        <v>0</v>
      </c>
      <c r="F160" s="79">
        <v>-39</v>
      </c>
      <c r="G160" s="78">
        <v>45335</v>
      </c>
      <c r="H160" s="77" t="s">
        <v>8614</v>
      </c>
      <c r="I160" s="80">
        <v>1529947</v>
      </c>
      <c r="J160" s="80" t="s">
        <v>1294</v>
      </c>
      <c r="K160" s="80">
        <v>199936</v>
      </c>
      <c r="L160" s="81">
        <v>45337</v>
      </c>
      <c r="M160" s="77" t="str">
        <f>VLOOKUP(I160,'[5]ITEM#'!A:B,2,0)</f>
        <v>Costco01</v>
      </c>
      <c r="N160" t="s">
        <v>1291</v>
      </c>
      <c r="O160">
        <v>40</v>
      </c>
      <c r="P160" s="42">
        <f>VLOOKUP(I160,'[5]ITEM#'!A:D,4,0)</f>
        <v>-39</v>
      </c>
      <c r="Q160" s="84">
        <f t="shared" si="10"/>
        <v>1</v>
      </c>
      <c r="R160" s="85" t="s">
        <v>1289</v>
      </c>
    </row>
    <row r="161" spans="1:18" x14ac:dyDescent="0.25">
      <c r="A161" s="77" t="s">
        <v>8610</v>
      </c>
      <c r="B161" s="77" t="s">
        <v>8615</v>
      </c>
      <c r="C161" s="78">
        <v>45335</v>
      </c>
      <c r="D161" s="79">
        <f>E161+F161</f>
        <v>-38.659999999999997</v>
      </c>
      <c r="E161" s="79">
        <v>-10.51</v>
      </c>
      <c r="F161" s="79">
        <v>-28.15</v>
      </c>
      <c r="G161" s="78">
        <v>45335</v>
      </c>
      <c r="H161" s="77" t="s">
        <v>8616</v>
      </c>
      <c r="I161" s="80">
        <v>1593356</v>
      </c>
      <c r="J161" s="80" t="s">
        <v>1329</v>
      </c>
      <c r="K161" s="80">
        <v>199936</v>
      </c>
      <c r="L161" s="81">
        <v>45337</v>
      </c>
      <c r="M161" s="77" t="str">
        <f>VLOOKUP(I161,'[5]ITEM#'!A:B,2,0)</f>
        <v>Costco01</v>
      </c>
      <c r="N161" t="s">
        <v>1298</v>
      </c>
      <c r="O161">
        <v>60</v>
      </c>
      <c r="P161" s="42">
        <f>VLOOKUP(I161,'[5]ITEM#'!A:D,4,0)</f>
        <v>-28.15</v>
      </c>
      <c r="Q161" s="84">
        <f t="shared" si="10"/>
        <v>1</v>
      </c>
      <c r="R161" s="85" t="s">
        <v>1289</v>
      </c>
    </row>
    <row r="162" spans="1:18" x14ac:dyDescent="0.25">
      <c r="A162" s="77" t="s">
        <v>8610</v>
      </c>
      <c r="B162" s="77" t="s">
        <v>8615</v>
      </c>
      <c r="C162" s="78">
        <v>45335</v>
      </c>
      <c r="D162" s="79">
        <f t="shared" ref="D162:D163" si="14">E162+F162</f>
        <v>-260.16000000000003</v>
      </c>
      <c r="E162" s="79">
        <v>-28.11</v>
      </c>
      <c r="F162" s="79">
        <v>-232.05</v>
      </c>
      <c r="G162" s="78">
        <v>45335</v>
      </c>
      <c r="H162" s="77" t="s">
        <v>8616</v>
      </c>
      <c r="I162" s="80">
        <v>1662420</v>
      </c>
      <c r="J162" s="80" t="s">
        <v>1318</v>
      </c>
      <c r="K162" s="80">
        <v>199936</v>
      </c>
      <c r="L162" s="81">
        <v>45337</v>
      </c>
      <c r="M162" s="77" t="str">
        <f>VLOOKUP(I162,'[5]ITEM#'!A:B,2,0)</f>
        <v>Costco01</v>
      </c>
      <c r="N162" t="s">
        <v>1301</v>
      </c>
      <c r="O162">
        <v>32</v>
      </c>
      <c r="P162" s="42">
        <f>VLOOKUP(I162,'[5]ITEM#'!A:D,4,0)</f>
        <v>-77.349999999999994</v>
      </c>
      <c r="Q162" s="84">
        <f t="shared" si="10"/>
        <v>3.0000000000000004</v>
      </c>
      <c r="R162" s="85" t="s">
        <v>1289</v>
      </c>
    </row>
    <row r="163" spans="1:18" x14ac:dyDescent="0.25">
      <c r="A163" s="77" t="s">
        <v>8610</v>
      </c>
      <c r="B163" s="77" t="s">
        <v>8615</v>
      </c>
      <c r="C163" s="78">
        <v>45335</v>
      </c>
      <c r="D163" s="79">
        <f t="shared" si="14"/>
        <v>-95.31</v>
      </c>
      <c r="E163" s="79">
        <v>-9.4600000000000009</v>
      </c>
      <c r="F163" s="79">
        <v>-85.85</v>
      </c>
      <c r="G163" s="78">
        <v>45335</v>
      </c>
      <c r="H163" s="77" t="s">
        <v>8616</v>
      </c>
      <c r="I163" s="80">
        <v>1662421</v>
      </c>
      <c r="J163" s="80" t="s">
        <v>1300</v>
      </c>
      <c r="K163" s="80">
        <v>199936</v>
      </c>
      <c r="L163" s="81">
        <v>45337</v>
      </c>
      <c r="M163" s="77" t="str">
        <f>VLOOKUP(I163,'[5]ITEM#'!A:B,2,0)</f>
        <v>Costco01</v>
      </c>
      <c r="N163" t="s">
        <v>1301</v>
      </c>
      <c r="O163">
        <v>32</v>
      </c>
      <c r="P163" s="42">
        <f>VLOOKUP(I163,'[5]ITEM#'!A:D,4,0)</f>
        <v>-85.85</v>
      </c>
      <c r="Q163" s="84">
        <f t="shared" si="10"/>
        <v>1</v>
      </c>
      <c r="R163" s="85" t="s">
        <v>1289</v>
      </c>
    </row>
    <row r="164" spans="1:18" x14ac:dyDescent="0.25">
      <c r="A164" s="77" t="s">
        <v>8610</v>
      </c>
      <c r="B164" s="77" t="s">
        <v>8617</v>
      </c>
      <c r="C164" s="78">
        <v>45335</v>
      </c>
      <c r="D164" s="79">
        <f>E164+F164</f>
        <v>-86.72</v>
      </c>
      <c r="E164" s="79">
        <v>-9.3699999999999992</v>
      </c>
      <c r="F164" s="79">
        <v>-77.349999999999994</v>
      </c>
      <c r="G164" s="78">
        <v>45335</v>
      </c>
      <c r="H164" s="77" t="s">
        <v>8618</v>
      </c>
      <c r="I164" s="80">
        <v>1662420</v>
      </c>
      <c r="J164" s="80" t="s">
        <v>1318</v>
      </c>
      <c r="K164" s="80">
        <v>199936</v>
      </c>
      <c r="L164" s="81">
        <v>45337</v>
      </c>
      <c r="M164" s="77" t="str">
        <f>VLOOKUP(I164,'[5]ITEM#'!A:B,2,0)</f>
        <v>Costco01</v>
      </c>
      <c r="N164" t="s">
        <v>1301</v>
      </c>
      <c r="O164">
        <v>32</v>
      </c>
      <c r="P164" s="42">
        <f>VLOOKUP(I164,'[5]ITEM#'!A:D,4,0)</f>
        <v>-77.349999999999994</v>
      </c>
      <c r="Q164" s="84">
        <f t="shared" si="10"/>
        <v>1</v>
      </c>
      <c r="R164" s="85" t="s">
        <v>1289</v>
      </c>
    </row>
    <row r="165" spans="1:18" x14ac:dyDescent="0.25">
      <c r="A165" s="77" t="s">
        <v>8610</v>
      </c>
      <c r="B165" s="77" t="s">
        <v>8617</v>
      </c>
      <c r="C165" s="78">
        <v>45335</v>
      </c>
      <c r="D165" s="79">
        <f>E165+F165</f>
        <v>-95.31</v>
      </c>
      <c r="E165" s="79">
        <v>-9.4600000000000009</v>
      </c>
      <c r="F165" s="79">
        <v>-85.85</v>
      </c>
      <c r="G165" s="78">
        <v>45335</v>
      </c>
      <c r="H165" s="77" t="s">
        <v>8618</v>
      </c>
      <c r="I165" s="80">
        <v>1662421</v>
      </c>
      <c r="J165" s="80" t="s">
        <v>1300</v>
      </c>
      <c r="K165" s="80">
        <v>199936</v>
      </c>
      <c r="L165" s="81">
        <v>45337</v>
      </c>
      <c r="M165" s="77" t="str">
        <f>VLOOKUP(I165,'[5]ITEM#'!A:B,2,0)</f>
        <v>Costco01</v>
      </c>
      <c r="N165" t="s">
        <v>1301</v>
      </c>
      <c r="O165">
        <v>32</v>
      </c>
      <c r="P165" s="42">
        <f>VLOOKUP(I165,'[5]ITEM#'!A:D,4,0)</f>
        <v>-85.85</v>
      </c>
      <c r="Q165" s="84">
        <f t="shared" si="10"/>
        <v>1</v>
      </c>
      <c r="R165" s="85" t="s">
        <v>1289</v>
      </c>
    </row>
    <row r="166" spans="1:18" x14ac:dyDescent="0.25">
      <c r="A166" s="77" t="s">
        <v>8610</v>
      </c>
      <c r="B166" s="77" t="s">
        <v>8619</v>
      </c>
      <c r="C166" s="78">
        <v>45335</v>
      </c>
      <c r="D166" s="79">
        <v>-95.31</v>
      </c>
      <c r="E166" s="79">
        <v>-9.4600000000000009</v>
      </c>
      <c r="F166" s="79">
        <v>-85.85</v>
      </c>
      <c r="G166" s="78">
        <v>45335</v>
      </c>
      <c r="H166" s="77" t="s">
        <v>8620</v>
      </c>
      <c r="I166" s="80">
        <v>1662421</v>
      </c>
      <c r="J166" s="80" t="s">
        <v>1300</v>
      </c>
      <c r="K166" s="80">
        <v>199936</v>
      </c>
      <c r="L166" s="81">
        <v>45337</v>
      </c>
      <c r="M166" s="77" t="str">
        <f>VLOOKUP(I166,'[5]ITEM#'!A:B,2,0)</f>
        <v>Costco01</v>
      </c>
      <c r="N166" t="s">
        <v>1301</v>
      </c>
      <c r="O166">
        <v>32</v>
      </c>
      <c r="P166" s="42">
        <f>VLOOKUP(I166,'[5]ITEM#'!A:D,4,0)</f>
        <v>-85.85</v>
      </c>
      <c r="Q166" s="84">
        <f t="shared" si="10"/>
        <v>1</v>
      </c>
      <c r="R166" s="85" t="s">
        <v>1289</v>
      </c>
    </row>
    <row r="167" spans="1:18" x14ac:dyDescent="0.25">
      <c r="A167" s="77" t="s">
        <v>8610</v>
      </c>
      <c r="B167" s="77" t="s">
        <v>8621</v>
      </c>
      <c r="C167" s="78">
        <v>45335</v>
      </c>
      <c r="D167" s="79">
        <v>-42.7</v>
      </c>
      <c r="E167" s="79">
        <v>-11.1</v>
      </c>
      <c r="F167" s="79">
        <v>-31.6</v>
      </c>
      <c r="G167" s="78">
        <v>45335</v>
      </c>
      <c r="H167" s="77" t="s">
        <v>8622</v>
      </c>
      <c r="I167" s="80">
        <v>1540787</v>
      </c>
      <c r="J167" s="80" t="s">
        <v>1341</v>
      </c>
      <c r="K167" s="80">
        <v>199936</v>
      </c>
      <c r="L167" s="81">
        <v>45337</v>
      </c>
      <c r="M167" s="77" t="str">
        <f>VLOOKUP(I167,'[5]ITEM#'!A:B,2,0)</f>
        <v>Costco01</v>
      </c>
      <c r="N167" t="s">
        <v>1298</v>
      </c>
      <c r="O167">
        <v>60</v>
      </c>
      <c r="P167" s="42">
        <f>VLOOKUP(I167,'[5]ITEM#'!A:D,4,0)</f>
        <v>-31.6</v>
      </c>
      <c r="Q167" s="84">
        <f t="shared" si="10"/>
        <v>1</v>
      </c>
      <c r="R167" s="85" t="s">
        <v>1289</v>
      </c>
    </row>
    <row r="168" spans="1:18" x14ac:dyDescent="0.25">
      <c r="A168" s="77" t="s">
        <v>8610</v>
      </c>
      <c r="B168" s="77" t="s">
        <v>8623</v>
      </c>
      <c r="C168" s="78">
        <v>45335</v>
      </c>
      <c r="D168" s="79">
        <v>-51.1</v>
      </c>
      <c r="E168" s="79">
        <v>0</v>
      </c>
      <c r="F168" s="79">
        <v>-51.1</v>
      </c>
      <c r="G168" s="78">
        <v>45335</v>
      </c>
      <c r="H168" s="77" t="s">
        <v>8624</v>
      </c>
      <c r="I168" s="80">
        <v>1516597</v>
      </c>
      <c r="J168" s="80" t="s">
        <v>1303</v>
      </c>
      <c r="K168" s="80">
        <v>199936</v>
      </c>
      <c r="L168" s="81">
        <v>45337</v>
      </c>
      <c r="M168" s="77" t="str">
        <f>VLOOKUP(I168,'[5]ITEM#'!A:B,2,0)</f>
        <v>Costco01</v>
      </c>
      <c r="N168" t="s">
        <v>1291</v>
      </c>
      <c r="O168">
        <v>40</v>
      </c>
      <c r="P168" s="42">
        <f>VLOOKUP(I168,'[5]ITEM#'!A:D,4,0)</f>
        <v>-25.55</v>
      </c>
      <c r="Q168" s="84">
        <f t="shared" si="10"/>
        <v>2</v>
      </c>
      <c r="R168" s="85" t="s">
        <v>1289</v>
      </c>
    </row>
    <row r="169" spans="1:18" x14ac:dyDescent="0.25">
      <c r="A169" s="77" t="s">
        <v>8610</v>
      </c>
      <c r="B169" s="77" t="s">
        <v>8623</v>
      </c>
      <c r="C169" s="78">
        <v>45335</v>
      </c>
      <c r="D169" s="79">
        <v>-39</v>
      </c>
      <c r="E169" s="79"/>
      <c r="F169" s="79">
        <v>-39</v>
      </c>
      <c r="G169" s="78">
        <v>45335</v>
      </c>
      <c r="H169" s="77" t="s">
        <v>8624</v>
      </c>
      <c r="I169" s="80">
        <v>1529947</v>
      </c>
      <c r="J169" s="80" t="s">
        <v>1294</v>
      </c>
      <c r="K169" s="80">
        <v>199936</v>
      </c>
      <c r="L169" s="81">
        <v>45337</v>
      </c>
      <c r="M169" s="77" t="str">
        <f>VLOOKUP(I169,'[5]ITEM#'!A:B,2,0)</f>
        <v>Costco01</v>
      </c>
      <c r="N169" t="s">
        <v>1291</v>
      </c>
      <c r="O169">
        <v>40</v>
      </c>
      <c r="P169" s="42">
        <f>VLOOKUP(I169,'[5]ITEM#'!A:D,4,0)</f>
        <v>-39</v>
      </c>
      <c r="Q169" s="84">
        <f t="shared" si="10"/>
        <v>1</v>
      </c>
      <c r="R169" s="85" t="s">
        <v>1289</v>
      </c>
    </row>
    <row r="170" spans="1:18" x14ac:dyDescent="0.25">
      <c r="A170" s="77" t="s">
        <v>8610</v>
      </c>
      <c r="B170" s="77" t="s">
        <v>8625</v>
      </c>
      <c r="C170" s="78">
        <v>45335</v>
      </c>
      <c r="D170" s="79">
        <f>E170+F170</f>
        <v>-173.44</v>
      </c>
      <c r="E170" s="79">
        <v>-18.739999999999998</v>
      </c>
      <c r="F170" s="79">
        <v>-154.69999999999999</v>
      </c>
      <c r="G170" s="78">
        <v>45335</v>
      </c>
      <c r="H170" s="77" t="s">
        <v>8626</v>
      </c>
      <c r="I170" s="80">
        <v>1662420</v>
      </c>
      <c r="J170" s="80" t="s">
        <v>1318</v>
      </c>
      <c r="K170" s="80">
        <v>199936</v>
      </c>
      <c r="L170" s="81">
        <v>45337</v>
      </c>
      <c r="M170" s="77" t="str">
        <f>VLOOKUP(I170,'[5]ITEM#'!A:B,2,0)</f>
        <v>Costco01</v>
      </c>
      <c r="N170" t="s">
        <v>1301</v>
      </c>
      <c r="O170">
        <v>32</v>
      </c>
      <c r="P170" s="42">
        <f>VLOOKUP(I170,'[5]ITEM#'!A:D,4,0)</f>
        <v>-77.349999999999994</v>
      </c>
      <c r="Q170" s="84">
        <f t="shared" si="10"/>
        <v>2</v>
      </c>
      <c r="R170" s="85" t="s">
        <v>1289</v>
      </c>
    </row>
    <row r="171" spans="1:18" x14ac:dyDescent="0.25">
      <c r="A171" s="77" t="s">
        <v>8610</v>
      </c>
      <c r="B171" s="77" t="s">
        <v>8625</v>
      </c>
      <c r="C171" s="78">
        <v>45335</v>
      </c>
      <c r="D171" s="79">
        <f>E171+F171</f>
        <v>-95.31</v>
      </c>
      <c r="E171" s="79">
        <v>-9.4600000000000009</v>
      </c>
      <c r="F171" s="79">
        <v>-85.85</v>
      </c>
      <c r="G171" s="78">
        <v>45335</v>
      </c>
      <c r="H171" s="77" t="s">
        <v>8626</v>
      </c>
      <c r="I171" s="80">
        <v>1662422</v>
      </c>
      <c r="J171" s="80" t="s">
        <v>1327</v>
      </c>
      <c r="K171" s="80">
        <v>199936</v>
      </c>
      <c r="L171" s="81">
        <v>45337</v>
      </c>
      <c r="M171" s="77" t="str">
        <f>VLOOKUP(I171,'[5]ITEM#'!A:B,2,0)</f>
        <v>Costco01</v>
      </c>
      <c r="N171" t="s">
        <v>1301</v>
      </c>
      <c r="O171">
        <v>32</v>
      </c>
      <c r="P171" s="42">
        <f>VLOOKUP(I171,'[5]ITEM#'!A:D,4,0)</f>
        <v>-85.85</v>
      </c>
      <c r="Q171" s="84">
        <f t="shared" si="10"/>
        <v>1</v>
      </c>
      <c r="R171" s="85" t="s">
        <v>1289</v>
      </c>
    </row>
    <row r="172" spans="1:18" x14ac:dyDescent="0.25">
      <c r="A172" s="77" t="s">
        <v>8610</v>
      </c>
      <c r="B172" s="77" t="s">
        <v>8627</v>
      </c>
      <c r="C172" s="78">
        <v>45335</v>
      </c>
      <c r="D172" s="79">
        <v>-25.55</v>
      </c>
      <c r="E172" s="79">
        <v>0</v>
      </c>
      <c r="F172" s="79">
        <v>-25.55</v>
      </c>
      <c r="G172" s="78">
        <v>45335</v>
      </c>
      <c r="H172" s="77" t="s">
        <v>8628</v>
      </c>
      <c r="I172" s="80">
        <v>1516597</v>
      </c>
      <c r="J172" s="80" t="s">
        <v>1303</v>
      </c>
      <c r="K172" s="80">
        <v>199936</v>
      </c>
      <c r="L172" s="81">
        <v>45337</v>
      </c>
      <c r="M172" s="77" t="str">
        <f>VLOOKUP(I172,'[5]ITEM#'!A:B,2,0)</f>
        <v>Costco01</v>
      </c>
      <c r="N172" t="s">
        <v>1291</v>
      </c>
      <c r="O172">
        <v>40</v>
      </c>
      <c r="P172" s="42">
        <f>VLOOKUP(I172,'[5]ITEM#'!A:D,4,0)</f>
        <v>-25.55</v>
      </c>
      <c r="Q172" s="84">
        <f t="shared" si="10"/>
        <v>1</v>
      </c>
      <c r="R172" s="85" t="s">
        <v>1289</v>
      </c>
    </row>
    <row r="173" spans="1:18" x14ac:dyDescent="0.25">
      <c r="A173" s="77" t="s">
        <v>8610</v>
      </c>
      <c r="B173" s="77" t="s">
        <v>8629</v>
      </c>
      <c r="C173" s="78">
        <v>45335</v>
      </c>
      <c r="D173" s="79">
        <v>-86.72</v>
      </c>
      <c r="E173" s="79">
        <v>-9.3699999999999992</v>
      </c>
      <c r="F173" s="79">
        <v>-77.349999999999994</v>
      </c>
      <c r="G173" s="78">
        <v>45335</v>
      </c>
      <c r="H173" s="77" t="s">
        <v>8630</v>
      </c>
      <c r="I173" s="80">
        <v>1662420</v>
      </c>
      <c r="J173" s="80" t="s">
        <v>1318</v>
      </c>
      <c r="K173" s="80">
        <v>199936</v>
      </c>
      <c r="L173" s="81">
        <v>45337</v>
      </c>
      <c r="M173" s="77" t="str">
        <f>VLOOKUP(I173,'[5]ITEM#'!A:B,2,0)</f>
        <v>Costco01</v>
      </c>
      <c r="N173" t="s">
        <v>1301</v>
      </c>
      <c r="O173">
        <v>32</v>
      </c>
      <c r="P173" s="42">
        <f>VLOOKUP(I173,'[5]ITEM#'!A:D,4,0)</f>
        <v>-77.349999999999994</v>
      </c>
      <c r="Q173" s="84">
        <f t="shared" si="10"/>
        <v>1</v>
      </c>
      <c r="R173" s="85" t="s">
        <v>1289</v>
      </c>
    </row>
    <row r="174" spans="1:18" x14ac:dyDescent="0.25">
      <c r="A174" s="77" t="s">
        <v>8610</v>
      </c>
      <c r="B174" s="77" t="s">
        <v>8631</v>
      </c>
      <c r="C174" s="78">
        <v>45335</v>
      </c>
      <c r="D174" s="79">
        <v>-95.31</v>
      </c>
      <c r="E174" s="79">
        <v>-9.4600000000000009</v>
      </c>
      <c r="F174" s="79">
        <v>-85.85</v>
      </c>
      <c r="G174" s="78">
        <v>45335</v>
      </c>
      <c r="H174" s="77" t="s">
        <v>8632</v>
      </c>
      <c r="I174" s="80">
        <v>1662421</v>
      </c>
      <c r="J174" s="80" t="s">
        <v>1300</v>
      </c>
      <c r="K174" s="80">
        <v>199936</v>
      </c>
      <c r="L174" s="81">
        <v>45337</v>
      </c>
      <c r="M174" s="77" t="str">
        <f>VLOOKUP(I174,'[5]ITEM#'!A:B,2,0)</f>
        <v>Costco01</v>
      </c>
      <c r="N174" t="s">
        <v>1301</v>
      </c>
      <c r="O174">
        <v>32</v>
      </c>
      <c r="P174" s="42">
        <f>VLOOKUP(I174,'[5]ITEM#'!A:D,4,0)</f>
        <v>-85.85</v>
      </c>
      <c r="Q174" s="84">
        <f t="shared" si="10"/>
        <v>1</v>
      </c>
      <c r="R174" s="85" t="s">
        <v>1289</v>
      </c>
    </row>
    <row r="175" spans="1:18" x14ac:dyDescent="0.25">
      <c r="A175" s="77" t="s">
        <v>8610</v>
      </c>
      <c r="B175" s="77" t="s">
        <v>8633</v>
      </c>
      <c r="C175" s="78">
        <v>45335</v>
      </c>
      <c r="D175" s="79">
        <f>E175+F175</f>
        <v>-190.62</v>
      </c>
      <c r="E175" s="79">
        <v>-18.920000000000002</v>
      </c>
      <c r="F175" s="79">
        <v>-171.7</v>
      </c>
      <c r="G175" s="78">
        <v>45335</v>
      </c>
      <c r="H175" s="77" t="s">
        <v>8634</v>
      </c>
      <c r="I175" s="80">
        <v>1662422</v>
      </c>
      <c r="J175" s="80" t="s">
        <v>1327</v>
      </c>
      <c r="K175" s="80">
        <v>199936</v>
      </c>
      <c r="L175" s="81">
        <v>45337</v>
      </c>
      <c r="M175" s="77" t="str">
        <f>VLOOKUP(I175,'[5]ITEM#'!A:B,2,0)</f>
        <v>Costco01</v>
      </c>
      <c r="N175" t="s">
        <v>1301</v>
      </c>
      <c r="O175">
        <v>32</v>
      </c>
      <c r="P175" s="42">
        <f>VLOOKUP(I175,'[5]ITEM#'!A:D,4,0)</f>
        <v>-85.85</v>
      </c>
      <c r="Q175" s="84">
        <f t="shared" si="10"/>
        <v>2</v>
      </c>
      <c r="R175" s="85" t="s">
        <v>1289</v>
      </c>
    </row>
    <row r="176" spans="1:18" x14ac:dyDescent="0.25">
      <c r="A176" s="77" t="s">
        <v>8610</v>
      </c>
      <c r="B176" s="77" t="s">
        <v>8633</v>
      </c>
      <c r="C176" s="78">
        <v>45335</v>
      </c>
      <c r="D176" s="79">
        <f>E176+F176</f>
        <v>-52.5</v>
      </c>
      <c r="E176" s="79">
        <v>-17.440000000000001</v>
      </c>
      <c r="F176" s="79">
        <v>-35.06</v>
      </c>
      <c r="G176" s="78">
        <v>45335</v>
      </c>
      <c r="H176" s="77" t="s">
        <v>8634</v>
      </c>
      <c r="I176" s="80">
        <v>1793725</v>
      </c>
      <c r="J176" s="80" t="s">
        <v>8898</v>
      </c>
      <c r="K176" s="80">
        <v>199936</v>
      </c>
      <c r="L176" s="81">
        <v>45337</v>
      </c>
      <c r="M176" s="77" t="str">
        <f>VLOOKUP(I176,'[5]ITEM#'!A:B,2,0)</f>
        <v>Costco01</v>
      </c>
      <c r="N176" t="s">
        <v>8894</v>
      </c>
      <c r="O176">
        <v>15</v>
      </c>
      <c r="P176" s="42">
        <f>VLOOKUP(I176,'[5]ITEM#'!A:D,4,0)</f>
        <v>-17.53</v>
      </c>
      <c r="Q176" s="84">
        <f t="shared" si="10"/>
        <v>2</v>
      </c>
      <c r="R176" s="85" t="s">
        <v>1289</v>
      </c>
    </row>
    <row r="177" spans="1:18" x14ac:dyDescent="0.25">
      <c r="A177" s="77" t="s">
        <v>8610</v>
      </c>
      <c r="B177" s="77" t="s">
        <v>8635</v>
      </c>
      <c r="C177" s="78">
        <v>45335</v>
      </c>
      <c r="D177" s="79">
        <v>-39</v>
      </c>
      <c r="E177" s="79">
        <v>0</v>
      </c>
      <c r="F177" s="79">
        <v>-39</v>
      </c>
      <c r="G177" s="78">
        <v>45335</v>
      </c>
      <c r="H177" s="77" t="s">
        <v>8636</v>
      </c>
      <c r="I177" s="80">
        <v>1529946</v>
      </c>
      <c r="J177" s="80" t="s">
        <v>1306</v>
      </c>
      <c r="K177" s="80">
        <v>199936</v>
      </c>
      <c r="L177" s="81">
        <v>45337</v>
      </c>
      <c r="M177" s="77" t="str">
        <f>VLOOKUP(I177,'[5]ITEM#'!A:B,2,0)</f>
        <v>Costco01</v>
      </c>
      <c r="N177" t="s">
        <v>1291</v>
      </c>
      <c r="O177">
        <v>40</v>
      </c>
      <c r="P177" s="42">
        <f>VLOOKUP(I177,'[5]ITEM#'!A:D,4,0)</f>
        <v>-39</v>
      </c>
      <c r="Q177" s="84">
        <f t="shared" si="10"/>
        <v>1</v>
      </c>
      <c r="R177" s="85" t="s">
        <v>1289</v>
      </c>
    </row>
    <row r="178" spans="1:18" x14ac:dyDescent="0.25">
      <c r="A178" s="77" t="s">
        <v>8610</v>
      </c>
      <c r="B178" s="77" t="s">
        <v>8637</v>
      </c>
      <c r="C178" s="78">
        <v>45335</v>
      </c>
      <c r="D178" s="79">
        <f>E178+F178</f>
        <v>-85.4</v>
      </c>
      <c r="E178" s="79">
        <v>-22.2</v>
      </c>
      <c r="F178" s="79">
        <v>-63.2</v>
      </c>
      <c r="G178" s="78">
        <v>45335</v>
      </c>
      <c r="H178" s="77" t="s">
        <v>8638</v>
      </c>
      <c r="I178" s="80">
        <v>1540785</v>
      </c>
      <c r="J178" s="80" t="s">
        <v>1328</v>
      </c>
      <c r="K178" s="80">
        <v>199936</v>
      </c>
      <c r="L178" s="81">
        <v>45337</v>
      </c>
      <c r="M178" s="77" t="str">
        <f>VLOOKUP(I178,'[5]ITEM#'!A:B,2,0)</f>
        <v>Costco01</v>
      </c>
      <c r="N178" t="s">
        <v>1298</v>
      </c>
      <c r="O178">
        <v>60</v>
      </c>
      <c r="P178" s="42">
        <f>VLOOKUP(I178,'[5]ITEM#'!A:D,4,0)</f>
        <v>-31.6</v>
      </c>
      <c r="Q178" s="84">
        <f t="shared" si="10"/>
        <v>2</v>
      </c>
      <c r="R178" s="85" t="s">
        <v>1289</v>
      </c>
    </row>
    <row r="179" spans="1:18" x14ac:dyDescent="0.25">
      <c r="A179" s="77" t="s">
        <v>8610</v>
      </c>
      <c r="B179" s="77" t="s">
        <v>8637</v>
      </c>
      <c r="C179" s="78">
        <v>45335</v>
      </c>
      <c r="D179" s="79">
        <f t="shared" ref="D179:D181" si="15">E179+F179</f>
        <v>-86.72</v>
      </c>
      <c r="E179" s="79">
        <v>-9.3699999999999992</v>
      </c>
      <c r="F179" s="79">
        <v>-77.349999999999994</v>
      </c>
      <c r="G179" s="78">
        <v>45335</v>
      </c>
      <c r="H179" s="77" t="s">
        <v>8638</v>
      </c>
      <c r="I179" s="80">
        <v>1662420</v>
      </c>
      <c r="J179" s="80" t="s">
        <v>1318</v>
      </c>
      <c r="K179" s="80">
        <v>199936</v>
      </c>
      <c r="L179" s="81">
        <v>45337</v>
      </c>
      <c r="M179" s="77" t="str">
        <f>VLOOKUP(I179,'[5]ITEM#'!A:B,2,0)</f>
        <v>Costco01</v>
      </c>
      <c r="N179" t="s">
        <v>1301</v>
      </c>
      <c r="O179">
        <v>32</v>
      </c>
      <c r="P179" s="42">
        <f>VLOOKUP(I179,'[5]ITEM#'!A:D,4,0)</f>
        <v>-77.349999999999994</v>
      </c>
      <c r="Q179" s="84">
        <f t="shared" si="10"/>
        <v>1</v>
      </c>
      <c r="R179" s="85" t="s">
        <v>1289</v>
      </c>
    </row>
    <row r="180" spans="1:18" x14ac:dyDescent="0.25">
      <c r="A180" s="77" t="s">
        <v>8610</v>
      </c>
      <c r="B180" s="77" t="s">
        <v>8637</v>
      </c>
      <c r="C180" s="78">
        <v>45335</v>
      </c>
      <c r="D180" s="79">
        <f t="shared" si="15"/>
        <v>-190.62</v>
      </c>
      <c r="E180" s="79">
        <v>-18.920000000000002</v>
      </c>
      <c r="F180" s="79">
        <v>-171.7</v>
      </c>
      <c r="G180" s="78">
        <v>45335</v>
      </c>
      <c r="H180" s="77" t="s">
        <v>8638</v>
      </c>
      <c r="I180" s="80">
        <v>1662421</v>
      </c>
      <c r="J180" s="80" t="s">
        <v>1300</v>
      </c>
      <c r="K180" s="80">
        <v>199936</v>
      </c>
      <c r="L180" s="81">
        <v>45337</v>
      </c>
      <c r="M180" s="77" t="str">
        <f>VLOOKUP(I180,'[5]ITEM#'!A:B,2,0)</f>
        <v>Costco01</v>
      </c>
      <c r="N180" t="s">
        <v>1301</v>
      </c>
      <c r="O180">
        <v>32</v>
      </c>
      <c r="P180" s="42">
        <f>VLOOKUP(I180,'[5]ITEM#'!A:D,4,0)</f>
        <v>-85.85</v>
      </c>
      <c r="Q180" s="84">
        <f t="shared" si="10"/>
        <v>2</v>
      </c>
      <c r="R180" s="85" t="s">
        <v>1289</v>
      </c>
    </row>
    <row r="181" spans="1:18" x14ac:dyDescent="0.25">
      <c r="A181" s="77" t="s">
        <v>8610</v>
      </c>
      <c r="B181" s="77" t="s">
        <v>8637</v>
      </c>
      <c r="C181" s="78">
        <v>45335</v>
      </c>
      <c r="D181" s="79">
        <f t="shared" si="15"/>
        <v>-95.31</v>
      </c>
      <c r="E181" s="79">
        <v>-9.4600000000000009</v>
      </c>
      <c r="F181" s="79">
        <v>-85.85</v>
      </c>
      <c r="G181" s="78">
        <v>45335</v>
      </c>
      <c r="H181" s="77" t="s">
        <v>8638</v>
      </c>
      <c r="I181" s="80">
        <v>1662422</v>
      </c>
      <c r="J181" s="80" t="s">
        <v>1327</v>
      </c>
      <c r="K181" s="80">
        <v>199936</v>
      </c>
      <c r="L181" s="81">
        <v>45337</v>
      </c>
      <c r="M181" s="77" t="str">
        <f>VLOOKUP(I181,'[5]ITEM#'!A:B,2,0)</f>
        <v>Costco01</v>
      </c>
      <c r="N181" t="s">
        <v>1301</v>
      </c>
      <c r="O181">
        <v>32</v>
      </c>
      <c r="P181" s="42">
        <f>VLOOKUP(I181,'[5]ITEM#'!A:D,4,0)</f>
        <v>-85.85</v>
      </c>
      <c r="Q181" s="84">
        <f t="shared" si="10"/>
        <v>1</v>
      </c>
      <c r="R181" s="85" t="s">
        <v>1289</v>
      </c>
    </row>
    <row r="182" spans="1:18" x14ac:dyDescent="0.25">
      <c r="A182" s="77" t="s">
        <v>8610</v>
      </c>
      <c r="B182" s="77" t="s">
        <v>8639</v>
      </c>
      <c r="C182" s="78">
        <v>45335</v>
      </c>
      <c r="D182" s="79">
        <v>-86.72</v>
      </c>
      <c r="E182" s="79">
        <v>-9.3699999999999992</v>
      </c>
      <c r="F182" s="79">
        <v>-77.349999999999994</v>
      </c>
      <c r="G182" s="78">
        <v>45335</v>
      </c>
      <c r="H182" s="77" t="s">
        <v>8640</v>
      </c>
      <c r="I182" s="80">
        <v>1662420</v>
      </c>
      <c r="J182" s="80" t="s">
        <v>1318</v>
      </c>
      <c r="K182" s="80">
        <v>199936</v>
      </c>
      <c r="L182" s="81">
        <v>45337</v>
      </c>
      <c r="M182" s="77" t="str">
        <f>VLOOKUP(I182,'[5]ITEM#'!A:B,2,0)</f>
        <v>Costco01</v>
      </c>
      <c r="N182" t="s">
        <v>1301</v>
      </c>
      <c r="O182">
        <v>32</v>
      </c>
      <c r="P182" s="42">
        <f>VLOOKUP(I182,'[5]ITEM#'!A:D,4,0)</f>
        <v>-77.349999999999994</v>
      </c>
      <c r="Q182" s="84">
        <f t="shared" si="10"/>
        <v>1</v>
      </c>
      <c r="R182" s="85" t="s">
        <v>1289</v>
      </c>
    </row>
    <row r="183" spans="1:18" x14ac:dyDescent="0.25">
      <c r="A183" s="77" t="s">
        <v>8641</v>
      </c>
      <c r="B183" s="77" t="s">
        <v>8642</v>
      </c>
      <c r="C183" s="78">
        <v>45335</v>
      </c>
      <c r="D183" s="79">
        <v>-32.380000000000003</v>
      </c>
      <c r="E183" s="79">
        <v>-9.8800000000000008</v>
      </c>
      <c r="F183" s="79">
        <v>-22.5</v>
      </c>
      <c r="G183" s="78">
        <v>45335</v>
      </c>
      <c r="H183" s="77" t="s">
        <v>8643</v>
      </c>
      <c r="I183" s="80">
        <v>1663069</v>
      </c>
      <c r="J183" s="80" t="s">
        <v>5742</v>
      </c>
      <c r="K183" s="80">
        <v>12224804</v>
      </c>
      <c r="L183" s="81">
        <v>45338</v>
      </c>
      <c r="M183" s="77" t="str">
        <f>VLOOKUP(I183,'[5]ITEM#'!A:B,2,0)</f>
        <v>Costco01</v>
      </c>
      <c r="N183" t="s">
        <v>1311</v>
      </c>
      <c r="O183">
        <v>55</v>
      </c>
      <c r="P183" s="42">
        <f>VLOOKUP(I183,'[5]ITEM#'!A:D,4,0)</f>
        <v>-22.5</v>
      </c>
      <c r="Q183" s="84">
        <f t="shared" si="10"/>
        <v>1</v>
      </c>
      <c r="R183" s="85" t="s">
        <v>1289</v>
      </c>
    </row>
    <row r="184" spans="1:18" x14ac:dyDescent="0.25">
      <c r="A184" s="77" t="s">
        <v>8641</v>
      </c>
      <c r="B184" s="77" t="s">
        <v>8644</v>
      </c>
      <c r="C184" s="78">
        <v>45336</v>
      </c>
      <c r="D184" s="79">
        <v>-95.31</v>
      </c>
      <c r="E184" s="79">
        <v>-9.4600000000000009</v>
      </c>
      <c r="F184" s="79">
        <v>-85.85</v>
      </c>
      <c r="G184" s="78">
        <v>45336</v>
      </c>
      <c r="H184" s="77" t="s">
        <v>8645</v>
      </c>
      <c r="I184" s="80">
        <v>1662421</v>
      </c>
      <c r="J184" s="80" t="s">
        <v>1300</v>
      </c>
      <c r="K184" s="80">
        <v>200199</v>
      </c>
      <c r="L184" s="81">
        <v>45338</v>
      </c>
      <c r="M184" s="77" t="str">
        <f>VLOOKUP(I184,'[5]ITEM#'!A:B,2,0)</f>
        <v>Costco01</v>
      </c>
      <c r="N184" t="s">
        <v>1301</v>
      </c>
      <c r="O184">
        <v>32</v>
      </c>
      <c r="P184" s="42">
        <f>VLOOKUP(I184,'[5]ITEM#'!A:D,4,0)</f>
        <v>-85.85</v>
      </c>
      <c r="Q184" s="84">
        <f t="shared" si="10"/>
        <v>1</v>
      </c>
      <c r="R184" s="85" t="s">
        <v>1289</v>
      </c>
    </row>
    <row r="185" spans="1:18" x14ac:dyDescent="0.25">
      <c r="A185" s="77" t="s">
        <v>8641</v>
      </c>
      <c r="B185" s="77" t="s">
        <v>8646</v>
      </c>
      <c r="C185" s="78">
        <v>45336</v>
      </c>
      <c r="D185" s="79">
        <v>-95.31</v>
      </c>
      <c r="E185" s="79">
        <v>-9.4600000000000009</v>
      </c>
      <c r="F185" s="79">
        <v>-85.85</v>
      </c>
      <c r="G185" s="78">
        <v>45336</v>
      </c>
      <c r="H185" s="77" t="s">
        <v>8647</v>
      </c>
      <c r="I185" s="80">
        <v>1662422</v>
      </c>
      <c r="J185" s="80" t="s">
        <v>1327</v>
      </c>
      <c r="K185" s="80">
        <v>200199</v>
      </c>
      <c r="L185" s="81">
        <v>45338</v>
      </c>
      <c r="M185" s="77" t="str">
        <f>VLOOKUP(I185,'[5]ITEM#'!A:B,2,0)</f>
        <v>Costco01</v>
      </c>
      <c r="N185" t="s">
        <v>1301</v>
      </c>
      <c r="O185">
        <v>32</v>
      </c>
      <c r="P185" s="42">
        <f>VLOOKUP(I185,'[5]ITEM#'!A:D,4,0)</f>
        <v>-85.85</v>
      </c>
      <c r="Q185" s="84">
        <f t="shared" si="10"/>
        <v>1</v>
      </c>
      <c r="R185" s="85" t="s">
        <v>1289</v>
      </c>
    </row>
    <row r="186" spans="1:18" x14ac:dyDescent="0.25">
      <c r="A186" s="77" t="s">
        <v>8641</v>
      </c>
      <c r="B186" s="77" t="s">
        <v>8648</v>
      </c>
      <c r="C186" s="78">
        <v>45336</v>
      </c>
      <c r="D186" s="79">
        <v>-85.4</v>
      </c>
      <c r="E186" s="79">
        <v>-22.2</v>
      </c>
      <c r="F186" s="79">
        <v>-63.2</v>
      </c>
      <c r="G186" s="78">
        <v>45336</v>
      </c>
      <c r="H186" s="77" t="s">
        <v>8649</v>
      </c>
      <c r="I186" s="80">
        <v>1593358</v>
      </c>
      <c r="J186" s="80" t="s">
        <v>1322</v>
      </c>
      <c r="K186" s="80">
        <v>200199</v>
      </c>
      <c r="L186" s="81">
        <v>45338</v>
      </c>
      <c r="M186" s="77" t="str">
        <f>VLOOKUP(I186,'[5]ITEM#'!A:B,2,0)</f>
        <v>Costco01</v>
      </c>
      <c r="N186" t="s">
        <v>1298</v>
      </c>
      <c r="O186">
        <v>60</v>
      </c>
      <c r="P186" s="42">
        <f>VLOOKUP(I186,'[5]ITEM#'!A:D,4,0)</f>
        <v>-31.6</v>
      </c>
      <c r="Q186" s="84">
        <f t="shared" si="10"/>
        <v>2</v>
      </c>
      <c r="R186" s="85" t="s">
        <v>1289</v>
      </c>
    </row>
    <row r="187" spans="1:18" x14ac:dyDescent="0.25">
      <c r="A187" s="77" t="s">
        <v>8641</v>
      </c>
      <c r="B187" s="77" t="s">
        <v>8650</v>
      </c>
      <c r="C187" s="78">
        <v>45336</v>
      </c>
      <c r="D187" s="79">
        <f>E187+F187</f>
        <v>-86.72</v>
      </c>
      <c r="E187" s="79">
        <v>-9.3699999999999992</v>
      </c>
      <c r="F187" s="79">
        <v>-77.349999999999994</v>
      </c>
      <c r="G187" s="78">
        <v>45336</v>
      </c>
      <c r="H187" s="77" t="s">
        <v>8651</v>
      </c>
      <c r="I187" s="80">
        <v>1662420</v>
      </c>
      <c r="J187" s="80" t="s">
        <v>1318</v>
      </c>
      <c r="K187" s="80">
        <v>200199</v>
      </c>
      <c r="L187" s="81">
        <v>45338</v>
      </c>
      <c r="M187" s="77" t="str">
        <f>VLOOKUP(I187,'[5]ITEM#'!A:B,2,0)</f>
        <v>Costco01</v>
      </c>
      <c r="N187" t="s">
        <v>1301</v>
      </c>
      <c r="O187">
        <v>32</v>
      </c>
      <c r="P187" s="42">
        <f>VLOOKUP(I187,'[5]ITEM#'!A:D,4,0)</f>
        <v>-77.349999999999994</v>
      </c>
      <c r="Q187" s="84">
        <f t="shared" si="10"/>
        <v>1</v>
      </c>
      <c r="R187" s="85" t="s">
        <v>1289</v>
      </c>
    </row>
    <row r="188" spans="1:18" x14ac:dyDescent="0.25">
      <c r="A188" s="77" t="s">
        <v>8641</v>
      </c>
      <c r="B188" s="77" t="s">
        <v>8650</v>
      </c>
      <c r="C188" s="78">
        <v>45336</v>
      </c>
      <c r="D188" s="79">
        <f>E188+F188</f>
        <v>-35.870000000000005</v>
      </c>
      <c r="E188" s="79">
        <v>-8.89</v>
      </c>
      <c r="F188" s="79">
        <v>-26.98</v>
      </c>
      <c r="G188" s="78">
        <v>45336</v>
      </c>
      <c r="H188" s="77" t="s">
        <v>8651</v>
      </c>
      <c r="I188" s="80">
        <v>1793728</v>
      </c>
      <c r="J188" s="80" t="s">
        <v>8897</v>
      </c>
      <c r="K188" s="80">
        <v>200199</v>
      </c>
      <c r="L188" s="81">
        <v>45338</v>
      </c>
      <c r="M188" s="77" t="str">
        <f>VLOOKUP(I188,'[5]ITEM#'!A:B,2,0)</f>
        <v>Costco01</v>
      </c>
      <c r="N188" t="s">
        <v>8894</v>
      </c>
      <c r="O188">
        <v>15</v>
      </c>
      <c r="P188" s="42">
        <f>VLOOKUP(I188,'[5]ITEM#'!A:D,4,0)</f>
        <v>-26.98</v>
      </c>
      <c r="Q188" s="84">
        <f t="shared" si="10"/>
        <v>1</v>
      </c>
      <c r="R188" s="85" t="s">
        <v>1289</v>
      </c>
    </row>
    <row r="189" spans="1:18" x14ac:dyDescent="0.25">
      <c r="A189" s="77" t="s">
        <v>8641</v>
      </c>
      <c r="B189" s="77" t="s">
        <v>8652</v>
      </c>
      <c r="C189" s="78">
        <v>45336</v>
      </c>
      <c r="D189" s="79">
        <f t="shared" ref="D189:D190" si="16">E189+F189</f>
        <v>-86.72</v>
      </c>
      <c r="E189" s="79">
        <v>-9.3699999999999992</v>
      </c>
      <c r="F189" s="79">
        <v>-77.349999999999994</v>
      </c>
      <c r="G189" s="78">
        <v>45336</v>
      </c>
      <c r="H189" s="77" t="s">
        <v>8653</v>
      </c>
      <c r="I189" s="80">
        <v>1662420</v>
      </c>
      <c r="J189" s="80" t="s">
        <v>1318</v>
      </c>
      <c r="K189" s="80">
        <v>200199</v>
      </c>
      <c r="L189" s="81">
        <v>45338</v>
      </c>
      <c r="M189" s="77" t="str">
        <f>VLOOKUP(I189,'[5]ITEM#'!A:B,2,0)</f>
        <v>Costco01</v>
      </c>
      <c r="N189" t="s">
        <v>1301</v>
      </c>
      <c r="O189">
        <v>32</v>
      </c>
      <c r="P189" s="42">
        <f>VLOOKUP(I189,'[5]ITEM#'!A:D,4,0)</f>
        <v>-77.349999999999994</v>
      </c>
      <c r="Q189" s="84">
        <f t="shared" si="10"/>
        <v>1</v>
      </c>
      <c r="R189" s="85" t="s">
        <v>1289</v>
      </c>
    </row>
    <row r="190" spans="1:18" x14ac:dyDescent="0.25">
      <c r="A190" s="77" t="s">
        <v>8641</v>
      </c>
      <c r="B190" s="77" t="s">
        <v>8652</v>
      </c>
      <c r="C190" s="78">
        <v>45336</v>
      </c>
      <c r="D190" s="79">
        <f t="shared" si="16"/>
        <v>-35.870000000000005</v>
      </c>
      <c r="E190" s="79">
        <v>-8.89</v>
      </c>
      <c r="F190" s="79">
        <v>-26.98</v>
      </c>
      <c r="G190" s="78">
        <v>45336</v>
      </c>
      <c r="H190" s="77" t="s">
        <v>8653</v>
      </c>
      <c r="I190" s="80">
        <v>1793728</v>
      </c>
      <c r="J190" s="80" t="s">
        <v>8897</v>
      </c>
      <c r="K190" s="80">
        <v>200199</v>
      </c>
      <c r="L190" s="81">
        <v>45338</v>
      </c>
      <c r="M190" s="77" t="str">
        <f>VLOOKUP(I190,'[5]ITEM#'!A:B,2,0)</f>
        <v>Costco01</v>
      </c>
      <c r="N190" t="s">
        <v>8894</v>
      </c>
      <c r="O190">
        <v>15</v>
      </c>
      <c r="P190" s="42">
        <f>VLOOKUP(I190,'[5]ITEM#'!A:D,4,0)</f>
        <v>-26.98</v>
      </c>
      <c r="Q190" s="84">
        <f t="shared" si="10"/>
        <v>1</v>
      </c>
      <c r="R190" s="85" t="s">
        <v>1289</v>
      </c>
    </row>
    <row r="191" spans="1:18" x14ac:dyDescent="0.25">
      <c r="A191" s="77" t="s">
        <v>8641</v>
      </c>
      <c r="B191" s="77" t="s">
        <v>8654</v>
      </c>
      <c r="C191" s="78">
        <v>45336</v>
      </c>
      <c r="D191" s="79">
        <v>-77.319999999999993</v>
      </c>
      <c r="E191" s="79">
        <v>-21.02</v>
      </c>
      <c r="F191" s="79">
        <v>-56.3</v>
      </c>
      <c r="G191" s="78">
        <v>45336</v>
      </c>
      <c r="H191" s="77" t="s">
        <v>8655</v>
      </c>
      <c r="I191" s="80">
        <v>1593356</v>
      </c>
      <c r="J191" s="80" t="s">
        <v>1329</v>
      </c>
      <c r="K191" s="80">
        <v>200199</v>
      </c>
      <c r="L191" s="81">
        <v>45338</v>
      </c>
      <c r="M191" s="77" t="str">
        <f>VLOOKUP(I191,'[5]ITEM#'!A:B,2,0)</f>
        <v>Costco01</v>
      </c>
      <c r="N191" t="s">
        <v>1298</v>
      </c>
      <c r="O191">
        <v>60</v>
      </c>
      <c r="P191" s="42">
        <f>VLOOKUP(I191,'[5]ITEM#'!A:D,4,0)</f>
        <v>-28.15</v>
      </c>
      <c r="Q191" s="84">
        <f t="shared" si="10"/>
        <v>2</v>
      </c>
      <c r="R191" s="85" t="s">
        <v>1289</v>
      </c>
    </row>
    <row r="192" spans="1:18" x14ac:dyDescent="0.25">
      <c r="A192" s="77" t="s">
        <v>8641</v>
      </c>
      <c r="B192" s="77" t="s">
        <v>8656</v>
      </c>
      <c r="C192" s="78">
        <v>45336</v>
      </c>
      <c r="D192" s="79">
        <f>E192+F192</f>
        <v>-85.4</v>
      </c>
      <c r="E192" s="79">
        <v>-22.2</v>
      </c>
      <c r="F192" s="79">
        <v>-63.2</v>
      </c>
      <c r="G192" s="78">
        <v>45336</v>
      </c>
      <c r="H192" s="77" t="s">
        <v>8657</v>
      </c>
      <c r="I192" s="80">
        <v>1540785</v>
      </c>
      <c r="J192" s="80" t="s">
        <v>1328</v>
      </c>
      <c r="K192" s="80">
        <v>200199</v>
      </c>
      <c r="L192" s="81">
        <v>45338</v>
      </c>
      <c r="M192" s="77" t="str">
        <f>VLOOKUP(I192,'[5]ITEM#'!A:B,2,0)</f>
        <v>Costco01</v>
      </c>
      <c r="N192" t="s">
        <v>1298</v>
      </c>
      <c r="O192">
        <v>60</v>
      </c>
      <c r="P192" s="42">
        <f>VLOOKUP(I192,'[5]ITEM#'!A:D,4,0)</f>
        <v>-31.6</v>
      </c>
      <c r="Q192" s="84">
        <f t="shared" si="10"/>
        <v>2</v>
      </c>
      <c r="R192" s="85" t="s">
        <v>1289</v>
      </c>
    </row>
    <row r="193" spans="1:18" x14ac:dyDescent="0.25">
      <c r="A193" s="77" t="s">
        <v>8641</v>
      </c>
      <c r="B193" s="77" t="s">
        <v>8656</v>
      </c>
      <c r="C193" s="78">
        <v>45336</v>
      </c>
      <c r="D193" s="79">
        <f t="shared" ref="D193:D194" si="17">E193+F193</f>
        <v>-95.31</v>
      </c>
      <c r="E193" s="79">
        <v>-9.4600000000000009</v>
      </c>
      <c r="F193" s="79">
        <v>-85.85</v>
      </c>
      <c r="G193" s="78">
        <v>45336</v>
      </c>
      <c r="H193" s="77" t="s">
        <v>8657</v>
      </c>
      <c r="I193" s="80">
        <v>1662421</v>
      </c>
      <c r="J193" s="80" t="s">
        <v>1300</v>
      </c>
      <c r="K193" s="80">
        <v>200199</v>
      </c>
      <c r="L193" s="81">
        <v>45338</v>
      </c>
      <c r="M193" s="77" t="str">
        <f>VLOOKUP(I193,'[5]ITEM#'!A:B,2,0)</f>
        <v>Costco01</v>
      </c>
      <c r="N193" t="s">
        <v>1301</v>
      </c>
      <c r="O193">
        <v>32</v>
      </c>
      <c r="P193" s="42">
        <f>VLOOKUP(I193,'[5]ITEM#'!A:D,4,0)</f>
        <v>-85.85</v>
      </c>
      <c r="Q193" s="84">
        <f t="shared" si="10"/>
        <v>1</v>
      </c>
      <c r="R193" s="85" t="s">
        <v>1289</v>
      </c>
    </row>
    <row r="194" spans="1:18" x14ac:dyDescent="0.25">
      <c r="A194" s="77" t="s">
        <v>8641</v>
      </c>
      <c r="B194" s="77" t="s">
        <v>8656</v>
      </c>
      <c r="C194" s="78">
        <v>45336</v>
      </c>
      <c r="D194" s="79">
        <f t="shared" si="17"/>
        <v>-95.31</v>
      </c>
      <c r="E194" s="79">
        <v>-9.4600000000000009</v>
      </c>
      <c r="F194" s="79">
        <v>-85.85</v>
      </c>
      <c r="G194" s="78">
        <v>45336</v>
      </c>
      <c r="H194" s="77" t="s">
        <v>8657</v>
      </c>
      <c r="I194" s="80">
        <v>1662422</v>
      </c>
      <c r="J194" s="80" t="s">
        <v>1327</v>
      </c>
      <c r="K194" s="80">
        <v>200199</v>
      </c>
      <c r="L194" s="81">
        <v>45338</v>
      </c>
      <c r="M194" s="77" t="str">
        <f>VLOOKUP(I194,'[5]ITEM#'!A:B,2,0)</f>
        <v>Costco01</v>
      </c>
      <c r="N194" t="s">
        <v>1301</v>
      </c>
      <c r="O194">
        <v>32</v>
      </c>
      <c r="P194" s="42">
        <f>VLOOKUP(I194,'[5]ITEM#'!A:D,4,0)</f>
        <v>-85.85</v>
      </c>
      <c r="Q194" s="84">
        <f t="shared" ref="Q194:Q257" si="18">F194/P194</f>
        <v>1</v>
      </c>
      <c r="R194" s="85" t="s">
        <v>1289</v>
      </c>
    </row>
    <row r="195" spans="1:18" x14ac:dyDescent="0.25">
      <c r="A195" s="77" t="s">
        <v>8658</v>
      </c>
      <c r="B195" s="77" t="s">
        <v>8659</v>
      </c>
      <c r="C195" s="78">
        <v>45337</v>
      </c>
      <c r="D195" s="79">
        <v>-32.380000000000003</v>
      </c>
      <c r="E195" s="79">
        <v>-9.8800000000000008</v>
      </c>
      <c r="F195" s="79">
        <v>-22.5</v>
      </c>
      <c r="G195" s="78">
        <v>45337</v>
      </c>
      <c r="H195" s="77" t="s">
        <v>8660</v>
      </c>
      <c r="I195" s="80">
        <v>1663079</v>
      </c>
      <c r="J195" s="80" t="s">
        <v>5743</v>
      </c>
      <c r="K195" s="80">
        <v>200205</v>
      </c>
      <c r="L195" s="81">
        <v>45342</v>
      </c>
      <c r="M195" s="77" t="str">
        <f>VLOOKUP(I195,'[5]ITEM#'!A:B,2,0)</f>
        <v>Costco01</v>
      </c>
      <c r="N195" t="s">
        <v>1311</v>
      </c>
      <c r="O195">
        <v>55</v>
      </c>
      <c r="P195" s="42">
        <f>VLOOKUP(I195,'[5]ITEM#'!A:D,4,0)</f>
        <v>-22.5</v>
      </c>
      <c r="Q195" s="84">
        <f t="shared" si="18"/>
        <v>1</v>
      </c>
      <c r="R195" s="85" t="s">
        <v>1289</v>
      </c>
    </row>
    <row r="196" spans="1:18" x14ac:dyDescent="0.25">
      <c r="A196" s="77" t="s">
        <v>8658</v>
      </c>
      <c r="B196" s="77" t="s">
        <v>8661</v>
      </c>
      <c r="C196" s="78">
        <v>45337</v>
      </c>
      <c r="D196" s="79">
        <v>-40.36</v>
      </c>
      <c r="E196" s="79">
        <v>-9.07</v>
      </c>
      <c r="F196" s="79">
        <v>-31.29</v>
      </c>
      <c r="G196" s="78">
        <v>45337</v>
      </c>
      <c r="H196" s="77" t="s">
        <v>8662</v>
      </c>
      <c r="I196" s="80">
        <v>1793729</v>
      </c>
      <c r="J196" s="80" t="s">
        <v>8893</v>
      </c>
      <c r="K196" s="80">
        <v>200207</v>
      </c>
      <c r="L196" s="81">
        <v>45342</v>
      </c>
      <c r="M196" s="77" t="str">
        <f>VLOOKUP(I196,'[5]ITEM#'!A:B,2,0)</f>
        <v>Costco01</v>
      </c>
      <c r="N196" t="s">
        <v>8894</v>
      </c>
      <c r="O196">
        <v>15</v>
      </c>
      <c r="P196" s="42">
        <f>VLOOKUP(I196,'[5]ITEM#'!A:D,4,0)</f>
        <v>-31.29</v>
      </c>
      <c r="Q196" s="84">
        <f t="shared" si="18"/>
        <v>1</v>
      </c>
      <c r="R196" s="85" t="s">
        <v>1289</v>
      </c>
    </row>
    <row r="197" spans="1:18" x14ac:dyDescent="0.25">
      <c r="A197" s="77" t="s">
        <v>8658</v>
      </c>
      <c r="B197" s="77" t="s">
        <v>8663</v>
      </c>
      <c r="C197" s="78">
        <v>45337</v>
      </c>
      <c r="D197" s="79">
        <v>-39</v>
      </c>
      <c r="E197" s="79">
        <v>0</v>
      </c>
      <c r="F197" s="79">
        <v>-39</v>
      </c>
      <c r="G197" s="78">
        <v>45337</v>
      </c>
      <c r="H197" s="77" t="s">
        <v>8664</v>
      </c>
      <c r="I197" s="80">
        <v>1529947</v>
      </c>
      <c r="J197" s="80" t="s">
        <v>1294</v>
      </c>
      <c r="K197" s="80">
        <v>200207</v>
      </c>
      <c r="L197" s="81">
        <v>45342</v>
      </c>
      <c r="M197" s="77" t="str">
        <f>VLOOKUP(I197,'[5]ITEM#'!A:B,2,0)</f>
        <v>Costco01</v>
      </c>
      <c r="N197" t="s">
        <v>1291</v>
      </c>
      <c r="O197">
        <v>40</v>
      </c>
      <c r="P197" s="42">
        <f>VLOOKUP(I197,'[5]ITEM#'!A:D,4,0)</f>
        <v>-39</v>
      </c>
      <c r="Q197" s="84">
        <f t="shared" si="18"/>
        <v>1</v>
      </c>
      <c r="R197" s="85" t="s">
        <v>1289</v>
      </c>
    </row>
    <row r="198" spans="1:18" x14ac:dyDescent="0.25">
      <c r="A198" s="77" t="s">
        <v>8658</v>
      </c>
      <c r="B198" s="77" t="s">
        <v>8665</v>
      </c>
      <c r="C198" s="78">
        <v>45337</v>
      </c>
      <c r="D198" s="79">
        <v>-45.56</v>
      </c>
      <c r="E198" s="79">
        <v>0</v>
      </c>
      <c r="F198" s="79">
        <v>-45.56</v>
      </c>
      <c r="G198" s="78">
        <v>45337</v>
      </c>
      <c r="H198" s="77" t="s">
        <v>8666</v>
      </c>
      <c r="I198" s="80">
        <v>1529939</v>
      </c>
      <c r="J198" s="80" t="s">
        <v>1339</v>
      </c>
      <c r="K198" s="80">
        <v>200207</v>
      </c>
      <c r="L198" s="81">
        <v>45342</v>
      </c>
      <c r="M198" s="77" t="str">
        <f>VLOOKUP(I198,'[5]ITEM#'!A:B,2,0)</f>
        <v>Costco01</v>
      </c>
      <c r="N198" t="s">
        <v>1291</v>
      </c>
      <c r="O198">
        <v>40</v>
      </c>
      <c r="P198" s="42">
        <f>VLOOKUP(I198,'[5]ITEM#'!A:D,4,0)</f>
        <v>-22.78</v>
      </c>
      <c r="Q198" s="84">
        <f t="shared" si="18"/>
        <v>2</v>
      </c>
      <c r="R198" s="85" t="s">
        <v>1289</v>
      </c>
    </row>
    <row r="199" spans="1:18" x14ac:dyDescent="0.25">
      <c r="A199" s="77" t="s">
        <v>8658</v>
      </c>
      <c r="B199" s="77" t="s">
        <v>8667</v>
      </c>
      <c r="C199" s="78">
        <v>45337</v>
      </c>
      <c r="D199" s="79">
        <v>-86.72</v>
      </c>
      <c r="E199" s="79">
        <v>-9.3699999999999992</v>
      </c>
      <c r="F199" s="79">
        <v>-77.349999999999994</v>
      </c>
      <c r="G199" s="78">
        <v>45337</v>
      </c>
      <c r="H199" s="77" t="s">
        <v>8668</v>
      </c>
      <c r="I199" s="80">
        <v>1662420</v>
      </c>
      <c r="J199" s="80" t="s">
        <v>1318</v>
      </c>
      <c r="K199" s="80">
        <v>200207</v>
      </c>
      <c r="L199" s="81">
        <v>45342</v>
      </c>
      <c r="M199" s="77" t="str">
        <f>VLOOKUP(I199,'[5]ITEM#'!A:B,2,0)</f>
        <v>Costco01</v>
      </c>
      <c r="N199" t="s">
        <v>1301</v>
      </c>
      <c r="O199">
        <v>32</v>
      </c>
      <c r="P199" s="42">
        <f>VLOOKUP(I199,'[5]ITEM#'!A:D,4,0)</f>
        <v>-77.349999999999994</v>
      </c>
      <c r="Q199" s="84">
        <f t="shared" si="18"/>
        <v>1</v>
      </c>
      <c r="R199" s="85" t="s">
        <v>1289</v>
      </c>
    </row>
    <row r="200" spans="1:18" x14ac:dyDescent="0.25">
      <c r="A200" s="77" t="s">
        <v>8658</v>
      </c>
      <c r="B200" s="77" t="s">
        <v>8669</v>
      </c>
      <c r="C200" s="78">
        <v>45337</v>
      </c>
      <c r="D200" s="79">
        <f>E200+F200</f>
        <v>-86.72</v>
      </c>
      <c r="E200" s="79">
        <v>-9.3699999999999992</v>
      </c>
      <c r="F200" s="79">
        <v>-77.349999999999994</v>
      </c>
      <c r="G200" s="78">
        <v>45337</v>
      </c>
      <c r="H200" s="77" t="s">
        <v>8670</v>
      </c>
      <c r="I200" s="80">
        <v>1662420</v>
      </c>
      <c r="J200" s="80" t="s">
        <v>1318</v>
      </c>
      <c r="K200" s="80">
        <v>200207</v>
      </c>
      <c r="L200" s="81">
        <v>45342</v>
      </c>
      <c r="M200" s="77" t="str">
        <f>VLOOKUP(I200,'[5]ITEM#'!A:B,2,0)</f>
        <v>Costco01</v>
      </c>
      <c r="N200" t="s">
        <v>1301</v>
      </c>
      <c r="O200">
        <v>32</v>
      </c>
      <c r="P200" s="42">
        <f>VLOOKUP(I200,'[5]ITEM#'!A:D,4,0)</f>
        <v>-77.349999999999994</v>
      </c>
      <c r="Q200" s="84">
        <f t="shared" si="18"/>
        <v>1</v>
      </c>
      <c r="R200" s="85" t="s">
        <v>1289</v>
      </c>
    </row>
    <row r="201" spans="1:18" x14ac:dyDescent="0.25">
      <c r="A201" s="77" t="s">
        <v>8658</v>
      </c>
      <c r="B201" s="77" t="s">
        <v>8669</v>
      </c>
      <c r="C201" s="78">
        <v>45337</v>
      </c>
      <c r="D201" s="79">
        <f t="shared" ref="D201:D202" si="19">E201+F201</f>
        <v>-381.24</v>
      </c>
      <c r="E201" s="79">
        <v>-37.840000000000003</v>
      </c>
      <c r="F201" s="79">
        <v>-343.4</v>
      </c>
      <c r="G201" s="78">
        <v>45337</v>
      </c>
      <c r="H201" s="77" t="s">
        <v>8670</v>
      </c>
      <c r="I201" s="80">
        <v>1662421</v>
      </c>
      <c r="J201" s="80" t="s">
        <v>1300</v>
      </c>
      <c r="K201" s="80">
        <v>200207</v>
      </c>
      <c r="L201" s="81">
        <v>45342</v>
      </c>
      <c r="M201" s="77" t="str">
        <f>VLOOKUP(I201,'[5]ITEM#'!A:B,2,0)</f>
        <v>Costco01</v>
      </c>
      <c r="N201" t="s">
        <v>1301</v>
      </c>
      <c r="O201">
        <v>32</v>
      </c>
      <c r="P201" s="42">
        <f>VLOOKUP(I201,'[5]ITEM#'!A:D,4,0)</f>
        <v>-85.85</v>
      </c>
      <c r="Q201" s="84">
        <f t="shared" si="18"/>
        <v>4</v>
      </c>
      <c r="R201" s="85" t="s">
        <v>1289</v>
      </c>
    </row>
    <row r="202" spans="1:18" x14ac:dyDescent="0.25">
      <c r="A202" s="77" t="s">
        <v>8658</v>
      </c>
      <c r="B202" s="77" t="s">
        <v>8669</v>
      </c>
      <c r="C202" s="78">
        <v>45337</v>
      </c>
      <c r="D202" s="79">
        <f t="shared" si="19"/>
        <v>-80.72</v>
      </c>
      <c r="E202" s="79">
        <v>-18.14</v>
      </c>
      <c r="F202" s="79">
        <v>-62.58</v>
      </c>
      <c r="G202" s="78">
        <v>45337</v>
      </c>
      <c r="H202" s="77" t="s">
        <v>8670</v>
      </c>
      <c r="I202" s="80">
        <v>1793729</v>
      </c>
      <c r="J202" s="80" t="s">
        <v>8893</v>
      </c>
      <c r="K202" s="80">
        <v>200207</v>
      </c>
      <c r="L202" s="81">
        <v>45342</v>
      </c>
      <c r="M202" s="77" t="str">
        <f>VLOOKUP(I202,'[5]ITEM#'!A:B,2,0)</f>
        <v>Costco01</v>
      </c>
      <c r="N202" t="s">
        <v>8894</v>
      </c>
      <c r="O202">
        <v>15</v>
      </c>
      <c r="P202" s="42">
        <f>VLOOKUP(I202,'[5]ITEM#'!A:D,4,0)</f>
        <v>-31.29</v>
      </c>
      <c r="Q202" s="84">
        <f t="shared" si="18"/>
        <v>2</v>
      </c>
      <c r="R202" s="85" t="s">
        <v>1289</v>
      </c>
    </row>
    <row r="203" spans="1:18" x14ac:dyDescent="0.25">
      <c r="A203" s="77" t="s">
        <v>8658</v>
      </c>
      <c r="B203" s="77" t="s">
        <v>8671</v>
      </c>
      <c r="C203" s="78">
        <v>45337</v>
      </c>
      <c r="D203" s="79">
        <v>-22.78</v>
      </c>
      <c r="E203" s="79">
        <v>0</v>
      </c>
      <c r="F203" s="79">
        <v>-22.78</v>
      </c>
      <c r="G203" s="78">
        <v>45337</v>
      </c>
      <c r="H203" s="77" t="s">
        <v>8672</v>
      </c>
      <c r="I203" s="80">
        <v>1529939</v>
      </c>
      <c r="J203" s="80" t="s">
        <v>1339</v>
      </c>
      <c r="K203" s="80">
        <v>200207</v>
      </c>
      <c r="L203" s="81">
        <v>45342</v>
      </c>
      <c r="M203" s="77" t="str">
        <f>VLOOKUP(I203,'[5]ITEM#'!A:B,2,0)</f>
        <v>Costco01</v>
      </c>
      <c r="N203" t="s">
        <v>1291</v>
      </c>
      <c r="O203">
        <v>40</v>
      </c>
      <c r="P203" s="42">
        <f>VLOOKUP(I203,'[5]ITEM#'!A:D,4,0)</f>
        <v>-22.78</v>
      </c>
      <c r="Q203" s="84">
        <f t="shared" si="18"/>
        <v>1</v>
      </c>
      <c r="R203" s="85" t="s">
        <v>1289</v>
      </c>
    </row>
    <row r="204" spans="1:18" x14ac:dyDescent="0.25">
      <c r="A204" s="77" t="s">
        <v>8658</v>
      </c>
      <c r="B204" s="77" t="s">
        <v>8673</v>
      </c>
      <c r="C204" s="78">
        <v>45337</v>
      </c>
      <c r="D204" s="79">
        <v>-52.5</v>
      </c>
      <c r="E204" s="79">
        <v>-17.440000000000001</v>
      </c>
      <c r="F204" s="79">
        <v>-35.06</v>
      </c>
      <c r="G204" s="78">
        <v>45337</v>
      </c>
      <c r="H204" s="77" t="s">
        <v>8674</v>
      </c>
      <c r="I204" s="80">
        <v>1793725</v>
      </c>
      <c r="J204" s="80" t="s">
        <v>8898</v>
      </c>
      <c r="K204" s="80">
        <v>200207</v>
      </c>
      <c r="L204" s="81">
        <v>45342</v>
      </c>
      <c r="M204" s="77" t="str">
        <f>VLOOKUP(I204,'[5]ITEM#'!A:B,2,0)</f>
        <v>Costco01</v>
      </c>
      <c r="N204" t="s">
        <v>8894</v>
      </c>
      <c r="O204">
        <v>15</v>
      </c>
      <c r="P204" s="42">
        <f>VLOOKUP(I204,'[5]ITEM#'!A:D,4,0)</f>
        <v>-17.53</v>
      </c>
      <c r="Q204" s="84">
        <f t="shared" si="18"/>
        <v>2</v>
      </c>
      <c r="R204" s="85" t="s">
        <v>1289</v>
      </c>
    </row>
    <row r="205" spans="1:18" x14ac:dyDescent="0.25">
      <c r="A205" s="77" t="s">
        <v>8658</v>
      </c>
      <c r="B205" s="77" t="s">
        <v>8675</v>
      </c>
      <c r="C205" s="78">
        <v>45337</v>
      </c>
      <c r="D205" s="79">
        <v>-39</v>
      </c>
      <c r="E205" s="79">
        <v>0</v>
      </c>
      <c r="F205" s="79">
        <v>-39</v>
      </c>
      <c r="G205" s="78">
        <v>45337</v>
      </c>
      <c r="H205" s="77" t="s">
        <v>8676</v>
      </c>
      <c r="I205" s="80">
        <v>1529947</v>
      </c>
      <c r="J205" s="80" t="s">
        <v>1294</v>
      </c>
      <c r="K205" s="80">
        <v>200207</v>
      </c>
      <c r="L205" s="81">
        <v>45342</v>
      </c>
      <c r="M205" s="77" t="str">
        <f>VLOOKUP(I205,'[5]ITEM#'!A:B,2,0)</f>
        <v>Costco01</v>
      </c>
      <c r="N205" t="s">
        <v>1291</v>
      </c>
      <c r="O205">
        <v>40</v>
      </c>
      <c r="P205" s="42">
        <f>VLOOKUP(I205,'[5]ITEM#'!A:D,4,0)</f>
        <v>-39</v>
      </c>
      <c r="Q205" s="84">
        <f t="shared" si="18"/>
        <v>1</v>
      </c>
      <c r="R205" s="85" t="s">
        <v>1289</v>
      </c>
    </row>
    <row r="206" spans="1:18" x14ac:dyDescent="0.25">
      <c r="A206" s="77" t="s">
        <v>8658</v>
      </c>
      <c r="B206" s="77" t="s">
        <v>8677</v>
      </c>
      <c r="C206" s="78">
        <v>45337</v>
      </c>
      <c r="D206" s="79">
        <v>-39</v>
      </c>
      <c r="E206" s="79">
        <v>0</v>
      </c>
      <c r="F206" s="79">
        <v>-39</v>
      </c>
      <c r="G206" s="78">
        <v>45337</v>
      </c>
      <c r="H206" s="77" t="s">
        <v>8678</v>
      </c>
      <c r="I206" s="80">
        <v>1529946</v>
      </c>
      <c r="J206" s="80" t="s">
        <v>1306</v>
      </c>
      <c r="K206" s="80">
        <v>200207</v>
      </c>
      <c r="L206" s="81">
        <v>45342</v>
      </c>
      <c r="M206" s="77" t="str">
        <f>VLOOKUP(I206,'[5]ITEM#'!A:B,2,0)</f>
        <v>Costco01</v>
      </c>
      <c r="N206" t="s">
        <v>1291</v>
      </c>
      <c r="O206">
        <v>40</v>
      </c>
      <c r="P206" s="42">
        <f>VLOOKUP(I206,'[5]ITEM#'!A:D,4,0)</f>
        <v>-39</v>
      </c>
      <c r="Q206" s="84">
        <f t="shared" si="18"/>
        <v>1</v>
      </c>
      <c r="R206" s="85" t="s">
        <v>1289</v>
      </c>
    </row>
    <row r="207" spans="1:18" x14ac:dyDescent="0.25">
      <c r="A207" s="77" t="s">
        <v>8658</v>
      </c>
      <c r="B207" s="77" t="s">
        <v>8679</v>
      </c>
      <c r="C207" s="78">
        <v>45337</v>
      </c>
      <c r="D207" s="79">
        <v>-22.78</v>
      </c>
      <c r="E207" s="79">
        <v>0</v>
      </c>
      <c r="F207" s="79">
        <v>-22.78</v>
      </c>
      <c r="G207" s="78">
        <v>45337</v>
      </c>
      <c r="H207" s="77" t="s">
        <v>8680</v>
      </c>
      <c r="I207" s="80">
        <v>1529944</v>
      </c>
      <c r="J207" s="80" t="s">
        <v>1330</v>
      </c>
      <c r="K207" s="80">
        <v>200207</v>
      </c>
      <c r="L207" s="81">
        <v>45342</v>
      </c>
      <c r="M207" s="77" t="str">
        <f>VLOOKUP(I207,'[5]ITEM#'!A:B,2,0)</f>
        <v>Costco01</v>
      </c>
      <c r="N207" t="s">
        <v>1291</v>
      </c>
      <c r="O207">
        <v>40</v>
      </c>
      <c r="P207" s="42">
        <f>VLOOKUP(I207,'[5]ITEM#'!A:D,4,0)</f>
        <v>-22.78</v>
      </c>
      <c r="Q207" s="84">
        <f t="shared" si="18"/>
        <v>1</v>
      </c>
      <c r="R207" s="85" t="s">
        <v>1289</v>
      </c>
    </row>
    <row r="208" spans="1:18" x14ac:dyDescent="0.25">
      <c r="A208" s="77" t="s">
        <v>8658</v>
      </c>
      <c r="B208" s="77" t="s">
        <v>8681</v>
      </c>
      <c r="C208" s="78">
        <v>45337</v>
      </c>
      <c r="D208" s="79">
        <f>E208+F208</f>
        <v>-38.659999999999997</v>
      </c>
      <c r="E208" s="79">
        <v>-10.509999999999998</v>
      </c>
      <c r="F208" s="79">
        <v>-28.15</v>
      </c>
      <c r="G208" s="78">
        <v>45337</v>
      </c>
      <c r="H208" s="77" t="s">
        <v>8682</v>
      </c>
      <c r="I208" s="80">
        <v>1593357</v>
      </c>
      <c r="J208" s="80" t="s">
        <v>1302</v>
      </c>
      <c r="K208" s="80">
        <v>200207</v>
      </c>
      <c r="L208" s="81">
        <v>45342</v>
      </c>
      <c r="M208" s="77" t="str">
        <f>VLOOKUP(I208,'[5]ITEM#'!A:B,2,0)</f>
        <v>Costco01</v>
      </c>
      <c r="N208" t="s">
        <v>1298</v>
      </c>
      <c r="O208">
        <v>60</v>
      </c>
      <c r="P208" s="42">
        <f>VLOOKUP(I208,'[5]ITEM#'!A:D,4,0)</f>
        <v>-28.15</v>
      </c>
      <c r="Q208" s="84">
        <f t="shared" si="18"/>
        <v>1</v>
      </c>
      <c r="R208" s="85" t="s">
        <v>1289</v>
      </c>
    </row>
    <row r="209" spans="1:18" x14ac:dyDescent="0.25">
      <c r="A209" s="77" t="s">
        <v>8658</v>
      </c>
      <c r="B209" s="77" t="s">
        <v>8681</v>
      </c>
      <c r="C209" s="78">
        <v>45337</v>
      </c>
      <c r="D209" s="79">
        <f t="shared" ref="D209:D212" si="20">E209+F209</f>
        <v>-86.72</v>
      </c>
      <c r="E209" s="79">
        <v>-9.3699999999999992</v>
      </c>
      <c r="F209" s="79">
        <v>-77.349999999999994</v>
      </c>
      <c r="G209" s="78">
        <v>45337</v>
      </c>
      <c r="H209" s="77" t="s">
        <v>8682</v>
      </c>
      <c r="I209" s="80">
        <v>1662420</v>
      </c>
      <c r="J209" s="80" t="s">
        <v>1318</v>
      </c>
      <c r="K209" s="80">
        <v>200207</v>
      </c>
      <c r="L209" s="81">
        <v>45342</v>
      </c>
      <c r="M209" s="77" t="str">
        <f>VLOOKUP(I209,'[5]ITEM#'!A:B,2,0)</f>
        <v>Costco01</v>
      </c>
      <c r="N209" t="s">
        <v>1301</v>
      </c>
      <c r="O209">
        <v>32</v>
      </c>
      <c r="P209" s="42">
        <f>VLOOKUP(I209,'[5]ITEM#'!A:D,4,0)</f>
        <v>-77.349999999999994</v>
      </c>
      <c r="Q209" s="84">
        <f t="shared" si="18"/>
        <v>1</v>
      </c>
      <c r="R209" s="85" t="s">
        <v>1289</v>
      </c>
    </row>
    <row r="210" spans="1:18" x14ac:dyDescent="0.25">
      <c r="A210" s="77" t="s">
        <v>8658</v>
      </c>
      <c r="B210" s="77" t="s">
        <v>8681</v>
      </c>
      <c r="C210" s="78">
        <v>45337</v>
      </c>
      <c r="D210" s="79">
        <f t="shared" si="20"/>
        <v>-95.31</v>
      </c>
      <c r="E210" s="79">
        <v>-9.4600000000000009</v>
      </c>
      <c r="F210" s="79">
        <v>-85.85</v>
      </c>
      <c r="G210" s="78">
        <v>45337</v>
      </c>
      <c r="H210" s="77" t="s">
        <v>8682</v>
      </c>
      <c r="I210" s="80">
        <v>1662421</v>
      </c>
      <c r="J210" s="80" t="s">
        <v>1300</v>
      </c>
      <c r="K210" s="80">
        <v>200207</v>
      </c>
      <c r="L210" s="81">
        <v>45342</v>
      </c>
      <c r="M210" s="77" t="str">
        <f>VLOOKUP(I210,'[5]ITEM#'!A:B,2,0)</f>
        <v>Costco01</v>
      </c>
      <c r="N210" t="s">
        <v>1301</v>
      </c>
      <c r="O210">
        <v>32</v>
      </c>
      <c r="P210" s="42">
        <f>VLOOKUP(I210,'[5]ITEM#'!A:D,4,0)</f>
        <v>-85.85</v>
      </c>
      <c r="Q210" s="84">
        <f t="shared" si="18"/>
        <v>1</v>
      </c>
      <c r="R210" s="85" t="s">
        <v>1289</v>
      </c>
    </row>
    <row r="211" spans="1:18" x14ac:dyDescent="0.25">
      <c r="A211" s="77" t="s">
        <v>8658</v>
      </c>
      <c r="B211" s="77" t="s">
        <v>8683</v>
      </c>
      <c r="C211" s="78">
        <v>45337</v>
      </c>
      <c r="D211" s="79">
        <f t="shared" si="20"/>
        <v>-86.72</v>
      </c>
      <c r="E211" s="79">
        <v>-9.3699999999999992</v>
      </c>
      <c r="F211" s="79">
        <v>-77.349999999999994</v>
      </c>
      <c r="G211" s="78">
        <v>45337</v>
      </c>
      <c r="H211" s="77" t="s">
        <v>8684</v>
      </c>
      <c r="I211" s="80">
        <v>1662420</v>
      </c>
      <c r="J211" s="80" t="s">
        <v>1318</v>
      </c>
      <c r="K211" s="80">
        <v>200207</v>
      </c>
      <c r="L211" s="81">
        <v>45342</v>
      </c>
      <c r="M211" s="77" t="str">
        <f>VLOOKUP(I211,'[5]ITEM#'!A:B,2,0)</f>
        <v>Costco01</v>
      </c>
      <c r="N211" t="s">
        <v>1301</v>
      </c>
      <c r="O211">
        <v>32</v>
      </c>
      <c r="P211" s="42">
        <f>VLOOKUP(I211,'[5]ITEM#'!A:D,4,0)</f>
        <v>-77.349999999999994</v>
      </c>
      <c r="Q211" s="84">
        <f t="shared" si="18"/>
        <v>1</v>
      </c>
      <c r="R211" s="85" t="s">
        <v>1289</v>
      </c>
    </row>
    <row r="212" spans="1:18" x14ac:dyDescent="0.25">
      <c r="A212" s="77" t="s">
        <v>8658</v>
      </c>
      <c r="B212" s="77" t="s">
        <v>8683</v>
      </c>
      <c r="C212" s="78">
        <v>45337</v>
      </c>
      <c r="D212" s="79">
        <f t="shared" si="20"/>
        <v>-95.31</v>
      </c>
      <c r="E212" s="79">
        <v>-9.4600000000000009</v>
      </c>
      <c r="F212" s="79">
        <v>-85.85</v>
      </c>
      <c r="G212" s="78">
        <v>45337</v>
      </c>
      <c r="H212" s="77" t="s">
        <v>8684</v>
      </c>
      <c r="I212" s="80">
        <v>1662422</v>
      </c>
      <c r="J212" s="80" t="s">
        <v>1327</v>
      </c>
      <c r="K212" s="80">
        <v>200207</v>
      </c>
      <c r="L212" s="81">
        <v>45342</v>
      </c>
      <c r="M212" s="77" t="str">
        <f>VLOOKUP(I212,'[5]ITEM#'!A:B,2,0)</f>
        <v>Costco01</v>
      </c>
      <c r="N212" t="s">
        <v>1301</v>
      </c>
      <c r="O212">
        <v>32</v>
      </c>
      <c r="P212" s="42">
        <f>VLOOKUP(I212,'[5]ITEM#'!A:D,4,0)</f>
        <v>-85.85</v>
      </c>
      <c r="Q212" s="84">
        <f t="shared" si="18"/>
        <v>1</v>
      </c>
      <c r="R212" s="85" t="s">
        <v>1289</v>
      </c>
    </row>
    <row r="213" spans="1:18" x14ac:dyDescent="0.25">
      <c r="A213" s="77" t="s">
        <v>8685</v>
      </c>
      <c r="B213" s="77" t="s">
        <v>8686</v>
      </c>
      <c r="C213" s="78">
        <v>45341</v>
      </c>
      <c r="D213" s="79">
        <v>-32.380000000000003</v>
      </c>
      <c r="E213" s="79">
        <v>-9.8800000000000008</v>
      </c>
      <c r="F213" s="79">
        <v>-22.5</v>
      </c>
      <c r="G213" s="78">
        <v>45341</v>
      </c>
      <c r="H213" s="77" t="s">
        <v>8687</v>
      </c>
      <c r="I213" s="80">
        <v>1663075</v>
      </c>
      <c r="J213" s="80" t="s">
        <v>5741</v>
      </c>
      <c r="K213" s="80">
        <v>200362</v>
      </c>
      <c r="L213" s="81">
        <v>45343</v>
      </c>
      <c r="M213" s="77" t="str">
        <f>VLOOKUP(I213,'[5]ITEM#'!A:B,2,0)</f>
        <v>Costco01</v>
      </c>
      <c r="N213" t="s">
        <v>1311</v>
      </c>
      <c r="O213">
        <v>55</v>
      </c>
      <c r="P213" s="42">
        <f>VLOOKUP(I213,'[5]ITEM#'!A:D,4,0)</f>
        <v>-22.5</v>
      </c>
      <c r="Q213" s="84">
        <f t="shared" si="18"/>
        <v>1</v>
      </c>
      <c r="R213" s="85" t="s">
        <v>1289</v>
      </c>
    </row>
    <row r="214" spans="1:18" x14ac:dyDescent="0.25">
      <c r="A214" s="77" t="s">
        <v>8685</v>
      </c>
      <c r="B214" s="77" t="s">
        <v>8688</v>
      </c>
      <c r="C214" s="78">
        <v>45341</v>
      </c>
      <c r="D214" s="79">
        <v>-86.42</v>
      </c>
      <c r="E214" s="79">
        <v>-31.29</v>
      </c>
      <c r="F214" s="79">
        <v>-55.13</v>
      </c>
      <c r="G214" s="78">
        <v>45341</v>
      </c>
      <c r="H214" s="77" t="s">
        <v>8689</v>
      </c>
      <c r="I214" s="80">
        <v>1339333</v>
      </c>
      <c r="J214" s="80" t="s">
        <v>1337</v>
      </c>
      <c r="K214" s="80">
        <v>200362</v>
      </c>
      <c r="L214" s="81">
        <v>45343</v>
      </c>
      <c r="M214" s="77" t="str">
        <f>VLOOKUP(I214,'[5]ITEM#'!A:B,2,0)</f>
        <v>Costco01</v>
      </c>
      <c r="N214" t="s">
        <v>1301</v>
      </c>
      <c r="O214">
        <v>32</v>
      </c>
      <c r="P214" s="42">
        <f>VLOOKUP(I214,'[5]ITEM#'!A:D,4,0)</f>
        <v>-55.13</v>
      </c>
      <c r="Q214" s="84">
        <f t="shared" si="18"/>
        <v>1</v>
      </c>
      <c r="R214" s="85" t="s">
        <v>1289</v>
      </c>
    </row>
    <row r="215" spans="1:18" x14ac:dyDescent="0.25">
      <c r="A215" s="77" t="s">
        <v>8685</v>
      </c>
      <c r="B215" s="77" t="s">
        <v>8690</v>
      </c>
      <c r="C215" s="78">
        <v>45338</v>
      </c>
      <c r="D215" s="79">
        <v>-42.34</v>
      </c>
      <c r="E215" s="79">
        <v>-19.84</v>
      </c>
      <c r="F215" s="79">
        <v>-22.5</v>
      </c>
      <c r="G215" s="78">
        <v>45338</v>
      </c>
      <c r="H215" s="77" t="s">
        <v>8691</v>
      </c>
      <c r="I215" s="80">
        <v>1663079</v>
      </c>
      <c r="J215" s="80" t="s">
        <v>5743</v>
      </c>
      <c r="K215" s="80">
        <v>200362</v>
      </c>
      <c r="L215" s="81">
        <v>45343</v>
      </c>
      <c r="M215" s="77" t="str">
        <f>VLOOKUP(I215,'[5]ITEM#'!A:B,2,0)</f>
        <v>Costco01</v>
      </c>
      <c r="N215" t="s">
        <v>1311</v>
      </c>
      <c r="O215">
        <v>55</v>
      </c>
      <c r="P215" s="42">
        <f>VLOOKUP(I215,'[5]ITEM#'!A:D,4,0)</f>
        <v>-22.5</v>
      </c>
      <c r="Q215" s="84">
        <f t="shared" si="18"/>
        <v>1</v>
      </c>
      <c r="R215" s="85" t="s">
        <v>1289</v>
      </c>
    </row>
    <row r="216" spans="1:18" x14ac:dyDescent="0.25">
      <c r="A216" s="77" t="s">
        <v>8685</v>
      </c>
      <c r="B216" s="77" t="s">
        <v>8692</v>
      </c>
      <c r="C216" s="78">
        <v>45340</v>
      </c>
      <c r="D216" s="79">
        <v>-190.62</v>
      </c>
      <c r="E216" s="79">
        <v>-18.920000000000002</v>
      </c>
      <c r="F216" s="79">
        <v>-171.7</v>
      </c>
      <c r="G216" s="78">
        <v>45340</v>
      </c>
      <c r="H216" s="77" t="s">
        <v>8693</v>
      </c>
      <c r="I216" s="80">
        <v>1662421</v>
      </c>
      <c r="J216" s="80" t="s">
        <v>1300</v>
      </c>
      <c r="K216" s="80">
        <v>200364</v>
      </c>
      <c r="L216" s="81">
        <v>45343</v>
      </c>
      <c r="M216" s="77" t="str">
        <f>VLOOKUP(I216,'[5]ITEM#'!A:B,2,0)</f>
        <v>Costco01</v>
      </c>
      <c r="N216" t="s">
        <v>1301</v>
      </c>
      <c r="O216">
        <v>32</v>
      </c>
      <c r="P216" s="42">
        <f>VLOOKUP(I216,'[5]ITEM#'!A:D,4,0)</f>
        <v>-85.85</v>
      </c>
      <c r="Q216" s="84">
        <f t="shared" si="18"/>
        <v>2</v>
      </c>
      <c r="R216" s="85" t="s">
        <v>1289</v>
      </c>
    </row>
    <row r="217" spans="1:18" x14ac:dyDescent="0.25">
      <c r="A217" s="77" t="s">
        <v>8685</v>
      </c>
      <c r="B217" s="77" t="s">
        <v>8694</v>
      </c>
      <c r="C217" s="78">
        <v>45341</v>
      </c>
      <c r="D217" s="79">
        <v>-95.31</v>
      </c>
      <c r="E217" s="79">
        <v>-9.4600000000000009</v>
      </c>
      <c r="F217" s="79">
        <v>-85.85</v>
      </c>
      <c r="G217" s="78">
        <v>45341</v>
      </c>
      <c r="H217" s="77" t="s">
        <v>8695</v>
      </c>
      <c r="I217" s="80">
        <v>1662421</v>
      </c>
      <c r="J217" s="80" t="s">
        <v>1300</v>
      </c>
      <c r="K217" s="80">
        <v>200364</v>
      </c>
      <c r="L217" s="81">
        <v>45343</v>
      </c>
      <c r="M217" s="77" t="str">
        <f>VLOOKUP(I217,'[5]ITEM#'!A:B,2,0)</f>
        <v>Costco01</v>
      </c>
      <c r="N217" t="s">
        <v>1301</v>
      </c>
      <c r="O217">
        <v>32</v>
      </c>
      <c r="P217" s="42">
        <f>VLOOKUP(I217,'[5]ITEM#'!A:D,4,0)</f>
        <v>-85.85</v>
      </c>
      <c r="Q217" s="84">
        <f t="shared" si="18"/>
        <v>1</v>
      </c>
      <c r="R217" s="85" t="s">
        <v>1289</v>
      </c>
    </row>
    <row r="218" spans="1:18" x14ac:dyDescent="0.25">
      <c r="A218" s="77" t="s">
        <v>8685</v>
      </c>
      <c r="B218" s="77" t="s">
        <v>8696</v>
      </c>
      <c r="C218" s="78">
        <v>45341</v>
      </c>
      <c r="D218" s="79">
        <v>-35.869999999999997</v>
      </c>
      <c r="E218" s="79">
        <v>-8.89</v>
      </c>
      <c r="F218" s="79">
        <v>-26.98</v>
      </c>
      <c r="G218" s="78">
        <v>45341</v>
      </c>
      <c r="H218" s="77" t="s">
        <v>8697</v>
      </c>
      <c r="I218" s="80">
        <v>1793728</v>
      </c>
      <c r="J218" s="80" t="s">
        <v>8897</v>
      </c>
      <c r="K218" s="80">
        <v>200364</v>
      </c>
      <c r="L218" s="81">
        <v>45343</v>
      </c>
      <c r="M218" s="77" t="str">
        <f>VLOOKUP(I218,'[5]ITEM#'!A:B,2,0)</f>
        <v>Costco01</v>
      </c>
      <c r="N218" t="s">
        <v>8894</v>
      </c>
      <c r="O218">
        <v>15</v>
      </c>
      <c r="P218" s="42">
        <f>VLOOKUP(I218,'[5]ITEM#'!A:D,4,0)</f>
        <v>-26.98</v>
      </c>
      <c r="Q218" s="84">
        <f t="shared" si="18"/>
        <v>1</v>
      </c>
      <c r="R218" s="85" t="s">
        <v>1289</v>
      </c>
    </row>
    <row r="219" spans="1:18" x14ac:dyDescent="0.25">
      <c r="A219" s="77" t="s">
        <v>8685</v>
      </c>
      <c r="B219" s="77" t="s">
        <v>8698</v>
      </c>
      <c r="C219" s="78">
        <v>45338</v>
      </c>
      <c r="D219" s="79">
        <v>-86.72</v>
      </c>
      <c r="E219" s="79">
        <v>-9.3699999999999992</v>
      </c>
      <c r="F219" s="79">
        <v>-77.349999999999994</v>
      </c>
      <c r="G219" s="78">
        <v>45338</v>
      </c>
      <c r="H219" s="77" t="s">
        <v>8699</v>
      </c>
      <c r="I219" s="80">
        <v>1662420</v>
      </c>
      <c r="J219" s="80" t="s">
        <v>1318</v>
      </c>
      <c r="K219" s="80">
        <v>200364</v>
      </c>
      <c r="L219" s="81">
        <v>45343</v>
      </c>
      <c r="M219" s="77" t="str">
        <f>VLOOKUP(I219,'[5]ITEM#'!A:B,2,0)</f>
        <v>Costco01</v>
      </c>
      <c r="N219" t="s">
        <v>1301</v>
      </c>
      <c r="O219">
        <v>32</v>
      </c>
      <c r="P219" s="42">
        <f>VLOOKUP(I219,'[5]ITEM#'!A:D,4,0)</f>
        <v>-77.349999999999994</v>
      </c>
      <c r="Q219" s="84">
        <f t="shared" si="18"/>
        <v>1</v>
      </c>
      <c r="R219" s="85" t="s">
        <v>1289</v>
      </c>
    </row>
    <row r="220" spans="1:18" x14ac:dyDescent="0.25">
      <c r="A220" s="77" t="s">
        <v>8685</v>
      </c>
      <c r="B220" s="77" t="s">
        <v>8700</v>
      </c>
      <c r="C220" s="78">
        <v>45340</v>
      </c>
      <c r="D220" s="79">
        <v>-25.55</v>
      </c>
      <c r="E220" s="79">
        <v>0</v>
      </c>
      <c r="F220" s="79">
        <v>-25.55</v>
      </c>
      <c r="G220" s="78">
        <v>45340</v>
      </c>
      <c r="H220" s="77" t="s">
        <v>8701</v>
      </c>
      <c r="I220" s="80">
        <v>1516597</v>
      </c>
      <c r="J220" s="80" t="s">
        <v>1303</v>
      </c>
      <c r="K220" s="80">
        <v>200364</v>
      </c>
      <c r="L220" s="81">
        <v>45343</v>
      </c>
      <c r="M220" s="77" t="str">
        <f>VLOOKUP(I220,'[5]ITEM#'!A:B,2,0)</f>
        <v>Costco01</v>
      </c>
      <c r="N220" t="s">
        <v>1291</v>
      </c>
      <c r="O220">
        <v>40</v>
      </c>
      <c r="P220" s="42">
        <f>VLOOKUP(I220,'[5]ITEM#'!A:D,4,0)</f>
        <v>-25.55</v>
      </c>
      <c r="Q220" s="84">
        <f t="shared" si="18"/>
        <v>1</v>
      </c>
      <c r="R220" s="85" t="s">
        <v>1289</v>
      </c>
    </row>
    <row r="221" spans="1:18" x14ac:dyDescent="0.25">
      <c r="A221" s="77" t="s">
        <v>8685</v>
      </c>
      <c r="B221" s="77" t="s">
        <v>8702</v>
      </c>
      <c r="C221" s="78">
        <v>45339</v>
      </c>
      <c r="D221" s="79">
        <v>-86.72</v>
      </c>
      <c r="E221" s="79">
        <v>-9.3699999999999992</v>
      </c>
      <c r="F221" s="79">
        <v>-77.349999999999994</v>
      </c>
      <c r="G221" s="78">
        <v>45339</v>
      </c>
      <c r="H221" s="77" t="s">
        <v>8703</v>
      </c>
      <c r="I221" s="80">
        <v>1662420</v>
      </c>
      <c r="J221" s="80" t="s">
        <v>1318</v>
      </c>
      <c r="K221" s="80">
        <v>200364</v>
      </c>
      <c r="L221" s="81">
        <v>45343</v>
      </c>
      <c r="M221" s="77" t="str">
        <f>VLOOKUP(I221,'[5]ITEM#'!A:B,2,0)</f>
        <v>Costco01</v>
      </c>
      <c r="N221" t="s">
        <v>1301</v>
      </c>
      <c r="O221">
        <v>32</v>
      </c>
      <c r="P221" s="42">
        <f>VLOOKUP(I221,'[5]ITEM#'!A:D,4,0)</f>
        <v>-77.349999999999994</v>
      </c>
      <c r="Q221" s="84">
        <f t="shared" si="18"/>
        <v>1</v>
      </c>
      <c r="R221" s="85" t="s">
        <v>1289</v>
      </c>
    </row>
    <row r="222" spans="1:18" x14ac:dyDescent="0.25">
      <c r="A222" s="77" t="s">
        <v>8685</v>
      </c>
      <c r="B222" s="77" t="s">
        <v>8704</v>
      </c>
      <c r="C222" s="78">
        <v>45341</v>
      </c>
      <c r="D222" s="79">
        <f>E222+F222</f>
        <v>-85.4</v>
      </c>
      <c r="E222" s="79">
        <v>-22.2</v>
      </c>
      <c r="F222" s="79">
        <v>-63.2</v>
      </c>
      <c r="G222" s="78">
        <v>45341</v>
      </c>
      <c r="H222" s="77" t="s">
        <v>8705</v>
      </c>
      <c r="I222" s="80">
        <v>1540785</v>
      </c>
      <c r="J222" s="80" t="s">
        <v>1328</v>
      </c>
      <c r="K222" s="80">
        <v>200364</v>
      </c>
      <c r="L222" s="81">
        <v>45343</v>
      </c>
      <c r="M222" s="77" t="str">
        <f>VLOOKUP(I222,'[5]ITEM#'!A:B,2,0)</f>
        <v>Costco01</v>
      </c>
      <c r="N222" t="s">
        <v>1298</v>
      </c>
      <c r="O222">
        <v>60</v>
      </c>
      <c r="P222" s="42">
        <f>VLOOKUP(I222,'[5]ITEM#'!A:D,4,0)</f>
        <v>-31.6</v>
      </c>
      <c r="Q222" s="84">
        <f t="shared" si="18"/>
        <v>2</v>
      </c>
      <c r="R222" s="85" t="s">
        <v>1289</v>
      </c>
    </row>
    <row r="223" spans="1:18" x14ac:dyDescent="0.25">
      <c r="A223" s="77" t="s">
        <v>8685</v>
      </c>
      <c r="B223" s="77" t="s">
        <v>8704</v>
      </c>
      <c r="C223" s="78">
        <v>45341</v>
      </c>
      <c r="D223" s="79">
        <f t="shared" ref="D223:D224" si="21">E223+F223</f>
        <v>-42.7</v>
      </c>
      <c r="E223" s="79">
        <v>-11.1</v>
      </c>
      <c r="F223" s="79">
        <v>-31.6</v>
      </c>
      <c r="G223" s="78">
        <v>45341</v>
      </c>
      <c r="H223" s="77" t="s">
        <v>8705</v>
      </c>
      <c r="I223" s="80">
        <v>1540787</v>
      </c>
      <c r="J223" s="80" t="s">
        <v>1341</v>
      </c>
      <c r="K223" s="80">
        <v>200364</v>
      </c>
      <c r="L223" s="81">
        <v>45343</v>
      </c>
      <c r="M223" s="77" t="str">
        <f>VLOOKUP(I223,'[5]ITEM#'!A:B,2,0)</f>
        <v>Costco01</v>
      </c>
      <c r="N223" t="s">
        <v>1298</v>
      </c>
      <c r="O223">
        <v>60</v>
      </c>
      <c r="P223" s="42">
        <f>VLOOKUP(I223,'[5]ITEM#'!A:D,4,0)</f>
        <v>-31.6</v>
      </c>
      <c r="Q223" s="84">
        <f t="shared" si="18"/>
        <v>1</v>
      </c>
      <c r="R223" s="85" t="s">
        <v>1289</v>
      </c>
    </row>
    <row r="224" spans="1:18" x14ac:dyDescent="0.25">
      <c r="A224" s="77" t="s">
        <v>8685</v>
      </c>
      <c r="B224" s="77" t="s">
        <v>8704</v>
      </c>
      <c r="C224" s="78">
        <v>45341</v>
      </c>
      <c r="D224" s="79">
        <f t="shared" si="21"/>
        <v>-95.31</v>
      </c>
      <c r="E224" s="79">
        <v>-9.4600000000000009</v>
      </c>
      <c r="F224" s="79">
        <v>-85.85</v>
      </c>
      <c r="G224" s="78">
        <v>45341</v>
      </c>
      <c r="H224" s="77" t="s">
        <v>8705</v>
      </c>
      <c r="I224" s="80">
        <v>1662421</v>
      </c>
      <c r="J224" s="80" t="s">
        <v>1300</v>
      </c>
      <c r="K224" s="80">
        <v>200364</v>
      </c>
      <c r="L224" s="81">
        <v>45343</v>
      </c>
      <c r="M224" s="77" t="str">
        <f>VLOOKUP(I224,'[5]ITEM#'!A:B,2,0)</f>
        <v>Costco01</v>
      </c>
      <c r="N224" t="s">
        <v>1301</v>
      </c>
      <c r="O224">
        <v>32</v>
      </c>
      <c r="P224" s="42">
        <f>VLOOKUP(I224,'[5]ITEM#'!A:D,4,0)</f>
        <v>-85.85</v>
      </c>
      <c r="Q224" s="84">
        <f t="shared" si="18"/>
        <v>1</v>
      </c>
      <c r="R224" s="85" t="s">
        <v>1289</v>
      </c>
    </row>
    <row r="225" spans="1:18" x14ac:dyDescent="0.25">
      <c r="A225" s="77" t="s">
        <v>8685</v>
      </c>
      <c r="B225" s="77" t="s">
        <v>8706</v>
      </c>
      <c r="C225" s="78">
        <v>45341</v>
      </c>
      <c r="D225" s="79">
        <f>E225+F225</f>
        <v>-38.659999999999997</v>
      </c>
      <c r="E225" s="79">
        <v>-10.509999999999998</v>
      </c>
      <c r="F225" s="79">
        <v>-28.15</v>
      </c>
      <c r="G225" s="78">
        <v>45341</v>
      </c>
      <c r="H225" s="77" t="s">
        <v>8707</v>
      </c>
      <c r="I225" s="80">
        <v>1593357</v>
      </c>
      <c r="J225" s="80" t="s">
        <v>1302</v>
      </c>
      <c r="K225" s="80">
        <v>200364</v>
      </c>
      <c r="L225" s="81">
        <v>45343</v>
      </c>
      <c r="M225" s="77" t="str">
        <f>VLOOKUP(I225,'[5]ITEM#'!A:B,2,0)</f>
        <v>Costco01</v>
      </c>
      <c r="N225" t="s">
        <v>1298</v>
      </c>
      <c r="O225">
        <v>60</v>
      </c>
      <c r="P225" s="42">
        <f>VLOOKUP(I225,'[5]ITEM#'!A:D,4,0)</f>
        <v>-28.15</v>
      </c>
      <c r="Q225" s="84">
        <f t="shared" si="18"/>
        <v>1</v>
      </c>
      <c r="R225" s="85" t="s">
        <v>1289</v>
      </c>
    </row>
    <row r="226" spans="1:18" x14ac:dyDescent="0.25">
      <c r="A226" s="77" t="s">
        <v>8685</v>
      </c>
      <c r="B226" s="77" t="s">
        <v>8706</v>
      </c>
      <c r="C226" s="78">
        <v>45341</v>
      </c>
      <c r="D226" s="79">
        <f>E226+F226</f>
        <v>-95.31</v>
      </c>
      <c r="E226" s="79">
        <v>-9.4600000000000009</v>
      </c>
      <c r="F226" s="79">
        <v>-85.85</v>
      </c>
      <c r="G226" s="78">
        <v>45341</v>
      </c>
      <c r="H226" s="77" t="s">
        <v>8707</v>
      </c>
      <c r="I226" s="80">
        <v>1662421</v>
      </c>
      <c r="J226" s="80" t="s">
        <v>1300</v>
      </c>
      <c r="K226" s="80">
        <v>200364</v>
      </c>
      <c r="L226" s="81">
        <v>45343</v>
      </c>
      <c r="M226" s="77" t="str">
        <f>VLOOKUP(I226,'[5]ITEM#'!A:B,2,0)</f>
        <v>Costco01</v>
      </c>
      <c r="N226" t="s">
        <v>1301</v>
      </c>
      <c r="O226">
        <v>32</v>
      </c>
      <c r="P226" s="42">
        <f>VLOOKUP(I226,'[5]ITEM#'!A:D,4,0)</f>
        <v>-85.85</v>
      </c>
      <c r="Q226" s="84">
        <f t="shared" si="18"/>
        <v>1</v>
      </c>
      <c r="R226" s="85" t="s">
        <v>1289</v>
      </c>
    </row>
    <row r="227" spans="1:18" x14ac:dyDescent="0.25">
      <c r="A227" s="77" t="s">
        <v>8685</v>
      </c>
      <c r="B227" s="77" t="s">
        <v>8708</v>
      </c>
      <c r="C227" s="78">
        <v>45341</v>
      </c>
      <c r="D227" s="79">
        <f t="shared" ref="D227:D228" si="22">E227+F227</f>
        <v>-40.36</v>
      </c>
      <c r="E227" s="79">
        <v>-9.07</v>
      </c>
      <c r="F227" s="79">
        <v>-31.29</v>
      </c>
      <c r="G227" s="78">
        <v>45341</v>
      </c>
      <c r="H227" s="77" t="s">
        <v>8709</v>
      </c>
      <c r="I227" s="80">
        <v>1793729</v>
      </c>
      <c r="J227" s="80" t="s">
        <v>8893</v>
      </c>
      <c r="K227" s="80">
        <v>200364</v>
      </c>
      <c r="L227" s="81">
        <v>45343</v>
      </c>
      <c r="M227" s="77" t="str">
        <f>VLOOKUP(I227,'[5]ITEM#'!A:B,2,0)</f>
        <v>Costco01</v>
      </c>
      <c r="N227" t="s">
        <v>8894</v>
      </c>
      <c r="O227">
        <v>15</v>
      </c>
      <c r="P227" s="42">
        <f>VLOOKUP(I227,'[5]ITEM#'!A:D,4,0)</f>
        <v>-31.29</v>
      </c>
      <c r="Q227" s="84">
        <f t="shared" si="18"/>
        <v>1</v>
      </c>
      <c r="R227" s="85" t="s">
        <v>1289</v>
      </c>
    </row>
    <row r="228" spans="1:18" x14ac:dyDescent="0.25">
      <c r="A228" s="77" t="s">
        <v>8685</v>
      </c>
      <c r="B228" s="77" t="s">
        <v>8708</v>
      </c>
      <c r="C228" s="78">
        <v>45341</v>
      </c>
      <c r="D228" s="79">
        <f t="shared" si="22"/>
        <v>-40.36</v>
      </c>
      <c r="E228" s="79">
        <v>-9.07</v>
      </c>
      <c r="F228" s="79">
        <v>-31.29</v>
      </c>
      <c r="G228" s="78">
        <v>45341</v>
      </c>
      <c r="H228" s="77" t="s">
        <v>8709</v>
      </c>
      <c r="I228" s="80">
        <v>1793730</v>
      </c>
      <c r="J228" s="80" t="s">
        <v>8899</v>
      </c>
      <c r="K228" s="80">
        <v>200364</v>
      </c>
      <c r="L228" s="81">
        <v>45343</v>
      </c>
      <c r="M228" s="77" t="str">
        <f>VLOOKUP(I228,'[5]ITEM#'!A:B,2,0)</f>
        <v>Costco01</v>
      </c>
      <c r="N228" t="s">
        <v>8894</v>
      </c>
      <c r="O228">
        <v>15</v>
      </c>
      <c r="P228" s="42">
        <f>VLOOKUP(I228,'[5]ITEM#'!A:D,4,0)</f>
        <v>-31.29</v>
      </c>
      <c r="Q228" s="84">
        <f t="shared" si="18"/>
        <v>1</v>
      </c>
      <c r="R228" s="85" t="s">
        <v>1289</v>
      </c>
    </row>
    <row r="229" spans="1:18" x14ac:dyDescent="0.25">
      <c r="A229" s="77" t="s">
        <v>8685</v>
      </c>
      <c r="B229" s="77" t="s">
        <v>8710</v>
      </c>
      <c r="C229" s="78">
        <v>45338</v>
      </c>
      <c r="D229" s="79">
        <v>-39</v>
      </c>
      <c r="E229" s="79">
        <v>0</v>
      </c>
      <c r="F229" s="79">
        <v>-39</v>
      </c>
      <c r="G229" s="78">
        <v>45338</v>
      </c>
      <c r="H229" s="77" t="s">
        <v>8711</v>
      </c>
      <c r="I229" s="80">
        <v>1529946</v>
      </c>
      <c r="J229" s="80" t="s">
        <v>1306</v>
      </c>
      <c r="K229" s="80">
        <v>200364</v>
      </c>
      <c r="L229" s="81">
        <v>45343</v>
      </c>
      <c r="M229" s="77" t="str">
        <f>VLOOKUP(I229,'[5]ITEM#'!A:B,2,0)</f>
        <v>Costco01</v>
      </c>
      <c r="N229" t="s">
        <v>1291</v>
      </c>
      <c r="O229">
        <v>40</v>
      </c>
      <c r="P229" s="42">
        <f>VLOOKUP(I229,'[5]ITEM#'!A:D,4,0)</f>
        <v>-39</v>
      </c>
      <c r="Q229" s="84">
        <f t="shared" si="18"/>
        <v>1</v>
      </c>
      <c r="R229" s="85" t="s">
        <v>1289</v>
      </c>
    </row>
    <row r="230" spans="1:18" x14ac:dyDescent="0.25">
      <c r="A230" s="77" t="s">
        <v>8685</v>
      </c>
      <c r="B230" s="77" t="s">
        <v>8712</v>
      </c>
      <c r="C230" s="78">
        <v>45338</v>
      </c>
      <c r="D230" s="79">
        <f>E230+F230</f>
        <v>-85.4</v>
      </c>
      <c r="E230" s="79">
        <v>-22.2</v>
      </c>
      <c r="F230" s="79">
        <v>-63.2</v>
      </c>
      <c r="G230" s="78">
        <v>45338</v>
      </c>
      <c r="H230" s="77" t="s">
        <v>8713</v>
      </c>
      <c r="I230" s="80">
        <v>1540785</v>
      </c>
      <c r="J230" s="80" t="s">
        <v>1328</v>
      </c>
      <c r="K230" s="80">
        <v>200364</v>
      </c>
      <c r="L230" s="81">
        <v>45343</v>
      </c>
      <c r="M230" s="77" t="str">
        <f>VLOOKUP(I230,'[5]ITEM#'!A:B,2,0)</f>
        <v>Costco01</v>
      </c>
      <c r="N230" t="s">
        <v>1298</v>
      </c>
      <c r="O230">
        <v>60</v>
      </c>
      <c r="P230" s="42">
        <f>VLOOKUP(I230,'[5]ITEM#'!A:D,4,0)</f>
        <v>-31.6</v>
      </c>
      <c r="Q230" s="84">
        <f t="shared" si="18"/>
        <v>2</v>
      </c>
      <c r="R230" s="85" t="s">
        <v>1289</v>
      </c>
    </row>
    <row r="231" spans="1:18" x14ac:dyDescent="0.25">
      <c r="A231" s="77" t="s">
        <v>8685</v>
      </c>
      <c r="B231" s="77" t="s">
        <v>8712</v>
      </c>
      <c r="C231" s="78">
        <v>45338</v>
      </c>
      <c r="D231" s="79">
        <f t="shared" ref="D231:D233" si="23">E231+F231</f>
        <v>-77.319999999999993</v>
      </c>
      <c r="E231" s="79">
        <v>-21.02</v>
      </c>
      <c r="F231" s="79">
        <v>-56.3</v>
      </c>
      <c r="G231" s="78">
        <v>45338</v>
      </c>
      <c r="H231" s="77" t="s">
        <v>8713</v>
      </c>
      <c r="I231" s="80">
        <v>1593357</v>
      </c>
      <c r="J231" s="80" t="s">
        <v>1302</v>
      </c>
      <c r="K231" s="80">
        <v>200364</v>
      </c>
      <c r="L231" s="81">
        <v>45343</v>
      </c>
      <c r="M231" s="77" t="str">
        <f>VLOOKUP(I231,'[5]ITEM#'!A:B,2,0)</f>
        <v>Costco01</v>
      </c>
      <c r="N231" t="s">
        <v>1298</v>
      </c>
      <c r="O231">
        <v>60</v>
      </c>
      <c r="P231" s="42">
        <f>VLOOKUP(I231,'[5]ITEM#'!A:D,4,0)</f>
        <v>-28.15</v>
      </c>
      <c r="Q231" s="84">
        <f t="shared" si="18"/>
        <v>2</v>
      </c>
      <c r="R231" s="85" t="s">
        <v>1289</v>
      </c>
    </row>
    <row r="232" spans="1:18" x14ac:dyDescent="0.25">
      <c r="A232" s="77" t="s">
        <v>8685</v>
      </c>
      <c r="B232" s="77" t="s">
        <v>8712</v>
      </c>
      <c r="C232" s="78">
        <v>45338</v>
      </c>
      <c r="D232" s="79">
        <f t="shared" si="23"/>
        <v>-173.44</v>
      </c>
      <c r="E232" s="79">
        <v>-18.739999999999998</v>
      </c>
      <c r="F232" s="79">
        <v>-154.69999999999999</v>
      </c>
      <c r="G232" s="78">
        <v>45338</v>
      </c>
      <c r="H232" s="77" t="s">
        <v>8713</v>
      </c>
      <c r="I232" s="80">
        <v>1662420</v>
      </c>
      <c r="J232" s="80" t="s">
        <v>1318</v>
      </c>
      <c r="K232" s="80">
        <v>200364</v>
      </c>
      <c r="L232" s="81">
        <v>45343</v>
      </c>
      <c r="M232" s="77" t="str">
        <f>VLOOKUP(I232,'[5]ITEM#'!A:B,2,0)</f>
        <v>Costco01</v>
      </c>
      <c r="N232" t="s">
        <v>1301</v>
      </c>
      <c r="O232">
        <v>32</v>
      </c>
      <c r="P232" s="42">
        <f>VLOOKUP(I232,'[5]ITEM#'!A:D,4,0)</f>
        <v>-77.349999999999994</v>
      </c>
      <c r="Q232" s="84">
        <f t="shared" si="18"/>
        <v>2</v>
      </c>
      <c r="R232" s="85" t="s">
        <v>1289</v>
      </c>
    </row>
    <row r="233" spans="1:18" x14ac:dyDescent="0.25">
      <c r="A233" s="77" t="s">
        <v>8685</v>
      </c>
      <c r="B233" s="77" t="s">
        <v>8712</v>
      </c>
      <c r="C233" s="78">
        <v>45338</v>
      </c>
      <c r="D233" s="79">
        <f t="shared" si="23"/>
        <v>-95.31</v>
      </c>
      <c r="E233" s="79">
        <v>-9.4600000000000009</v>
      </c>
      <c r="F233" s="79">
        <v>-85.85</v>
      </c>
      <c r="G233" s="78">
        <v>45338</v>
      </c>
      <c r="H233" s="77" t="s">
        <v>8713</v>
      </c>
      <c r="I233" s="80">
        <v>1662421</v>
      </c>
      <c r="J233" s="80" t="s">
        <v>1300</v>
      </c>
      <c r="K233" s="80">
        <v>200364</v>
      </c>
      <c r="L233" s="81">
        <v>45343</v>
      </c>
      <c r="M233" s="77" t="str">
        <f>VLOOKUP(I233,'[5]ITEM#'!A:B,2,0)</f>
        <v>Costco01</v>
      </c>
      <c r="N233" t="s">
        <v>1301</v>
      </c>
      <c r="O233">
        <v>32</v>
      </c>
      <c r="P233" s="42">
        <f>VLOOKUP(I233,'[5]ITEM#'!A:D,4,0)</f>
        <v>-85.85</v>
      </c>
      <c r="Q233" s="84">
        <f t="shared" si="18"/>
        <v>1</v>
      </c>
      <c r="R233" s="85" t="s">
        <v>1289</v>
      </c>
    </row>
    <row r="234" spans="1:18" x14ac:dyDescent="0.25">
      <c r="A234" s="77" t="s">
        <v>8685</v>
      </c>
      <c r="B234" s="77" t="s">
        <v>8714</v>
      </c>
      <c r="C234" s="78">
        <v>45341</v>
      </c>
      <c r="D234" s="79">
        <f>E234+F234</f>
        <v>-38.659999999999997</v>
      </c>
      <c r="E234" s="79">
        <v>-10.51</v>
      </c>
      <c r="F234" s="79">
        <v>-28.15</v>
      </c>
      <c r="G234" s="78">
        <v>45341</v>
      </c>
      <c r="H234" s="77" t="s">
        <v>8715</v>
      </c>
      <c r="I234" s="80">
        <v>1540783</v>
      </c>
      <c r="J234" s="80" t="s">
        <v>1317</v>
      </c>
      <c r="K234" s="80">
        <v>200364</v>
      </c>
      <c r="L234" s="81">
        <v>45343</v>
      </c>
      <c r="M234" s="77" t="str">
        <f>VLOOKUP(I234,'[5]ITEM#'!A:B,2,0)</f>
        <v>Costco01</v>
      </c>
      <c r="N234" t="s">
        <v>1298</v>
      </c>
      <c r="O234">
        <v>60</v>
      </c>
      <c r="P234" s="42">
        <f>VLOOKUP(I234,'[5]ITEM#'!A:D,4,0)</f>
        <v>-28.15</v>
      </c>
      <c r="Q234" s="84">
        <f t="shared" si="18"/>
        <v>1</v>
      </c>
      <c r="R234" s="85" t="s">
        <v>1289</v>
      </c>
    </row>
    <row r="235" spans="1:18" x14ac:dyDescent="0.25">
      <c r="A235" s="77" t="s">
        <v>8685</v>
      </c>
      <c r="B235" s="77" t="s">
        <v>8714</v>
      </c>
      <c r="C235" s="78">
        <v>45341</v>
      </c>
      <c r="D235" s="79">
        <f t="shared" ref="D235:D239" si="24">E235+F235</f>
        <v>-285.93</v>
      </c>
      <c r="E235" s="79">
        <v>-28.38</v>
      </c>
      <c r="F235" s="79">
        <v>-257.55</v>
      </c>
      <c r="G235" s="78">
        <v>45341</v>
      </c>
      <c r="H235" s="77" t="s">
        <v>8715</v>
      </c>
      <c r="I235" s="80">
        <v>1662421</v>
      </c>
      <c r="J235" s="80" t="s">
        <v>1300</v>
      </c>
      <c r="K235" s="80">
        <v>200364</v>
      </c>
      <c r="L235" s="81">
        <v>45343</v>
      </c>
      <c r="M235" s="77" t="str">
        <f>VLOOKUP(I235,'[5]ITEM#'!A:B,2,0)</f>
        <v>Costco01</v>
      </c>
      <c r="N235" t="s">
        <v>1301</v>
      </c>
      <c r="O235">
        <v>32</v>
      </c>
      <c r="P235" s="42">
        <f>VLOOKUP(I235,'[5]ITEM#'!A:D,4,0)</f>
        <v>-85.85</v>
      </c>
      <c r="Q235" s="84">
        <f t="shared" si="18"/>
        <v>3.0000000000000004</v>
      </c>
      <c r="R235" s="85" t="s">
        <v>1289</v>
      </c>
    </row>
    <row r="236" spans="1:18" x14ac:dyDescent="0.25">
      <c r="A236" s="77" t="s">
        <v>8685</v>
      </c>
      <c r="B236" s="77" t="s">
        <v>8714</v>
      </c>
      <c r="C236" s="78">
        <v>45341</v>
      </c>
      <c r="D236" s="79">
        <f t="shared" si="24"/>
        <v>-25.880000000000003</v>
      </c>
      <c r="E236" s="79">
        <v>-8.7200000000000006</v>
      </c>
      <c r="F236" s="79">
        <v>-17.16</v>
      </c>
      <c r="G236" s="78">
        <v>45341</v>
      </c>
      <c r="H236" s="77" t="s">
        <v>8715</v>
      </c>
      <c r="I236" s="80">
        <v>1793724</v>
      </c>
      <c r="J236" s="80" t="s">
        <v>8895</v>
      </c>
      <c r="K236" s="80">
        <v>200364</v>
      </c>
      <c r="L236" s="81">
        <v>45343</v>
      </c>
      <c r="M236" s="77" t="str">
        <f>VLOOKUP(I236,'[5]ITEM#'!A:B,2,0)</f>
        <v>Costco01</v>
      </c>
      <c r="N236" t="s">
        <v>8894</v>
      </c>
      <c r="O236">
        <v>15</v>
      </c>
      <c r="P236" s="42">
        <f>VLOOKUP(I236,'[5]ITEM#'!A:D,4,0)</f>
        <v>-17.16</v>
      </c>
      <c r="Q236" s="84">
        <f t="shared" si="18"/>
        <v>1</v>
      </c>
      <c r="R236" s="85" t="s">
        <v>1289</v>
      </c>
    </row>
    <row r="237" spans="1:18" x14ac:dyDescent="0.25">
      <c r="A237" s="77" t="s">
        <v>8685</v>
      </c>
      <c r="B237" s="77" t="s">
        <v>8716</v>
      </c>
      <c r="C237" s="78">
        <v>45338</v>
      </c>
      <c r="D237" s="79">
        <f t="shared" si="24"/>
        <v>-86.72</v>
      </c>
      <c r="E237" s="79">
        <v>-9.3699999999999992</v>
      </c>
      <c r="F237" s="79">
        <v>-77.349999999999994</v>
      </c>
      <c r="G237" s="78">
        <v>45338</v>
      </c>
      <c r="H237" s="77" t="s">
        <v>8717</v>
      </c>
      <c r="I237" s="80">
        <v>1662420</v>
      </c>
      <c r="J237" s="80" t="s">
        <v>1318</v>
      </c>
      <c r="K237" s="80">
        <v>200364</v>
      </c>
      <c r="L237" s="81">
        <v>45343</v>
      </c>
      <c r="M237" s="77" t="str">
        <f>VLOOKUP(I237,'[5]ITEM#'!A:B,2,0)</f>
        <v>Costco01</v>
      </c>
      <c r="N237" t="s">
        <v>1301</v>
      </c>
      <c r="O237">
        <v>32</v>
      </c>
      <c r="P237" s="42">
        <f>VLOOKUP(I237,'[5]ITEM#'!A:D,4,0)</f>
        <v>-77.349999999999994</v>
      </c>
      <c r="Q237" s="84">
        <f t="shared" si="18"/>
        <v>1</v>
      </c>
      <c r="R237" s="85" t="s">
        <v>1289</v>
      </c>
    </row>
    <row r="238" spans="1:18" x14ac:dyDescent="0.25">
      <c r="A238" s="77" t="s">
        <v>8685</v>
      </c>
      <c r="B238" s="77" t="s">
        <v>8716</v>
      </c>
      <c r="C238" s="78">
        <v>45338</v>
      </c>
      <c r="D238" s="79">
        <f t="shared" si="24"/>
        <v>-95.31</v>
      </c>
      <c r="E238" s="79">
        <v>-9.4600000000000009</v>
      </c>
      <c r="F238" s="79">
        <v>-85.85</v>
      </c>
      <c r="G238" s="78">
        <v>45338</v>
      </c>
      <c r="H238" s="77" t="s">
        <v>8717</v>
      </c>
      <c r="I238" s="80">
        <v>1662421</v>
      </c>
      <c r="J238" s="80" t="s">
        <v>1300</v>
      </c>
      <c r="K238" s="80">
        <v>200364</v>
      </c>
      <c r="L238" s="81">
        <v>45343</v>
      </c>
      <c r="M238" s="77" t="str">
        <f>VLOOKUP(I238,'[5]ITEM#'!A:B,2,0)</f>
        <v>Costco01</v>
      </c>
      <c r="N238" t="s">
        <v>1301</v>
      </c>
      <c r="O238">
        <v>32</v>
      </c>
      <c r="P238" s="42">
        <f>VLOOKUP(I238,'[5]ITEM#'!A:D,4,0)</f>
        <v>-85.85</v>
      </c>
      <c r="Q238" s="84">
        <f t="shared" si="18"/>
        <v>1</v>
      </c>
      <c r="R238" s="85" t="s">
        <v>1289</v>
      </c>
    </row>
    <row r="239" spans="1:18" x14ac:dyDescent="0.25">
      <c r="A239" s="77" t="s">
        <v>8685</v>
      </c>
      <c r="B239" s="77" t="s">
        <v>8716</v>
      </c>
      <c r="C239" s="78">
        <v>45338</v>
      </c>
      <c r="D239" s="79">
        <f t="shared" si="24"/>
        <v>-40.36</v>
      </c>
      <c r="E239" s="79">
        <v>-9.07</v>
      </c>
      <c r="F239" s="79">
        <v>-31.29</v>
      </c>
      <c r="G239" s="78">
        <v>45338</v>
      </c>
      <c r="H239" s="77" t="s">
        <v>8717</v>
      </c>
      <c r="I239" s="80">
        <v>1793729</v>
      </c>
      <c r="J239" s="80" t="s">
        <v>8893</v>
      </c>
      <c r="K239" s="80">
        <v>200364</v>
      </c>
      <c r="L239" s="81">
        <v>45343</v>
      </c>
      <c r="M239" s="77" t="str">
        <f>VLOOKUP(I239,'[5]ITEM#'!A:B,2,0)</f>
        <v>Costco01</v>
      </c>
      <c r="N239" t="s">
        <v>8894</v>
      </c>
      <c r="O239">
        <v>15</v>
      </c>
      <c r="P239" s="42">
        <f>VLOOKUP(I239,'[5]ITEM#'!A:D,4,0)</f>
        <v>-31.29</v>
      </c>
      <c r="Q239" s="84">
        <f t="shared" si="18"/>
        <v>1</v>
      </c>
      <c r="R239" s="85" t="s">
        <v>1289</v>
      </c>
    </row>
    <row r="240" spans="1:18" x14ac:dyDescent="0.25">
      <c r="A240" s="77" t="s">
        <v>8685</v>
      </c>
      <c r="B240" s="77" t="s">
        <v>8718</v>
      </c>
      <c r="C240" s="78">
        <v>45338</v>
      </c>
      <c r="D240" s="79">
        <v>-25.55</v>
      </c>
      <c r="E240" s="79">
        <v>0</v>
      </c>
      <c r="F240" s="79">
        <v>-25.55</v>
      </c>
      <c r="G240" s="78">
        <v>45338</v>
      </c>
      <c r="H240" s="77" t="s">
        <v>8719</v>
      </c>
      <c r="I240" s="80">
        <v>1516596</v>
      </c>
      <c r="J240" s="80" t="s">
        <v>1344</v>
      </c>
      <c r="K240" s="80">
        <v>200364</v>
      </c>
      <c r="L240" s="81">
        <v>45343</v>
      </c>
      <c r="M240" s="77" t="str">
        <f>VLOOKUP(I240,'[5]ITEM#'!A:B,2,0)</f>
        <v>Costco01</v>
      </c>
      <c r="N240" t="s">
        <v>1291</v>
      </c>
      <c r="O240">
        <v>40</v>
      </c>
      <c r="P240" s="42">
        <f>VLOOKUP(I240,'[5]ITEM#'!A:D,4,0)</f>
        <v>-25.55</v>
      </c>
      <c r="Q240" s="84">
        <f t="shared" si="18"/>
        <v>1</v>
      </c>
      <c r="R240" s="85" t="s">
        <v>1289</v>
      </c>
    </row>
    <row r="241" spans="1:18" x14ac:dyDescent="0.25">
      <c r="A241" s="77" t="s">
        <v>8685</v>
      </c>
      <c r="B241" s="77" t="s">
        <v>8720</v>
      </c>
      <c r="C241" s="78">
        <v>45338</v>
      </c>
      <c r="D241" s="79">
        <v>-95.31</v>
      </c>
      <c r="E241" s="79">
        <v>-9.4600000000000009</v>
      </c>
      <c r="F241" s="79">
        <v>-85.85</v>
      </c>
      <c r="G241" s="78">
        <v>45338</v>
      </c>
      <c r="H241" s="77" t="s">
        <v>8721</v>
      </c>
      <c r="I241" s="80">
        <v>1662422</v>
      </c>
      <c r="J241" s="80" t="s">
        <v>1327</v>
      </c>
      <c r="K241" s="80">
        <v>200364</v>
      </c>
      <c r="L241" s="81">
        <v>45343</v>
      </c>
      <c r="M241" s="77" t="str">
        <f>VLOOKUP(I241,'[5]ITEM#'!A:B,2,0)</f>
        <v>Costco01</v>
      </c>
      <c r="N241" t="s">
        <v>1301</v>
      </c>
      <c r="O241">
        <v>32</v>
      </c>
      <c r="P241" s="42">
        <f>VLOOKUP(I241,'[5]ITEM#'!A:D,4,0)</f>
        <v>-85.85</v>
      </c>
      <c r="Q241" s="84">
        <f t="shared" si="18"/>
        <v>1</v>
      </c>
      <c r="R241" s="85" t="s">
        <v>1289</v>
      </c>
    </row>
    <row r="242" spans="1:18" x14ac:dyDescent="0.25">
      <c r="A242" s="77" t="s">
        <v>8685</v>
      </c>
      <c r="B242" s="77" t="s">
        <v>8722</v>
      </c>
      <c r="C242" s="78">
        <v>45341</v>
      </c>
      <c r="D242" s="79">
        <v>-39</v>
      </c>
      <c r="E242" s="79">
        <v>0</v>
      </c>
      <c r="F242" s="79">
        <v>-39</v>
      </c>
      <c r="G242" s="78">
        <v>45341</v>
      </c>
      <c r="H242" s="77" t="s">
        <v>8723</v>
      </c>
      <c r="I242" s="80">
        <v>1529946</v>
      </c>
      <c r="J242" s="80" t="s">
        <v>1306</v>
      </c>
      <c r="K242" s="80">
        <v>200364</v>
      </c>
      <c r="L242" s="81">
        <v>45343</v>
      </c>
      <c r="M242" s="77" t="str">
        <f>VLOOKUP(I242,'[5]ITEM#'!A:B,2,0)</f>
        <v>Costco01</v>
      </c>
      <c r="N242" t="s">
        <v>1291</v>
      </c>
      <c r="O242">
        <v>40</v>
      </c>
      <c r="P242" s="42">
        <f>VLOOKUP(I242,'[5]ITEM#'!A:D,4,0)</f>
        <v>-39</v>
      </c>
      <c r="Q242" s="84">
        <f t="shared" si="18"/>
        <v>1</v>
      </c>
      <c r="R242" s="85" t="s">
        <v>1289</v>
      </c>
    </row>
    <row r="243" spans="1:18" x14ac:dyDescent="0.25">
      <c r="A243" s="77" t="s">
        <v>8685</v>
      </c>
      <c r="B243" s="77" t="s">
        <v>8724</v>
      </c>
      <c r="C243" s="78">
        <v>45341</v>
      </c>
      <c r="D243" s="79">
        <f>E243+F243</f>
        <v>-86.72</v>
      </c>
      <c r="E243" s="79">
        <v>-9.3699999999999992</v>
      </c>
      <c r="F243" s="79">
        <v>-77.349999999999994</v>
      </c>
      <c r="G243" s="78">
        <v>45341</v>
      </c>
      <c r="H243" s="77" t="s">
        <v>8725</v>
      </c>
      <c r="I243" s="80">
        <v>1662420</v>
      </c>
      <c r="J243" s="80" t="s">
        <v>1318</v>
      </c>
      <c r="K243" s="80">
        <v>200364</v>
      </c>
      <c r="L243" s="81">
        <v>45343</v>
      </c>
      <c r="M243" s="77" t="str">
        <f>VLOOKUP(I243,'[5]ITEM#'!A:B,2,0)</f>
        <v>Costco01</v>
      </c>
      <c r="N243" t="s">
        <v>1301</v>
      </c>
      <c r="O243">
        <v>32</v>
      </c>
      <c r="P243" s="42">
        <f>VLOOKUP(I243,'[5]ITEM#'!A:D,4,0)</f>
        <v>-77.349999999999994</v>
      </c>
      <c r="Q243" s="84">
        <f t="shared" si="18"/>
        <v>1</v>
      </c>
      <c r="R243" s="85" t="s">
        <v>1289</v>
      </c>
    </row>
    <row r="244" spans="1:18" x14ac:dyDescent="0.25">
      <c r="A244" s="77" t="s">
        <v>8685</v>
      </c>
      <c r="B244" s="77" t="s">
        <v>8724</v>
      </c>
      <c r="C244" s="78">
        <v>45341</v>
      </c>
      <c r="D244" s="79">
        <f>E244+F244</f>
        <v>-95.31</v>
      </c>
      <c r="E244" s="79">
        <v>-9.4600000000000009</v>
      </c>
      <c r="F244" s="79">
        <v>-85.85</v>
      </c>
      <c r="G244" s="78">
        <v>45341</v>
      </c>
      <c r="H244" s="77" t="s">
        <v>8725</v>
      </c>
      <c r="I244" s="80">
        <v>1662422</v>
      </c>
      <c r="J244" s="80" t="s">
        <v>1327</v>
      </c>
      <c r="K244" s="80">
        <v>200364</v>
      </c>
      <c r="L244" s="81">
        <v>45343</v>
      </c>
      <c r="M244" s="77" t="str">
        <f>VLOOKUP(I244,'[5]ITEM#'!A:B,2,0)</f>
        <v>Costco01</v>
      </c>
      <c r="N244" t="s">
        <v>1301</v>
      </c>
      <c r="O244">
        <v>32</v>
      </c>
      <c r="P244" s="42">
        <f>VLOOKUP(I244,'[5]ITEM#'!A:D,4,0)</f>
        <v>-85.85</v>
      </c>
      <c r="Q244" s="84">
        <f t="shared" si="18"/>
        <v>1</v>
      </c>
      <c r="R244" s="85" t="s">
        <v>1289</v>
      </c>
    </row>
    <row r="245" spans="1:18" x14ac:dyDescent="0.25">
      <c r="A245" s="77" t="s">
        <v>8685</v>
      </c>
      <c r="B245" s="77" t="s">
        <v>8726</v>
      </c>
      <c r="C245" s="78">
        <v>45341</v>
      </c>
      <c r="D245" s="79">
        <f>E245+F245</f>
        <v>-38.659999999999997</v>
      </c>
      <c r="E245" s="79">
        <v>-10.51</v>
      </c>
      <c r="F245" s="79">
        <v>-28.15</v>
      </c>
      <c r="G245" s="78">
        <v>45341</v>
      </c>
      <c r="H245" s="77" t="s">
        <v>8727</v>
      </c>
      <c r="I245" s="80">
        <v>1540780</v>
      </c>
      <c r="J245" s="80" t="s">
        <v>1334</v>
      </c>
      <c r="K245" s="80">
        <v>200364</v>
      </c>
      <c r="L245" s="81">
        <v>45343</v>
      </c>
      <c r="M245" s="77" t="str">
        <f>VLOOKUP(I245,'[5]ITEM#'!A:B,2,0)</f>
        <v>Costco01</v>
      </c>
      <c r="N245" t="s">
        <v>1298</v>
      </c>
      <c r="O245">
        <v>60</v>
      </c>
      <c r="P245" s="42">
        <f>VLOOKUP(I245,'[5]ITEM#'!A:D,4,0)</f>
        <v>-28.15</v>
      </c>
      <c r="Q245" s="84">
        <f t="shared" si="18"/>
        <v>1</v>
      </c>
      <c r="R245" s="85" t="s">
        <v>1289</v>
      </c>
    </row>
    <row r="246" spans="1:18" x14ac:dyDescent="0.25">
      <c r="A246" s="77" t="s">
        <v>8685</v>
      </c>
      <c r="B246" s="77" t="s">
        <v>8726</v>
      </c>
      <c r="C246" s="78">
        <v>45341</v>
      </c>
      <c r="D246" s="79">
        <f t="shared" ref="D246:D247" si="25">E246+F246</f>
        <v>-173.44</v>
      </c>
      <c r="E246" s="79">
        <v>-18.739999999999998</v>
      </c>
      <c r="F246" s="79">
        <v>-154.69999999999999</v>
      </c>
      <c r="G246" s="78">
        <v>45341</v>
      </c>
      <c r="H246" s="77" t="s">
        <v>8727</v>
      </c>
      <c r="I246" s="80">
        <v>1662420</v>
      </c>
      <c r="J246" s="80" t="s">
        <v>1318</v>
      </c>
      <c r="K246" s="80">
        <v>200364</v>
      </c>
      <c r="L246" s="81">
        <v>45343</v>
      </c>
      <c r="M246" s="77" t="str">
        <f>VLOOKUP(I246,'[5]ITEM#'!A:B,2,0)</f>
        <v>Costco01</v>
      </c>
      <c r="N246" t="s">
        <v>1301</v>
      </c>
      <c r="O246">
        <v>32</v>
      </c>
      <c r="P246" s="42">
        <f>VLOOKUP(I246,'[5]ITEM#'!A:D,4,0)</f>
        <v>-77.349999999999994</v>
      </c>
      <c r="Q246" s="84">
        <f t="shared" si="18"/>
        <v>2</v>
      </c>
      <c r="R246" s="85" t="s">
        <v>1289</v>
      </c>
    </row>
    <row r="247" spans="1:18" x14ac:dyDescent="0.25">
      <c r="A247" s="77" t="s">
        <v>8685</v>
      </c>
      <c r="B247" s="77" t="s">
        <v>8726</v>
      </c>
      <c r="C247" s="78">
        <v>45341</v>
      </c>
      <c r="D247" s="79">
        <f t="shared" si="25"/>
        <v>-190.62</v>
      </c>
      <c r="E247" s="79">
        <v>-18.920000000000002</v>
      </c>
      <c r="F247" s="79">
        <v>-171.7</v>
      </c>
      <c r="G247" s="78">
        <v>45341</v>
      </c>
      <c r="H247" s="77" t="s">
        <v>8727</v>
      </c>
      <c r="I247" s="80">
        <v>1662421</v>
      </c>
      <c r="J247" s="80" t="s">
        <v>1300</v>
      </c>
      <c r="K247" s="80">
        <v>200364</v>
      </c>
      <c r="L247" s="81">
        <v>45343</v>
      </c>
      <c r="M247" s="77" t="str">
        <f>VLOOKUP(I247,'[5]ITEM#'!A:B,2,0)</f>
        <v>Costco01</v>
      </c>
      <c r="N247" t="s">
        <v>1301</v>
      </c>
      <c r="O247">
        <v>32</v>
      </c>
      <c r="P247" s="42">
        <f>VLOOKUP(I247,'[5]ITEM#'!A:D,4,0)</f>
        <v>-85.85</v>
      </c>
      <c r="Q247" s="84">
        <f t="shared" si="18"/>
        <v>2</v>
      </c>
      <c r="R247" s="85" t="s">
        <v>1289</v>
      </c>
    </row>
    <row r="248" spans="1:18" x14ac:dyDescent="0.25">
      <c r="A248" s="77" t="s">
        <v>8685</v>
      </c>
      <c r="B248" s="77" t="s">
        <v>8728</v>
      </c>
      <c r="C248" s="78">
        <v>45341</v>
      </c>
      <c r="D248" s="79">
        <v>-86.72</v>
      </c>
      <c r="E248" s="79">
        <v>-9.3699999999999992</v>
      </c>
      <c r="F248" s="79">
        <v>-77.349999999999994</v>
      </c>
      <c r="G248" s="78">
        <v>45341</v>
      </c>
      <c r="H248" s="77" t="s">
        <v>8729</v>
      </c>
      <c r="I248" s="80">
        <v>1662420</v>
      </c>
      <c r="J248" s="80" t="s">
        <v>1318</v>
      </c>
      <c r="K248" s="80">
        <v>200364</v>
      </c>
      <c r="L248" s="81">
        <v>45343</v>
      </c>
      <c r="M248" s="77" t="str">
        <f>VLOOKUP(I248,'[5]ITEM#'!A:B,2,0)</f>
        <v>Costco01</v>
      </c>
      <c r="N248" t="s">
        <v>1301</v>
      </c>
      <c r="O248">
        <v>32</v>
      </c>
      <c r="P248" s="42">
        <f>VLOOKUP(I248,'[5]ITEM#'!A:D,4,0)</f>
        <v>-77.349999999999994</v>
      </c>
      <c r="Q248" s="84">
        <f t="shared" si="18"/>
        <v>1</v>
      </c>
      <c r="R248" s="85" t="s">
        <v>1289</v>
      </c>
    </row>
    <row r="249" spans="1:18" x14ac:dyDescent="0.25">
      <c r="A249" s="77" t="s">
        <v>8685</v>
      </c>
      <c r="B249" s="77" t="s">
        <v>8730</v>
      </c>
      <c r="C249" s="78">
        <v>45338</v>
      </c>
      <c r="D249" s="79">
        <f>E249+F249</f>
        <v>-213.5</v>
      </c>
      <c r="E249" s="79">
        <v>-55.5</v>
      </c>
      <c r="F249" s="79">
        <v>-158</v>
      </c>
      <c r="G249" s="78">
        <v>45338</v>
      </c>
      <c r="H249" s="77" t="s">
        <v>8731</v>
      </c>
      <c r="I249" s="80">
        <v>1540785</v>
      </c>
      <c r="J249" s="80" t="s">
        <v>1328</v>
      </c>
      <c r="K249" s="80">
        <v>200364</v>
      </c>
      <c r="L249" s="81">
        <v>45343</v>
      </c>
      <c r="M249" s="77" t="str">
        <f>VLOOKUP(I249,'[5]ITEM#'!A:B,2,0)</f>
        <v>Costco01</v>
      </c>
      <c r="N249" t="s">
        <v>1298</v>
      </c>
      <c r="O249">
        <v>60</v>
      </c>
      <c r="P249" s="42">
        <f>VLOOKUP(I249,'[5]ITEM#'!A:D,4,0)</f>
        <v>-31.6</v>
      </c>
      <c r="Q249" s="84">
        <f t="shared" si="18"/>
        <v>5</v>
      </c>
      <c r="R249" s="85" t="s">
        <v>1289</v>
      </c>
    </row>
    <row r="250" spans="1:18" x14ac:dyDescent="0.25">
      <c r="A250" s="77" t="s">
        <v>8685</v>
      </c>
      <c r="B250" s="77" t="s">
        <v>8730</v>
      </c>
      <c r="C250" s="78">
        <v>45338</v>
      </c>
      <c r="D250" s="79">
        <f>E250+F250</f>
        <v>-173.44</v>
      </c>
      <c r="E250" s="79">
        <v>-18.739999999999998</v>
      </c>
      <c r="F250" s="79">
        <v>-154.69999999999999</v>
      </c>
      <c r="G250" s="78">
        <v>45338</v>
      </c>
      <c r="H250" s="77" t="s">
        <v>8731</v>
      </c>
      <c r="I250" s="80">
        <v>1662420</v>
      </c>
      <c r="J250" s="80" t="s">
        <v>1318</v>
      </c>
      <c r="K250" s="80">
        <v>200364</v>
      </c>
      <c r="L250" s="81">
        <v>45343</v>
      </c>
      <c r="M250" s="77" t="str">
        <f>VLOOKUP(I250,'[5]ITEM#'!A:B,2,0)</f>
        <v>Costco01</v>
      </c>
      <c r="N250" t="s">
        <v>1301</v>
      </c>
      <c r="O250">
        <v>32</v>
      </c>
      <c r="P250" s="42">
        <f>VLOOKUP(I250,'[5]ITEM#'!A:D,4,0)</f>
        <v>-77.349999999999994</v>
      </c>
      <c r="Q250" s="84">
        <f t="shared" si="18"/>
        <v>2</v>
      </c>
      <c r="R250" s="85" t="s">
        <v>1289</v>
      </c>
    </row>
    <row r="251" spans="1:18" x14ac:dyDescent="0.25">
      <c r="A251" s="77" t="s">
        <v>8685</v>
      </c>
      <c r="B251" s="77" t="s">
        <v>8732</v>
      </c>
      <c r="C251" s="78">
        <v>45338</v>
      </c>
      <c r="D251" s="79">
        <v>-25.55</v>
      </c>
      <c r="E251" s="79">
        <v>0</v>
      </c>
      <c r="F251" s="79">
        <v>-25.55</v>
      </c>
      <c r="G251" s="78">
        <v>45338</v>
      </c>
      <c r="H251" s="77" t="s">
        <v>8733</v>
      </c>
      <c r="I251" s="80">
        <v>1516596</v>
      </c>
      <c r="J251" s="80" t="s">
        <v>1344</v>
      </c>
      <c r="K251" s="80">
        <v>200364</v>
      </c>
      <c r="L251" s="81">
        <v>45343</v>
      </c>
      <c r="M251" s="77" t="str">
        <f>VLOOKUP(I251,'[5]ITEM#'!A:B,2,0)</f>
        <v>Costco01</v>
      </c>
      <c r="N251" t="s">
        <v>1291</v>
      </c>
      <c r="O251">
        <v>40</v>
      </c>
      <c r="P251" s="42">
        <f>VLOOKUP(I251,'[5]ITEM#'!A:D,4,0)</f>
        <v>-25.55</v>
      </c>
      <c r="Q251" s="84">
        <f t="shared" si="18"/>
        <v>1</v>
      </c>
      <c r="R251" s="85" t="s">
        <v>1289</v>
      </c>
    </row>
    <row r="252" spans="1:18" x14ac:dyDescent="0.25">
      <c r="A252" s="77" t="s">
        <v>8685</v>
      </c>
      <c r="B252" s="77" t="s">
        <v>8732</v>
      </c>
      <c r="C252" s="78">
        <v>45338</v>
      </c>
      <c r="D252" s="79">
        <v>-39</v>
      </c>
      <c r="E252" s="79"/>
      <c r="F252" s="79">
        <v>-39</v>
      </c>
      <c r="G252" s="78">
        <v>45338</v>
      </c>
      <c r="H252" s="77" t="s">
        <v>8733</v>
      </c>
      <c r="I252" s="80">
        <v>1529946</v>
      </c>
      <c r="J252" s="80" t="s">
        <v>1306</v>
      </c>
      <c r="K252" s="80">
        <v>200364</v>
      </c>
      <c r="L252" s="81">
        <v>45343</v>
      </c>
      <c r="M252" s="77" t="str">
        <f>VLOOKUP(I252,'[5]ITEM#'!A:B,2,0)</f>
        <v>Costco01</v>
      </c>
      <c r="N252" t="s">
        <v>1291</v>
      </c>
      <c r="O252">
        <v>40</v>
      </c>
      <c r="P252" s="42">
        <f>VLOOKUP(I252,'[5]ITEM#'!A:D,4,0)</f>
        <v>-39</v>
      </c>
      <c r="Q252" s="84">
        <f t="shared" si="18"/>
        <v>1</v>
      </c>
      <c r="R252" s="85" t="s">
        <v>1289</v>
      </c>
    </row>
    <row r="253" spans="1:18" x14ac:dyDescent="0.25">
      <c r="A253" s="77" t="s">
        <v>8685</v>
      </c>
      <c r="B253" s="77" t="s">
        <v>8734</v>
      </c>
      <c r="C253" s="78">
        <v>45338</v>
      </c>
      <c r="D253" s="79">
        <f>E253+F253</f>
        <v>-42.7</v>
      </c>
      <c r="E253" s="79">
        <v>-11.1</v>
      </c>
      <c r="F253" s="79">
        <v>-31.6</v>
      </c>
      <c r="G253" s="78">
        <v>45338</v>
      </c>
      <c r="H253" s="77" t="s">
        <v>8735</v>
      </c>
      <c r="I253" s="80">
        <v>1540785</v>
      </c>
      <c r="J253" s="80" t="s">
        <v>1328</v>
      </c>
      <c r="K253" s="80">
        <v>200364</v>
      </c>
      <c r="L253" s="81">
        <v>45343</v>
      </c>
      <c r="M253" s="77" t="str">
        <f>VLOOKUP(I253,'[5]ITEM#'!A:B,2,0)</f>
        <v>Costco01</v>
      </c>
      <c r="N253" t="s">
        <v>1298</v>
      </c>
      <c r="O253">
        <v>60</v>
      </c>
      <c r="P253" s="42">
        <f>VLOOKUP(I253,'[5]ITEM#'!A:D,4,0)</f>
        <v>-31.6</v>
      </c>
      <c r="Q253" s="84">
        <f t="shared" si="18"/>
        <v>1</v>
      </c>
      <c r="R253" s="85" t="s">
        <v>1289</v>
      </c>
    </row>
    <row r="254" spans="1:18" x14ac:dyDescent="0.25">
      <c r="A254" s="77" t="s">
        <v>8685</v>
      </c>
      <c r="B254" s="77" t="s">
        <v>8734</v>
      </c>
      <c r="C254" s="78">
        <v>45338</v>
      </c>
      <c r="D254" s="79">
        <f>E254+F254</f>
        <v>-86.72</v>
      </c>
      <c r="E254" s="79">
        <v>-9.3699999999999992</v>
      </c>
      <c r="F254" s="79">
        <v>-77.349999999999994</v>
      </c>
      <c r="G254" s="78">
        <v>45338</v>
      </c>
      <c r="H254" s="77" t="s">
        <v>8735</v>
      </c>
      <c r="I254" s="80">
        <v>1662420</v>
      </c>
      <c r="J254" s="80" t="s">
        <v>1318</v>
      </c>
      <c r="K254" s="80">
        <v>200364</v>
      </c>
      <c r="L254" s="81">
        <v>45343</v>
      </c>
      <c r="M254" s="77" t="str">
        <f>VLOOKUP(I254,'[5]ITEM#'!A:B,2,0)</f>
        <v>Costco01</v>
      </c>
      <c r="N254" t="s">
        <v>1301</v>
      </c>
      <c r="O254">
        <v>32</v>
      </c>
      <c r="P254" s="42">
        <f>VLOOKUP(I254,'[5]ITEM#'!A:D,4,0)</f>
        <v>-77.349999999999994</v>
      </c>
      <c r="Q254" s="84">
        <f t="shared" si="18"/>
        <v>1</v>
      </c>
      <c r="R254" s="85" t="s">
        <v>1289</v>
      </c>
    </row>
    <row r="255" spans="1:18" x14ac:dyDescent="0.25">
      <c r="A255" s="77" t="s">
        <v>8685</v>
      </c>
      <c r="B255" s="77" t="s">
        <v>8736</v>
      </c>
      <c r="C255" s="78">
        <v>45338</v>
      </c>
      <c r="D255" s="79">
        <v>-25.55</v>
      </c>
      <c r="E255" s="79">
        <v>0</v>
      </c>
      <c r="F255" s="79">
        <v>-25.55</v>
      </c>
      <c r="G255" s="78">
        <v>45338</v>
      </c>
      <c r="H255" s="77" t="s">
        <v>8737</v>
      </c>
      <c r="I255" s="80">
        <v>1516597</v>
      </c>
      <c r="J255" s="80" t="s">
        <v>1303</v>
      </c>
      <c r="K255" s="80">
        <v>200364</v>
      </c>
      <c r="L255" s="81">
        <v>45343</v>
      </c>
      <c r="M255" s="77" t="str">
        <f>VLOOKUP(I255,'[5]ITEM#'!A:B,2,0)</f>
        <v>Costco01</v>
      </c>
      <c r="N255" t="s">
        <v>1291</v>
      </c>
      <c r="O255">
        <v>40</v>
      </c>
      <c r="P255" s="42">
        <f>VLOOKUP(I255,'[5]ITEM#'!A:D,4,0)</f>
        <v>-25.55</v>
      </c>
      <c r="Q255" s="84">
        <f t="shared" si="18"/>
        <v>1</v>
      </c>
      <c r="R255" s="85" t="s">
        <v>1289</v>
      </c>
    </row>
    <row r="256" spans="1:18" x14ac:dyDescent="0.25">
      <c r="A256" s="77" t="s">
        <v>8685</v>
      </c>
      <c r="B256" s="77" t="s">
        <v>8738</v>
      </c>
      <c r="C256" s="78">
        <v>45341</v>
      </c>
      <c r="D256" s="79">
        <v>-25.55</v>
      </c>
      <c r="E256" s="79">
        <v>0</v>
      </c>
      <c r="F256" s="79">
        <v>-25.55</v>
      </c>
      <c r="G256" s="78">
        <v>45341</v>
      </c>
      <c r="H256" s="77" t="s">
        <v>8739</v>
      </c>
      <c r="I256" s="80">
        <v>1516597</v>
      </c>
      <c r="J256" s="80" t="s">
        <v>1303</v>
      </c>
      <c r="K256" s="80">
        <v>200364</v>
      </c>
      <c r="L256" s="81">
        <v>45343</v>
      </c>
      <c r="M256" s="77" t="str">
        <f>VLOOKUP(I256,'[5]ITEM#'!A:B,2,0)</f>
        <v>Costco01</v>
      </c>
      <c r="N256" t="s">
        <v>1291</v>
      </c>
      <c r="O256">
        <v>40</v>
      </c>
      <c r="P256" s="42">
        <f>VLOOKUP(I256,'[5]ITEM#'!A:D,4,0)</f>
        <v>-25.55</v>
      </c>
      <c r="Q256" s="84">
        <f t="shared" si="18"/>
        <v>1</v>
      </c>
      <c r="R256" s="85" t="s">
        <v>1289</v>
      </c>
    </row>
    <row r="257" spans="1:18" x14ac:dyDescent="0.25">
      <c r="A257" s="77" t="s">
        <v>8685</v>
      </c>
      <c r="B257" s="77" t="s">
        <v>8740</v>
      </c>
      <c r="C257" s="78">
        <v>45341</v>
      </c>
      <c r="D257" s="79">
        <f>E257+F257</f>
        <v>-86.72</v>
      </c>
      <c r="E257" s="79">
        <v>-9.3699999999999992</v>
      </c>
      <c r="F257" s="79">
        <v>-77.349999999999994</v>
      </c>
      <c r="G257" s="78">
        <v>45341</v>
      </c>
      <c r="H257" s="77" t="s">
        <v>8741</v>
      </c>
      <c r="I257" s="80">
        <v>1662420</v>
      </c>
      <c r="J257" s="80" t="s">
        <v>1318</v>
      </c>
      <c r="K257" s="80">
        <v>200364</v>
      </c>
      <c r="L257" s="81">
        <v>45343</v>
      </c>
      <c r="M257" s="77" t="str">
        <f>VLOOKUP(I257,'[5]ITEM#'!A:B,2,0)</f>
        <v>Costco01</v>
      </c>
      <c r="N257" t="s">
        <v>1301</v>
      </c>
      <c r="O257">
        <v>32</v>
      </c>
      <c r="P257" s="42">
        <f>VLOOKUP(I257,'[5]ITEM#'!A:D,4,0)</f>
        <v>-77.349999999999994</v>
      </c>
      <c r="Q257" s="84">
        <f t="shared" si="18"/>
        <v>1</v>
      </c>
      <c r="R257" s="85" t="s">
        <v>1289</v>
      </c>
    </row>
    <row r="258" spans="1:18" x14ac:dyDescent="0.25">
      <c r="A258" s="77" t="s">
        <v>8685</v>
      </c>
      <c r="B258" s="77" t="s">
        <v>8740</v>
      </c>
      <c r="C258" s="78">
        <v>45341</v>
      </c>
      <c r="D258" s="79">
        <f t="shared" ref="D258:D260" si="26">E258+F258</f>
        <v>-95.31</v>
      </c>
      <c r="E258" s="79">
        <v>-9.4600000000000009</v>
      </c>
      <c r="F258" s="79">
        <v>-85.85</v>
      </c>
      <c r="G258" s="78">
        <v>45341</v>
      </c>
      <c r="H258" s="77" t="s">
        <v>8741</v>
      </c>
      <c r="I258" s="80">
        <v>1662421</v>
      </c>
      <c r="J258" s="80" t="s">
        <v>1300</v>
      </c>
      <c r="K258" s="80">
        <v>200364</v>
      </c>
      <c r="L258" s="81">
        <v>45343</v>
      </c>
      <c r="M258" s="77" t="str">
        <f>VLOOKUP(I258,'[5]ITEM#'!A:B,2,0)</f>
        <v>Costco01</v>
      </c>
      <c r="N258" t="s">
        <v>1301</v>
      </c>
      <c r="O258">
        <v>32</v>
      </c>
      <c r="P258" s="42">
        <f>VLOOKUP(I258,'[5]ITEM#'!A:D,4,0)</f>
        <v>-85.85</v>
      </c>
      <c r="Q258" s="84">
        <f t="shared" ref="Q258:Q321" si="27">F258/P258</f>
        <v>1</v>
      </c>
      <c r="R258" s="85" t="s">
        <v>1289</v>
      </c>
    </row>
    <row r="259" spans="1:18" x14ac:dyDescent="0.25">
      <c r="A259" s="77" t="s">
        <v>8685</v>
      </c>
      <c r="B259" s="77" t="s">
        <v>8740</v>
      </c>
      <c r="C259" s="78">
        <v>45341</v>
      </c>
      <c r="D259" s="79">
        <f t="shared" si="26"/>
        <v>-207.04000000000002</v>
      </c>
      <c r="E259" s="79">
        <v>-69.760000000000005</v>
      </c>
      <c r="F259" s="79">
        <v>-137.28</v>
      </c>
      <c r="G259" s="78">
        <v>45341</v>
      </c>
      <c r="H259" s="77" t="s">
        <v>8741</v>
      </c>
      <c r="I259" s="80">
        <v>1793724</v>
      </c>
      <c r="J259" s="80" t="s">
        <v>8895</v>
      </c>
      <c r="K259" s="80">
        <v>200364</v>
      </c>
      <c r="L259" s="81">
        <v>45343</v>
      </c>
      <c r="M259" s="77" t="str">
        <f>VLOOKUP(I259,'[5]ITEM#'!A:B,2,0)</f>
        <v>Costco01</v>
      </c>
      <c r="N259" t="s">
        <v>8894</v>
      </c>
      <c r="O259">
        <v>15</v>
      </c>
      <c r="P259" s="42">
        <f>VLOOKUP(I259,'[5]ITEM#'!A:D,4,0)</f>
        <v>-17.16</v>
      </c>
      <c r="Q259" s="84">
        <f t="shared" si="27"/>
        <v>8</v>
      </c>
      <c r="R259" s="85" t="s">
        <v>1289</v>
      </c>
    </row>
    <row r="260" spans="1:18" x14ac:dyDescent="0.25">
      <c r="A260" s="77" t="s">
        <v>8685</v>
      </c>
      <c r="B260" s="77" t="s">
        <v>8740</v>
      </c>
      <c r="C260" s="78">
        <v>45341</v>
      </c>
      <c r="D260" s="79">
        <f t="shared" si="26"/>
        <v>-32.4</v>
      </c>
      <c r="E260" s="79">
        <v>-8.86</v>
      </c>
      <c r="F260" s="79">
        <v>-23.54</v>
      </c>
      <c r="G260" s="78">
        <v>45341</v>
      </c>
      <c r="H260" s="77" t="s">
        <v>8741</v>
      </c>
      <c r="I260" s="80">
        <v>1793726</v>
      </c>
      <c r="J260" s="80" t="s">
        <v>8896</v>
      </c>
      <c r="K260" s="80">
        <v>200364</v>
      </c>
      <c r="L260" s="81">
        <v>45343</v>
      </c>
      <c r="M260" s="77" t="str">
        <f>VLOOKUP(I260,'[5]ITEM#'!A:B,2,0)</f>
        <v>Costco01</v>
      </c>
      <c r="N260" t="s">
        <v>8894</v>
      </c>
      <c r="O260">
        <v>15</v>
      </c>
      <c r="P260" s="42">
        <f>VLOOKUP(I260,'[5]ITEM#'!A:D,4,0)</f>
        <v>-23.54</v>
      </c>
      <c r="Q260" s="84">
        <f t="shared" si="27"/>
        <v>1</v>
      </c>
      <c r="R260" s="85" t="s">
        <v>1289</v>
      </c>
    </row>
    <row r="261" spans="1:18" x14ac:dyDescent="0.25">
      <c r="A261" s="77" t="s">
        <v>8742</v>
      </c>
      <c r="B261" s="77" t="s">
        <v>8743</v>
      </c>
      <c r="C261" s="78">
        <v>45342</v>
      </c>
      <c r="D261" s="79">
        <v>-32.380000000000003</v>
      </c>
      <c r="E261" s="79">
        <v>-9.8800000000000008</v>
      </c>
      <c r="F261" s="79">
        <v>-22.5</v>
      </c>
      <c r="G261" s="78">
        <v>45342</v>
      </c>
      <c r="H261" s="77" t="s">
        <v>8744</v>
      </c>
      <c r="I261" s="80">
        <v>1663075</v>
      </c>
      <c r="J261" s="80" t="s">
        <v>5741</v>
      </c>
      <c r="K261" s="80">
        <v>200369</v>
      </c>
      <c r="L261" s="81">
        <v>45344</v>
      </c>
      <c r="M261" s="77" t="str">
        <f>VLOOKUP(I261,'[5]ITEM#'!A:B,2,0)</f>
        <v>Costco01</v>
      </c>
      <c r="N261" t="s">
        <v>1311</v>
      </c>
      <c r="O261">
        <v>55</v>
      </c>
      <c r="P261" s="42">
        <f>VLOOKUP(I261,'[5]ITEM#'!A:D,4,0)</f>
        <v>-22.5</v>
      </c>
      <c r="Q261" s="84">
        <f t="shared" si="27"/>
        <v>1</v>
      </c>
      <c r="R261" s="85" t="s">
        <v>1289</v>
      </c>
    </row>
    <row r="262" spans="1:18" x14ac:dyDescent="0.25">
      <c r="A262" s="77" t="s">
        <v>8742</v>
      </c>
      <c r="B262" s="77" t="s">
        <v>8745</v>
      </c>
      <c r="C262" s="78">
        <v>45342</v>
      </c>
      <c r="D262" s="79">
        <v>-51.76</v>
      </c>
      <c r="E262" s="79">
        <v>-17.440000000000001</v>
      </c>
      <c r="F262" s="79">
        <v>-34.32</v>
      </c>
      <c r="G262" s="78">
        <v>45342</v>
      </c>
      <c r="H262" s="77" t="s">
        <v>8746</v>
      </c>
      <c r="I262" s="80">
        <v>1793724</v>
      </c>
      <c r="J262" s="80" t="s">
        <v>8895</v>
      </c>
      <c r="K262" s="80">
        <v>200371</v>
      </c>
      <c r="L262" s="81">
        <v>45344</v>
      </c>
      <c r="M262" s="77" t="str">
        <f>VLOOKUP(I262,'[5]ITEM#'!A:B,2,0)</f>
        <v>Costco01</v>
      </c>
      <c r="N262" t="s">
        <v>8894</v>
      </c>
      <c r="O262">
        <v>15</v>
      </c>
      <c r="P262" s="42">
        <f>VLOOKUP(I262,'[5]ITEM#'!A:D,4,0)</f>
        <v>-17.16</v>
      </c>
      <c r="Q262" s="84">
        <f t="shared" si="27"/>
        <v>2</v>
      </c>
      <c r="R262" s="85" t="s">
        <v>1289</v>
      </c>
    </row>
    <row r="263" spans="1:18" x14ac:dyDescent="0.25">
      <c r="A263" s="77" t="s">
        <v>8742</v>
      </c>
      <c r="B263" s="77" t="s">
        <v>8747</v>
      </c>
      <c r="C263" s="78">
        <v>45342</v>
      </c>
      <c r="D263" s="79">
        <v>-40.36</v>
      </c>
      <c r="E263" s="79">
        <v>-9.07</v>
      </c>
      <c r="F263" s="79">
        <v>-31.29</v>
      </c>
      <c r="G263" s="78">
        <v>45342</v>
      </c>
      <c r="H263" s="77" t="s">
        <v>8748</v>
      </c>
      <c r="I263" s="80">
        <v>1793729</v>
      </c>
      <c r="J263" s="80" t="s">
        <v>8893</v>
      </c>
      <c r="K263" s="80">
        <v>200371</v>
      </c>
      <c r="L263" s="81">
        <v>45344</v>
      </c>
      <c r="M263" s="77" t="str">
        <f>VLOOKUP(I263,'[5]ITEM#'!A:B,2,0)</f>
        <v>Costco01</v>
      </c>
      <c r="N263" t="s">
        <v>8894</v>
      </c>
      <c r="O263">
        <v>15</v>
      </c>
      <c r="P263" s="42">
        <f>VLOOKUP(I263,'[5]ITEM#'!A:D,4,0)</f>
        <v>-31.29</v>
      </c>
      <c r="Q263" s="84">
        <f t="shared" si="27"/>
        <v>1</v>
      </c>
      <c r="R263" s="85" t="s">
        <v>1289</v>
      </c>
    </row>
    <row r="264" spans="1:18" x14ac:dyDescent="0.25">
      <c r="A264" s="77" t="s">
        <v>8742</v>
      </c>
      <c r="B264" s="77" t="s">
        <v>8749</v>
      </c>
      <c r="C264" s="78">
        <v>45342</v>
      </c>
      <c r="D264" s="79">
        <f>E264+F264</f>
        <v>-85.4</v>
      </c>
      <c r="E264" s="79">
        <v>-22.2</v>
      </c>
      <c r="F264" s="79">
        <v>-63.2</v>
      </c>
      <c r="G264" s="78">
        <v>45342</v>
      </c>
      <c r="H264" s="77" t="s">
        <v>8750</v>
      </c>
      <c r="I264" s="80">
        <v>1540787</v>
      </c>
      <c r="J264" s="80" t="s">
        <v>1341</v>
      </c>
      <c r="K264" s="80">
        <v>200371</v>
      </c>
      <c r="L264" s="81">
        <v>45344</v>
      </c>
      <c r="M264" s="77" t="str">
        <f>VLOOKUP(I264,'[5]ITEM#'!A:B,2,0)</f>
        <v>Costco01</v>
      </c>
      <c r="N264" t="s">
        <v>1298</v>
      </c>
      <c r="O264">
        <v>60</v>
      </c>
      <c r="P264" s="42">
        <f>VLOOKUP(I264,'[5]ITEM#'!A:D,4,0)</f>
        <v>-31.6</v>
      </c>
      <c r="Q264" s="84">
        <f t="shared" si="27"/>
        <v>2</v>
      </c>
      <c r="R264" s="85" t="s">
        <v>1289</v>
      </c>
    </row>
    <row r="265" spans="1:18" x14ac:dyDescent="0.25">
      <c r="A265" s="77" t="s">
        <v>8742</v>
      </c>
      <c r="B265" s="77" t="s">
        <v>8749</v>
      </c>
      <c r="C265" s="78">
        <v>45342</v>
      </c>
      <c r="D265" s="79">
        <f t="shared" ref="D265:D272" si="28">E265+F265</f>
        <v>-95.31</v>
      </c>
      <c r="E265" s="79">
        <v>-9.4600000000000009</v>
      </c>
      <c r="F265" s="79">
        <v>-85.85</v>
      </c>
      <c r="G265" s="78">
        <v>45342</v>
      </c>
      <c r="H265" s="77" t="s">
        <v>8750</v>
      </c>
      <c r="I265" s="80">
        <v>1662421</v>
      </c>
      <c r="J265" s="80" t="s">
        <v>1300</v>
      </c>
      <c r="K265" s="80">
        <v>200371</v>
      </c>
      <c r="L265" s="81">
        <v>45344</v>
      </c>
      <c r="M265" s="77" t="str">
        <f>VLOOKUP(I265,'[5]ITEM#'!A:B,2,0)</f>
        <v>Costco01</v>
      </c>
      <c r="N265" t="s">
        <v>1301</v>
      </c>
      <c r="O265">
        <v>32</v>
      </c>
      <c r="P265" s="42">
        <f>VLOOKUP(I265,'[5]ITEM#'!A:D,4,0)</f>
        <v>-85.85</v>
      </c>
      <c r="Q265" s="84">
        <f t="shared" si="27"/>
        <v>1</v>
      </c>
      <c r="R265" s="85" t="s">
        <v>1289</v>
      </c>
    </row>
    <row r="266" spans="1:18" x14ac:dyDescent="0.25">
      <c r="A266" s="77" t="s">
        <v>8742</v>
      </c>
      <c r="B266" s="77" t="s">
        <v>8749</v>
      </c>
      <c r="C266" s="78">
        <v>45342</v>
      </c>
      <c r="D266" s="79">
        <f t="shared" si="28"/>
        <v>-25.880000000000003</v>
      </c>
      <c r="E266" s="79">
        <v>-8.7200000000000006</v>
      </c>
      <c r="F266" s="79">
        <v>-17.16</v>
      </c>
      <c r="G266" s="78">
        <v>45342</v>
      </c>
      <c r="H266" s="77" t="s">
        <v>8750</v>
      </c>
      <c r="I266" s="80">
        <v>1793724</v>
      </c>
      <c r="J266" s="80" t="s">
        <v>8895</v>
      </c>
      <c r="K266" s="80">
        <v>200371</v>
      </c>
      <c r="L266" s="81">
        <v>45344</v>
      </c>
      <c r="M266" s="77" t="str">
        <f>VLOOKUP(I266,'[5]ITEM#'!A:B,2,0)</f>
        <v>Costco01</v>
      </c>
      <c r="N266" t="s">
        <v>8894</v>
      </c>
      <c r="O266">
        <v>15</v>
      </c>
      <c r="P266" s="42">
        <f>VLOOKUP(I266,'[5]ITEM#'!A:D,4,0)</f>
        <v>-17.16</v>
      </c>
      <c r="Q266" s="84">
        <f t="shared" si="27"/>
        <v>1</v>
      </c>
      <c r="R266" s="85" t="s">
        <v>1289</v>
      </c>
    </row>
    <row r="267" spans="1:18" x14ac:dyDescent="0.25">
      <c r="A267" s="77" t="s">
        <v>8742</v>
      </c>
      <c r="B267" s="77" t="s">
        <v>8749</v>
      </c>
      <c r="C267" s="78">
        <v>45342</v>
      </c>
      <c r="D267" s="79">
        <f t="shared" si="28"/>
        <v>-40.36</v>
      </c>
      <c r="E267" s="79">
        <v>-9.07</v>
      </c>
      <c r="F267" s="79">
        <v>-31.29</v>
      </c>
      <c r="G267" s="78">
        <v>45342</v>
      </c>
      <c r="H267" s="77" t="s">
        <v>8750</v>
      </c>
      <c r="I267" s="80">
        <v>1793730</v>
      </c>
      <c r="J267" s="80" t="s">
        <v>8899</v>
      </c>
      <c r="K267" s="80">
        <v>200371</v>
      </c>
      <c r="L267" s="81">
        <v>45344</v>
      </c>
      <c r="M267" s="77" t="str">
        <f>VLOOKUP(I267,'[5]ITEM#'!A:B,2,0)</f>
        <v>Costco01</v>
      </c>
      <c r="N267" t="s">
        <v>8894</v>
      </c>
      <c r="O267">
        <v>15</v>
      </c>
      <c r="P267" s="42">
        <f>VLOOKUP(I267,'[5]ITEM#'!A:D,4,0)</f>
        <v>-31.29</v>
      </c>
      <c r="Q267" s="84">
        <f t="shared" si="27"/>
        <v>1</v>
      </c>
      <c r="R267" s="85" t="s">
        <v>1289</v>
      </c>
    </row>
    <row r="268" spans="1:18" x14ac:dyDescent="0.25">
      <c r="A268" s="77" t="s">
        <v>8742</v>
      </c>
      <c r="B268" s="77" t="s">
        <v>8751</v>
      </c>
      <c r="C268" s="78">
        <v>45342</v>
      </c>
      <c r="D268" s="79">
        <f t="shared" si="28"/>
        <v>-38.659999999999997</v>
      </c>
      <c r="E268" s="79">
        <v>-10.51</v>
      </c>
      <c r="F268" s="79">
        <v>-28.15</v>
      </c>
      <c r="G268" s="78">
        <v>45342</v>
      </c>
      <c r="H268" s="77" t="s">
        <v>8752</v>
      </c>
      <c r="I268" s="80">
        <v>1540780</v>
      </c>
      <c r="J268" s="80" t="s">
        <v>1334</v>
      </c>
      <c r="K268" s="80">
        <v>200371</v>
      </c>
      <c r="L268" s="81">
        <v>45344</v>
      </c>
      <c r="M268" s="77" t="str">
        <f>VLOOKUP(I268,'[5]ITEM#'!A:B,2,0)</f>
        <v>Costco01</v>
      </c>
      <c r="N268" t="s">
        <v>1298</v>
      </c>
      <c r="O268">
        <v>60</v>
      </c>
      <c r="P268" s="42">
        <f>VLOOKUP(I268,'[5]ITEM#'!A:D,4,0)</f>
        <v>-28.15</v>
      </c>
      <c r="Q268" s="84">
        <f t="shared" si="27"/>
        <v>1</v>
      </c>
      <c r="R268" s="85" t="s">
        <v>1289</v>
      </c>
    </row>
    <row r="269" spans="1:18" x14ac:dyDescent="0.25">
      <c r="A269" s="77" t="s">
        <v>8742</v>
      </c>
      <c r="B269" s="77" t="s">
        <v>8751</v>
      </c>
      <c r="C269" s="78">
        <v>45342</v>
      </c>
      <c r="D269" s="79">
        <f t="shared" si="28"/>
        <v>-86.72</v>
      </c>
      <c r="E269" s="79">
        <v>-9.3699999999999992</v>
      </c>
      <c r="F269" s="79">
        <v>-77.349999999999994</v>
      </c>
      <c r="G269" s="78">
        <v>45342</v>
      </c>
      <c r="H269" s="77" t="s">
        <v>8752</v>
      </c>
      <c r="I269" s="80">
        <v>1662420</v>
      </c>
      <c r="J269" s="80" t="s">
        <v>1318</v>
      </c>
      <c r="K269" s="80">
        <v>200371</v>
      </c>
      <c r="L269" s="81">
        <v>45344</v>
      </c>
      <c r="M269" s="77" t="str">
        <f>VLOOKUP(I269,'[5]ITEM#'!A:B,2,0)</f>
        <v>Costco01</v>
      </c>
      <c r="N269" t="s">
        <v>1301</v>
      </c>
      <c r="O269">
        <v>32</v>
      </c>
      <c r="P269" s="42">
        <f>VLOOKUP(I269,'[5]ITEM#'!A:D,4,0)</f>
        <v>-77.349999999999994</v>
      </c>
      <c r="Q269" s="84">
        <f t="shared" si="27"/>
        <v>1</v>
      </c>
      <c r="R269" s="85" t="s">
        <v>1289</v>
      </c>
    </row>
    <row r="270" spans="1:18" x14ac:dyDescent="0.25">
      <c r="A270" s="77" t="s">
        <v>8742</v>
      </c>
      <c r="B270" s="77" t="s">
        <v>8753</v>
      </c>
      <c r="C270" s="78">
        <v>45342</v>
      </c>
      <c r="D270" s="79">
        <f t="shared" si="28"/>
        <v>-115.98</v>
      </c>
      <c r="E270" s="79">
        <v>-31.53</v>
      </c>
      <c r="F270" s="79">
        <v>-84.45</v>
      </c>
      <c r="G270" s="78">
        <v>45342</v>
      </c>
      <c r="H270" s="77" t="s">
        <v>8754</v>
      </c>
      <c r="I270" s="80">
        <v>1540783</v>
      </c>
      <c r="J270" s="80" t="s">
        <v>1317</v>
      </c>
      <c r="K270" s="80">
        <v>200371</v>
      </c>
      <c r="L270" s="81">
        <v>45344</v>
      </c>
      <c r="M270" s="77" t="str">
        <f>VLOOKUP(I270,'[5]ITEM#'!A:B,2,0)</f>
        <v>Costco01</v>
      </c>
      <c r="N270" t="s">
        <v>1298</v>
      </c>
      <c r="O270">
        <v>60</v>
      </c>
      <c r="P270" s="42">
        <f>VLOOKUP(I270,'[5]ITEM#'!A:D,4,0)</f>
        <v>-28.15</v>
      </c>
      <c r="Q270" s="84">
        <f t="shared" si="27"/>
        <v>3.0000000000000004</v>
      </c>
      <c r="R270" s="85" t="s">
        <v>1289</v>
      </c>
    </row>
    <row r="271" spans="1:18" x14ac:dyDescent="0.25">
      <c r="A271" s="77" t="s">
        <v>8742</v>
      </c>
      <c r="B271" s="77" t="s">
        <v>8753</v>
      </c>
      <c r="C271" s="78">
        <v>45342</v>
      </c>
      <c r="D271" s="79">
        <f t="shared" si="28"/>
        <v>-260.16000000000003</v>
      </c>
      <c r="E271" s="79">
        <v>-28.11</v>
      </c>
      <c r="F271" s="79">
        <v>-232.05</v>
      </c>
      <c r="G271" s="78">
        <v>45342</v>
      </c>
      <c r="H271" s="77" t="s">
        <v>8754</v>
      </c>
      <c r="I271" s="80">
        <v>1662420</v>
      </c>
      <c r="J271" s="80" t="s">
        <v>1318</v>
      </c>
      <c r="K271" s="80">
        <v>200371</v>
      </c>
      <c r="L271" s="81">
        <v>45344</v>
      </c>
      <c r="M271" s="77" t="str">
        <f>VLOOKUP(I271,'[5]ITEM#'!A:B,2,0)</f>
        <v>Costco01</v>
      </c>
      <c r="N271" t="s">
        <v>1301</v>
      </c>
      <c r="O271">
        <v>32</v>
      </c>
      <c r="P271" s="42">
        <f>VLOOKUP(I271,'[5]ITEM#'!A:D,4,0)</f>
        <v>-77.349999999999994</v>
      </c>
      <c r="Q271" s="84">
        <f t="shared" si="27"/>
        <v>3.0000000000000004</v>
      </c>
      <c r="R271" s="85" t="s">
        <v>1289</v>
      </c>
    </row>
    <row r="272" spans="1:18" x14ac:dyDescent="0.25">
      <c r="A272" s="77" t="s">
        <v>8742</v>
      </c>
      <c r="B272" s="77" t="s">
        <v>8753</v>
      </c>
      <c r="C272" s="78">
        <v>45342</v>
      </c>
      <c r="D272" s="79">
        <f t="shared" si="28"/>
        <v>-190.62</v>
      </c>
      <c r="E272" s="79">
        <v>-18.920000000000002</v>
      </c>
      <c r="F272" s="79">
        <v>-171.7</v>
      </c>
      <c r="G272" s="78">
        <v>45342</v>
      </c>
      <c r="H272" s="77" t="s">
        <v>8754</v>
      </c>
      <c r="I272" s="80">
        <v>1662421</v>
      </c>
      <c r="J272" s="80" t="s">
        <v>1300</v>
      </c>
      <c r="K272" s="80">
        <v>200371</v>
      </c>
      <c r="L272" s="81">
        <v>45344</v>
      </c>
      <c r="M272" s="77" t="str">
        <f>VLOOKUP(I272,'[5]ITEM#'!A:B,2,0)</f>
        <v>Costco01</v>
      </c>
      <c r="N272" t="s">
        <v>1301</v>
      </c>
      <c r="O272">
        <v>32</v>
      </c>
      <c r="P272" s="42">
        <f>VLOOKUP(I272,'[5]ITEM#'!A:D,4,0)</f>
        <v>-85.85</v>
      </c>
      <c r="Q272" s="84">
        <f t="shared" si="27"/>
        <v>2</v>
      </c>
      <c r="R272" s="85" t="s">
        <v>1289</v>
      </c>
    </row>
    <row r="273" spans="1:18" x14ac:dyDescent="0.25">
      <c r="A273" s="77" t="s">
        <v>8742</v>
      </c>
      <c r="B273" s="77" t="s">
        <v>8755</v>
      </c>
      <c r="C273" s="78">
        <v>45342</v>
      </c>
      <c r="D273" s="79">
        <v>-78</v>
      </c>
      <c r="E273" s="79">
        <v>0</v>
      </c>
      <c r="F273" s="79">
        <v>-78</v>
      </c>
      <c r="G273" s="78">
        <v>45342</v>
      </c>
      <c r="H273" s="77" t="s">
        <v>8756</v>
      </c>
      <c r="I273" s="80">
        <v>1529946</v>
      </c>
      <c r="J273" s="80" t="s">
        <v>1306</v>
      </c>
      <c r="K273" s="80">
        <v>200371</v>
      </c>
      <c r="L273" s="81">
        <v>45344</v>
      </c>
      <c r="M273" s="77" t="str">
        <f>VLOOKUP(I273,'[5]ITEM#'!A:B,2,0)</f>
        <v>Costco01</v>
      </c>
      <c r="N273" t="s">
        <v>1291</v>
      </c>
      <c r="O273">
        <v>40</v>
      </c>
      <c r="P273" s="42">
        <f>VLOOKUP(I273,'[5]ITEM#'!A:D,4,0)</f>
        <v>-39</v>
      </c>
      <c r="Q273" s="84">
        <f t="shared" si="27"/>
        <v>2</v>
      </c>
      <c r="R273" s="85" t="s">
        <v>1289</v>
      </c>
    </row>
    <row r="274" spans="1:18" x14ac:dyDescent="0.25">
      <c r="A274" s="77" t="s">
        <v>8742</v>
      </c>
      <c r="B274" s="77" t="s">
        <v>8757</v>
      </c>
      <c r="C274" s="78">
        <v>45342</v>
      </c>
      <c r="D274" s="79">
        <v>-40.36</v>
      </c>
      <c r="E274" s="79">
        <v>-9.07</v>
      </c>
      <c r="F274" s="79">
        <v>-31.29</v>
      </c>
      <c r="G274" s="78">
        <v>45342</v>
      </c>
      <c r="H274" s="77" t="s">
        <v>8758</v>
      </c>
      <c r="I274" s="80">
        <v>1793729</v>
      </c>
      <c r="J274" s="80" t="s">
        <v>8893</v>
      </c>
      <c r="K274" s="80">
        <v>200371</v>
      </c>
      <c r="L274" s="81">
        <v>45344</v>
      </c>
      <c r="M274" s="77" t="str">
        <f>VLOOKUP(I274,'[5]ITEM#'!A:B,2,0)</f>
        <v>Costco01</v>
      </c>
      <c r="N274" t="s">
        <v>8894</v>
      </c>
      <c r="O274">
        <v>15</v>
      </c>
      <c r="P274" s="42">
        <f>VLOOKUP(I274,'[5]ITEM#'!A:D,4,0)</f>
        <v>-31.29</v>
      </c>
      <c r="Q274" s="84">
        <f t="shared" si="27"/>
        <v>1</v>
      </c>
      <c r="R274" s="85" t="s">
        <v>1289</v>
      </c>
    </row>
    <row r="275" spans="1:18" x14ac:dyDescent="0.25">
      <c r="A275" s="77" t="s">
        <v>8759</v>
      </c>
      <c r="B275" s="77" t="s">
        <v>8760</v>
      </c>
      <c r="C275" s="78">
        <v>45343</v>
      </c>
      <c r="D275" s="79">
        <v>-86.72</v>
      </c>
      <c r="E275" s="79">
        <v>-9.3699999999999992</v>
      </c>
      <c r="F275" s="79">
        <v>-77.349999999999994</v>
      </c>
      <c r="G275" s="78">
        <v>45343</v>
      </c>
      <c r="H275" s="77" t="s">
        <v>8761</v>
      </c>
      <c r="I275" s="80">
        <v>1662420</v>
      </c>
      <c r="J275" s="80" t="s">
        <v>1318</v>
      </c>
      <c r="K275" s="80">
        <v>200543</v>
      </c>
      <c r="L275" s="81">
        <v>45345</v>
      </c>
      <c r="M275" s="77" t="str">
        <f>VLOOKUP(I275,'[5]ITEM#'!A:B,2,0)</f>
        <v>Costco01</v>
      </c>
      <c r="N275" t="s">
        <v>1301</v>
      </c>
      <c r="O275">
        <v>32</v>
      </c>
      <c r="P275" s="42">
        <f>VLOOKUP(I275,'[5]ITEM#'!A:D,4,0)</f>
        <v>-77.349999999999994</v>
      </c>
      <c r="Q275" s="84">
        <f t="shared" si="27"/>
        <v>1</v>
      </c>
      <c r="R275" s="85" t="s">
        <v>1289</v>
      </c>
    </row>
    <row r="276" spans="1:18" x14ac:dyDescent="0.25">
      <c r="A276" s="77" t="s">
        <v>8759</v>
      </c>
      <c r="B276" s="77" t="s">
        <v>8762</v>
      </c>
      <c r="C276" s="78">
        <v>45343</v>
      </c>
      <c r="D276" s="79">
        <v>-22.78</v>
      </c>
      <c r="E276" s="79">
        <v>0</v>
      </c>
      <c r="F276" s="79">
        <v>-22.78</v>
      </c>
      <c r="G276" s="78">
        <v>45343</v>
      </c>
      <c r="H276" s="77" t="s">
        <v>8763</v>
      </c>
      <c r="I276" s="80">
        <v>1529939</v>
      </c>
      <c r="J276" s="80" t="s">
        <v>1339</v>
      </c>
      <c r="K276" s="80">
        <v>200543</v>
      </c>
      <c r="L276" s="81">
        <v>45345</v>
      </c>
      <c r="M276" s="77" t="str">
        <f>VLOOKUP(I276,'[5]ITEM#'!A:B,2,0)</f>
        <v>Costco01</v>
      </c>
      <c r="N276" t="s">
        <v>1291</v>
      </c>
      <c r="O276">
        <v>40</v>
      </c>
      <c r="P276" s="42">
        <f>VLOOKUP(I276,'[5]ITEM#'!A:D,4,0)</f>
        <v>-22.78</v>
      </c>
      <c r="Q276" s="84">
        <f t="shared" si="27"/>
        <v>1</v>
      </c>
      <c r="R276" s="85" t="s">
        <v>1289</v>
      </c>
    </row>
    <row r="277" spans="1:18" x14ac:dyDescent="0.25">
      <c r="A277" s="77" t="s">
        <v>8759</v>
      </c>
      <c r="B277" s="77" t="s">
        <v>8762</v>
      </c>
      <c r="C277" s="78">
        <v>45343</v>
      </c>
      <c r="D277" s="79">
        <v>-78</v>
      </c>
      <c r="E277" s="79"/>
      <c r="F277" s="79">
        <v>-78</v>
      </c>
      <c r="G277" s="78">
        <v>45343</v>
      </c>
      <c r="H277" s="77" t="s">
        <v>8763</v>
      </c>
      <c r="I277" s="80">
        <v>1529947</v>
      </c>
      <c r="J277" s="80" t="s">
        <v>1294</v>
      </c>
      <c r="K277" s="80">
        <v>200543</v>
      </c>
      <c r="L277" s="81">
        <v>45345</v>
      </c>
      <c r="M277" s="77" t="str">
        <f>VLOOKUP(I277,'[5]ITEM#'!A:B,2,0)</f>
        <v>Costco01</v>
      </c>
      <c r="N277" t="s">
        <v>1291</v>
      </c>
      <c r="O277">
        <v>40</v>
      </c>
      <c r="P277" s="42">
        <f>VLOOKUP(I277,'[5]ITEM#'!A:D,4,0)</f>
        <v>-39</v>
      </c>
      <c r="Q277" s="84">
        <f t="shared" si="27"/>
        <v>2</v>
      </c>
      <c r="R277" s="85" t="s">
        <v>1289</v>
      </c>
    </row>
    <row r="278" spans="1:18" x14ac:dyDescent="0.25">
      <c r="A278" s="77" t="s">
        <v>8759</v>
      </c>
      <c r="B278" s="77" t="s">
        <v>8764</v>
      </c>
      <c r="C278" s="78">
        <v>45343</v>
      </c>
      <c r="D278" s="79">
        <f>E278+F278</f>
        <v>-154.63999999999999</v>
      </c>
      <c r="E278" s="79">
        <v>-42.04</v>
      </c>
      <c r="F278" s="79">
        <v>-112.6</v>
      </c>
      <c r="G278" s="78">
        <v>45343</v>
      </c>
      <c r="H278" s="77" t="s">
        <v>8765</v>
      </c>
      <c r="I278" s="80">
        <v>1540781</v>
      </c>
      <c r="J278" s="80" t="s">
        <v>1308</v>
      </c>
      <c r="K278" s="80">
        <v>200543</v>
      </c>
      <c r="L278" s="81">
        <v>45345</v>
      </c>
      <c r="M278" s="77" t="str">
        <f>VLOOKUP(I278,'[5]ITEM#'!A:B,2,0)</f>
        <v>Costco01</v>
      </c>
      <c r="N278" t="s">
        <v>1298</v>
      </c>
      <c r="O278">
        <v>60</v>
      </c>
      <c r="P278" s="42">
        <f>VLOOKUP(I278,'[5]ITEM#'!A:D,4,0)</f>
        <v>-28.15</v>
      </c>
      <c r="Q278" s="84">
        <f t="shared" si="27"/>
        <v>4</v>
      </c>
      <c r="R278" s="85" t="s">
        <v>1289</v>
      </c>
    </row>
    <row r="279" spans="1:18" x14ac:dyDescent="0.25">
      <c r="A279" s="77" t="s">
        <v>8759</v>
      </c>
      <c r="B279" s="77" t="s">
        <v>8764</v>
      </c>
      <c r="C279" s="78">
        <v>45343</v>
      </c>
      <c r="D279" s="79">
        <f t="shared" ref="D279:D281" si="29">E279+F279</f>
        <v>-38.659999999999997</v>
      </c>
      <c r="E279" s="79">
        <v>-10.509999999999998</v>
      </c>
      <c r="F279" s="79">
        <v>-28.15</v>
      </c>
      <c r="G279" s="78">
        <v>45343</v>
      </c>
      <c r="H279" s="77" t="s">
        <v>8765</v>
      </c>
      <c r="I279" s="80">
        <v>1593357</v>
      </c>
      <c r="J279" s="80" t="s">
        <v>1302</v>
      </c>
      <c r="K279" s="80">
        <v>200543</v>
      </c>
      <c r="L279" s="81">
        <v>45345</v>
      </c>
      <c r="M279" s="77" t="str">
        <f>VLOOKUP(I279,'[5]ITEM#'!A:B,2,0)</f>
        <v>Costco01</v>
      </c>
      <c r="N279" t="s">
        <v>1298</v>
      </c>
      <c r="O279">
        <v>60</v>
      </c>
      <c r="P279" s="42">
        <f>VLOOKUP(I279,'[5]ITEM#'!A:D,4,0)</f>
        <v>-28.15</v>
      </c>
      <c r="Q279" s="84">
        <f t="shared" si="27"/>
        <v>1</v>
      </c>
      <c r="R279" s="85" t="s">
        <v>1289</v>
      </c>
    </row>
    <row r="280" spans="1:18" x14ac:dyDescent="0.25">
      <c r="A280" s="77" t="s">
        <v>8759</v>
      </c>
      <c r="B280" s="77" t="s">
        <v>8764</v>
      </c>
      <c r="C280" s="78">
        <v>45343</v>
      </c>
      <c r="D280" s="79">
        <f t="shared" si="29"/>
        <v>-86.72</v>
      </c>
      <c r="E280" s="79">
        <v>-9.3699999999999992</v>
      </c>
      <c r="F280" s="79">
        <v>-77.349999999999994</v>
      </c>
      <c r="G280" s="78">
        <v>45343</v>
      </c>
      <c r="H280" s="77" t="s">
        <v>8765</v>
      </c>
      <c r="I280" s="80">
        <v>1662420</v>
      </c>
      <c r="J280" s="80" t="s">
        <v>1318</v>
      </c>
      <c r="K280" s="80">
        <v>200543</v>
      </c>
      <c r="L280" s="81">
        <v>45345</v>
      </c>
      <c r="M280" s="77" t="str">
        <f>VLOOKUP(I280,'[5]ITEM#'!A:B,2,0)</f>
        <v>Costco01</v>
      </c>
      <c r="N280" t="s">
        <v>1301</v>
      </c>
      <c r="O280">
        <v>32</v>
      </c>
      <c r="P280" s="42">
        <f>VLOOKUP(I280,'[5]ITEM#'!A:D,4,0)</f>
        <v>-77.349999999999994</v>
      </c>
      <c r="Q280" s="84">
        <f t="shared" si="27"/>
        <v>1</v>
      </c>
      <c r="R280" s="85" t="s">
        <v>1289</v>
      </c>
    </row>
    <row r="281" spans="1:18" x14ac:dyDescent="0.25">
      <c r="A281" s="77" t="s">
        <v>8759</v>
      </c>
      <c r="B281" s="77" t="s">
        <v>8764</v>
      </c>
      <c r="C281" s="78">
        <v>45343</v>
      </c>
      <c r="D281" s="79">
        <f t="shared" si="29"/>
        <v>-95.31</v>
      </c>
      <c r="E281" s="79">
        <v>-9.4600000000000009</v>
      </c>
      <c r="F281" s="79">
        <v>-85.85</v>
      </c>
      <c r="G281" s="78">
        <v>45343</v>
      </c>
      <c r="H281" s="77" t="s">
        <v>8765</v>
      </c>
      <c r="I281" s="80">
        <v>1662421</v>
      </c>
      <c r="J281" s="80" t="s">
        <v>1300</v>
      </c>
      <c r="K281" s="80">
        <v>200543</v>
      </c>
      <c r="L281" s="81">
        <v>45345</v>
      </c>
      <c r="M281" s="77" t="str">
        <f>VLOOKUP(I281,'[5]ITEM#'!A:B,2,0)</f>
        <v>Costco01</v>
      </c>
      <c r="N281" t="s">
        <v>1301</v>
      </c>
      <c r="O281">
        <v>32</v>
      </c>
      <c r="P281" s="42">
        <f>VLOOKUP(I281,'[5]ITEM#'!A:D,4,0)</f>
        <v>-85.85</v>
      </c>
      <c r="Q281" s="84">
        <f t="shared" si="27"/>
        <v>1</v>
      </c>
      <c r="R281" s="85" t="s">
        <v>1289</v>
      </c>
    </row>
    <row r="282" spans="1:18" x14ac:dyDescent="0.25">
      <c r="A282" s="77" t="s">
        <v>8759</v>
      </c>
      <c r="B282" s="77" t="s">
        <v>8766</v>
      </c>
      <c r="C282" s="78">
        <v>45343</v>
      </c>
      <c r="D282" s="79">
        <f>E282+F282</f>
        <v>-38.659999999999997</v>
      </c>
      <c r="E282" s="79">
        <v>-10.509999999999998</v>
      </c>
      <c r="F282" s="79">
        <v>-28.15</v>
      </c>
      <c r="G282" s="78">
        <v>45343</v>
      </c>
      <c r="H282" s="77" t="s">
        <v>8767</v>
      </c>
      <c r="I282" s="80">
        <v>1540783</v>
      </c>
      <c r="J282" s="80" t="s">
        <v>1317</v>
      </c>
      <c r="K282" s="80">
        <v>200543</v>
      </c>
      <c r="L282" s="81">
        <v>45345</v>
      </c>
      <c r="M282" s="77" t="str">
        <f>VLOOKUP(I282,'[5]ITEM#'!A:B,2,0)</f>
        <v>Costco01</v>
      </c>
      <c r="N282" t="s">
        <v>1298</v>
      </c>
      <c r="O282">
        <v>60</v>
      </c>
      <c r="P282" s="42">
        <f>VLOOKUP(I282,'[5]ITEM#'!A:D,4,0)</f>
        <v>-28.15</v>
      </c>
      <c r="Q282" s="84">
        <f t="shared" si="27"/>
        <v>1</v>
      </c>
      <c r="R282" s="85" t="s">
        <v>1289</v>
      </c>
    </row>
    <row r="283" spans="1:18" x14ac:dyDescent="0.25">
      <c r="A283" s="77" t="s">
        <v>8759</v>
      </c>
      <c r="B283" s="77" t="s">
        <v>8766</v>
      </c>
      <c r="C283" s="78">
        <v>45343</v>
      </c>
      <c r="D283" s="79">
        <f t="shared" ref="D283:D285" si="30">E283+F283</f>
        <v>-173.44</v>
      </c>
      <c r="E283" s="79">
        <v>-18.739999999999998</v>
      </c>
      <c r="F283" s="79">
        <v>-154.69999999999999</v>
      </c>
      <c r="G283" s="78">
        <v>45343</v>
      </c>
      <c r="H283" s="77" t="s">
        <v>8767</v>
      </c>
      <c r="I283" s="80">
        <v>1662420</v>
      </c>
      <c r="J283" s="80" t="s">
        <v>1318</v>
      </c>
      <c r="K283" s="80">
        <v>200543</v>
      </c>
      <c r="L283" s="81">
        <v>45345</v>
      </c>
      <c r="M283" s="77" t="str">
        <f>VLOOKUP(I283,'[5]ITEM#'!A:B,2,0)</f>
        <v>Costco01</v>
      </c>
      <c r="N283" t="s">
        <v>1301</v>
      </c>
      <c r="O283">
        <v>32</v>
      </c>
      <c r="P283" s="42">
        <f>VLOOKUP(I283,'[5]ITEM#'!A:D,4,0)</f>
        <v>-77.349999999999994</v>
      </c>
      <c r="Q283" s="84">
        <f t="shared" si="27"/>
        <v>2</v>
      </c>
      <c r="R283" s="85" t="s">
        <v>1289</v>
      </c>
    </row>
    <row r="284" spans="1:18" x14ac:dyDescent="0.25">
      <c r="A284" s="77" t="s">
        <v>8759</v>
      </c>
      <c r="B284" s="77" t="s">
        <v>8766</v>
      </c>
      <c r="C284" s="78">
        <v>45343</v>
      </c>
      <c r="D284" s="79">
        <f t="shared" si="30"/>
        <v>-190.62</v>
      </c>
      <c r="E284" s="79">
        <v>-18.920000000000002</v>
      </c>
      <c r="F284" s="79">
        <v>-171.7</v>
      </c>
      <c r="G284" s="78">
        <v>45343</v>
      </c>
      <c r="H284" s="77" t="s">
        <v>8767</v>
      </c>
      <c r="I284" s="80">
        <v>1662421</v>
      </c>
      <c r="J284" s="80" t="s">
        <v>1300</v>
      </c>
      <c r="K284" s="80">
        <v>200543</v>
      </c>
      <c r="L284" s="81">
        <v>45345</v>
      </c>
      <c r="M284" s="77" t="str">
        <f>VLOOKUP(I284,'[5]ITEM#'!A:B,2,0)</f>
        <v>Costco01</v>
      </c>
      <c r="N284" t="s">
        <v>1301</v>
      </c>
      <c r="O284">
        <v>32</v>
      </c>
      <c r="P284" s="42">
        <f>VLOOKUP(I284,'[5]ITEM#'!A:D,4,0)</f>
        <v>-85.85</v>
      </c>
      <c r="Q284" s="84">
        <f t="shared" si="27"/>
        <v>2</v>
      </c>
      <c r="R284" s="85" t="s">
        <v>1289</v>
      </c>
    </row>
    <row r="285" spans="1:18" x14ac:dyDescent="0.25">
      <c r="A285" s="77" t="s">
        <v>8759</v>
      </c>
      <c r="B285" s="77" t="s">
        <v>8766</v>
      </c>
      <c r="C285" s="78">
        <v>45343</v>
      </c>
      <c r="D285" s="79">
        <f t="shared" si="30"/>
        <v>-95.31</v>
      </c>
      <c r="E285" s="79">
        <v>-9.4600000000000009</v>
      </c>
      <c r="F285" s="79">
        <v>-85.85</v>
      </c>
      <c r="G285" s="78">
        <v>45343</v>
      </c>
      <c r="H285" s="77" t="s">
        <v>8767</v>
      </c>
      <c r="I285" s="80">
        <v>1662422</v>
      </c>
      <c r="J285" s="80" t="s">
        <v>1327</v>
      </c>
      <c r="K285" s="80">
        <v>200543</v>
      </c>
      <c r="L285" s="81">
        <v>45345</v>
      </c>
      <c r="M285" s="77" t="str">
        <f>VLOOKUP(I285,'[5]ITEM#'!A:B,2,0)</f>
        <v>Costco01</v>
      </c>
      <c r="N285" t="s">
        <v>1301</v>
      </c>
      <c r="O285">
        <v>32</v>
      </c>
      <c r="P285" s="42">
        <f>VLOOKUP(I285,'[5]ITEM#'!A:D,4,0)</f>
        <v>-85.85</v>
      </c>
      <c r="Q285" s="84">
        <f t="shared" si="27"/>
        <v>1</v>
      </c>
      <c r="R285" s="85" t="s">
        <v>1289</v>
      </c>
    </row>
    <row r="286" spans="1:18" x14ac:dyDescent="0.25">
      <c r="A286" s="77" t="s">
        <v>8759</v>
      </c>
      <c r="B286" s="77" t="s">
        <v>8768</v>
      </c>
      <c r="C286" s="78">
        <v>45343</v>
      </c>
      <c r="D286" s="79">
        <v>-78</v>
      </c>
      <c r="E286" s="79">
        <v>0</v>
      </c>
      <c r="F286" s="79">
        <v>-78</v>
      </c>
      <c r="G286" s="78">
        <v>45343</v>
      </c>
      <c r="H286" s="77" t="s">
        <v>8769</v>
      </c>
      <c r="I286" s="80">
        <v>1529947</v>
      </c>
      <c r="J286" s="80" t="s">
        <v>1294</v>
      </c>
      <c r="K286" s="80">
        <v>200543</v>
      </c>
      <c r="L286" s="81">
        <v>45345</v>
      </c>
      <c r="M286" s="77" t="str">
        <f>VLOOKUP(I286,'[5]ITEM#'!A:B,2,0)</f>
        <v>Costco01</v>
      </c>
      <c r="N286" t="s">
        <v>1291</v>
      </c>
      <c r="O286">
        <v>40</v>
      </c>
      <c r="P286" s="42">
        <f>VLOOKUP(I286,'[5]ITEM#'!A:D,4,0)</f>
        <v>-39</v>
      </c>
      <c r="Q286" s="84">
        <f t="shared" si="27"/>
        <v>2</v>
      </c>
      <c r="R286" s="85" t="s">
        <v>1289</v>
      </c>
    </row>
    <row r="287" spans="1:18" x14ac:dyDescent="0.25">
      <c r="A287" s="77" t="s">
        <v>8770</v>
      </c>
      <c r="B287" s="77" t="s">
        <v>8771</v>
      </c>
      <c r="C287" s="78">
        <v>45344</v>
      </c>
      <c r="D287" s="79">
        <v>-77.430000000000007</v>
      </c>
      <c r="E287" s="79">
        <v>-15.16</v>
      </c>
      <c r="F287" s="79">
        <v>-62.27</v>
      </c>
      <c r="G287" s="78">
        <v>45344</v>
      </c>
      <c r="H287" s="77" t="s">
        <v>8772</v>
      </c>
      <c r="I287" s="80">
        <v>1339335</v>
      </c>
      <c r="J287" s="80" t="s">
        <v>1314</v>
      </c>
      <c r="K287" s="80">
        <v>201013</v>
      </c>
      <c r="L287" s="81">
        <v>45348</v>
      </c>
      <c r="M287" s="77" t="str">
        <f>VLOOKUP(I287,'[5]ITEM#'!A:B,2,0)</f>
        <v>Costco01</v>
      </c>
      <c r="N287" t="s">
        <v>1301</v>
      </c>
      <c r="O287">
        <v>32</v>
      </c>
      <c r="P287" s="42">
        <f>VLOOKUP(I287,'[5]ITEM#'!A:D,4,0)</f>
        <v>-62.27</v>
      </c>
      <c r="Q287" s="84">
        <f t="shared" si="27"/>
        <v>1</v>
      </c>
      <c r="R287" s="85" t="s">
        <v>1289</v>
      </c>
    </row>
    <row r="288" spans="1:18" x14ac:dyDescent="0.25">
      <c r="A288" s="77" t="s">
        <v>8770</v>
      </c>
      <c r="B288" s="77" t="s">
        <v>8773</v>
      </c>
      <c r="C288" s="78">
        <v>45344</v>
      </c>
      <c r="D288" s="79">
        <v>-95.31</v>
      </c>
      <c r="E288" s="79">
        <v>-9.4600000000000009</v>
      </c>
      <c r="F288" s="79">
        <v>-85.85</v>
      </c>
      <c r="G288" s="78">
        <v>45344</v>
      </c>
      <c r="H288" s="77" t="s">
        <v>8774</v>
      </c>
      <c r="I288" s="80">
        <v>1662421</v>
      </c>
      <c r="J288" s="80" t="s">
        <v>1300</v>
      </c>
      <c r="K288" s="80">
        <v>201015</v>
      </c>
      <c r="L288" s="81">
        <v>45348</v>
      </c>
      <c r="M288" s="77" t="str">
        <f>VLOOKUP(I288,'[5]ITEM#'!A:B,2,0)</f>
        <v>Costco01</v>
      </c>
      <c r="N288" t="s">
        <v>1301</v>
      </c>
      <c r="O288">
        <v>32</v>
      </c>
      <c r="P288" s="42">
        <f>VLOOKUP(I288,'[5]ITEM#'!A:D,4,0)</f>
        <v>-85.85</v>
      </c>
      <c r="Q288" s="84">
        <f t="shared" si="27"/>
        <v>1</v>
      </c>
      <c r="R288" s="85" t="s">
        <v>1289</v>
      </c>
    </row>
    <row r="289" spans="1:18" x14ac:dyDescent="0.25">
      <c r="A289" s="77" t="s">
        <v>8770</v>
      </c>
      <c r="B289" s="77" t="s">
        <v>8775</v>
      </c>
      <c r="C289" s="78">
        <v>45344</v>
      </c>
      <c r="D289" s="79">
        <v>-86.72</v>
      </c>
      <c r="E289" s="79">
        <v>-9.3699999999999992</v>
      </c>
      <c r="F289" s="79">
        <v>-77.349999999999994</v>
      </c>
      <c r="G289" s="78">
        <v>45344</v>
      </c>
      <c r="H289" s="77" t="s">
        <v>8776</v>
      </c>
      <c r="I289" s="80">
        <v>1662420</v>
      </c>
      <c r="J289" s="80" t="s">
        <v>1318</v>
      </c>
      <c r="K289" s="80">
        <v>201015</v>
      </c>
      <c r="L289" s="81">
        <v>45348</v>
      </c>
      <c r="M289" s="77" t="str">
        <f>VLOOKUP(I289,'[5]ITEM#'!A:B,2,0)</f>
        <v>Costco01</v>
      </c>
      <c r="N289" t="s">
        <v>1301</v>
      </c>
      <c r="O289">
        <v>32</v>
      </c>
      <c r="P289" s="42">
        <f>VLOOKUP(I289,'[5]ITEM#'!A:D,4,0)</f>
        <v>-77.349999999999994</v>
      </c>
      <c r="Q289" s="84">
        <f t="shared" si="27"/>
        <v>1</v>
      </c>
      <c r="R289" s="85" t="s">
        <v>1289</v>
      </c>
    </row>
    <row r="290" spans="1:18" x14ac:dyDescent="0.25">
      <c r="A290" s="77" t="s">
        <v>8770</v>
      </c>
      <c r="B290" s="77" t="s">
        <v>8777</v>
      </c>
      <c r="C290" s="78">
        <v>45344</v>
      </c>
      <c r="D290" s="79">
        <v>-25.55</v>
      </c>
      <c r="E290" s="79">
        <v>0</v>
      </c>
      <c r="F290" s="79">
        <v>-25.55</v>
      </c>
      <c r="G290" s="78">
        <v>45344</v>
      </c>
      <c r="H290" s="77" t="s">
        <v>8778</v>
      </c>
      <c r="I290" s="80">
        <v>1516594</v>
      </c>
      <c r="J290" s="80" t="s">
        <v>1313</v>
      </c>
      <c r="K290" s="80">
        <v>201015</v>
      </c>
      <c r="L290" s="81">
        <v>45348</v>
      </c>
      <c r="M290" s="77" t="str">
        <f>VLOOKUP(I290,'[5]ITEM#'!A:B,2,0)</f>
        <v>Costco01</v>
      </c>
      <c r="N290" t="s">
        <v>1291</v>
      </c>
      <c r="O290">
        <v>40</v>
      </c>
      <c r="P290" s="42">
        <f>VLOOKUP(I290,'[5]ITEM#'!A:D,4,0)</f>
        <v>-25.55</v>
      </c>
      <c r="Q290" s="84">
        <f t="shared" si="27"/>
        <v>1</v>
      </c>
      <c r="R290" s="85" t="s">
        <v>1289</v>
      </c>
    </row>
    <row r="291" spans="1:18" x14ac:dyDescent="0.25">
      <c r="A291" s="77" t="s">
        <v>8770</v>
      </c>
      <c r="B291" s="77" t="s">
        <v>8779</v>
      </c>
      <c r="C291" s="78">
        <v>45344</v>
      </c>
      <c r="D291" s="79">
        <v>-95.31</v>
      </c>
      <c r="E291" s="79">
        <v>-9.4600000000000009</v>
      </c>
      <c r="F291" s="79">
        <v>-85.85</v>
      </c>
      <c r="G291" s="78">
        <v>45344</v>
      </c>
      <c r="H291" s="77" t="s">
        <v>8780</v>
      </c>
      <c r="I291" s="80">
        <v>1662421</v>
      </c>
      <c r="J291" s="80" t="s">
        <v>1300</v>
      </c>
      <c r="K291" s="80">
        <v>201015</v>
      </c>
      <c r="L291" s="81">
        <v>45348</v>
      </c>
      <c r="M291" s="77" t="str">
        <f>VLOOKUP(I291,'[5]ITEM#'!A:B,2,0)</f>
        <v>Costco01</v>
      </c>
      <c r="N291" t="s">
        <v>1301</v>
      </c>
      <c r="O291">
        <v>32</v>
      </c>
      <c r="P291" s="42">
        <f>VLOOKUP(I291,'[5]ITEM#'!A:D,4,0)</f>
        <v>-85.85</v>
      </c>
      <c r="Q291" s="84">
        <f t="shared" si="27"/>
        <v>1</v>
      </c>
      <c r="R291" s="85" t="s">
        <v>1289</v>
      </c>
    </row>
    <row r="292" spans="1:18" x14ac:dyDescent="0.25">
      <c r="A292" s="77" t="s">
        <v>8770</v>
      </c>
      <c r="B292" s="77" t="s">
        <v>8781</v>
      </c>
      <c r="C292" s="78">
        <v>45344</v>
      </c>
      <c r="D292" s="79">
        <f>E292+F292</f>
        <v>-38.659999999999997</v>
      </c>
      <c r="E292" s="79">
        <v>-10.51</v>
      </c>
      <c r="F292" s="79">
        <v>-28.15</v>
      </c>
      <c r="G292" s="78">
        <v>45344</v>
      </c>
      <c r="H292" s="77" t="s">
        <v>8782</v>
      </c>
      <c r="I292" s="80">
        <v>1593356</v>
      </c>
      <c r="J292" s="80" t="s">
        <v>1329</v>
      </c>
      <c r="K292" s="80">
        <v>201015</v>
      </c>
      <c r="L292" s="81">
        <v>45348</v>
      </c>
      <c r="M292" s="77" t="str">
        <f>VLOOKUP(I292,'[5]ITEM#'!A:B,2,0)</f>
        <v>Costco01</v>
      </c>
      <c r="N292" t="s">
        <v>1298</v>
      </c>
      <c r="O292">
        <v>60</v>
      </c>
      <c r="P292" s="42">
        <f>VLOOKUP(I292,'[5]ITEM#'!A:D,4,0)</f>
        <v>-28.15</v>
      </c>
      <c r="Q292" s="84">
        <f t="shared" si="27"/>
        <v>1</v>
      </c>
      <c r="R292" s="85" t="s">
        <v>1289</v>
      </c>
    </row>
    <row r="293" spans="1:18" x14ac:dyDescent="0.25">
      <c r="A293" s="77" t="s">
        <v>8770</v>
      </c>
      <c r="B293" s="77" t="s">
        <v>8781</v>
      </c>
      <c r="C293" s="78">
        <v>45344</v>
      </c>
      <c r="D293" s="79">
        <f t="shared" ref="D293:D295" si="31">E293+F293</f>
        <v>-42.7</v>
      </c>
      <c r="E293" s="79">
        <v>-11.1</v>
      </c>
      <c r="F293" s="79">
        <v>-31.6</v>
      </c>
      <c r="G293" s="78">
        <v>45344</v>
      </c>
      <c r="H293" s="77" t="s">
        <v>8782</v>
      </c>
      <c r="I293" s="80">
        <v>1593359</v>
      </c>
      <c r="J293" s="80" t="s">
        <v>1316</v>
      </c>
      <c r="K293" s="80">
        <v>201015</v>
      </c>
      <c r="L293" s="81">
        <v>45348</v>
      </c>
      <c r="M293" s="77" t="str">
        <f>VLOOKUP(I293,'[5]ITEM#'!A:B,2,0)</f>
        <v>Costco01</v>
      </c>
      <c r="N293" t="s">
        <v>1298</v>
      </c>
      <c r="O293">
        <v>60</v>
      </c>
      <c r="P293" s="42">
        <f>VLOOKUP(I293,'[5]ITEM#'!A:D,4,0)</f>
        <v>-31.6</v>
      </c>
      <c r="Q293" s="84">
        <f t="shared" si="27"/>
        <v>1</v>
      </c>
      <c r="R293" s="85" t="s">
        <v>1289</v>
      </c>
    </row>
    <row r="294" spans="1:18" x14ac:dyDescent="0.25">
      <c r="A294" s="77" t="s">
        <v>8770</v>
      </c>
      <c r="B294" s="77" t="s">
        <v>8781</v>
      </c>
      <c r="C294" s="78">
        <v>45344</v>
      </c>
      <c r="D294" s="79">
        <f t="shared" si="31"/>
        <v>-173.44</v>
      </c>
      <c r="E294" s="79">
        <v>-18.739999999999998</v>
      </c>
      <c r="F294" s="79">
        <v>-154.69999999999999</v>
      </c>
      <c r="G294" s="78">
        <v>45344</v>
      </c>
      <c r="H294" s="77" t="s">
        <v>8782</v>
      </c>
      <c r="I294" s="80">
        <v>1662420</v>
      </c>
      <c r="J294" s="80" t="s">
        <v>1318</v>
      </c>
      <c r="K294" s="80">
        <v>201015</v>
      </c>
      <c r="L294" s="81">
        <v>45348</v>
      </c>
      <c r="M294" s="77" t="str">
        <f>VLOOKUP(I294,'[5]ITEM#'!A:B,2,0)</f>
        <v>Costco01</v>
      </c>
      <c r="N294" t="s">
        <v>1301</v>
      </c>
      <c r="O294">
        <v>32</v>
      </c>
      <c r="P294" s="42">
        <f>VLOOKUP(I294,'[5]ITEM#'!A:D,4,0)</f>
        <v>-77.349999999999994</v>
      </c>
      <c r="Q294" s="84">
        <f t="shared" si="27"/>
        <v>2</v>
      </c>
      <c r="R294" s="85" t="s">
        <v>1289</v>
      </c>
    </row>
    <row r="295" spans="1:18" x14ac:dyDescent="0.25">
      <c r="A295" s="77" t="s">
        <v>8770</v>
      </c>
      <c r="B295" s="77" t="s">
        <v>8781</v>
      </c>
      <c r="C295" s="78">
        <v>45344</v>
      </c>
      <c r="D295" s="79">
        <f t="shared" si="31"/>
        <v>-95.31</v>
      </c>
      <c r="E295" s="79">
        <v>-9.4600000000000009</v>
      </c>
      <c r="F295" s="79">
        <v>-85.85</v>
      </c>
      <c r="G295" s="78">
        <v>45344</v>
      </c>
      <c r="H295" s="77" t="s">
        <v>8782</v>
      </c>
      <c r="I295" s="80">
        <v>1662422</v>
      </c>
      <c r="J295" s="80" t="s">
        <v>1327</v>
      </c>
      <c r="K295" s="80">
        <v>201015</v>
      </c>
      <c r="L295" s="81">
        <v>45348</v>
      </c>
      <c r="M295" s="77" t="str">
        <f>VLOOKUP(I295,'[5]ITEM#'!A:B,2,0)</f>
        <v>Costco01</v>
      </c>
      <c r="N295" t="s">
        <v>1301</v>
      </c>
      <c r="O295">
        <v>32</v>
      </c>
      <c r="P295" s="42">
        <f>VLOOKUP(I295,'[5]ITEM#'!A:D,4,0)</f>
        <v>-85.85</v>
      </c>
      <c r="Q295" s="84">
        <f t="shared" si="27"/>
        <v>1</v>
      </c>
      <c r="R295" s="85" t="s">
        <v>1289</v>
      </c>
    </row>
    <row r="296" spans="1:18" x14ac:dyDescent="0.25">
      <c r="A296" s="77" t="s">
        <v>8770</v>
      </c>
      <c r="B296" s="77" t="s">
        <v>8783</v>
      </c>
      <c r="C296" s="78">
        <v>45344</v>
      </c>
      <c r="D296" s="79">
        <v>-39</v>
      </c>
      <c r="E296" s="79">
        <v>0</v>
      </c>
      <c r="F296" s="79">
        <v>-39</v>
      </c>
      <c r="G296" s="78">
        <v>45344</v>
      </c>
      <c r="H296" s="77" t="s">
        <v>8784</v>
      </c>
      <c r="I296" s="80">
        <v>1529946</v>
      </c>
      <c r="J296" s="80" t="s">
        <v>1306</v>
      </c>
      <c r="K296" s="80">
        <v>201015</v>
      </c>
      <c r="L296" s="81">
        <v>45348</v>
      </c>
      <c r="M296" s="77" t="str">
        <f>VLOOKUP(I296,'[5]ITEM#'!A:B,2,0)</f>
        <v>Costco01</v>
      </c>
      <c r="N296" t="s">
        <v>1291</v>
      </c>
      <c r="O296">
        <v>40</v>
      </c>
      <c r="P296" s="42">
        <f>VLOOKUP(I296,'[5]ITEM#'!A:D,4,0)</f>
        <v>-39</v>
      </c>
      <c r="Q296" s="84">
        <f t="shared" si="27"/>
        <v>1</v>
      </c>
      <c r="R296" s="85" t="s">
        <v>1289</v>
      </c>
    </row>
    <row r="297" spans="1:18" x14ac:dyDescent="0.25">
      <c r="A297" s="77" t="s">
        <v>8770</v>
      </c>
      <c r="B297" s="77" t="s">
        <v>8785</v>
      </c>
      <c r="C297" s="78">
        <v>45344</v>
      </c>
      <c r="D297" s="79">
        <f>E297+F297</f>
        <v>-95.31</v>
      </c>
      <c r="E297" s="79">
        <v>-9.4600000000000009</v>
      </c>
      <c r="F297" s="79">
        <v>-85.85</v>
      </c>
      <c r="G297" s="78">
        <v>45344</v>
      </c>
      <c r="H297" s="77" t="s">
        <v>8786</v>
      </c>
      <c r="I297" s="80">
        <v>1662421</v>
      </c>
      <c r="J297" s="80" t="s">
        <v>1300</v>
      </c>
      <c r="K297" s="80">
        <v>201015</v>
      </c>
      <c r="L297" s="81">
        <v>45348</v>
      </c>
      <c r="M297" s="77" t="str">
        <f>VLOOKUP(I297,'[5]ITEM#'!A:B,2,0)</f>
        <v>Costco01</v>
      </c>
      <c r="N297" t="s">
        <v>1301</v>
      </c>
      <c r="O297">
        <v>32</v>
      </c>
      <c r="P297" s="42">
        <f>VLOOKUP(I297,'[5]ITEM#'!A:D,4,0)</f>
        <v>-85.85</v>
      </c>
      <c r="Q297" s="84">
        <f t="shared" si="27"/>
        <v>1</v>
      </c>
      <c r="R297" s="85" t="s">
        <v>1289</v>
      </c>
    </row>
    <row r="298" spans="1:18" x14ac:dyDescent="0.25">
      <c r="A298" s="77" t="s">
        <v>8770</v>
      </c>
      <c r="B298" s="77" t="s">
        <v>8785</v>
      </c>
      <c r="C298" s="78">
        <v>45344</v>
      </c>
      <c r="D298" s="79">
        <f>E298+F298</f>
        <v>-190.62</v>
      </c>
      <c r="E298" s="79">
        <v>-18.920000000000002</v>
      </c>
      <c r="F298" s="79">
        <v>-171.7</v>
      </c>
      <c r="G298" s="78">
        <v>45344</v>
      </c>
      <c r="H298" s="77" t="s">
        <v>8786</v>
      </c>
      <c r="I298" s="80">
        <v>1662422</v>
      </c>
      <c r="J298" s="80" t="s">
        <v>1327</v>
      </c>
      <c r="K298" s="80">
        <v>201015</v>
      </c>
      <c r="L298" s="81">
        <v>45348</v>
      </c>
      <c r="M298" s="77" t="str">
        <f>VLOOKUP(I298,'[5]ITEM#'!A:B,2,0)</f>
        <v>Costco01</v>
      </c>
      <c r="N298" t="s">
        <v>1301</v>
      </c>
      <c r="O298">
        <v>32</v>
      </c>
      <c r="P298" s="42">
        <f>VLOOKUP(I298,'[5]ITEM#'!A:D,4,0)</f>
        <v>-85.85</v>
      </c>
      <c r="Q298" s="84">
        <f t="shared" si="27"/>
        <v>2</v>
      </c>
      <c r="R298" s="85" t="s">
        <v>1289</v>
      </c>
    </row>
    <row r="299" spans="1:18" x14ac:dyDescent="0.25">
      <c r="A299" s="77" t="s">
        <v>8770</v>
      </c>
      <c r="B299" s="77" t="s">
        <v>8787</v>
      </c>
      <c r="C299" s="78">
        <v>45344</v>
      </c>
      <c r="D299" s="79">
        <v>-95.31</v>
      </c>
      <c r="E299" s="79">
        <v>-9.4600000000000009</v>
      </c>
      <c r="F299" s="79">
        <v>-85.85</v>
      </c>
      <c r="G299" s="78">
        <v>45344</v>
      </c>
      <c r="H299" s="77" t="s">
        <v>8788</v>
      </c>
      <c r="I299" s="80">
        <v>1662421</v>
      </c>
      <c r="J299" s="80" t="s">
        <v>1300</v>
      </c>
      <c r="K299" s="80">
        <v>201015</v>
      </c>
      <c r="L299" s="81">
        <v>45348</v>
      </c>
      <c r="M299" s="77" t="str">
        <f>VLOOKUP(I299,'[5]ITEM#'!A:B,2,0)</f>
        <v>Costco01</v>
      </c>
      <c r="N299" t="s">
        <v>1301</v>
      </c>
      <c r="O299">
        <v>32</v>
      </c>
      <c r="P299" s="42">
        <f>VLOOKUP(I299,'[5]ITEM#'!A:D,4,0)</f>
        <v>-85.85</v>
      </c>
      <c r="Q299" s="84">
        <f t="shared" si="27"/>
        <v>1</v>
      </c>
      <c r="R299" s="85" t="s">
        <v>1289</v>
      </c>
    </row>
    <row r="300" spans="1:18" x14ac:dyDescent="0.25">
      <c r="A300" s="77" t="s">
        <v>8770</v>
      </c>
      <c r="B300" s="77" t="s">
        <v>8789</v>
      </c>
      <c r="C300" s="78">
        <v>45344</v>
      </c>
      <c r="D300" s="79">
        <f>E300+F300</f>
        <v>-85.4</v>
      </c>
      <c r="E300" s="79">
        <v>-22.2</v>
      </c>
      <c r="F300" s="79">
        <v>-63.2</v>
      </c>
      <c r="G300" s="78">
        <v>45344</v>
      </c>
      <c r="H300" s="77" t="s">
        <v>8790</v>
      </c>
      <c r="I300" s="80">
        <v>1540785</v>
      </c>
      <c r="J300" s="80" t="s">
        <v>1328</v>
      </c>
      <c r="K300" s="80">
        <v>201015</v>
      </c>
      <c r="L300" s="81">
        <v>45348</v>
      </c>
      <c r="M300" s="77" t="str">
        <f>VLOOKUP(I300,'[5]ITEM#'!A:B,2,0)</f>
        <v>Costco01</v>
      </c>
      <c r="N300" t="s">
        <v>1298</v>
      </c>
      <c r="O300">
        <v>60</v>
      </c>
      <c r="P300" s="42">
        <f>VLOOKUP(I300,'[5]ITEM#'!A:D,4,0)</f>
        <v>-31.6</v>
      </c>
      <c r="Q300" s="84">
        <f t="shared" si="27"/>
        <v>2</v>
      </c>
      <c r="R300" s="85" t="s">
        <v>1289</v>
      </c>
    </row>
    <row r="301" spans="1:18" x14ac:dyDescent="0.25">
      <c r="A301" s="77" t="s">
        <v>8770</v>
      </c>
      <c r="B301" s="77" t="s">
        <v>8789</v>
      </c>
      <c r="C301" s="78">
        <v>45344</v>
      </c>
      <c r="D301" s="79">
        <f t="shared" ref="D301:D304" si="32">E301+F301</f>
        <v>-173.44</v>
      </c>
      <c r="E301" s="79">
        <v>-18.739999999999998</v>
      </c>
      <c r="F301" s="79">
        <v>-154.69999999999999</v>
      </c>
      <c r="G301" s="78">
        <v>45344</v>
      </c>
      <c r="H301" s="77" t="s">
        <v>8790</v>
      </c>
      <c r="I301" s="80">
        <v>1662420</v>
      </c>
      <c r="J301" s="80" t="s">
        <v>1318</v>
      </c>
      <c r="K301" s="80">
        <v>201015</v>
      </c>
      <c r="L301" s="81">
        <v>45348</v>
      </c>
      <c r="M301" s="77" t="str">
        <f>VLOOKUP(I301,'[5]ITEM#'!A:B,2,0)</f>
        <v>Costco01</v>
      </c>
      <c r="N301" t="s">
        <v>1301</v>
      </c>
      <c r="O301">
        <v>32</v>
      </c>
      <c r="P301" s="42">
        <f>VLOOKUP(I301,'[5]ITEM#'!A:D,4,0)</f>
        <v>-77.349999999999994</v>
      </c>
      <c r="Q301" s="84">
        <f t="shared" si="27"/>
        <v>2</v>
      </c>
      <c r="R301" s="85" t="s">
        <v>1289</v>
      </c>
    </row>
    <row r="302" spans="1:18" x14ac:dyDescent="0.25">
      <c r="A302" s="77" t="s">
        <v>8770</v>
      </c>
      <c r="B302" s="77" t="s">
        <v>8789</v>
      </c>
      <c r="C302" s="78">
        <v>45344</v>
      </c>
      <c r="D302" s="79">
        <f t="shared" si="32"/>
        <v>-190.62</v>
      </c>
      <c r="E302" s="79">
        <v>-18.920000000000002</v>
      </c>
      <c r="F302" s="79">
        <v>-171.7</v>
      </c>
      <c r="G302" s="78">
        <v>45344</v>
      </c>
      <c r="H302" s="77" t="s">
        <v>8790</v>
      </c>
      <c r="I302" s="80">
        <v>1662421</v>
      </c>
      <c r="J302" s="80" t="s">
        <v>1300</v>
      </c>
      <c r="K302" s="80">
        <v>201015</v>
      </c>
      <c r="L302" s="81">
        <v>45348</v>
      </c>
      <c r="M302" s="77" t="str">
        <f>VLOOKUP(I302,'[5]ITEM#'!A:B,2,0)</f>
        <v>Costco01</v>
      </c>
      <c r="N302" t="s">
        <v>1301</v>
      </c>
      <c r="O302">
        <v>32</v>
      </c>
      <c r="P302" s="42">
        <f>VLOOKUP(I302,'[5]ITEM#'!A:D,4,0)</f>
        <v>-85.85</v>
      </c>
      <c r="Q302" s="84">
        <f t="shared" si="27"/>
        <v>2</v>
      </c>
      <c r="R302" s="85" t="s">
        <v>1289</v>
      </c>
    </row>
    <row r="303" spans="1:18" x14ac:dyDescent="0.25">
      <c r="A303" s="77" t="s">
        <v>8770</v>
      </c>
      <c r="B303" s="77" t="s">
        <v>8791</v>
      </c>
      <c r="C303" s="78">
        <v>45344</v>
      </c>
      <c r="D303" s="79">
        <f t="shared" si="32"/>
        <v>-42.7</v>
      </c>
      <c r="E303" s="79">
        <v>-11.1</v>
      </c>
      <c r="F303" s="79">
        <v>-31.6</v>
      </c>
      <c r="G303" s="78">
        <v>45344</v>
      </c>
      <c r="H303" s="77" t="s">
        <v>8792</v>
      </c>
      <c r="I303" s="80">
        <v>1540785</v>
      </c>
      <c r="J303" s="80" t="s">
        <v>1328</v>
      </c>
      <c r="K303" s="80">
        <v>201015</v>
      </c>
      <c r="L303" s="81">
        <v>45348</v>
      </c>
      <c r="M303" s="77" t="str">
        <f>VLOOKUP(I303,'[5]ITEM#'!A:B,2,0)</f>
        <v>Costco01</v>
      </c>
      <c r="N303" t="s">
        <v>1298</v>
      </c>
      <c r="O303">
        <v>60</v>
      </c>
      <c r="P303" s="42">
        <f>VLOOKUP(I303,'[5]ITEM#'!A:D,4,0)</f>
        <v>-31.6</v>
      </c>
      <c r="Q303" s="84">
        <f t="shared" si="27"/>
        <v>1</v>
      </c>
      <c r="R303" s="85" t="s">
        <v>1289</v>
      </c>
    </row>
    <row r="304" spans="1:18" x14ac:dyDescent="0.25">
      <c r="A304" s="77" t="s">
        <v>8770</v>
      </c>
      <c r="B304" s="77" t="s">
        <v>8791</v>
      </c>
      <c r="C304" s="78">
        <v>45344</v>
      </c>
      <c r="D304" s="79">
        <f t="shared" si="32"/>
        <v>-190.62</v>
      </c>
      <c r="E304" s="79">
        <v>-18.920000000000002</v>
      </c>
      <c r="F304" s="79">
        <v>-171.7</v>
      </c>
      <c r="G304" s="78">
        <v>45344</v>
      </c>
      <c r="H304" s="77" t="s">
        <v>8792</v>
      </c>
      <c r="I304" s="80">
        <v>1662422</v>
      </c>
      <c r="J304" s="80" t="s">
        <v>1327</v>
      </c>
      <c r="K304" s="80">
        <v>201015</v>
      </c>
      <c r="L304" s="81">
        <v>45348</v>
      </c>
      <c r="M304" s="77" t="str">
        <f>VLOOKUP(I304,'[5]ITEM#'!A:B,2,0)</f>
        <v>Costco01</v>
      </c>
      <c r="N304" t="s">
        <v>1301</v>
      </c>
      <c r="O304">
        <v>32</v>
      </c>
      <c r="P304" s="42">
        <f>VLOOKUP(I304,'[5]ITEM#'!A:D,4,0)</f>
        <v>-85.85</v>
      </c>
      <c r="Q304" s="84">
        <f t="shared" si="27"/>
        <v>2</v>
      </c>
      <c r="R304" s="85" t="s">
        <v>1289</v>
      </c>
    </row>
    <row r="305" spans="1:18" x14ac:dyDescent="0.25">
      <c r="A305" s="77" t="s">
        <v>8770</v>
      </c>
      <c r="B305" s="77" t="s">
        <v>8793</v>
      </c>
      <c r="C305" s="78">
        <v>45344</v>
      </c>
      <c r="D305" s="79">
        <v>-45.56</v>
      </c>
      <c r="E305" s="79">
        <v>0</v>
      </c>
      <c r="F305" s="79">
        <v>-45.56</v>
      </c>
      <c r="G305" s="78">
        <v>45344</v>
      </c>
      <c r="H305" s="77" t="s">
        <v>8794</v>
      </c>
      <c r="I305" s="80">
        <v>1529939</v>
      </c>
      <c r="J305" s="80" t="s">
        <v>1339</v>
      </c>
      <c r="K305" s="80">
        <v>201015</v>
      </c>
      <c r="L305" s="81">
        <v>45348</v>
      </c>
      <c r="M305" s="77" t="str">
        <f>VLOOKUP(I305,'[5]ITEM#'!A:B,2,0)</f>
        <v>Costco01</v>
      </c>
      <c r="N305" t="s">
        <v>1291</v>
      </c>
      <c r="O305">
        <v>40</v>
      </c>
      <c r="P305" s="42">
        <f>VLOOKUP(I305,'[5]ITEM#'!A:D,4,0)</f>
        <v>-22.78</v>
      </c>
      <c r="Q305" s="84">
        <f t="shared" si="27"/>
        <v>2</v>
      </c>
      <c r="R305" s="85" t="s">
        <v>1289</v>
      </c>
    </row>
    <row r="306" spans="1:18" x14ac:dyDescent="0.25">
      <c r="A306" s="77" t="s">
        <v>8795</v>
      </c>
      <c r="B306" s="77" t="s">
        <v>8796</v>
      </c>
      <c r="C306" s="78">
        <v>45345</v>
      </c>
      <c r="D306" s="79">
        <v>-70.23</v>
      </c>
      <c r="E306" s="79">
        <v>-15.1</v>
      </c>
      <c r="F306" s="79">
        <v>-55.13</v>
      </c>
      <c r="G306" s="78">
        <v>45345</v>
      </c>
      <c r="H306" s="77" t="s">
        <v>8797</v>
      </c>
      <c r="I306" s="80">
        <v>1339333</v>
      </c>
      <c r="J306" s="80" t="s">
        <v>1337</v>
      </c>
      <c r="K306" s="80">
        <v>12225092</v>
      </c>
      <c r="L306" s="81">
        <v>45349</v>
      </c>
      <c r="M306" s="77" t="str">
        <f>VLOOKUP(I306,'[5]ITEM#'!A:B,2,0)</f>
        <v>Costco01</v>
      </c>
      <c r="N306" t="s">
        <v>1301</v>
      </c>
      <c r="O306">
        <v>32</v>
      </c>
      <c r="P306" s="42">
        <f>VLOOKUP(I306,'[5]ITEM#'!A:D,4,0)</f>
        <v>-55.13</v>
      </c>
      <c r="Q306" s="84">
        <f t="shared" si="27"/>
        <v>1</v>
      </c>
      <c r="R306" s="85" t="s">
        <v>1289</v>
      </c>
    </row>
    <row r="307" spans="1:18" x14ac:dyDescent="0.25">
      <c r="A307" s="77" t="s">
        <v>8795</v>
      </c>
      <c r="B307" s="77" t="s">
        <v>8798</v>
      </c>
      <c r="C307" s="78">
        <v>45345</v>
      </c>
      <c r="D307" s="79">
        <v>-32.380000000000003</v>
      </c>
      <c r="E307" s="79">
        <v>-9.8800000000000008</v>
      </c>
      <c r="F307" s="79">
        <v>-22.5</v>
      </c>
      <c r="G307" s="78">
        <v>45345</v>
      </c>
      <c r="H307" s="77" t="s">
        <v>8799</v>
      </c>
      <c r="I307" s="80">
        <v>1663079</v>
      </c>
      <c r="J307" s="80" t="s">
        <v>5743</v>
      </c>
      <c r="K307" s="80">
        <v>12225092</v>
      </c>
      <c r="L307" s="81">
        <v>45349</v>
      </c>
      <c r="M307" s="77" t="str">
        <f>VLOOKUP(I307,'[5]ITEM#'!A:B,2,0)</f>
        <v>Costco01</v>
      </c>
      <c r="N307" t="s">
        <v>1311</v>
      </c>
      <c r="O307">
        <v>55</v>
      </c>
      <c r="P307" s="42">
        <f>VLOOKUP(I307,'[5]ITEM#'!A:D,4,0)</f>
        <v>-22.5</v>
      </c>
      <c r="Q307" s="84">
        <f t="shared" si="27"/>
        <v>1</v>
      </c>
      <c r="R307" s="85" t="s">
        <v>1289</v>
      </c>
    </row>
    <row r="308" spans="1:18" x14ac:dyDescent="0.25">
      <c r="A308" s="77" t="s">
        <v>8795</v>
      </c>
      <c r="B308" s="77" t="s">
        <v>8800</v>
      </c>
      <c r="C308" s="78">
        <v>45346</v>
      </c>
      <c r="D308" s="79">
        <v>-95.31</v>
      </c>
      <c r="E308" s="79">
        <v>-9.4600000000000009</v>
      </c>
      <c r="F308" s="79">
        <v>-85.85</v>
      </c>
      <c r="G308" s="78">
        <v>45346</v>
      </c>
      <c r="H308" s="77" t="s">
        <v>8801</v>
      </c>
      <c r="I308" s="80">
        <v>1662421</v>
      </c>
      <c r="J308" s="80" t="s">
        <v>1300</v>
      </c>
      <c r="K308" s="80">
        <v>201021</v>
      </c>
      <c r="L308" s="81">
        <v>45349</v>
      </c>
      <c r="M308" s="77" t="str">
        <f>VLOOKUP(I308,'[5]ITEM#'!A:B,2,0)</f>
        <v>Costco01</v>
      </c>
      <c r="N308" t="s">
        <v>1301</v>
      </c>
      <c r="O308">
        <v>32</v>
      </c>
      <c r="P308" s="42">
        <f>VLOOKUP(I308,'[5]ITEM#'!A:D,4,0)</f>
        <v>-85.85</v>
      </c>
      <c r="Q308" s="84">
        <f t="shared" si="27"/>
        <v>1</v>
      </c>
      <c r="R308" s="85" t="s">
        <v>1289</v>
      </c>
    </row>
    <row r="309" spans="1:18" x14ac:dyDescent="0.25">
      <c r="A309" s="77" t="s">
        <v>8795</v>
      </c>
      <c r="B309" s="77" t="s">
        <v>8802</v>
      </c>
      <c r="C309" s="78">
        <v>45345</v>
      </c>
      <c r="D309" s="79">
        <v>-86.72</v>
      </c>
      <c r="E309" s="79">
        <v>-9.3699999999999992</v>
      </c>
      <c r="F309" s="79">
        <v>-77.349999999999994</v>
      </c>
      <c r="G309" s="78">
        <v>45345</v>
      </c>
      <c r="H309" s="77" t="s">
        <v>8803</v>
      </c>
      <c r="I309" s="80">
        <v>1662420</v>
      </c>
      <c r="J309" s="80" t="s">
        <v>1318</v>
      </c>
      <c r="K309" s="80">
        <v>201021</v>
      </c>
      <c r="L309" s="81">
        <v>45349</v>
      </c>
      <c r="M309" s="77" t="str">
        <f>VLOOKUP(I309,'[5]ITEM#'!A:B,2,0)</f>
        <v>Costco01</v>
      </c>
      <c r="N309" t="s">
        <v>1301</v>
      </c>
      <c r="O309">
        <v>32</v>
      </c>
      <c r="P309" s="42">
        <f>VLOOKUP(I309,'[5]ITEM#'!A:D,4,0)</f>
        <v>-77.349999999999994</v>
      </c>
      <c r="Q309" s="84">
        <f t="shared" si="27"/>
        <v>1</v>
      </c>
      <c r="R309" s="85" t="s">
        <v>1289</v>
      </c>
    </row>
    <row r="310" spans="1:18" x14ac:dyDescent="0.25">
      <c r="A310" s="77" t="s">
        <v>8795</v>
      </c>
      <c r="B310" s="77" t="s">
        <v>8804</v>
      </c>
      <c r="C310" s="78">
        <v>45345</v>
      </c>
      <c r="D310" s="79">
        <v>-39</v>
      </c>
      <c r="E310" s="79">
        <v>0</v>
      </c>
      <c r="F310" s="79">
        <v>-39</v>
      </c>
      <c r="G310" s="78">
        <v>45345</v>
      </c>
      <c r="H310" s="77" t="s">
        <v>8805</v>
      </c>
      <c r="I310" s="80">
        <v>1529947</v>
      </c>
      <c r="J310" s="80" t="s">
        <v>1294</v>
      </c>
      <c r="K310" s="80">
        <v>201021</v>
      </c>
      <c r="L310" s="81">
        <v>45349</v>
      </c>
      <c r="M310" s="77" t="str">
        <f>VLOOKUP(I310,'[5]ITEM#'!A:B,2,0)</f>
        <v>Costco01</v>
      </c>
      <c r="N310" t="s">
        <v>1291</v>
      </c>
      <c r="O310">
        <v>40</v>
      </c>
      <c r="P310" s="42">
        <f>VLOOKUP(I310,'[5]ITEM#'!A:D,4,0)</f>
        <v>-39</v>
      </c>
      <c r="Q310" s="84">
        <f t="shared" si="27"/>
        <v>1</v>
      </c>
      <c r="R310" s="85" t="s">
        <v>1289</v>
      </c>
    </row>
    <row r="311" spans="1:18" x14ac:dyDescent="0.25">
      <c r="A311" s="77" t="s">
        <v>8795</v>
      </c>
      <c r="B311" s="77" t="s">
        <v>8806</v>
      </c>
      <c r="C311" s="78">
        <v>45345</v>
      </c>
      <c r="D311" s="79">
        <v>-25.55</v>
      </c>
      <c r="E311" s="79">
        <v>0</v>
      </c>
      <c r="F311" s="79">
        <v>-25.55</v>
      </c>
      <c r="G311" s="78">
        <v>45345</v>
      </c>
      <c r="H311" s="77" t="s">
        <v>8807</v>
      </c>
      <c r="I311" s="80">
        <v>1516596</v>
      </c>
      <c r="J311" s="80" t="s">
        <v>1344</v>
      </c>
      <c r="K311" s="80">
        <v>201021</v>
      </c>
      <c r="L311" s="81">
        <v>45349</v>
      </c>
      <c r="M311" s="77" t="str">
        <f>VLOOKUP(I311,'[5]ITEM#'!A:B,2,0)</f>
        <v>Costco01</v>
      </c>
      <c r="N311" t="s">
        <v>1291</v>
      </c>
      <c r="O311">
        <v>40</v>
      </c>
      <c r="P311" s="42">
        <f>VLOOKUP(I311,'[5]ITEM#'!A:D,4,0)</f>
        <v>-25.55</v>
      </c>
      <c r="Q311" s="84">
        <f t="shared" si="27"/>
        <v>1</v>
      </c>
      <c r="R311" s="85" t="s">
        <v>1289</v>
      </c>
    </row>
    <row r="312" spans="1:18" x14ac:dyDescent="0.25">
      <c r="A312" s="77" t="s">
        <v>8795</v>
      </c>
      <c r="B312" s="77" t="s">
        <v>8808</v>
      </c>
      <c r="C312" s="78">
        <v>45347</v>
      </c>
      <c r="D312" s="79">
        <v>-35.869999999999997</v>
      </c>
      <c r="E312" s="79">
        <v>-8.89</v>
      </c>
      <c r="F312" s="79">
        <v>-26.98</v>
      </c>
      <c r="G312" s="78">
        <v>45347</v>
      </c>
      <c r="H312" s="77" t="s">
        <v>8809</v>
      </c>
      <c r="I312" s="80">
        <v>1793728</v>
      </c>
      <c r="J312" s="80" t="s">
        <v>8897</v>
      </c>
      <c r="K312" s="80">
        <v>201021</v>
      </c>
      <c r="L312" s="81">
        <v>45349</v>
      </c>
      <c r="M312" s="77" t="str">
        <f>VLOOKUP(I312,'[5]ITEM#'!A:B,2,0)</f>
        <v>Costco01</v>
      </c>
      <c r="N312" t="s">
        <v>8894</v>
      </c>
      <c r="O312">
        <v>15</v>
      </c>
      <c r="P312" s="42">
        <f>VLOOKUP(I312,'[5]ITEM#'!A:D,4,0)</f>
        <v>-26.98</v>
      </c>
      <c r="Q312" s="84">
        <f t="shared" si="27"/>
        <v>1</v>
      </c>
      <c r="R312" s="85" t="s">
        <v>1289</v>
      </c>
    </row>
    <row r="313" spans="1:18" x14ac:dyDescent="0.25">
      <c r="A313" s="77" t="s">
        <v>8795</v>
      </c>
      <c r="B313" s="77" t="s">
        <v>8810</v>
      </c>
      <c r="C313" s="78">
        <v>45345</v>
      </c>
      <c r="D313" s="79">
        <v>-95.31</v>
      </c>
      <c r="E313" s="79">
        <v>-9.4600000000000009</v>
      </c>
      <c r="F313" s="79">
        <v>-85.85</v>
      </c>
      <c r="G313" s="78">
        <v>45345</v>
      </c>
      <c r="H313" s="77" t="s">
        <v>8811</v>
      </c>
      <c r="I313" s="80">
        <v>1662421</v>
      </c>
      <c r="J313" s="80" t="s">
        <v>1300</v>
      </c>
      <c r="K313" s="80">
        <v>201021</v>
      </c>
      <c r="L313" s="81">
        <v>45349</v>
      </c>
      <c r="M313" s="77" t="str">
        <f>VLOOKUP(I313,'[5]ITEM#'!A:B,2,0)</f>
        <v>Costco01</v>
      </c>
      <c r="N313" t="s">
        <v>1301</v>
      </c>
      <c r="O313">
        <v>32</v>
      </c>
      <c r="P313" s="42">
        <f>VLOOKUP(I313,'[5]ITEM#'!A:D,4,0)</f>
        <v>-85.85</v>
      </c>
      <c r="Q313" s="84">
        <f t="shared" si="27"/>
        <v>1</v>
      </c>
      <c r="R313" s="85" t="s">
        <v>1289</v>
      </c>
    </row>
    <row r="314" spans="1:18" x14ac:dyDescent="0.25">
      <c r="A314" s="77" t="s">
        <v>8795</v>
      </c>
      <c r="B314" s="77" t="s">
        <v>8812</v>
      </c>
      <c r="C314" s="78">
        <v>45345</v>
      </c>
      <c r="D314" s="79">
        <f>E314+F314</f>
        <v>-86.72</v>
      </c>
      <c r="E314" s="79">
        <v>-9.3699999999999992</v>
      </c>
      <c r="F314" s="79">
        <v>-77.349999999999994</v>
      </c>
      <c r="G314" s="78">
        <v>45345</v>
      </c>
      <c r="H314" s="77" t="s">
        <v>8813</v>
      </c>
      <c r="I314" s="80">
        <v>1662420</v>
      </c>
      <c r="J314" s="80" t="s">
        <v>1318</v>
      </c>
      <c r="K314" s="80">
        <v>201021</v>
      </c>
      <c r="L314" s="81">
        <v>45349</v>
      </c>
      <c r="M314" s="77" t="str">
        <f>VLOOKUP(I314,'[5]ITEM#'!A:B,2,0)</f>
        <v>Costco01</v>
      </c>
      <c r="N314" t="s">
        <v>1301</v>
      </c>
      <c r="O314">
        <v>32</v>
      </c>
      <c r="P314" s="42">
        <f>VLOOKUP(I314,'[5]ITEM#'!A:D,4,0)</f>
        <v>-77.349999999999994</v>
      </c>
      <c r="Q314" s="84">
        <f t="shared" si="27"/>
        <v>1</v>
      </c>
      <c r="R314" s="85" t="s">
        <v>1289</v>
      </c>
    </row>
    <row r="315" spans="1:18" x14ac:dyDescent="0.25">
      <c r="A315" s="77" t="s">
        <v>8795</v>
      </c>
      <c r="B315" s="77" t="s">
        <v>8812</v>
      </c>
      <c r="C315" s="78">
        <v>45345</v>
      </c>
      <c r="D315" s="79">
        <f>E315+F315</f>
        <v>-95.31</v>
      </c>
      <c r="E315" s="79">
        <v>-9.4600000000000009</v>
      </c>
      <c r="F315" s="79">
        <v>-85.85</v>
      </c>
      <c r="G315" s="78">
        <v>45345</v>
      </c>
      <c r="H315" s="77" t="s">
        <v>8813</v>
      </c>
      <c r="I315" s="80">
        <v>1662421</v>
      </c>
      <c r="J315" s="80" t="s">
        <v>1300</v>
      </c>
      <c r="K315" s="80">
        <v>201021</v>
      </c>
      <c r="L315" s="81">
        <v>45349</v>
      </c>
      <c r="M315" s="77" t="str">
        <f>VLOOKUP(I315,'[5]ITEM#'!A:B,2,0)</f>
        <v>Costco01</v>
      </c>
      <c r="N315" t="s">
        <v>1301</v>
      </c>
      <c r="O315">
        <v>32</v>
      </c>
      <c r="P315" s="42">
        <f>VLOOKUP(I315,'[5]ITEM#'!A:D,4,0)</f>
        <v>-85.85</v>
      </c>
      <c r="Q315" s="84">
        <f t="shared" si="27"/>
        <v>1</v>
      </c>
      <c r="R315" s="85" t="s">
        <v>1289</v>
      </c>
    </row>
    <row r="316" spans="1:18" x14ac:dyDescent="0.25">
      <c r="A316" s="77" t="s">
        <v>8795</v>
      </c>
      <c r="B316" s="77" t="s">
        <v>8814</v>
      </c>
      <c r="C316" s="78">
        <v>45345</v>
      </c>
      <c r="D316" s="79">
        <v>-25.55</v>
      </c>
      <c r="E316" s="79">
        <v>0</v>
      </c>
      <c r="F316" s="79">
        <v>-25.55</v>
      </c>
      <c r="G316" s="78">
        <v>45345</v>
      </c>
      <c r="H316" s="77" t="s">
        <v>8815</v>
      </c>
      <c r="I316" s="80">
        <v>1516596</v>
      </c>
      <c r="J316" s="80" t="s">
        <v>1344</v>
      </c>
      <c r="K316" s="80">
        <v>201021</v>
      </c>
      <c r="L316" s="81">
        <v>45349</v>
      </c>
      <c r="M316" s="77" t="str">
        <f>VLOOKUP(I316,'[5]ITEM#'!A:B,2,0)</f>
        <v>Costco01</v>
      </c>
      <c r="N316" t="s">
        <v>1291</v>
      </c>
      <c r="O316">
        <v>40</v>
      </c>
      <c r="P316" s="42">
        <f>VLOOKUP(I316,'[5]ITEM#'!A:D,4,0)</f>
        <v>-25.55</v>
      </c>
      <c r="Q316" s="84">
        <f t="shared" si="27"/>
        <v>1</v>
      </c>
      <c r="R316" s="85" t="s">
        <v>1289</v>
      </c>
    </row>
    <row r="317" spans="1:18" x14ac:dyDescent="0.25">
      <c r="A317" s="77" t="s">
        <v>8795</v>
      </c>
      <c r="B317" s="77" t="s">
        <v>8816</v>
      </c>
      <c r="C317" s="78">
        <v>45345</v>
      </c>
      <c r="D317" s="79">
        <v>-25.88</v>
      </c>
      <c r="E317" s="79">
        <v>-8.7200000000000006</v>
      </c>
      <c r="F317" s="79">
        <v>-17.16</v>
      </c>
      <c r="G317" s="78">
        <v>45345</v>
      </c>
      <c r="H317" s="77" t="s">
        <v>8817</v>
      </c>
      <c r="I317" s="80">
        <v>1793724</v>
      </c>
      <c r="J317" s="80" t="s">
        <v>8895</v>
      </c>
      <c r="K317" s="80">
        <v>201021</v>
      </c>
      <c r="L317" s="81">
        <v>45349</v>
      </c>
      <c r="M317" s="77" t="str">
        <f>VLOOKUP(I317,'[5]ITEM#'!A:B,2,0)</f>
        <v>Costco01</v>
      </c>
      <c r="N317" t="s">
        <v>8894</v>
      </c>
      <c r="O317">
        <v>15</v>
      </c>
      <c r="P317" s="42">
        <f>VLOOKUP(I317,'[5]ITEM#'!A:D,4,0)</f>
        <v>-17.16</v>
      </c>
      <c r="Q317" s="84">
        <f t="shared" si="27"/>
        <v>1</v>
      </c>
      <c r="R317" s="85" t="s">
        <v>1289</v>
      </c>
    </row>
    <row r="318" spans="1:18" x14ac:dyDescent="0.25">
      <c r="A318" s="77" t="s">
        <v>8795</v>
      </c>
      <c r="B318" s="77" t="s">
        <v>8818</v>
      </c>
      <c r="C318" s="78">
        <v>45345</v>
      </c>
      <c r="D318" s="79">
        <f>E318+F318</f>
        <v>-42.7</v>
      </c>
      <c r="E318" s="79">
        <v>-11.1</v>
      </c>
      <c r="F318" s="79">
        <v>-31.6</v>
      </c>
      <c r="G318" s="78">
        <v>45345</v>
      </c>
      <c r="H318" s="77" t="s">
        <v>8819</v>
      </c>
      <c r="I318" s="80">
        <v>1540784</v>
      </c>
      <c r="J318" s="80" t="s">
        <v>1297</v>
      </c>
      <c r="K318" s="80">
        <v>201021</v>
      </c>
      <c r="L318" s="81">
        <v>45349</v>
      </c>
      <c r="M318" s="77" t="str">
        <f>VLOOKUP(I318,'[5]ITEM#'!A:B,2,0)</f>
        <v>Costco01</v>
      </c>
      <c r="N318" t="s">
        <v>1298</v>
      </c>
      <c r="O318">
        <v>60</v>
      </c>
      <c r="P318" s="42">
        <f>VLOOKUP(I318,'[5]ITEM#'!A:D,4,0)</f>
        <v>-31.6</v>
      </c>
      <c r="Q318" s="84">
        <f t="shared" si="27"/>
        <v>1</v>
      </c>
      <c r="R318" s="85" t="s">
        <v>1289</v>
      </c>
    </row>
    <row r="319" spans="1:18" x14ac:dyDescent="0.25">
      <c r="A319" s="77" t="s">
        <v>8795</v>
      </c>
      <c r="B319" s="77" t="s">
        <v>8818</v>
      </c>
      <c r="C319" s="78">
        <v>45345</v>
      </c>
      <c r="D319" s="79">
        <f>E319+F319</f>
        <v>-26.25</v>
      </c>
      <c r="E319" s="79">
        <v>-8.7200000000000006</v>
      </c>
      <c r="F319" s="79">
        <v>-17.53</v>
      </c>
      <c r="G319" s="78">
        <v>45345</v>
      </c>
      <c r="H319" s="77" t="s">
        <v>8819</v>
      </c>
      <c r="I319" s="80">
        <v>1793725</v>
      </c>
      <c r="J319" s="80" t="s">
        <v>8898</v>
      </c>
      <c r="K319" s="80">
        <v>201021</v>
      </c>
      <c r="L319" s="81">
        <v>45349</v>
      </c>
      <c r="M319" s="77" t="str">
        <f>VLOOKUP(I319,'[5]ITEM#'!A:B,2,0)</f>
        <v>Costco01</v>
      </c>
      <c r="N319" t="s">
        <v>8894</v>
      </c>
      <c r="O319">
        <v>15</v>
      </c>
      <c r="P319" s="42">
        <f>VLOOKUP(I319,'[5]ITEM#'!A:D,4,0)</f>
        <v>-17.53</v>
      </c>
      <c r="Q319" s="84">
        <f t="shared" si="27"/>
        <v>1</v>
      </c>
      <c r="R319" s="85" t="s">
        <v>1289</v>
      </c>
    </row>
    <row r="320" spans="1:18" x14ac:dyDescent="0.25">
      <c r="A320" s="77" t="s">
        <v>8795</v>
      </c>
      <c r="B320" s="77" t="s">
        <v>8820</v>
      </c>
      <c r="C320" s="78">
        <v>45345</v>
      </c>
      <c r="D320" s="79">
        <v>-39</v>
      </c>
      <c r="E320" s="79">
        <v>0</v>
      </c>
      <c r="F320" s="79">
        <v>-39</v>
      </c>
      <c r="G320" s="78">
        <v>45345</v>
      </c>
      <c r="H320" s="77" t="s">
        <v>8821</v>
      </c>
      <c r="I320" s="80">
        <v>1529946</v>
      </c>
      <c r="J320" s="80" t="s">
        <v>1306</v>
      </c>
      <c r="K320" s="80">
        <v>201021</v>
      </c>
      <c r="L320" s="81">
        <v>45349</v>
      </c>
      <c r="M320" s="77" t="str">
        <f>VLOOKUP(I320,'[5]ITEM#'!A:B,2,0)</f>
        <v>Costco01</v>
      </c>
      <c r="N320" t="s">
        <v>1291</v>
      </c>
      <c r="O320">
        <v>40</v>
      </c>
      <c r="P320" s="42">
        <f>VLOOKUP(I320,'[5]ITEM#'!A:D,4,0)</f>
        <v>-39</v>
      </c>
      <c r="Q320" s="84">
        <f t="shared" si="27"/>
        <v>1</v>
      </c>
      <c r="R320" s="85" t="s">
        <v>1289</v>
      </c>
    </row>
    <row r="321" spans="1:18" x14ac:dyDescent="0.25">
      <c r="A321" s="77" t="s">
        <v>8795</v>
      </c>
      <c r="B321" s="77" t="s">
        <v>8822</v>
      </c>
      <c r="C321" s="78">
        <v>45345</v>
      </c>
      <c r="D321" s="79">
        <f>E321+F321</f>
        <v>-42.7</v>
      </c>
      <c r="E321" s="79">
        <v>-11.1</v>
      </c>
      <c r="F321" s="79">
        <v>-31.6</v>
      </c>
      <c r="G321" s="78">
        <v>45345</v>
      </c>
      <c r="H321" s="77" t="s">
        <v>8823</v>
      </c>
      <c r="I321" s="80">
        <v>1540784</v>
      </c>
      <c r="J321" s="80" t="s">
        <v>1297</v>
      </c>
      <c r="K321" s="80">
        <v>201021</v>
      </c>
      <c r="L321" s="81">
        <v>45349</v>
      </c>
      <c r="M321" s="77" t="str">
        <f>VLOOKUP(I321,'[5]ITEM#'!A:B,2,0)</f>
        <v>Costco01</v>
      </c>
      <c r="N321" t="s">
        <v>1298</v>
      </c>
      <c r="O321">
        <v>60</v>
      </c>
      <c r="P321" s="42">
        <f>VLOOKUP(I321,'[5]ITEM#'!A:D,4,0)</f>
        <v>-31.6</v>
      </c>
      <c r="Q321" s="84">
        <f t="shared" si="27"/>
        <v>1</v>
      </c>
      <c r="R321" s="85" t="s">
        <v>1289</v>
      </c>
    </row>
    <row r="322" spans="1:18" x14ac:dyDescent="0.25">
      <c r="A322" s="77" t="s">
        <v>8795</v>
      </c>
      <c r="B322" s="77" t="s">
        <v>8822</v>
      </c>
      <c r="C322" s="78">
        <v>45345</v>
      </c>
      <c r="D322" s="79">
        <f t="shared" ref="D322:D323" si="33">E322+F322</f>
        <v>-95.31</v>
      </c>
      <c r="E322" s="79">
        <v>-9.4600000000000009</v>
      </c>
      <c r="F322" s="79">
        <v>-85.85</v>
      </c>
      <c r="G322" s="78">
        <v>45345</v>
      </c>
      <c r="H322" s="77" t="s">
        <v>8823</v>
      </c>
      <c r="I322" s="80">
        <v>1662421</v>
      </c>
      <c r="J322" s="80" t="s">
        <v>1300</v>
      </c>
      <c r="K322" s="80">
        <v>201021</v>
      </c>
      <c r="L322" s="81">
        <v>45349</v>
      </c>
      <c r="M322" s="77" t="str">
        <f>VLOOKUP(I322,'[5]ITEM#'!A:B,2,0)</f>
        <v>Costco01</v>
      </c>
      <c r="N322" t="s">
        <v>1301</v>
      </c>
      <c r="O322">
        <v>32</v>
      </c>
      <c r="P322" s="42">
        <f>VLOOKUP(I322,'[5]ITEM#'!A:D,4,0)</f>
        <v>-85.85</v>
      </c>
      <c r="Q322" s="84">
        <f t="shared" ref="Q322:Q365" si="34">F322/P322</f>
        <v>1</v>
      </c>
      <c r="R322" s="85" t="s">
        <v>1289</v>
      </c>
    </row>
    <row r="323" spans="1:18" x14ac:dyDescent="0.25">
      <c r="A323" s="77" t="s">
        <v>8795</v>
      </c>
      <c r="B323" s="77" t="s">
        <v>8822</v>
      </c>
      <c r="C323" s="78">
        <v>45345</v>
      </c>
      <c r="D323" s="79">
        <f t="shared" si="33"/>
        <v>-95.31</v>
      </c>
      <c r="E323" s="79">
        <v>-9.4600000000000009</v>
      </c>
      <c r="F323" s="79">
        <v>-85.85</v>
      </c>
      <c r="G323" s="78">
        <v>45345</v>
      </c>
      <c r="H323" s="77" t="s">
        <v>8823</v>
      </c>
      <c r="I323" s="80">
        <v>1662422</v>
      </c>
      <c r="J323" s="80" t="s">
        <v>1327</v>
      </c>
      <c r="K323" s="80">
        <v>201021</v>
      </c>
      <c r="L323" s="81">
        <v>45349</v>
      </c>
      <c r="M323" s="77" t="str">
        <f>VLOOKUP(I323,'[5]ITEM#'!A:B,2,0)</f>
        <v>Costco01</v>
      </c>
      <c r="N323" t="s">
        <v>1301</v>
      </c>
      <c r="O323">
        <v>32</v>
      </c>
      <c r="P323" s="42">
        <f>VLOOKUP(I323,'[5]ITEM#'!A:D,4,0)</f>
        <v>-85.85</v>
      </c>
      <c r="Q323" s="84">
        <f t="shared" si="34"/>
        <v>1</v>
      </c>
      <c r="R323" s="85" t="s">
        <v>1289</v>
      </c>
    </row>
    <row r="324" spans="1:18" x14ac:dyDescent="0.25">
      <c r="A324" s="77" t="s">
        <v>8795</v>
      </c>
      <c r="B324" s="77" t="s">
        <v>8824</v>
      </c>
      <c r="C324" s="78">
        <v>45345</v>
      </c>
      <c r="D324" s="79">
        <f>E324+F324</f>
        <v>-128.1</v>
      </c>
      <c r="E324" s="79">
        <v>-33.299999999999997</v>
      </c>
      <c r="F324" s="79">
        <v>-94.8</v>
      </c>
      <c r="G324" s="78">
        <v>45345</v>
      </c>
      <c r="H324" s="77" t="s">
        <v>8825</v>
      </c>
      <c r="I324" s="80">
        <v>1540785</v>
      </c>
      <c r="J324" s="80" t="s">
        <v>1328</v>
      </c>
      <c r="K324" s="80">
        <v>201021</v>
      </c>
      <c r="L324" s="81">
        <v>45349</v>
      </c>
      <c r="M324" s="77" t="str">
        <f>VLOOKUP(I324,'[5]ITEM#'!A:B,2,0)</f>
        <v>Costco01</v>
      </c>
      <c r="N324" t="s">
        <v>1298</v>
      </c>
      <c r="O324">
        <v>60</v>
      </c>
      <c r="P324" s="42">
        <f>VLOOKUP(I324,'[5]ITEM#'!A:D,4,0)</f>
        <v>-31.6</v>
      </c>
      <c r="Q324" s="84">
        <f t="shared" si="34"/>
        <v>2.9999999999999996</v>
      </c>
      <c r="R324" s="85" t="s">
        <v>1289</v>
      </c>
    </row>
    <row r="325" spans="1:18" x14ac:dyDescent="0.25">
      <c r="A325" s="77" t="s">
        <v>8795</v>
      </c>
      <c r="B325" s="77" t="s">
        <v>8824</v>
      </c>
      <c r="C325" s="78">
        <v>45345</v>
      </c>
      <c r="D325" s="79">
        <f t="shared" ref="D325:D329" si="35">E325+F325</f>
        <v>-154.63999999999999</v>
      </c>
      <c r="E325" s="79">
        <v>-42.04</v>
      </c>
      <c r="F325" s="79">
        <v>-112.6</v>
      </c>
      <c r="G325" s="78">
        <v>45345</v>
      </c>
      <c r="H325" s="77" t="s">
        <v>8825</v>
      </c>
      <c r="I325" s="80">
        <v>1593356</v>
      </c>
      <c r="J325" s="80" t="s">
        <v>1329</v>
      </c>
      <c r="K325" s="80">
        <v>201021</v>
      </c>
      <c r="L325" s="81">
        <v>45349</v>
      </c>
      <c r="M325" s="77" t="str">
        <f>VLOOKUP(I325,'[5]ITEM#'!A:B,2,0)</f>
        <v>Costco01</v>
      </c>
      <c r="N325" t="s">
        <v>1298</v>
      </c>
      <c r="O325">
        <v>60</v>
      </c>
      <c r="P325" s="42">
        <f>VLOOKUP(I325,'[5]ITEM#'!A:D,4,0)</f>
        <v>-28.15</v>
      </c>
      <c r="Q325" s="84">
        <f t="shared" si="34"/>
        <v>4</v>
      </c>
      <c r="R325" s="85" t="s">
        <v>1289</v>
      </c>
    </row>
    <row r="326" spans="1:18" x14ac:dyDescent="0.25">
      <c r="A326" s="77" t="s">
        <v>8795</v>
      </c>
      <c r="B326" s="77" t="s">
        <v>8824</v>
      </c>
      <c r="C326" s="78">
        <v>45345</v>
      </c>
      <c r="D326" s="79">
        <f t="shared" si="35"/>
        <v>-85.4</v>
      </c>
      <c r="E326" s="79">
        <v>-22.2</v>
      </c>
      <c r="F326" s="79">
        <v>-63.2</v>
      </c>
      <c r="G326" s="78">
        <v>45345</v>
      </c>
      <c r="H326" s="77" t="s">
        <v>8825</v>
      </c>
      <c r="I326" s="80">
        <v>1593359</v>
      </c>
      <c r="J326" s="80" t="s">
        <v>1316</v>
      </c>
      <c r="K326" s="80">
        <v>201021</v>
      </c>
      <c r="L326" s="81">
        <v>45349</v>
      </c>
      <c r="M326" s="77" t="str">
        <f>VLOOKUP(I326,'[5]ITEM#'!A:B,2,0)</f>
        <v>Costco01</v>
      </c>
      <c r="N326" t="s">
        <v>1298</v>
      </c>
      <c r="O326">
        <v>60</v>
      </c>
      <c r="P326" s="42">
        <f>VLOOKUP(I326,'[5]ITEM#'!A:D,4,0)</f>
        <v>-31.6</v>
      </c>
      <c r="Q326" s="84">
        <f t="shared" si="34"/>
        <v>2</v>
      </c>
      <c r="R326" s="85" t="s">
        <v>1289</v>
      </c>
    </row>
    <row r="327" spans="1:18" x14ac:dyDescent="0.25">
      <c r="A327" s="77" t="s">
        <v>8795</v>
      </c>
      <c r="B327" s="77" t="s">
        <v>8824</v>
      </c>
      <c r="C327" s="78">
        <v>45345</v>
      </c>
      <c r="D327" s="79">
        <f t="shared" si="35"/>
        <v>-86.72</v>
      </c>
      <c r="E327" s="79">
        <v>-9.3699999999999992</v>
      </c>
      <c r="F327" s="79">
        <v>-77.349999999999994</v>
      </c>
      <c r="G327" s="78">
        <v>45345</v>
      </c>
      <c r="H327" s="77" t="s">
        <v>8825</v>
      </c>
      <c r="I327" s="80">
        <v>1662420</v>
      </c>
      <c r="J327" s="80" t="s">
        <v>1318</v>
      </c>
      <c r="K327" s="80">
        <v>201021</v>
      </c>
      <c r="L327" s="81">
        <v>45349</v>
      </c>
      <c r="M327" s="77" t="str">
        <f>VLOOKUP(I327,'[5]ITEM#'!A:B,2,0)</f>
        <v>Costco01</v>
      </c>
      <c r="N327" t="s">
        <v>1301</v>
      </c>
      <c r="O327">
        <v>32</v>
      </c>
      <c r="P327" s="42">
        <f>VLOOKUP(I327,'[5]ITEM#'!A:D,4,0)</f>
        <v>-77.349999999999994</v>
      </c>
      <c r="Q327" s="84">
        <f t="shared" si="34"/>
        <v>1</v>
      </c>
      <c r="R327" s="85" t="s">
        <v>1289</v>
      </c>
    </row>
    <row r="328" spans="1:18" x14ac:dyDescent="0.25">
      <c r="A328" s="77" t="s">
        <v>8795</v>
      </c>
      <c r="B328" s="77" t="s">
        <v>8824</v>
      </c>
      <c r="C328" s="78">
        <v>45345</v>
      </c>
      <c r="D328" s="79">
        <f t="shared" si="35"/>
        <v>-95.31</v>
      </c>
      <c r="E328" s="79">
        <v>-9.4600000000000009</v>
      </c>
      <c r="F328" s="79">
        <v>-85.85</v>
      </c>
      <c r="G328" s="78">
        <v>45345</v>
      </c>
      <c r="H328" s="77" t="s">
        <v>8825</v>
      </c>
      <c r="I328" s="80">
        <v>1662422</v>
      </c>
      <c r="J328" s="80" t="s">
        <v>1327</v>
      </c>
      <c r="K328" s="80">
        <v>201021</v>
      </c>
      <c r="L328" s="81">
        <v>45349</v>
      </c>
      <c r="M328" s="77" t="str">
        <f>VLOOKUP(I328,'[5]ITEM#'!A:B,2,0)</f>
        <v>Costco01</v>
      </c>
      <c r="N328" t="s">
        <v>1301</v>
      </c>
      <c r="O328">
        <v>32</v>
      </c>
      <c r="P328" s="42">
        <f>VLOOKUP(I328,'[5]ITEM#'!A:D,4,0)</f>
        <v>-85.85</v>
      </c>
      <c r="Q328" s="84">
        <f t="shared" si="34"/>
        <v>1</v>
      </c>
      <c r="R328" s="85" t="s">
        <v>1289</v>
      </c>
    </row>
    <row r="329" spans="1:18" x14ac:dyDescent="0.25">
      <c r="A329" s="77" t="s">
        <v>8795</v>
      </c>
      <c r="B329" s="77" t="s">
        <v>8824</v>
      </c>
      <c r="C329" s="78">
        <v>45345</v>
      </c>
      <c r="D329" s="79">
        <f t="shared" si="35"/>
        <v>-25.880000000000003</v>
      </c>
      <c r="E329" s="79">
        <v>-8.7200000000000006</v>
      </c>
      <c r="F329" s="79">
        <v>-17.16</v>
      </c>
      <c r="G329" s="78">
        <v>45345</v>
      </c>
      <c r="H329" s="77" t="s">
        <v>8825</v>
      </c>
      <c r="I329" s="80">
        <v>1793724</v>
      </c>
      <c r="J329" s="80" t="s">
        <v>8895</v>
      </c>
      <c r="K329" s="80">
        <v>201021</v>
      </c>
      <c r="L329" s="81">
        <v>45349</v>
      </c>
      <c r="M329" s="77" t="str">
        <f>VLOOKUP(I329,'[5]ITEM#'!A:B,2,0)</f>
        <v>Costco01</v>
      </c>
      <c r="N329" t="s">
        <v>8894</v>
      </c>
      <c r="O329">
        <v>15</v>
      </c>
      <c r="P329" s="42">
        <f>VLOOKUP(I329,'[5]ITEM#'!A:D,4,0)</f>
        <v>-17.16</v>
      </c>
      <c r="Q329" s="84">
        <f t="shared" si="34"/>
        <v>1</v>
      </c>
      <c r="R329" s="85" t="s">
        <v>1289</v>
      </c>
    </row>
    <row r="330" spans="1:18" x14ac:dyDescent="0.25">
      <c r="A330" s="77" t="s">
        <v>8795</v>
      </c>
      <c r="B330" s="77" t="s">
        <v>8826</v>
      </c>
      <c r="C330" s="78">
        <v>45345</v>
      </c>
      <c r="D330" s="79">
        <v>-25.55</v>
      </c>
      <c r="E330" s="79">
        <v>0</v>
      </c>
      <c r="F330" s="79">
        <v>-25.55</v>
      </c>
      <c r="G330" s="78">
        <v>45345</v>
      </c>
      <c r="H330" s="77" t="s">
        <v>8827</v>
      </c>
      <c r="I330" s="80">
        <v>1516597</v>
      </c>
      <c r="J330" s="80" t="s">
        <v>1303</v>
      </c>
      <c r="K330" s="80">
        <v>201021</v>
      </c>
      <c r="L330" s="81">
        <v>45349</v>
      </c>
      <c r="M330" s="77" t="str">
        <f>VLOOKUP(I330,'[5]ITEM#'!A:B,2,0)</f>
        <v>Costco01</v>
      </c>
      <c r="N330" t="s">
        <v>1291</v>
      </c>
      <c r="O330">
        <v>40</v>
      </c>
      <c r="P330" s="42">
        <f>VLOOKUP(I330,'[5]ITEM#'!A:D,4,0)</f>
        <v>-25.55</v>
      </c>
      <c r="Q330" s="84">
        <f t="shared" si="34"/>
        <v>1</v>
      </c>
      <c r="R330" s="85" t="s">
        <v>1289</v>
      </c>
    </row>
    <row r="331" spans="1:18" x14ac:dyDescent="0.25">
      <c r="A331" s="77" t="s">
        <v>8795</v>
      </c>
      <c r="B331" s="77" t="s">
        <v>8826</v>
      </c>
      <c r="C331" s="78">
        <v>45345</v>
      </c>
      <c r="D331" s="79">
        <v>-22.78</v>
      </c>
      <c r="E331" s="79"/>
      <c r="F331" s="79">
        <v>-22.78</v>
      </c>
      <c r="G331" s="78">
        <v>45345</v>
      </c>
      <c r="H331" s="77" t="s">
        <v>8827</v>
      </c>
      <c r="I331" s="80">
        <v>1529939</v>
      </c>
      <c r="J331" s="80" t="s">
        <v>1339</v>
      </c>
      <c r="K331" s="80">
        <v>201021</v>
      </c>
      <c r="L331" s="81">
        <v>45349</v>
      </c>
      <c r="M331" s="77" t="str">
        <f>VLOOKUP(I331,'[5]ITEM#'!A:B,2,0)</f>
        <v>Costco01</v>
      </c>
      <c r="N331" t="s">
        <v>1291</v>
      </c>
      <c r="O331">
        <v>40</v>
      </c>
      <c r="P331" s="42">
        <f>VLOOKUP(I331,'[5]ITEM#'!A:D,4,0)</f>
        <v>-22.78</v>
      </c>
      <c r="Q331" s="84">
        <f t="shared" si="34"/>
        <v>1</v>
      </c>
      <c r="R331" s="85" t="s">
        <v>1289</v>
      </c>
    </row>
    <row r="332" spans="1:18" x14ac:dyDescent="0.25">
      <c r="A332" s="77" t="s">
        <v>8795</v>
      </c>
      <c r="B332" s="77" t="s">
        <v>8826</v>
      </c>
      <c r="C332" s="78">
        <v>45345</v>
      </c>
      <c r="D332" s="79">
        <v>-39</v>
      </c>
      <c r="E332" s="79"/>
      <c r="F332" s="79">
        <v>-39</v>
      </c>
      <c r="G332" s="78">
        <v>45345</v>
      </c>
      <c r="H332" s="77" t="s">
        <v>8827</v>
      </c>
      <c r="I332" s="80">
        <v>1529946</v>
      </c>
      <c r="J332" s="80" t="s">
        <v>1306</v>
      </c>
      <c r="K332" s="80">
        <v>201021</v>
      </c>
      <c r="L332" s="81">
        <v>45349</v>
      </c>
      <c r="M332" s="77" t="str">
        <f>VLOOKUP(I332,'[5]ITEM#'!A:B,2,0)</f>
        <v>Costco01</v>
      </c>
      <c r="N332" t="s">
        <v>1291</v>
      </c>
      <c r="O332">
        <v>40</v>
      </c>
      <c r="P332" s="42">
        <f>VLOOKUP(I332,'[5]ITEM#'!A:D,4,0)</f>
        <v>-39</v>
      </c>
      <c r="Q332" s="84">
        <f t="shared" si="34"/>
        <v>1</v>
      </c>
      <c r="R332" s="85" t="s">
        <v>1289</v>
      </c>
    </row>
    <row r="333" spans="1:18" x14ac:dyDescent="0.25">
      <c r="A333" s="77" t="s">
        <v>8795</v>
      </c>
      <c r="B333" s="77" t="s">
        <v>8826</v>
      </c>
      <c r="C333" s="78">
        <v>45345</v>
      </c>
      <c r="D333" s="79">
        <v>-39</v>
      </c>
      <c r="E333" s="79"/>
      <c r="F333" s="79">
        <v>-39</v>
      </c>
      <c r="G333" s="78">
        <v>45345</v>
      </c>
      <c r="H333" s="77" t="s">
        <v>8827</v>
      </c>
      <c r="I333" s="80">
        <v>1529947</v>
      </c>
      <c r="J333" s="80" t="s">
        <v>1294</v>
      </c>
      <c r="K333" s="80">
        <v>201021</v>
      </c>
      <c r="L333" s="81">
        <v>45349</v>
      </c>
      <c r="M333" s="77" t="str">
        <f>VLOOKUP(I333,'[5]ITEM#'!A:B,2,0)</f>
        <v>Costco01</v>
      </c>
      <c r="N333" t="s">
        <v>1291</v>
      </c>
      <c r="O333">
        <v>40</v>
      </c>
      <c r="P333" s="42">
        <f>VLOOKUP(I333,'[5]ITEM#'!A:D,4,0)</f>
        <v>-39</v>
      </c>
      <c r="Q333" s="84">
        <f t="shared" si="34"/>
        <v>1</v>
      </c>
      <c r="R333" s="85" t="s">
        <v>1289</v>
      </c>
    </row>
    <row r="334" spans="1:18" x14ac:dyDescent="0.25">
      <c r="A334" s="77" t="s">
        <v>8795</v>
      </c>
      <c r="B334" s="77" t="s">
        <v>8828</v>
      </c>
      <c r="C334" s="78">
        <v>45345</v>
      </c>
      <c r="D334" s="79">
        <f>E334+F334</f>
        <v>-173.44</v>
      </c>
      <c r="E334" s="79">
        <v>-18.739999999999998</v>
      </c>
      <c r="F334" s="79">
        <v>-154.69999999999999</v>
      </c>
      <c r="G334" s="78">
        <v>45345</v>
      </c>
      <c r="H334" s="77" t="s">
        <v>8829</v>
      </c>
      <c r="I334" s="80">
        <v>1662420</v>
      </c>
      <c r="J334" s="80" t="s">
        <v>1318</v>
      </c>
      <c r="K334" s="80">
        <v>201021</v>
      </c>
      <c r="L334" s="81">
        <v>45349</v>
      </c>
      <c r="M334" s="77" t="str">
        <f>VLOOKUP(I334,'[5]ITEM#'!A:B,2,0)</f>
        <v>Costco01</v>
      </c>
      <c r="N334" t="s">
        <v>1301</v>
      </c>
      <c r="O334">
        <v>32</v>
      </c>
      <c r="P334" s="42">
        <f>VLOOKUP(I334,'[5]ITEM#'!A:D,4,0)</f>
        <v>-77.349999999999994</v>
      </c>
      <c r="Q334" s="84">
        <f t="shared" si="34"/>
        <v>2</v>
      </c>
      <c r="R334" s="85" t="s">
        <v>1289</v>
      </c>
    </row>
    <row r="335" spans="1:18" x14ac:dyDescent="0.25">
      <c r="A335" s="77" t="s">
        <v>8795</v>
      </c>
      <c r="B335" s="77" t="s">
        <v>8828</v>
      </c>
      <c r="C335" s="78">
        <v>45345</v>
      </c>
      <c r="D335" s="79">
        <f>E335+F335</f>
        <v>-35.870000000000005</v>
      </c>
      <c r="E335" s="79">
        <v>-8.89</v>
      </c>
      <c r="F335" s="79">
        <v>-26.98</v>
      </c>
      <c r="G335" s="78">
        <v>45345</v>
      </c>
      <c r="H335" s="77" t="s">
        <v>8829</v>
      </c>
      <c r="I335" s="80">
        <v>1793728</v>
      </c>
      <c r="J335" s="80" t="s">
        <v>8897</v>
      </c>
      <c r="K335" s="80">
        <v>201021</v>
      </c>
      <c r="L335" s="81">
        <v>45349</v>
      </c>
      <c r="M335" s="77" t="str">
        <f>VLOOKUP(I335,'[5]ITEM#'!A:B,2,0)</f>
        <v>Costco01</v>
      </c>
      <c r="N335" t="s">
        <v>8894</v>
      </c>
      <c r="O335">
        <v>15</v>
      </c>
      <c r="P335" s="42">
        <f>VLOOKUP(I335,'[5]ITEM#'!A:D,4,0)</f>
        <v>-26.98</v>
      </c>
      <c r="Q335" s="84">
        <f t="shared" si="34"/>
        <v>1</v>
      </c>
      <c r="R335" s="85" t="s">
        <v>1289</v>
      </c>
    </row>
    <row r="336" spans="1:18" x14ac:dyDescent="0.25">
      <c r="A336" s="77" t="s">
        <v>8795</v>
      </c>
      <c r="B336" s="77" t="s">
        <v>8830</v>
      </c>
      <c r="C336" s="78">
        <v>45345</v>
      </c>
      <c r="D336" s="79">
        <f>E336+F336</f>
        <v>-95.31</v>
      </c>
      <c r="E336" s="79">
        <v>-9.4600000000000009</v>
      </c>
      <c r="F336" s="79">
        <v>-85.85</v>
      </c>
      <c r="G336" s="78">
        <v>45345</v>
      </c>
      <c r="H336" s="77" t="s">
        <v>8831</v>
      </c>
      <c r="I336" s="80">
        <v>1662421</v>
      </c>
      <c r="J336" s="80" t="s">
        <v>1300</v>
      </c>
      <c r="K336" s="80">
        <v>201021</v>
      </c>
      <c r="L336" s="81">
        <v>45349</v>
      </c>
      <c r="M336" s="77" t="str">
        <f>VLOOKUP(I336,'[5]ITEM#'!A:B,2,0)</f>
        <v>Costco01</v>
      </c>
      <c r="N336" t="s">
        <v>1301</v>
      </c>
      <c r="O336">
        <v>32</v>
      </c>
      <c r="P336" s="42">
        <f>VLOOKUP(I336,'[5]ITEM#'!A:D,4,0)</f>
        <v>-85.85</v>
      </c>
      <c r="Q336" s="84">
        <f t="shared" si="34"/>
        <v>1</v>
      </c>
      <c r="R336" s="85" t="s">
        <v>1289</v>
      </c>
    </row>
    <row r="337" spans="1:18" x14ac:dyDescent="0.25">
      <c r="A337" s="77" t="s">
        <v>8795</v>
      </c>
      <c r="B337" s="77" t="s">
        <v>8830</v>
      </c>
      <c r="C337" s="78">
        <v>45345</v>
      </c>
      <c r="D337" s="79">
        <f>E337+F337</f>
        <v>-35.870000000000005</v>
      </c>
      <c r="E337" s="79">
        <v>-8.89</v>
      </c>
      <c r="F337" s="79">
        <v>-26.98</v>
      </c>
      <c r="G337" s="78">
        <v>45345</v>
      </c>
      <c r="H337" s="77" t="s">
        <v>8831</v>
      </c>
      <c r="I337" s="80">
        <v>1793728</v>
      </c>
      <c r="J337" s="80" t="s">
        <v>8897</v>
      </c>
      <c r="K337" s="80">
        <v>201021</v>
      </c>
      <c r="L337" s="81">
        <v>45349</v>
      </c>
      <c r="M337" s="77" t="str">
        <f>VLOOKUP(I337,'[5]ITEM#'!A:B,2,0)</f>
        <v>Costco01</v>
      </c>
      <c r="N337" t="s">
        <v>8894</v>
      </c>
      <c r="O337">
        <v>15</v>
      </c>
      <c r="P337" s="42">
        <f>VLOOKUP(I337,'[5]ITEM#'!A:D,4,0)</f>
        <v>-26.98</v>
      </c>
      <c r="Q337" s="84">
        <f t="shared" si="34"/>
        <v>1</v>
      </c>
      <c r="R337" s="85" t="s">
        <v>1289</v>
      </c>
    </row>
    <row r="338" spans="1:18" x14ac:dyDescent="0.25">
      <c r="A338" s="77" t="s">
        <v>8795</v>
      </c>
      <c r="B338" s="77" t="s">
        <v>8832</v>
      </c>
      <c r="C338" s="78">
        <v>45345</v>
      </c>
      <c r="D338" s="79">
        <f t="shared" ref="D338:D339" si="36">E338+F338</f>
        <v>-95.31</v>
      </c>
      <c r="E338" s="79">
        <v>-9.4600000000000009</v>
      </c>
      <c r="F338" s="79">
        <v>-85.85</v>
      </c>
      <c r="G338" s="78">
        <v>45345</v>
      </c>
      <c r="H338" s="77" t="s">
        <v>8833</v>
      </c>
      <c r="I338" s="80">
        <v>1662421</v>
      </c>
      <c r="J338" s="80" t="s">
        <v>1300</v>
      </c>
      <c r="K338" s="80">
        <v>201021</v>
      </c>
      <c r="L338" s="81">
        <v>45349</v>
      </c>
      <c r="M338" s="77" t="str">
        <f>VLOOKUP(I338,'[5]ITEM#'!A:B,2,0)</f>
        <v>Costco01</v>
      </c>
      <c r="N338" t="s">
        <v>1301</v>
      </c>
      <c r="O338">
        <v>32</v>
      </c>
      <c r="P338" s="42">
        <f>VLOOKUP(I338,'[5]ITEM#'!A:D,4,0)</f>
        <v>-85.85</v>
      </c>
      <c r="Q338" s="84">
        <f t="shared" si="34"/>
        <v>1</v>
      </c>
      <c r="R338" s="85" t="s">
        <v>1289</v>
      </c>
    </row>
    <row r="339" spans="1:18" x14ac:dyDescent="0.25">
      <c r="A339" s="77" t="s">
        <v>8795</v>
      </c>
      <c r="B339" s="77" t="s">
        <v>8832</v>
      </c>
      <c r="C339" s="78">
        <v>45345</v>
      </c>
      <c r="D339" s="79">
        <f t="shared" si="36"/>
        <v>-40.36</v>
      </c>
      <c r="E339" s="79">
        <v>-9.07</v>
      </c>
      <c r="F339" s="79">
        <v>-31.29</v>
      </c>
      <c r="G339" s="78">
        <v>45345</v>
      </c>
      <c r="H339" s="77" t="s">
        <v>8833</v>
      </c>
      <c r="I339" s="80">
        <v>1793729</v>
      </c>
      <c r="J339" s="80" t="s">
        <v>8893</v>
      </c>
      <c r="K339" s="80">
        <v>201021</v>
      </c>
      <c r="L339" s="81">
        <v>45349</v>
      </c>
      <c r="M339" s="77" t="str">
        <f>VLOOKUP(I339,'[5]ITEM#'!A:B,2,0)</f>
        <v>Costco01</v>
      </c>
      <c r="N339" t="s">
        <v>8894</v>
      </c>
      <c r="O339">
        <v>15</v>
      </c>
      <c r="P339" s="42">
        <f>VLOOKUP(I339,'[5]ITEM#'!A:D,4,0)</f>
        <v>-31.29</v>
      </c>
      <c r="Q339" s="84">
        <f t="shared" si="34"/>
        <v>1</v>
      </c>
      <c r="R339" s="85" t="s">
        <v>1289</v>
      </c>
    </row>
    <row r="340" spans="1:18" x14ac:dyDescent="0.25">
      <c r="A340" s="77" t="s">
        <v>8834</v>
      </c>
      <c r="B340" s="77" t="s">
        <v>8835</v>
      </c>
      <c r="C340" s="78">
        <v>45348</v>
      </c>
      <c r="D340" s="79">
        <v>-39</v>
      </c>
      <c r="E340" s="79">
        <v>0</v>
      </c>
      <c r="F340" s="79">
        <v>-39</v>
      </c>
      <c r="G340" s="78">
        <v>45348</v>
      </c>
      <c r="H340" s="77" t="s">
        <v>8836</v>
      </c>
      <c r="I340" s="80">
        <v>1529947</v>
      </c>
      <c r="J340" s="80" t="s">
        <v>1294</v>
      </c>
      <c r="K340" s="80">
        <v>201173</v>
      </c>
      <c r="L340" s="81">
        <v>45350</v>
      </c>
      <c r="M340" s="77" t="str">
        <f>VLOOKUP(I340,'[5]ITEM#'!A:B,2,0)</f>
        <v>Costco01</v>
      </c>
      <c r="N340" t="s">
        <v>1291</v>
      </c>
      <c r="O340">
        <v>40</v>
      </c>
      <c r="P340" s="42">
        <f>VLOOKUP(I340,'[5]ITEM#'!A:D,4,0)</f>
        <v>-39</v>
      </c>
      <c r="Q340" s="84">
        <f t="shared" si="34"/>
        <v>1</v>
      </c>
      <c r="R340" s="85" t="s">
        <v>1289</v>
      </c>
    </row>
    <row r="341" spans="1:18" x14ac:dyDescent="0.25">
      <c r="A341" s="77" t="s">
        <v>8834</v>
      </c>
      <c r="B341" s="77" t="s">
        <v>8837</v>
      </c>
      <c r="C341" s="78">
        <v>45348</v>
      </c>
      <c r="D341" s="79">
        <f>E341+F341</f>
        <v>-38.659999999999997</v>
      </c>
      <c r="E341" s="79">
        <v>-10.509999999999998</v>
      </c>
      <c r="F341" s="79">
        <v>-28.15</v>
      </c>
      <c r="G341" s="78">
        <v>45348</v>
      </c>
      <c r="H341" s="77" t="s">
        <v>8838</v>
      </c>
      <c r="I341" s="80">
        <v>1540783</v>
      </c>
      <c r="J341" s="80" t="s">
        <v>1317</v>
      </c>
      <c r="K341" s="80">
        <v>201173</v>
      </c>
      <c r="L341" s="81">
        <v>45350</v>
      </c>
      <c r="M341" s="77" t="str">
        <f>VLOOKUP(I341,'[5]ITEM#'!A:B,2,0)</f>
        <v>Costco01</v>
      </c>
      <c r="N341" t="s">
        <v>1298</v>
      </c>
      <c r="O341">
        <v>60</v>
      </c>
      <c r="P341" s="42">
        <f>VLOOKUP(I341,'[5]ITEM#'!A:D,4,0)</f>
        <v>-28.15</v>
      </c>
      <c r="Q341" s="84">
        <f t="shared" si="34"/>
        <v>1</v>
      </c>
      <c r="R341" s="85" t="s">
        <v>1289</v>
      </c>
    </row>
    <row r="342" spans="1:18" x14ac:dyDescent="0.25">
      <c r="A342" s="77" t="s">
        <v>8834</v>
      </c>
      <c r="B342" s="77" t="s">
        <v>8837</v>
      </c>
      <c r="C342" s="78">
        <v>45348</v>
      </c>
      <c r="D342" s="79">
        <f t="shared" ref="D342:D344" si="37">E342+F342</f>
        <v>-42.7</v>
      </c>
      <c r="E342" s="79">
        <v>-11.1</v>
      </c>
      <c r="F342" s="79">
        <v>-31.6</v>
      </c>
      <c r="G342" s="78">
        <v>45348</v>
      </c>
      <c r="H342" s="77" t="s">
        <v>8838</v>
      </c>
      <c r="I342" s="80">
        <v>1540785</v>
      </c>
      <c r="J342" s="80" t="s">
        <v>1328</v>
      </c>
      <c r="K342" s="80">
        <v>201173</v>
      </c>
      <c r="L342" s="81">
        <v>45350</v>
      </c>
      <c r="M342" s="77" t="str">
        <f>VLOOKUP(I342,'[5]ITEM#'!A:B,2,0)</f>
        <v>Costco01</v>
      </c>
      <c r="N342" t="s">
        <v>1298</v>
      </c>
      <c r="O342">
        <v>60</v>
      </c>
      <c r="P342" s="42">
        <f>VLOOKUP(I342,'[5]ITEM#'!A:D,4,0)</f>
        <v>-31.6</v>
      </c>
      <c r="Q342" s="84">
        <f t="shared" si="34"/>
        <v>1</v>
      </c>
      <c r="R342" s="85" t="s">
        <v>1289</v>
      </c>
    </row>
    <row r="343" spans="1:18" x14ac:dyDescent="0.25">
      <c r="A343" s="77" t="s">
        <v>8834</v>
      </c>
      <c r="B343" s="77" t="s">
        <v>8837</v>
      </c>
      <c r="C343" s="78">
        <v>45348</v>
      </c>
      <c r="D343" s="79">
        <f t="shared" si="37"/>
        <v>-86.72</v>
      </c>
      <c r="E343" s="79">
        <v>-9.3699999999999992</v>
      </c>
      <c r="F343" s="79">
        <v>-77.349999999999994</v>
      </c>
      <c r="G343" s="78">
        <v>45348</v>
      </c>
      <c r="H343" s="77" t="s">
        <v>8838</v>
      </c>
      <c r="I343" s="80">
        <v>1662420</v>
      </c>
      <c r="J343" s="80" t="s">
        <v>1318</v>
      </c>
      <c r="K343" s="80">
        <v>201173</v>
      </c>
      <c r="L343" s="81">
        <v>45350</v>
      </c>
      <c r="M343" s="77" t="str">
        <f>VLOOKUP(I343,'[5]ITEM#'!A:B,2,0)</f>
        <v>Costco01</v>
      </c>
      <c r="N343" t="s">
        <v>1301</v>
      </c>
      <c r="O343">
        <v>32</v>
      </c>
      <c r="P343" s="42">
        <f>VLOOKUP(I343,'[5]ITEM#'!A:D,4,0)</f>
        <v>-77.349999999999994</v>
      </c>
      <c r="Q343" s="84">
        <f t="shared" si="34"/>
        <v>1</v>
      </c>
      <c r="R343" s="85" t="s">
        <v>1289</v>
      </c>
    </row>
    <row r="344" spans="1:18" x14ac:dyDescent="0.25">
      <c r="A344" s="77" t="s">
        <v>8834</v>
      </c>
      <c r="B344" s="77" t="s">
        <v>8837</v>
      </c>
      <c r="C344" s="78">
        <v>45348</v>
      </c>
      <c r="D344" s="79">
        <f t="shared" si="37"/>
        <v>-95.31</v>
      </c>
      <c r="E344" s="79">
        <v>-9.4600000000000009</v>
      </c>
      <c r="F344" s="79">
        <v>-85.85</v>
      </c>
      <c r="G344" s="78">
        <v>45348</v>
      </c>
      <c r="H344" s="77" t="s">
        <v>8838</v>
      </c>
      <c r="I344" s="80">
        <v>1662422</v>
      </c>
      <c r="J344" s="80" t="s">
        <v>1327</v>
      </c>
      <c r="K344" s="80">
        <v>201173</v>
      </c>
      <c r="L344" s="81">
        <v>45350</v>
      </c>
      <c r="M344" s="77" t="str">
        <f>VLOOKUP(I344,'[5]ITEM#'!A:B,2,0)</f>
        <v>Costco01</v>
      </c>
      <c r="N344" t="s">
        <v>1301</v>
      </c>
      <c r="O344">
        <v>32</v>
      </c>
      <c r="P344" s="42">
        <f>VLOOKUP(I344,'[5]ITEM#'!A:D,4,0)</f>
        <v>-85.85</v>
      </c>
      <c r="Q344" s="84">
        <f t="shared" si="34"/>
        <v>1</v>
      </c>
      <c r="R344" s="85" t="s">
        <v>1289</v>
      </c>
    </row>
    <row r="345" spans="1:18" x14ac:dyDescent="0.25">
      <c r="A345" s="77" t="s">
        <v>8834</v>
      </c>
      <c r="B345" s="77" t="s">
        <v>8839</v>
      </c>
      <c r="C345" s="78">
        <v>45348</v>
      </c>
      <c r="D345" s="79">
        <f>E345+F345</f>
        <v>-51.760000000000005</v>
      </c>
      <c r="E345" s="79">
        <v>-17.440000000000001</v>
      </c>
      <c r="F345" s="79">
        <v>-34.32</v>
      </c>
      <c r="G345" s="78">
        <v>45348</v>
      </c>
      <c r="H345" s="77" t="s">
        <v>8840</v>
      </c>
      <c r="I345" s="80">
        <v>1793724</v>
      </c>
      <c r="J345" s="80" t="s">
        <v>8895</v>
      </c>
      <c r="K345" s="80">
        <v>201173</v>
      </c>
      <c r="L345" s="81">
        <v>45350</v>
      </c>
      <c r="M345" s="77" t="str">
        <f>VLOOKUP(I345,'[5]ITEM#'!A:B,2,0)</f>
        <v>Costco01</v>
      </c>
      <c r="N345" t="s">
        <v>8894</v>
      </c>
      <c r="O345">
        <v>15</v>
      </c>
      <c r="P345" s="42">
        <f>VLOOKUP(I345,'[5]ITEM#'!A:D,4,0)</f>
        <v>-17.16</v>
      </c>
      <c r="Q345" s="84">
        <f t="shared" si="34"/>
        <v>2</v>
      </c>
      <c r="R345" s="85" t="s">
        <v>1289</v>
      </c>
    </row>
    <row r="346" spans="1:18" x14ac:dyDescent="0.25">
      <c r="A346" s="77" t="s">
        <v>8834</v>
      </c>
      <c r="B346" s="77" t="s">
        <v>8839</v>
      </c>
      <c r="C346" s="78">
        <v>45348</v>
      </c>
      <c r="D346" s="79">
        <f>E346+F346</f>
        <v>-71.740000000000009</v>
      </c>
      <c r="E346" s="79">
        <v>-17.78</v>
      </c>
      <c r="F346" s="79">
        <v>-53.96</v>
      </c>
      <c r="G346" s="78">
        <v>45348</v>
      </c>
      <c r="H346" s="77" t="s">
        <v>8840</v>
      </c>
      <c r="I346" s="80">
        <v>1793728</v>
      </c>
      <c r="J346" s="80" t="s">
        <v>8897</v>
      </c>
      <c r="K346" s="80">
        <v>201173</v>
      </c>
      <c r="L346" s="81">
        <v>45350</v>
      </c>
      <c r="M346" s="77" t="str">
        <f>VLOOKUP(I346,'[5]ITEM#'!A:B,2,0)</f>
        <v>Costco01</v>
      </c>
      <c r="N346" t="s">
        <v>8894</v>
      </c>
      <c r="O346">
        <v>15</v>
      </c>
      <c r="P346" s="42">
        <f>VLOOKUP(I346,'[5]ITEM#'!A:D,4,0)</f>
        <v>-26.98</v>
      </c>
      <c r="Q346" s="84">
        <f t="shared" si="34"/>
        <v>2</v>
      </c>
      <c r="R346" s="85" t="s">
        <v>1289</v>
      </c>
    </row>
    <row r="347" spans="1:18" x14ac:dyDescent="0.25">
      <c r="A347" s="77" t="s">
        <v>8834</v>
      </c>
      <c r="B347" s="77" t="s">
        <v>8841</v>
      </c>
      <c r="C347" s="78">
        <v>45348</v>
      </c>
      <c r="D347" s="79">
        <v>-38.659999999999997</v>
      </c>
      <c r="E347" s="79">
        <v>-10.51</v>
      </c>
      <c r="F347" s="79">
        <v>-28.15</v>
      </c>
      <c r="G347" s="78">
        <v>45348</v>
      </c>
      <c r="H347" s="77" t="s">
        <v>8842</v>
      </c>
      <c r="I347" s="80">
        <v>1540780</v>
      </c>
      <c r="J347" s="80" t="s">
        <v>1334</v>
      </c>
      <c r="K347" s="80">
        <v>201173</v>
      </c>
      <c r="L347" s="81">
        <v>45350</v>
      </c>
      <c r="M347" s="77" t="str">
        <f>VLOOKUP(I347,'[5]ITEM#'!A:B,2,0)</f>
        <v>Costco01</v>
      </c>
      <c r="N347" t="s">
        <v>1298</v>
      </c>
      <c r="O347">
        <v>60</v>
      </c>
      <c r="P347" s="42">
        <f>VLOOKUP(I347,'[5]ITEM#'!A:D,4,0)</f>
        <v>-28.15</v>
      </c>
      <c r="Q347" s="84">
        <f t="shared" si="34"/>
        <v>1</v>
      </c>
      <c r="R347" s="85" t="s">
        <v>1289</v>
      </c>
    </row>
    <row r="348" spans="1:18" x14ac:dyDescent="0.25">
      <c r="A348" s="77" t="s">
        <v>8834</v>
      </c>
      <c r="B348" s="77" t="s">
        <v>8843</v>
      </c>
      <c r="C348" s="78">
        <v>45348</v>
      </c>
      <c r="D348" s="79">
        <v>-86.72</v>
      </c>
      <c r="E348" s="79">
        <v>-9.3699999999999992</v>
      </c>
      <c r="F348" s="79">
        <v>-77.349999999999994</v>
      </c>
      <c r="G348" s="78">
        <v>45348</v>
      </c>
      <c r="H348" s="77" t="s">
        <v>8844</v>
      </c>
      <c r="I348" s="80">
        <v>1662420</v>
      </c>
      <c r="J348" s="80" t="s">
        <v>1318</v>
      </c>
      <c r="K348" s="80">
        <v>201173</v>
      </c>
      <c r="L348" s="81">
        <v>45350</v>
      </c>
      <c r="M348" s="77" t="str">
        <f>VLOOKUP(I348,'[5]ITEM#'!A:B,2,0)</f>
        <v>Costco01</v>
      </c>
      <c r="N348" t="s">
        <v>1301</v>
      </c>
      <c r="O348">
        <v>32</v>
      </c>
      <c r="P348" s="42">
        <f>VLOOKUP(I348,'[5]ITEM#'!A:D,4,0)</f>
        <v>-77.349999999999994</v>
      </c>
      <c r="Q348" s="84">
        <f t="shared" si="34"/>
        <v>1</v>
      </c>
      <c r="R348" s="85" t="s">
        <v>1289</v>
      </c>
    </row>
    <row r="349" spans="1:18" x14ac:dyDescent="0.25">
      <c r="A349" s="77" t="s">
        <v>8834</v>
      </c>
      <c r="B349" s="77" t="s">
        <v>8845</v>
      </c>
      <c r="C349" s="78">
        <v>45348</v>
      </c>
      <c r="D349" s="79">
        <v>-780</v>
      </c>
      <c r="E349" s="79">
        <v>0</v>
      </c>
      <c r="F349" s="79">
        <v>-780</v>
      </c>
      <c r="G349" s="78">
        <v>45348</v>
      </c>
      <c r="H349" s="77" t="s">
        <v>8846</v>
      </c>
      <c r="I349" s="80">
        <v>1529947</v>
      </c>
      <c r="J349" s="80" t="s">
        <v>1294</v>
      </c>
      <c r="K349" s="80">
        <v>201173</v>
      </c>
      <c r="L349" s="81">
        <v>45350</v>
      </c>
      <c r="M349" s="77" t="str">
        <f>VLOOKUP(I349,'[5]ITEM#'!A:B,2,0)</f>
        <v>Costco01</v>
      </c>
      <c r="N349" t="s">
        <v>1291</v>
      </c>
      <c r="O349">
        <v>40</v>
      </c>
      <c r="P349" s="42">
        <f>VLOOKUP(I349,'[5]ITEM#'!A:D,4,0)</f>
        <v>-39</v>
      </c>
      <c r="Q349" s="84">
        <f t="shared" si="34"/>
        <v>20</v>
      </c>
      <c r="R349" s="85" t="s">
        <v>1289</v>
      </c>
    </row>
    <row r="350" spans="1:18" x14ac:dyDescent="0.25">
      <c r="A350" s="77" t="s">
        <v>8834</v>
      </c>
      <c r="B350" s="77" t="s">
        <v>8847</v>
      </c>
      <c r="C350" s="78">
        <v>45348</v>
      </c>
      <c r="D350" s="79">
        <v>-25.55</v>
      </c>
      <c r="E350" s="79">
        <v>0</v>
      </c>
      <c r="F350" s="79">
        <v>-25.55</v>
      </c>
      <c r="G350" s="78">
        <v>45348</v>
      </c>
      <c r="H350" s="77" t="s">
        <v>8848</v>
      </c>
      <c r="I350" s="80">
        <v>1516596</v>
      </c>
      <c r="J350" s="80" t="s">
        <v>1344</v>
      </c>
      <c r="K350" s="80">
        <v>201173</v>
      </c>
      <c r="L350" s="81">
        <v>45350</v>
      </c>
      <c r="M350" s="77" t="str">
        <f>VLOOKUP(I350,'[5]ITEM#'!A:B,2,0)</f>
        <v>Costco01</v>
      </c>
      <c r="N350" t="s">
        <v>1291</v>
      </c>
      <c r="O350">
        <v>40</v>
      </c>
      <c r="P350" s="42">
        <f>VLOOKUP(I350,'[5]ITEM#'!A:D,4,0)</f>
        <v>-25.55</v>
      </c>
      <c r="Q350" s="84">
        <f t="shared" si="34"/>
        <v>1</v>
      </c>
      <c r="R350" s="85" t="s">
        <v>1289</v>
      </c>
    </row>
    <row r="351" spans="1:18" x14ac:dyDescent="0.25">
      <c r="A351" s="77" t="s">
        <v>8834</v>
      </c>
      <c r="B351" s="77" t="s">
        <v>8849</v>
      </c>
      <c r="C351" s="78">
        <v>45348</v>
      </c>
      <c r="D351" s="79">
        <f>E351+F351</f>
        <v>-42.7</v>
      </c>
      <c r="E351" s="79">
        <v>-11.1</v>
      </c>
      <c r="F351" s="79">
        <v>-31.6</v>
      </c>
      <c r="G351" s="78">
        <v>45348</v>
      </c>
      <c r="H351" s="77" t="s">
        <v>8850</v>
      </c>
      <c r="I351" s="80">
        <v>1540785</v>
      </c>
      <c r="J351" s="80" t="s">
        <v>1328</v>
      </c>
      <c r="K351" s="80">
        <v>201173</v>
      </c>
      <c r="L351" s="81">
        <v>45350</v>
      </c>
      <c r="M351" s="77" t="str">
        <f>VLOOKUP(I351,'[5]ITEM#'!A:B,2,0)</f>
        <v>Costco01</v>
      </c>
      <c r="N351" t="s">
        <v>1298</v>
      </c>
      <c r="O351">
        <v>60</v>
      </c>
      <c r="P351" s="42">
        <f>VLOOKUP(I351,'[5]ITEM#'!A:D,4,0)</f>
        <v>-31.6</v>
      </c>
      <c r="Q351" s="84">
        <f t="shared" si="34"/>
        <v>1</v>
      </c>
      <c r="R351" s="85" t="s">
        <v>1289</v>
      </c>
    </row>
    <row r="352" spans="1:18" x14ac:dyDescent="0.25">
      <c r="A352" s="77" t="s">
        <v>8834</v>
      </c>
      <c r="B352" s="77" t="s">
        <v>8849</v>
      </c>
      <c r="C352" s="78">
        <v>45348</v>
      </c>
      <c r="D352" s="79">
        <f>E352+F352</f>
        <v>-128.1</v>
      </c>
      <c r="E352" s="79">
        <v>-33.299999999999997</v>
      </c>
      <c r="F352" s="79">
        <v>-94.8</v>
      </c>
      <c r="G352" s="78">
        <v>45348</v>
      </c>
      <c r="H352" s="77" t="s">
        <v>8850</v>
      </c>
      <c r="I352" s="80">
        <v>1540787</v>
      </c>
      <c r="J352" s="80" t="s">
        <v>1341</v>
      </c>
      <c r="K352" s="80">
        <v>201173</v>
      </c>
      <c r="L352" s="81">
        <v>45350</v>
      </c>
      <c r="M352" s="77" t="str">
        <f>VLOOKUP(I352,'[5]ITEM#'!A:B,2,0)</f>
        <v>Costco01</v>
      </c>
      <c r="N352" t="s">
        <v>1298</v>
      </c>
      <c r="O352">
        <v>60</v>
      </c>
      <c r="P352" s="42">
        <f>VLOOKUP(I352,'[5]ITEM#'!A:D,4,0)</f>
        <v>-31.6</v>
      </c>
      <c r="Q352" s="84">
        <f t="shared" si="34"/>
        <v>2.9999999999999996</v>
      </c>
      <c r="R352" s="85" t="s">
        <v>1289</v>
      </c>
    </row>
    <row r="353" spans="1:18" x14ac:dyDescent="0.25">
      <c r="A353" s="77" t="s">
        <v>8834</v>
      </c>
      <c r="B353" s="77" t="s">
        <v>8851</v>
      </c>
      <c r="C353" s="78">
        <v>45348</v>
      </c>
      <c r="D353" s="79">
        <v>-86.72</v>
      </c>
      <c r="E353" s="79">
        <v>-9.3699999999999992</v>
      </c>
      <c r="F353" s="79">
        <v>-77.349999999999994</v>
      </c>
      <c r="G353" s="78">
        <v>45348</v>
      </c>
      <c r="H353" s="77" t="s">
        <v>8852</v>
      </c>
      <c r="I353" s="80">
        <v>1662420</v>
      </c>
      <c r="J353" s="80" t="s">
        <v>1318</v>
      </c>
      <c r="K353" s="80">
        <v>201173</v>
      </c>
      <c r="L353" s="81">
        <v>45350</v>
      </c>
      <c r="M353" s="77" t="str">
        <f>VLOOKUP(I353,'[5]ITEM#'!A:B,2,0)</f>
        <v>Costco01</v>
      </c>
      <c r="N353" t="s">
        <v>1301</v>
      </c>
      <c r="O353">
        <v>32</v>
      </c>
      <c r="P353" s="42">
        <f>VLOOKUP(I353,'[5]ITEM#'!A:D,4,0)</f>
        <v>-77.349999999999994</v>
      </c>
      <c r="Q353" s="84">
        <f t="shared" si="34"/>
        <v>1</v>
      </c>
      <c r="R353" s="85" t="s">
        <v>1289</v>
      </c>
    </row>
    <row r="354" spans="1:18" x14ac:dyDescent="0.25">
      <c r="A354" s="77" t="s">
        <v>8834</v>
      </c>
      <c r="B354" s="77" t="s">
        <v>8853</v>
      </c>
      <c r="C354" s="78">
        <v>45348</v>
      </c>
      <c r="D354" s="79">
        <v>-39</v>
      </c>
      <c r="E354" s="79">
        <v>0</v>
      </c>
      <c r="F354" s="79">
        <v>-39</v>
      </c>
      <c r="G354" s="78">
        <v>45348</v>
      </c>
      <c r="H354" s="77" t="s">
        <v>8854</v>
      </c>
      <c r="I354" s="80">
        <v>1529946</v>
      </c>
      <c r="J354" s="80" t="s">
        <v>1306</v>
      </c>
      <c r="K354" s="80">
        <v>201173</v>
      </c>
      <c r="L354" s="81">
        <v>45350</v>
      </c>
      <c r="M354" s="77" t="str">
        <f>VLOOKUP(I354,'[5]ITEM#'!A:B,2,0)</f>
        <v>Costco01</v>
      </c>
      <c r="N354" t="s">
        <v>1291</v>
      </c>
      <c r="O354">
        <v>40</v>
      </c>
      <c r="P354" s="42">
        <f>VLOOKUP(I354,'[5]ITEM#'!A:D,4,0)</f>
        <v>-39</v>
      </c>
      <c r="Q354" s="84">
        <f t="shared" si="34"/>
        <v>1</v>
      </c>
      <c r="R354" s="85" t="s">
        <v>1289</v>
      </c>
    </row>
    <row r="355" spans="1:18" x14ac:dyDescent="0.25">
      <c r="A355" s="77" t="s">
        <v>8855</v>
      </c>
      <c r="B355" s="77" t="s">
        <v>8856</v>
      </c>
      <c r="C355" s="78">
        <v>45349</v>
      </c>
      <c r="D355" s="79">
        <v>-32.380000000000003</v>
      </c>
      <c r="E355" s="79">
        <v>-9.8800000000000008</v>
      </c>
      <c r="F355" s="79">
        <v>-22.5</v>
      </c>
      <c r="G355" s="78">
        <v>45349</v>
      </c>
      <c r="H355" s="77" t="s">
        <v>8857</v>
      </c>
      <c r="I355" s="80">
        <v>1663082</v>
      </c>
      <c r="J355" s="80" t="s">
        <v>5740</v>
      </c>
      <c r="K355" s="80">
        <v>12225134</v>
      </c>
      <c r="L355" s="81">
        <v>45351</v>
      </c>
      <c r="M355" s="77" t="str">
        <f>VLOOKUP(I355,'[5]ITEM#'!A:B,2,0)</f>
        <v>Costco01</v>
      </c>
      <c r="N355" t="s">
        <v>1311</v>
      </c>
      <c r="O355">
        <v>55</v>
      </c>
      <c r="P355" s="42">
        <f>VLOOKUP(I355,'[5]ITEM#'!A:D,4,0)</f>
        <v>-22.5</v>
      </c>
      <c r="Q355" s="84">
        <f t="shared" si="34"/>
        <v>1</v>
      </c>
      <c r="R355" s="85" t="s">
        <v>1289</v>
      </c>
    </row>
    <row r="356" spans="1:18" x14ac:dyDescent="0.25">
      <c r="A356" s="77" t="s">
        <v>8855</v>
      </c>
      <c r="B356" s="77" t="s">
        <v>8858</v>
      </c>
      <c r="C356" s="78">
        <v>45349</v>
      </c>
      <c r="D356" s="79">
        <f>E356+F356</f>
        <v>-190.62</v>
      </c>
      <c r="E356" s="79">
        <v>-18.920000000000002</v>
      </c>
      <c r="F356" s="79">
        <v>-171.7</v>
      </c>
      <c r="G356" s="78">
        <v>45349</v>
      </c>
      <c r="H356" s="77" t="s">
        <v>8859</v>
      </c>
      <c r="I356" s="80">
        <v>1662421</v>
      </c>
      <c r="J356" s="80" t="s">
        <v>1300</v>
      </c>
      <c r="K356" s="80">
        <v>201179</v>
      </c>
      <c r="L356" s="81">
        <v>45351</v>
      </c>
      <c r="M356" s="77" t="str">
        <f>VLOOKUP(I356,'[5]ITEM#'!A:B,2,0)</f>
        <v>Costco01</v>
      </c>
      <c r="N356" t="s">
        <v>1301</v>
      </c>
      <c r="O356">
        <v>32</v>
      </c>
      <c r="P356" s="42">
        <f>VLOOKUP(I356,'[5]ITEM#'!A:D,4,0)</f>
        <v>-85.85</v>
      </c>
      <c r="Q356" s="84">
        <f t="shared" si="34"/>
        <v>2</v>
      </c>
      <c r="R356" s="85" t="s">
        <v>1289</v>
      </c>
    </row>
    <row r="357" spans="1:18" x14ac:dyDescent="0.25">
      <c r="A357" s="77" t="s">
        <v>8855</v>
      </c>
      <c r="B357" s="77" t="s">
        <v>8858</v>
      </c>
      <c r="C357" s="78">
        <v>45349</v>
      </c>
      <c r="D357" s="79">
        <f t="shared" ref="D357:D358" si="38">E357+F357</f>
        <v>-95.31</v>
      </c>
      <c r="E357" s="79">
        <v>-9.4600000000000009</v>
      </c>
      <c r="F357" s="79">
        <v>-85.85</v>
      </c>
      <c r="G357" s="78">
        <v>45349</v>
      </c>
      <c r="H357" s="77" t="s">
        <v>8859</v>
      </c>
      <c r="I357" s="80">
        <v>1662422</v>
      </c>
      <c r="J357" s="80" t="s">
        <v>1327</v>
      </c>
      <c r="K357" s="80">
        <v>201179</v>
      </c>
      <c r="L357" s="81">
        <v>45351</v>
      </c>
      <c r="M357" s="77" t="str">
        <f>VLOOKUP(I357,'[5]ITEM#'!A:B,2,0)</f>
        <v>Costco01</v>
      </c>
      <c r="N357" t="s">
        <v>1301</v>
      </c>
      <c r="O357">
        <v>32</v>
      </c>
      <c r="P357" s="42">
        <f>VLOOKUP(I357,'[5]ITEM#'!A:D,4,0)</f>
        <v>-85.85</v>
      </c>
      <c r="Q357" s="84">
        <f t="shared" si="34"/>
        <v>1</v>
      </c>
      <c r="R357" s="85" t="s">
        <v>1289</v>
      </c>
    </row>
    <row r="358" spans="1:18" x14ac:dyDescent="0.25">
      <c r="A358" s="77" t="s">
        <v>8855</v>
      </c>
      <c r="B358" s="77" t="s">
        <v>8858</v>
      </c>
      <c r="C358" s="78">
        <v>45349</v>
      </c>
      <c r="D358" s="79">
        <f t="shared" si="38"/>
        <v>-35.870000000000005</v>
      </c>
      <c r="E358" s="79">
        <v>-8.89</v>
      </c>
      <c r="F358" s="79">
        <v>-26.98</v>
      </c>
      <c r="G358" s="78">
        <v>45349</v>
      </c>
      <c r="H358" s="77" t="s">
        <v>8859</v>
      </c>
      <c r="I358" s="80">
        <v>1793728</v>
      </c>
      <c r="J358" s="80" t="s">
        <v>8897</v>
      </c>
      <c r="K358" s="80">
        <v>201179</v>
      </c>
      <c r="L358" s="81">
        <v>45351</v>
      </c>
      <c r="M358" s="77" t="str">
        <f>VLOOKUP(I358,'[5]ITEM#'!A:B,2,0)</f>
        <v>Costco01</v>
      </c>
      <c r="N358" t="s">
        <v>8894</v>
      </c>
      <c r="O358">
        <v>15</v>
      </c>
      <c r="P358" s="42">
        <f>VLOOKUP(I358,'[5]ITEM#'!A:D,4,0)</f>
        <v>-26.98</v>
      </c>
      <c r="Q358" s="84">
        <f t="shared" si="34"/>
        <v>1</v>
      </c>
      <c r="R358" s="85" t="s">
        <v>1289</v>
      </c>
    </row>
    <row r="359" spans="1:18" x14ac:dyDescent="0.25">
      <c r="A359" s="77" t="s">
        <v>8855</v>
      </c>
      <c r="B359" s="77" t="s">
        <v>8860</v>
      </c>
      <c r="C359" s="78">
        <v>45349</v>
      </c>
      <c r="D359" s="79">
        <v>-78</v>
      </c>
      <c r="E359" s="79">
        <v>0</v>
      </c>
      <c r="F359" s="79">
        <v>-78</v>
      </c>
      <c r="G359" s="78">
        <v>45349</v>
      </c>
      <c r="H359" s="77" t="s">
        <v>8861</v>
      </c>
      <c r="I359" s="80">
        <v>1529946</v>
      </c>
      <c r="J359" s="80" t="s">
        <v>1306</v>
      </c>
      <c r="K359" s="80">
        <v>201179</v>
      </c>
      <c r="L359" s="81">
        <v>45351</v>
      </c>
      <c r="M359" s="77" t="str">
        <f>VLOOKUP(I359,'[5]ITEM#'!A:B,2,0)</f>
        <v>Costco01</v>
      </c>
      <c r="N359" t="s">
        <v>1291</v>
      </c>
      <c r="O359">
        <v>40</v>
      </c>
      <c r="P359" s="42">
        <f>VLOOKUP(I359,'[5]ITEM#'!A:D,4,0)</f>
        <v>-39</v>
      </c>
      <c r="Q359" s="84">
        <f t="shared" si="34"/>
        <v>2</v>
      </c>
      <c r="R359" s="85" t="s">
        <v>1289</v>
      </c>
    </row>
    <row r="360" spans="1:18" x14ac:dyDescent="0.25">
      <c r="A360" s="77" t="s">
        <v>8855</v>
      </c>
      <c r="B360" s="77" t="s">
        <v>8862</v>
      </c>
      <c r="C360" s="78">
        <v>45349</v>
      </c>
      <c r="D360" s="79">
        <f>E360+F360</f>
        <v>-154.63999999999999</v>
      </c>
      <c r="E360" s="79">
        <v>-42.04</v>
      </c>
      <c r="F360" s="79">
        <v>-112.6</v>
      </c>
      <c r="G360" s="78">
        <v>45349</v>
      </c>
      <c r="H360" s="77" t="s">
        <v>8863</v>
      </c>
      <c r="I360" s="80">
        <v>1540780</v>
      </c>
      <c r="J360" s="80" t="s">
        <v>1334</v>
      </c>
      <c r="K360" s="80">
        <v>201179</v>
      </c>
      <c r="L360" s="81">
        <v>45351</v>
      </c>
      <c r="M360" s="77" t="str">
        <f>VLOOKUP(I360,'[5]ITEM#'!A:B,2,0)</f>
        <v>Costco01</v>
      </c>
      <c r="N360" t="s">
        <v>1298</v>
      </c>
      <c r="O360">
        <v>60</v>
      </c>
      <c r="P360" s="42">
        <f>VLOOKUP(I360,'[5]ITEM#'!A:D,4,0)</f>
        <v>-28.15</v>
      </c>
      <c r="Q360" s="84">
        <f t="shared" si="34"/>
        <v>4</v>
      </c>
      <c r="R360" s="85" t="s">
        <v>1289</v>
      </c>
    </row>
    <row r="361" spans="1:18" x14ac:dyDescent="0.25">
      <c r="A361" s="77" t="s">
        <v>8855</v>
      </c>
      <c r="B361" s="77" t="s">
        <v>8862</v>
      </c>
      <c r="C361" s="78">
        <v>45349</v>
      </c>
      <c r="D361" s="79">
        <f t="shared" ref="D361:D362" si="39">E361+F361</f>
        <v>-95.31</v>
      </c>
      <c r="E361" s="79">
        <v>-9.4600000000000009</v>
      </c>
      <c r="F361" s="79">
        <v>-85.85</v>
      </c>
      <c r="G361" s="78">
        <v>45349</v>
      </c>
      <c r="H361" s="77" t="s">
        <v>8863</v>
      </c>
      <c r="I361" s="80">
        <v>1662421</v>
      </c>
      <c r="J361" s="80" t="s">
        <v>1300</v>
      </c>
      <c r="K361" s="80">
        <v>201179</v>
      </c>
      <c r="L361" s="81">
        <v>45351</v>
      </c>
      <c r="M361" s="77" t="str">
        <f>VLOOKUP(I361,'[5]ITEM#'!A:B,2,0)</f>
        <v>Costco01</v>
      </c>
      <c r="N361" t="s">
        <v>1301</v>
      </c>
      <c r="O361">
        <v>32</v>
      </c>
      <c r="P361" s="42">
        <f>VLOOKUP(I361,'[5]ITEM#'!A:D,4,0)</f>
        <v>-85.85</v>
      </c>
      <c r="Q361" s="84">
        <f t="shared" si="34"/>
        <v>1</v>
      </c>
      <c r="R361" s="85" t="s">
        <v>1289</v>
      </c>
    </row>
    <row r="362" spans="1:18" x14ac:dyDescent="0.25">
      <c r="A362" s="77" t="s">
        <v>8855</v>
      </c>
      <c r="B362" s="77" t="s">
        <v>8862</v>
      </c>
      <c r="C362" s="78">
        <v>45349</v>
      </c>
      <c r="D362" s="79">
        <f t="shared" si="39"/>
        <v>-285.93</v>
      </c>
      <c r="E362" s="79">
        <v>-28.38</v>
      </c>
      <c r="F362" s="79">
        <v>-257.55</v>
      </c>
      <c r="G362" s="78">
        <v>45349</v>
      </c>
      <c r="H362" s="77" t="s">
        <v>8863</v>
      </c>
      <c r="I362" s="80">
        <v>1662422</v>
      </c>
      <c r="J362" s="80" t="s">
        <v>1327</v>
      </c>
      <c r="K362" s="80">
        <v>201179</v>
      </c>
      <c r="L362" s="81">
        <v>45351</v>
      </c>
      <c r="M362" s="77" t="str">
        <f>VLOOKUP(I362,'[5]ITEM#'!A:B,2,0)</f>
        <v>Costco01</v>
      </c>
      <c r="N362" t="s">
        <v>1301</v>
      </c>
      <c r="O362">
        <v>32</v>
      </c>
      <c r="P362" s="42">
        <f>VLOOKUP(I362,'[5]ITEM#'!A:D,4,0)</f>
        <v>-85.85</v>
      </c>
      <c r="Q362" s="84">
        <f t="shared" si="34"/>
        <v>3.0000000000000004</v>
      </c>
      <c r="R362" s="85" t="s">
        <v>1289</v>
      </c>
    </row>
    <row r="363" spans="1:18" x14ac:dyDescent="0.25">
      <c r="A363" s="77" t="s">
        <v>8855</v>
      </c>
      <c r="B363" s="77" t="s">
        <v>8864</v>
      </c>
      <c r="C363" s="78">
        <v>45349</v>
      </c>
      <c r="D363" s="79">
        <v>-78</v>
      </c>
      <c r="E363" s="79">
        <v>0</v>
      </c>
      <c r="F363" s="79">
        <v>-78</v>
      </c>
      <c r="G363" s="78">
        <v>45349</v>
      </c>
      <c r="H363" s="77" t="s">
        <v>8865</v>
      </c>
      <c r="I363" s="80">
        <v>1529947</v>
      </c>
      <c r="J363" s="80" t="s">
        <v>1294</v>
      </c>
      <c r="K363" s="80">
        <v>201179</v>
      </c>
      <c r="L363" s="81">
        <v>45351</v>
      </c>
      <c r="M363" s="77" t="str">
        <f>VLOOKUP(I363,'[5]ITEM#'!A:B,2,0)</f>
        <v>Costco01</v>
      </c>
      <c r="N363" t="s">
        <v>1291</v>
      </c>
      <c r="O363">
        <v>40</v>
      </c>
      <c r="P363" s="42">
        <f>VLOOKUP(I363,'[5]ITEM#'!A:D,4,0)</f>
        <v>-39</v>
      </c>
      <c r="Q363" s="84">
        <f t="shared" si="34"/>
        <v>2</v>
      </c>
      <c r="R363" s="85" t="s">
        <v>1289</v>
      </c>
    </row>
    <row r="364" spans="1:18" x14ac:dyDescent="0.25">
      <c r="A364" s="77" t="s">
        <v>8855</v>
      </c>
      <c r="B364" s="77" t="s">
        <v>8866</v>
      </c>
      <c r="C364" s="78">
        <v>45349</v>
      </c>
      <c r="D364" s="79">
        <v>-22.78</v>
      </c>
      <c r="E364" s="79">
        <v>0</v>
      </c>
      <c r="F364" s="79">
        <v>-22.78</v>
      </c>
      <c r="G364" s="78">
        <v>45349</v>
      </c>
      <c r="H364" s="77" t="s">
        <v>8867</v>
      </c>
      <c r="I364" s="80">
        <v>1529939</v>
      </c>
      <c r="J364" s="80" t="s">
        <v>1339</v>
      </c>
      <c r="K364" s="80">
        <v>201179</v>
      </c>
      <c r="L364" s="81">
        <v>45351</v>
      </c>
      <c r="M364" s="77" t="str">
        <f>VLOOKUP(I364,'[5]ITEM#'!A:B,2,0)</f>
        <v>Costco01</v>
      </c>
      <c r="N364" t="s">
        <v>1291</v>
      </c>
      <c r="O364">
        <v>40</v>
      </c>
      <c r="P364" s="42">
        <f>VLOOKUP(I364,'[5]ITEM#'!A:D,4,0)</f>
        <v>-22.78</v>
      </c>
      <c r="Q364" s="84">
        <f t="shared" si="34"/>
        <v>1</v>
      </c>
      <c r="R364" s="85" t="s">
        <v>1289</v>
      </c>
    </row>
    <row r="365" spans="1:18" x14ac:dyDescent="0.25">
      <c r="A365" s="77" t="s">
        <v>8855</v>
      </c>
      <c r="B365" s="77" t="s">
        <v>8866</v>
      </c>
      <c r="C365" s="78">
        <v>45349</v>
      </c>
      <c r="D365" s="79">
        <v>-22.78</v>
      </c>
      <c r="E365" s="79"/>
      <c r="F365" s="79">
        <v>-22.78</v>
      </c>
      <c r="G365" s="78">
        <v>45349</v>
      </c>
      <c r="H365" s="77" t="s">
        <v>8867</v>
      </c>
      <c r="I365" s="80">
        <v>1529944</v>
      </c>
      <c r="J365" s="80" t="s">
        <v>1330</v>
      </c>
      <c r="K365" s="80">
        <v>201179</v>
      </c>
      <c r="L365" s="81">
        <v>45351</v>
      </c>
      <c r="M365" s="77" t="str">
        <f>VLOOKUP(I365,'[5]ITEM#'!A:B,2,0)</f>
        <v>Costco01</v>
      </c>
      <c r="N365" t="s">
        <v>1291</v>
      </c>
      <c r="O365">
        <v>40</v>
      </c>
      <c r="P365" s="42">
        <f>VLOOKUP(I365,'[5]ITEM#'!A:D,4,0)</f>
        <v>-22.78</v>
      </c>
      <c r="Q365" s="84">
        <f t="shared" si="34"/>
        <v>1</v>
      </c>
      <c r="R365" s="85" t="s">
        <v>1289</v>
      </c>
    </row>
    <row r="366" spans="1:18" x14ac:dyDescent="0.25">
      <c r="D366" s="59">
        <f>SUM(D2:D365)</f>
        <v>-31633.500000000033</v>
      </c>
      <c r="E366" s="59">
        <f>SUM(E2:E365)</f>
        <v>-4064.7799999999988</v>
      </c>
      <c r="F366" s="59">
        <f>SUM(F2:F365)</f>
        <v>-27568.719999999958</v>
      </c>
    </row>
    <row r="370" spans="3:7" x14ac:dyDescent="0.25">
      <c r="E370" s="76"/>
    </row>
    <row r="371" spans="3:7" x14ac:dyDescent="0.25">
      <c r="G371" s="76"/>
    </row>
    <row r="372" spans="3:7" x14ac:dyDescent="0.25">
      <c r="D372" s="88" t="s">
        <v>5753</v>
      </c>
      <c r="E372" s="76" t="s">
        <v>5756</v>
      </c>
      <c r="F372" s="76" t="s">
        <v>5755</v>
      </c>
      <c r="G372" s="76"/>
    </row>
    <row r="373" spans="3:7" x14ac:dyDescent="0.25">
      <c r="D373" s="89">
        <v>15</v>
      </c>
      <c r="E373" s="76">
        <v>-433.46000000000004</v>
      </c>
      <c r="F373" s="76">
        <v>-1123.2099999999998</v>
      </c>
      <c r="G373" s="76"/>
    </row>
    <row r="374" spans="3:7" x14ac:dyDescent="0.25">
      <c r="D374" s="89">
        <v>32</v>
      </c>
      <c r="E374" s="76">
        <v>-2412.7699999999986</v>
      </c>
      <c r="F374" s="76">
        <v>-19096.360000000015</v>
      </c>
      <c r="G374" s="76"/>
    </row>
    <row r="375" spans="3:7" x14ac:dyDescent="0.25">
      <c r="D375" s="89">
        <v>40</v>
      </c>
      <c r="E375" s="76">
        <v>0</v>
      </c>
      <c r="F375" s="76">
        <v>-4084.7500000000023</v>
      </c>
      <c r="G375" s="76"/>
    </row>
    <row r="376" spans="3:7" x14ac:dyDescent="0.25">
      <c r="D376" s="89">
        <v>55</v>
      </c>
      <c r="E376" s="76">
        <v>-136.87</v>
      </c>
      <c r="F376" s="76">
        <v>-270</v>
      </c>
    </row>
    <row r="377" spans="3:7" x14ac:dyDescent="0.25">
      <c r="D377" s="89">
        <v>60</v>
      </c>
      <c r="E377" s="76">
        <v>-1081.68</v>
      </c>
      <c r="F377" s="76">
        <v>-2994.4</v>
      </c>
    </row>
    <row r="378" spans="3:7" x14ac:dyDescent="0.25">
      <c r="D378" s="89" t="s">
        <v>5754</v>
      </c>
      <c r="E378" s="76">
        <v>-4064.7799999999988</v>
      </c>
      <c r="F378" s="76">
        <v>-27568.720000000019</v>
      </c>
    </row>
    <row r="379" spans="3:7" x14ac:dyDescent="0.25">
      <c r="E379" s="76"/>
      <c r="F379" s="76"/>
    </row>
    <row r="380" spans="3:7" x14ac:dyDescent="0.25">
      <c r="E380" s="76"/>
      <c r="F380" s="76"/>
    </row>
    <row r="381" spans="3:7" x14ac:dyDescent="0.25">
      <c r="E381" s="76"/>
      <c r="F381" s="76"/>
    </row>
    <row r="382" spans="3:7" x14ac:dyDescent="0.25">
      <c r="E382" s="76"/>
      <c r="F382" s="76"/>
    </row>
    <row r="383" spans="3:7" x14ac:dyDescent="0.25">
      <c r="C383" s="76"/>
      <c r="D383" s="76"/>
    </row>
  </sheetData>
  <conditionalFormatting sqref="B1">
    <cfRule type="duplicateValues" dxfId="17" priority="5"/>
    <cfRule type="duplicateValues" dxfId="16" priority="6"/>
    <cfRule type="duplicateValues" dxfId="15" priority="7"/>
  </conditionalFormatting>
  <pageMargins left="0.35" right="0.25" top="0.3" bottom="0.3" header="0.3" footer="0.3"/>
  <pageSetup scale="59" fitToHeight="0" orientation="landscape" horizontalDpi="0" verticalDpi="0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283"/>
  <sheetViews>
    <sheetView topLeftCell="A142" workbookViewId="0">
      <selection activeCell="E142" sqref="E142"/>
    </sheetView>
  </sheetViews>
  <sheetFormatPr defaultRowHeight="15" x14ac:dyDescent="0.25"/>
  <cols>
    <col min="1" max="1" width="18.7109375" bestFit="1" customWidth="1"/>
    <col min="2" max="2" width="15.5703125" bestFit="1" customWidth="1"/>
    <col min="3" max="3" width="10.5703125" bestFit="1" customWidth="1"/>
    <col min="4" max="4" width="13.140625" customWidth="1"/>
    <col min="5" max="5" width="18.7109375" customWidth="1"/>
    <col min="6" max="6" width="26.140625" customWidth="1"/>
    <col min="7" max="7" width="9.42578125" bestFit="1" customWidth="1"/>
    <col min="8" max="8" width="13.5703125" bestFit="1" customWidth="1"/>
    <col min="9" max="9" width="8.140625" bestFit="1" customWidth="1"/>
    <col min="10" max="10" width="12.28515625" bestFit="1" customWidth="1"/>
    <col min="11" max="11" width="9" bestFit="1" customWidth="1"/>
    <col min="12" max="12" width="9.7109375" bestFit="1" customWidth="1"/>
    <col min="13" max="13" width="8.7109375" bestFit="1" customWidth="1"/>
    <col min="14" max="14" width="15.85546875" bestFit="1" customWidth="1"/>
    <col min="15" max="15" width="7.28515625" style="5" customWidth="1"/>
    <col min="16" max="16" width="10.5703125" bestFit="1" customWidth="1"/>
    <col min="17" max="17" width="4.140625" bestFit="1" customWidth="1"/>
    <col min="18" max="18" width="19.28515625" bestFit="1" customWidth="1"/>
    <col min="19" max="19" width="10.140625" bestFit="1" customWidth="1"/>
    <col min="20" max="20" width="11.5703125" bestFit="1" customWidth="1"/>
  </cols>
  <sheetData>
    <row r="1" spans="1:20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7780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  <c r="T1" s="3"/>
    </row>
    <row r="2" spans="1:20" x14ac:dyDescent="0.25">
      <c r="A2" s="77" t="s">
        <v>8868</v>
      </c>
      <c r="B2" s="77" t="s">
        <v>8869</v>
      </c>
      <c r="C2" s="78">
        <v>45350</v>
      </c>
      <c r="D2" s="79">
        <v>-43.39</v>
      </c>
      <c r="E2" s="79">
        <v>-20.89</v>
      </c>
      <c r="F2" s="79">
        <v>-22.5</v>
      </c>
      <c r="G2" s="78">
        <v>45350</v>
      </c>
      <c r="H2" s="77" t="s">
        <v>8870</v>
      </c>
      <c r="I2" s="80">
        <v>1663079</v>
      </c>
      <c r="J2" s="80" t="s">
        <v>5743</v>
      </c>
      <c r="K2" s="80">
        <v>12225165</v>
      </c>
      <c r="L2" s="81">
        <v>45352</v>
      </c>
      <c r="M2" s="77" t="s">
        <v>186</v>
      </c>
      <c r="N2" t="s">
        <v>1311</v>
      </c>
      <c r="O2" s="5">
        <v>55</v>
      </c>
      <c r="P2" s="42">
        <v>-22.5</v>
      </c>
      <c r="Q2" s="84">
        <v>1</v>
      </c>
      <c r="R2" t="s">
        <v>9279</v>
      </c>
      <c r="T2" s="3"/>
    </row>
    <row r="3" spans="1:20" x14ac:dyDescent="0.25">
      <c r="A3" s="77" t="s">
        <v>8868</v>
      </c>
      <c r="B3" s="77" t="s">
        <v>8871</v>
      </c>
      <c r="C3" s="78">
        <v>45350</v>
      </c>
      <c r="D3" s="79">
        <v>-44.18</v>
      </c>
      <c r="E3" s="79">
        <v>-21.68</v>
      </c>
      <c r="F3" s="79">
        <v>-22.5</v>
      </c>
      <c r="G3" s="78">
        <v>45350</v>
      </c>
      <c r="H3" s="77" t="s">
        <v>8872</v>
      </c>
      <c r="I3" s="80">
        <v>1663079</v>
      </c>
      <c r="J3" s="80" t="s">
        <v>5743</v>
      </c>
      <c r="K3" s="80">
        <v>12225165</v>
      </c>
      <c r="L3" s="81">
        <v>45352</v>
      </c>
      <c r="M3" s="77" t="s">
        <v>186</v>
      </c>
      <c r="N3" t="s">
        <v>1311</v>
      </c>
      <c r="O3" s="5">
        <v>55</v>
      </c>
      <c r="P3" s="42">
        <v>-22.5</v>
      </c>
      <c r="Q3" s="84">
        <v>1</v>
      </c>
      <c r="R3" t="s">
        <v>9279</v>
      </c>
      <c r="T3" s="3"/>
    </row>
    <row r="4" spans="1:20" x14ac:dyDescent="0.25">
      <c r="A4" s="77" t="s">
        <v>8868</v>
      </c>
      <c r="B4" s="77" t="s">
        <v>8873</v>
      </c>
      <c r="C4" s="78">
        <v>45350</v>
      </c>
      <c r="D4" s="79">
        <v>-40.36</v>
      </c>
      <c r="E4" s="79">
        <v>-9.07</v>
      </c>
      <c r="F4" s="79">
        <v>-31.29</v>
      </c>
      <c r="G4" s="78">
        <v>45350</v>
      </c>
      <c r="H4" s="77" t="s">
        <v>8874</v>
      </c>
      <c r="I4" s="80">
        <v>1793729</v>
      </c>
      <c r="J4" s="80" t="s">
        <v>8893</v>
      </c>
      <c r="K4" s="80">
        <v>201227</v>
      </c>
      <c r="L4" s="81">
        <v>45352</v>
      </c>
      <c r="M4" s="77" t="s">
        <v>186</v>
      </c>
      <c r="N4" t="s">
        <v>8894</v>
      </c>
      <c r="O4" s="5">
        <v>15</v>
      </c>
      <c r="P4" s="42">
        <v>-31.29</v>
      </c>
      <c r="Q4" s="84">
        <v>1</v>
      </c>
      <c r="R4" t="s">
        <v>9279</v>
      </c>
      <c r="T4" s="3"/>
    </row>
    <row r="5" spans="1:20" x14ac:dyDescent="0.25">
      <c r="A5" s="77" t="s">
        <v>8868</v>
      </c>
      <c r="B5" s="77" t="s">
        <v>8875</v>
      </c>
      <c r="C5" s="78">
        <v>45350</v>
      </c>
      <c r="D5" s="79">
        <v>-86.72</v>
      </c>
      <c r="E5" s="79">
        <v>-9.3699999999999992</v>
      </c>
      <c r="F5" s="79">
        <v>-77.349999999999994</v>
      </c>
      <c r="G5" s="78">
        <v>45350</v>
      </c>
      <c r="H5" s="77" t="s">
        <v>8876</v>
      </c>
      <c r="I5" s="80">
        <v>1662420</v>
      </c>
      <c r="J5" s="80" t="s">
        <v>1318</v>
      </c>
      <c r="K5" s="80">
        <v>201227</v>
      </c>
      <c r="L5" s="81">
        <v>45352</v>
      </c>
      <c r="M5" s="77" t="s">
        <v>186</v>
      </c>
      <c r="N5" t="s">
        <v>1301</v>
      </c>
      <c r="O5" s="5">
        <v>32</v>
      </c>
      <c r="P5" s="42">
        <v>-77.349999999999994</v>
      </c>
      <c r="Q5" s="84">
        <v>1</v>
      </c>
      <c r="R5" t="s">
        <v>9279</v>
      </c>
      <c r="T5" s="3"/>
    </row>
    <row r="6" spans="1:20" x14ac:dyDescent="0.25">
      <c r="A6" s="77" t="s">
        <v>8868</v>
      </c>
      <c r="B6" s="77" t="s">
        <v>8877</v>
      </c>
      <c r="C6" s="78">
        <v>45350</v>
      </c>
      <c r="D6" s="79">
        <v>-38.659999999999997</v>
      </c>
      <c r="E6" s="79">
        <v>-10.51</v>
      </c>
      <c r="F6" s="79">
        <v>-28.15</v>
      </c>
      <c r="G6" s="78">
        <v>45350</v>
      </c>
      <c r="H6" s="77" t="s">
        <v>8878</v>
      </c>
      <c r="I6" s="80">
        <v>1593356</v>
      </c>
      <c r="J6" s="80" t="s">
        <v>1329</v>
      </c>
      <c r="K6" s="80">
        <v>201227</v>
      </c>
      <c r="L6" s="81">
        <v>45352</v>
      </c>
      <c r="M6" s="77" t="s">
        <v>186</v>
      </c>
      <c r="N6" t="s">
        <v>1298</v>
      </c>
      <c r="O6" s="5">
        <v>60</v>
      </c>
      <c r="P6" s="42">
        <v>-28.15</v>
      </c>
      <c r="Q6" s="84">
        <v>1</v>
      </c>
      <c r="R6" t="s">
        <v>9279</v>
      </c>
      <c r="T6" s="3"/>
    </row>
    <row r="7" spans="1:20" x14ac:dyDescent="0.25">
      <c r="A7" s="77" t="s">
        <v>8868</v>
      </c>
      <c r="B7" s="77" t="s">
        <v>8877</v>
      </c>
      <c r="C7" s="78">
        <v>45350</v>
      </c>
      <c r="D7" s="79">
        <v>-38.659999999999997</v>
      </c>
      <c r="E7" s="79">
        <v>-10.51</v>
      </c>
      <c r="F7" s="79">
        <v>-28.15</v>
      </c>
      <c r="G7" s="78">
        <v>45350</v>
      </c>
      <c r="H7" s="77" t="s">
        <v>8878</v>
      </c>
      <c r="I7" s="80">
        <v>1593357</v>
      </c>
      <c r="J7" s="80" t="s">
        <v>1302</v>
      </c>
      <c r="K7" s="80">
        <v>201227</v>
      </c>
      <c r="L7" s="81">
        <v>45352</v>
      </c>
      <c r="M7" s="77" t="s">
        <v>186</v>
      </c>
      <c r="N7" t="s">
        <v>1298</v>
      </c>
      <c r="O7" s="5">
        <v>60</v>
      </c>
      <c r="P7" s="42">
        <v>-28.15</v>
      </c>
      <c r="Q7" s="84">
        <v>1</v>
      </c>
      <c r="R7" t="s">
        <v>9279</v>
      </c>
      <c r="T7" s="3"/>
    </row>
    <row r="8" spans="1:20" x14ac:dyDescent="0.25">
      <c r="A8" s="77" t="s">
        <v>8868</v>
      </c>
      <c r="B8" s="77" t="s">
        <v>8879</v>
      </c>
      <c r="C8" s="78">
        <v>45350</v>
      </c>
      <c r="D8" s="79">
        <v>-25.55</v>
      </c>
      <c r="E8" s="79" t="s">
        <v>9280</v>
      </c>
      <c r="F8" s="79">
        <v>-25.55</v>
      </c>
      <c r="G8" s="78">
        <v>45350</v>
      </c>
      <c r="H8" s="77" t="s">
        <v>8880</v>
      </c>
      <c r="I8" s="80">
        <v>1516596</v>
      </c>
      <c r="J8" s="80" t="s">
        <v>1344</v>
      </c>
      <c r="K8" s="80">
        <v>201227</v>
      </c>
      <c r="L8" s="81">
        <v>45352</v>
      </c>
      <c r="M8" s="77" t="s">
        <v>186</v>
      </c>
      <c r="N8" t="s">
        <v>1291</v>
      </c>
      <c r="O8" s="5">
        <v>40</v>
      </c>
      <c r="P8" s="42">
        <v>-25.55</v>
      </c>
      <c r="Q8" s="84">
        <v>1</v>
      </c>
      <c r="R8" t="s">
        <v>9279</v>
      </c>
      <c r="T8" s="3"/>
    </row>
    <row r="9" spans="1:20" x14ac:dyDescent="0.25">
      <c r="A9" s="77" t="s">
        <v>8868</v>
      </c>
      <c r="B9" s="77" t="s">
        <v>8881</v>
      </c>
      <c r="C9" s="78">
        <v>45350</v>
      </c>
      <c r="D9" s="79">
        <v>-260.16000000000003</v>
      </c>
      <c r="E9" s="79">
        <v>-28.11</v>
      </c>
      <c r="F9" s="79">
        <v>-232.05</v>
      </c>
      <c r="G9" s="78">
        <v>45350</v>
      </c>
      <c r="H9" s="77" t="s">
        <v>8882</v>
      </c>
      <c r="I9" s="80">
        <v>1662420</v>
      </c>
      <c r="J9" s="80" t="s">
        <v>1318</v>
      </c>
      <c r="K9" s="80">
        <v>201227</v>
      </c>
      <c r="L9" s="81">
        <v>45352</v>
      </c>
      <c r="M9" s="77" t="s">
        <v>186</v>
      </c>
      <c r="N9" t="s">
        <v>1301</v>
      </c>
      <c r="O9" s="5">
        <v>32</v>
      </c>
      <c r="P9" s="42">
        <v>-77.349999999999994</v>
      </c>
      <c r="Q9" s="84">
        <v>3</v>
      </c>
      <c r="R9" t="s">
        <v>9279</v>
      </c>
      <c r="T9" s="3"/>
    </row>
    <row r="10" spans="1:20" x14ac:dyDescent="0.25">
      <c r="A10" s="77" t="s">
        <v>8868</v>
      </c>
      <c r="B10" s="77" t="s">
        <v>8883</v>
      </c>
      <c r="C10" s="78">
        <v>45350</v>
      </c>
      <c r="D10" s="79">
        <v>-78</v>
      </c>
      <c r="E10" s="79" t="s">
        <v>9280</v>
      </c>
      <c r="F10" s="79">
        <v>-78</v>
      </c>
      <c r="G10" s="78">
        <v>45350</v>
      </c>
      <c r="H10" s="77" t="s">
        <v>8884</v>
      </c>
      <c r="I10" s="80">
        <v>1529946</v>
      </c>
      <c r="J10" s="80" t="s">
        <v>1306</v>
      </c>
      <c r="K10" s="80">
        <v>201227</v>
      </c>
      <c r="L10" s="81">
        <v>45352</v>
      </c>
      <c r="M10" s="77" t="s">
        <v>186</v>
      </c>
      <c r="N10" t="s">
        <v>1291</v>
      </c>
      <c r="O10" s="5">
        <v>40</v>
      </c>
      <c r="P10" s="42">
        <v>-39</v>
      </c>
      <c r="Q10" s="84">
        <v>2</v>
      </c>
      <c r="R10" t="s">
        <v>9279</v>
      </c>
      <c r="T10" s="3"/>
    </row>
    <row r="11" spans="1:20" x14ac:dyDescent="0.25">
      <c r="A11" s="77" t="s">
        <v>8868</v>
      </c>
      <c r="B11" s="77" t="s">
        <v>8885</v>
      </c>
      <c r="C11" s="78">
        <v>45350</v>
      </c>
      <c r="D11" s="79">
        <v>-42.7</v>
      </c>
      <c r="E11" s="79">
        <v>-11.1</v>
      </c>
      <c r="F11" s="79">
        <v>-31.6</v>
      </c>
      <c r="G11" s="78">
        <v>45350</v>
      </c>
      <c r="H11" s="77" t="s">
        <v>8886</v>
      </c>
      <c r="I11" s="80">
        <v>1540785</v>
      </c>
      <c r="J11" s="80" t="s">
        <v>1328</v>
      </c>
      <c r="K11" s="80">
        <v>201227</v>
      </c>
      <c r="L11" s="81">
        <v>45352</v>
      </c>
      <c r="M11" s="77" t="s">
        <v>186</v>
      </c>
      <c r="N11" t="s">
        <v>1298</v>
      </c>
      <c r="O11" s="5">
        <v>60</v>
      </c>
      <c r="P11" s="42">
        <v>-31.6</v>
      </c>
      <c r="Q11" s="84">
        <v>1</v>
      </c>
      <c r="R11" t="s">
        <v>9279</v>
      </c>
    </row>
    <row r="12" spans="1:20" x14ac:dyDescent="0.25">
      <c r="A12" s="77" t="s">
        <v>8868</v>
      </c>
      <c r="B12" s="77" t="s">
        <v>8885</v>
      </c>
      <c r="C12" s="78">
        <v>45350</v>
      </c>
      <c r="D12" s="79">
        <v>-42.7</v>
      </c>
      <c r="E12" s="79">
        <v>-11.1</v>
      </c>
      <c r="F12" s="79">
        <v>-31.6</v>
      </c>
      <c r="G12" s="78">
        <v>45350</v>
      </c>
      <c r="H12" s="77" t="s">
        <v>8886</v>
      </c>
      <c r="I12" s="80">
        <v>1593358</v>
      </c>
      <c r="J12" s="80" t="s">
        <v>1322</v>
      </c>
      <c r="K12" s="80">
        <v>201227</v>
      </c>
      <c r="L12" s="81">
        <v>45352</v>
      </c>
      <c r="M12" s="77" t="s">
        <v>186</v>
      </c>
      <c r="N12" t="s">
        <v>1298</v>
      </c>
      <c r="O12" s="5">
        <v>60</v>
      </c>
      <c r="P12" s="42">
        <v>-31.6</v>
      </c>
      <c r="Q12" s="84">
        <v>1</v>
      </c>
      <c r="R12" t="s">
        <v>9279</v>
      </c>
    </row>
    <row r="13" spans="1:20" x14ac:dyDescent="0.25">
      <c r="A13" s="77" t="s">
        <v>8868</v>
      </c>
      <c r="B13" s="77" t="s">
        <v>8885</v>
      </c>
      <c r="C13" s="78">
        <v>45350</v>
      </c>
      <c r="D13" s="79">
        <v>-86.72</v>
      </c>
      <c r="E13" s="79">
        <v>-9.3699999999999992</v>
      </c>
      <c r="F13" s="79">
        <v>-77.349999999999994</v>
      </c>
      <c r="G13" s="78">
        <v>45350</v>
      </c>
      <c r="H13" s="77" t="s">
        <v>8886</v>
      </c>
      <c r="I13" s="80">
        <v>1662420</v>
      </c>
      <c r="J13" s="80" t="s">
        <v>1318</v>
      </c>
      <c r="K13" s="80">
        <v>201227</v>
      </c>
      <c r="L13" s="81">
        <v>45352</v>
      </c>
      <c r="M13" s="77" t="s">
        <v>186</v>
      </c>
      <c r="N13" t="s">
        <v>1301</v>
      </c>
      <c r="O13" s="5">
        <v>32</v>
      </c>
      <c r="P13" s="42">
        <v>-77.349999999999994</v>
      </c>
      <c r="Q13" s="84">
        <v>1</v>
      </c>
      <c r="R13" t="s">
        <v>9279</v>
      </c>
    </row>
    <row r="14" spans="1:20" x14ac:dyDescent="0.25">
      <c r="A14" s="77" t="s">
        <v>8868</v>
      </c>
      <c r="B14" s="77" t="s">
        <v>8885</v>
      </c>
      <c r="C14" s="78">
        <v>45350</v>
      </c>
      <c r="D14" s="79">
        <v>-32.4</v>
      </c>
      <c r="E14" s="79">
        <v>-8.86</v>
      </c>
      <c r="F14" s="79">
        <v>-23.54</v>
      </c>
      <c r="G14" s="78">
        <v>45350</v>
      </c>
      <c r="H14" s="77" t="s">
        <v>8886</v>
      </c>
      <c r="I14" s="80">
        <v>1793726</v>
      </c>
      <c r="J14" s="80" t="s">
        <v>8896</v>
      </c>
      <c r="K14" s="80">
        <v>201227</v>
      </c>
      <c r="L14" s="81">
        <v>45352</v>
      </c>
      <c r="M14" s="77" t="s">
        <v>186</v>
      </c>
      <c r="N14" t="s">
        <v>8894</v>
      </c>
      <c r="O14" s="5">
        <v>15</v>
      </c>
      <c r="P14" s="42">
        <v>-23.54</v>
      </c>
      <c r="Q14" s="84">
        <v>1</v>
      </c>
      <c r="R14" t="s">
        <v>9279</v>
      </c>
    </row>
    <row r="15" spans="1:20" x14ac:dyDescent="0.25">
      <c r="A15" s="77" t="s">
        <v>8868</v>
      </c>
      <c r="B15" s="77" t="s">
        <v>8887</v>
      </c>
      <c r="C15" s="78">
        <v>45350</v>
      </c>
      <c r="D15" s="79">
        <v>-39</v>
      </c>
      <c r="E15" s="79" t="s">
        <v>9280</v>
      </c>
      <c r="F15" s="79">
        <v>-39</v>
      </c>
      <c r="G15" s="78">
        <v>45350</v>
      </c>
      <c r="H15" s="77" t="s">
        <v>8888</v>
      </c>
      <c r="I15" s="80">
        <v>1529947</v>
      </c>
      <c r="J15" s="80" t="s">
        <v>1294</v>
      </c>
      <c r="K15" s="80">
        <v>201227</v>
      </c>
      <c r="L15" s="81">
        <v>45352</v>
      </c>
      <c r="M15" s="77" t="s">
        <v>186</v>
      </c>
      <c r="N15" t="s">
        <v>1291</v>
      </c>
      <c r="O15" s="5">
        <v>40</v>
      </c>
      <c r="P15" s="42">
        <v>-39</v>
      </c>
      <c r="Q15" s="84">
        <v>1</v>
      </c>
      <c r="R15" t="s">
        <v>9279</v>
      </c>
    </row>
    <row r="16" spans="1:20" x14ac:dyDescent="0.25">
      <c r="A16" s="77" t="s">
        <v>8868</v>
      </c>
      <c r="B16" s="77" t="s">
        <v>8889</v>
      </c>
      <c r="C16" s="78">
        <v>45350</v>
      </c>
      <c r="D16" s="79">
        <v>-86.72</v>
      </c>
      <c r="E16" s="79">
        <v>-9.3699999999999992</v>
      </c>
      <c r="F16" s="79">
        <v>-77.349999999999994</v>
      </c>
      <c r="G16" s="78">
        <v>45350</v>
      </c>
      <c r="H16" s="77" t="s">
        <v>8890</v>
      </c>
      <c r="I16" s="80">
        <v>1662420</v>
      </c>
      <c r="J16" s="80" t="s">
        <v>1318</v>
      </c>
      <c r="K16" s="80">
        <v>201227</v>
      </c>
      <c r="L16" s="81">
        <v>45352</v>
      </c>
      <c r="M16" s="77" t="s">
        <v>186</v>
      </c>
      <c r="N16" t="s">
        <v>1301</v>
      </c>
      <c r="O16" s="5">
        <v>32</v>
      </c>
      <c r="P16" s="42">
        <v>-77.349999999999994</v>
      </c>
      <c r="Q16" s="84">
        <v>1</v>
      </c>
      <c r="R16" t="s">
        <v>9279</v>
      </c>
    </row>
    <row r="17" spans="1:18" x14ac:dyDescent="0.25">
      <c r="A17" s="77" t="s">
        <v>8868</v>
      </c>
      <c r="B17" s="77" t="s">
        <v>8889</v>
      </c>
      <c r="C17" s="78">
        <v>45350</v>
      </c>
      <c r="D17" s="79">
        <v>-95.31</v>
      </c>
      <c r="E17" s="79">
        <v>-9.4600000000000009</v>
      </c>
      <c r="F17" s="79">
        <v>-85.85</v>
      </c>
      <c r="G17" s="78">
        <v>45350</v>
      </c>
      <c r="H17" s="77" t="s">
        <v>8890</v>
      </c>
      <c r="I17" s="80">
        <v>1662421</v>
      </c>
      <c r="J17" s="80" t="s">
        <v>1300</v>
      </c>
      <c r="K17" s="80">
        <v>201227</v>
      </c>
      <c r="L17" s="81">
        <v>45352</v>
      </c>
      <c r="M17" s="77" t="s">
        <v>186</v>
      </c>
      <c r="N17" t="s">
        <v>1301</v>
      </c>
      <c r="O17" s="5">
        <v>32</v>
      </c>
      <c r="P17" s="42">
        <v>-85.85</v>
      </c>
      <c r="Q17" s="84">
        <v>1</v>
      </c>
      <c r="R17" t="s">
        <v>9279</v>
      </c>
    </row>
    <row r="18" spans="1:18" x14ac:dyDescent="0.25">
      <c r="A18" s="77" t="s">
        <v>8868</v>
      </c>
      <c r="B18" s="77" t="s">
        <v>8891</v>
      </c>
      <c r="C18" s="78">
        <v>45350</v>
      </c>
      <c r="D18" s="79">
        <v>-38.659999999999997</v>
      </c>
      <c r="E18" s="79">
        <v>-10.51</v>
      </c>
      <c r="F18" s="79">
        <v>-28.15</v>
      </c>
      <c r="G18" s="78">
        <v>45350</v>
      </c>
      <c r="H18" s="77" t="s">
        <v>8892</v>
      </c>
      <c r="I18" s="80">
        <v>1540783</v>
      </c>
      <c r="J18" s="80" t="s">
        <v>1317</v>
      </c>
      <c r="K18" s="80">
        <v>201227</v>
      </c>
      <c r="L18" s="81">
        <v>45352</v>
      </c>
      <c r="M18" s="77" t="s">
        <v>186</v>
      </c>
      <c r="N18" t="s">
        <v>1298</v>
      </c>
      <c r="O18" s="5">
        <v>60</v>
      </c>
      <c r="P18" s="42">
        <v>-28.15</v>
      </c>
      <c r="Q18" s="84">
        <v>1</v>
      </c>
      <c r="R18" t="s">
        <v>9279</v>
      </c>
    </row>
    <row r="19" spans="1:18" x14ac:dyDescent="0.25">
      <c r="A19" s="77" t="s">
        <v>8868</v>
      </c>
      <c r="B19" s="77" t="s">
        <v>8891</v>
      </c>
      <c r="C19" s="78">
        <v>45350</v>
      </c>
      <c r="D19" s="79">
        <v>-95.31</v>
      </c>
      <c r="E19" s="79">
        <v>-9.4600000000000009</v>
      </c>
      <c r="F19" s="79">
        <v>-85.85</v>
      </c>
      <c r="G19" s="78">
        <v>45350</v>
      </c>
      <c r="H19" s="77" t="s">
        <v>8892</v>
      </c>
      <c r="I19" s="80">
        <v>1662421</v>
      </c>
      <c r="J19" s="80" t="s">
        <v>1300</v>
      </c>
      <c r="K19" s="80">
        <v>201227</v>
      </c>
      <c r="L19" s="81">
        <v>45352</v>
      </c>
      <c r="M19" s="77" t="s">
        <v>186</v>
      </c>
      <c r="N19" t="s">
        <v>1301</v>
      </c>
      <c r="O19" s="5">
        <v>32</v>
      </c>
      <c r="P19" s="42">
        <v>-85.85</v>
      </c>
      <c r="Q19" s="84">
        <v>1</v>
      </c>
      <c r="R19" t="s">
        <v>9279</v>
      </c>
    </row>
    <row r="20" spans="1:18" x14ac:dyDescent="0.25">
      <c r="A20" s="77" t="s">
        <v>8900</v>
      </c>
      <c r="B20" s="77" t="s">
        <v>8901</v>
      </c>
      <c r="C20" s="78">
        <v>45351</v>
      </c>
      <c r="D20" s="79">
        <v>-40.36</v>
      </c>
      <c r="E20" s="79">
        <v>-9.07</v>
      </c>
      <c r="F20" s="79">
        <v>-31.29</v>
      </c>
      <c r="G20" s="78">
        <v>45351</v>
      </c>
      <c r="H20" s="77" t="s">
        <v>8902</v>
      </c>
      <c r="I20" s="80">
        <v>1793729</v>
      </c>
      <c r="J20" s="80" t="s">
        <v>8893</v>
      </c>
      <c r="K20" s="80">
        <v>201549</v>
      </c>
      <c r="L20" s="81">
        <v>45355</v>
      </c>
      <c r="M20" s="77" t="s">
        <v>186</v>
      </c>
      <c r="N20" t="s">
        <v>8894</v>
      </c>
      <c r="O20" s="5">
        <v>15</v>
      </c>
      <c r="P20" s="42">
        <v>-31.29</v>
      </c>
      <c r="Q20" s="84">
        <v>1</v>
      </c>
      <c r="R20" t="s">
        <v>9279</v>
      </c>
    </row>
    <row r="21" spans="1:18" x14ac:dyDescent="0.25">
      <c r="A21" s="77" t="s">
        <v>8900</v>
      </c>
      <c r="B21" s="77" t="s">
        <v>8903</v>
      </c>
      <c r="C21" s="78">
        <v>45351</v>
      </c>
      <c r="D21" s="79">
        <v>-25.55</v>
      </c>
      <c r="E21" s="79" t="s">
        <v>9280</v>
      </c>
      <c r="F21" s="79">
        <v>-25.55</v>
      </c>
      <c r="G21" s="78">
        <v>45351</v>
      </c>
      <c r="H21" s="77" t="s">
        <v>8904</v>
      </c>
      <c r="I21" s="80">
        <v>1516596</v>
      </c>
      <c r="J21" s="80" t="s">
        <v>1344</v>
      </c>
      <c r="K21" s="80">
        <v>201549</v>
      </c>
      <c r="L21" s="81">
        <v>45355</v>
      </c>
      <c r="M21" s="77" t="s">
        <v>186</v>
      </c>
      <c r="N21" t="s">
        <v>1291</v>
      </c>
      <c r="O21" s="5">
        <v>40</v>
      </c>
      <c r="P21" s="42">
        <v>-25.55</v>
      </c>
      <c r="Q21" s="84">
        <v>1</v>
      </c>
      <c r="R21" t="s">
        <v>9279</v>
      </c>
    </row>
    <row r="22" spans="1:18" x14ac:dyDescent="0.25">
      <c r="A22" s="77" t="s">
        <v>8900</v>
      </c>
      <c r="B22" s="77" t="s">
        <v>8903</v>
      </c>
      <c r="C22" s="78">
        <v>45351</v>
      </c>
      <c r="D22" s="79">
        <v>-25.55</v>
      </c>
      <c r="E22" s="79" t="s">
        <v>9280</v>
      </c>
      <c r="F22" s="79">
        <v>-25.55</v>
      </c>
      <c r="G22" s="78">
        <v>45351</v>
      </c>
      <c r="H22" s="77" t="s">
        <v>8904</v>
      </c>
      <c r="I22" s="80">
        <v>1516597</v>
      </c>
      <c r="J22" s="80" t="s">
        <v>1303</v>
      </c>
      <c r="K22" s="80">
        <v>201549</v>
      </c>
      <c r="L22" s="81">
        <v>45355</v>
      </c>
      <c r="M22" s="77" t="s">
        <v>186</v>
      </c>
      <c r="N22" t="s">
        <v>1291</v>
      </c>
      <c r="O22" s="5">
        <v>40</v>
      </c>
      <c r="P22" s="42">
        <v>-25.55</v>
      </c>
      <c r="Q22" s="84">
        <v>1</v>
      </c>
      <c r="R22" t="s">
        <v>9279</v>
      </c>
    </row>
    <row r="23" spans="1:18" x14ac:dyDescent="0.25">
      <c r="A23" s="77" t="s">
        <v>8900</v>
      </c>
      <c r="B23" s="77" t="s">
        <v>8905</v>
      </c>
      <c r="C23" s="78">
        <v>45351</v>
      </c>
      <c r="D23" s="79">
        <v>-42.7</v>
      </c>
      <c r="E23" s="79">
        <v>-11.1</v>
      </c>
      <c r="F23" s="79">
        <v>-31.6</v>
      </c>
      <c r="G23" s="78">
        <v>45351</v>
      </c>
      <c r="H23" s="77" t="s">
        <v>8906</v>
      </c>
      <c r="I23" s="80">
        <v>1540787</v>
      </c>
      <c r="J23" s="80" t="s">
        <v>1341</v>
      </c>
      <c r="K23" s="80">
        <v>201549</v>
      </c>
      <c r="L23" s="81">
        <v>45355</v>
      </c>
      <c r="M23" s="77" t="s">
        <v>186</v>
      </c>
      <c r="N23" t="s">
        <v>1298</v>
      </c>
      <c r="O23" s="5">
        <v>60</v>
      </c>
      <c r="P23" s="42">
        <v>-31.6</v>
      </c>
      <c r="Q23" s="84">
        <v>1</v>
      </c>
      <c r="R23" t="s">
        <v>9279</v>
      </c>
    </row>
    <row r="24" spans="1:18" x14ac:dyDescent="0.25">
      <c r="A24" s="77" t="s">
        <v>8900</v>
      </c>
      <c r="B24" s="77" t="s">
        <v>8907</v>
      </c>
      <c r="C24" s="78">
        <v>45351</v>
      </c>
      <c r="D24" s="79">
        <v>-22.78</v>
      </c>
      <c r="E24" s="79" t="s">
        <v>9280</v>
      </c>
      <c r="F24" s="79">
        <v>-22.78</v>
      </c>
      <c r="G24" s="78">
        <v>45351</v>
      </c>
      <c r="H24" s="77" t="s">
        <v>8908</v>
      </c>
      <c r="I24" s="80">
        <v>1529939</v>
      </c>
      <c r="J24" s="80" t="s">
        <v>1339</v>
      </c>
      <c r="K24" s="80">
        <v>201549</v>
      </c>
      <c r="L24" s="81">
        <v>45355</v>
      </c>
      <c r="M24" s="77" t="s">
        <v>186</v>
      </c>
      <c r="N24" t="s">
        <v>1291</v>
      </c>
      <c r="O24" s="5">
        <v>40</v>
      </c>
      <c r="P24" s="42">
        <v>-22.78</v>
      </c>
      <c r="Q24" s="84">
        <v>1</v>
      </c>
      <c r="R24" t="s">
        <v>9279</v>
      </c>
    </row>
    <row r="25" spans="1:18" x14ac:dyDescent="0.25">
      <c r="A25" s="77" t="s">
        <v>8900</v>
      </c>
      <c r="B25" s="77" t="s">
        <v>8907</v>
      </c>
      <c r="C25" s="78">
        <v>45351</v>
      </c>
      <c r="D25" s="79">
        <v>-22.78</v>
      </c>
      <c r="E25" s="79" t="s">
        <v>9280</v>
      </c>
      <c r="F25" s="79">
        <v>-22.78</v>
      </c>
      <c r="G25" s="78">
        <v>45351</v>
      </c>
      <c r="H25" s="77" t="s">
        <v>8908</v>
      </c>
      <c r="I25" s="80">
        <v>1529944</v>
      </c>
      <c r="J25" s="80" t="s">
        <v>1330</v>
      </c>
      <c r="K25" s="80">
        <v>201549</v>
      </c>
      <c r="L25" s="81">
        <v>45355</v>
      </c>
      <c r="M25" s="77" t="s">
        <v>186</v>
      </c>
      <c r="N25" t="s">
        <v>1291</v>
      </c>
      <c r="O25" s="5">
        <v>40</v>
      </c>
      <c r="P25" s="42">
        <v>-22.78</v>
      </c>
      <c r="Q25" s="84">
        <v>1</v>
      </c>
      <c r="R25" t="s">
        <v>9279</v>
      </c>
    </row>
    <row r="26" spans="1:18" x14ac:dyDescent="0.25">
      <c r="A26" s="77" t="s">
        <v>8900</v>
      </c>
      <c r="B26" s="77" t="s">
        <v>8909</v>
      </c>
      <c r="C26" s="78">
        <v>45351</v>
      </c>
      <c r="D26" s="79">
        <v>-86.72</v>
      </c>
      <c r="E26" s="79">
        <v>-9.3699999999999992</v>
      </c>
      <c r="F26" s="79">
        <v>-77.349999999999994</v>
      </c>
      <c r="G26" s="78">
        <v>45351</v>
      </c>
      <c r="H26" s="77" t="s">
        <v>8910</v>
      </c>
      <c r="I26" s="80">
        <v>1662420</v>
      </c>
      <c r="J26" s="80" t="s">
        <v>1318</v>
      </c>
      <c r="K26" s="80">
        <v>201549</v>
      </c>
      <c r="L26" s="81">
        <v>45355</v>
      </c>
      <c r="M26" s="77" t="s">
        <v>186</v>
      </c>
      <c r="N26" t="s">
        <v>1301</v>
      </c>
      <c r="O26" s="5">
        <v>32</v>
      </c>
      <c r="P26" s="42">
        <v>-77.349999999999994</v>
      </c>
      <c r="Q26" s="84">
        <v>1</v>
      </c>
      <c r="R26" t="s">
        <v>9279</v>
      </c>
    </row>
    <row r="27" spans="1:18" x14ac:dyDescent="0.25">
      <c r="A27" s="77" t="s">
        <v>8900</v>
      </c>
      <c r="B27" s="77" t="s">
        <v>8909</v>
      </c>
      <c r="C27" s="78">
        <v>45351</v>
      </c>
      <c r="D27" s="79">
        <v>-95.31</v>
      </c>
      <c r="E27" s="79">
        <v>-9.4600000000000009</v>
      </c>
      <c r="F27" s="79">
        <v>-85.85</v>
      </c>
      <c r="G27" s="78">
        <v>45351</v>
      </c>
      <c r="H27" s="77" t="s">
        <v>8910</v>
      </c>
      <c r="I27" s="80">
        <v>1662421</v>
      </c>
      <c r="J27" s="80" t="s">
        <v>1300</v>
      </c>
      <c r="K27" s="80">
        <v>201549</v>
      </c>
      <c r="L27" s="81">
        <v>45355</v>
      </c>
      <c r="M27" s="77" t="s">
        <v>186</v>
      </c>
      <c r="N27" t="s">
        <v>1301</v>
      </c>
      <c r="O27" s="5">
        <v>32</v>
      </c>
      <c r="P27" s="42">
        <v>-85.85</v>
      </c>
      <c r="Q27" s="84">
        <v>1</v>
      </c>
      <c r="R27" t="s">
        <v>9279</v>
      </c>
    </row>
    <row r="28" spans="1:18" x14ac:dyDescent="0.25">
      <c r="A28" s="77" t="s">
        <v>8900</v>
      </c>
      <c r="B28" s="77" t="s">
        <v>8911</v>
      </c>
      <c r="C28" s="78">
        <v>45351</v>
      </c>
      <c r="D28" s="79">
        <v>-22.78</v>
      </c>
      <c r="E28" s="79" t="s">
        <v>9280</v>
      </c>
      <c r="F28" s="79">
        <v>-22.78</v>
      </c>
      <c r="G28" s="78">
        <v>45351</v>
      </c>
      <c r="H28" s="77" t="s">
        <v>8912</v>
      </c>
      <c r="I28" s="80">
        <v>1529944</v>
      </c>
      <c r="J28" s="80" t="s">
        <v>1330</v>
      </c>
      <c r="K28" s="80">
        <v>201549</v>
      </c>
      <c r="L28" s="81">
        <v>45355</v>
      </c>
      <c r="M28" s="77" t="s">
        <v>186</v>
      </c>
      <c r="N28" t="s">
        <v>1291</v>
      </c>
      <c r="O28" s="5">
        <v>40</v>
      </c>
      <c r="P28" s="42">
        <v>-22.78</v>
      </c>
      <c r="Q28" s="84">
        <v>1</v>
      </c>
      <c r="R28" t="s">
        <v>9279</v>
      </c>
    </row>
    <row r="29" spans="1:18" x14ac:dyDescent="0.25">
      <c r="A29" s="77" t="s">
        <v>8913</v>
      </c>
      <c r="B29" s="77" t="s">
        <v>8914</v>
      </c>
      <c r="C29" s="78">
        <v>45354</v>
      </c>
      <c r="D29" s="79">
        <v>-39</v>
      </c>
      <c r="E29" s="79" t="s">
        <v>9280</v>
      </c>
      <c r="F29" s="79">
        <v>-39</v>
      </c>
      <c r="G29" s="78">
        <v>45354</v>
      </c>
      <c r="H29" s="77" t="s">
        <v>8915</v>
      </c>
      <c r="I29" s="80">
        <v>1529947</v>
      </c>
      <c r="J29" s="80" t="s">
        <v>1294</v>
      </c>
      <c r="K29" s="80">
        <v>201573</v>
      </c>
      <c r="L29" s="81">
        <v>45356</v>
      </c>
      <c r="M29" s="77" t="s">
        <v>186</v>
      </c>
      <c r="N29" t="s">
        <v>1291</v>
      </c>
      <c r="O29" s="5">
        <v>40</v>
      </c>
      <c r="P29" s="42">
        <v>-39</v>
      </c>
      <c r="Q29" s="84">
        <v>1</v>
      </c>
      <c r="R29" t="s">
        <v>9279</v>
      </c>
    </row>
    <row r="30" spans="1:18" x14ac:dyDescent="0.25">
      <c r="A30" s="77" t="s">
        <v>8913</v>
      </c>
      <c r="B30" s="77" t="s">
        <v>8916</v>
      </c>
      <c r="C30" s="78">
        <v>45354</v>
      </c>
      <c r="D30" s="79">
        <v>-39</v>
      </c>
      <c r="E30" s="79" t="s">
        <v>9280</v>
      </c>
      <c r="F30" s="79">
        <v>-39</v>
      </c>
      <c r="G30" s="78">
        <v>45354</v>
      </c>
      <c r="H30" s="77" t="s">
        <v>8917</v>
      </c>
      <c r="I30" s="80">
        <v>1529947</v>
      </c>
      <c r="J30" s="80" t="s">
        <v>1294</v>
      </c>
      <c r="K30" s="80">
        <v>201573</v>
      </c>
      <c r="L30" s="81">
        <v>45356</v>
      </c>
      <c r="M30" s="77" t="s">
        <v>186</v>
      </c>
      <c r="N30" t="s">
        <v>1291</v>
      </c>
      <c r="O30" s="5">
        <v>40</v>
      </c>
      <c r="P30" s="42">
        <v>-39</v>
      </c>
      <c r="Q30" s="84">
        <v>1</v>
      </c>
      <c r="R30" t="s">
        <v>9279</v>
      </c>
    </row>
    <row r="31" spans="1:18" x14ac:dyDescent="0.25">
      <c r="A31" s="77" t="s">
        <v>8913</v>
      </c>
      <c r="B31" s="77" t="s">
        <v>8918</v>
      </c>
      <c r="C31" s="78">
        <v>45353</v>
      </c>
      <c r="D31" s="79">
        <v>-39</v>
      </c>
      <c r="E31" s="79" t="s">
        <v>9280</v>
      </c>
      <c r="F31" s="79">
        <v>-39</v>
      </c>
      <c r="G31" s="78">
        <v>45353</v>
      </c>
      <c r="H31" s="77" t="s">
        <v>8919</v>
      </c>
      <c r="I31" s="80">
        <v>1529947</v>
      </c>
      <c r="J31" s="80" t="s">
        <v>1294</v>
      </c>
      <c r="K31" s="80">
        <v>201573</v>
      </c>
      <c r="L31" s="81">
        <v>45356</v>
      </c>
      <c r="M31" s="77" t="s">
        <v>186</v>
      </c>
      <c r="N31" t="s">
        <v>1291</v>
      </c>
      <c r="O31" s="5">
        <v>40</v>
      </c>
      <c r="P31" s="42">
        <v>-39</v>
      </c>
      <c r="Q31" s="84">
        <v>1</v>
      </c>
      <c r="R31" t="s">
        <v>9279</v>
      </c>
    </row>
    <row r="32" spans="1:18" x14ac:dyDescent="0.25">
      <c r="A32" s="77" t="s">
        <v>8913</v>
      </c>
      <c r="B32" s="77" t="s">
        <v>8920</v>
      </c>
      <c r="C32" s="78">
        <v>45352</v>
      </c>
      <c r="D32" s="79">
        <v>-95.31</v>
      </c>
      <c r="E32" s="79">
        <v>-9.4600000000000009</v>
      </c>
      <c r="F32" s="79">
        <v>-85.85</v>
      </c>
      <c r="G32" s="78">
        <v>45352</v>
      </c>
      <c r="H32" s="77" t="s">
        <v>8921</v>
      </c>
      <c r="I32" s="80">
        <v>1662421</v>
      </c>
      <c r="J32" s="80" t="s">
        <v>1300</v>
      </c>
      <c r="K32" s="80">
        <v>201573</v>
      </c>
      <c r="L32" s="81">
        <v>45356</v>
      </c>
      <c r="M32" s="77" t="s">
        <v>186</v>
      </c>
      <c r="N32" t="s">
        <v>1301</v>
      </c>
      <c r="O32" s="5">
        <v>32</v>
      </c>
      <c r="P32" s="42">
        <v>-85.85</v>
      </c>
      <c r="Q32" s="84">
        <v>1</v>
      </c>
      <c r="R32" t="s">
        <v>9279</v>
      </c>
    </row>
    <row r="33" spans="1:18" x14ac:dyDescent="0.25">
      <c r="A33" s="77" t="s">
        <v>8913</v>
      </c>
      <c r="B33" s="77" t="s">
        <v>8920</v>
      </c>
      <c r="C33" s="78">
        <v>45352</v>
      </c>
      <c r="D33" s="79">
        <v>-35.869999999999997</v>
      </c>
      <c r="E33" s="79">
        <v>-8.89</v>
      </c>
      <c r="F33" s="79">
        <v>-26.98</v>
      </c>
      <c r="G33" s="78">
        <v>45352</v>
      </c>
      <c r="H33" s="77" t="s">
        <v>8921</v>
      </c>
      <c r="I33" s="80">
        <v>1793728</v>
      </c>
      <c r="J33" s="80" t="s">
        <v>8897</v>
      </c>
      <c r="K33" s="80">
        <v>201573</v>
      </c>
      <c r="L33" s="81">
        <v>45356</v>
      </c>
      <c r="M33" s="77" t="s">
        <v>186</v>
      </c>
      <c r="N33" t="s">
        <v>8894</v>
      </c>
      <c r="O33" s="5">
        <v>15</v>
      </c>
      <c r="P33" s="42">
        <v>-26.98</v>
      </c>
      <c r="Q33" s="84">
        <v>1</v>
      </c>
      <c r="R33" t="s">
        <v>9279</v>
      </c>
    </row>
    <row r="34" spans="1:18" x14ac:dyDescent="0.25">
      <c r="A34" s="77" t="s">
        <v>8913</v>
      </c>
      <c r="B34" s="77" t="s">
        <v>8922</v>
      </c>
      <c r="C34" s="78">
        <v>45352</v>
      </c>
      <c r="D34" s="79">
        <v>-25.55</v>
      </c>
      <c r="E34" s="79" t="s">
        <v>9280</v>
      </c>
      <c r="F34" s="79">
        <v>-25.55</v>
      </c>
      <c r="G34" s="78">
        <v>45352</v>
      </c>
      <c r="H34" s="77" t="s">
        <v>8923</v>
      </c>
      <c r="I34" s="80">
        <v>1516597</v>
      </c>
      <c r="J34" s="80" t="s">
        <v>1303</v>
      </c>
      <c r="K34" s="80">
        <v>201573</v>
      </c>
      <c r="L34" s="81">
        <v>45356</v>
      </c>
      <c r="M34" s="77" t="s">
        <v>186</v>
      </c>
      <c r="N34" t="s">
        <v>1291</v>
      </c>
      <c r="O34" s="5">
        <v>40</v>
      </c>
      <c r="P34" s="42">
        <v>-25.55</v>
      </c>
      <c r="Q34" s="84">
        <v>1</v>
      </c>
      <c r="R34" t="s">
        <v>9279</v>
      </c>
    </row>
    <row r="35" spans="1:18" x14ac:dyDescent="0.25">
      <c r="A35" s="77" t="s">
        <v>8913</v>
      </c>
      <c r="B35" s="77" t="s">
        <v>8924</v>
      </c>
      <c r="C35" s="78">
        <v>45352</v>
      </c>
      <c r="D35" s="79">
        <v>-85.4</v>
      </c>
      <c r="E35" s="79">
        <v>-22.2</v>
      </c>
      <c r="F35" s="79">
        <v>-63.2</v>
      </c>
      <c r="G35" s="78">
        <v>45352</v>
      </c>
      <c r="H35" s="77" t="s">
        <v>8925</v>
      </c>
      <c r="I35" s="80">
        <v>1540787</v>
      </c>
      <c r="J35" s="80" t="s">
        <v>1341</v>
      </c>
      <c r="K35" s="80">
        <v>201573</v>
      </c>
      <c r="L35" s="81">
        <v>45356</v>
      </c>
      <c r="M35" s="77" t="s">
        <v>186</v>
      </c>
      <c r="N35" t="s">
        <v>1298</v>
      </c>
      <c r="O35" s="5">
        <v>60</v>
      </c>
      <c r="P35" s="42">
        <v>-31.6</v>
      </c>
      <c r="Q35" s="84">
        <v>2</v>
      </c>
      <c r="R35" t="s">
        <v>9279</v>
      </c>
    </row>
    <row r="36" spans="1:18" x14ac:dyDescent="0.25">
      <c r="A36" s="77" t="s">
        <v>8913</v>
      </c>
      <c r="B36" s="77" t="s">
        <v>8926</v>
      </c>
      <c r="C36" s="78">
        <v>45352</v>
      </c>
      <c r="D36" s="79">
        <v>-78</v>
      </c>
      <c r="E36" s="79" t="s">
        <v>9280</v>
      </c>
      <c r="F36" s="79">
        <v>-78</v>
      </c>
      <c r="G36" s="78">
        <v>45352</v>
      </c>
      <c r="H36" s="77" t="s">
        <v>8927</v>
      </c>
      <c r="I36" s="80">
        <v>1529946</v>
      </c>
      <c r="J36" s="80" t="s">
        <v>1306</v>
      </c>
      <c r="K36" s="80">
        <v>201573</v>
      </c>
      <c r="L36" s="81">
        <v>45356</v>
      </c>
      <c r="M36" s="77" t="s">
        <v>186</v>
      </c>
      <c r="N36" t="s">
        <v>1291</v>
      </c>
      <c r="O36" s="5">
        <v>40</v>
      </c>
      <c r="P36" s="42">
        <v>-39</v>
      </c>
      <c r="Q36" s="84">
        <v>2</v>
      </c>
      <c r="R36" t="s">
        <v>9279</v>
      </c>
    </row>
    <row r="37" spans="1:18" x14ac:dyDescent="0.25">
      <c r="A37" s="77" t="s">
        <v>8913</v>
      </c>
      <c r="B37" s="77" t="s">
        <v>8928</v>
      </c>
      <c r="C37" s="78">
        <v>45352</v>
      </c>
      <c r="D37" s="79">
        <v>-95.31</v>
      </c>
      <c r="E37" s="79">
        <v>-9.4600000000000009</v>
      </c>
      <c r="F37" s="79">
        <v>-85.85</v>
      </c>
      <c r="G37" s="78">
        <v>45352</v>
      </c>
      <c r="H37" s="77" t="s">
        <v>8929</v>
      </c>
      <c r="I37" s="80">
        <v>1662421</v>
      </c>
      <c r="J37" s="80" t="s">
        <v>1300</v>
      </c>
      <c r="K37" s="80">
        <v>201573</v>
      </c>
      <c r="L37" s="81">
        <v>45356</v>
      </c>
      <c r="M37" s="77" t="s">
        <v>186</v>
      </c>
      <c r="N37" t="s">
        <v>1301</v>
      </c>
      <c r="O37" s="5">
        <v>32</v>
      </c>
      <c r="P37" s="42">
        <v>-85.85</v>
      </c>
      <c r="Q37" s="84">
        <v>1</v>
      </c>
      <c r="R37" t="s">
        <v>9279</v>
      </c>
    </row>
    <row r="38" spans="1:18" x14ac:dyDescent="0.25">
      <c r="A38" s="77" t="s">
        <v>8913</v>
      </c>
      <c r="B38" s="77" t="s">
        <v>8930</v>
      </c>
      <c r="C38" s="78">
        <v>45352</v>
      </c>
      <c r="D38" s="79">
        <v>-95.31</v>
      </c>
      <c r="E38" s="79">
        <v>-9.4600000000000009</v>
      </c>
      <c r="F38" s="79">
        <v>-85.85</v>
      </c>
      <c r="G38" s="78">
        <v>45352</v>
      </c>
      <c r="H38" s="77" t="s">
        <v>8931</v>
      </c>
      <c r="I38" s="80">
        <v>1662421</v>
      </c>
      <c r="J38" s="80" t="s">
        <v>1300</v>
      </c>
      <c r="K38" s="80">
        <v>201573</v>
      </c>
      <c r="L38" s="81">
        <v>45356</v>
      </c>
      <c r="M38" s="77" t="s">
        <v>186</v>
      </c>
      <c r="N38" t="s">
        <v>1301</v>
      </c>
      <c r="O38" s="5">
        <v>32</v>
      </c>
      <c r="P38" s="42">
        <v>-85.85</v>
      </c>
      <c r="Q38" s="84">
        <v>1</v>
      </c>
      <c r="R38" t="s">
        <v>9279</v>
      </c>
    </row>
    <row r="39" spans="1:18" x14ac:dyDescent="0.25">
      <c r="A39" s="77" t="s">
        <v>8913</v>
      </c>
      <c r="B39" s="77" t="s">
        <v>8930</v>
      </c>
      <c r="C39" s="78">
        <v>45352</v>
      </c>
      <c r="D39" s="79">
        <v>-95.31</v>
      </c>
      <c r="E39" s="79">
        <v>-9.4600000000000009</v>
      </c>
      <c r="F39" s="79">
        <v>-85.85</v>
      </c>
      <c r="G39" s="78">
        <v>45352</v>
      </c>
      <c r="H39" s="77" t="s">
        <v>8931</v>
      </c>
      <c r="I39" s="80">
        <v>1662422</v>
      </c>
      <c r="J39" s="80" t="s">
        <v>1327</v>
      </c>
      <c r="K39" s="80">
        <v>201573</v>
      </c>
      <c r="L39" s="81">
        <v>45356</v>
      </c>
      <c r="M39" s="77" t="s">
        <v>186</v>
      </c>
      <c r="N39" t="s">
        <v>1301</v>
      </c>
      <c r="O39" s="5">
        <v>32</v>
      </c>
      <c r="P39" s="42">
        <v>-85.85</v>
      </c>
      <c r="Q39" s="84">
        <v>1</v>
      </c>
      <c r="R39" t="s">
        <v>9279</v>
      </c>
    </row>
    <row r="40" spans="1:18" x14ac:dyDescent="0.25">
      <c r="A40" s="77" t="s">
        <v>8932</v>
      </c>
      <c r="B40" s="77" t="s">
        <v>8933</v>
      </c>
      <c r="C40" s="78">
        <v>45355</v>
      </c>
      <c r="D40" s="79">
        <v>-95.31</v>
      </c>
      <c r="E40" s="79">
        <v>-9.4600000000000009</v>
      </c>
      <c r="F40" s="79">
        <v>-85.85</v>
      </c>
      <c r="G40" s="78">
        <v>45355</v>
      </c>
      <c r="H40" s="77" t="s">
        <v>8934</v>
      </c>
      <c r="I40" s="80">
        <v>1662421</v>
      </c>
      <c r="J40" s="80" t="s">
        <v>1300</v>
      </c>
      <c r="K40" s="80">
        <v>201813</v>
      </c>
      <c r="L40" s="81">
        <v>45357</v>
      </c>
      <c r="M40" s="77" t="s">
        <v>186</v>
      </c>
      <c r="N40" t="s">
        <v>1301</v>
      </c>
      <c r="O40" s="5">
        <v>32</v>
      </c>
      <c r="P40" s="42">
        <v>-85.85</v>
      </c>
      <c r="Q40" s="84">
        <v>1</v>
      </c>
      <c r="R40" t="s">
        <v>9279</v>
      </c>
    </row>
    <row r="41" spans="1:18" x14ac:dyDescent="0.25">
      <c r="A41" s="77" t="s">
        <v>8932</v>
      </c>
      <c r="B41" s="77" t="s">
        <v>8935</v>
      </c>
      <c r="C41" s="78">
        <v>45355</v>
      </c>
      <c r="D41" s="79">
        <v>-260.16000000000003</v>
      </c>
      <c r="E41" s="79">
        <v>-28.11</v>
      </c>
      <c r="F41" s="79">
        <v>-232.05</v>
      </c>
      <c r="G41" s="78">
        <v>45355</v>
      </c>
      <c r="H41" s="77" t="s">
        <v>8936</v>
      </c>
      <c r="I41" s="80">
        <v>1662420</v>
      </c>
      <c r="J41" s="80" t="s">
        <v>1318</v>
      </c>
      <c r="K41" s="80">
        <v>201813</v>
      </c>
      <c r="L41" s="81">
        <v>45357</v>
      </c>
      <c r="M41" s="77" t="s">
        <v>186</v>
      </c>
      <c r="N41" t="s">
        <v>1301</v>
      </c>
      <c r="O41" s="5">
        <v>32</v>
      </c>
      <c r="P41" s="42">
        <v>-77.349999999999994</v>
      </c>
      <c r="Q41" s="84">
        <v>3</v>
      </c>
      <c r="R41" t="s">
        <v>9279</v>
      </c>
    </row>
    <row r="42" spans="1:18" x14ac:dyDescent="0.25">
      <c r="A42" s="77" t="s">
        <v>8932</v>
      </c>
      <c r="B42" s="77" t="s">
        <v>8935</v>
      </c>
      <c r="C42" s="78">
        <v>45355</v>
      </c>
      <c r="D42" s="79">
        <v>-95.31</v>
      </c>
      <c r="E42" s="79">
        <v>-9.4600000000000009</v>
      </c>
      <c r="F42" s="79">
        <v>-85.85</v>
      </c>
      <c r="G42" s="78">
        <v>45355</v>
      </c>
      <c r="H42" s="77" t="s">
        <v>8936</v>
      </c>
      <c r="I42" s="80">
        <v>1662421</v>
      </c>
      <c r="J42" s="80" t="s">
        <v>1300</v>
      </c>
      <c r="K42" s="80">
        <v>201813</v>
      </c>
      <c r="L42" s="81">
        <v>45357</v>
      </c>
      <c r="M42" s="77" t="s">
        <v>186</v>
      </c>
      <c r="N42" t="s">
        <v>1301</v>
      </c>
      <c r="O42" s="5">
        <v>32</v>
      </c>
      <c r="P42" s="42">
        <v>-85.85</v>
      </c>
      <c r="Q42" s="84">
        <v>1</v>
      </c>
      <c r="R42" t="s">
        <v>9279</v>
      </c>
    </row>
    <row r="43" spans="1:18" x14ac:dyDescent="0.25">
      <c r="A43" s="77" t="s">
        <v>8932</v>
      </c>
      <c r="B43" s="77" t="s">
        <v>8935</v>
      </c>
      <c r="C43" s="78">
        <v>45355</v>
      </c>
      <c r="D43" s="79">
        <v>-95.31</v>
      </c>
      <c r="E43" s="79">
        <v>-9.4600000000000009</v>
      </c>
      <c r="F43" s="79">
        <v>-85.85</v>
      </c>
      <c r="G43" s="78">
        <v>45355</v>
      </c>
      <c r="H43" s="77" t="s">
        <v>8936</v>
      </c>
      <c r="I43" s="80">
        <v>1662422</v>
      </c>
      <c r="J43" s="80" t="s">
        <v>1327</v>
      </c>
      <c r="K43" s="80">
        <v>201813</v>
      </c>
      <c r="L43" s="81">
        <v>45357</v>
      </c>
      <c r="M43" s="77" t="s">
        <v>186</v>
      </c>
      <c r="N43" t="s">
        <v>1301</v>
      </c>
      <c r="O43" s="5">
        <v>32</v>
      </c>
      <c r="P43" s="42">
        <v>-85.85</v>
      </c>
      <c r="Q43" s="84">
        <v>1</v>
      </c>
      <c r="R43" t="s">
        <v>9279</v>
      </c>
    </row>
    <row r="44" spans="1:18" x14ac:dyDescent="0.25">
      <c r="A44" s="77" t="s">
        <v>8932</v>
      </c>
      <c r="B44" s="77" t="s">
        <v>8935</v>
      </c>
      <c r="C44" s="78">
        <v>45355</v>
      </c>
      <c r="D44" s="79">
        <v>-40.36</v>
      </c>
      <c r="E44" s="79">
        <v>-9.07</v>
      </c>
      <c r="F44" s="79">
        <v>-31.29</v>
      </c>
      <c r="G44" s="78">
        <v>45355</v>
      </c>
      <c r="H44" s="77" t="s">
        <v>8936</v>
      </c>
      <c r="I44" s="80">
        <v>1793730</v>
      </c>
      <c r="J44" s="80" t="s">
        <v>8899</v>
      </c>
      <c r="K44" s="80">
        <v>201813</v>
      </c>
      <c r="L44" s="81">
        <v>45357</v>
      </c>
      <c r="M44" s="77" t="s">
        <v>186</v>
      </c>
      <c r="N44" t="s">
        <v>8894</v>
      </c>
      <c r="O44" s="5">
        <v>15</v>
      </c>
      <c r="P44" s="42">
        <v>-31.29</v>
      </c>
      <c r="Q44" s="84">
        <v>1</v>
      </c>
      <c r="R44" t="s">
        <v>9279</v>
      </c>
    </row>
    <row r="45" spans="1:18" x14ac:dyDescent="0.25">
      <c r="A45" s="77" t="s">
        <v>8932</v>
      </c>
      <c r="B45" s="77" t="s">
        <v>8937</v>
      </c>
      <c r="C45" s="78">
        <v>45355</v>
      </c>
      <c r="D45" s="79">
        <v>-78</v>
      </c>
      <c r="E45" s="79" t="s">
        <v>9280</v>
      </c>
      <c r="F45" s="79">
        <v>-78</v>
      </c>
      <c r="G45" s="78">
        <v>45355</v>
      </c>
      <c r="H45" s="77" t="s">
        <v>8938</v>
      </c>
      <c r="I45" s="80">
        <v>1529946</v>
      </c>
      <c r="J45" s="80" t="s">
        <v>1306</v>
      </c>
      <c r="K45" s="80">
        <v>201813</v>
      </c>
      <c r="L45" s="81">
        <v>45357</v>
      </c>
      <c r="M45" s="77" t="s">
        <v>186</v>
      </c>
      <c r="N45" t="s">
        <v>1291</v>
      </c>
      <c r="O45" s="5">
        <v>40</v>
      </c>
      <c r="P45" s="42">
        <v>-39</v>
      </c>
      <c r="Q45" s="84">
        <v>2</v>
      </c>
      <c r="R45" t="s">
        <v>9279</v>
      </c>
    </row>
    <row r="46" spans="1:18" x14ac:dyDescent="0.25">
      <c r="A46" s="77" t="s">
        <v>8932</v>
      </c>
      <c r="B46" s="77" t="s">
        <v>8937</v>
      </c>
      <c r="C46" s="78">
        <v>45355</v>
      </c>
      <c r="D46" s="79">
        <v>-78</v>
      </c>
      <c r="E46" s="79" t="s">
        <v>9280</v>
      </c>
      <c r="F46" s="79">
        <v>-78</v>
      </c>
      <c r="G46" s="78">
        <v>45355</v>
      </c>
      <c r="H46" s="77" t="s">
        <v>8938</v>
      </c>
      <c r="I46" s="80">
        <v>1529947</v>
      </c>
      <c r="J46" s="80" t="s">
        <v>1294</v>
      </c>
      <c r="K46" s="80">
        <v>201813</v>
      </c>
      <c r="L46" s="81">
        <v>45357</v>
      </c>
      <c r="M46" s="77" t="s">
        <v>186</v>
      </c>
      <c r="N46" t="s">
        <v>1291</v>
      </c>
      <c r="O46" s="5">
        <v>40</v>
      </c>
      <c r="P46" s="42">
        <v>-39</v>
      </c>
      <c r="Q46" s="84">
        <v>2</v>
      </c>
      <c r="R46" t="s">
        <v>9279</v>
      </c>
    </row>
    <row r="47" spans="1:18" x14ac:dyDescent="0.25">
      <c r="A47" s="77" t="s">
        <v>8932</v>
      </c>
      <c r="B47" s="77" t="s">
        <v>8939</v>
      </c>
      <c r="C47" s="78">
        <v>45355</v>
      </c>
      <c r="D47" s="79">
        <v>-173.44</v>
      </c>
      <c r="E47" s="79">
        <v>-18.739999999999998</v>
      </c>
      <c r="F47" s="79">
        <v>-154.69999999999999</v>
      </c>
      <c r="G47" s="78">
        <v>45355</v>
      </c>
      <c r="H47" s="77" t="s">
        <v>8940</v>
      </c>
      <c r="I47" s="80">
        <v>1662420</v>
      </c>
      <c r="J47" s="80" t="s">
        <v>1318</v>
      </c>
      <c r="K47" s="80">
        <v>201813</v>
      </c>
      <c r="L47" s="81">
        <v>45357</v>
      </c>
      <c r="M47" s="77" t="s">
        <v>186</v>
      </c>
      <c r="N47" t="s">
        <v>1301</v>
      </c>
      <c r="O47" s="5">
        <v>32</v>
      </c>
      <c r="P47" s="42">
        <v>-77.349999999999994</v>
      </c>
      <c r="Q47" s="84">
        <v>2</v>
      </c>
      <c r="R47" t="s">
        <v>9279</v>
      </c>
    </row>
    <row r="48" spans="1:18" x14ac:dyDescent="0.25">
      <c r="A48" s="77" t="s">
        <v>8932</v>
      </c>
      <c r="B48" s="77" t="s">
        <v>8939</v>
      </c>
      <c r="C48" s="78">
        <v>45355</v>
      </c>
      <c r="D48" s="79">
        <v>-95.31</v>
      </c>
      <c r="E48" s="79">
        <v>-9.4600000000000009</v>
      </c>
      <c r="F48" s="79">
        <v>-85.85</v>
      </c>
      <c r="G48" s="78">
        <v>45355</v>
      </c>
      <c r="H48" s="77" t="s">
        <v>8940</v>
      </c>
      <c r="I48" s="80">
        <v>1662422</v>
      </c>
      <c r="J48" s="80" t="s">
        <v>1327</v>
      </c>
      <c r="K48" s="80">
        <v>201813</v>
      </c>
      <c r="L48" s="81">
        <v>45357</v>
      </c>
      <c r="M48" s="77" t="s">
        <v>186</v>
      </c>
      <c r="N48" t="s">
        <v>1301</v>
      </c>
      <c r="O48" s="5">
        <v>32</v>
      </c>
      <c r="P48" s="42">
        <v>-85.85</v>
      </c>
      <c r="Q48" s="84">
        <v>1</v>
      </c>
      <c r="R48" t="s">
        <v>9279</v>
      </c>
    </row>
    <row r="49" spans="1:18" x14ac:dyDescent="0.25">
      <c r="A49" s="77" t="s">
        <v>8932</v>
      </c>
      <c r="B49" s="77" t="s">
        <v>8939</v>
      </c>
      <c r="C49" s="78">
        <v>45355</v>
      </c>
      <c r="D49" s="79">
        <v>-40.36</v>
      </c>
      <c r="E49" s="79">
        <v>-9.07</v>
      </c>
      <c r="F49" s="79">
        <v>-31.29</v>
      </c>
      <c r="G49" s="78">
        <v>45355</v>
      </c>
      <c r="H49" s="77" t="s">
        <v>8940</v>
      </c>
      <c r="I49" s="80">
        <v>1793730</v>
      </c>
      <c r="J49" s="80" t="s">
        <v>8899</v>
      </c>
      <c r="K49" s="80">
        <v>201813</v>
      </c>
      <c r="L49" s="81">
        <v>45357</v>
      </c>
      <c r="M49" s="77" t="s">
        <v>186</v>
      </c>
      <c r="N49" t="s">
        <v>8894</v>
      </c>
      <c r="O49" s="5">
        <v>15</v>
      </c>
      <c r="P49" s="42">
        <v>-31.29</v>
      </c>
      <c r="Q49" s="84">
        <v>1</v>
      </c>
      <c r="R49" t="s">
        <v>9279</v>
      </c>
    </row>
    <row r="50" spans="1:18" x14ac:dyDescent="0.25">
      <c r="A50" s="77" t="s">
        <v>8932</v>
      </c>
      <c r="B50" s="77" t="s">
        <v>8941</v>
      </c>
      <c r="C50" s="78">
        <v>45355</v>
      </c>
      <c r="D50" s="79">
        <v>-39</v>
      </c>
      <c r="E50" s="79" t="s">
        <v>9280</v>
      </c>
      <c r="F50" s="79">
        <v>-39</v>
      </c>
      <c r="G50" s="78">
        <v>45355</v>
      </c>
      <c r="H50" s="77" t="s">
        <v>8942</v>
      </c>
      <c r="I50" s="80">
        <v>1529947</v>
      </c>
      <c r="J50" s="80" t="s">
        <v>1294</v>
      </c>
      <c r="K50" s="80">
        <v>201813</v>
      </c>
      <c r="L50" s="81">
        <v>45357</v>
      </c>
      <c r="M50" s="77" t="s">
        <v>186</v>
      </c>
      <c r="N50" t="s">
        <v>1291</v>
      </c>
      <c r="O50" s="5">
        <v>40</v>
      </c>
      <c r="P50" s="42">
        <v>-39</v>
      </c>
      <c r="Q50" s="84">
        <v>1</v>
      </c>
      <c r="R50" t="s">
        <v>9279</v>
      </c>
    </row>
    <row r="51" spans="1:18" x14ac:dyDescent="0.25">
      <c r="A51" s="77" t="s">
        <v>8943</v>
      </c>
      <c r="B51" s="77" t="s">
        <v>8944</v>
      </c>
      <c r="C51" s="78">
        <v>45356</v>
      </c>
      <c r="D51" s="79">
        <v>-32.380000000000003</v>
      </c>
      <c r="E51" s="79">
        <v>-9.8800000000000008</v>
      </c>
      <c r="F51" s="79">
        <v>-22.5</v>
      </c>
      <c r="G51" s="78">
        <v>45356</v>
      </c>
      <c r="H51" s="77" t="s">
        <v>8945</v>
      </c>
      <c r="I51" s="80">
        <v>1663079</v>
      </c>
      <c r="J51" s="80" t="s">
        <v>5743</v>
      </c>
      <c r="K51" s="80">
        <v>12225331</v>
      </c>
      <c r="L51" s="81">
        <v>45358</v>
      </c>
      <c r="M51" s="77" t="s">
        <v>186</v>
      </c>
      <c r="N51" t="s">
        <v>1311</v>
      </c>
      <c r="O51" s="5">
        <v>55</v>
      </c>
      <c r="P51" s="42">
        <v>-22.5</v>
      </c>
      <c r="Q51" s="84">
        <v>1</v>
      </c>
      <c r="R51" t="s">
        <v>9279</v>
      </c>
    </row>
    <row r="52" spans="1:18" x14ac:dyDescent="0.25">
      <c r="A52" s="77" t="s">
        <v>8943</v>
      </c>
      <c r="B52" s="77" t="s">
        <v>8946</v>
      </c>
      <c r="C52" s="78">
        <v>45356</v>
      </c>
      <c r="D52" s="79">
        <v>-64.760000000000005</v>
      </c>
      <c r="E52" s="79">
        <v>-19.760000000000002</v>
      </c>
      <c r="F52" s="79">
        <v>-45</v>
      </c>
      <c r="G52" s="78">
        <v>45356</v>
      </c>
      <c r="H52" s="77" t="s">
        <v>8947</v>
      </c>
      <c r="I52" s="80">
        <v>1663075</v>
      </c>
      <c r="J52" s="80" t="s">
        <v>5741</v>
      </c>
      <c r="K52" s="80">
        <v>12225331</v>
      </c>
      <c r="L52" s="81">
        <v>45358</v>
      </c>
      <c r="M52" s="77" t="s">
        <v>186</v>
      </c>
      <c r="N52" t="s">
        <v>1311</v>
      </c>
      <c r="O52" s="5">
        <v>55</v>
      </c>
      <c r="P52" s="42">
        <v>-22.5</v>
      </c>
      <c r="Q52" s="84">
        <v>2</v>
      </c>
      <c r="R52" t="s">
        <v>9279</v>
      </c>
    </row>
    <row r="53" spans="1:18" x14ac:dyDescent="0.25">
      <c r="A53" s="77" t="s">
        <v>8943</v>
      </c>
      <c r="B53" s="77" t="s">
        <v>8946</v>
      </c>
      <c r="C53" s="78">
        <v>45356</v>
      </c>
      <c r="D53" s="79">
        <v>-32.380000000000003</v>
      </c>
      <c r="E53" s="79">
        <v>-9.8800000000000008</v>
      </c>
      <c r="F53" s="79">
        <v>-22.5</v>
      </c>
      <c r="G53" s="78">
        <v>45356</v>
      </c>
      <c r="H53" s="77" t="s">
        <v>8947</v>
      </c>
      <c r="I53" s="80">
        <v>1663079</v>
      </c>
      <c r="J53" s="80" t="s">
        <v>5743</v>
      </c>
      <c r="K53" s="80">
        <v>12225331</v>
      </c>
      <c r="L53" s="81">
        <v>45358</v>
      </c>
      <c r="M53" s="77" t="s">
        <v>186</v>
      </c>
      <c r="N53" t="s">
        <v>1311</v>
      </c>
      <c r="O53" s="5">
        <v>55</v>
      </c>
      <c r="P53" s="42">
        <v>-22.5</v>
      </c>
      <c r="Q53" s="84">
        <v>1</v>
      </c>
      <c r="R53" t="s">
        <v>9279</v>
      </c>
    </row>
    <row r="54" spans="1:18" x14ac:dyDescent="0.25">
      <c r="A54" s="77" t="s">
        <v>8943</v>
      </c>
      <c r="B54" s="77" t="s">
        <v>8948</v>
      </c>
      <c r="C54" s="78">
        <v>45356</v>
      </c>
      <c r="D54" s="79">
        <v>-39</v>
      </c>
      <c r="E54" s="79" t="s">
        <v>9280</v>
      </c>
      <c r="F54" s="79">
        <v>-39</v>
      </c>
      <c r="G54" s="78">
        <v>45356</v>
      </c>
      <c r="H54" s="77" t="s">
        <v>8949</v>
      </c>
      <c r="I54" s="80">
        <v>1529946</v>
      </c>
      <c r="J54" s="80" t="s">
        <v>1306</v>
      </c>
      <c r="K54" s="80">
        <v>201818</v>
      </c>
      <c r="L54" s="81">
        <v>45358</v>
      </c>
      <c r="M54" s="77" t="s">
        <v>186</v>
      </c>
      <c r="N54" t="s">
        <v>1291</v>
      </c>
      <c r="O54" s="5">
        <v>40</v>
      </c>
      <c r="P54" s="42">
        <v>-39</v>
      </c>
      <c r="Q54" s="84">
        <v>1</v>
      </c>
      <c r="R54" t="s">
        <v>9279</v>
      </c>
    </row>
    <row r="55" spans="1:18" x14ac:dyDescent="0.25">
      <c r="A55" s="77" t="s">
        <v>8943</v>
      </c>
      <c r="B55" s="77" t="s">
        <v>8950</v>
      </c>
      <c r="C55" s="78">
        <v>45356</v>
      </c>
      <c r="D55" s="79">
        <v>-77.319999999999993</v>
      </c>
      <c r="E55" s="79">
        <v>-21.02</v>
      </c>
      <c r="F55" s="79">
        <v>-56.3</v>
      </c>
      <c r="G55" s="78">
        <v>45356</v>
      </c>
      <c r="H55" s="77" t="s">
        <v>8951</v>
      </c>
      <c r="I55" s="80">
        <v>1593356</v>
      </c>
      <c r="J55" s="80" t="s">
        <v>1329</v>
      </c>
      <c r="K55" s="80">
        <v>201818</v>
      </c>
      <c r="L55" s="81">
        <v>45358</v>
      </c>
      <c r="M55" s="77" t="s">
        <v>186</v>
      </c>
      <c r="N55" t="s">
        <v>1298</v>
      </c>
      <c r="O55" s="5">
        <v>60</v>
      </c>
      <c r="P55" s="42">
        <v>-28.15</v>
      </c>
      <c r="Q55" s="84">
        <v>2</v>
      </c>
      <c r="R55" t="s">
        <v>9279</v>
      </c>
    </row>
    <row r="56" spans="1:18" x14ac:dyDescent="0.25">
      <c r="A56" s="77" t="s">
        <v>8943</v>
      </c>
      <c r="B56" s="77" t="s">
        <v>8952</v>
      </c>
      <c r="C56" s="78">
        <v>45356</v>
      </c>
      <c r="D56" s="79">
        <v>-86.72</v>
      </c>
      <c r="E56" s="79">
        <v>-9.3699999999999992</v>
      </c>
      <c r="F56" s="79">
        <v>-77.349999999999994</v>
      </c>
      <c r="G56" s="78">
        <v>45356</v>
      </c>
      <c r="H56" s="77" t="s">
        <v>8953</v>
      </c>
      <c r="I56" s="80">
        <v>1662420</v>
      </c>
      <c r="J56" s="80" t="s">
        <v>1318</v>
      </c>
      <c r="K56" s="80">
        <v>201818</v>
      </c>
      <c r="L56" s="81">
        <v>45358</v>
      </c>
      <c r="M56" s="77" t="s">
        <v>186</v>
      </c>
      <c r="N56" t="s">
        <v>1301</v>
      </c>
      <c r="O56" s="5">
        <v>32</v>
      </c>
      <c r="P56" s="42">
        <v>-77.349999999999994</v>
      </c>
      <c r="Q56" s="84">
        <v>1</v>
      </c>
      <c r="R56" t="s">
        <v>9279</v>
      </c>
    </row>
    <row r="57" spans="1:18" x14ac:dyDescent="0.25">
      <c r="A57" s="77" t="s">
        <v>8943</v>
      </c>
      <c r="B57" s="77" t="s">
        <v>8952</v>
      </c>
      <c r="C57" s="78">
        <v>45356</v>
      </c>
      <c r="D57" s="79">
        <v>-95.31</v>
      </c>
      <c r="E57" s="79">
        <v>-9.4600000000000009</v>
      </c>
      <c r="F57" s="79">
        <v>-85.85</v>
      </c>
      <c r="G57" s="78">
        <v>45356</v>
      </c>
      <c r="H57" s="77" t="s">
        <v>8953</v>
      </c>
      <c r="I57" s="80">
        <v>1662421</v>
      </c>
      <c r="J57" s="80" t="s">
        <v>1300</v>
      </c>
      <c r="K57" s="80">
        <v>201818</v>
      </c>
      <c r="L57" s="81">
        <v>45358</v>
      </c>
      <c r="M57" s="77" t="s">
        <v>186</v>
      </c>
      <c r="N57" t="s">
        <v>1301</v>
      </c>
      <c r="O57" s="5">
        <v>32</v>
      </c>
      <c r="P57" s="42">
        <v>-85.85</v>
      </c>
      <c r="Q57" s="84">
        <v>1</v>
      </c>
      <c r="R57" t="s">
        <v>9279</v>
      </c>
    </row>
    <row r="58" spans="1:18" x14ac:dyDescent="0.25">
      <c r="A58" s="77" t="s">
        <v>8943</v>
      </c>
      <c r="B58" s="77" t="s">
        <v>8952</v>
      </c>
      <c r="C58" s="78">
        <v>45356</v>
      </c>
      <c r="D58" s="79">
        <v>-40.36</v>
      </c>
      <c r="E58" s="79">
        <v>-9.07</v>
      </c>
      <c r="F58" s="79">
        <v>-31.29</v>
      </c>
      <c r="G58" s="78">
        <v>45356</v>
      </c>
      <c r="H58" s="77" t="s">
        <v>8953</v>
      </c>
      <c r="I58" s="80">
        <v>1793729</v>
      </c>
      <c r="J58" s="80" t="s">
        <v>8893</v>
      </c>
      <c r="K58" s="80">
        <v>201818</v>
      </c>
      <c r="L58" s="81">
        <v>45358</v>
      </c>
      <c r="M58" s="77" t="s">
        <v>186</v>
      </c>
      <c r="N58" t="s">
        <v>8894</v>
      </c>
      <c r="O58" s="5">
        <v>15</v>
      </c>
      <c r="P58" s="42">
        <v>-31.29</v>
      </c>
      <c r="Q58" s="84">
        <v>1</v>
      </c>
      <c r="R58" t="s">
        <v>9279</v>
      </c>
    </row>
    <row r="59" spans="1:18" x14ac:dyDescent="0.25">
      <c r="A59" s="77" t="s">
        <v>8943</v>
      </c>
      <c r="B59" s="77" t="s">
        <v>8954</v>
      </c>
      <c r="C59" s="78">
        <v>45356</v>
      </c>
      <c r="D59" s="79">
        <v>-42.7</v>
      </c>
      <c r="E59" s="79">
        <v>-11.1</v>
      </c>
      <c r="F59" s="79">
        <v>-31.6</v>
      </c>
      <c r="G59" s="78">
        <v>45356</v>
      </c>
      <c r="H59" s="77" t="s">
        <v>8955</v>
      </c>
      <c r="I59" s="80">
        <v>1540787</v>
      </c>
      <c r="J59" s="80" t="s">
        <v>1341</v>
      </c>
      <c r="K59" s="80">
        <v>201818</v>
      </c>
      <c r="L59" s="81">
        <v>45358</v>
      </c>
      <c r="M59" s="77" t="s">
        <v>186</v>
      </c>
      <c r="N59" t="s">
        <v>1298</v>
      </c>
      <c r="O59" s="5">
        <v>60</v>
      </c>
      <c r="P59" s="42">
        <v>-31.6</v>
      </c>
      <c r="Q59" s="84">
        <v>1</v>
      </c>
      <c r="R59" t="s">
        <v>9279</v>
      </c>
    </row>
    <row r="60" spans="1:18" x14ac:dyDescent="0.25">
      <c r="A60" s="77" t="s">
        <v>8943</v>
      </c>
      <c r="B60" s="77" t="s">
        <v>8954</v>
      </c>
      <c r="C60" s="78">
        <v>45356</v>
      </c>
      <c r="D60" s="79">
        <v>-77.319999999999993</v>
      </c>
      <c r="E60" s="79">
        <v>-21.02</v>
      </c>
      <c r="F60" s="79">
        <v>-56.3</v>
      </c>
      <c r="G60" s="78">
        <v>45356</v>
      </c>
      <c r="H60" s="77" t="s">
        <v>8955</v>
      </c>
      <c r="I60" s="80">
        <v>1593357</v>
      </c>
      <c r="J60" s="80" t="s">
        <v>1302</v>
      </c>
      <c r="K60" s="80">
        <v>201818</v>
      </c>
      <c r="L60" s="81">
        <v>45358</v>
      </c>
      <c r="M60" s="77" t="s">
        <v>186</v>
      </c>
      <c r="N60" t="s">
        <v>1298</v>
      </c>
      <c r="O60" s="5">
        <v>60</v>
      </c>
      <c r="P60" s="42">
        <v>-28.15</v>
      </c>
      <c r="Q60" s="84">
        <v>2</v>
      </c>
      <c r="R60" t="s">
        <v>9279</v>
      </c>
    </row>
    <row r="61" spans="1:18" x14ac:dyDescent="0.25">
      <c r="A61" s="77" t="s">
        <v>8943</v>
      </c>
      <c r="B61" s="77" t="s">
        <v>8954</v>
      </c>
      <c r="C61" s="78">
        <v>45356</v>
      </c>
      <c r="D61" s="79">
        <v>-86.72</v>
      </c>
      <c r="E61" s="79">
        <v>-9.3699999999999992</v>
      </c>
      <c r="F61" s="79">
        <v>-77.349999999999994</v>
      </c>
      <c r="G61" s="78">
        <v>45356</v>
      </c>
      <c r="H61" s="77" t="s">
        <v>8955</v>
      </c>
      <c r="I61" s="80">
        <v>1662420</v>
      </c>
      <c r="J61" s="80" t="s">
        <v>1318</v>
      </c>
      <c r="K61" s="80">
        <v>201818</v>
      </c>
      <c r="L61" s="81">
        <v>45358</v>
      </c>
      <c r="M61" s="77" t="s">
        <v>186</v>
      </c>
      <c r="N61" t="s">
        <v>1301</v>
      </c>
      <c r="O61" s="5">
        <v>32</v>
      </c>
      <c r="P61" s="42">
        <v>-77.349999999999994</v>
      </c>
      <c r="Q61" s="84">
        <v>1</v>
      </c>
      <c r="R61" t="s">
        <v>9279</v>
      </c>
    </row>
    <row r="62" spans="1:18" x14ac:dyDescent="0.25">
      <c r="A62" s="77" t="s">
        <v>8943</v>
      </c>
      <c r="B62" s="77" t="s">
        <v>8954</v>
      </c>
      <c r="C62" s="78">
        <v>45356</v>
      </c>
      <c r="D62" s="79">
        <v>-35.869999999999997</v>
      </c>
      <c r="E62" s="79">
        <v>-8.89</v>
      </c>
      <c r="F62" s="79">
        <v>-26.98</v>
      </c>
      <c r="G62" s="78">
        <v>45356</v>
      </c>
      <c r="H62" s="77" t="s">
        <v>8955</v>
      </c>
      <c r="I62" s="80">
        <v>1793728</v>
      </c>
      <c r="J62" s="80" t="s">
        <v>8897</v>
      </c>
      <c r="K62" s="80">
        <v>201818</v>
      </c>
      <c r="L62" s="81">
        <v>45358</v>
      </c>
      <c r="M62" s="77" t="s">
        <v>186</v>
      </c>
      <c r="N62" t="s">
        <v>8894</v>
      </c>
      <c r="O62" s="5">
        <v>15</v>
      </c>
      <c r="P62" s="42">
        <v>-26.98</v>
      </c>
      <c r="Q62" s="84">
        <v>1</v>
      </c>
      <c r="R62" t="s">
        <v>9279</v>
      </c>
    </row>
    <row r="63" spans="1:18" x14ac:dyDescent="0.25">
      <c r="A63" s="77" t="s">
        <v>8956</v>
      </c>
      <c r="B63" s="77" t="s">
        <v>8957</v>
      </c>
      <c r="C63" s="78">
        <v>45357</v>
      </c>
      <c r="D63" s="79">
        <v>-193.3</v>
      </c>
      <c r="E63" s="79">
        <v>-52.55</v>
      </c>
      <c r="F63" s="79">
        <v>-140.75</v>
      </c>
      <c r="G63" s="78">
        <v>45357</v>
      </c>
      <c r="H63" s="77" t="s">
        <v>8958</v>
      </c>
      <c r="I63" s="80">
        <v>1540780</v>
      </c>
      <c r="J63" s="80" t="s">
        <v>1334</v>
      </c>
      <c r="K63" s="80">
        <v>201910</v>
      </c>
      <c r="L63" s="81">
        <v>45359</v>
      </c>
      <c r="M63" s="77" t="s">
        <v>186</v>
      </c>
      <c r="N63" t="s">
        <v>1298</v>
      </c>
      <c r="O63" s="5">
        <v>60</v>
      </c>
      <c r="P63" s="42">
        <v>-28.15</v>
      </c>
      <c r="Q63" s="84">
        <v>5</v>
      </c>
      <c r="R63" t="s">
        <v>9279</v>
      </c>
    </row>
    <row r="64" spans="1:18" x14ac:dyDescent="0.25">
      <c r="A64" s="77" t="s">
        <v>8956</v>
      </c>
      <c r="B64" s="77" t="s">
        <v>8959</v>
      </c>
      <c r="C64" s="78">
        <v>45357</v>
      </c>
      <c r="D64" s="79">
        <v>-25.88</v>
      </c>
      <c r="E64" s="79">
        <v>-8.7200000000000006</v>
      </c>
      <c r="F64" s="79">
        <v>-17.16</v>
      </c>
      <c r="G64" s="78">
        <v>45357</v>
      </c>
      <c r="H64" s="77" t="s">
        <v>8960</v>
      </c>
      <c r="I64" s="80">
        <v>1793724</v>
      </c>
      <c r="J64" s="80" t="s">
        <v>8895</v>
      </c>
      <c r="K64" s="80">
        <v>201910</v>
      </c>
      <c r="L64" s="81">
        <v>45359</v>
      </c>
      <c r="M64" s="77" t="s">
        <v>186</v>
      </c>
      <c r="N64" t="s">
        <v>8894</v>
      </c>
      <c r="O64" s="5">
        <v>15</v>
      </c>
      <c r="P64" s="42">
        <v>-17.16</v>
      </c>
      <c r="Q64" s="84">
        <v>1</v>
      </c>
      <c r="R64" t="s">
        <v>9279</v>
      </c>
    </row>
    <row r="65" spans="1:18" x14ac:dyDescent="0.25">
      <c r="A65" s="77" t="s">
        <v>8956</v>
      </c>
      <c r="B65" s="77" t="s">
        <v>8961</v>
      </c>
      <c r="C65" s="78">
        <v>45357</v>
      </c>
      <c r="D65" s="79">
        <v>-95.31</v>
      </c>
      <c r="E65" s="79">
        <v>-9.4600000000000009</v>
      </c>
      <c r="F65" s="79">
        <v>-85.85</v>
      </c>
      <c r="G65" s="78">
        <v>45357</v>
      </c>
      <c r="H65" s="77" t="s">
        <v>8962</v>
      </c>
      <c r="I65" s="80">
        <v>1662421</v>
      </c>
      <c r="J65" s="80" t="s">
        <v>1300</v>
      </c>
      <c r="K65" s="80">
        <v>201910</v>
      </c>
      <c r="L65" s="81">
        <v>45359</v>
      </c>
      <c r="M65" s="77" t="s">
        <v>186</v>
      </c>
      <c r="N65" t="s">
        <v>1301</v>
      </c>
      <c r="O65" s="5">
        <v>32</v>
      </c>
      <c r="P65" s="42">
        <v>-85.85</v>
      </c>
      <c r="Q65" s="84">
        <v>1</v>
      </c>
      <c r="R65" t="s">
        <v>9279</v>
      </c>
    </row>
    <row r="66" spans="1:18" x14ac:dyDescent="0.25">
      <c r="A66" s="77" t="s">
        <v>8956</v>
      </c>
      <c r="B66" s="77" t="s">
        <v>8961</v>
      </c>
      <c r="C66" s="78">
        <v>45357</v>
      </c>
      <c r="D66" s="79">
        <v>-95.31</v>
      </c>
      <c r="E66" s="79">
        <v>-9.4600000000000009</v>
      </c>
      <c r="F66" s="79">
        <v>-85.85</v>
      </c>
      <c r="G66" s="78">
        <v>45357</v>
      </c>
      <c r="H66" s="77" t="s">
        <v>8962</v>
      </c>
      <c r="I66" s="80">
        <v>1662422</v>
      </c>
      <c r="J66" s="80" t="s">
        <v>1327</v>
      </c>
      <c r="K66" s="80">
        <v>201910</v>
      </c>
      <c r="L66" s="81">
        <v>45359</v>
      </c>
      <c r="M66" s="77" t="s">
        <v>186</v>
      </c>
      <c r="N66" t="s">
        <v>1301</v>
      </c>
      <c r="O66" s="5">
        <v>32</v>
      </c>
      <c r="P66" s="42">
        <v>-85.85</v>
      </c>
      <c r="Q66" s="84">
        <v>1</v>
      </c>
      <c r="R66" t="s">
        <v>9279</v>
      </c>
    </row>
    <row r="67" spans="1:18" x14ac:dyDescent="0.25">
      <c r="A67" s="77" t="s">
        <v>8956</v>
      </c>
      <c r="B67" s="77" t="s">
        <v>8963</v>
      </c>
      <c r="C67" s="78">
        <v>45357</v>
      </c>
      <c r="D67" s="79">
        <v>-22.78</v>
      </c>
      <c r="E67" s="79" t="s">
        <v>9280</v>
      </c>
      <c r="F67" s="79">
        <v>-22.78</v>
      </c>
      <c r="G67" s="78">
        <v>45357</v>
      </c>
      <c r="H67" s="77" t="s">
        <v>8964</v>
      </c>
      <c r="I67" s="80">
        <v>1529939</v>
      </c>
      <c r="J67" s="80" t="s">
        <v>1339</v>
      </c>
      <c r="K67" s="80">
        <v>201910</v>
      </c>
      <c r="L67" s="81">
        <v>45359</v>
      </c>
      <c r="M67" s="77" t="s">
        <v>186</v>
      </c>
      <c r="N67" t="s">
        <v>1291</v>
      </c>
      <c r="O67" s="5">
        <v>40</v>
      </c>
      <c r="P67" s="42">
        <v>-22.78</v>
      </c>
      <c r="Q67" s="84">
        <v>1</v>
      </c>
      <c r="R67" t="s">
        <v>9279</v>
      </c>
    </row>
    <row r="68" spans="1:18" x14ac:dyDescent="0.25">
      <c r="A68" s="77" t="s">
        <v>8956</v>
      </c>
      <c r="B68" s="77" t="s">
        <v>8965</v>
      </c>
      <c r="C68" s="78">
        <v>45357</v>
      </c>
      <c r="D68" s="79">
        <v>-95.31</v>
      </c>
      <c r="E68" s="79">
        <v>-9.4600000000000009</v>
      </c>
      <c r="F68" s="79">
        <v>-85.85</v>
      </c>
      <c r="G68" s="78">
        <v>45357</v>
      </c>
      <c r="H68" s="77" t="s">
        <v>8966</v>
      </c>
      <c r="I68" s="80">
        <v>1662421</v>
      </c>
      <c r="J68" s="80" t="s">
        <v>1300</v>
      </c>
      <c r="K68" s="80">
        <v>201910</v>
      </c>
      <c r="L68" s="81">
        <v>45359</v>
      </c>
      <c r="M68" s="77" t="s">
        <v>186</v>
      </c>
      <c r="N68" t="s">
        <v>1301</v>
      </c>
      <c r="O68" s="5">
        <v>32</v>
      </c>
      <c r="P68" s="42">
        <v>-85.85</v>
      </c>
      <c r="Q68" s="84">
        <v>1</v>
      </c>
      <c r="R68" t="s">
        <v>9279</v>
      </c>
    </row>
    <row r="69" spans="1:18" x14ac:dyDescent="0.25">
      <c r="A69" s="77" t="s">
        <v>8956</v>
      </c>
      <c r="B69" s="77" t="s">
        <v>8965</v>
      </c>
      <c r="C69" s="78">
        <v>45357</v>
      </c>
      <c r="D69" s="79">
        <v>-35.869999999999997</v>
      </c>
      <c r="E69" s="79">
        <v>-8.89</v>
      </c>
      <c r="F69" s="79">
        <v>-26.98</v>
      </c>
      <c r="G69" s="78">
        <v>45357</v>
      </c>
      <c r="H69" s="77" t="s">
        <v>8966</v>
      </c>
      <c r="I69" s="80">
        <v>1793728</v>
      </c>
      <c r="J69" s="80" t="s">
        <v>8897</v>
      </c>
      <c r="K69" s="80">
        <v>201910</v>
      </c>
      <c r="L69" s="81">
        <v>45359</v>
      </c>
      <c r="M69" s="77" t="s">
        <v>186</v>
      </c>
      <c r="N69" t="s">
        <v>8894</v>
      </c>
      <c r="O69" s="5">
        <v>15</v>
      </c>
      <c r="P69" s="42">
        <v>-26.98</v>
      </c>
      <c r="Q69" s="84">
        <v>1</v>
      </c>
      <c r="R69" t="s">
        <v>9279</v>
      </c>
    </row>
    <row r="70" spans="1:18" x14ac:dyDescent="0.25">
      <c r="A70" s="77" t="s">
        <v>8956</v>
      </c>
      <c r="B70" s="77" t="s">
        <v>8967</v>
      </c>
      <c r="C70" s="78">
        <v>45357</v>
      </c>
      <c r="D70" s="79">
        <v>-42.07</v>
      </c>
      <c r="E70" s="79" t="s">
        <v>9280</v>
      </c>
      <c r="F70" s="79">
        <v>-42.07</v>
      </c>
      <c r="G70" s="78">
        <v>45357</v>
      </c>
      <c r="H70" s="77" t="s">
        <v>8968</v>
      </c>
      <c r="I70" s="80">
        <v>1514689</v>
      </c>
      <c r="J70" s="80" t="s">
        <v>1358</v>
      </c>
      <c r="K70" s="80">
        <v>201910</v>
      </c>
      <c r="L70" s="81">
        <v>45359</v>
      </c>
      <c r="M70" s="77" t="s">
        <v>186</v>
      </c>
      <c r="N70" t="s">
        <v>1291</v>
      </c>
      <c r="O70" s="5">
        <v>40</v>
      </c>
      <c r="P70" s="42">
        <v>-42.07</v>
      </c>
      <c r="Q70" s="84">
        <v>1</v>
      </c>
      <c r="R70" t="s">
        <v>9279</v>
      </c>
    </row>
    <row r="71" spans="1:18" x14ac:dyDescent="0.25">
      <c r="A71" s="77" t="s">
        <v>8956</v>
      </c>
      <c r="B71" s="77" t="s">
        <v>8967</v>
      </c>
      <c r="C71" s="78">
        <v>45357</v>
      </c>
      <c r="D71" s="79">
        <v>-39</v>
      </c>
      <c r="E71" s="79" t="s">
        <v>9280</v>
      </c>
      <c r="F71" s="79">
        <v>-39</v>
      </c>
      <c r="G71" s="78">
        <v>45357</v>
      </c>
      <c r="H71" s="77" t="s">
        <v>8968</v>
      </c>
      <c r="I71" s="80">
        <v>1529947</v>
      </c>
      <c r="J71" s="80" t="s">
        <v>1294</v>
      </c>
      <c r="K71" s="80">
        <v>201910</v>
      </c>
      <c r="L71" s="81">
        <v>45359</v>
      </c>
      <c r="M71" s="77" t="s">
        <v>186</v>
      </c>
      <c r="N71" t="s">
        <v>1291</v>
      </c>
      <c r="O71" s="5">
        <v>40</v>
      </c>
      <c r="P71" s="42">
        <v>-39</v>
      </c>
      <c r="Q71" s="84">
        <v>1</v>
      </c>
      <c r="R71" t="s">
        <v>9279</v>
      </c>
    </row>
    <row r="72" spans="1:18" x14ac:dyDescent="0.25">
      <c r="A72" s="77" t="s">
        <v>8956</v>
      </c>
      <c r="B72" s="77" t="s">
        <v>8969</v>
      </c>
      <c r="C72" s="78">
        <v>45357</v>
      </c>
      <c r="D72" s="79">
        <v>-86.72</v>
      </c>
      <c r="E72" s="79">
        <v>-9.3699999999999992</v>
      </c>
      <c r="F72" s="79">
        <v>-77.349999999999994</v>
      </c>
      <c r="G72" s="78">
        <v>45357</v>
      </c>
      <c r="H72" s="77" t="s">
        <v>8970</v>
      </c>
      <c r="I72" s="80">
        <v>1662420</v>
      </c>
      <c r="J72" s="80" t="s">
        <v>1318</v>
      </c>
      <c r="K72" s="80">
        <v>201910</v>
      </c>
      <c r="L72" s="81">
        <v>45359</v>
      </c>
      <c r="M72" s="77" t="s">
        <v>186</v>
      </c>
      <c r="N72" t="s">
        <v>1301</v>
      </c>
      <c r="O72" s="5">
        <v>32</v>
      </c>
      <c r="P72" s="42">
        <v>-77.349999999999994</v>
      </c>
      <c r="Q72" s="84">
        <v>1</v>
      </c>
      <c r="R72" t="s">
        <v>9279</v>
      </c>
    </row>
    <row r="73" spans="1:18" x14ac:dyDescent="0.25">
      <c r="A73" s="77" t="s">
        <v>8956</v>
      </c>
      <c r="B73" s="77" t="s">
        <v>8969</v>
      </c>
      <c r="C73" s="78">
        <v>45357</v>
      </c>
      <c r="D73" s="79">
        <v>-190.62</v>
      </c>
      <c r="E73" s="79">
        <v>-18.920000000000002</v>
      </c>
      <c r="F73" s="79">
        <v>-171.7</v>
      </c>
      <c r="G73" s="78">
        <v>45357</v>
      </c>
      <c r="H73" s="77" t="s">
        <v>8970</v>
      </c>
      <c r="I73" s="80">
        <v>1662421</v>
      </c>
      <c r="J73" s="80" t="s">
        <v>1300</v>
      </c>
      <c r="K73" s="80">
        <v>201910</v>
      </c>
      <c r="L73" s="81">
        <v>45359</v>
      </c>
      <c r="M73" s="77" t="s">
        <v>186</v>
      </c>
      <c r="N73" t="s">
        <v>1301</v>
      </c>
      <c r="O73" s="5">
        <v>32</v>
      </c>
      <c r="P73" s="42">
        <v>-85.85</v>
      </c>
      <c r="Q73" s="84">
        <v>2</v>
      </c>
      <c r="R73" t="s">
        <v>9279</v>
      </c>
    </row>
    <row r="74" spans="1:18" x14ac:dyDescent="0.25">
      <c r="A74" s="77" t="s">
        <v>8956</v>
      </c>
      <c r="B74" s="77" t="s">
        <v>8971</v>
      </c>
      <c r="C74" s="78">
        <v>45357</v>
      </c>
      <c r="D74" s="79">
        <v>-51.26</v>
      </c>
      <c r="E74" s="79">
        <v>-13.38</v>
      </c>
      <c r="F74" s="79">
        <v>-37.880000000000003</v>
      </c>
      <c r="G74" s="78">
        <v>45357</v>
      </c>
      <c r="H74" s="77" t="s">
        <v>8972</v>
      </c>
      <c r="I74" s="80">
        <v>1408973</v>
      </c>
      <c r="J74" s="80" t="s">
        <v>1310</v>
      </c>
      <c r="K74" s="80">
        <v>201910</v>
      </c>
      <c r="L74" s="81">
        <v>45359</v>
      </c>
      <c r="M74" s="77" t="s">
        <v>186</v>
      </c>
      <c r="N74" t="s">
        <v>8425</v>
      </c>
      <c r="O74" s="5">
        <v>58</v>
      </c>
      <c r="P74" s="42">
        <v>-37.880000000000003</v>
      </c>
      <c r="Q74" s="84">
        <v>1</v>
      </c>
      <c r="R74" t="s">
        <v>9279</v>
      </c>
    </row>
    <row r="75" spans="1:18" x14ac:dyDescent="0.25">
      <c r="A75" s="77" t="s">
        <v>8973</v>
      </c>
      <c r="B75" s="77" t="s">
        <v>8974</v>
      </c>
      <c r="C75" s="78">
        <v>45358</v>
      </c>
      <c r="D75" s="79">
        <v>-97.14</v>
      </c>
      <c r="E75" s="79">
        <v>-29.64</v>
      </c>
      <c r="F75" s="79">
        <v>-67.5</v>
      </c>
      <c r="G75" s="78">
        <v>45358</v>
      </c>
      <c r="H75" s="77" t="s">
        <v>8975</v>
      </c>
      <c r="I75" s="80">
        <v>1663082</v>
      </c>
      <c r="J75" s="80" t="s">
        <v>5740</v>
      </c>
      <c r="K75" s="80">
        <v>12225441</v>
      </c>
      <c r="L75" s="81">
        <v>45362</v>
      </c>
      <c r="M75" s="77" t="s">
        <v>186</v>
      </c>
      <c r="N75" t="s">
        <v>1311</v>
      </c>
      <c r="O75" s="5">
        <v>55</v>
      </c>
      <c r="P75" s="42">
        <v>-22.5</v>
      </c>
      <c r="Q75" s="84">
        <v>3</v>
      </c>
      <c r="R75" t="s">
        <v>9279</v>
      </c>
    </row>
    <row r="76" spans="1:18" x14ac:dyDescent="0.25">
      <c r="A76" s="77" t="s">
        <v>8973</v>
      </c>
      <c r="B76" s="77" t="s">
        <v>8976</v>
      </c>
      <c r="C76" s="78">
        <v>45358</v>
      </c>
      <c r="D76" s="79">
        <v>-95.31</v>
      </c>
      <c r="E76" s="79">
        <v>-9.4600000000000009</v>
      </c>
      <c r="F76" s="79">
        <v>-85.85</v>
      </c>
      <c r="G76" s="78">
        <v>45358</v>
      </c>
      <c r="H76" s="77" t="s">
        <v>8977</v>
      </c>
      <c r="I76" s="80">
        <v>1662421</v>
      </c>
      <c r="J76" s="80" t="s">
        <v>1300</v>
      </c>
      <c r="K76" s="80">
        <v>202177</v>
      </c>
      <c r="L76" s="81">
        <v>45362</v>
      </c>
      <c r="M76" s="77" t="s">
        <v>186</v>
      </c>
      <c r="N76" t="s">
        <v>1301</v>
      </c>
      <c r="O76" s="5">
        <v>32</v>
      </c>
      <c r="P76" s="42">
        <v>-85.85</v>
      </c>
      <c r="Q76" s="84">
        <v>1</v>
      </c>
      <c r="R76" t="s">
        <v>9279</v>
      </c>
    </row>
    <row r="77" spans="1:18" x14ac:dyDescent="0.25">
      <c r="A77" s="77" t="s">
        <v>8973</v>
      </c>
      <c r="B77" s="77" t="s">
        <v>8978</v>
      </c>
      <c r="C77" s="78">
        <v>45358</v>
      </c>
      <c r="D77" s="79">
        <v>-260.16000000000003</v>
      </c>
      <c r="E77" s="79">
        <v>-28.11</v>
      </c>
      <c r="F77" s="79">
        <v>-232.05</v>
      </c>
      <c r="G77" s="78">
        <v>45358</v>
      </c>
      <c r="H77" s="77" t="s">
        <v>8979</v>
      </c>
      <c r="I77" s="80">
        <v>1662420</v>
      </c>
      <c r="J77" s="80" t="s">
        <v>1318</v>
      </c>
      <c r="K77" s="80">
        <v>202177</v>
      </c>
      <c r="L77" s="81">
        <v>45362</v>
      </c>
      <c r="M77" s="77" t="s">
        <v>186</v>
      </c>
      <c r="N77" t="s">
        <v>1301</v>
      </c>
      <c r="O77" s="5">
        <v>32</v>
      </c>
      <c r="P77" s="42">
        <v>-77.349999999999994</v>
      </c>
      <c r="Q77" s="84">
        <v>3</v>
      </c>
      <c r="R77" t="s">
        <v>9279</v>
      </c>
    </row>
    <row r="78" spans="1:18" x14ac:dyDescent="0.25">
      <c r="A78" s="77" t="s">
        <v>8973</v>
      </c>
      <c r="B78" s="77" t="s">
        <v>8980</v>
      </c>
      <c r="C78" s="78">
        <v>45358</v>
      </c>
      <c r="D78" s="79">
        <v>-25.55</v>
      </c>
      <c r="E78" s="79" t="s">
        <v>9280</v>
      </c>
      <c r="F78" s="79">
        <v>-25.55</v>
      </c>
      <c r="G78" s="78">
        <v>45358</v>
      </c>
      <c r="H78" s="77" t="s">
        <v>8981</v>
      </c>
      <c r="I78" s="80">
        <v>1516596</v>
      </c>
      <c r="J78" s="80" t="s">
        <v>1344</v>
      </c>
      <c r="K78" s="80">
        <v>202177</v>
      </c>
      <c r="L78" s="81">
        <v>45362</v>
      </c>
      <c r="M78" s="77" t="s">
        <v>186</v>
      </c>
      <c r="N78" t="s">
        <v>1291</v>
      </c>
      <c r="O78" s="5">
        <v>40</v>
      </c>
      <c r="P78" s="42">
        <v>-25.55</v>
      </c>
      <c r="Q78" s="84">
        <v>1</v>
      </c>
      <c r="R78" t="s">
        <v>9279</v>
      </c>
    </row>
    <row r="79" spans="1:18" x14ac:dyDescent="0.25">
      <c r="A79" s="77" t="s">
        <v>8973</v>
      </c>
      <c r="B79" s="77" t="s">
        <v>8982</v>
      </c>
      <c r="C79" s="78">
        <v>45358</v>
      </c>
      <c r="D79" s="79">
        <v>-190.62</v>
      </c>
      <c r="E79" s="79">
        <v>-18.920000000000002</v>
      </c>
      <c r="F79" s="79">
        <v>-171.7</v>
      </c>
      <c r="G79" s="78">
        <v>45358</v>
      </c>
      <c r="H79" s="77" t="s">
        <v>8983</v>
      </c>
      <c r="I79" s="80">
        <v>1662421</v>
      </c>
      <c r="J79" s="80" t="s">
        <v>1300</v>
      </c>
      <c r="K79" s="80">
        <v>202177</v>
      </c>
      <c r="L79" s="81">
        <v>45362</v>
      </c>
      <c r="M79" s="77" t="s">
        <v>186</v>
      </c>
      <c r="N79" t="s">
        <v>1301</v>
      </c>
      <c r="O79" s="5">
        <v>32</v>
      </c>
      <c r="P79" s="42">
        <v>-85.85</v>
      </c>
      <c r="Q79" s="84">
        <v>2</v>
      </c>
      <c r="R79" t="s">
        <v>9279</v>
      </c>
    </row>
    <row r="80" spans="1:18" x14ac:dyDescent="0.25">
      <c r="A80" s="77" t="s">
        <v>8973</v>
      </c>
      <c r="B80" s="77" t="s">
        <v>8982</v>
      </c>
      <c r="C80" s="78">
        <v>45358</v>
      </c>
      <c r="D80" s="79">
        <v>-190.62</v>
      </c>
      <c r="E80" s="79">
        <v>-18.920000000000002</v>
      </c>
      <c r="F80" s="79">
        <v>-171.7</v>
      </c>
      <c r="G80" s="78">
        <v>45358</v>
      </c>
      <c r="H80" s="77" t="s">
        <v>8983</v>
      </c>
      <c r="I80" s="80">
        <v>1662422</v>
      </c>
      <c r="J80" s="80" t="s">
        <v>1327</v>
      </c>
      <c r="K80" s="80">
        <v>202177</v>
      </c>
      <c r="L80" s="81">
        <v>45362</v>
      </c>
      <c r="M80" s="77" t="s">
        <v>186</v>
      </c>
      <c r="N80" t="s">
        <v>1301</v>
      </c>
      <c r="O80" s="5">
        <v>32</v>
      </c>
      <c r="P80" s="42">
        <v>-85.85</v>
      </c>
      <c r="Q80" s="84">
        <v>2</v>
      </c>
      <c r="R80" t="s">
        <v>9279</v>
      </c>
    </row>
    <row r="81" spans="1:18" x14ac:dyDescent="0.25">
      <c r="A81" s="77" t="s">
        <v>8973</v>
      </c>
      <c r="B81" s="77" t="s">
        <v>8984</v>
      </c>
      <c r="C81" s="78">
        <v>45358</v>
      </c>
      <c r="D81" s="79">
        <v>-86.72</v>
      </c>
      <c r="E81" s="79">
        <v>-9.3699999999999992</v>
      </c>
      <c r="F81" s="79">
        <v>-77.349999999999994</v>
      </c>
      <c r="G81" s="78">
        <v>45358</v>
      </c>
      <c r="H81" s="77" t="s">
        <v>8985</v>
      </c>
      <c r="I81" s="80">
        <v>1662420</v>
      </c>
      <c r="J81" s="80" t="s">
        <v>1318</v>
      </c>
      <c r="K81" s="80">
        <v>202177</v>
      </c>
      <c r="L81" s="81">
        <v>45362</v>
      </c>
      <c r="M81" s="77" t="s">
        <v>186</v>
      </c>
      <c r="N81" t="s">
        <v>1301</v>
      </c>
      <c r="O81" s="5">
        <v>32</v>
      </c>
      <c r="P81" s="42">
        <v>-77.349999999999994</v>
      </c>
      <c r="Q81" s="84">
        <v>1</v>
      </c>
      <c r="R81" t="s">
        <v>9279</v>
      </c>
    </row>
    <row r="82" spans="1:18" x14ac:dyDescent="0.25">
      <c r="A82" s="77" t="s">
        <v>8973</v>
      </c>
      <c r="B82" s="77" t="s">
        <v>8984</v>
      </c>
      <c r="C82" s="78">
        <v>45358</v>
      </c>
      <c r="D82" s="79">
        <v>-190.62</v>
      </c>
      <c r="E82" s="79">
        <v>-18.920000000000002</v>
      </c>
      <c r="F82" s="79">
        <v>-171.7</v>
      </c>
      <c r="G82" s="78">
        <v>45358</v>
      </c>
      <c r="H82" s="77" t="s">
        <v>8985</v>
      </c>
      <c r="I82" s="80">
        <v>1662421</v>
      </c>
      <c r="J82" s="80" t="s">
        <v>1300</v>
      </c>
      <c r="K82" s="80">
        <v>202177</v>
      </c>
      <c r="L82" s="81">
        <v>45362</v>
      </c>
      <c r="M82" s="77" t="s">
        <v>186</v>
      </c>
      <c r="N82" t="s">
        <v>1301</v>
      </c>
      <c r="O82" s="5">
        <v>32</v>
      </c>
      <c r="P82" s="42">
        <v>-85.85</v>
      </c>
      <c r="Q82" s="84">
        <v>2</v>
      </c>
      <c r="R82" t="s">
        <v>9279</v>
      </c>
    </row>
    <row r="83" spans="1:18" x14ac:dyDescent="0.25">
      <c r="A83" s="77" t="s">
        <v>8973</v>
      </c>
      <c r="B83" s="77" t="s">
        <v>8986</v>
      </c>
      <c r="C83" s="78">
        <v>45358</v>
      </c>
      <c r="D83" s="79">
        <v>-22.78</v>
      </c>
      <c r="E83" s="79" t="s">
        <v>9280</v>
      </c>
      <c r="F83" s="79">
        <v>-22.78</v>
      </c>
      <c r="G83" s="78">
        <v>45358</v>
      </c>
      <c r="H83" s="77" t="s">
        <v>8987</v>
      </c>
      <c r="I83" s="80">
        <v>1529944</v>
      </c>
      <c r="J83" s="80" t="s">
        <v>1330</v>
      </c>
      <c r="K83" s="80">
        <v>202177</v>
      </c>
      <c r="L83" s="81">
        <v>45362</v>
      </c>
      <c r="M83" s="77" t="s">
        <v>186</v>
      </c>
      <c r="N83" t="s">
        <v>1291</v>
      </c>
      <c r="O83" s="5">
        <v>40</v>
      </c>
      <c r="P83" s="42">
        <v>-22.78</v>
      </c>
      <c r="Q83" s="84">
        <v>1</v>
      </c>
      <c r="R83" t="s">
        <v>9279</v>
      </c>
    </row>
    <row r="84" spans="1:18" x14ac:dyDescent="0.25">
      <c r="A84" s="77" t="s">
        <v>8973</v>
      </c>
      <c r="B84" s="77" t="s">
        <v>8986</v>
      </c>
      <c r="C84" s="78">
        <v>45358</v>
      </c>
      <c r="D84" s="79">
        <v>-78</v>
      </c>
      <c r="E84" s="79" t="s">
        <v>9280</v>
      </c>
      <c r="F84" s="79">
        <v>-78</v>
      </c>
      <c r="G84" s="78">
        <v>45358</v>
      </c>
      <c r="H84" s="77" t="s">
        <v>8987</v>
      </c>
      <c r="I84" s="80">
        <v>1529946</v>
      </c>
      <c r="J84" s="80" t="s">
        <v>1306</v>
      </c>
      <c r="K84" s="80">
        <v>202177</v>
      </c>
      <c r="L84" s="81">
        <v>45362</v>
      </c>
      <c r="M84" s="77" t="s">
        <v>186</v>
      </c>
      <c r="N84" t="s">
        <v>1291</v>
      </c>
      <c r="O84" s="5">
        <v>40</v>
      </c>
      <c r="P84" s="42">
        <v>-39</v>
      </c>
      <c r="Q84" s="84">
        <v>2</v>
      </c>
      <c r="R84" t="s">
        <v>9279</v>
      </c>
    </row>
    <row r="85" spans="1:18" x14ac:dyDescent="0.25">
      <c r="A85" s="77" t="s">
        <v>8988</v>
      </c>
      <c r="B85" s="77" t="s">
        <v>8989</v>
      </c>
      <c r="C85" s="78">
        <v>45359</v>
      </c>
      <c r="D85" s="79">
        <v>-39</v>
      </c>
      <c r="E85" s="79" t="s">
        <v>9280</v>
      </c>
      <c r="F85" s="79">
        <v>-39</v>
      </c>
      <c r="G85" s="78">
        <v>45359</v>
      </c>
      <c r="H85" s="77" t="s">
        <v>8990</v>
      </c>
      <c r="I85" s="80">
        <v>1529946</v>
      </c>
      <c r="J85" s="80" t="s">
        <v>1306</v>
      </c>
      <c r="K85" s="80">
        <v>202189</v>
      </c>
      <c r="L85" s="81">
        <v>45363</v>
      </c>
      <c r="M85" s="77" t="s">
        <v>186</v>
      </c>
      <c r="N85" t="s">
        <v>1291</v>
      </c>
      <c r="O85" s="5">
        <v>40</v>
      </c>
      <c r="P85" s="42">
        <v>-39</v>
      </c>
      <c r="Q85" s="84">
        <v>1</v>
      </c>
      <c r="R85" t="s">
        <v>9279</v>
      </c>
    </row>
    <row r="86" spans="1:18" x14ac:dyDescent="0.25">
      <c r="A86" s="77" t="s">
        <v>8988</v>
      </c>
      <c r="B86" s="77" t="s">
        <v>8991</v>
      </c>
      <c r="C86" s="78">
        <v>45361</v>
      </c>
      <c r="D86" s="79">
        <v>-32.4</v>
      </c>
      <c r="E86" s="79">
        <v>-8.86</v>
      </c>
      <c r="F86" s="79">
        <v>-23.54</v>
      </c>
      <c r="G86" s="78">
        <v>45361</v>
      </c>
      <c r="H86" s="77" t="s">
        <v>8992</v>
      </c>
      <c r="I86" s="80">
        <v>1793726</v>
      </c>
      <c r="J86" s="80" t="s">
        <v>8896</v>
      </c>
      <c r="K86" s="80">
        <v>202189</v>
      </c>
      <c r="L86" s="81">
        <v>45363</v>
      </c>
      <c r="M86" s="77" t="s">
        <v>186</v>
      </c>
      <c r="N86" t="s">
        <v>8894</v>
      </c>
      <c r="O86" s="5">
        <v>15</v>
      </c>
      <c r="P86" s="42">
        <v>-23.54</v>
      </c>
      <c r="Q86" s="84">
        <v>1</v>
      </c>
      <c r="R86" t="s">
        <v>9279</v>
      </c>
    </row>
    <row r="87" spans="1:18" x14ac:dyDescent="0.25">
      <c r="A87" s="77" t="s">
        <v>8988</v>
      </c>
      <c r="B87" s="77" t="s">
        <v>8993</v>
      </c>
      <c r="C87" s="78">
        <v>45360</v>
      </c>
      <c r="D87" s="79">
        <v>-25.88</v>
      </c>
      <c r="E87" s="79">
        <v>-8.7200000000000006</v>
      </c>
      <c r="F87" s="79">
        <v>-17.16</v>
      </c>
      <c r="G87" s="78">
        <v>45360</v>
      </c>
      <c r="H87" s="77" t="s">
        <v>8994</v>
      </c>
      <c r="I87" s="80">
        <v>1793724</v>
      </c>
      <c r="J87" s="80" t="s">
        <v>8895</v>
      </c>
      <c r="K87" s="80">
        <v>202189</v>
      </c>
      <c r="L87" s="81">
        <v>45363</v>
      </c>
      <c r="M87" s="77" t="s">
        <v>186</v>
      </c>
      <c r="N87" t="s">
        <v>8894</v>
      </c>
      <c r="O87" s="5">
        <v>15</v>
      </c>
      <c r="P87" s="42">
        <v>-17.16</v>
      </c>
      <c r="Q87" s="84">
        <v>1</v>
      </c>
      <c r="R87" t="s">
        <v>9279</v>
      </c>
    </row>
    <row r="88" spans="1:18" x14ac:dyDescent="0.25">
      <c r="A88" s="77" t="s">
        <v>8988</v>
      </c>
      <c r="B88" s="77" t="s">
        <v>8995</v>
      </c>
      <c r="C88" s="78">
        <v>45361</v>
      </c>
      <c r="D88" s="79">
        <v>-95.31</v>
      </c>
      <c r="E88" s="79">
        <v>-9.4600000000000009</v>
      </c>
      <c r="F88" s="79">
        <v>-85.85</v>
      </c>
      <c r="G88" s="78">
        <v>45361</v>
      </c>
      <c r="H88" s="77" t="s">
        <v>8996</v>
      </c>
      <c r="I88" s="80">
        <v>1662421</v>
      </c>
      <c r="J88" s="80" t="s">
        <v>1300</v>
      </c>
      <c r="K88" s="80">
        <v>202189</v>
      </c>
      <c r="L88" s="81">
        <v>45363</v>
      </c>
      <c r="M88" s="77" t="s">
        <v>186</v>
      </c>
      <c r="N88" t="s">
        <v>1301</v>
      </c>
      <c r="O88" s="5">
        <v>32</v>
      </c>
      <c r="P88" s="42">
        <v>-85.85</v>
      </c>
      <c r="Q88" s="84">
        <v>1</v>
      </c>
      <c r="R88" t="s">
        <v>9279</v>
      </c>
    </row>
    <row r="89" spans="1:18" x14ac:dyDescent="0.25">
      <c r="A89" s="77" t="s">
        <v>8988</v>
      </c>
      <c r="B89" s="77" t="s">
        <v>8997</v>
      </c>
      <c r="C89" s="78">
        <v>45359</v>
      </c>
      <c r="D89" s="79">
        <v>-95.31</v>
      </c>
      <c r="E89" s="79">
        <v>-9.4600000000000009</v>
      </c>
      <c r="F89" s="79">
        <v>-85.85</v>
      </c>
      <c r="G89" s="78">
        <v>45359</v>
      </c>
      <c r="H89" s="77" t="s">
        <v>8998</v>
      </c>
      <c r="I89" s="80">
        <v>1662421</v>
      </c>
      <c r="J89" s="80" t="s">
        <v>1300</v>
      </c>
      <c r="K89" s="80">
        <v>202189</v>
      </c>
      <c r="L89" s="81">
        <v>45363</v>
      </c>
      <c r="M89" s="77" t="s">
        <v>186</v>
      </c>
      <c r="N89" t="s">
        <v>1301</v>
      </c>
      <c r="O89" s="5">
        <v>32</v>
      </c>
      <c r="P89" s="42">
        <v>-85.85</v>
      </c>
      <c r="Q89" s="84">
        <v>1</v>
      </c>
      <c r="R89" t="s">
        <v>9279</v>
      </c>
    </row>
    <row r="90" spans="1:18" x14ac:dyDescent="0.25">
      <c r="A90" s="77" t="s">
        <v>8988</v>
      </c>
      <c r="B90" s="77" t="s">
        <v>8999</v>
      </c>
      <c r="C90" s="78">
        <v>45359</v>
      </c>
      <c r="D90" s="79">
        <v>-42.7</v>
      </c>
      <c r="E90" s="79">
        <v>-11.1</v>
      </c>
      <c r="F90" s="79">
        <v>-31.6</v>
      </c>
      <c r="G90" s="78">
        <v>45359</v>
      </c>
      <c r="H90" s="77" t="s">
        <v>9000</v>
      </c>
      <c r="I90" s="80">
        <v>1540785</v>
      </c>
      <c r="J90" s="80" t="s">
        <v>1328</v>
      </c>
      <c r="K90" s="80">
        <v>202189</v>
      </c>
      <c r="L90" s="81">
        <v>45363</v>
      </c>
      <c r="M90" s="77" t="s">
        <v>186</v>
      </c>
      <c r="N90" t="s">
        <v>1298</v>
      </c>
      <c r="O90" s="5">
        <v>60</v>
      </c>
      <c r="P90" s="42">
        <v>-31.6</v>
      </c>
      <c r="Q90" s="84">
        <v>1</v>
      </c>
      <c r="R90" t="s">
        <v>9279</v>
      </c>
    </row>
    <row r="91" spans="1:18" x14ac:dyDescent="0.25">
      <c r="A91" s="77" t="s">
        <v>8988</v>
      </c>
      <c r="B91" s="77" t="s">
        <v>9001</v>
      </c>
      <c r="C91" s="78">
        <v>45359</v>
      </c>
      <c r="D91" s="79">
        <v>-190.62</v>
      </c>
      <c r="E91" s="79">
        <v>-18.920000000000002</v>
      </c>
      <c r="F91" s="79">
        <v>-171.7</v>
      </c>
      <c r="G91" s="78">
        <v>45359</v>
      </c>
      <c r="H91" s="77" t="s">
        <v>9002</v>
      </c>
      <c r="I91" s="80">
        <v>1662422</v>
      </c>
      <c r="J91" s="80" t="s">
        <v>1327</v>
      </c>
      <c r="K91" s="80">
        <v>202189</v>
      </c>
      <c r="L91" s="81">
        <v>45363</v>
      </c>
      <c r="M91" s="77" t="s">
        <v>186</v>
      </c>
      <c r="N91" t="s">
        <v>1301</v>
      </c>
      <c r="O91" s="5">
        <v>32</v>
      </c>
      <c r="P91" s="42">
        <v>-85.85</v>
      </c>
      <c r="Q91" s="84">
        <v>2</v>
      </c>
      <c r="R91" t="s">
        <v>9279</v>
      </c>
    </row>
    <row r="92" spans="1:18" x14ac:dyDescent="0.25">
      <c r="A92" s="77" t="s">
        <v>8988</v>
      </c>
      <c r="B92" s="77" t="s">
        <v>9003</v>
      </c>
      <c r="C92" s="78">
        <v>45359</v>
      </c>
      <c r="D92" s="79">
        <v>-173.44</v>
      </c>
      <c r="E92" s="79">
        <v>-18.739999999999998</v>
      </c>
      <c r="F92" s="79">
        <v>-154.69999999999999</v>
      </c>
      <c r="G92" s="78">
        <v>45359</v>
      </c>
      <c r="H92" s="77" t="s">
        <v>9004</v>
      </c>
      <c r="I92" s="80">
        <v>1662420</v>
      </c>
      <c r="J92" s="80" t="s">
        <v>1318</v>
      </c>
      <c r="K92" s="80">
        <v>202189</v>
      </c>
      <c r="L92" s="81">
        <v>45363</v>
      </c>
      <c r="M92" s="77" t="s">
        <v>186</v>
      </c>
      <c r="N92" t="s">
        <v>1301</v>
      </c>
      <c r="O92" s="5">
        <v>32</v>
      </c>
      <c r="P92" s="42">
        <v>-77.349999999999994</v>
      </c>
      <c r="Q92" s="84">
        <v>2</v>
      </c>
      <c r="R92" t="s">
        <v>9279</v>
      </c>
    </row>
    <row r="93" spans="1:18" x14ac:dyDescent="0.25">
      <c r="A93" s="77" t="s">
        <v>8988</v>
      </c>
      <c r="B93" s="77" t="s">
        <v>9005</v>
      </c>
      <c r="C93" s="78">
        <v>45359</v>
      </c>
      <c r="D93" s="79">
        <v>-23.62</v>
      </c>
      <c r="E93" s="79" t="s">
        <v>9280</v>
      </c>
      <c r="F93" s="79">
        <v>-23.62</v>
      </c>
      <c r="G93" s="78">
        <v>45359</v>
      </c>
      <c r="H93" s="77" t="s">
        <v>9006</v>
      </c>
      <c r="I93" s="80">
        <v>1407966</v>
      </c>
      <c r="J93" s="80" t="s">
        <v>5744</v>
      </c>
      <c r="K93" s="80">
        <v>202189</v>
      </c>
      <c r="L93" s="81">
        <v>45363</v>
      </c>
      <c r="M93" s="77" t="s">
        <v>186</v>
      </c>
      <c r="N93" t="s">
        <v>1291</v>
      </c>
      <c r="O93" s="5">
        <v>40</v>
      </c>
      <c r="P93" s="42">
        <v>-23.62</v>
      </c>
      <c r="Q93" s="84">
        <v>1</v>
      </c>
      <c r="R93" t="s">
        <v>9279</v>
      </c>
    </row>
    <row r="94" spans="1:18" x14ac:dyDescent="0.25">
      <c r="A94" s="77" t="s">
        <v>8988</v>
      </c>
      <c r="B94" s="77" t="s">
        <v>9007</v>
      </c>
      <c r="C94" s="78">
        <v>45359</v>
      </c>
      <c r="D94" s="79">
        <v>-95.31</v>
      </c>
      <c r="E94" s="79">
        <v>-9.4600000000000009</v>
      </c>
      <c r="F94" s="79">
        <v>-85.85</v>
      </c>
      <c r="G94" s="78">
        <v>45359</v>
      </c>
      <c r="H94" s="77" t="s">
        <v>9008</v>
      </c>
      <c r="I94" s="80">
        <v>1662421</v>
      </c>
      <c r="J94" s="80" t="s">
        <v>1300</v>
      </c>
      <c r="K94" s="80">
        <v>202189</v>
      </c>
      <c r="L94" s="81">
        <v>45363</v>
      </c>
      <c r="M94" s="77" t="s">
        <v>186</v>
      </c>
      <c r="N94" t="s">
        <v>1301</v>
      </c>
      <c r="O94" s="5">
        <v>32</v>
      </c>
      <c r="P94" s="42">
        <v>-85.85</v>
      </c>
      <c r="Q94" s="84">
        <v>1</v>
      </c>
      <c r="R94" t="s">
        <v>9279</v>
      </c>
    </row>
    <row r="95" spans="1:18" x14ac:dyDescent="0.25">
      <c r="A95" s="77" t="s">
        <v>8988</v>
      </c>
      <c r="B95" s="77" t="s">
        <v>9009</v>
      </c>
      <c r="C95" s="78">
        <v>45359</v>
      </c>
      <c r="D95" s="79">
        <v>-173.44</v>
      </c>
      <c r="E95" s="79">
        <v>-18.739999999999998</v>
      </c>
      <c r="F95" s="79">
        <v>-154.69999999999999</v>
      </c>
      <c r="G95" s="78">
        <v>45359</v>
      </c>
      <c r="H95" s="77" t="s">
        <v>9010</v>
      </c>
      <c r="I95" s="80">
        <v>1662420</v>
      </c>
      <c r="J95" s="80" t="s">
        <v>1318</v>
      </c>
      <c r="K95" s="80">
        <v>202189</v>
      </c>
      <c r="L95" s="81">
        <v>45363</v>
      </c>
      <c r="M95" s="77" t="s">
        <v>186</v>
      </c>
      <c r="N95" t="s">
        <v>1301</v>
      </c>
      <c r="O95" s="5">
        <v>32</v>
      </c>
      <c r="P95" s="42">
        <v>-77.349999999999994</v>
      </c>
      <c r="Q95" s="84">
        <v>2</v>
      </c>
      <c r="R95" t="s">
        <v>9279</v>
      </c>
    </row>
    <row r="96" spans="1:18" x14ac:dyDescent="0.25">
      <c r="A96" s="77" t="s">
        <v>8988</v>
      </c>
      <c r="B96" s="77" t="s">
        <v>9011</v>
      </c>
      <c r="C96" s="78">
        <v>45359</v>
      </c>
      <c r="D96" s="79">
        <v>-32.4</v>
      </c>
      <c r="E96" s="79">
        <v>-8.86</v>
      </c>
      <c r="F96" s="79">
        <v>-23.54</v>
      </c>
      <c r="G96" s="78">
        <v>45359</v>
      </c>
      <c r="H96" s="77" t="s">
        <v>9012</v>
      </c>
      <c r="I96" s="80">
        <v>1793726</v>
      </c>
      <c r="J96" s="80" t="s">
        <v>8896</v>
      </c>
      <c r="K96" s="80">
        <v>202189</v>
      </c>
      <c r="L96" s="81">
        <v>45363</v>
      </c>
      <c r="M96" s="77" t="s">
        <v>186</v>
      </c>
      <c r="N96" t="s">
        <v>8894</v>
      </c>
      <c r="O96" s="5">
        <v>15</v>
      </c>
      <c r="P96" s="42">
        <v>-23.54</v>
      </c>
      <c r="Q96" s="84">
        <v>1</v>
      </c>
      <c r="R96" t="s">
        <v>9279</v>
      </c>
    </row>
    <row r="97" spans="1:18" x14ac:dyDescent="0.25">
      <c r="A97" s="77" t="s">
        <v>8988</v>
      </c>
      <c r="B97" s="77" t="s">
        <v>9013</v>
      </c>
      <c r="C97" s="78">
        <v>45359</v>
      </c>
      <c r="D97" s="79">
        <v>-38.659999999999997</v>
      </c>
      <c r="E97" s="79">
        <v>-10.51</v>
      </c>
      <c r="F97" s="79">
        <v>-28.15</v>
      </c>
      <c r="G97" s="78">
        <v>45359</v>
      </c>
      <c r="H97" s="77" t="s">
        <v>9014</v>
      </c>
      <c r="I97" s="80">
        <v>1593357</v>
      </c>
      <c r="J97" s="80" t="s">
        <v>1302</v>
      </c>
      <c r="K97" s="80">
        <v>202189</v>
      </c>
      <c r="L97" s="81">
        <v>45363</v>
      </c>
      <c r="M97" s="77" t="s">
        <v>186</v>
      </c>
      <c r="N97" t="s">
        <v>1298</v>
      </c>
      <c r="O97" s="5">
        <v>60</v>
      </c>
      <c r="P97" s="42">
        <v>-28.15</v>
      </c>
      <c r="Q97" s="84">
        <v>1</v>
      </c>
      <c r="R97" t="s">
        <v>9279</v>
      </c>
    </row>
    <row r="98" spans="1:18" x14ac:dyDescent="0.25">
      <c r="A98" s="77" t="s">
        <v>9015</v>
      </c>
      <c r="B98" s="77" t="s">
        <v>9016</v>
      </c>
      <c r="C98" s="78">
        <v>45362</v>
      </c>
      <c r="D98" s="79">
        <v>-32.380000000000003</v>
      </c>
      <c r="E98" s="79">
        <v>-9.8800000000000008</v>
      </c>
      <c r="F98" s="79">
        <v>-22.5</v>
      </c>
      <c r="G98" s="78">
        <v>45362</v>
      </c>
      <c r="H98" s="77" t="s">
        <v>9017</v>
      </c>
      <c r="I98" s="80">
        <v>1663075</v>
      </c>
      <c r="J98" s="80" t="s">
        <v>5741</v>
      </c>
      <c r="K98" s="80">
        <v>202495</v>
      </c>
      <c r="L98" s="81">
        <v>45364</v>
      </c>
      <c r="M98" s="77" t="s">
        <v>186</v>
      </c>
      <c r="N98" t="s">
        <v>1311</v>
      </c>
      <c r="O98" s="5">
        <v>55</v>
      </c>
      <c r="P98" s="42">
        <v>-22.5</v>
      </c>
      <c r="Q98" s="84">
        <v>1</v>
      </c>
      <c r="R98" t="s">
        <v>9279</v>
      </c>
    </row>
    <row r="99" spans="1:18" x14ac:dyDescent="0.25">
      <c r="A99" s="77" t="s">
        <v>9015</v>
      </c>
      <c r="B99" s="77" t="s">
        <v>9018</v>
      </c>
      <c r="C99" s="78">
        <v>45362</v>
      </c>
      <c r="D99" s="79">
        <v>-34.869999999999997</v>
      </c>
      <c r="E99" s="79" t="s">
        <v>9280</v>
      </c>
      <c r="F99" s="79">
        <v>-34.869999999999997</v>
      </c>
      <c r="G99" s="78">
        <v>45362</v>
      </c>
      <c r="H99" s="77" t="s">
        <v>9019</v>
      </c>
      <c r="I99" s="80">
        <v>1704888</v>
      </c>
      <c r="J99" s="80" t="s">
        <v>6475</v>
      </c>
      <c r="K99" s="80">
        <v>202497</v>
      </c>
      <c r="L99" s="81">
        <v>45364</v>
      </c>
      <c r="M99" s="77" t="s">
        <v>186</v>
      </c>
      <c r="N99" t="s">
        <v>1291</v>
      </c>
      <c r="O99" s="5">
        <v>40</v>
      </c>
      <c r="P99" s="42">
        <v>-36.71</v>
      </c>
      <c r="Q99" s="84">
        <v>1</v>
      </c>
      <c r="R99" t="s">
        <v>9279</v>
      </c>
    </row>
    <row r="100" spans="1:18" x14ac:dyDescent="0.25">
      <c r="A100" s="77" t="s">
        <v>9015</v>
      </c>
      <c r="B100" s="77" t="s">
        <v>9020</v>
      </c>
      <c r="C100" s="78">
        <v>45362</v>
      </c>
      <c r="D100" s="79">
        <v>-42.7</v>
      </c>
      <c r="E100" s="79">
        <v>-11.1</v>
      </c>
      <c r="F100" s="79">
        <v>-31.6</v>
      </c>
      <c r="G100" s="78">
        <v>45362</v>
      </c>
      <c r="H100" s="77" t="s">
        <v>9021</v>
      </c>
      <c r="I100" s="80">
        <v>1540784</v>
      </c>
      <c r="J100" s="80" t="s">
        <v>1297</v>
      </c>
      <c r="K100" s="80">
        <v>202497</v>
      </c>
      <c r="L100" s="81">
        <v>45364</v>
      </c>
      <c r="M100" s="77" t="s">
        <v>186</v>
      </c>
      <c r="N100" t="s">
        <v>1298</v>
      </c>
      <c r="O100" s="5">
        <v>60</v>
      </c>
      <c r="P100" s="42">
        <v>-31.6</v>
      </c>
      <c r="Q100" s="84">
        <v>1</v>
      </c>
      <c r="R100" t="s">
        <v>9279</v>
      </c>
    </row>
    <row r="101" spans="1:18" x14ac:dyDescent="0.25">
      <c r="A101" s="77" t="s">
        <v>9015</v>
      </c>
      <c r="B101" s="77" t="s">
        <v>9022</v>
      </c>
      <c r="C101" s="78">
        <v>45362</v>
      </c>
      <c r="D101" s="79">
        <v>-39</v>
      </c>
      <c r="E101" s="79" t="s">
        <v>9280</v>
      </c>
      <c r="F101" s="79">
        <v>-39</v>
      </c>
      <c r="G101" s="78">
        <v>45362</v>
      </c>
      <c r="H101" s="77" t="s">
        <v>9023</v>
      </c>
      <c r="I101" s="80">
        <v>1529947</v>
      </c>
      <c r="J101" s="80" t="s">
        <v>1294</v>
      </c>
      <c r="K101" s="80">
        <v>202497</v>
      </c>
      <c r="L101" s="81">
        <v>45364</v>
      </c>
      <c r="M101" s="77" t="s">
        <v>186</v>
      </c>
      <c r="N101" t="s">
        <v>1291</v>
      </c>
      <c r="O101" s="5">
        <v>40</v>
      </c>
      <c r="P101" s="42">
        <v>-39</v>
      </c>
      <c r="Q101" s="84">
        <v>1</v>
      </c>
      <c r="R101" t="s">
        <v>9279</v>
      </c>
    </row>
    <row r="102" spans="1:18" x14ac:dyDescent="0.25">
      <c r="A102" s="77" t="s">
        <v>9015</v>
      </c>
      <c r="B102" s="77" t="s">
        <v>9024</v>
      </c>
      <c r="C102" s="78">
        <v>45362</v>
      </c>
      <c r="D102" s="79">
        <v>-39</v>
      </c>
      <c r="E102" s="79" t="s">
        <v>9280</v>
      </c>
      <c r="F102" s="79">
        <v>-39</v>
      </c>
      <c r="G102" s="78">
        <v>45362</v>
      </c>
      <c r="H102" s="77" t="s">
        <v>9025</v>
      </c>
      <c r="I102" s="80">
        <v>1529946</v>
      </c>
      <c r="J102" s="80" t="s">
        <v>1306</v>
      </c>
      <c r="K102" s="80">
        <v>202497</v>
      </c>
      <c r="L102" s="81">
        <v>45364</v>
      </c>
      <c r="M102" s="77" t="s">
        <v>186</v>
      </c>
      <c r="N102" t="s">
        <v>1291</v>
      </c>
      <c r="O102" s="5">
        <v>40</v>
      </c>
      <c r="P102" s="42">
        <v>-39</v>
      </c>
      <c r="Q102" s="84">
        <v>1</v>
      </c>
      <c r="R102" t="s">
        <v>9279</v>
      </c>
    </row>
    <row r="103" spans="1:18" x14ac:dyDescent="0.25">
      <c r="A103" s="77" t="s">
        <v>9015</v>
      </c>
      <c r="B103" s="77" t="s">
        <v>9026</v>
      </c>
      <c r="C103" s="78">
        <v>45362</v>
      </c>
      <c r="D103" s="79">
        <v>-25.55</v>
      </c>
      <c r="E103" s="79" t="s">
        <v>9280</v>
      </c>
      <c r="F103" s="79">
        <v>-25.55</v>
      </c>
      <c r="G103" s="78">
        <v>45362</v>
      </c>
      <c r="H103" s="77" t="s">
        <v>9027</v>
      </c>
      <c r="I103" s="80">
        <v>1516597</v>
      </c>
      <c r="J103" s="80" t="s">
        <v>1303</v>
      </c>
      <c r="K103" s="80">
        <v>202497</v>
      </c>
      <c r="L103" s="81">
        <v>45364</v>
      </c>
      <c r="M103" s="77" t="s">
        <v>186</v>
      </c>
      <c r="N103" t="s">
        <v>1291</v>
      </c>
      <c r="O103" s="5">
        <v>40</v>
      </c>
      <c r="P103" s="42">
        <v>-25.55</v>
      </c>
      <c r="Q103" s="84">
        <v>1</v>
      </c>
      <c r="R103" t="s">
        <v>9279</v>
      </c>
    </row>
    <row r="104" spans="1:18" x14ac:dyDescent="0.25">
      <c r="A104" s="77" t="s">
        <v>9015</v>
      </c>
      <c r="B104" s="77" t="s">
        <v>9028</v>
      </c>
      <c r="C104" s="78">
        <v>45362</v>
      </c>
      <c r="D104" s="79">
        <v>-39</v>
      </c>
      <c r="E104" s="79" t="s">
        <v>9280</v>
      </c>
      <c r="F104" s="79">
        <v>-39</v>
      </c>
      <c r="G104" s="78">
        <v>45362</v>
      </c>
      <c r="H104" s="77" t="s">
        <v>9029</v>
      </c>
      <c r="I104" s="80">
        <v>1529946</v>
      </c>
      <c r="J104" s="80" t="s">
        <v>1306</v>
      </c>
      <c r="K104" s="80">
        <v>202497</v>
      </c>
      <c r="L104" s="81">
        <v>45364</v>
      </c>
      <c r="M104" s="77" t="s">
        <v>186</v>
      </c>
      <c r="N104" t="s">
        <v>1291</v>
      </c>
      <c r="O104" s="5">
        <v>40</v>
      </c>
      <c r="P104" s="42">
        <v>-39</v>
      </c>
      <c r="Q104" s="84">
        <v>1</v>
      </c>
      <c r="R104" t="s">
        <v>9279</v>
      </c>
    </row>
    <row r="105" spans="1:18" x14ac:dyDescent="0.25">
      <c r="A105" s="77" t="s">
        <v>9015</v>
      </c>
      <c r="B105" s="77" t="s">
        <v>9030</v>
      </c>
      <c r="C105" s="78">
        <v>45362</v>
      </c>
      <c r="D105" s="79">
        <v>-78</v>
      </c>
      <c r="E105" s="79" t="s">
        <v>9280</v>
      </c>
      <c r="F105" s="79">
        <v>-78</v>
      </c>
      <c r="G105" s="78">
        <v>45362</v>
      </c>
      <c r="H105" s="77" t="s">
        <v>9031</v>
      </c>
      <c r="I105" s="80">
        <v>1529947</v>
      </c>
      <c r="J105" s="80" t="s">
        <v>1294</v>
      </c>
      <c r="K105" s="80">
        <v>202497</v>
      </c>
      <c r="L105" s="81">
        <v>45364</v>
      </c>
      <c r="M105" s="77" t="s">
        <v>186</v>
      </c>
      <c r="N105" t="s">
        <v>1291</v>
      </c>
      <c r="O105" s="5">
        <v>40</v>
      </c>
      <c r="P105" s="42">
        <v>-39</v>
      </c>
      <c r="Q105" s="84">
        <v>2</v>
      </c>
      <c r="R105" t="s">
        <v>9279</v>
      </c>
    </row>
    <row r="106" spans="1:18" x14ac:dyDescent="0.25">
      <c r="A106" s="77" t="s">
        <v>9015</v>
      </c>
      <c r="B106" s="77" t="s">
        <v>9032</v>
      </c>
      <c r="C106" s="78">
        <v>45362</v>
      </c>
      <c r="D106" s="79">
        <v>-38.659999999999997</v>
      </c>
      <c r="E106" s="79">
        <v>-10.51</v>
      </c>
      <c r="F106" s="79">
        <v>-28.15</v>
      </c>
      <c r="G106" s="78">
        <v>45362</v>
      </c>
      <c r="H106" s="77" t="s">
        <v>9033</v>
      </c>
      <c r="I106" s="80">
        <v>1540780</v>
      </c>
      <c r="J106" s="80" t="s">
        <v>1334</v>
      </c>
      <c r="K106" s="80">
        <v>202497</v>
      </c>
      <c r="L106" s="81">
        <v>45364</v>
      </c>
      <c r="M106" s="77" t="s">
        <v>186</v>
      </c>
      <c r="N106" t="s">
        <v>1298</v>
      </c>
      <c r="O106" s="5">
        <v>60</v>
      </c>
      <c r="P106" s="42">
        <v>-28.15</v>
      </c>
      <c r="Q106" s="84">
        <v>1</v>
      </c>
      <c r="R106" t="s">
        <v>9279</v>
      </c>
    </row>
    <row r="107" spans="1:18" x14ac:dyDescent="0.25">
      <c r="A107" s="77" t="s">
        <v>9015</v>
      </c>
      <c r="B107" s="77" t="s">
        <v>9032</v>
      </c>
      <c r="C107" s="78">
        <v>45362</v>
      </c>
      <c r="D107" s="79">
        <v>-38.659999999999997</v>
      </c>
      <c r="E107" s="79">
        <v>-10.51</v>
      </c>
      <c r="F107" s="79">
        <v>-28.15</v>
      </c>
      <c r="G107" s="78">
        <v>45362</v>
      </c>
      <c r="H107" s="77" t="s">
        <v>9033</v>
      </c>
      <c r="I107" s="80">
        <v>1540781</v>
      </c>
      <c r="J107" s="80" t="s">
        <v>1308</v>
      </c>
      <c r="K107" s="80">
        <v>202497</v>
      </c>
      <c r="L107" s="81">
        <v>45364</v>
      </c>
      <c r="M107" s="77" t="s">
        <v>186</v>
      </c>
      <c r="N107" t="s">
        <v>1298</v>
      </c>
      <c r="O107" s="5">
        <v>60</v>
      </c>
      <c r="P107" s="42">
        <v>-28.15</v>
      </c>
      <c r="Q107" s="84">
        <v>1</v>
      </c>
      <c r="R107" t="s">
        <v>9279</v>
      </c>
    </row>
    <row r="108" spans="1:18" x14ac:dyDescent="0.25">
      <c r="A108" s="77" t="s">
        <v>9015</v>
      </c>
      <c r="B108" s="77" t="s">
        <v>9032</v>
      </c>
      <c r="C108" s="78">
        <v>45362</v>
      </c>
      <c r="D108" s="79">
        <v>-86.72</v>
      </c>
      <c r="E108" s="79">
        <v>-9.3699999999999992</v>
      </c>
      <c r="F108" s="79">
        <v>-77.349999999999994</v>
      </c>
      <c r="G108" s="78">
        <v>45362</v>
      </c>
      <c r="H108" s="77" t="s">
        <v>9033</v>
      </c>
      <c r="I108" s="80">
        <v>1662420</v>
      </c>
      <c r="J108" s="80" t="s">
        <v>1318</v>
      </c>
      <c r="K108" s="80">
        <v>202497</v>
      </c>
      <c r="L108" s="81">
        <v>45364</v>
      </c>
      <c r="M108" s="77" t="s">
        <v>186</v>
      </c>
      <c r="N108" t="s">
        <v>1301</v>
      </c>
      <c r="O108" s="5">
        <v>32</v>
      </c>
      <c r="P108" s="42">
        <v>-77.349999999999994</v>
      </c>
      <c r="Q108" s="84">
        <v>1</v>
      </c>
      <c r="R108" t="s">
        <v>9279</v>
      </c>
    </row>
    <row r="109" spans="1:18" x14ac:dyDescent="0.25">
      <c r="A109" s="77" t="s">
        <v>9015</v>
      </c>
      <c r="B109" s="77" t="s">
        <v>9032</v>
      </c>
      <c r="C109" s="78">
        <v>45362</v>
      </c>
      <c r="D109" s="79">
        <v>-95.31</v>
      </c>
      <c r="E109" s="79">
        <v>-9.4600000000000009</v>
      </c>
      <c r="F109" s="79">
        <v>-85.85</v>
      </c>
      <c r="G109" s="78">
        <v>45362</v>
      </c>
      <c r="H109" s="77" t="s">
        <v>9033</v>
      </c>
      <c r="I109" s="80">
        <v>1662421</v>
      </c>
      <c r="J109" s="80" t="s">
        <v>1300</v>
      </c>
      <c r="K109" s="80">
        <v>202497</v>
      </c>
      <c r="L109" s="81">
        <v>45364</v>
      </c>
      <c r="M109" s="77" t="s">
        <v>186</v>
      </c>
      <c r="N109" t="s">
        <v>1301</v>
      </c>
      <c r="O109" s="5">
        <v>32</v>
      </c>
      <c r="P109" s="42">
        <v>-85.85</v>
      </c>
      <c r="Q109" s="84">
        <v>1</v>
      </c>
      <c r="R109" t="s">
        <v>9279</v>
      </c>
    </row>
    <row r="110" spans="1:18" x14ac:dyDescent="0.25">
      <c r="A110" s="77" t="s">
        <v>9015</v>
      </c>
      <c r="B110" s="77" t="s">
        <v>9034</v>
      </c>
      <c r="C110" s="78">
        <v>45362</v>
      </c>
      <c r="D110" s="79">
        <v>-77.319999999999993</v>
      </c>
      <c r="E110" s="79">
        <v>-21.02</v>
      </c>
      <c r="F110" s="79">
        <v>-56.3</v>
      </c>
      <c r="G110" s="78">
        <v>45362</v>
      </c>
      <c r="H110" s="77" t="s">
        <v>9035</v>
      </c>
      <c r="I110" s="80">
        <v>1540783</v>
      </c>
      <c r="J110" s="80" t="s">
        <v>1317</v>
      </c>
      <c r="K110" s="80">
        <v>202497</v>
      </c>
      <c r="L110" s="81">
        <v>45364</v>
      </c>
      <c r="M110" s="77" t="s">
        <v>186</v>
      </c>
      <c r="N110" t="s">
        <v>1298</v>
      </c>
      <c r="O110" s="5">
        <v>60</v>
      </c>
      <c r="P110" s="42">
        <v>-28.15</v>
      </c>
      <c r="Q110" s="84">
        <v>2</v>
      </c>
      <c r="R110" t="s">
        <v>9279</v>
      </c>
    </row>
    <row r="111" spans="1:18" x14ac:dyDescent="0.25">
      <c r="A111" s="77" t="s">
        <v>9015</v>
      </c>
      <c r="B111" s="77" t="s">
        <v>9034</v>
      </c>
      <c r="C111" s="78">
        <v>45362</v>
      </c>
      <c r="D111" s="79">
        <v>-77.319999999999993</v>
      </c>
      <c r="E111" s="79">
        <v>-21.02</v>
      </c>
      <c r="F111" s="79">
        <v>-56.3</v>
      </c>
      <c r="G111" s="78">
        <v>45362</v>
      </c>
      <c r="H111" s="77" t="s">
        <v>9035</v>
      </c>
      <c r="I111" s="80">
        <v>1593356</v>
      </c>
      <c r="J111" s="80" t="s">
        <v>1329</v>
      </c>
      <c r="K111" s="80">
        <v>202497</v>
      </c>
      <c r="L111" s="81">
        <v>45364</v>
      </c>
      <c r="M111" s="77" t="s">
        <v>186</v>
      </c>
      <c r="N111" t="s">
        <v>1298</v>
      </c>
      <c r="O111" s="5">
        <v>60</v>
      </c>
      <c r="P111" s="42">
        <v>-28.15</v>
      </c>
      <c r="Q111" s="84">
        <v>2</v>
      </c>
      <c r="R111" t="s">
        <v>9279</v>
      </c>
    </row>
    <row r="112" spans="1:18" x14ac:dyDescent="0.25">
      <c r="A112" s="77" t="s">
        <v>9015</v>
      </c>
      <c r="B112" s="77" t="s">
        <v>9034</v>
      </c>
      <c r="C112" s="78">
        <v>45362</v>
      </c>
      <c r="D112" s="79">
        <v>-173.44</v>
      </c>
      <c r="E112" s="79">
        <v>-18.739999999999998</v>
      </c>
      <c r="F112" s="79">
        <v>-154.69999999999999</v>
      </c>
      <c r="G112" s="78">
        <v>45362</v>
      </c>
      <c r="H112" s="77" t="s">
        <v>9035</v>
      </c>
      <c r="I112" s="80">
        <v>1662420</v>
      </c>
      <c r="J112" s="80" t="s">
        <v>1318</v>
      </c>
      <c r="K112" s="80">
        <v>202497</v>
      </c>
      <c r="L112" s="81">
        <v>45364</v>
      </c>
      <c r="M112" s="77" t="s">
        <v>186</v>
      </c>
      <c r="N112" t="s">
        <v>1301</v>
      </c>
      <c r="O112" s="5">
        <v>32</v>
      </c>
      <c r="P112" s="42">
        <v>-77.349999999999994</v>
      </c>
      <c r="Q112" s="84">
        <v>2</v>
      </c>
      <c r="R112" t="s">
        <v>9279</v>
      </c>
    </row>
    <row r="113" spans="1:18" x14ac:dyDescent="0.25">
      <c r="A113" s="77" t="s">
        <v>9015</v>
      </c>
      <c r="B113" s="77" t="s">
        <v>9036</v>
      </c>
      <c r="C113" s="78">
        <v>45362</v>
      </c>
      <c r="D113" s="79">
        <v>-22.78</v>
      </c>
      <c r="E113" s="79" t="s">
        <v>9280</v>
      </c>
      <c r="F113" s="79">
        <v>-22.78</v>
      </c>
      <c r="G113" s="78">
        <v>45362</v>
      </c>
      <c r="H113" s="77" t="s">
        <v>9037</v>
      </c>
      <c r="I113" s="80">
        <v>1529944</v>
      </c>
      <c r="J113" s="80" t="s">
        <v>1330</v>
      </c>
      <c r="K113" s="80">
        <v>202497</v>
      </c>
      <c r="L113" s="81">
        <v>45364</v>
      </c>
      <c r="M113" s="77" t="s">
        <v>186</v>
      </c>
      <c r="N113" t="s">
        <v>1291</v>
      </c>
      <c r="O113" s="5">
        <v>40</v>
      </c>
      <c r="P113" s="42">
        <v>-22.78</v>
      </c>
      <c r="Q113" s="84">
        <v>1</v>
      </c>
      <c r="R113" t="s">
        <v>9279</v>
      </c>
    </row>
    <row r="114" spans="1:18" x14ac:dyDescent="0.25">
      <c r="A114" s="77" t="s">
        <v>9015</v>
      </c>
      <c r="B114" s="77" t="s">
        <v>9038</v>
      </c>
      <c r="C114" s="78">
        <v>45362</v>
      </c>
      <c r="D114" s="79">
        <v>-39</v>
      </c>
      <c r="E114" s="79" t="s">
        <v>9280</v>
      </c>
      <c r="F114" s="79">
        <v>-39</v>
      </c>
      <c r="G114" s="78">
        <v>45362</v>
      </c>
      <c r="H114" s="77" t="s">
        <v>9039</v>
      </c>
      <c r="I114" s="80">
        <v>1529946</v>
      </c>
      <c r="J114" s="80" t="s">
        <v>1306</v>
      </c>
      <c r="K114" s="80">
        <v>202497</v>
      </c>
      <c r="L114" s="81">
        <v>45364</v>
      </c>
      <c r="M114" s="77" t="s">
        <v>186</v>
      </c>
      <c r="N114" t="s">
        <v>1291</v>
      </c>
      <c r="O114" s="5">
        <v>40</v>
      </c>
      <c r="P114" s="42">
        <v>-39</v>
      </c>
      <c r="Q114" s="84">
        <v>1</v>
      </c>
      <c r="R114" t="s">
        <v>9279</v>
      </c>
    </row>
    <row r="115" spans="1:18" x14ac:dyDescent="0.25">
      <c r="A115" s="77" t="s">
        <v>9015</v>
      </c>
      <c r="B115" s="77" t="s">
        <v>9040</v>
      </c>
      <c r="C115" s="78">
        <v>45362</v>
      </c>
      <c r="D115" s="79">
        <v>-95.31</v>
      </c>
      <c r="E115" s="79">
        <v>-9.4600000000000009</v>
      </c>
      <c r="F115" s="79">
        <v>-85.85</v>
      </c>
      <c r="G115" s="78">
        <v>45362</v>
      </c>
      <c r="H115" s="77" t="s">
        <v>9041</v>
      </c>
      <c r="I115" s="80">
        <v>1662421</v>
      </c>
      <c r="J115" s="80" t="s">
        <v>1300</v>
      </c>
      <c r="K115" s="80">
        <v>202497</v>
      </c>
      <c r="L115" s="81">
        <v>45364</v>
      </c>
      <c r="M115" s="77" t="s">
        <v>186</v>
      </c>
      <c r="N115" t="s">
        <v>1301</v>
      </c>
      <c r="O115" s="5">
        <v>32</v>
      </c>
      <c r="P115" s="42">
        <v>-85.85</v>
      </c>
      <c r="Q115" s="84">
        <v>1</v>
      </c>
      <c r="R115" t="s">
        <v>9279</v>
      </c>
    </row>
    <row r="116" spans="1:18" x14ac:dyDescent="0.25">
      <c r="A116" s="77" t="s">
        <v>9015</v>
      </c>
      <c r="B116" s="77" t="s">
        <v>9042</v>
      </c>
      <c r="C116" s="78">
        <v>45362</v>
      </c>
      <c r="D116" s="79">
        <v>-25.55</v>
      </c>
      <c r="E116" s="79" t="s">
        <v>9280</v>
      </c>
      <c r="F116" s="79">
        <v>-25.55</v>
      </c>
      <c r="G116" s="78">
        <v>45362</v>
      </c>
      <c r="H116" s="77" t="s">
        <v>9043</v>
      </c>
      <c r="I116" s="80">
        <v>1516596</v>
      </c>
      <c r="J116" s="80" t="s">
        <v>1344</v>
      </c>
      <c r="K116" s="80">
        <v>202497</v>
      </c>
      <c r="L116" s="81">
        <v>45364</v>
      </c>
      <c r="M116" s="77" t="s">
        <v>186</v>
      </c>
      <c r="N116" t="s">
        <v>1291</v>
      </c>
      <c r="O116" s="5">
        <v>40</v>
      </c>
      <c r="P116" s="42">
        <v>-25.55</v>
      </c>
      <c r="Q116" s="84">
        <v>1</v>
      </c>
      <c r="R116" t="s">
        <v>9279</v>
      </c>
    </row>
    <row r="117" spans="1:18" x14ac:dyDescent="0.25">
      <c r="A117" s="77" t="s">
        <v>9015</v>
      </c>
      <c r="B117" s="77" t="s">
        <v>9044</v>
      </c>
      <c r="C117" s="78">
        <v>45362</v>
      </c>
      <c r="D117" s="79">
        <v>-38.659999999999997</v>
      </c>
      <c r="E117" s="79">
        <v>-10.51</v>
      </c>
      <c r="F117" s="79">
        <v>-28.15</v>
      </c>
      <c r="G117" s="78">
        <v>45362</v>
      </c>
      <c r="H117" s="77" t="s">
        <v>9045</v>
      </c>
      <c r="I117" s="80">
        <v>1540780</v>
      </c>
      <c r="J117" s="80" t="s">
        <v>1334</v>
      </c>
      <c r="K117" s="80">
        <v>202497</v>
      </c>
      <c r="L117" s="81">
        <v>45364</v>
      </c>
      <c r="M117" s="77" t="s">
        <v>186</v>
      </c>
      <c r="N117" t="s">
        <v>1298</v>
      </c>
      <c r="O117" s="5">
        <v>60</v>
      </c>
      <c r="P117" s="42">
        <v>-28.15</v>
      </c>
      <c r="Q117" s="84">
        <v>1</v>
      </c>
      <c r="R117" t="s">
        <v>9279</v>
      </c>
    </row>
    <row r="118" spans="1:18" x14ac:dyDescent="0.25">
      <c r="A118" s="77" t="s">
        <v>9015</v>
      </c>
      <c r="B118" s="77" t="s">
        <v>9044</v>
      </c>
      <c r="C118" s="78">
        <v>45362</v>
      </c>
      <c r="D118" s="79">
        <v>-433.6</v>
      </c>
      <c r="E118" s="79">
        <v>-46.85</v>
      </c>
      <c r="F118" s="79">
        <v>-386.75</v>
      </c>
      <c r="G118" s="78">
        <v>45362</v>
      </c>
      <c r="H118" s="77" t="s">
        <v>9045</v>
      </c>
      <c r="I118" s="80">
        <v>1662420</v>
      </c>
      <c r="J118" s="80" t="s">
        <v>1318</v>
      </c>
      <c r="K118" s="80">
        <v>202497</v>
      </c>
      <c r="L118" s="81">
        <v>45364</v>
      </c>
      <c r="M118" s="77" t="s">
        <v>186</v>
      </c>
      <c r="N118" t="s">
        <v>1301</v>
      </c>
      <c r="O118" s="5">
        <v>32</v>
      </c>
      <c r="P118" s="42">
        <v>-77.349999999999994</v>
      </c>
      <c r="Q118" s="84">
        <v>5</v>
      </c>
      <c r="R118" t="s">
        <v>9279</v>
      </c>
    </row>
    <row r="119" spans="1:18" x14ac:dyDescent="0.25">
      <c r="A119" s="77" t="s">
        <v>9015</v>
      </c>
      <c r="B119" s="77" t="s">
        <v>9044</v>
      </c>
      <c r="C119" s="78">
        <v>45362</v>
      </c>
      <c r="D119" s="79">
        <v>-35.869999999999997</v>
      </c>
      <c r="E119" s="79">
        <v>-8.89</v>
      </c>
      <c r="F119" s="79">
        <v>-26.98</v>
      </c>
      <c r="G119" s="78">
        <v>45362</v>
      </c>
      <c r="H119" s="77" t="s">
        <v>9045</v>
      </c>
      <c r="I119" s="80">
        <v>1793728</v>
      </c>
      <c r="J119" s="80" t="s">
        <v>8897</v>
      </c>
      <c r="K119" s="80">
        <v>202497</v>
      </c>
      <c r="L119" s="81">
        <v>45364</v>
      </c>
      <c r="M119" s="77" t="s">
        <v>186</v>
      </c>
      <c r="N119" t="s">
        <v>8894</v>
      </c>
      <c r="O119" s="5">
        <v>15</v>
      </c>
      <c r="P119" s="42">
        <v>-26.98</v>
      </c>
      <c r="Q119" s="84">
        <v>1</v>
      </c>
      <c r="R119" t="s">
        <v>9279</v>
      </c>
    </row>
    <row r="120" spans="1:18" x14ac:dyDescent="0.25">
      <c r="A120" s="77" t="s">
        <v>9015</v>
      </c>
      <c r="B120" s="77" t="s">
        <v>9046</v>
      </c>
      <c r="C120" s="78">
        <v>45362</v>
      </c>
      <c r="D120" s="79">
        <v>-38.659999999999997</v>
      </c>
      <c r="E120" s="79">
        <v>-10.51</v>
      </c>
      <c r="F120" s="79">
        <v>-28.15</v>
      </c>
      <c r="G120" s="78">
        <v>45362</v>
      </c>
      <c r="H120" s="77" t="s">
        <v>9047</v>
      </c>
      <c r="I120" s="80">
        <v>1540781</v>
      </c>
      <c r="J120" s="80" t="s">
        <v>1308</v>
      </c>
      <c r="K120" s="80">
        <v>202497</v>
      </c>
      <c r="L120" s="81">
        <v>45364</v>
      </c>
      <c r="M120" s="77" t="s">
        <v>186</v>
      </c>
      <c r="N120" t="s">
        <v>1298</v>
      </c>
      <c r="O120" s="5">
        <v>60</v>
      </c>
      <c r="P120" s="42">
        <v>-28.15</v>
      </c>
      <c r="Q120" s="84">
        <v>1</v>
      </c>
      <c r="R120" t="s">
        <v>9279</v>
      </c>
    </row>
    <row r="121" spans="1:18" x14ac:dyDescent="0.25">
      <c r="A121" s="77" t="s">
        <v>9015</v>
      </c>
      <c r="B121" s="77" t="s">
        <v>9046</v>
      </c>
      <c r="C121" s="78">
        <v>45362</v>
      </c>
      <c r="D121" s="79">
        <v>-42.7</v>
      </c>
      <c r="E121" s="79">
        <v>-11.1</v>
      </c>
      <c r="F121" s="79">
        <v>-31.6</v>
      </c>
      <c r="G121" s="78">
        <v>45362</v>
      </c>
      <c r="H121" s="77" t="s">
        <v>9047</v>
      </c>
      <c r="I121" s="80">
        <v>1540785</v>
      </c>
      <c r="J121" s="80" t="s">
        <v>1328</v>
      </c>
      <c r="K121" s="80">
        <v>202497</v>
      </c>
      <c r="L121" s="81">
        <v>45364</v>
      </c>
      <c r="M121" s="77" t="s">
        <v>186</v>
      </c>
      <c r="N121" t="s">
        <v>1298</v>
      </c>
      <c r="O121" s="5">
        <v>60</v>
      </c>
      <c r="P121" s="42">
        <v>-31.6</v>
      </c>
      <c r="Q121" s="84">
        <v>1</v>
      </c>
      <c r="R121" t="s">
        <v>9279</v>
      </c>
    </row>
    <row r="122" spans="1:18" x14ac:dyDescent="0.25">
      <c r="A122" s="77" t="s">
        <v>9015</v>
      </c>
      <c r="B122" s="77" t="s">
        <v>9046</v>
      </c>
      <c r="C122" s="78">
        <v>45362</v>
      </c>
      <c r="D122" s="79">
        <v>-86.72</v>
      </c>
      <c r="E122" s="79">
        <v>-9.3699999999999992</v>
      </c>
      <c r="F122" s="79">
        <v>-77.349999999999994</v>
      </c>
      <c r="G122" s="78">
        <v>45362</v>
      </c>
      <c r="H122" s="77" t="s">
        <v>9047</v>
      </c>
      <c r="I122" s="80">
        <v>1662420</v>
      </c>
      <c r="J122" s="80" t="s">
        <v>1318</v>
      </c>
      <c r="K122" s="80">
        <v>202497</v>
      </c>
      <c r="L122" s="81">
        <v>45364</v>
      </c>
      <c r="M122" s="77" t="s">
        <v>186</v>
      </c>
      <c r="N122" t="s">
        <v>1301</v>
      </c>
      <c r="O122" s="5">
        <v>32</v>
      </c>
      <c r="P122" s="42">
        <v>-77.349999999999994</v>
      </c>
      <c r="Q122" s="84">
        <v>1</v>
      </c>
      <c r="R122" t="s">
        <v>9279</v>
      </c>
    </row>
    <row r="123" spans="1:18" x14ac:dyDescent="0.25">
      <c r="A123" s="77" t="s">
        <v>9015</v>
      </c>
      <c r="B123" s="77" t="s">
        <v>9046</v>
      </c>
      <c r="C123" s="78">
        <v>45362</v>
      </c>
      <c r="D123" s="79">
        <v>-95.31</v>
      </c>
      <c r="E123" s="79">
        <v>-9.4600000000000009</v>
      </c>
      <c r="F123" s="79">
        <v>-85.85</v>
      </c>
      <c r="G123" s="78">
        <v>45362</v>
      </c>
      <c r="H123" s="77" t="s">
        <v>9047</v>
      </c>
      <c r="I123" s="80">
        <v>1662421</v>
      </c>
      <c r="J123" s="80" t="s">
        <v>1300</v>
      </c>
      <c r="K123" s="80">
        <v>202497</v>
      </c>
      <c r="L123" s="81">
        <v>45364</v>
      </c>
      <c r="M123" s="77" t="s">
        <v>186</v>
      </c>
      <c r="N123" t="s">
        <v>1301</v>
      </c>
      <c r="O123" s="5">
        <v>32</v>
      </c>
      <c r="P123" s="42">
        <v>-85.85</v>
      </c>
      <c r="Q123" s="84">
        <v>1</v>
      </c>
      <c r="R123" t="s">
        <v>9279</v>
      </c>
    </row>
    <row r="124" spans="1:18" x14ac:dyDescent="0.25">
      <c r="A124" s="77" t="s">
        <v>9015</v>
      </c>
      <c r="B124" s="77" t="s">
        <v>9048</v>
      </c>
      <c r="C124" s="78">
        <v>45362</v>
      </c>
      <c r="D124" s="79">
        <v>-25.55</v>
      </c>
      <c r="E124" s="79" t="s">
        <v>9280</v>
      </c>
      <c r="F124" s="79">
        <v>-25.55</v>
      </c>
      <c r="G124" s="78">
        <v>45362</v>
      </c>
      <c r="H124" s="77" t="s">
        <v>9049</v>
      </c>
      <c r="I124" s="80">
        <v>1516596</v>
      </c>
      <c r="J124" s="80" t="s">
        <v>1344</v>
      </c>
      <c r="K124" s="80">
        <v>202497</v>
      </c>
      <c r="L124" s="81">
        <v>45364</v>
      </c>
      <c r="M124" s="77" t="s">
        <v>186</v>
      </c>
      <c r="N124" t="s">
        <v>1291</v>
      </c>
      <c r="O124" s="5">
        <v>40</v>
      </c>
      <c r="P124" s="42">
        <v>-25.55</v>
      </c>
      <c r="Q124" s="84">
        <v>1</v>
      </c>
      <c r="R124" t="s">
        <v>9279</v>
      </c>
    </row>
    <row r="125" spans="1:18" x14ac:dyDescent="0.25">
      <c r="A125" s="77" t="s">
        <v>9050</v>
      </c>
      <c r="B125" s="77" t="s">
        <v>9051</v>
      </c>
      <c r="C125" s="78">
        <v>45363</v>
      </c>
      <c r="D125" s="79">
        <v>-39</v>
      </c>
      <c r="E125" s="79" t="s">
        <v>9280</v>
      </c>
      <c r="F125" s="79">
        <v>-39</v>
      </c>
      <c r="G125" s="78">
        <v>45363</v>
      </c>
      <c r="H125" s="77" t="s">
        <v>9052</v>
      </c>
      <c r="I125" s="80">
        <v>1529947</v>
      </c>
      <c r="J125" s="80" t="s">
        <v>1294</v>
      </c>
      <c r="K125" s="80">
        <v>202502</v>
      </c>
      <c r="L125" s="81">
        <v>45365</v>
      </c>
      <c r="M125" s="77" t="s">
        <v>186</v>
      </c>
      <c r="N125" t="s">
        <v>1291</v>
      </c>
      <c r="O125" s="5">
        <v>40</v>
      </c>
      <c r="P125" s="42">
        <v>-39</v>
      </c>
      <c r="Q125" s="84">
        <v>1</v>
      </c>
      <c r="R125" t="s">
        <v>9279</v>
      </c>
    </row>
    <row r="126" spans="1:18" x14ac:dyDescent="0.25">
      <c r="A126" s="77" t="s">
        <v>9050</v>
      </c>
      <c r="B126" s="77" t="s">
        <v>9053</v>
      </c>
      <c r="C126" s="78">
        <v>45363</v>
      </c>
      <c r="D126" s="79">
        <v>-42.7</v>
      </c>
      <c r="E126" s="79">
        <v>-11.1</v>
      </c>
      <c r="F126" s="79">
        <v>-31.6</v>
      </c>
      <c r="G126" s="78">
        <v>45363</v>
      </c>
      <c r="H126" s="77" t="s">
        <v>9054</v>
      </c>
      <c r="I126" s="80">
        <v>1540784</v>
      </c>
      <c r="J126" s="80" t="s">
        <v>1297</v>
      </c>
      <c r="K126" s="80">
        <v>202502</v>
      </c>
      <c r="L126" s="81">
        <v>45365</v>
      </c>
      <c r="M126" s="77" t="s">
        <v>186</v>
      </c>
      <c r="N126" t="s">
        <v>1298</v>
      </c>
      <c r="O126" s="5">
        <v>60</v>
      </c>
      <c r="P126" s="42">
        <v>-31.6</v>
      </c>
      <c r="Q126" s="84">
        <v>1</v>
      </c>
      <c r="R126" t="s">
        <v>9279</v>
      </c>
    </row>
    <row r="127" spans="1:18" x14ac:dyDescent="0.25">
      <c r="A127" s="77" t="s">
        <v>9050</v>
      </c>
      <c r="B127" s="77" t="s">
        <v>9053</v>
      </c>
      <c r="C127" s="78">
        <v>45363</v>
      </c>
      <c r="D127" s="79">
        <v>-86.72</v>
      </c>
      <c r="E127" s="79">
        <v>-9.3699999999999992</v>
      </c>
      <c r="F127" s="79">
        <v>-77.349999999999994</v>
      </c>
      <c r="G127" s="78">
        <v>45363</v>
      </c>
      <c r="H127" s="77" t="s">
        <v>9054</v>
      </c>
      <c r="I127" s="80">
        <v>1662420</v>
      </c>
      <c r="J127" s="80" t="s">
        <v>1318</v>
      </c>
      <c r="K127" s="80">
        <v>202502</v>
      </c>
      <c r="L127" s="81">
        <v>45365</v>
      </c>
      <c r="M127" s="77" t="s">
        <v>186</v>
      </c>
      <c r="N127" t="s">
        <v>1301</v>
      </c>
      <c r="O127" s="5">
        <v>32</v>
      </c>
      <c r="P127" s="42">
        <v>-77.349999999999994</v>
      </c>
      <c r="Q127" s="84">
        <v>1</v>
      </c>
      <c r="R127" t="s">
        <v>9279</v>
      </c>
    </row>
    <row r="128" spans="1:18" x14ac:dyDescent="0.25">
      <c r="A128" s="77" t="s">
        <v>9050</v>
      </c>
      <c r="B128" s="77" t="s">
        <v>9053</v>
      </c>
      <c r="C128" s="78">
        <v>45363</v>
      </c>
      <c r="D128" s="79">
        <v>-95.31</v>
      </c>
      <c r="E128" s="79">
        <v>-9.4600000000000009</v>
      </c>
      <c r="F128" s="79">
        <v>-85.85</v>
      </c>
      <c r="G128" s="78">
        <v>45363</v>
      </c>
      <c r="H128" s="77" t="s">
        <v>9054</v>
      </c>
      <c r="I128" s="80">
        <v>1662421</v>
      </c>
      <c r="J128" s="80" t="s">
        <v>1300</v>
      </c>
      <c r="K128" s="80">
        <v>202502</v>
      </c>
      <c r="L128" s="81">
        <v>45365</v>
      </c>
      <c r="M128" s="77" t="s">
        <v>186</v>
      </c>
      <c r="N128" t="s">
        <v>1301</v>
      </c>
      <c r="O128" s="5">
        <v>32</v>
      </c>
      <c r="P128" s="42">
        <v>-85.85</v>
      </c>
      <c r="Q128" s="84">
        <v>1</v>
      </c>
      <c r="R128" t="s">
        <v>9279</v>
      </c>
    </row>
    <row r="129" spans="1:18" x14ac:dyDescent="0.25">
      <c r="A129" s="77" t="s">
        <v>9050</v>
      </c>
      <c r="B129" s="77" t="s">
        <v>9053</v>
      </c>
      <c r="C129" s="78">
        <v>45363</v>
      </c>
      <c r="D129" s="79">
        <v>-25.88</v>
      </c>
      <c r="E129" s="79">
        <v>-8.7200000000000006</v>
      </c>
      <c r="F129" s="79">
        <v>-17.16</v>
      </c>
      <c r="G129" s="78">
        <v>45363</v>
      </c>
      <c r="H129" s="77" t="s">
        <v>9054</v>
      </c>
      <c r="I129" s="80">
        <v>1793724</v>
      </c>
      <c r="J129" s="80" t="s">
        <v>8895</v>
      </c>
      <c r="K129" s="80">
        <v>202502</v>
      </c>
      <c r="L129" s="81">
        <v>45365</v>
      </c>
      <c r="M129" s="77" t="s">
        <v>186</v>
      </c>
      <c r="N129" t="s">
        <v>8894</v>
      </c>
      <c r="O129" s="5">
        <v>15</v>
      </c>
      <c r="P129" s="42">
        <v>-17.16</v>
      </c>
      <c r="Q129" s="84">
        <v>1</v>
      </c>
      <c r="R129" t="s">
        <v>9279</v>
      </c>
    </row>
    <row r="130" spans="1:18" x14ac:dyDescent="0.25">
      <c r="A130" s="77" t="s">
        <v>9050</v>
      </c>
      <c r="B130" s="77" t="s">
        <v>9055</v>
      </c>
      <c r="C130" s="78">
        <v>45363</v>
      </c>
      <c r="D130" s="79">
        <v>-39</v>
      </c>
      <c r="E130" s="79" t="s">
        <v>9280</v>
      </c>
      <c r="F130" s="79">
        <v>-39</v>
      </c>
      <c r="G130" s="78">
        <v>45363</v>
      </c>
      <c r="H130" s="77" t="s">
        <v>9056</v>
      </c>
      <c r="I130" s="80">
        <v>1529947</v>
      </c>
      <c r="J130" s="80" t="s">
        <v>1294</v>
      </c>
      <c r="K130" s="80">
        <v>202502</v>
      </c>
      <c r="L130" s="81">
        <v>45365</v>
      </c>
      <c r="M130" s="77" t="s">
        <v>186</v>
      </c>
      <c r="N130" t="s">
        <v>1291</v>
      </c>
      <c r="O130" s="5">
        <v>40</v>
      </c>
      <c r="P130" s="42">
        <v>-39</v>
      </c>
      <c r="Q130" s="84">
        <v>1</v>
      </c>
      <c r="R130" t="s">
        <v>9279</v>
      </c>
    </row>
    <row r="131" spans="1:18" x14ac:dyDescent="0.25">
      <c r="A131" s="77" t="s">
        <v>9050</v>
      </c>
      <c r="B131" s="77" t="s">
        <v>9057</v>
      </c>
      <c r="C131" s="78">
        <v>45363</v>
      </c>
      <c r="D131" s="79">
        <v>-86.72</v>
      </c>
      <c r="E131" s="79">
        <v>-9.3699999999999992</v>
      </c>
      <c r="F131" s="79">
        <v>-77.349999999999994</v>
      </c>
      <c r="G131" s="78">
        <v>45363</v>
      </c>
      <c r="H131" s="77" t="s">
        <v>9058</v>
      </c>
      <c r="I131" s="80">
        <v>1662420</v>
      </c>
      <c r="J131" s="80" t="s">
        <v>1318</v>
      </c>
      <c r="K131" s="80">
        <v>202502</v>
      </c>
      <c r="L131" s="81">
        <v>45365</v>
      </c>
      <c r="M131" s="77" t="s">
        <v>186</v>
      </c>
      <c r="N131" t="s">
        <v>1301</v>
      </c>
      <c r="O131" s="5">
        <v>32</v>
      </c>
      <c r="P131" s="42">
        <v>-77.349999999999994</v>
      </c>
      <c r="Q131" s="84">
        <v>1</v>
      </c>
      <c r="R131" t="s">
        <v>9279</v>
      </c>
    </row>
    <row r="132" spans="1:18" x14ac:dyDescent="0.25">
      <c r="A132" s="77" t="s">
        <v>9050</v>
      </c>
      <c r="B132" s="77" t="s">
        <v>9059</v>
      </c>
      <c r="C132" s="78">
        <v>45363</v>
      </c>
      <c r="D132" s="79">
        <v>-95.31</v>
      </c>
      <c r="E132" s="79">
        <v>-9.4600000000000009</v>
      </c>
      <c r="F132" s="79">
        <v>-85.85</v>
      </c>
      <c r="G132" s="78">
        <v>45363</v>
      </c>
      <c r="H132" s="77" t="s">
        <v>9060</v>
      </c>
      <c r="I132" s="80">
        <v>1662421</v>
      </c>
      <c r="J132" s="80" t="s">
        <v>1300</v>
      </c>
      <c r="K132" s="80">
        <v>202502</v>
      </c>
      <c r="L132" s="81">
        <v>45365</v>
      </c>
      <c r="M132" s="77" t="s">
        <v>186</v>
      </c>
      <c r="N132" t="s">
        <v>1301</v>
      </c>
      <c r="O132" s="5">
        <v>32</v>
      </c>
      <c r="P132" s="42">
        <v>-85.85</v>
      </c>
      <c r="Q132" s="84">
        <v>1</v>
      </c>
      <c r="R132" t="s">
        <v>9279</v>
      </c>
    </row>
    <row r="133" spans="1:18" x14ac:dyDescent="0.25">
      <c r="A133" s="77" t="s">
        <v>9061</v>
      </c>
      <c r="B133" s="77" t="s">
        <v>9062</v>
      </c>
      <c r="C133" s="78">
        <v>45364</v>
      </c>
      <c r="D133" s="79">
        <v>-95.31</v>
      </c>
      <c r="E133" s="79">
        <v>-9.4600000000000009</v>
      </c>
      <c r="F133" s="79">
        <v>-85.85</v>
      </c>
      <c r="G133" s="78">
        <v>45364</v>
      </c>
      <c r="H133" s="77" t="s">
        <v>9063</v>
      </c>
      <c r="I133" s="80">
        <v>1662421</v>
      </c>
      <c r="J133" s="80" t="s">
        <v>1300</v>
      </c>
      <c r="K133" s="80">
        <v>202571</v>
      </c>
      <c r="L133" s="81">
        <v>45366</v>
      </c>
      <c r="M133" s="77" t="s">
        <v>186</v>
      </c>
      <c r="N133" t="s">
        <v>1301</v>
      </c>
      <c r="O133" s="5">
        <v>32</v>
      </c>
      <c r="P133" s="42">
        <v>-85.85</v>
      </c>
      <c r="Q133" s="84">
        <v>1</v>
      </c>
      <c r="R133" t="s">
        <v>9279</v>
      </c>
    </row>
    <row r="134" spans="1:18" x14ac:dyDescent="0.25">
      <c r="A134" s="77" t="s">
        <v>9061</v>
      </c>
      <c r="B134" s="77" t="s">
        <v>9064</v>
      </c>
      <c r="C134" s="78">
        <v>45364</v>
      </c>
      <c r="D134" s="79">
        <v>-86.72</v>
      </c>
      <c r="E134" s="79">
        <v>-9.3699999999999992</v>
      </c>
      <c r="F134" s="79">
        <v>-77.349999999999994</v>
      </c>
      <c r="G134" s="78">
        <v>45364</v>
      </c>
      <c r="H134" s="77" t="s">
        <v>9065</v>
      </c>
      <c r="I134" s="80">
        <v>1662420</v>
      </c>
      <c r="J134" s="80" t="s">
        <v>1318</v>
      </c>
      <c r="K134" s="80">
        <v>202571</v>
      </c>
      <c r="L134" s="81">
        <v>45366</v>
      </c>
      <c r="M134" s="77" t="s">
        <v>186</v>
      </c>
      <c r="N134" t="s">
        <v>1301</v>
      </c>
      <c r="O134" s="5">
        <v>32</v>
      </c>
      <c r="P134" s="42">
        <v>-77.349999999999994</v>
      </c>
      <c r="Q134" s="84">
        <v>1</v>
      </c>
      <c r="R134" t="s">
        <v>9279</v>
      </c>
    </row>
    <row r="135" spans="1:18" x14ac:dyDescent="0.25">
      <c r="A135" s="77" t="s">
        <v>9061</v>
      </c>
      <c r="B135" s="77" t="s">
        <v>9066</v>
      </c>
      <c r="C135" s="78">
        <v>45364</v>
      </c>
      <c r="D135" s="79">
        <v>-39</v>
      </c>
      <c r="E135" s="79" t="s">
        <v>9280</v>
      </c>
      <c r="F135" s="79">
        <v>-39</v>
      </c>
      <c r="G135" s="78">
        <v>45364</v>
      </c>
      <c r="H135" s="77" t="s">
        <v>9067</v>
      </c>
      <c r="I135" s="80">
        <v>1529946</v>
      </c>
      <c r="J135" s="80" t="s">
        <v>1306</v>
      </c>
      <c r="K135" s="80">
        <v>202571</v>
      </c>
      <c r="L135" s="81">
        <v>45366</v>
      </c>
      <c r="M135" s="77" t="s">
        <v>186</v>
      </c>
      <c r="N135" t="s">
        <v>1291</v>
      </c>
      <c r="O135" s="5">
        <v>40</v>
      </c>
      <c r="P135" s="42">
        <v>-39</v>
      </c>
      <c r="Q135" s="84">
        <v>1</v>
      </c>
      <c r="R135" t="s">
        <v>9279</v>
      </c>
    </row>
    <row r="136" spans="1:18" x14ac:dyDescent="0.25">
      <c r="A136" s="77" t="s">
        <v>9061</v>
      </c>
      <c r="B136" s="77" t="s">
        <v>9068</v>
      </c>
      <c r="C136" s="78">
        <v>45364</v>
      </c>
      <c r="D136" s="79">
        <v>-38.659999999999997</v>
      </c>
      <c r="E136" s="79">
        <v>-10.51</v>
      </c>
      <c r="F136" s="79">
        <v>-28.15</v>
      </c>
      <c r="G136" s="78">
        <v>45364</v>
      </c>
      <c r="H136" s="77" t="s">
        <v>9069</v>
      </c>
      <c r="I136" s="80">
        <v>1540780</v>
      </c>
      <c r="J136" s="80" t="s">
        <v>1334</v>
      </c>
      <c r="K136" s="80">
        <v>202571</v>
      </c>
      <c r="L136" s="81">
        <v>45366</v>
      </c>
      <c r="M136" s="77" t="s">
        <v>186</v>
      </c>
      <c r="N136" t="s">
        <v>1298</v>
      </c>
      <c r="O136" s="5">
        <v>60</v>
      </c>
      <c r="P136" s="42">
        <v>-28.15</v>
      </c>
      <c r="Q136" s="84">
        <v>1</v>
      </c>
      <c r="R136" t="s">
        <v>9279</v>
      </c>
    </row>
    <row r="137" spans="1:18" x14ac:dyDescent="0.25">
      <c r="A137" s="77" t="s">
        <v>9061</v>
      </c>
      <c r="B137" s="77" t="s">
        <v>9068</v>
      </c>
      <c r="C137" s="78">
        <v>45364</v>
      </c>
      <c r="D137" s="79">
        <v>-173.44</v>
      </c>
      <c r="E137" s="79">
        <v>-18.739999999999998</v>
      </c>
      <c r="F137" s="79">
        <v>-154.69999999999999</v>
      </c>
      <c r="G137" s="78">
        <v>45364</v>
      </c>
      <c r="H137" s="77" t="s">
        <v>9069</v>
      </c>
      <c r="I137" s="80">
        <v>1662420</v>
      </c>
      <c r="J137" s="80" t="s">
        <v>1318</v>
      </c>
      <c r="K137" s="80">
        <v>202571</v>
      </c>
      <c r="L137" s="81">
        <v>45366</v>
      </c>
      <c r="M137" s="77" t="s">
        <v>186</v>
      </c>
      <c r="N137" t="s">
        <v>1301</v>
      </c>
      <c r="O137" s="5">
        <v>32</v>
      </c>
      <c r="P137" s="42">
        <v>-77.349999999999994</v>
      </c>
      <c r="Q137" s="84">
        <v>2</v>
      </c>
      <c r="R137" t="s">
        <v>9279</v>
      </c>
    </row>
    <row r="138" spans="1:18" x14ac:dyDescent="0.25">
      <c r="A138" s="77" t="s">
        <v>9061</v>
      </c>
      <c r="B138" s="77" t="s">
        <v>9068</v>
      </c>
      <c r="C138" s="78">
        <v>45364</v>
      </c>
      <c r="D138" s="79">
        <v>-285.93</v>
      </c>
      <c r="E138" s="79">
        <v>-28.38</v>
      </c>
      <c r="F138" s="79">
        <v>-257.55</v>
      </c>
      <c r="G138" s="78">
        <v>45364</v>
      </c>
      <c r="H138" s="77" t="s">
        <v>9069</v>
      </c>
      <c r="I138" s="80">
        <v>1662422</v>
      </c>
      <c r="J138" s="80" t="s">
        <v>1327</v>
      </c>
      <c r="K138" s="80">
        <v>202571</v>
      </c>
      <c r="L138" s="81">
        <v>45366</v>
      </c>
      <c r="M138" s="77" t="s">
        <v>186</v>
      </c>
      <c r="N138" t="s">
        <v>1301</v>
      </c>
      <c r="O138" s="5">
        <v>32</v>
      </c>
      <c r="P138" s="42">
        <v>-85.85</v>
      </c>
      <c r="Q138" s="84">
        <v>3</v>
      </c>
      <c r="R138" t="s">
        <v>9279</v>
      </c>
    </row>
    <row r="139" spans="1:18" x14ac:dyDescent="0.25">
      <c r="A139" s="77" t="s">
        <v>9061</v>
      </c>
      <c r="B139" s="77" t="s">
        <v>9070</v>
      </c>
      <c r="C139" s="78">
        <v>45364</v>
      </c>
      <c r="D139" s="79">
        <v>-86.72</v>
      </c>
      <c r="E139" s="79">
        <v>-9.3699999999999992</v>
      </c>
      <c r="F139" s="79">
        <v>-77.349999999999994</v>
      </c>
      <c r="G139" s="78">
        <v>45364</v>
      </c>
      <c r="H139" s="77" t="s">
        <v>9071</v>
      </c>
      <c r="I139" s="80">
        <v>1662420</v>
      </c>
      <c r="J139" s="80" t="s">
        <v>1318</v>
      </c>
      <c r="K139" s="80">
        <v>202571</v>
      </c>
      <c r="L139" s="81">
        <v>45366</v>
      </c>
      <c r="M139" s="77" t="s">
        <v>186</v>
      </c>
      <c r="N139" t="s">
        <v>1301</v>
      </c>
      <c r="O139" s="5">
        <v>32</v>
      </c>
      <c r="P139" s="42">
        <v>-77.349999999999994</v>
      </c>
      <c r="Q139" s="84">
        <v>1</v>
      </c>
      <c r="R139" t="s">
        <v>9279</v>
      </c>
    </row>
    <row r="140" spans="1:18" x14ac:dyDescent="0.25">
      <c r="A140" s="77" t="s">
        <v>9061</v>
      </c>
      <c r="B140" s="77" t="s">
        <v>9070</v>
      </c>
      <c r="C140" s="78">
        <v>45364</v>
      </c>
      <c r="D140" s="79">
        <v>-285.93</v>
      </c>
      <c r="E140" s="79">
        <v>-28.38</v>
      </c>
      <c r="F140" s="79">
        <v>-257.55</v>
      </c>
      <c r="G140" s="78">
        <v>45364</v>
      </c>
      <c r="H140" s="77" t="s">
        <v>9071</v>
      </c>
      <c r="I140" s="80">
        <v>1662421</v>
      </c>
      <c r="J140" s="80" t="s">
        <v>1300</v>
      </c>
      <c r="K140" s="80">
        <v>202571</v>
      </c>
      <c r="L140" s="81">
        <v>45366</v>
      </c>
      <c r="M140" s="77" t="s">
        <v>186</v>
      </c>
      <c r="N140" t="s">
        <v>1301</v>
      </c>
      <c r="O140" s="5">
        <v>32</v>
      </c>
      <c r="P140" s="42">
        <v>-85.85</v>
      </c>
      <c r="Q140" s="84">
        <v>3</v>
      </c>
      <c r="R140" t="s">
        <v>9279</v>
      </c>
    </row>
    <row r="141" spans="1:18" x14ac:dyDescent="0.25">
      <c r="A141" s="77" t="s">
        <v>9061</v>
      </c>
      <c r="B141" s="77" t="s">
        <v>9070</v>
      </c>
      <c r="C141" s="78">
        <v>45364</v>
      </c>
      <c r="D141" s="79">
        <v>-40.36</v>
      </c>
      <c r="E141" s="79">
        <v>-9.07</v>
      </c>
      <c r="F141" s="79">
        <v>-31.29</v>
      </c>
      <c r="G141" s="78">
        <v>45364</v>
      </c>
      <c r="H141" s="77" t="s">
        <v>9071</v>
      </c>
      <c r="I141" s="80">
        <v>1793729</v>
      </c>
      <c r="J141" s="80" t="s">
        <v>8893</v>
      </c>
      <c r="K141" s="80">
        <v>202571</v>
      </c>
      <c r="L141" s="81">
        <v>45366</v>
      </c>
      <c r="M141" s="77" t="s">
        <v>186</v>
      </c>
      <c r="N141" t="s">
        <v>8894</v>
      </c>
      <c r="O141" s="5">
        <v>15</v>
      </c>
      <c r="P141" s="42">
        <v>-31.29</v>
      </c>
      <c r="Q141" s="84">
        <v>1</v>
      </c>
      <c r="R141" t="s">
        <v>9279</v>
      </c>
    </row>
    <row r="142" spans="1:18" x14ac:dyDescent="0.25">
      <c r="A142" s="77" t="s">
        <v>9061</v>
      </c>
      <c r="B142" s="77" t="s">
        <v>9072</v>
      </c>
      <c r="C142" s="78">
        <v>45364</v>
      </c>
      <c r="D142" s="79">
        <v>-40.36</v>
      </c>
      <c r="E142" s="79">
        <v>-9.07</v>
      </c>
      <c r="F142" s="79">
        <v>-31.29</v>
      </c>
      <c r="G142" s="78">
        <v>45364</v>
      </c>
      <c r="H142" s="77" t="s">
        <v>9073</v>
      </c>
      <c r="I142" s="80">
        <v>1793730</v>
      </c>
      <c r="J142" s="80" t="s">
        <v>8899</v>
      </c>
      <c r="K142" s="80">
        <v>202571</v>
      </c>
      <c r="L142" s="81">
        <v>45366</v>
      </c>
      <c r="M142" s="77" t="s">
        <v>186</v>
      </c>
      <c r="N142" t="s">
        <v>8894</v>
      </c>
      <c r="O142" s="5">
        <v>15</v>
      </c>
      <c r="P142" s="42">
        <v>-31.29</v>
      </c>
      <c r="Q142" s="84">
        <v>1</v>
      </c>
      <c r="R142" t="s">
        <v>9279</v>
      </c>
    </row>
    <row r="143" spans="1:18" x14ac:dyDescent="0.25">
      <c r="A143" s="77" t="s">
        <v>9061</v>
      </c>
      <c r="B143" s="77" t="s">
        <v>9074</v>
      </c>
      <c r="C143" s="78">
        <v>45364</v>
      </c>
      <c r="D143" s="79">
        <v>-86.72</v>
      </c>
      <c r="E143" s="79">
        <v>-9.3699999999999992</v>
      </c>
      <c r="F143" s="79">
        <v>-77.349999999999994</v>
      </c>
      <c r="G143" s="78">
        <v>45364</v>
      </c>
      <c r="H143" s="77" t="s">
        <v>9075</v>
      </c>
      <c r="I143" s="80">
        <v>1662420</v>
      </c>
      <c r="J143" s="80" t="s">
        <v>1318</v>
      </c>
      <c r="K143" s="80">
        <v>202571</v>
      </c>
      <c r="L143" s="81">
        <v>45366</v>
      </c>
      <c r="M143" s="77" t="s">
        <v>186</v>
      </c>
      <c r="N143" t="s">
        <v>1301</v>
      </c>
      <c r="O143" s="5">
        <v>32</v>
      </c>
      <c r="P143" s="42">
        <v>-77.349999999999994</v>
      </c>
      <c r="Q143" s="84">
        <v>1</v>
      </c>
      <c r="R143" t="s">
        <v>9279</v>
      </c>
    </row>
    <row r="144" spans="1:18" x14ac:dyDescent="0.25">
      <c r="A144" s="77" t="s">
        <v>9061</v>
      </c>
      <c r="B144" s="77" t="s">
        <v>9074</v>
      </c>
      <c r="C144" s="78">
        <v>45364</v>
      </c>
      <c r="D144" s="79">
        <v>-52.5</v>
      </c>
      <c r="E144" s="79">
        <v>-17.440000000000001</v>
      </c>
      <c r="F144" s="79">
        <v>-35.06</v>
      </c>
      <c r="G144" s="78">
        <v>45364</v>
      </c>
      <c r="H144" s="77" t="s">
        <v>9075</v>
      </c>
      <c r="I144" s="80">
        <v>1793725</v>
      </c>
      <c r="J144" s="80" t="s">
        <v>8898</v>
      </c>
      <c r="K144" s="80">
        <v>202571</v>
      </c>
      <c r="L144" s="81">
        <v>45366</v>
      </c>
      <c r="M144" s="77" t="s">
        <v>186</v>
      </c>
      <c r="N144" t="s">
        <v>8894</v>
      </c>
      <c r="O144" s="5">
        <v>15</v>
      </c>
      <c r="P144" s="42">
        <v>-17.53</v>
      </c>
      <c r="Q144" s="84">
        <v>2</v>
      </c>
      <c r="R144" t="s">
        <v>9279</v>
      </c>
    </row>
    <row r="145" spans="1:18" x14ac:dyDescent="0.25">
      <c r="A145" s="77" t="s">
        <v>9076</v>
      </c>
      <c r="B145" s="77" t="s">
        <v>9077</v>
      </c>
      <c r="C145" s="78">
        <v>45365</v>
      </c>
      <c r="D145" s="79">
        <v>-32.380000000000003</v>
      </c>
      <c r="E145" s="79">
        <v>-9.8800000000000008</v>
      </c>
      <c r="F145" s="79">
        <v>-22.5</v>
      </c>
      <c r="G145" s="78">
        <v>45365</v>
      </c>
      <c r="H145" s="77" t="s">
        <v>9078</v>
      </c>
      <c r="I145" s="80">
        <v>1663079</v>
      </c>
      <c r="J145" s="80" t="s">
        <v>5743</v>
      </c>
      <c r="K145" s="80">
        <v>202730</v>
      </c>
      <c r="L145" s="81">
        <v>45369</v>
      </c>
      <c r="M145" s="77" t="s">
        <v>186</v>
      </c>
      <c r="N145" t="s">
        <v>1311</v>
      </c>
      <c r="O145" s="5">
        <v>55</v>
      </c>
      <c r="P145" s="42">
        <v>-22.5</v>
      </c>
      <c r="Q145" s="84">
        <v>1</v>
      </c>
      <c r="R145" t="s">
        <v>9279</v>
      </c>
    </row>
    <row r="146" spans="1:18" x14ac:dyDescent="0.25">
      <c r="A146" s="77" t="s">
        <v>9076</v>
      </c>
      <c r="B146" s="77" t="s">
        <v>9079</v>
      </c>
      <c r="C146" s="78">
        <v>45365</v>
      </c>
      <c r="D146" s="79">
        <v>-95.31</v>
      </c>
      <c r="E146" s="79">
        <v>-9.4600000000000009</v>
      </c>
      <c r="F146" s="79">
        <v>-85.85</v>
      </c>
      <c r="G146" s="78">
        <v>45365</v>
      </c>
      <c r="H146" s="77" t="s">
        <v>9080</v>
      </c>
      <c r="I146" s="80">
        <v>1662421</v>
      </c>
      <c r="J146" s="80" t="s">
        <v>1300</v>
      </c>
      <c r="K146" s="80">
        <v>202732</v>
      </c>
      <c r="L146" s="81">
        <v>45369</v>
      </c>
      <c r="M146" s="77" t="s">
        <v>186</v>
      </c>
      <c r="N146" t="s">
        <v>1301</v>
      </c>
      <c r="O146" s="5">
        <v>32</v>
      </c>
      <c r="P146" s="42">
        <v>-85.85</v>
      </c>
      <c r="Q146" s="84">
        <v>1</v>
      </c>
      <c r="R146" t="s">
        <v>9279</v>
      </c>
    </row>
    <row r="147" spans="1:18" x14ac:dyDescent="0.25">
      <c r="A147" s="77" t="s">
        <v>9076</v>
      </c>
      <c r="B147" s="77" t="s">
        <v>9081</v>
      </c>
      <c r="C147" s="78">
        <v>45365</v>
      </c>
      <c r="D147" s="79">
        <v>-38.659999999999997</v>
      </c>
      <c r="E147" s="79">
        <v>-10.51</v>
      </c>
      <c r="F147" s="79">
        <v>-28.15</v>
      </c>
      <c r="G147" s="78">
        <v>45365</v>
      </c>
      <c r="H147" s="77" t="s">
        <v>9082</v>
      </c>
      <c r="I147" s="80">
        <v>1593356</v>
      </c>
      <c r="J147" s="80" t="s">
        <v>1329</v>
      </c>
      <c r="K147" s="80">
        <v>202732</v>
      </c>
      <c r="L147" s="81">
        <v>45369</v>
      </c>
      <c r="M147" s="77" t="s">
        <v>186</v>
      </c>
      <c r="N147" t="s">
        <v>1298</v>
      </c>
      <c r="O147" s="5">
        <v>60</v>
      </c>
      <c r="P147" s="42">
        <v>-28.15</v>
      </c>
      <c r="Q147" s="84">
        <v>1</v>
      </c>
      <c r="R147" t="s">
        <v>9279</v>
      </c>
    </row>
    <row r="148" spans="1:18" x14ac:dyDescent="0.25">
      <c r="A148" s="77" t="s">
        <v>9076</v>
      </c>
      <c r="B148" s="77" t="s">
        <v>9083</v>
      </c>
      <c r="C148" s="78">
        <v>45365</v>
      </c>
      <c r="D148" s="79">
        <v>-39</v>
      </c>
      <c r="E148" s="79" t="s">
        <v>9280</v>
      </c>
      <c r="F148" s="79">
        <v>-39</v>
      </c>
      <c r="G148" s="78">
        <v>45365</v>
      </c>
      <c r="H148" s="77" t="s">
        <v>9084</v>
      </c>
      <c r="I148" s="80">
        <v>1529946</v>
      </c>
      <c r="J148" s="80" t="s">
        <v>1306</v>
      </c>
      <c r="K148" s="80">
        <v>202732</v>
      </c>
      <c r="L148" s="81">
        <v>45369</v>
      </c>
      <c r="M148" s="77" t="s">
        <v>186</v>
      </c>
      <c r="N148" t="s">
        <v>1291</v>
      </c>
      <c r="O148" s="5">
        <v>40</v>
      </c>
      <c r="P148" s="42">
        <v>-39</v>
      </c>
      <c r="Q148" s="84">
        <v>1</v>
      </c>
      <c r="R148" t="s">
        <v>9279</v>
      </c>
    </row>
    <row r="149" spans="1:18" x14ac:dyDescent="0.25">
      <c r="A149" s="77" t="s">
        <v>9076</v>
      </c>
      <c r="B149" s="77" t="s">
        <v>9085</v>
      </c>
      <c r="C149" s="78">
        <v>45365</v>
      </c>
      <c r="D149" s="79">
        <v>-39</v>
      </c>
      <c r="E149" s="79" t="s">
        <v>9280</v>
      </c>
      <c r="F149" s="79">
        <v>-39</v>
      </c>
      <c r="G149" s="78">
        <v>45365</v>
      </c>
      <c r="H149" s="77" t="s">
        <v>9086</v>
      </c>
      <c r="I149" s="80">
        <v>1529946</v>
      </c>
      <c r="J149" s="80" t="s">
        <v>1306</v>
      </c>
      <c r="K149" s="80">
        <v>202732</v>
      </c>
      <c r="L149" s="81">
        <v>45369</v>
      </c>
      <c r="M149" s="77" t="s">
        <v>186</v>
      </c>
      <c r="N149" t="s">
        <v>1291</v>
      </c>
      <c r="O149" s="5">
        <v>40</v>
      </c>
      <c r="P149" s="42">
        <v>-39</v>
      </c>
      <c r="Q149" s="84">
        <v>1</v>
      </c>
      <c r="R149" t="s">
        <v>9279</v>
      </c>
    </row>
    <row r="150" spans="1:18" x14ac:dyDescent="0.25">
      <c r="A150" s="77" t="s">
        <v>9076</v>
      </c>
      <c r="B150" s="77" t="s">
        <v>9087</v>
      </c>
      <c r="C150" s="78">
        <v>45365</v>
      </c>
      <c r="D150" s="79">
        <v>-260.16000000000003</v>
      </c>
      <c r="E150" s="79">
        <v>-28.11</v>
      </c>
      <c r="F150" s="79">
        <v>-232.05</v>
      </c>
      <c r="G150" s="78">
        <v>45365</v>
      </c>
      <c r="H150" s="77" t="s">
        <v>9088</v>
      </c>
      <c r="I150" s="80">
        <v>1662420</v>
      </c>
      <c r="J150" s="80" t="s">
        <v>1318</v>
      </c>
      <c r="K150" s="80">
        <v>202732</v>
      </c>
      <c r="L150" s="81">
        <v>45369</v>
      </c>
      <c r="M150" s="77" t="s">
        <v>186</v>
      </c>
      <c r="N150" t="s">
        <v>1301</v>
      </c>
      <c r="O150" s="5">
        <v>32</v>
      </c>
      <c r="P150" s="42">
        <v>-77.349999999999994</v>
      </c>
      <c r="Q150" s="84">
        <v>3</v>
      </c>
      <c r="R150" t="s">
        <v>9279</v>
      </c>
    </row>
    <row r="151" spans="1:18" x14ac:dyDescent="0.25">
      <c r="A151" s="77" t="s">
        <v>9076</v>
      </c>
      <c r="B151" s="77" t="s">
        <v>9087</v>
      </c>
      <c r="C151" s="78">
        <v>45365</v>
      </c>
      <c r="D151" s="79">
        <v>-190.62</v>
      </c>
      <c r="E151" s="79">
        <v>-18.920000000000002</v>
      </c>
      <c r="F151" s="79">
        <v>-171.7</v>
      </c>
      <c r="G151" s="78">
        <v>45365</v>
      </c>
      <c r="H151" s="77" t="s">
        <v>9088</v>
      </c>
      <c r="I151" s="80">
        <v>1662421</v>
      </c>
      <c r="J151" s="80" t="s">
        <v>1300</v>
      </c>
      <c r="K151" s="80">
        <v>202732</v>
      </c>
      <c r="L151" s="81">
        <v>45369</v>
      </c>
      <c r="M151" s="77" t="s">
        <v>186</v>
      </c>
      <c r="N151" t="s">
        <v>1301</v>
      </c>
      <c r="O151" s="5">
        <v>32</v>
      </c>
      <c r="P151" s="42">
        <v>-85.85</v>
      </c>
      <c r="Q151" s="84">
        <v>2</v>
      </c>
      <c r="R151" t="s">
        <v>9279</v>
      </c>
    </row>
    <row r="152" spans="1:18" x14ac:dyDescent="0.25">
      <c r="A152" s="77" t="s">
        <v>9076</v>
      </c>
      <c r="B152" s="77" t="s">
        <v>9087</v>
      </c>
      <c r="C152" s="78">
        <v>45365</v>
      </c>
      <c r="D152" s="79">
        <v>-95.31</v>
      </c>
      <c r="E152" s="79">
        <v>-9.4600000000000009</v>
      </c>
      <c r="F152" s="79">
        <v>-85.85</v>
      </c>
      <c r="G152" s="78">
        <v>45365</v>
      </c>
      <c r="H152" s="77" t="s">
        <v>9088</v>
      </c>
      <c r="I152" s="80">
        <v>1662422</v>
      </c>
      <c r="J152" s="80" t="s">
        <v>1327</v>
      </c>
      <c r="K152" s="80">
        <v>202732</v>
      </c>
      <c r="L152" s="81">
        <v>45369</v>
      </c>
      <c r="M152" s="77" t="s">
        <v>186</v>
      </c>
      <c r="N152" t="s">
        <v>1301</v>
      </c>
      <c r="O152" s="5">
        <v>32</v>
      </c>
      <c r="P152" s="42">
        <v>-85.85</v>
      </c>
      <c r="Q152" s="84">
        <v>1</v>
      </c>
      <c r="R152" t="s">
        <v>9279</v>
      </c>
    </row>
    <row r="153" spans="1:18" x14ac:dyDescent="0.25">
      <c r="A153" s="77" t="s">
        <v>9076</v>
      </c>
      <c r="B153" s="77" t="s">
        <v>9087</v>
      </c>
      <c r="C153" s="78">
        <v>45365</v>
      </c>
      <c r="D153" s="79">
        <v>-25.88</v>
      </c>
      <c r="E153" s="79">
        <v>-8.7200000000000006</v>
      </c>
      <c r="F153" s="79">
        <v>-17.16</v>
      </c>
      <c r="G153" s="78">
        <v>45365</v>
      </c>
      <c r="H153" s="77" t="s">
        <v>9088</v>
      </c>
      <c r="I153" s="80">
        <v>1793724</v>
      </c>
      <c r="J153" s="80" t="s">
        <v>8895</v>
      </c>
      <c r="K153" s="80">
        <v>202732</v>
      </c>
      <c r="L153" s="81">
        <v>45369</v>
      </c>
      <c r="M153" s="77" t="s">
        <v>186</v>
      </c>
      <c r="N153" t="s">
        <v>8894</v>
      </c>
      <c r="O153" s="5">
        <v>15</v>
      </c>
      <c r="P153" s="42">
        <v>-17.16</v>
      </c>
      <c r="Q153" s="84">
        <v>1</v>
      </c>
      <c r="R153" t="s">
        <v>9279</v>
      </c>
    </row>
    <row r="154" spans="1:18" x14ac:dyDescent="0.25">
      <c r="A154" s="77" t="s">
        <v>9076</v>
      </c>
      <c r="B154" s="77" t="s">
        <v>9087</v>
      </c>
      <c r="C154" s="78">
        <v>45365</v>
      </c>
      <c r="D154" s="79">
        <v>-26.25</v>
      </c>
      <c r="E154" s="79">
        <v>-8.7200000000000006</v>
      </c>
      <c r="F154" s="79">
        <v>-17.53</v>
      </c>
      <c r="G154" s="78">
        <v>45365</v>
      </c>
      <c r="H154" s="77" t="s">
        <v>9088</v>
      </c>
      <c r="I154" s="80">
        <v>1793725</v>
      </c>
      <c r="J154" s="80" t="s">
        <v>8898</v>
      </c>
      <c r="K154" s="80">
        <v>202732</v>
      </c>
      <c r="L154" s="81">
        <v>45369</v>
      </c>
      <c r="M154" s="77" t="s">
        <v>186</v>
      </c>
      <c r="N154" t="s">
        <v>8894</v>
      </c>
      <c r="O154" s="5">
        <v>15</v>
      </c>
      <c r="P154" s="42">
        <v>-17.53</v>
      </c>
      <c r="Q154" s="84">
        <v>1</v>
      </c>
      <c r="R154" t="s">
        <v>9279</v>
      </c>
    </row>
    <row r="155" spans="1:18" x14ac:dyDescent="0.25">
      <c r="A155" s="77" t="s">
        <v>9076</v>
      </c>
      <c r="B155" s="77" t="s">
        <v>9089</v>
      </c>
      <c r="C155" s="78">
        <v>45365</v>
      </c>
      <c r="D155" s="79">
        <v>-86.72</v>
      </c>
      <c r="E155" s="79">
        <v>-9.3699999999999992</v>
      </c>
      <c r="F155" s="79">
        <v>-77.349999999999994</v>
      </c>
      <c r="G155" s="78">
        <v>45365</v>
      </c>
      <c r="H155" s="77" t="s">
        <v>9090</v>
      </c>
      <c r="I155" s="80">
        <v>1662420</v>
      </c>
      <c r="J155" s="80" t="s">
        <v>1318</v>
      </c>
      <c r="K155" s="80">
        <v>202732</v>
      </c>
      <c r="L155" s="81">
        <v>45369</v>
      </c>
      <c r="M155" s="77" t="s">
        <v>186</v>
      </c>
      <c r="N155" t="s">
        <v>1301</v>
      </c>
      <c r="O155" s="5">
        <v>32</v>
      </c>
      <c r="P155" s="42">
        <v>-77.349999999999994</v>
      </c>
      <c r="Q155" s="84">
        <v>1</v>
      </c>
      <c r="R155" t="s">
        <v>9279</v>
      </c>
    </row>
    <row r="156" spans="1:18" x14ac:dyDescent="0.25">
      <c r="A156" s="77" t="s">
        <v>9076</v>
      </c>
      <c r="B156" s="77" t="s">
        <v>9089</v>
      </c>
      <c r="C156" s="78">
        <v>45365</v>
      </c>
      <c r="D156" s="79">
        <v>-190.62</v>
      </c>
      <c r="E156" s="79">
        <v>-18.920000000000002</v>
      </c>
      <c r="F156" s="79">
        <v>-171.7</v>
      </c>
      <c r="G156" s="78">
        <v>45365</v>
      </c>
      <c r="H156" s="77" t="s">
        <v>9090</v>
      </c>
      <c r="I156" s="80">
        <v>1662421</v>
      </c>
      <c r="J156" s="80" t="s">
        <v>1300</v>
      </c>
      <c r="K156" s="80">
        <v>202732</v>
      </c>
      <c r="L156" s="81">
        <v>45369</v>
      </c>
      <c r="M156" s="77" t="s">
        <v>186</v>
      </c>
      <c r="N156" t="s">
        <v>1301</v>
      </c>
      <c r="O156" s="5">
        <v>32</v>
      </c>
      <c r="P156" s="42">
        <v>-85.85</v>
      </c>
      <c r="Q156" s="84">
        <v>2</v>
      </c>
      <c r="R156" t="s">
        <v>9279</v>
      </c>
    </row>
    <row r="157" spans="1:18" x14ac:dyDescent="0.25">
      <c r="A157" s="77" t="s">
        <v>9076</v>
      </c>
      <c r="B157" s="77" t="s">
        <v>9091</v>
      </c>
      <c r="C157" s="78">
        <v>45365</v>
      </c>
      <c r="D157" s="79">
        <v>-25.55</v>
      </c>
      <c r="E157" s="79" t="s">
        <v>9280</v>
      </c>
      <c r="F157" s="79">
        <v>-25.55</v>
      </c>
      <c r="G157" s="78">
        <v>45365</v>
      </c>
      <c r="H157" s="77" t="s">
        <v>9092</v>
      </c>
      <c r="I157" s="80">
        <v>1516596</v>
      </c>
      <c r="J157" s="80" t="s">
        <v>1344</v>
      </c>
      <c r="K157" s="80">
        <v>202732</v>
      </c>
      <c r="L157" s="81">
        <v>45369</v>
      </c>
      <c r="M157" s="77" t="s">
        <v>186</v>
      </c>
      <c r="N157" t="s">
        <v>1291</v>
      </c>
      <c r="O157" s="5">
        <v>40</v>
      </c>
      <c r="P157" s="42">
        <v>-25.55</v>
      </c>
      <c r="Q157" s="84">
        <v>1</v>
      </c>
      <c r="R157" t="s">
        <v>9279</v>
      </c>
    </row>
    <row r="158" spans="1:18" x14ac:dyDescent="0.25">
      <c r="A158" s="77" t="s">
        <v>9076</v>
      </c>
      <c r="B158" s="77" t="s">
        <v>9093</v>
      </c>
      <c r="C158" s="78">
        <v>45365</v>
      </c>
      <c r="D158" s="79">
        <v>-39</v>
      </c>
      <c r="E158" s="79" t="s">
        <v>9280</v>
      </c>
      <c r="F158" s="79">
        <v>-39</v>
      </c>
      <c r="G158" s="78">
        <v>45365</v>
      </c>
      <c r="H158" s="77" t="s">
        <v>9094</v>
      </c>
      <c r="I158" s="80">
        <v>1529947</v>
      </c>
      <c r="J158" s="80" t="s">
        <v>1294</v>
      </c>
      <c r="K158" s="80">
        <v>202732</v>
      </c>
      <c r="L158" s="81">
        <v>45369</v>
      </c>
      <c r="M158" s="77" t="s">
        <v>186</v>
      </c>
      <c r="N158" t="s">
        <v>1291</v>
      </c>
      <c r="O158" s="5">
        <v>40</v>
      </c>
      <c r="P158" s="42">
        <v>-39</v>
      </c>
      <c r="Q158" s="84">
        <v>1</v>
      </c>
      <c r="R158" t="s">
        <v>9279</v>
      </c>
    </row>
    <row r="159" spans="1:18" x14ac:dyDescent="0.25">
      <c r="A159" s="77" t="s">
        <v>9076</v>
      </c>
      <c r="B159" s="77" t="s">
        <v>9095</v>
      </c>
      <c r="C159" s="78">
        <v>45365</v>
      </c>
      <c r="D159" s="79">
        <v>-86.72</v>
      </c>
      <c r="E159" s="79">
        <v>-9.3699999999999992</v>
      </c>
      <c r="F159" s="79">
        <v>-77.349999999999994</v>
      </c>
      <c r="G159" s="78">
        <v>45365</v>
      </c>
      <c r="H159" s="77" t="s">
        <v>9096</v>
      </c>
      <c r="I159" s="80">
        <v>1662420</v>
      </c>
      <c r="J159" s="80" t="s">
        <v>1318</v>
      </c>
      <c r="K159" s="80">
        <v>202732</v>
      </c>
      <c r="L159" s="81">
        <v>45369</v>
      </c>
      <c r="M159" s="77" t="s">
        <v>186</v>
      </c>
      <c r="N159" t="s">
        <v>1301</v>
      </c>
      <c r="O159" s="5">
        <v>32</v>
      </c>
      <c r="P159" s="42">
        <v>-77.349999999999994</v>
      </c>
      <c r="Q159" s="84">
        <v>1</v>
      </c>
      <c r="R159" t="s">
        <v>9279</v>
      </c>
    </row>
    <row r="160" spans="1:18" x14ac:dyDescent="0.25">
      <c r="A160" s="77" t="s">
        <v>9097</v>
      </c>
      <c r="B160" s="77" t="s">
        <v>9098</v>
      </c>
      <c r="C160" s="78">
        <v>45367</v>
      </c>
      <c r="D160" s="79">
        <v>-39</v>
      </c>
      <c r="E160" s="79" t="s">
        <v>9280</v>
      </c>
      <c r="F160" s="79">
        <v>-39</v>
      </c>
      <c r="G160" s="78">
        <v>45367</v>
      </c>
      <c r="H160" s="77" t="s">
        <v>9099</v>
      </c>
      <c r="I160" s="80">
        <v>1529947</v>
      </c>
      <c r="J160" s="80" t="s">
        <v>1294</v>
      </c>
      <c r="K160" s="80">
        <v>202756</v>
      </c>
      <c r="L160" s="81">
        <v>45370</v>
      </c>
      <c r="M160" s="77" t="s">
        <v>186</v>
      </c>
      <c r="N160" t="s">
        <v>1291</v>
      </c>
      <c r="O160" s="5">
        <v>40</v>
      </c>
      <c r="P160" s="42">
        <v>-39</v>
      </c>
      <c r="Q160" s="84">
        <v>1</v>
      </c>
      <c r="R160" t="s">
        <v>9279</v>
      </c>
    </row>
    <row r="161" spans="1:18" x14ac:dyDescent="0.25">
      <c r="A161" s="77" t="s">
        <v>9097</v>
      </c>
      <c r="B161" s="77" t="s">
        <v>9100</v>
      </c>
      <c r="C161" s="78">
        <v>45366</v>
      </c>
      <c r="D161" s="79">
        <v>-39</v>
      </c>
      <c r="E161" s="79" t="s">
        <v>9280</v>
      </c>
      <c r="F161" s="79">
        <v>-39</v>
      </c>
      <c r="G161" s="78">
        <v>45366</v>
      </c>
      <c r="H161" s="77" t="s">
        <v>9101</v>
      </c>
      <c r="I161" s="80">
        <v>1529947</v>
      </c>
      <c r="J161" s="80" t="s">
        <v>1294</v>
      </c>
      <c r="K161" s="80">
        <v>202756</v>
      </c>
      <c r="L161" s="81">
        <v>45370</v>
      </c>
      <c r="M161" s="77" t="s">
        <v>186</v>
      </c>
      <c r="N161" t="s">
        <v>1291</v>
      </c>
      <c r="O161" s="5">
        <v>40</v>
      </c>
      <c r="P161" s="42">
        <v>-39</v>
      </c>
      <c r="Q161" s="84">
        <v>1</v>
      </c>
      <c r="R161" t="s">
        <v>9279</v>
      </c>
    </row>
    <row r="162" spans="1:18" x14ac:dyDescent="0.25">
      <c r="A162" s="77" t="s">
        <v>9097</v>
      </c>
      <c r="B162" s="77" t="s">
        <v>9102</v>
      </c>
      <c r="C162" s="78">
        <v>45367</v>
      </c>
      <c r="D162" s="79">
        <v>-40.36</v>
      </c>
      <c r="E162" s="79">
        <v>-9.07</v>
      </c>
      <c r="F162" s="79">
        <v>-31.29</v>
      </c>
      <c r="G162" s="78">
        <v>45367</v>
      </c>
      <c r="H162" s="77" t="s">
        <v>9103</v>
      </c>
      <c r="I162" s="80">
        <v>1793729</v>
      </c>
      <c r="J162" s="80" t="s">
        <v>8893</v>
      </c>
      <c r="K162" s="80">
        <v>202756</v>
      </c>
      <c r="L162" s="81">
        <v>45370</v>
      </c>
      <c r="M162" s="77" t="s">
        <v>186</v>
      </c>
      <c r="N162" t="s">
        <v>8894</v>
      </c>
      <c r="O162" s="5">
        <v>15</v>
      </c>
      <c r="P162" s="42">
        <v>-31.29</v>
      </c>
      <c r="Q162" s="84">
        <v>1</v>
      </c>
      <c r="R162" t="s">
        <v>9279</v>
      </c>
    </row>
    <row r="163" spans="1:18" x14ac:dyDescent="0.25">
      <c r="A163" s="77" t="s">
        <v>9097</v>
      </c>
      <c r="B163" s="77" t="s">
        <v>9104</v>
      </c>
      <c r="C163" s="78">
        <v>45366</v>
      </c>
      <c r="D163" s="79">
        <v>-285.93</v>
      </c>
      <c r="E163" s="79">
        <v>-28.38</v>
      </c>
      <c r="F163" s="79">
        <v>-257.55</v>
      </c>
      <c r="G163" s="78">
        <v>45366</v>
      </c>
      <c r="H163" s="77" t="s">
        <v>9105</v>
      </c>
      <c r="I163" s="80">
        <v>1662421</v>
      </c>
      <c r="J163" s="80" t="s">
        <v>1300</v>
      </c>
      <c r="K163" s="80">
        <v>202756</v>
      </c>
      <c r="L163" s="81">
        <v>45370</v>
      </c>
      <c r="M163" s="77" t="s">
        <v>186</v>
      </c>
      <c r="N163" t="s">
        <v>1301</v>
      </c>
      <c r="O163" s="5">
        <v>32</v>
      </c>
      <c r="P163" s="42">
        <v>-85.85</v>
      </c>
      <c r="Q163" s="84">
        <v>3</v>
      </c>
      <c r="R163" t="s">
        <v>9279</v>
      </c>
    </row>
    <row r="164" spans="1:18" x14ac:dyDescent="0.25">
      <c r="A164" s="77" t="s">
        <v>9097</v>
      </c>
      <c r="B164" s="77" t="s">
        <v>9104</v>
      </c>
      <c r="C164" s="78">
        <v>45366</v>
      </c>
      <c r="D164" s="79">
        <v>-35.869999999999997</v>
      </c>
      <c r="E164" s="79">
        <v>-8.89</v>
      </c>
      <c r="F164" s="79">
        <v>-26.98</v>
      </c>
      <c r="G164" s="78">
        <v>45366</v>
      </c>
      <c r="H164" s="77" t="s">
        <v>9105</v>
      </c>
      <c r="I164" s="80">
        <v>1793728</v>
      </c>
      <c r="J164" s="80" t="s">
        <v>8897</v>
      </c>
      <c r="K164" s="80">
        <v>202756</v>
      </c>
      <c r="L164" s="81">
        <v>45370</v>
      </c>
      <c r="M164" s="77" t="s">
        <v>186</v>
      </c>
      <c r="N164" t="s">
        <v>8894</v>
      </c>
      <c r="O164" s="5">
        <v>15</v>
      </c>
      <c r="P164" s="42">
        <v>-26.98</v>
      </c>
      <c r="Q164" s="84">
        <v>1</v>
      </c>
      <c r="R164" t="s">
        <v>9279</v>
      </c>
    </row>
    <row r="165" spans="1:18" x14ac:dyDescent="0.25">
      <c r="A165" s="77" t="s">
        <v>9097</v>
      </c>
      <c r="B165" s="77" t="s">
        <v>9106</v>
      </c>
      <c r="C165" s="78">
        <v>45366</v>
      </c>
      <c r="D165" s="79">
        <v>-86.72</v>
      </c>
      <c r="E165" s="79">
        <v>-9.3699999999999992</v>
      </c>
      <c r="F165" s="79">
        <v>-77.349999999999994</v>
      </c>
      <c r="G165" s="78">
        <v>45366</v>
      </c>
      <c r="H165" s="77" t="s">
        <v>9107</v>
      </c>
      <c r="I165" s="80">
        <v>1662420</v>
      </c>
      <c r="J165" s="80" t="s">
        <v>1318</v>
      </c>
      <c r="K165" s="80">
        <v>202756</v>
      </c>
      <c r="L165" s="81">
        <v>45370</v>
      </c>
      <c r="M165" s="77" t="s">
        <v>186</v>
      </c>
      <c r="N165" t="s">
        <v>1301</v>
      </c>
      <c r="O165" s="5">
        <v>32</v>
      </c>
      <c r="P165" s="42">
        <v>-77.349999999999994</v>
      </c>
      <c r="Q165" s="84">
        <v>1</v>
      </c>
      <c r="R165" t="s">
        <v>9279</v>
      </c>
    </row>
    <row r="166" spans="1:18" x14ac:dyDescent="0.25">
      <c r="A166" s="77" t="s">
        <v>9097</v>
      </c>
      <c r="B166" s="77" t="s">
        <v>9106</v>
      </c>
      <c r="C166" s="78">
        <v>45366</v>
      </c>
      <c r="D166" s="79">
        <v>-95.31</v>
      </c>
      <c r="E166" s="79">
        <v>-9.4600000000000009</v>
      </c>
      <c r="F166" s="79">
        <v>-85.85</v>
      </c>
      <c r="G166" s="78">
        <v>45366</v>
      </c>
      <c r="H166" s="77" t="s">
        <v>9107</v>
      </c>
      <c r="I166" s="80">
        <v>1662421</v>
      </c>
      <c r="J166" s="80" t="s">
        <v>1300</v>
      </c>
      <c r="K166" s="80">
        <v>202756</v>
      </c>
      <c r="L166" s="81">
        <v>45370</v>
      </c>
      <c r="M166" s="77" t="s">
        <v>186</v>
      </c>
      <c r="N166" t="s">
        <v>1301</v>
      </c>
      <c r="O166" s="5">
        <v>32</v>
      </c>
      <c r="P166" s="42">
        <v>-85.85</v>
      </c>
      <c r="Q166" s="84">
        <v>1</v>
      </c>
      <c r="R166" t="s">
        <v>9279</v>
      </c>
    </row>
    <row r="167" spans="1:18" x14ac:dyDescent="0.25">
      <c r="A167" s="77" t="s">
        <v>9097</v>
      </c>
      <c r="B167" s="77" t="s">
        <v>9108</v>
      </c>
      <c r="C167" s="78">
        <v>45366</v>
      </c>
      <c r="D167" s="79">
        <v>-86.72</v>
      </c>
      <c r="E167" s="79">
        <v>-9.3699999999999992</v>
      </c>
      <c r="F167" s="79">
        <v>-77.349999999999994</v>
      </c>
      <c r="G167" s="78">
        <v>45366</v>
      </c>
      <c r="H167" s="77" t="s">
        <v>9109</v>
      </c>
      <c r="I167" s="80">
        <v>1662420</v>
      </c>
      <c r="J167" s="80" t="s">
        <v>1318</v>
      </c>
      <c r="K167" s="80">
        <v>202756</v>
      </c>
      <c r="L167" s="81">
        <v>45370</v>
      </c>
      <c r="M167" s="77" t="s">
        <v>186</v>
      </c>
      <c r="N167" t="s">
        <v>1301</v>
      </c>
      <c r="O167" s="5">
        <v>32</v>
      </c>
      <c r="P167" s="42">
        <v>-77.349999999999994</v>
      </c>
      <c r="Q167" s="84">
        <v>1</v>
      </c>
      <c r="R167" t="s">
        <v>9279</v>
      </c>
    </row>
    <row r="168" spans="1:18" x14ac:dyDescent="0.25">
      <c r="A168" s="77" t="s">
        <v>9097</v>
      </c>
      <c r="B168" s="77" t="s">
        <v>9110</v>
      </c>
      <c r="C168" s="78">
        <v>45366</v>
      </c>
      <c r="D168" s="79">
        <v>-40.36</v>
      </c>
      <c r="E168" s="79">
        <v>-9.07</v>
      </c>
      <c r="F168" s="79">
        <v>-31.29</v>
      </c>
      <c r="G168" s="78">
        <v>45366</v>
      </c>
      <c r="H168" s="77" t="s">
        <v>9111</v>
      </c>
      <c r="I168" s="80">
        <v>1793729</v>
      </c>
      <c r="J168" s="80" t="s">
        <v>8893</v>
      </c>
      <c r="K168" s="80">
        <v>202756</v>
      </c>
      <c r="L168" s="81">
        <v>45370</v>
      </c>
      <c r="M168" s="77" t="s">
        <v>186</v>
      </c>
      <c r="N168" t="s">
        <v>8894</v>
      </c>
      <c r="O168" s="5">
        <v>15</v>
      </c>
      <c r="P168" s="42">
        <v>-31.29</v>
      </c>
      <c r="Q168" s="84">
        <v>1</v>
      </c>
      <c r="R168" t="s">
        <v>9279</v>
      </c>
    </row>
    <row r="169" spans="1:18" x14ac:dyDescent="0.25">
      <c r="A169" s="77" t="s">
        <v>9097</v>
      </c>
      <c r="B169" s="77" t="s">
        <v>9112</v>
      </c>
      <c r="C169" s="78">
        <v>45366</v>
      </c>
      <c r="D169" s="79">
        <v>-64.8</v>
      </c>
      <c r="E169" s="79">
        <v>-17.72</v>
      </c>
      <c r="F169" s="79">
        <v>-47.08</v>
      </c>
      <c r="G169" s="78">
        <v>45366</v>
      </c>
      <c r="H169" s="77" t="s">
        <v>9113</v>
      </c>
      <c r="I169" s="80">
        <v>1793726</v>
      </c>
      <c r="J169" s="80" t="s">
        <v>8896</v>
      </c>
      <c r="K169" s="80">
        <v>202756</v>
      </c>
      <c r="L169" s="81">
        <v>45370</v>
      </c>
      <c r="M169" s="77" t="s">
        <v>186</v>
      </c>
      <c r="N169" t="s">
        <v>8894</v>
      </c>
      <c r="O169" s="5">
        <v>15</v>
      </c>
      <c r="P169" s="42">
        <v>-23.54</v>
      </c>
      <c r="Q169" s="84">
        <v>2</v>
      </c>
      <c r="R169" t="s">
        <v>9279</v>
      </c>
    </row>
    <row r="170" spans="1:18" x14ac:dyDescent="0.25">
      <c r="A170" s="77" t="s">
        <v>9097</v>
      </c>
      <c r="B170" s="77" t="s">
        <v>9114</v>
      </c>
      <c r="C170" s="78">
        <v>45366</v>
      </c>
      <c r="D170" s="79">
        <v>-22.78</v>
      </c>
      <c r="E170" s="79" t="s">
        <v>9280</v>
      </c>
      <c r="F170" s="79">
        <v>-22.78</v>
      </c>
      <c r="G170" s="78">
        <v>45366</v>
      </c>
      <c r="H170" s="77" t="s">
        <v>9115</v>
      </c>
      <c r="I170" s="80">
        <v>1529939</v>
      </c>
      <c r="J170" s="80" t="s">
        <v>1339</v>
      </c>
      <c r="K170" s="80">
        <v>202756</v>
      </c>
      <c r="L170" s="81">
        <v>45370</v>
      </c>
      <c r="M170" s="77" t="s">
        <v>186</v>
      </c>
      <c r="N170" t="s">
        <v>1291</v>
      </c>
      <c r="O170" s="5">
        <v>40</v>
      </c>
      <c r="P170" s="42">
        <v>-22.78</v>
      </c>
      <c r="Q170" s="84">
        <v>1</v>
      </c>
      <c r="R170" t="s">
        <v>9279</v>
      </c>
    </row>
    <row r="171" spans="1:18" x14ac:dyDescent="0.25">
      <c r="A171" s="77" t="s">
        <v>9097</v>
      </c>
      <c r="B171" s="77" t="s">
        <v>9116</v>
      </c>
      <c r="C171" s="78">
        <v>45366</v>
      </c>
      <c r="D171" s="79">
        <v>-86.72</v>
      </c>
      <c r="E171" s="79">
        <v>-9.3699999999999992</v>
      </c>
      <c r="F171" s="79">
        <v>-77.349999999999994</v>
      </c>
      <c r="G171" s="78">
        <v>45366</v>
      </c>
      <c r="H171" s="77" t="s">
        <v>9117</v>
      </c>
      <c r="I171" s="80">
        <v>1662420</v>
      </c>
      <c r="J171" s="80" t="s">
        <v>1318</v>
      </c>
      <c r="K171" s="80">
        <v>202756</v>
      </c>
      <c r="L171" s="81">
        <v>45370</v>
      </c>
      <c r="M171" s="77" t="s">
        <v>186</v>
      </c>
      <c r="N171" t="s">
        <v>1301</v>
      </c>
      <c r="O171" s="5">
        <v>32</v>
      </c>
      <c r="P171" s="42">
        <v>-77.349999999999994</v>
      </c>
      <c r="Q171" s="84">
        <v>1</v>
      </c>
      <c r="R171" t="s">
        <v>9279</v>
      </c>
    </row>
    <row r="172" spans="1:18" x14ac:dyDescent="0.25">
      <c r="A172" s="77" t="s">
        <v>9097</v>
      </c>
      <c r="B172" s="77" t="s">
        <v>9116</v>
      </c>
      <c r="C172" s="78">
        <v>45366</v>
      </c>
      <c r="D172" s="79">
        <v>-95.31</v>
      </c>
      <c r="E172" s="79">
        <v>-9.4600000000000009</v>
      </c>
      <c r="F172" s="79">
        <v>-85.85</v>
      </c>
      <c r="G172" s="78">
        <v>45366</v>
      </c>
      <c r="H172" s="77" t="s">
        <v>9117</v>
      </c>
      <c r="I172" s="80">
        <v>1662421</v>
      </c>
      <c r="J172" s="80" t="s">
        <v>1300</v>
      </c>
      <c r="K172" s="80">
        <v>202756</v>
      </c>
      <c r="L172" s="81">
        <v>45370</v>
      </c>
      <c r="M172" s="77" t="s">
        <v>186</v>
      </c>
      <c r="N172" t="s">
        <v>1301</v>
      </c>
      <c r="O172" s="5">
        <v>32</v>
      </c>
      <c r="P172" s="42">
        <v>-85.85</v>
      </c>
      <c r="Q172" s="84">
        <v>1</v>
      </c>
      <c r="R172" t="s">
        <v>9279</v>
      </c>
    </row>
    <row r="173" spans="1:18" x14ac:dyDescent="0.25">
      <c r="A173" s="77" t="s">
        <v>9097</v>
      </c>
      <c r="B173" s="77" t="s">
        <v>9118</v>
      </c>
      <c r="C173" s="78">
        <v>45366</v>
      </c>
      <c r="D173" s="79">
        <v>-260.16000000000003</v>
      </c>
      <c r="E173" s="79">
        <v>-28.11</v>
      </c>
      <c r="F173" s="79">
        <v>-232.05</v>
      </c>
      <c r="G173" s="78">
        <v>45366</v>
      </c>
      <c r="H173" s="77" t="s">
        <v>9119</v>
      </c>
      <c r="I173" s="80">
        <v>1662420</v>
      </c>
      <c r="J173" s="80" t="s">
        <v>1318</v>
      </c>
      <c r="K173" s="80">
        <v>202756</v>
      </c>
      <c r="L173" s="81">
        <v>45370</v>
      </c>
      <c r="M173" s="77" t="s">
        <v>186</v>
      </c>
      <c r="N173" t="s">
        <v>1301</v>
      </c>
      <c r="O173" s="5">
        <v>32</v>
      </c>
      <c r="P173" s="42">
        <v>-77.349999999999994</v>
      </c>
      <c r="Q173" s="84">
        <v>3</v>
      </c>
      <c r="R173" t="s">
        <v>9279</v>
      </c>
    </row>
    <row r="174" spans="1:18" x14ac:dyDescent="0.25">
      <c r="A174" s="77" t="s">
        <v>9097</v>
      </c>
      <c r="B174" s="77" t="s">
        <v>9118</v>
      </c>
      <c r="C174" s="78">
        <v>45366</v>
      </c>
      <c r="D174" s="79">
        <v>-95.31</v>
      </c>
      <c r="E174" s="79">
        <v>-9.4600000000000009</v>
      </c>
      <c r="F174" s="79">
        <v>-85.85</v>
      </c>
      <c r="G174" s="78">
        <v>45366</v>
      </c>
      <c r="H174" s="77" t="s">
        <v>9119</v>
      </c>
      <c r="I174" s="80">
        <v>1662421</v>
      </c>
      <c r="J174" s="80" t="s">
        <v>1300</v>
      </c>
      <c r="K174" s="80">
        <v>202756</v>
      </c>
      <c r="L174" s="81">
        <v>45370</v>
      </c>
      <c r="M174" s="77" t="s">
        <v>186</v>
      </c>
      <c r="N174" t="s">
        <v>1301</v>
      </c>
      <c r="O174" s="5">
        <v>32</v>
      </c>
      <c r="P174" s="42">
        <v>-85.85</v>
      </c>
      <c r="Q174" s="84">
        <v>1</v>
      </c>
      <c r="R174" t="s">
        <v>9279</v>
      </c>
    </row>
    <row r="175" spans="1:18" x14ac:dyDescent="0.25">
      <c r="A175" s="77" t="s">
        <v>9097</v>
      </c>
      <c r="B175" s="77" t="s">
        <v>9120</v>
      </c>
      <c r="C175" s="78">
        <v>45366</v>
      </c>
      <c r="D175" s="79">
        <v>-39</v>
      </c>
      <c r="E175" s="79" t="s">
        <v>9280</v>
      </c>
      <c r="F175" s="79">
        <v>-39</v>
      </c>
      <c r="G175" s="78">
        <v>45366</v>
      </c>
      <c r="H175" s="77" t="s">
        <v>9121</v>
      </c>
      <c r="I175" s="80">
        <v>1529947</v>
      </c>
      <c r="J175" s="80" t="s">
        <v>1294</v>
      </c>
      <c r="K175" s="80">
        <v>202756</v>
      </c>
      <c r="L175" s="81">
        <v>45370</v>
      </c>
      <c r="M175" s="77" t="s">
        <v>186</v>
      </c>
      <c r="N175" t="s">
        <v>1291</v>
      </c>
      <c r="O175" s="5">
        <v>40</v>
      </c>
      <c r="P175" s="42">
        <v>-39</v>
      </c>
      <c r="Q175" s="84">
        <v>1</v>
      </c>
      <c r="R175" t="s">
        <v>9279</v>
      </c>
    </row>
    <row r="176" spans="1:18" x14ac:dyDescent="0.25">
      <c r="A176" s="77" t="s">
        <v>9122</v>
      </c>
      <c r="B176" s="77" t="s">
        <v>9123</v>
      </c>
      <c r="C176" s="78">
        <v>45369</v>
      </c>
      <c r="D176" s="79">
        <v>-39</v>
      </c>
      <c r="E176" s="79" t="s">
        <v>9280</v>
      </c>
      <c r="F176" s="79">
        <v>-39</v>
      </c>
      <c r="G176" s="78">
        <v>45369</v>
      </c>
      <c r="H176" s="77" t="s">
        <v>9124</v>
      </c>
      <c r="I176" s="80">
        <v>1529947</v>
      </c>
      <c r="J176" s="80" t="s">
        <v>1294</v>
      </c>
      <c r="K176" s="80">
        <v>203053</v>
      </c>
      <c r="L176" s="81">
        <v>45371</v>
      </c>
      <c r="M176" s="77" t="s">
        <v>186</v>
      </c>
      <c r="N176" t="s">
        <v>1291</v>
      </c>
      <c r="O176" s="5">
        <v>40</v>
      </c>
      <c r="P176" s="42">
        <v>-39</v>
      </c>
      <c r="Q176" s="84">
        <v>1</v>
      </c>
      <c r="R176" t="s">
        <v>9279</v>
      </c>
    </row>
    <row r="177" spans="1:18" x14ac:dyDescent="0.25">
      <c r="A177" s="77" t="s">
        <v>9122</v>
      </c>
      <c r="B177" s="77" t="s">
        <v>9125</v>
      </c>
      <c r="C177" s="78">
        <v>45369</v>
      </c>
      <c r="D177" s="79">
        <v>-57</v>
      </c>
      <c r="E177" s="79" t="s">
        <v>9280</v>
      </c>
      <c r="F177" s="79">
        <v>-57</v>
      </c>
      <c r="G177" s="78">
        <v>45369</v>
      </c>
      <c r="H177" s="77" t="s">
        <v>9126</v>
      </c>
      <c r="I177" s="80">
        <v>1407972</v>
      </c>
      <c r="J177" s="80" t="s">
        <v>9282</v>
      </c>
      <c r="K177" s="80">
        <v>203053</v>
      </c>
      <c r="L177" s="81">
        <v>45371</v>
      </c>
      <c r="M177" s="77" t="s">
        <v>186</v>
      </c>
      <c r="N177" t="s">
        <v>1291</v>
      </c>
      <c r="O177" s="5">
        <v>40</v>
      </c>
      <c r="P177" s="42">
        <v>-57</v>
      </c>
      <c r="Q177" s="84">
        <v>1</v>
      </c>
      <c r="R177" t="s">
        <v>9279</v>
      </c>
    </row>
    <row r="178" spans="1:18" x14ac:dyDescent="0.25">
      <c r="A178" s="77" t="s">
        <v>9122</v>
      </c>
      <c r="B178" s="77" t="s">
        <v>9127</v>
      </c>
      <c r="C178" s="78">
        <v>45369</v>
      </c>
      <c r="D178" s="79">
        <v>-86.72</v>
      </c>
      <c r="E178" s="79">
        <v>-9.3699999999999992</v>
      </c>
      <c r="F178" s="79">
        <v>-77.349999999999994</v>
      </c>
      <c r="G178" s="78">
        <v>45369</v>
      </c>
      <c r="H178" s="77" t="s">
        <v>9128</v>
      </c>
      <c r="I178" s="80">
        <v>1662420</v>
      </c>
      <c r="J178" s="80" t="s">
        <v>1318</v>
      </c>
      <c r="K178" s="80">
        <v>203053</v>
      </c>
      <c r="L178" s="81">
        <v>45371</v>
      </c>
      <c r="M178" s="77" t="s">
        <v>186</v>
      </c>
      <c r="N178" t="s">
        <v>1301</v>
      </c>
      <c r="O178" s="5">
        <v>32</v>
      </c>
      <c r="P178" s="42">
        <v>-77.349999999999994</v>
      </c>
      <c r="Q178" s="84">
        <v>1</v>
      </c>
      <c r="R178" t="s">
        <v>9279</v>
      </c>
    </row>
    <row r="179" spans="1:18" x14ac:dyDescent="0.25">
      <c r="A179" s="77" t="s">
        <v>9129</v>
      </c>
      <c r="B179" s="77" t="s">
        <v>9130</v>
      </c>
      <c r="C179" s="78">
        <v>45370</v>
      </c>
      <c r="D179" s="79">
        <v>-64.760000000000005</v>
      </c>
      <c r="E179" s="79">
        <v>-19.760000000000002</v>
      </c>
      <c r="F179" s="79">
        <v>-45</v>
      </c>
      <c r="G179" s="78">
        <v>45370</v>
      </c>
      <c r="H179" s="77" t="s">
        <v>9131</v>
      </c>
      <c r="I179" s="80">
        <v>1663069</v>
      </c>
      <c r="J179" s="80" t="s">
        <v>5742</v>
      </c>
      <c r="K179" s="80">
        <v>203058</v>
      </c>
      <c r="L179" s="81">
        <v>45372</v>
      </c>
      <c r="M179" s="77" t="s">
        <v>186</v>
      </c>
      <c r="N179" t="s">
        <v>1311</v>
      </c>
      <c r="O179" s="5">
        <v>55</v>
      </c>
      <c r="P179" s="42">
        <v>-22.5</v>
      </c>
      <c r="Q179" s="84">
        <v>2</v>
      </c>
      <c r="R179" t="s">
        <v>9279</v>
      </c>
    </row>
    <row r="180" spans="1:18" x14ac:dyDescent="0.25">
      <c r="A180" s="77" t="s">
        <v>9129</v>
      </c>
      <c r="B180" s="77" t="s">
        <v>9130</v>
      </c>
      <c r="C180" s="78">
        <v>45370</v>
      </c>
      <c r="D180" s="79">
        <v>-32.380000000000003</v>
      </c>
      <c r="E180" s="79">
        <v>-9.8800000000000008</v>
      </c>
      <c r="F180" s="79">
        <v>-22.5</v>
      </c>
      <c r="G180" s="78">
        <v>45370</v>
      </c>
      <c r="H180" s="77" t="s">
        <v>9131</v>
      </c>
      <c r="I180" s="80">
        <v>1663075</v>
      </c>
      <c r="J180" s="80" t="s">
        <v>5741</v>
      </c>
      <c r="K180" s="80">
        <v>203058</v>
      </c>
      <c r="L180" s="81">
        <v>45372</v>
      </c>
      <c r="M180" s="77" t="s">
        <v>186</v>
      </c>
      <c r="N180" t="s">
        <v>1311</v>
      </c>
      <c r="O180" s="5">
        <v>55</v>
      </c>
      <c r="P180" s="42">
        <v>-22.5</v>
      </c>
      <c r="Q180" s="84">
        <v>1</v>
      </c>
      <c r="R180" t="s">
        <v>9279</v>
      </c>
    </row>
    <row r="181" spans="1:18" x14ac:dyDescent="0.25">
      <c r="A181" s="77" t="s">
        <v>9129</v>
      </c>
      <c r="B181" s="77" t="s">
        <v>9130</v>
      </c>
      <c r="C181" s="78">
        <v>45370</v>
      </c>
      <c r="D181" s="79">
        <v>-32.380000000000003</v>
      </c>
      <c r="E181" s="79">
        <v>-9.8800000000000008</v>
      </c>
      <c r="F181" s="79">
        <v>-22.5</v>
      </c>
      <c r="G181" s="78">
        <v>45370</v>
      </c>
      <c r="H181" s="77" t="s">
        <v>9131</v>
      </c>
      <c r="I181" s="80">
        <v>1663079</v>
      </c>
      <c r="J181" s="80" t="s">
        <v>5743</v>
      </c>
      <c r="K181" s="80">
        <v>203058</v>
      </c>
      <c r="L181" s="81">
        <v>45372</v>
      </c>
      <c r="M181" s="77" t="s">
        <v>186</v>
      </c>
      <c r="N181" t="s">
        <v>1311</v>
      </c>
      <c r="O181" s="5">
        <v>55</v>
      </c>
      <c r="P181" s="42">
        <v>-22.5</v>
      </c>
      <c r="Q181" s="84">
        <v>1</v>
      </c>
      <c r="R181" t="s">
        <v>9279</v>
      </c>
    </row>
    <row r="182" spans="1:18" x14ac:dyDescent="0.25">
      <c r="A182" s="77" t="s">
        <v>9129</v>
      </c>
      <c r="B182" s="77" t="s">
        <v>9132</v>
      </c>
      <c r="C182" s="78">
        <v>45370</v>
      </c>
      <c r="D182" s="79">
        <v>-39</v>
      </c>
      <c r="E182" s="79" t="s">
        <v>9280</v>
      </c>
      <c r="F182" s="79">
        <v>-39</v>
      </c>
      <c r="G182" s="78">
        <v>45370</v>
      </c>
      <c r="H182" s="77" t="s">
        <v>9133</v>
      </c>
      <c r="I182" s="80">
        <v>1529946</v>
      </c>
      <c r="J182" s="80" t="s">
        <v>1306</v>
      </c>
      <c r="K182" s="80">
        <v>203060</v>
      </c>
      <c r="L182" s="81">
        <v>45372</v>
      </c>
      <c r="M182" s="77" t="s">
        <v>186</v>
      </c>
      <c r="N182" t="s">
        <v>1291</v>
      </c>
      <c r="O182" s="5">
        <v>40</v>
      </c>
      <c r="P182" s="42">
        <v>-39</v>
      </c>
      <c r="Q182" s="84">
        <v>1</v>
      </c>
      <c r="R182" t="s">
        <v>9279</v>
      </c>
    </row>
    <row r="183" spans="1:18" x14ac:dyDescent="0.25">
      <c r="A183" s="77" t="s">
        <v>9129</v>
      </c>
      <c r="B183" s="77" t="s">
        <v>9134</v>
      </c>
      <c r="C183" s="78">
        <v>45370</v>
      </c>
      <c r="D183" s="79">
        <v>-95.31</v>
      </c>
      <c r="E183" s="79">
        <v>-9.4600000000000009</v>
      </c>
      <c r="F183" s="79">
        <v>-85.85</v>
      </c>
      <c r="G183" s="78">
        <v>45370</v>
      </c>
      <c r="H183" s="77" t="s">
        <v>9135</v>
      </c>
      <c r="I183" s="80">
        <v>1662421</v>
      </c>
      <c r="J183" s="80" t="s">
        <v>1300</v>
      </c>
      <c r="K183" s="80">
        <v>203060</v>
      </c>
      <c r="L183" s="81">
        <v>45372</v>
      </c>
      <c r="M183" s="77" t="s">
        <v>186</v>
      </c>
      <c r="N183" t="s">
        <v>1301</v>
      </c>
      <c r="O183" s="5">
        <v>32</v>
      </c>
      <c r="P183" s="42">
        <v>-85.85</v>
      </c>
      <c r="Q183" s="84">
        <v>1</v>
      </c>
      <c r="R183" t="s">
        <v>9279</v>
      </c>
    </row>
    <row r="184" spans="1:18" x14ac:dyDescent="0.25">
      <c r="A184" s="77" t="s">
        <v>9129</v>
      </c>
      <c r="B184" s="77" t="s">
        <v>9136</v>
      </c>
      <c r="C184" s="78">
        <v>45370</v>
      </c>
      <c r="D184" s="79">
        <v>-39</v>
      </c>
      <c r="E184" s="79" t="s">
        <v>9280</v>
      </c>
      <c r="F184" s="79">
        <v>-39</v>
      </c>
      <c r="G184" s="78">
        <v>45370</v>
      </c>
      <c r="H184" s="77" t="s">
        <v>9137</v>
      </c>
      <c r="I184" s="80">
        <v>1529947</v>
      </c>
      <c r="J184" s="80" t="s">
        <v>1294</v>
      </c>
      <c r="K184" s="80">
        <v>203060</v>
      </c>
      <c r="L184" s="81">
        <v>45372</v>
      </c>
      <c r="M184" s="77" t="s">
        <v>186</v>
      </c>
      <c r="N184" t="s">
        <v>1291</v>
      </c>
      <c r="O184" s="5">
        <v>40</v>
      </c>
      <c r="P184" s="42">
        <v>-39</v>
      </c>
      <c r="Q184" s="84">
        <v>1</v>
      </c>
      <c r="R184" t="s">
        <v>9279</v>
      </c>
    </row>
    <row r="185" spans="1:18" x14ac:dyDescent="0.25">
      <c r="A185" s="77" t="s">
        <v>9129</v>
      </c>
      <c r="B185" s="77" t="s">
        <v>9138</v>
      </c>
      <c r="C185" s="78">
        <v>45370</v>
      </c>
      <c r="D185" s="79">
        <v>-25.88</v>
      </c>
      <c r="E185" s="79">
        <v>-8.7200000000000006</v>
      </c>
      <c r="F185" s="79">
        <v>-17.16</v>
      </c>
      <c r="G185" s="78">
        <v>45370</v>
      </c>
      <c r="H185" s="77" t="s">
        <v>9139</v>
      </c>
      <c r="I185" s="80">
        <v>1793724</v>
      </c>
      <c r="J185" s="80" t="s">
        <v>8895</v>
      </c>
      <c r="K185" s="80">
        <v>203060</v>
      </c>
      <c r="L185" s="81">
        <v>45372</v>
      </c>
      <c r="M185" s="77" t="s">
        <v>186</v>
      </c>
      <c r="N185" t="s">
        <v>8894</v>
      </c>
      <c r="O185" s="5">
        <v>15</v>
      </c>
      <c r="P185" s="42">
        <v>-17.16</v>
      </c>
      <c r="Q185" s="84">
        <v>1</v>
      </c>
      <c r="R185" t="s">
        <v>9279</v>
      </c>
    </row>
    <row r="186" spans="1:18" x14ac:dyDescent="0.25">
      <c r="A186" s="77" t="s">
        <v>9129</v>
      </c>
      <c r="B186" s="77" t="s">
        <v>9138</v>
      </c>
      <c r="C186" s="78">
        <v>45370</v>
      </c>
      <c r="D186" s="79">
        <v>-40.36</v>
      </c>
      <c r="E186" s="79">
        <v>-9.07</v>
      </c>
      <c r="F186" s="79">
        <v>-31.29</v>
      </c>
      <c r="G186" s="78">
        <v>45370</v>
      </c>
      <c r="H186" s="77" t="s">
        <v>9139</v>
      </c>
      <c r="I186" s="80">
        <v>1793730</v>
      </c>
      <c r="J186" s="80" t="s">
        <v>8899</v>
      </c>
      <c r="K186" s="80">
        <v>203060</v>
      </c>
      <c r="L186" s="81">
        <v>45372</v>
      </c>
      <c r="M186" s="77" t="s">
        <v>186</v>
      </c>
      <c r="N186" t="s">
        <v>8894</v>
      </c>
      <c r="O186" s="5">
        <v>15</v>
      </c>
      <c r="P186" s="42">
        <v>-31.29</v>
      </c>
      <c r="Q186" s="84">
        <v>1</v>
      </c>
      <c r="R186" t="s">
        <v>9279</v>
      </c>
    </row>
    <row r="187" spans="1:18" x14ac:dyDescent="0.25">
      <c r="A187" s="77" t="s">
        <v>9129</v>
      </c>
      <c r="B187" s="77" t="s">
        <v>9140</v>
      </c>
      <c r="C187" s="78">
        <v>45370</v>
      </c>
      <c r="D187" s="79">
        <v>-86.72</v>
      </c>
      <c r="E187" s="79">
        <v>-9.3699999999999992</v>
      </c>
      <c r="F187" s="79">
        <v>-77.349999999999994</v>
      </c>
      <c r="G187" s="78">
        <v>45370</v>
      </c>
      <c r="H187" s="77" t="s">
        <v>9141</v>
      </c>
      <c r="I187" s="80">
        <v>1662420</v>
      </c>
      <c r="J187" s="80" t="s">
        <v>1318</v>
      </c>
      <c r="K187" s="80">
        <v>203060</v>
      </c>
      <c r="L187" s="81">
        <v>45372</v>
      </c>
      <c r="M187" s="77" t="s">
        <v>186</v>
      </c>
      <c r="N187" t="s">
        <v>1301</v>
      </c>
      <c r="O187" s="5">
        <v>32</v>
      </c>
      <c r="P187" s="42">
        <v>-77.349999999999994</v>
      </c>
      <c r="Q187" s="84">
        <v>1</v>
      </c>
      <c r="R187" t="s">
        <v>9279</v>
      </c>
    </row>
    <row r="188" spans="1:18" x14ac:dyDescent="0.25">
      <c r="A188" s="77" t="s">
        <v>9129</v>
      </c>
      <c r="B188" s="77" t="s">
        <v>9142</v>
      </c>
      <c r="C188" s="78">
        <v>45370</v>
      </c>
      <c r="D188" s="79">
        <v>-260.16000000000003</v>
      </c>
      <c r="E188" s="79">
        <v>-28.11</v>
      </c>
      <c r="F188" s="79">
        <v>-232.05</v>
      </c>
      <c r="G188" s="78">
        <v>45370</v>
      </c>
      <c r="H188" s="77" t="s">
        <v>9143</v>
      </c>
      <c r="I188" s="80">
        <v>1662420</v>
      </c>
      <c r="J188" s="80" t="s">
        <v>1318</v>
      </c>
      <c r="K188" s="80">
        <v>203060</v>
      </c>
      <c r="L188" s="81">
        <v>45372</v>
      </c>
      <c r="M188" s="77" t="s">
        <v>186</v>
      </c>
      <c r="N188" t="s">
        <v>1301</v>
      </c>
      <c r="O188" s="5">
        <v>32</v>
      </c>
      <c r="P188" s="42">
        <v>-77.349999999999994</v>
      </c>
      <c r="Q188" s="84">
        <v>3</v>
      </c>
      <c r="R188" t="s">
        <v>9279</v>
      </c>
    </row>
    <row r="189" spans="1:18" x14ac:dyDescent="0.25">
      <c r="A189" s="77" t="s">
        <v>9129</v>
      </c>
      <c r="B189" s="77" t="s">
        <v>9142</v>
      </c>
      <c r="C189" s="78">
        <v>45370</v>
      </c>
      <c r="D189" s="79">
        <v>-77.319999999999993</v>
      </c>
      <c r="E189" s="79">
        <v>-21.02</v>
      </c>
      <c r="F189" s="79">
        <v>-56.3</v>
      </c>
      <c r="G189" s="78">
        <v>45370</v>
      </c>
      <c r="H189" s="77" t="s">
        <v>9144</v>
      </c>
      <c r="I189" s="80">
        <v>1540783</v>
      </c>
      <c r="J189" s="80" t="s">
        <v>1317</v>
      </c>
      <c r="K189" s="80">
        <v>203060</v>
      </c>
      <c r="L189" s="81">
        <v>45372</v>
      </c>
      <c r="M189" s="77" t="s">
        <v>186</v>
      </c>
      <c r="N189" t="s">
        <v>1298</v>
      </c>
      <c r="O189" s="5">
        <v>60</v>
      </c>
      <c r="P189" s="42">
        <v>-28.15</v>
      </c>
      <c r="Q189" s="84">
        <v>2</v>
      </c>
      <c r="R189" t="s">
        <v>9279</v>
      </c>
    </row>
    <row r="190" spans="1:18" x14ac:dyDescent="0.25">
      <c r="A190" s="77" t="s">
        <v>9129</v>
      </c>
      <c r="B190" s="77" t="s">
        <v>9142</v>
      </c>
      <c r="C190" s="78">
        <v>45370</v>
      </c>
      <c r="D190" s="79">
        <v>-86.72</v>
      </c>
      <c r="E190" s="79">
        <v>-9.3699999999999992</v>
      </c>
      <c r="F190" s="79">
        <v>-77.349999999999994</v>
      </c>
      <c r="G190" s="78">
        <v>45370</v>
      </c>
      <c r="H190" s="77" t="s">
        <v>9144</v>
      </c>
      <c r="I190" s="80">
        <v>1662420</v>
      </c>
      <c r="J190" s="80" t="s">
        <v>1318</v>
      </c>
      <c r="K190" s="80">
        <v>203060</v>
      </c>
      <c r="L190" s="81">
        <v>45372</v>
      </c>
      <c r="M190" s="77" t="s">
        <v>186</v>
      </c>
      <c r="N190" t="s">
        <v>1301</v>
      </c>
      <c r="O190" s="5">
        <v>32</v>
      </c>
      <c r="P190" s="42">
        <v>-77.349999999999994</v>
      </c>
      <c r="Q190" s="84">
        <v>1</v>
      </c>
      <c r="R190" t="s">
        <v>9279</v>
      </c>
    </row>
    <row r="191" spans="1:18" x14ac:dyDescent="0.25">
      <c r="A191" s="77" t="s">
        <v>9145</v>
      </c>
      <c r="B191" s="77" t="s">
        <v>9146</v>
      </c>
      <c r="C191" s="78">
        <v>45371</v>
      </c>
      <c r="D191" s="79">
        <v>-32.380000000000003</v>
      </c>
      <c r="E191" s="79">
        <v>-9.8800000000000008</v>
      </c>
      <c r="F191" s="79">
        <v>-22.5</v>
      </c>
      <c r="G191" s="78">
        <v>45371</v>
      </c>
      <c r="H191" s="77" t="s">
        <v>9147</v>
      </c>
      <c r="I191" s="80">
        <v>1663075</v>
      </c>
      <c r="J191" s="80" t="s">
        <v>5741</v>
      </c>
      <c r="K191" s="80">
        <v>203184</v>
      </c>
      <c r="L191" s="81">
        <v>45373</v>
      </c>
      <c r="M191" s="77" t="s">
        <v>186</v>
      </c>
      <c r="N191" t="s">
        <v>1311</v>
      </c>
      <c r="O191" s="5">
        <v>55</v>
      </c>
      <c r="P191" s="42">
        <v>-22.5</v>
      </c>
      <c r="Q191" s="84">
        <v>1</v>
      </c>
      <c r="R191" t="s">
        <v>9279</v>
      </c>
    </row>
    <row r="192" spans="1:18" x14ac:dyDescent="0.25">
      <c r="A192" s="77" t="s">
        <v>9145</v>
      </c>
      <c r="B192" s="77" t="s">
        <v>9148</v>
      </c>
      <c r="C192" s="78">
        <v>45371</v>
      </c>
      <c r="D192" s="79">
        <v>-32.380000000000003</v>
      </c>
      <c r="E192" s="79">
        <v>-9.8800000000000008</v>
      </c>
      <c r="F192" s="79">
        <v>-22.5</v>
      </c>
      <c r="G192" s="78">
        <v>45371</v>
      </c>
      <c r="H192" s="77" t="s">
        <v>9149</v>
      </c>
      <c r="I192" s="80">
        <v>1663079</v>
      </c>
      <c r="J192" s="80" t="s">
        <v>5743</v>
      </c>
      <c r="K192" s="80">
        <v>203184</v>
      </c>
      <c r="L192" s="81">
        <v>45373</v>
      </c>
      <c r="M192" s="77" t="s">
        <v>186</v>
      </c>
      <c r="N192" t="s">
        <v>1311</v>
      </c>
      <c r="O192" s="5">
        <v>55</v>
      </c>
      <c r="P192" s="42">
        <v>-22.5</v>
      </c>
      <c r="Q192" s="84">
        <v>1</v>
      </c>
      <c r="R192" t="s">
        <v>9279</v>
      </c>
    </row>
    <row r="193" spans="1:18" x14ac:dyDescent="0.25">
      <c r="A193" s="77" t="s">
        <v>9145</v>
      </c>
      <c r="B193" s="77" t="s">
        <v>9150</v>
      </c>
      <c r="C193" s="78">
        <v>45371</v>
      </c>
      <c r="D193" s="79">
        <v>-39</v>
      </c>
      <c r="E193" s="79" t="s">
        <v>9280</v>
      </c>
      <c r="F193" s="79">
        <v>-39</v>
      </c>
      <c r="G193" s="78">
        <v>45371</v>
      </c>
      <c r="H193" s="77" t="s">
        <v>9151</v>
      </c>
      <c r="I193" s="80">
        <v>1529947</v>
      </c>
      <c r="J193" s="80" t="s">
        <v>1294</v>
      </c>
      <c r="K193" s="80">
        <v>203186</v>
      </c>
      <c r="L193" s="81">
        <v>45373</v>
      </c>
      <c r="M193" s="77" t="s">
        <v>186</v>
      </c>
      <c r="N193" t="s">
        <v>1291</v>
      </c>
      <c r="O193" s="5">
        <v>40</v>
      </c>
      <c r="P193" s="42">
        <v>-39</v>
      </c>
      <c r="Q193" s="84">
        <v>1</v>
      </c>
      <c r="R193" t="s">
        <v>9279</v>
      </c>
    </row>
    <row r="194" spans="1:18" x14ac:dyDescent="0.25">
      <c r="A194" s="77" t="s">
        <v>9145</v>
      </c>
      <c r="B194" s="77" t="s">
        <v>9152</v>
      </c>
      <c r="C194" s="78">
        <v>45371</v>
      </c>
      <c r="D194" s="79">
        <v>-64.47</v>
      </c>
      <c r="E194" s="79" t="s">
        <v>9280</v>
      </c>
      <c r="F194" s="79">
        <v>-64.47</v>
      </c>
      <c r="G194" s="78">
        <v>45371</v>
      </c>
      <c r="H194" s="77" t="s">
        <v>9153</v>
      </c>
      <c r="I194" s="80">
        <v>1585793</v>
      </c>
      <c r="J194" s="80" t="s">
        <v>1323</v>
      </c>
      <c r="K194" s="80">
        <v>203186</v>
      </c>
      <c r="L194" s="81">
        <v>45373</v>
      </c>
      <c r="M194" s="77" t="s">
        <v>186</v>
      </c>
      <c r="N194" t="s">
        <v>1291</v>
      </c>
      <c r="O194" s="5">
        <v>40</v>
      </c>
      <c r="P194" s="42">
        <v>-64.47</v>
      </c>
      <c r="Q194" s="84">
        <v>1</v>
      </c>
      <c r="R194" t="s">
        <v>9279</v>
      </c>
    </row>
    <row r="195" spans="1:18" x14ac:dyDescent="0.25">
      <c r="A195" s="77" t="s">
        <v>9145</v>
      </c>
      <c r="B195" s="77" t="s">
        <v>9154</v>
      </c>
      <c r="C195" s="78">
        <v>45371</v>
      </c>
      <c r="D195" s="79">
        <v>-77.319999999999993</v>
      </c>
      <c r="E195" s="79">
        <v>-21.02</v>
      </c>
      <c r="F195" s="79">
        <v>-56.3</v>
      </c>
      <c r="G195" s="78">
        <v>45371</v>
      </c>
      <c r="H195" s="77" t="s">
        <v>9155</v>
      </c>
      <c r="I195" s="80">
        <v>1540780</v>
      </c>
      <c r="J195" s="80" t="s">
        <v>1334</v>
      </c>
      <c r="K195" s="80">
        <v>203186</v>
      </c>
      <c r="L195" s="81">
        <v>45373</v>
      </c>
      <c r="M195" s="77" t="s">
        <v>186</v>
      </c>
      <c r="N195" t="s">
        <v>1298</v>
      </c>
      <c r="O195" s="5">
        <v>60</v>
      </c>
      <c r="P195" s="42">
        <v>-28.15</v>
      </c>
      <c r="Q195" s="84">
        <v>2</v>
      </c>
      <c r="R195" t="s">
        <v>9279</v>
      </c>
    </row>
    <row r="196" spans="1:18" x14ac:dyDescent="0.25">
      <c r="A196" s="77" t="s">
        <v>9145</v>
      </c>
      <c r="B196" s="77" t="s">
        <v>9154</v>
      </c>
      <c r="C196" s="78">
        <v>45371</v>
      </c>
      <c r="D196" s="79">
        <v>-86.72</v>
      </c>
      <c r="E196" s="79">
        <v>-9.3699999999999992</v>
      </c>
      <c r="F196" s="79">
        <v>-77.349999999999994</v>
      </c>
      <c r="G196" s="78">
        <v>45371</v>
      </c>
      <c r="H196" s="77" t="s">
        <v>9155</v>
      </c>
      <c r="I196" s="80">
        <v>1662420</v>
      </c>
      <c r="J196" s="80" t="s">
        <v>1318</v>
      </c>
      <c r="K196" s="80">
        <v>203186</v>
      </c>
      <c r="L196" s="81">
        <v>45373</v>
      </c>
      <c r="M196" s="77" t="s">
        <v>186</v>
      </c>
      <c r="N196" t="s">
        <v>1301</v>
      </c>
      <c r="O196" s="5">
        <v>32</v>
      </c>
      <c r="P196" s="42">
        <v>-77.349999999999994</v>
      </c>
      <c r="Q196" s="84">
        <v>1</v>
      </c>
      <c r="R196" t="s">
        <v>9279</v>
      </c>
    </row>
    <row r="197" spans="1:18" x14ac:dyDescent="0.25">
      <c r="A197" s="77" t="s">
        <v>9145</v>
      </c>
      <c r="B197" s="77" t="s">
        <v>9154</v>
      </c>
      <c r="C197" s="78">
        <v>45371</v>
      </c>
      <c r="D197" s="79">
        <v>-95.31</v>
      </c>
      <c r="E197" s="79">
        <v>-9.4600000000000009</v>
      </c>
      <c r="F197" s="79">
        <v>-85.85</v>
      </c>
      <c r="G197" s="78">
        <v>45371</v>
      </c>
      <c r="H197" s="77" t="s">
        <v>9155</v>
      </c>
      <c r="I197" s="80">
        <v>1662421</v>
      </c>
      <c r="J197" s="80" t="s">
        <v>1300</v>
      </c>
      <c r="K197" s="80">
        <v>203186</v>
      </c>
      <c r="L197" s="81">
        <v>45373</v>
      </c>
      <c r="M197" s="77" t="s">
        <v>186</v>
      </c>
      <c r="N197" t="s">
        <v>1301</v>
      </c>
      <c r="O197" s="5">
        <v>32</v>
      </c>
      <c r="P197" s="42">
        <v>-85.85</v>
      </c>
      <c r="Q197" s="84">
        <v>1</v>
      </c>
      <c r="R197" t="s">
        <v>9279</v>
      </c>
    </row>
    <row r="198" spans="1:18" x14ac:dyDescent="0.25">
      <c r="A198" s="77" t="s">
        <v>9145</v>
      </c>
      <c r="B198" s="77" t="s">
        <v>9156</v>
      </c>
      <c r="C198" s="78">
        <v>45371</v>
      </c>
      <c r="D198" s="79">
        <v>-25.55</v>
      </c>
      <c r="E198" s="79" t="s">
        <v>9280</v>
      </c>
      <c r="F198" s="79">
        <v>-25.55</v>
      </c>
      <c r="G198" s="78">
        <v>45371</v>
      </c>
      <c r="H198" s="77" t="s">
        <v>9157</v>
      </c>
      <c r="I198" s="80">
        <v>1516596</v>
      </c>
      <c r="J198" s="80" t="s">
        <v>1344</v>
      </c>
      <c r="K198" s="80">
        <v>203186</v>
      </c>
      <c r="L198" s="81">
        <v>45373</v>
      </c>
      <c r="M198" s="77" t="s">
        <v>186</v>
      </c>
      <c r="N198" t="s">
        <v>1291</v>
      </c>
      <c r="O198" s="5">
        <v>40</v>
      </c>
      <c r="P198" s="42">
        <v>-25.55</v>
      </c>
      <c r="Q198" s="84">
        <v>1</v>
      </c>
      <c r="R198" t="s">
        <v>9279</v>
      </c>
    </row>
    <row r="199" spans="1:18" x14ac:dyDescent="0.25">
      <c r="A199" s="77" t="s">
        <v>9145</v>
      </c>
      <c r="B199" s="77" t="s">
        <v>9156</v>
      </c>
      <c r="C199" s="78">
        <v>45371</v>
      </c>
      <c r="D199" s="79">
        <v>-117</v>
      </c>
      <c r="E199" s="79" t="s">
        <v>9280</v>
      </c>
      <c r="F199" s="79">
        <v>-117</v>
      </c>
      <c r="G199" s="78">
        <v>45371</v>
      </c>
      <c r="H199" s="77" t="s">
        <v>9157</v>
      </c>
      <c r="I199" s="80">
        <v>1529947</v>
      </c>
      <c r="J199" s="80" t="s">
        <v>1294</v>
      </c>
      <c r="K199" s="80">
        <v>203186</v>
      </c>
      <c r="L199" s="81">
        <v>45373</v>
      </c>
      <c r="M199" s="77" t="s">
        <v>186</v>
      </c>
      <c r="N199" t="s">
        <v>1291</v>
      </c>
      <c r="O199" s="5">
        <v>40</v>
      </c>
      <c r="P199" s="42">
        <v>-39</v>
      </c>
      <c r="Q199" s="84">
        <v>3</v>
      </c>
      <c r="R199" t="s">
        <v>9279</v>
      </c>
    </row>
    <row r="200" spans="1:18" x14ac:dyDescent="0.25">
      <c r="A200" s="77" t="s">
        <v>9145</v>
      </c>
      <c r="B200" s="77" t="s">
        <v>9158</v>
      </c>
      <c r="C200" s="78">
        <v>45371</v>
      </c>
      <c r="D200" s="79">
        <v>-38.659999999999997</v>
      </c>
      <c r="E200" s="79">
        <v>-10.51</v>
      </c>
      <c r="F200" s="79">
        <v>-28.15</v>
      </c>
      <c r="G200" s="78">
        <v>45371</v>
      </c>
      <c r="H200" s="77" t="s">
        <v>9159</v>
      </c>
      <c r="I200" s="80">
        <v>1540780</v>
      </c>
      <c r="J200" s="80" t="s">
        <v>1334</v>
      </c>
      <c r="K200" s="80">
        <v>203186</v>
      </c>
      <c r="L200" s="81">
        <v>45373</v>
      </c>
      <c r="M200" s="77" t="s">
        <v>186</v>
      </c>
      <c r="N200" t="s">
        <v>1298</v>
      </c>
      <c r="O200" s="5">
        <v>60</v>
      </c>
      <c r="P200" s="42">
        <v>-28.15</v>
      </c>
      <c r="Q200" s="84">
        <v>1</v>
      </c>
      <c r="R200" t="s">
        <v>9279</v>
      </c>
    </row>
    <row r="201" spans="1:18" x14ac:dyDescent="0.25">
      <c r="A201" s="77" t="s">
        <v>9145</v>
      </c>
      <c r="B201" s="77" t="s">
        <v>9158</v>
      </c>
      <c r="C201" s="78">
        <v>45371</v>
      </c>
      <c r="D201" s="79">
        <v>-86.72</v>
      </c>
      <c r="E201" s="79">
        <v>-9.3699999999999992</v>
      </c>
      <c r="F201" s="79">
        <v>-77.349999999999994</v>
      </c>
      <c r="G201" s="78">
        <v>45371</v>
      </c>
      <c r="H201" s="77" t="s">
        <v>9159</v>
      </c>
      <c r="I201" s="80">
        <v>1662420</v>
      </c>
      <c r="J201" s="80" t="s">
        <v>1318</v>
      </c>
      <c r="K201" s="80">
        <v>203186</v>
      </c>
      <c r="L201" s="81">
        <v>45373</v>
      </c>
      <c r="M201" s="77" t="s">
        <v>186</v>
      </c>
      <c r="N201" t="s">
        <v>1301</v>
      </c>
      <c r="O201" s="5">
        <v>32</v>
      </c>
      <c r="P201" s="42">
        <v>-77.349999999999994</v>
      </c>
      <c r="Q201" s="84">
        <v>1</v>
      </c>
      <c r="R201" t="s">
        <v>9279</v>
      </c>
    </row>
    <row r="202" spans="1:18" x14ac:dyDescent="0.25">
      <c r="A202" s="77" t="s">
        <v>9145</v>
      </c>
      <c r="B202" s="77" t="s">
        <v>9158</v>
      </c>
      <c r="C202" s="78">
        <v>45371</v>
      </c>
      <c r="D202" s="79">
        <v>-190.62</v>
      </c>
      <c r="E202" s="79">
        <v>-18.920000000000002</v>
      </c>
      <c r="F202" s="79">
        <v>-171.7</v>
      </c>
      <c r="G202" s="78">
        <v>45371</v>
      </c>
      <c r="H202" s="77" t="s">
        <v>9159</v>
      </c>
      <c r="I202" s="80">
        <v>1662421</v>
      </c>
      <c r="J202" s="80" t="s">
        <v>1300</v>
      </c>
      <c r="K202" s="80">
        <v>203186</v>
      </c>
      <c r="L202" s="81">
        <v>45373</v>
      </c>
      <c r="M202" s="77" t="s">
        <v>186</v>
      </c>
      <c r="N202" t="s">
        <v>1301</v>
      </c>
      <c r="O202" s="5">
        <v>32</v>
      </c>
      <c r="P202" s="42">
        <v>-85.85</v>
      </c>
      <c r="Q202" s="84">
        <v>2</v>
      </c>
      <c r="R202" t="s">
        <v>9279</v>
      </c>
    </row>
    <row r="203" spans="1:18" x14ac:dyDescent="0.25">
      <c r="A203" s="77" t="s">
        <v>9145</v>
      </c>
      <c r="B203" s="77" t="s">
        <v>9158</v>
      </c>
      <c r="C203" s="78">
        <v>45371</v>
      </c>
      <c r="D203" s="79">
        <v>-77.64</v>
      </c>
      <c r="E203" s="79">
        <v>-26.16</v>
      </c>
      <c r="F203" s="79">
        <v>-51.48</v>
      </c>
      <c r="G203" s="78">
        <v>45371</v>
      </c>
      <c r="H203" s="77" t="s">
        <v>9159</v>
      </c>
      <c r="I203" s="80">
        <v>1793724</v>
      </c>
      <c r="J203" s="80" t="s">
        <v>8895</v>
      </c>
      <c r="K203" s="80">
        <v>203186</v>
      </c>
      <c r="L203" s="81">
        <v>45373</v>
      </c>
      <c r="M203" s="77" t="s">
        <v>186</v>
      </c>
      <c r="N203" t="s">
        <v>8894</v>
      </c>
      <c r="O203" s="5">
        <v>15</v>
      </c>
      <c r="P203" s="42">
        <v>-17.16</v>
      </c>
      <c r="Q203" s="84">
        <v>3</v>
      </c>
      <c r="R203" t="s">
        <v>9279</v>
      </c>
    </row>
    <row r="204" spans="1:18" x14ac:dyDescent="0.25">
      <c r="A204" s="77" t="s">
        <v>9145</v>
      </c>
      <c r="B204" s="77" t="s">
        <v>9158</v>
      </c>
      <c r="C204" s="78">
        <v>45371</v>
      </c>
      <c r="D204" s="79">
        <v>-40.36</v>
      </c>
      <c r="E204" s="79">
        <v>-9.07</v>
      </c>
      <c r="F204" s="79">
        <v>-31.29</v>
      </c>
      <c r="G204" s="78">
        <v>45371</v>
      </c>
      <c r="H204" s="77" t="s">
        <v>9159</v>
      </c>
      <c r="I204" s="80">
        <v>1793729</v>
      </c>
      <c r="J204" s="80" t="s">
        <v>8893</v>
      </c>
      <c r="K204" s="80">
        <v>203186</v>
      </c>
      <c r="L204" s="81">
        <v>45373</v>
      </c>
      <c r="M204" s="77" t="s">
        <v>186</v>
      </c>
      <c r="N204" t="s">
        <v>8894</v>
      </c>
      <c r="O204" s="5">
        <v>15</v>
      </c>
      <c r="P204" s="42">
        <v>-31.29</v>
      </c>
      <c r="Q204" s="84">
        <v>1</v>
      </c>
      <c r="R204" t="s">
        <v>9279</v>
      </c>
    </row>
    <row r="205" spans="1:18" x14ac:dyDescent="0.25">
      <c r="A205" s="77" t="s">
        <v>9145</v>
      </c>
      <c r="B205" s="77" t="s">
        <v>9160</v>
      </c>
      <c r="C205" s="78">
        <v>45371</v>
      </c>
      <c r="D205" s="79">
        <v>-39</v>
      </c>
      <c r="E205" s="79" t="s">
        <v>9280</v>
      </c>
      <c r="F205" s="79">
        <v>-39</v>
      </c>
      <c r="G205" s="78">
        <v>45371</v>
      </c>
      <c r="H205" s="77" t="s">
        <v>9161</v>
      </c>
      <c r="I205" s="80">
        <v>1529947</v>
      </c>
      <c r="J205" s="80" t="s">
        <v>1294</v>
      </c>
      <c r="K205" s="80">
        <v>203186</v>
      </c>
      <c r="L205" s="81">
        <v>45373</v>
      </c>
      <c r="M205" s="77" t="s">
        <v>186</v>
      </c>
      <c r="N205" t="s">
        <v>1291</v>
      </c>
      <c r="O205" s="5">
        <v>40</v>
      </c>
      <c r="P205" s="42">
        <v>-39</v>
      </c>
      <c r="Q205" s="84">
        <v>1</v>
      </c>
      <c r="R205" t="s">
        <v>9279</v>
      </c>
    </row>
    <row r="206" spans="1:18" x14ac:dyDescent="0.25">
      <c r="A206" s="77" t="s">
        <v>9145</v>
      </c>
      <c r="B206" s="77" t="s">
        <v>9162</v>
      </c>
      <c r="C206" s="78">
        <v>45371</v>
      </c>
      <c r="D206" s="79">
        <v>-95.31</v>
      </c>
      <c r="E206" s="79">
        <v>-9.4600000000000009</v>
      </c>
      <c r="F206" s="79">
        <v>-85.85</v>
      </c>
      <c r="G206" s="78">
        <v>45371</v>
      </c>
      <c r="H206" s="77" t="s">
        <v>9163</v>
      </c>
      <c r="I206" s="80">
        <v>1662421</v>
      </c>
      <c r="J206" s="80" t="s">
        <v>1300</v>
      </c>
      <c r="K206" s="80">
        <v>203186</v>
      </c>
      <c r="L206" s="81">
        <v>45373</v>
      </c>
      <c r="M206" s="77" t="s">
        <v>186</v>
      </c>
      <c r="N206" t="s">
        <v>1301</v>
      </c>
      <c r="O206" s="5">
        <v>32</v>
      </c>
      <c r="P206" s="42">
        <v>-85.85</v>
      </c>
      <c r="Q206" s="84">
        <v>1</v>
      </c>
      <c r="R206" t="s">
        <v>9279</v>
      </c>
    </row>
    <row r="207" spans="1:18" x14ac:dyDescent="0.25">
      <c r="A207" s="77" t="s">
        <v>9145</v>
      </c>
      <c r="B207" s="77" t="s">
        <v>9162</v>
      </c>
      <c r="C207" s="78">
        <v>45371</v>
      </c>
      <c r="D207" s="79">
        <v>-285.93</v>
      </c>
      <c r="E207" s="79">
        <v>-28.38</v>
      </c>
      <c r="F207" s="79">
        <v>-257.55</v>
      </c>
      <c r="G207" s="78">
        <v>45371</v>
      </c>
      <c r="H207" s="77" t="s">
        <v>9163</v>
      </c>
      <c r="I207" s="80">
        <v>1662422</v>
      </c>
      <c r="J207" s="80" t="s">
        <v>1327</v>
      </c>
      <c r="K207" s="80">
        <v>203186</v>
      </c>
      <c r="L207" s="81">
        <v>45373</v>
      </c>
      <c r="M207" s="77" t="s">
        <v>186</v>
      </c>
      <c r="N207" t="s">
        <v>1301</v>
      </c>
      <c r="O207" s="5">
        <v>32</v>
      </c>
      <c r="P207" s="42">
        <v>-85.85</v>
      </c>
      <c r="Q207" s="84">
        <v>3</v>
      </c>
      <c r="R207" t="s">
        <v>9279</v>
      </c>
    </row>
    <row r="208" spans="1:18" x14ac:dyDescent="0.25">
      <c r="A208" s="77" t="s">
        <v>9145</v>
      </c>
      <c r="B208" s="77" t="s">
        <v>9164</v>
      </c>
      <c r="C208" s="78">
        <v>45371</v>
      </c>
      <c r="D208" s="79">
        <v>-42.7</v>
      </c>
      <c r="E208" s="79">
        <v>-11.1</v>
      </c>
      <c r="F208" s="79">
        <v>-31.6</v>
      </c>
      <c r="G208" s="78">
        <v>45371</v>
      </c>
      <c r="H208" s="77" t="s">
        <v>9165</v>
      </c>
      <c r="I208" s="80">
        <v>1540785</v>
      </c>
      <c r="J208" s="80" t="s">
        <v>1328</v>
      </c>
      <c r="K208" s="80">
        <v>203186</v>
      </c>
      <c r="L208" s="81">
        <v>45373</v>
      </c>
      <c r="M208" s="77" t="s">
        <v>186</v>
      </c>
      <c r="N208" t="s">
        <v>1298</v>
      </c>
      <c r="O208" s="5">
        <v>60</v>
      </c>
      <c r="P208" s="42">
        <v>-31.6</v>
      </c>
      <c r="Q208" s="84">
        <v>1</v>
      </c>
      <c r="R208" t="s">
        <v>9279</v>
      </c>
    </row>
    <row r="209" spans="1:18" x14ac:dyDescent="0.25">
      <c r="A209" s="77" t="s">
        <v>9145</v>
      </c>
      <c r="B209" s="77" t="s">
        <v>9166</v>
      </c>
      <c r="C209" s="78">
        <v>45371</v>
      </c>
      <c r="D209" s="79">
        <v>-95.31</v>
      </c>
      <c r="E209" s="79">
        <v>-9.4600000000000009</v>
      </c>
      <c r="F209" s="79">
        <v>-85.85</v>
      </c>
      <c r="G209" s="78">
        <v>45371</v>
      </c>
      <c r="H209" s="77" t="s">
        <v>9167</v>
      </c>
      <c r="I209" s="80">
        <v>1662422</v>
      </c>
      <c r="J209" s="80" t="s">
        <v>1327</v>
      </c>
      <c r="K209" s="80">
        <v>203186</v>
      </c>
      <c r="L209" s="81">
        <v>45373</v>
      </c>
      <c r="M209" s="77" t="s">
        <v>186</v>
      </c>
      <c r="N209" t="s">
        <v>1301</v>
      </c>
      <c r="O209" s="5">
        <v>32</v>
      </c>
      <c r="P209" s="42">
        <v>-85.85</v>
      </c>
      <c r="Q209" s="84">
        <v>1</v>
      </c>
      <c r="R209" t="s">
        <v>9279</v>
      </c>
    </row>
    <row r="210" spans="1:18" x14ac:dyDescent="0.25">
      <c r="A210" s="77" t="s">
        <v>9145</v>
      </c>
      <c r="B210" s="77" t="s">
        <v>9168</v>
      </c>
      <c r="C210" s="78">
        <v>45371</v>
      </c>
      <c r="D210" s="79">
        <v>-95.31</v>
      </c>
      <c r="E210" s="79">
        <v>-9.4600000000000009</v>
      </c>
      <c r="F210" s="79">
        <v>-85.85</v>
      </c>
      <c r="G210" s="78">
        <v>45371</v>
      </c>
      <c r="H210" s="77" t="s">
        <v>9169</v>
      </c>
      <c r="I210" s="80">
        <v>1662421</v>
      </c>
      <c r="J210" s="80" t="s">
        <v>1300</v>
      </c>
      <c r="K210" s="80">
        <v>203186</v>
      </c>
      <c r="L210" s="81">
        <v>45373</v>
      </c>
      <c r="M210" s="77" t="s">
        <v>186</v>
      </c>
      <c r="N210" t="s">
        <v>1301</v>
      </c>
      <c r="O210" s="5">
        <v>32</v>
      </c>
      <c r="P210" s="42">
        <v>-85.85</v>
      </c>
      <c r="Q210" s="84">
        <v>1</v>
      </c>
      <c r="R210" t="s">
        <v>9279</v>
      </c>
    </row>
    <row r="211" spans="1:18" x14ac:dyDescent="0.25">
      <c r="A211" s="77" t="s">
        <v>9145</v>
      </c>
      <c r="B211" s="77" t="s">
        <v>9170</v>
      </c>
      <c r="C211" s="78">
        <v>45371</v>
      </c>
      <c r="D211" s="79">
        <v>-77.430000000000007</v>
      </c>
      <c r="E211" s="79">
        <v>-15.16</v>
      </c>
      <c r="F211" s="79">
        <v>-62.27</v>
      </c>
      <c r="G211" s="78">
        <v>45371</v>
      </c>
      <c r="H211" s="77" t="s">
        <v>9171</v>
      </c>
      <c r="I211" s="80">
        <v>1339335</v>
      </c>
      <c r="J211" s="80" t="s">
        <v>1314</v>
      </c>
      <c r="K211" s="80">
        <v>203186</v>
      </c>
      <c r="L211" s="81">
        <v>45373</v>
      </c>
      <c r="M211" s="77" t="s">
        <v>186</v>
      </c>
      <c r="N211" t="s">
        <v>1301</v>
      </c>
      <c r="O211" s="5">
        <v>32</v>
      </c>
      <c r="P211" s="42">
        <v>-62.27</v>
      </c>
      <c r="Q211" s="84">
        <v>1</v>
      </c>
      <c r="R211" t="s">
        <v>9281</v>
      </c>
    </row>
    <row r="212" spans="1:18" x14ac:dyDescent="0.25">
      <c r="A212" s="77" t="s">
        <v>9145</v>
      </c>
      <c r="B212" s="77" t="s">
        <v>9172</v>
      </c>
      <c r="C212" s="78">
        <v>45371</v>
      </c>
      <c r="D212" s="79">
        <v>-25.55</v>
      </c>
      <c r="E212" s="79" t="s">
        <v>9280</v>
      </c>
      <c r="F212" s="79">
        <v>-25.55</v>
      </c>
      <c r="G212" s="78">
        <v>45371</v>
      </c>
      <c r="H212" s="77" t="s">
        <v>9173</v>
      </c>
      <c r="I212" s="80">
        <v>1516596</v>
      </c>
      <c r="J212" s="80" t="s">
        <v>1344</v>
      </c>
      <c r="K212" s="80">
        <v>203186</v>
      </c>
      <c r="L212" s="81">
        <v>45373</v>
      </c>
      <c r="M212" s="77" t="s">
        <v>186</v>
      </c>
      <c r="N212" t="s">
        <v>1291</v>
      </c>
      <c r="O212" s="5">
        <v>40</v>
      </c>
      <c r="P212" s="42">
        <v>-25.55</v>
      </c>
      <c r="Q212" s="84">
        <v>1</v>
      </c>
      <c r="R212" t="s">
        <v>9279</v>
      </c>
    </row>
    <row r="213" spans="1:18" x14ac:dyDescent="0.25">
      <c r="A213" s="77" t="s">
        <v>9174</v>
      </c>
      <c r="B213" s="77" t="s">
        <v>9175</v>
      </c>
      <c r="C213" s="78">
        <v>45372</v>
      </c>
      <c r="D213" s="79">
        <v>-32.380000000000003</v>
      </c>
      <c r="E213" s="79">
        <v>-9.8800000000000008</v>
      </c>
      <c r="F213" s="79">
        <v>-22.5</v>
      </c>
      <c r="G213" s="78">
        <v>45372</v>
      </c>
      <c r="H213" s="77" t="s">
        <v>9176</v>
      </c>
      <c r="I213" s="80">
        <v>1663075</v>
      </c>
      <c r="J213" s="80" t="s">
        <v>5741</v>
      </c>
      <c r="K213" s="80">
        <v>203316</v>
      </c>
      <c r="L213" s="81">
        <v>45376</v>
      </c>
      <c r="M213" s="77" t="s">
        <v>186</v>
      </c>
      <c r="N213" t="s">
        <v>1311</v>
      </c>
      <c r="O213" s="5">
        <v>55</v>
      </c>
      <c r="P213" s="42">
        <v>-22.5</v>
      </c>
      <c r="Q213" s="84">
        <v>1</v>
      </c>
      <c r="R213" t="s">
        <v>9279</v>
      </c>
    </row>
    <row r="214" spans="1:18" x14ac:dyDescent="0.25">
      <c r="A214" s="77" t="s">
        <v>9174</v>
      </c>
      <c r="B214" s="77" t="s">
        <v>9177</v>
      </c>
      <c r="C214" s="78">
        <v>45372</v>
      </c>
      <c r="D214" s="79">
        <v>-32.380000000000003</v>
      </c>
      <c r="E214" s="79">
        <v>-9.8800000000000008</v>
      </c>
      <c r="F214" s="79">
        <v>-22.5</v>
      </c>
      <c r="G214" s="78">
        <v>45372</v>
      </c>
      <c r="H214" s="77" t="s">
        <v>9178</v>
      </c>
      <c r="I214" s="80">
        <v>1663079</v>
      </c>
      <c r="J214" s="80" t="s">
        <v>5743</v>
      </c>
      <c r="K214" s="80">
        <v>203316</v>
      </c>
      <c r="L214" s="81">
        <v>45376</v>
      </c>
      <c r="M214" s="77" t="s">
        <v>186</v>
      </c>
      <c r="N214" t="s">
        <v>1311</v>
      </c>
      <c r="O214" s="5">
        <v>55</v>
      </c>
      <c r="P214" s="42">
        <v>-22.5</v>
      </c>
      <c r="Q214" s="84">
        <v>1</v>
      </c>
      <c r="R214" t="s">
        <v>9279</v>
      </c>
    </row>
    <row r="215" spans="1:18" x14ac:dyDescent="0.25">
      <c r="A215" s="77" t="s">
        <v>9174</v>
      </c>
      <c r="B215" s="77" t="s">
        <v>9179</v>
      </c>
      <c r="C215" s="78">
        <v>45372</v>
      </c>
      <c r="D215" s="79">
        <v>-39</v>
      </c>
      <c r="E215" s="79" t="s">
        <v>9280</v>
      </c>
      <c r="F215" s="79">
        <v>-39</v>
      </c>
      <c r="G215" s="78">
        <v>45372</v>
      </c>
      <c r="H215" s="77" t="s">
        <v>9180</v>
      </c>
      <c r="I215" s="80">
        <v>1529947</v>
      </c>
      <c r="J215" s="80" t="s">
        <v>1294</v>
      </c>
      <c r="K215" s="80">
        <v>203321</v>
      </c>
      <c r="L215" s="81">
        <v>45376</v>
      </c>
      <c r="M215" s="77" t="s">
        <v>186</v>
      </c>
      <c r="N215" t="s">
        <v>1291</v>
      </c>
      <c r="O215" s="5">
        <v>40</v>
      </c>
      <c r="P215" s="42">
        <v>-39</v>
      </c>
      <c r="Q215" s="84">
        <v>1</v>
      </c>
      <c r="R215" t="s">
        <v>9279</v>
      </c>
    </row>
    <row r="216" spans="1:18" x14ac:dyDescent="0.25">
      <c r="A216" s="77" t="s">
        <v>9174</v>
      </c>
      <c r="B216" s="77" t="s">
        <v>9181</v>
      </c>
      <c r="C216" s="78">
        <v>45372</v>
      </c>
      <c r="D216" s="79">
        <v>-34.869999999999997</v>
      </c>
      <c r="E216" s="79" t="s">
        <v>9280</v>
      </c>
      <c r="F216" s="79">
        <v>-34.869999999999997</v>
      </c>
      <c r="G216" s="78">
        <v>45372</v>
      </c>
      <c r="H216" s="77" t="s">
        <v>9182</v>
      </c>
      <c r="I216" s="80">
        <v>1704894</v>
      </c>
      <c r="J216" s="80" t="s">
        <v>7314</v>
      </c>
      <c r="K216" s="80">
        <v>203321</v>
      </c>
      <c r="L216" s="81">
        <v>45376</v>
      </c>
      <c r="M216" s="77" t="s">
        <v>186</v>
      </c>
      <c r="N216" t="s">
        <v>1291</v>
      </c>
      <c r="O216" s="5">
        <v>40</v>
      </c>
      <c r="P216" s="42">
        <v>-36.71</v>
      </c>
      <c r="Q216" s="84">
        <v>1</v>
      </c>
      <c r="R216" t="s">
        <v>9279</v>
      </c>
    </row>
    <row r="217" spans="1:18" x14ac:dyDescent="0.25">
      <c r="A217" s="77" t="s">
        <v>9174</v>
      </c>
      <c r="B217" s="77" t="s">
        <v>9183</v>
      </c>
      <c r="C217" s="78">
        <v>45372</v>
      </c>
      <c r="D217" s="79">
        <v>-53.62</v>
      </c>
      <c r="E217" s="79">
        <v>-31.12</v>
      </c>
      <c r="F217" s="79">
        <v>-22.5</v>
      </c>
      <c r="G217" s="78">
        <v>45372</v>
      </c>
      <c r="H217" s="77" t="s">
        <v>9184</v>
      </c>
      <c r="I217" s="80">
        <v>1663082</v>
      </c>
      <c r="J217" s="80" t="s">
        <v>5740</v>
      </c>
      <c r="K217" s="80">
        <v>203321</v>
      </c>
      <c r="L217" s="81">
        <v>45376</v>
      </c>
      <c r="M217" s="77" t="s">
        <v>186</v>
      </c>
      <c r="N217" t="s">
        <v>1311</v>
      </c>
      <c r="O217" s="5">
        <v>55</v>
      </c>
      <c r="P217" s="42">
        <v>-22.5</v>
      </c>
      <c r="Q217" s="84">
        <v>1</v>
      </c>
      <c r="R217" t="s">
        <v>9279</v>
      </c>
    </row>
    <row r="218" spans="1:18" x14ac:dyDescent="0.25">
      <c r="A218" s="77" t="s">
        <v>9174</v>
      </c>
      <c r="B218" s="77" t="s">
        <v>9185</v>
      </c>
      <c r="C218" s="78">
        <v>45372</v>
      </c>
      <c r="D218" s="79">
        <v>-78</v>
      </c>
      <c r="E218" s="79" t="s">
        <v>9280</v>
      </c>
      <c r="F218" s="79">
        <v>-78</v>
      </c>
      <c r="G218" s="78">
        <v>45372</v>
      </c>
      <c r="H218" s="77" t="s">
        <v>9186</v>
      </c>
      <c r="I218" s="80">
        <v>1529947</v>
      </c>
      <c r="J218" s="80" t="s">
        <v>1294</v>
      </c>
      <c r="K218" s="80">
        <v>203321</v>
      </c>
      <c r="L218" s="81">
        <v>45376</v>
      </c>
      <c r="M218" s="77" t="s">
        <v>186</v>
      </c>
      <c r="N218" t="s">
        <v>1291</v>
      </c>
      <c r="O218" s="5">
        <v>40</v>
      </c>
      <c r="P218" s="42">
        <v>-39</v>
      </c>
      <c r="Q218" s="84">
        <v>2</v>
      </c>
      <c r="R218" t="s">
        <v>9279</v>
      </c>
    </row>
    <row r="219" spans="1:18" x14ac:dyDescent="0.25">
      <c r="A219" s="77" t="s">
        <v>9174</v>
      </c>
      <c r="B219" s="77" t="s">
        <v>9187</v>
      </c>
      <c r="C219" s="78">
        <v>45372</v>
      </c>
      <c r="D219" s="79">
        <v>-26.25</v>
      </c>
      <c r="E219" s="79">
        <v>-8.7200000000000006</v>
      </c>
      <c r="F219" s="79">
        <v>-17.53</v>
      </c>
      <c r="G219" s="78">
        <v>45372</v>
      </c>
      <c r="H219" s="77" t="s">
        <v>9188</v>
      </c>
      <c r="I219" s="80">
        <v>1793725</v>
      </c>
      <c r="J219" s="80" t="s">
        <v>8898</v>
      </c>
      <c r="K219" s="80">
        <v>203321</v>
      </c>
      <c r="L219" s="81">
        <v>45376</v>
      </c>
      <c r="M219" s="77" t="s">
        <v>186</v>
      </c>
      <c r="N219" t="s">
        <v>8894</v>
      </c>
      <c r="O219" s="5">
        <v>15</v>
      </c>
      <c r="P219" s="42">
        <v>-17.53</v>
      </c>
      <c r="Q219" s="84">
        <v>1</v>
      </c>
      <c r="R219" t="s">
        <v>9279</v>
      </c>
    </row>
    <row r="220" spans="1:18" x14ac:dyDescent="0.25">
      <c r="A220" s="77" t="s">
        <v>9174</v>
      </c>
      <c r="B220" s="77" t="s">
        <v>9189</v>
      </c>
      <c r="C220" s="78">
        <v>45372</v>
      </c>
      <c r="D220" s="79">
        <v>-39</v>
      </c>
      <c r="E220" s="79" t="s">
        <v>9280</v>
      </c>
      <c r="F220" s="79">
        <v>-39</v>
      </c>
      <c r="G220" s="78">
        <v>45372</v>
      </c>
      <c r="H220" s="77" t="s">
        <v>9190</v>
      </c>
      <c r="I220" s="80">
        <v>1529947</v>
      </c>
      <c r="J220" s="80" t="s">
        <v>1294</v>
      </c>
      <c r="K220" s="80">
        <v>203321</v>
      </c>
      <c r="L220" s="81">
        <v>45376</v>
      </c>
      <c r="M220" s="77" t="s">
        <v>186</v>
      </c>
      <c r="N220" t="s">
        <v>1291</v>
      </c>
      <c r="O220" s="5">
        <v>40</v>
      </c>
      <c r="P220" s="42">
        <v>-39</v>
      </c>
      <c r="Q220" s="84">
        <v>1</v>
      </c>
      <c r="R220" t="s">
        <v>9279</v>
      </c>
    </row>
    <row r="221" spans="1:18" x14ac:dyDescent="0.25">
      <c r="A221" s="77" t="s">
        <v>9174</v>
      </c>
      <c r="B221" s="77" t="s">
        <v>9191</v>
      </c>
      <c r="C221" s="78">
        <v>45372</v>
      </c>
      <c r="D221" s="79">
        <v>-95.31</v>
      </c>
      <c r="E221" s="79">
        <v>-9.4600000000000009</v>
      </c>
      <c r="F221" s="79">
        <v>-85.85</v>
      </c>
      <c r="G221" s="78">
        <v>45372</v>
      </c>
      <c r="H221" s="77" t="s">
        <v>9192</v>
      </c>
      <c r="I221" s="80">
        <v>1662421</v>
      </c>
      <c r="J221" s="80" t="s">
        <v>1300</v>
      </c>
      <c r="K221" s="80">
        <v>203321</v>
      </c>
      <c r="L221" s="81">
        <v>45376</v>
      </c>
      <c r="M221" s="77" t="s">
        <v>186</v>
      </c>
      <c r="N221" t="s">
        <v>1301</v>
      </c>
      <c r="O221" s="5">
        <v>32</v>
      </c>
      <c r="P221" s="42">
        <v>-85.85</v>
      </c>
      <c r="Q221" s="84">
        <v>1</v>
      </c>
      <c r="R221" t="s">
        <v>9279</v>
      </c>
    </row>
    <row r="222" spans="1:18" x14ac:dyDescent="0.25">
      <c r="A222" s="77" t="s">
        <v>9174</v>
      </c>
      <c r="B222" s="77" t="s">
        <v>9193</v>
      </c>
      <c r="C222" s="78">
        <v>45372</v>
      </c>
      <c r="D222" s="79">
        <v>-35.869999999999997</v>
      </c>
      <c r="E222" s="79">
        <v>-8.89</v>
      </c>
      <c r="F222" s="79">
        <v>-26.98</v>
      </c>
      <c r="G222" s="78">
        <v>45372</v>
      </c>
      <c r="H222" s="77" t="s">
        <v>9194</v>
      </c>
      <c r="I222" s="80">
        <v>1793728</v>
      </c>
      <c r="J222" s="80" t="s">
        <v>8897</v>
      </c>
      <c r="K222" s="80">
        <v>203321</v>
      </c>
      <c r="L222" s="81">
        <v>45376</v>
      </c>
      <c r="M222" s="77" t="s">
        <v>186</v>
      </c>
      <c r="N222" t="s">
        <v>8894</v>
      </c>
      <c r="O222" s="5">
        <v>15</v>
      </c>
      <c r="P222" s="42">
        <v>-26.98</v>
      </c>
      <c r="Q222" s="84">
        <v>1</v>
      </c>
      <c r="R222" t="s">
        <v>9279</v>
      </c>
    </row>
    <row r="223" spans="1:18" x14ac:dyDescent="0.25">
      <c r="A223" s="77" t="s">
        <v>9174</v>
      </c>
      <c r="B223" s="77" t="s">
        <v>9195</v>
      </c>
      <c r="C223" s="78">
        <v>45372</v>
      </c>
      <c r="D223" s="79">
        <v>-86.72</v>
      </c>
      <c r="E223" s="79">
        <v>-9.3699999999999992</v>
      </c>
      <c r="F223" s="79">
        <v>-77.349999999999994</v>
      </c>
      <c r="G223" s="78">
        <v>45372</v>
      </c>
      <c r="H223" s="77" t="s">
        <v>9196</v>
      </c>
      <c r="I223" s="80">
        <v>1662420</v>
      </c>
      <c r="J223" s="80" t="s">
        <v>1318</v>
      </c>
      <c r="K223" s="80">
        <v>203321</v>
      </c>
      <c r="L223" s="81">
        <v>45376</v>
      </c>
      <c r="M223" s="77" t="s">
        <v>186</v>
      </c>
      <c r="N223" t="s">
        <v>1301</v>
      </c>
      <c r="O223" s="5">
        <v>32</v>
      </c>
      <c r="P223" s="42">
        <v>-77.349999999999994</v>
      </c>
      <c r="Q223" s="84">
        <v>1</v>
      </c>
      <c r="R223" t="s">
        <v>9279</v>
      </c>
    </row>
    <row r="224" spans="1:18" x14ac:dyDescent="0.25">
      <c r="A224" s="77" t="s">
        <v>9174</v>
      </c>
      <c r="B224" s="77" t="s">
        <v>9195</v>
      </c>
      <c r="C224" s="78">
        <v>45372</v>
      </c>
      <c r="D224" s="79">
        <v>-95.31</v>
      </c>
      <c r="E224" s="79">
        <v>-9.4600000000000009</v>
      </c>
      <c r="F224" s="79">
        <v>-85.85</v>
      </c>
      <c r="G224" s="78">
        <v>45372</v>
      </c>
      <c r="H224" s="77" t="s">
        <v>9196</v>
      </c>
      <c r="I224" s="80">
        <v>1662421</v>
      </c>
      <c r="J224" s="80" t="s">
        <v>1300</v>
      </c>
      <c r="K224" s="80">
        <v>203321</v>
      </c>
      <c r="L224" s="81">
        <v>45376</v>
      </c>
      <c r="M224" s="77" t="s">
        <v>186</v>
      </c>
      <c r="N224" t="s">
        <v>1301</v>
      </c>
      <c r="O224" s="5">
        <v>32</v>
      </c>
      <c r="P224" s="42">
        <v>-85.85</v>
      </c>
      <c r="Q224" s="84">
        <v>1</v>
      </c>
      <c r="R224" t="s">
        <v>9279</v>
      </c>
    </row>
    <row r="225" spans="1:18" x14ac:dyDescent="0.25">
      <c r="A225" s="77" t="s">
        <v>9174</v>
      </c>
      <c r="B225" s="77" t="s">
        <v>9197</v>
      </c>
      <c r="C225" s="78">
        <v>45372</v>
      </c>
      <c r="D225" s="79">
        <v>-22.78</v>
      </c>
      <c r="E225" s="79" t="s">
        <v>9280</v>
      </c>
      <c r="F225" s="79">
        <v>-22.78</v>
      </c>
      <c r="G225" s="78">
        <v>45372</v>
      </c>
      <c r="H225" s="77" t="s">
        <v>9198</v>
      </c>
      <c r="I225" s="80">
        <v>1529939</v>
      </c>
      <c r="J225" s="80" t="s">
        <v>1339</v>
      </c>
      <c r="K225" s="80">
        <v>203321</v>
      </c>
      <c r="L225" s="81">
        <v>45376</v>
      </c>
      <c r="M225" s="77" t="s">
        <v>186</v>
      </c>
      <c r="N225" t="s">
        <v>1291</v>
      </c>
      <c r="O225" s="5">
        <v>40</v>
      </c>
      <c r="P225" s="42">
        <v>-22.78</v>
      </c>
      <c r="Q225" s="84">
        <v>1</v>
      </c>
      <c r="R225" t="s">
        <v>9279</v>
      </c>
    </row>
    <row r="226" spans="1:18" x14ac:dyDescent="0.25">
      <c r="A226" s="77" t="s">
        <v>9174</v>
      </c>
      <c r="B226" s="77" t="s">
        <v>9199</v>
      </c>
      <c r="C226" s="78">
        <v>45372</v>
      </c>
      <c r="D226" s="79">
        <v>-173.44</v>
      </c>
      <c r="E226" s="79">
        <v>-18.739999999999998</v>
      </c>
      <c r="F226" s="79">
        <v>-154.69999999999999</v>
      </c>
      <c r="G226" s="78">
        <v>45372</v>
      </c>
      <c r="H226" s="77" t="s">
        <v>9200</v>
      </c>
      <c r="I226" s="80">
        <v>1662420</v>
      </c>
      <c r="J226" s="80" t="s">
        <v>1318</v>
      </c>
      <c r="K226" s="80">
        <v>203321</v>
      </c>
      <c r="L226" s="81">
        <v>45376</v>
      </c>
      <c r="M226" s="77" t="s">
        <v>186</v>
      </c>
      <c r="N226" t="s">
        <v>1301</v>
      </c>
      <c r="O226" s="5">
        <v>32</v>
      </c>
      <c r="P226" s="42">
        <v>-77.349999999999994</v>
      </c>
      <c r="Q226" s="84">
        <v>2</v>
      </c>
      <c r="R226" t="s">
        <v>9279</v>
      </c>
    </row>
    <row r="227" spans="1:18" x14ac:dyDescent="0.25">
      <c r="A227" s="77" t="s">
        <v>9201</v>
      </c>
      <c r="B227" s="77" t="s">
        <v>9202</v>
      </c>
      <c r="C227" s="78">
        <v>45373</v>
      </c>
      <c r="D227" s="79">
        <v>-77.430000000000007</v>
      </c>
      <c r="E227" s="79">
        <v>-15.16</v>
      </c>
      <c r="F227" s="79">
        <v>-62.27</v>
      </c>
      <c r="G227" s="78">
        <v>45373</v>
      </c>
      <c r="H227" s="77" t="s">
        <v>9203</v>
      </c>
      <c r="I227" s="80">
        <v>1339334</v>
      </c>
      <c r="J227" s="80" t="s">
        <v>1331</v>
      </c>
      <c r="K227" s="80">
        <v>203335</v>
      </c>
      <c r="L227" s="81">
        <v>45377</v>
      </c>
      <c r="M227" s="77" t="s">
        <v>186</v>
      </c>
      <c r="N227" t="s">
        <v>1301</v>
      </c>
      <c r="O227" s="5">
        <v>32</v>
      </c>
      <c r="P227" s="42">
        <v>-62.27</v>
      </c>
      <c r="Q227" s="84">
        <v>1</v>
      </c>
      <c r="R227" t="s">
        <v>9279</v>
      </c>
    </row>
    <row r="228" spans="1:18" x14ac:dyDescent="0.25">
      <c r="A228" s="77" t="s">
        <v>9201</v>
      </c>
      <c r="B228" s="77" t="s">
        <v>9204</v>
      </c>
      <c r="C228" s="78">
        <v>45374</v>
      </c>
      <c r="D228" s="79">
        <v>-86.72</v>
      </c>
      <c r="E228" s="79">
        <v>-9.3699999999999992</v>
      </c>
      <c r="F228" s="79">
        <v>-77.349999999999994</v>
      </c>
      <c r="G228" s="78">
        <v>45374</v>
      </c>
      <c r="H228" s="77" t="s">
        <v>9205</v>
      </c>
      <c r="I228" s="80">
        <v>1662420</v>
      </c>
      <c r="J228" s="80" t="s">
        <v>1318</v>
      </c>
      <c r="K228" s="80">
        <v>203337</v>
      </c>
      <c r="L228" s="81">
        <v>45377</v>
      </c>
      <c r="M228" s="77" t="s">
        <v>186</v>
      </c>
      <c r="N228" t="s">
        <v>1301</v>
      </c>
      <c r="O228" s="5">
        <v>32</v>
      </c>
      <c r="P228" s="42">
        <v>-77.349999999999994</v>
      </c>
      <c r="Q228" s="84">
        <v>1</v>
      </c>
      <c r="R228" t="s">
        <v>9279</v>
      </c>
    </row>
    <row r="229" spans="1:18" x14ac:dyDescent="0.25">
      <c r="A229" s="77" t="s">
        <v>9201</v>
      </c>
      <c r="B229" s="77" t="s">
        <v>9206</v>
      </c>
      <c r="C229" s="78">
        <v>45373</v>
      </c>
      <c r="D229" s="79">
        <v>-22.78</v>
      </c>
      <c r="E229" s="79" t="s">
        <v>9280</v>
      </c>
      <c r="F229" s="79">
        <v>-22.78</v>
      </c>
      <c r="G229" s="78">
        <v>45373</v>
      </c>
      <c r="H229" s="77" t="s">
        <v>9207</v>
      </c>
      <c r="I229" s="80">
        <v>1529939</v>
      </c>
      <c r="J229" s="80" t="s">
        <v>1339</v>
      </c>
      <c r="K229" s="80">
        <v>203337</v>
      </c>
      <c r="L229" s="81">
        <v>45377</v>
      </c>
      <c r="M229" s="77" t="s">
        <v>186</v>
      </c>
      <c r="N229" t="s">
        <v>1291</v>
      </c>
      <c r="O229" s="5">
        <v>40</v>
      </c>
      <c r="P229" s="42">
        <v>-22.78</v>
      </c>
      <c r="Q229" s="84">
        <v>1</v>
      </c>
      <c r="R229" t="s">
        <v>9279</v>
      </c>
    </row>
    <row r="230" spans="1:18" x14ac:dyDescent="0.25">
      <c r="A230" s="77" t="s">
        <v>9201</v>
      </c>
      <c r="B230" s="77" t="s">
        <v>9208</v>
      </c>
      <c r="C230" s="78">
        <v>45373</v>
      </c>
      <c r="D230" s="79">
        <v>-53.62</v>
      </c>
      <c r="E230" s="79">
        <v>-31.12</v>
      </c>
      <c r="F230" s="79">
        <v>-22.5</v>
      </c>
      <c r="G230" s="78">
        <v>45373</v>
      </c>
      <c r="H230" s="77" t="s">
        <v>9209</v>
      </c>
      <c r="I230" s="80">
        <v>1663079</v>
      </c>
      <c r="J230" s="80" t="s">
        <v>5743</v>
      </c>
      <c r="K230" s="80">
        <v>203337</v>
      </c>
      <c r="L230" s="81">
        <v>45377</v>
      </c>
      <c r="M230" s="77" t="s">
        <v>186</v>
      </c>
      <c r="N230" t="s">
        <v>1311</v>
      </c>
      <c r="O230" s="5">
        <v>55</v>
      </c>
      <c r="P230" s="42">
        <v>-22.5</v>
      </c>
      <c r="Q230" s="84">
        <v>1</v>
      </c>
      <c r="R230" t="s">
        <v>9279</v>
      </c>
    </row>
    <row r="231" spans="1:18" x14ac:dyDescent="0.25">
      <c r="A231" s="77" t="s">
        <v>9201</v>
      </c>
      <c r="B231" s="77" t="s">
        <v>9210</v>
      </c>
      <c r="C231" s="78">
        <v>45375</v>
      </c>
      <c r="D231" s="79">
        <v>-95.31</v>
      </c>
      <c r="E231" s="79">
        <v>-9.4600000000000009</v>
      </c>
      <c r="F231" s="79">
        <v>-85.85</v>
      </c>
      <c r="G231" s="78">
        <v>45375</v>
      </c>
      <c r="H231" s="77" t="s">
        <v>9211</v>
      </c>
      <c r="I231" s="80">
        <v>1662421</v>
      </c>
      <c r="J231" s="80" t="s">
        <v>1300</v>
      </c>
      <c r="K231" s="80">
        <v>203337</v>
      </c>
      <c r="L231" s="81">
        <v>45377</v>
      </c>
      <c r="M231" s="77" t="s">
        <v>186</v>
      </c>
      <c r="N231" t="s">
        <v>1301</v>
      </c>
      <c r="O231" s="5">
        <v>32</v>
      </c>
      <c r="P231" s="42">
        <v>-85.85</v>
      </c>
      <c r="Q231" s="84">
        <v>1</v>
      </c>
      <c r="R231" t="s">
        <v>9279</v>
      </c>
    </row>
    <row r="232" spans="1:18" x14ac:dyDescent="0.25">
      <c r="A232" s="77" t="s">
        <v>9201</v>
      </c>
      <c r="B232" s="77" t="s">
        <v>9212</v>
      </c>
      <c r="C232" s="78">
        <v>45373</v>
      </c>
      <c r="D232" s="79">
        <v>-95.31</v>
      </c>
      <c r="E232" s="79">
        <v>-9.4600000000000009</v>
      </c>
      <c r="F232" s="79">
        <v>-85.85</v>
      </c>
      <c r="G232" s="78">
        <v>45373</v>
      </c>
      <c r="H232" s="77" t="s">
        <v>9213</v>
      </c>
      <c r="I232" s="80">
        <v>1662421</v>
      </c>
      <c r="J232" s="80" t="s">
        <v>1300</v>
      </c>
      <c r="K232" s="80">
        <v>203337</v>
      </c>
      <c r="L232" s="81">
        <v>45377</v>
      </c>
      <c r="M232" s="77" t="s">
        <v>186</v>
      </c>
      <c r="N232" t="s">
        <v>1301</v>
      </c>
      <c r="O232" s="5">
        <v>32</v>
      </c>
      <c r="P232" s="42">
        <v>-85.85</v>
      </c>
      <c r="Q232" s="84">
        <v>1</v>
      </c>
      <c r="R232" t="s">
        <v>9279</v>
      </c>
    </row>
    <row r="233" spans="1:18" x14ac:dyDescent="0.25">
      <c r="A233" s="77" t="s">
        <v>9201</v>
      </c>
      <c r="B233" s="77" t="s">
        <v>9214</v>
      </c>
      <c r="C233" s="78">
        <v>45373</v>
      </c>
      <c r="D233" s="79">
        <v>-85.4</v>
      </c>
      <c r="E233" s="79">
        <v>-22.2</v>
      </c>
      <c r="F233" s="79">
        <v>-63.2</v>
      </c>
      <c r="G233" s="78">
        <v>45373</v>
      </c>
      <c r="H233" s="77" t="s">
        <v>9215</v>
      </c>
      <c r="I233" s="80">
        <v>1540785</v>
      </c>
      <c r="J233" s="80" t="s">
        <v>1328</v>
      </c>
      <c r="K233" s="80">
        <v>203337</v>
      </c>
      <c r="L233" s="81">
        <v>45377</v>
      </c>
      <c r="M233" s="77" t="s">
        <v>186</v>
      </c>
      <c r="N233" t="s">
        <v>1298</v>
      </c>
      <c r="O233" s="5">
        <v>60</v>
      </c>
      <c r="P233" s="42">
        <v>-31.6</v>
      </c>
      <c r="Q233" s="84">
        <v>2</v>
      </c>
      <c r="R233" t="s">
        <v>9279</v>
      </c>
    </row>
    <row r="234" spans="1:18" x14ac:dyDescent="0.25">
      <c r="A234" s="77" t="s">
        <v>9201</v>
      </c>
      <c r="B234" s="77" t="s">
        <v>9214</v>
      </c>
      <c r="C234" s="78">
        <v>45373</v>
      </c>
      <c r="D234" s="79">
        <v>-95.31</v>
      </c>
      <c r="E234" s="79">
        <v>-9.4600000000000009</v>
      </c>
      <c r="F234" s="79">
        <v>-85.85</v>
      </c>
      <c r="G234" s="78">
        <v>45373</v>
      </c>
      <c r="H234" s="77" t="s">
        <v>9215</v>
      </c>
      <c r="I234" s="80">
        <v>1662421</v>
      </c>
      <c r="J234" s="80" t="s">
        <v>1300</v>
      </c>
      <c r="K234" s="80">
        <v>203337</v>
      </c>
      <c r="L234" s="81">
        <v>45377</v>
      </c>
      <c r="M234" s="77" t="s">
        <v>186</v>
      </c>
      <c r="N234" t="s">
        <v>1301</v>
      </c>
      <c r="O234" s="5">
        <v>32</v>
      </c>
      <c r="P234" s="42">
        <v>-85.85</v>
      </c>
      <c r="Q234" s="84">
        <v>1</v>
      </c>
      <c r="R234" t="s">
        <v>9279</v>
      </c>
    </row>
    <row r="235" spans="1:18" x14ac:dyDescent="0.25">
      <c r="A235" s="77" t="s">
        <v>9201</v>
      </c>
      <c r="B235" s="77" t="s">
        <v>9216</v>
      </c>
      <c r="C235" s="78">
        <v>45373</v>
      </c>
      <c r="D235" s="79">
        <v>-95.31</v>
      </c>
      <c r="E235" s="79">
        <v>-9.4600000000000009</v>
      </c>
      <c r="F235" s="79">
        <v>-85.85</v>
      </c>
      <c r="G235" s="78">
        <v>45373</v>
      </c>
      <c r="H235" s="77" t="s">
        <v>9217</v>
      </c>
      <c r="I235" s="80">
        <v>1662421</v>
      </c>
      <c r="J235" s="80" t="s">
        <v>1300</v>
      </c>
      <c r="K235" s="80">
        <v>203337</v>
      </c>
      <c r="L235" s="81">
        <v>45377</v>
      </c>
      <c r="M235" s="77" t="s">
        <v>186</v>
      </c>
      <c r="N235" t="s">
        <v>1301</v>
      </c>
      <c r="O235" s="5">
        <v>32</v>
      </c>
      <c r="P235" s="42">
        <v>-85.85</v>
      </c>
      <c r="Q235" s="84">
        <v>1</v>
      </c>
      <c r="R235" t="s">
        <v>9279</v>
      </c>
    </row>
    <row r="236" spans="1:18" x14ac:dyDescent="0.25">
      <c r="A236" s="77" t="s">
        <v>9201</v>
      </c>
      <c r="B236" s="77" t="s">
        <v>9218</v>
      </c>
      <c r="C236" s="78">
        <v>45374</v>
      </c>
      <c r="D236" s="79">
        <v>-95.31</v>
      </c>
      <c r="E236" s="79">
        <v>-9.4600000000000009</v>
      </c>
      <c r="F236" s="79">
        <v>-85.85</v>
      </c>
      <c r="G236" s="78">
        <v>45374</v>
      </c>
      <c r="H236" s="77" t="s">
        <v>9219</v>
      </c>
      <c r="I236" s="80">
        <v>1662421</v>
      </c>
      <c r="J236" s="80" t="s">
        <v>1300</v>
      </c>
      <c r="K236" s="80">
        <v>203337</v>
      </c>
      <c r="L236" s="81">
        <v>45377</v>
      </c>
      <c r="M236" s="77" t="s">
        <v>186</v>
      </c>
      <c r="N236" t="s">
        <v>1301</v>
      </c>
      <c r="O236" s="5">
        <v>32</v>
      </c>
      <c r="P236" s="42">
        <v>-85.85</v>
      </c>
      <c r="Q236" s="84">
        <v>1</v>
      </c>
      <c r="R236" t="s">
        <v>9279</v>
      </c>
    </row>
    <row r="237" spans="1:18" x14ac:dyDescent="0.25">
      <c r="A237" s="77" t="s">
        <v>9201</v>
      </c>
      <c r="B237" s="77" t="s">
        <v>9220</v>
      </c>
      <c r="C237" s="78">
        <v>45373</v>
      </c>
      <c r="D237" s="79">
        <v>-86.72</v>
      </c>
      <c r="E237" s="79">
        <v>-9.3699999999999992</v>
      </c>
      <c r="F237" s="79">
        <v>-77.349999999999994</v>
      </c>
      <c r="G237" s="78">
        <v>45373</v>
      </c>
      <c r="H237" s="77" t="s">
        <v>9221</v>
      </c>
      <c r="I237" s="80">
        <v>1662420</v>
      </c>
      <c r="J237" s="80" t="s">
        <v>1318</v>
      </c>
      <c r="K237" s="80">
        <v>203337</v>
      </c>
      <c r="L237" s="81">
        <v>45377</v>
      </c>
      <c r="M237" s="77" t="s">
        <v>186</v>
      </c>
      <c r="N237" t="s">
        <v>1301</v>
      </c>
      <c r="O237" s="5">
        <v>32</v>
      </c>
      <c r="P237" s="42">
        <v>-77.349999999999994</v>
      </c>
      <c r="Q237" s="84">
        <v>1</v>
      </c>
      <c r="R237" t="s">
        <v>9279</v>
      </c>
    </row>
    <row r="238" spans="1:18" x14ac:dyDescent="0.25">
      <c r="A238" s="77" t="s">
        <v>9222</v>
      </c>
      <c r="B238" s="77" t="s">
        <v>9223</v>
      </c>
      <c r="C238" s="78">
        <v>45376</v>
      </c>
      <c r="D238" s="79">
        <v>-86.72</v>
      </c>
      <c r="E238" s="79">
        <v>-9.3699999999999992</v>
      </c>
      <c r="F238" s="79">
        <v>-77.349999999999994</v>
      </c>
      <c r="G238" s="78">
        <v>45376</v>
      </c>
      <c r="H238" s="77" t="s">
        <v>9224</v>
      </c>
      <c r="I238" s="80">
        <v>1662420</v>
      </c>
      <c r="J238" s="80" t="s">
        <v>1318</v>
      </c>
      <c r="K238" s="80">
        <v>203682</v>
      </c>
      <c r="L238" s="81">
        <v>45378</v>
      </c>
      <c r="M238" s="77" t="s">
        <v>186</v>
      </c>
      <c r="N238" t="s">
        <v>1301</v>
      </c>
      <c r="O238" s="5">
        <v>32</v>
      </c>
      <c r="P238" s="42">
        <v>-77.349999999999994</v>
      </c>
      <c r="Q238" s="84">
        <v>1</v>
      </c>
      <c r="R238" t="s">
        <v>9279</v>
      </c>
    </row>
    <row r="239" spans="1:18" x14ac:dyDescent="0.25">
      <c r="A239" s="77" t="s">
        <v>9222</v>
      </c>
      <c r="B239" s="77" t="s">
        <v>9225</v>
      </c>
      <c r="C239" s="78">
        <v>45376</v>
      </c>
      <c r="D239" s="79">
        <v>-25.55</v>
      </c>
      <c r="E239" s="79" t="s">
        <v>9280</v>
      </c>
      <c r="F239" s="79">
        <v>-25.55</v>
      </c>
      <c r="G239" s="78">
        <v>45376</v>
      </c>
      <c r="H239" s="77" t="s">
        <v>9226</v>
      </c>
      <c r="I239" s="80">
        <v>1516597</v>
      </c>
      <c r="J239" s="80" t="s">
        <v>1303</v>
      </c>
      <c r="K239" s="80">
        <v>203682</v>
      </c>
      <c r="L239" s="81">
        <v>45378</v>
      </c>
      <c r="M239" s="77" t="s">
        <v>186</v>
      </c>
      <c r="N239" t="s">
        <v>1291</v>
      </c>
      <c r="O239" s="5">
        <v>40</v>
      </c>
      <c r="P239" s="42">
        <v>-25.55</v>
      </c>
      <c r="Q239" s="84">
        <v>1</v>
      </c>
      <c r="R239" t="s">
        <v>9279</v>
      </c>
    </row>
    <row r="240" spans="1:18" x14ac:dyDescent="0.25">
      <c r="A240" s="77" t="s">
        <v>9222</v>
      </c>
      <c r="B240" s="77" t="s">
        <v>9225</v>
      </c>
      <c r="C240" s="78">
        <v>45376</v>
      </c>
      <c r="D240" s="79">
        <v>-78</v>
      </c>
      <c r="E240" s="79" t="s">
        <v>9280</v>
      </c>
      <c r="F240" s="79">
        <v>-78</v>
      </c>
      <c r="G240" s="78">
        <v>45376</v>
      </c>
      <c r="H240" s="77" t="s">
        <v>9226</v>
      </c>
      <c r="I240" s="80">
        <v>1529947</v>
      </c>
      <c r="J240" s="80" t="s">
        <v>1294</v>
      </c>
      <c r="K240" s="80">
        <v>203682</v>
      </c>
      <c r="L240" s="81">
        <v>45378</v>
      </c>
      <c r="M240" s="77" t="s">
        <v>186</v>
      </c>
      <c r="N240" t="s">
        <v>1291</v>
      </c>
      <c r="O240" s="5">
        <v>40</v>
      </c>
      <c r="P240" s="42">
        <v>-39</v>
      </c>
      <c r="Q240" s="84">
        <v>2</v>
      </c>
      <c r="R240" t="s">
        <v>9279</v>
      </c>
    </row>
    <row r="241" spans="1:18" x14ac:dyDescent="0.25">
      <c r="A241" s="77" t="s">
        <v>9222</v>
      </c>
      <c r="B241" s="77" t="s">
        <v>9227</v>
      </c>
      <c r="C241" s="78">
        <v>45376</v>
      </c>
      <c r="D241" s="79">
        <v>-95.31</v>
      </c>
      <c r="E241" s="79">
        <v>-9.4600000000000009</v>
      </c>
      <c r="F241" s="79">
        <v>-85.85</v>
      </c>
      <c r="G241" s="78">
        <v>45376</v>
      </c>
      <c r="H241" s="77" t="s">
        <v>9228</v>
      </c>
      <c r="I241" s="80">
        <v>1662422</v>
      </c>
      <c r="J241" s="80" t="s">
        <v>1327</v>
      </c>
      <c r="K241" s="80">
        <v>203682</v>
      </c>
      <c r="L241" s="81">
        <v>45378</v>
      </c>
      <c r="M241" s="77" t="s">
        <v>186</v>
      </c>
      <c r="N241" t="s">
        <v>1301</v>
      </c>
      <c r="O241" s="5">
        <v>32</v>
      </c>
      <c r="P241" s="42">
        <v>-85.85</v>
      </c>
      <c r="Q241" s="84">
        <v>1</v>
      </c>
      <c r="R241" t="s">
        <v>9279</v>
      </c>
    </row>
    <row r="242" spans="1:18" x14ac:dyDescent="0.25">
      <c r="A242" s="77" t="s">
        <v>9222</v>
      </c>
      <c r="B242" s="77" t="s">
        <v>9229</v>
      </c>
      <c r="C242" s="78">
        <v>45376</v>
      </c>
      <c r="D242" s="79">
        <v>-40.36</v>
      </c>
      <c r="E242" s="79">
        <v>-9.07</v>
      </c>
      <c r="F242" s="79">
        <v>-31.29</v>
      </c>
      <c r="G242" s="78">
        <v>45376</v>
      </c>
      <c r="H242" s="77" t="s">
        <v>9230</v>
      </c>
      <c r="I242" s="80">
        <v>1793729</v>
      </c>
      <c r="J242" s="80" t="s">
        <v>8893</v>
      </c>
      <c r="K242" s="80">
        <v>203682</v>
      </c>
      <c r="L242" s="81">
        <v>45378</v>
      </c>
      <c r="M242" s="77" t="s">
        <v>186</v>
      </c>
      <c r="N242" t="s">
        <v>8894</v>
      </c>
      <c r="O242" s="5">
        <v>15</v>
      </c>
      <c r="P242" s="42">
        <v>-31.29</v>
      </c>
      <c r="Q242" s="84">
        <v>1</v>
      </c>
      <c r="R242" t="s">
        <v>9279</v>
      </c>
    </row>
    <row r="243" spans="1:18" x14ac:dyDescent="0.25">
      <c r="A243" s="77" t="s">
        <v>9222</v>
      </c>
      <c r="B243" s="77" t="s">
        <v>9231</v>
      </c>
      <c r="C243" s="78">
        <v>45376</v>
      </c>
      <c r="D243" s="79">
        <v>-42.7</v>
      </c>
      <c r="E243" s="79">
        <v>-11.1</v>
      </c>
      <c r="F243" s="79">
        <v>-31.6</v>
      </c>
      <c r="G243" s="78">
        <v>45376</v>
      </c>
      <c r="H243" s="77" t="s">
        <v>9232</v>
      </c>
      <c r="I243" s="80">
        <v>1593358</v>
      </c>
      <c r="J243" s="80" t="s">
        <v>1322</v>
      </c>
      <c r="K243" s="80">
        <v>203682</v>
      </c>
      <c r="L243" s="81">
        <v>45378</v>
      </c>
      <c r="M243" s="77" t="s">
        <v>186</v>
      </c>
      <c r="N243" t="s">
        <v>1298</v>
      </c>
      <c r="O243" s="5">
        <v>60</v>
      </c>
      <c r="P243" s="42">
        <v>-31.6</v>
      </c>
      <c r="Q243" s="84">
        <v>1</v>
      </c>
      <c r="R243" t="s">
        <v>9279</v>
      </c>
    </row>
    <row r="244" spans="1:18" x14ac:dyDescent="0.25">
      <c r="A244" s="77" t="s">
        <v>9222</v>
      </c>
      <c r="B244" s="77" t="s">
        <v>9233</v>
      </c>
      <c r="C244" s="78">
        <v>45376</v>
      </c>
      <c r="D244" s="79">
        <v>-95.31</v>
      </c>
      <c r="E244" s="79">
        <v>-9.4600000000000009</v>
      </c>
      <c r="F244" s="79">
        <v>-85.85</v>
      </c>
      <c r="G244" s="78">
        <v>45376</v>
      </c>
      <c r="H244" s="77" t="s">
        <v>9234</v>
      </c>
      <c r="I244" s="80">
        <v>1662421</v>
      </c>
      <c r="J244" s="80" t="s">
        <v>1300</v>
      </c>
      <c r="K244" s="80">
        <v>203682</v>
      </c>
      <c r="L244" s="81">
        <v>45378</v>
      </c>
      <c r="M244" s="77" t="s">
        <v>186</v>
      </c>
      <c r="N244" t="s">
        <v>1301</v>
      </c>
      <c r="O244" s="5">
        <v>32</v>
      </c>
      <c r="P244" s="42">
        <v>-85.85</v>
      </c>
      <c r="Q244" s="84">
        <v>1</v>
      </c>
      <c r="R244" t="s">
        <v>9279</v>
      </c>
    </row>
    <row r="245" spans="1:18" x14ac:dyDescent="0.25">
      <c r="A245" s="77" t="s">
        <v>9222</v>
      </c>
      <c r="B245" s="77" t="s">
        <v>9235</v>
      </c>
      <c r="C245" s="78">
        <v>45376</v>
      </c>
      <c r="D245" s="79">
        <v>-42.7</v>
      </c>
      <c r="E245" s="79">
        <v>-11.1</v>
      </c>
      <c r="F245" s="79">
        <v>-31.6</v>
      </c>
      <c r="G245" s="78">
        <v>45376</v>
      </c>
      <c r="H245" s="77" t="s">
        <v>9236</v>
      </c>
      <c r="I245" s="80">
        <v>1593358</v>
      </c>
      <c r="J245" s="80" t="s">
        <v>1322</v>
      </c>
      <c r="K245" s="80">
        <v>203682</v>
      </c>
      <c r="L245" s="81">
        <v>45378</v>
      </c>
      <c r="M245" s="77" t="s">
        <v>186</v>
      </c>
      <c r="N245" t="s">
        <v>1298</v>
      </c>
      <c r="O245" s="5">
        <v>60</v>
      </c>
      <c r="P245" s="42">
        <v>-31.6</v>
      </c>
      <c r="Q245" s="84">
        <v>1</v>
      </c>
      <c r="R245" t="s">
        <v>9279</v>
      </c>
    </row>
    <row r="246" spans="1:18" x14ac:dyDescent="0.25">
      <c r="A246" s="77" t="s">
        <v>9237</v>
      </c>
      <c r="B246" s="77" t="s">
        <v>9238</v>
      </c>
      <c r="C246" s="78">
        <v>45377</v>
      </c>
      <c r="D246" s="79">
        <v>-32.380000000000003</v>
      </c>
      <c r="E246" s="79">
        <v>-9.8800000000000008</v>
      </c>
      <c r="F246" s="79">
        <v>-22.5</v>
      </c>
      <c r="G246" s="78">
        <v>45377</v>
      </c>
      <c r="H246" s="77" t="s">
        <v>9239</v>
      </c>
      <c r="I246" s="80">
        <v>1663075</v>
      </c>
      <c r="J246" s="80" t="s">
        <v>5741</v>
      </c>
      <c r="K246" s="80">
        <v>203687</v>
      </c>
      <c r="L246" s="81">
        <v>45379</v>
      </c>
      <c r="M246" s="77" t="s">
        <v>186</v>
      </c>
      <c r="N246" t="s">
        <v>1311</v>
      </c>
      <c r="O246" s="5">
        <v>55</v>
      </c>
      <c r="P246" s="42">
        <v>-22.5</v>
      </c>
      <c r="Q246" s="84">
        <v>1</v>
      </c>
      <c r="R246" t="s">
        <v>9279</v>
      </c>
    </row>
    <row r="247" spans="1:18" x14ac:dyDescent="0.25">
      <c r="A247" s="77" t="s">
        <v>9237</v>
      </c>
      <c r="B247" s="77" t="s">
        <v>9240</v>
      </c>
      <c r="C247" s="78">
        <v>45377</v>
      </c>
      <c r="D247" s="79">
        <v>-95.31</v>
      </c>
      <c r="E247" s="79">
        <v>-9.4600000000000009</v>
      </c>
      <c r="F247" s="79">
        <v>-85.85</v>
      </c>
      <c r="G247" s="78">
        <v>45377</v>
      </c>
      <c r="H247" s="77" t="s">
        <v>9241</v>
      </c>
      <c r="I247" s="80">
        <v>1662422</v>
      </c>
      <c r="J247" s="80" t="s">
        <v>1327</v>
      </c>
      <c r="K247" s="80">
        <v>203689</v>
      </c>
      <c r="L247" s="81">
        <v>45379</v>
      </c>
      <c r="M247" s="77" t="s">
        <v>186</v>
      </c>
      <c r="N247" t="s">
        <v>1301</v>
      </c>
      <c r="O247" s="5">
        <v>32</v>
      </c>
      <c r="P247" s="42">
        <v>-85.85</v>
      </c>
      <c r="Q247" s="84">
        <v>1</v>
      </c>
      <c r="R247" t="s">
        <v>9279</v>
      </c>
    </row>
    <row r="248" spans="1:18" x14ac:dyDescent="0.25">
      <c r="A248" s="77" t="s">
        <v>9237</v>
      </c>
      <c r="B248" s="77" t="s">
        <v>9242</v>
      </c>
      <c r="C248" s="78">
        <v>45377</v>
      </c>
      <c r="D248" s="79">
        <v>-95.31</v>
      </c>
      <c r="E248" s="79">
        <v>-9.4600000000000009</v>
      </c>
      <c r="F248" s="79">
        <v>-85.85</v>
      </c>
      <c r="G248" s="78">
        <v>45377</v>
      </c>
      <c r="H248" s="77" t="s">
        <v>9243</v>
      </c>
      <c r="I248" s="80">
        <v>1662421</v>
      </c>
      <c r="J248" s="80" t="s">
        <v>1300</v>
      </c>
      <c r="K248" s="80">
        <v>203689</v>
      </c>
      <c r="L248" s="81">
        <v>45379</v>
      </c>
      <c r="M248" s="77" t="s">
        <v>186</v>
      </c>
      <c r="N248" t="s">
        <v>1301</v>
      </c>
      <c r="O248" s="5">
        <v>32</v>
      </c>
      <c r="P248" s="42">
        <v>-85.85</v>
      </c>
      <c r="Q248" s="84">
        <v>1</v>
      </c>
      <c r="R248" t="s">
        <v>9279</v>
      </c>
    </row>
    <row r="249" spans="1:18" x14ac:dyDescent="0.25">
      <c r="A249" s="77" t="s">
        <v>9237</v>
      </c>
      <c r="B249" s="77" t="s">
        <v>9244</v>
      </c>
      <c r="C249" s="78">
        <v>45377</v>
      </c>
      <c r="D249" s="79">
        <v>-95.31</v>
      </c>
      <c r="E249" s="79">
        <v>-9.4600000000000009</v>
      </c>
      <c r="F249" s="79">
        <v>-85.85</v>
      </c>
      <c r="G249" s="78">
        <v>45377</v>
      </c>
      <c r="H249" s="77" t="s">
        <v>9245</v>
      </c>
      <c r="I249" s="80">
        <v>1662422</v>
      </c>
      <c r="J249" s="80" t="s">
        <v>1327</v>
      </c>
      <c r="K249" s="80">
        <v>203689</v>
      </c>
      <c r="L249" s="81">
        <v>45379</v>
      </c>
      <c r="M249" s="77" t="s">
        <v>186</v>
      </c>
      <c r="N249" t="s">
        <v>1301</v>
      </c>
      <c r="O249" s="5">
        <v>32</v>
      </c>
      <c r="P249" s="42">
        <v>-85.85</v>
      </c>
      <c r="Q249" s="84">
        <v>1</v>
      </c>
      <c r="R249" t="s">
        <v>9279</v>
      </c>
    </row>
    <row r="250" spans="1:18" x14ac:dyDescent="0.25">
      <c r="A250" s="77" t="s">
        <v>9237</v>
      </c>
      <c r="B250" s="77" t="s">
        <v>9246</v>
      </c>
      <c r="C250" s="78">
        <v>45377</v>
      </c>
      <c r="D250" s="79">
        <v>-190.62</v>
      </c>
      <c r="E250" s="79">
        <v>-18.920000000000002</v>
      </c>
      <c r="F250" s="79">
        <v>-171.7</v>
      </c>
      <c r="G250" s="78">
        <v>45377</v>
      </c>
      <c r="H250" s="77" t="s">
        <v>9247</v>
      </c>
      <c r="I250" s="80">
        <v>1662421</v>
      </c>
      <c r="J250" s="80" t="s">
        <v>1300</v>
      </c>
      <c r="K250" s="80">
        <v>203689</v>
      </c>
      <c r="L250" s="81">
        <v>45379</v>
      </c>
      <c r="M250" s="77" t="s">
        <v>186</v>
      </c>
      <c r="N250" t="s">
        <v>1301</v>
      </c>
      <c r="O250" s="5">
        <v>32</v>
      </c>
      <c r="P250" s="42">
        <v>-85.85</v>
      </c>
      <c r="Q250" s="84">
        <v>2</v>
      </c>
      <c r="R250" t="s">
        <v>9279</v>
      </c>
    </row>
    <row r="251" spans="1:18" x14ac:dyDescent="0.25">
      <c r="A251" s="77" t="s">
        <v>9237</v>
      </c>
      <c r="B251" s="77" t="s">
        <v>9248</v>
      </c>
      <c r="C251" s="78">
        <v>45377</v>
      </c>
      <c r="D251" s="79">
        <v>-25.55</v>
      </c>
      <c r="E251" s="79" t="s">
        <v>9280</v>
      </c>
      <c r="F251" s="79">
        <v>-25.55</v>
      </c>
      <c r="G251" s="78">
        <v>45377</v>
      </c>
      <c r="H251" s="77" t="s">
        <v>9249</v>
      </c>
      <c r="I251" s="80">
        <v>1516597</v>
      </c>
      <c r="J251" s="80" t="s">
        <v>1303</v>
      </c>
      <c r="K251" s="80">
        <v>203689</v>
      </c>
      <c r="L251" s="81">
        <v>45379</v>
      </c>
      <c r="M251" s="77" t="s">
        <v>186</v>
      </c>
      <c r="N251" t="s">
        <v>1291</v>
      </c>
      <c r="O251" s="5">
        <v>40</v>
      </c>
      <c r="P251" s="42">
        <v>-25.55</v>
      </c>
      <c r="Q251" s="84">
        <v>1</v>
      </c>
      <c r="R251" t="s">
        <v>9279</v>
      </c>
    </row>
    <row r="252" spans="1:18" x14ac:dyDescent="0.25">
      <c r="A252" s="77" t="s">
        <v>9237</v>
      </c>
      <c r="B252" s="77" t="s">
        <v>9250</v>
      </c>
      <c r="C252" s="78">
        <v>45377</v>
      </c>
      <c r="D252" s="79">
        <v>-190.62</v>
      </c>
      <c r="E252" s="79">
        <v>-18.920000000000002</v>
      </c>
      <c r="F252" s="79">
        <v>-171.7</v>
      </c>
      <c r="G252" s="78">
        <v>45377</v>
      </c>
      <c r="H252" s="77" t="s">
        <v>9251</v>
      </c>
      <c r="I252" s="80">
        <v>1662421</v>
      </c>
      <c r="J252" s="80" t="s">
        <v>1300</v>
      </c>
      <c r="K252" s="80">
        <v>203689</v>
      </c>
      <c r="L252" s="81">
        <v>45379</v>
      </c>
      <c r="M252" s="77" t="s">
        <v>186</v>
      </c>
      <c r="N252" t="s">
        <v>1301</v>
      </c>
      <c r="O252" s="5">
        <v>32</v>
      </c>
      <c r="P252" s="42">
        <v>-85.85</v>
      </c>
      <c r="Q252" s="84">
        <v>2</v>
      </c>
      <c r="R252" t="s">
        <v>9279</v>
      </c>
    </row>
    <row r="253" spans="1:18" x14ac:dyDescent="0.25">
      <c r="A253" s="77" t="s">
        <v>9237</v>
      </c>
      <c r="B253" s="77" t="s">
        <v>9252</v>
      </c>
      <c r="C253" s="78">
        <v>45377</v>
      </c>
      <c r="D253" s="79">
        <v>-25.55</v>
      </c>
      <c r="E253" s="79" t="s">
        <v>9280</v>
      </c>
      <c r="F253" s="79">
        <v>-25.55</v>
      </c>
      <c r="G253" s="78">
        <v>45377</v>
      </c>
      <c r="H253" s="77" t="s">
        <v>9253</v>
      </c>
      <c r="I253" s="80">
        <v>1516596</v>
      </c>
      <c r="J253" s="80" t="s">
        <v>1344</v>
      </c>
      <c r="K253" s="80">
        <v>203689</v>
      </c>
      <c r="L253" s="81">
        <v>45379</v>
      </c>
      <c r="M253" s="77" t="s">
        <v>186</v>
      </c>
      <c r="N253" t="s">
        <v>1291</v>
      </c>
      <c r="O253" s="5">
        <v>40</v>
      </c>
      <c r="P253" s="42">
        <v>-25.55</v>
      </c>
      <c r="Q253" s="84">
        <v>1</v>
      </c>
      <c r="R253" t="s">
        <v>9279</v>
      </c>
    </row>
    <row r="254" spans="1:18" x14ac:dyDescent="0.25">
      <c r="A254" s="77" t="s">
        <v>9237</v>
      </c>
      <c r="B254" s="77" t="s">
        <v>9254</v>
      </c>
      <c r="C254" s="78">
        <v>45377</v>
      </c>
      <c r="D254" s="79">
        <v>-77.319999999999993</v>
      </c>
      <c r="E254" s="79">
        <v>-21.02</v>
      </c>
      <c r="F254" s="79">
        <v>-56.3</v>
      </c>
      <c r="G254" s="78">
        <v>45377</v>
      </c>
      <c r="H254" s="77" t="s">
        <v>9255</v>
      </c>
      <c r="I254" s="80">
        <v>1540783</v>
      </c>
      <c r="J254" s="80" t="s">
        <v>1317</v>
      </c>
      <c r="K254" s="80">
        <v>203689</v>
      </c>
      <c r="L254" s="81">
        <v>45379</v>
      </c>
      <c r="M254" s="77" t="s">
        <v>186</v>
      </c>
      <c r="N254" t="s">
        <v>1298</v>
      </c>
      <c r="O254" s="5">
        <v>60</v>
      </c>
      <c r="P254" s="42">
        <v>-28.15</v>
      </c>
      <c r="Q254" s="84">
        <v>2</v>
      </c>
      <c r="R254" t="s">
        <v>9279</v>
      </c>
    </row>
    <row r="255" spans="1:18" x14ac:dyDescent="0.25">
      <c r="A255" s="77" t="s">
        <v>9237</v>
      </c>
      <c r="B255" s="77" t="s">
        <v>9256</v>
      </c>
      <c r="C255" s="78">
        <v>45377</v>
      </c>
      <c r="D255" s="79">
        <v>-42.7</v>
      </c>
      <c r="E255" s="79">
        <v>-11.1</v>
      </c>
      <c r="F255" s="79">
        <v>-31.6</v>
      </c>
      <c r="G255" s="78">
        <v>45377</v>
      </c>
      <c r="H255" s="77" t="s">
        <v>9257</v>
      </c>
      <c r="I255" s="80">
        <v>1540785</v>
      </c>
      <c r="J255" s="80" t="s">
        <v>1328</v>
      </c>
      <c r="K255" s="80">
        <v>203689</v>
      </c>
      <c r="L255" s="81">
        <v>45379</v>
      </c>
      <c r="M255" s="77" t="s">
        <v>186</v>
      </c>
      <c r="N255" t="s">
        <v>1298</v>
      </c>
      <c r="O255" s="5">
        <v>60</v>
      </c>
      <c r="P255" s="42">
        <v>-31.6</v>
      </c>
      <c r="Q255" s="84">
        <v>1</v>
      </c>
      <c r="R255" t="s">
        <v>9279</v>
      </c>
    </row>
    <row r="256" spans="1:18" x14ac:dyDescent="0.25">
      <c r="A256" s="77" t="s">
        <v>9237</v>
      </c>
      <c r="B256" s="77" t="s">
        <v>9258</v>
      </c>
      <c r="C256" s="78">
        <v>45377</v>
      </c>
      <c r="D256" s="79">
        <v>-39</v>
      </c>
      <c r="E256" s="79" t="s">
        <v>9280</v>
      </c>
      <c r="F256" s="79">
        <v>-39</v>
      </c>
      <c r="G256" s="78">
        <v>45377</v>
      </c>
      <c r="H256" s="77" t="s">
        <v>9259</v>
      </c>
      <c r="I256" s="80">
        <v>1529947</v>
      </c>
      <c r="J256" s="80" t="s">
        <v>1294</v>
      </c>
      <c r="K256" s="80">
        <v>203689</v>
      </c>
      <c r="L256" s="81">
        <v>45379</v>
      </c>
      <c r="M256" s="77" t="s">
        <v>186</v>
      </c>
      <c r="N256" t="s">
        <v>1291</v>
      </c>
      <c r="O256" s="5">
        <v>40</v>
      </c>
      <c r="P256" s="42">
        <v>-39</v>
      </c>
      <c r="Q256" s="84">
        <v>1</v>
      </c>
      <c r="R256" t="s">
        <v>9279</v>
      </c>
    </row>
    <row r="257" spans="1:18" x14ac:dyDescent="0.25">
      <c r="A257" s="77" t="s">
        <v>9237</v>
      </c>
      <c r="B257" s="77" t="s">
        <v>9260</v>
      </c>
      <c r="C257" s="78">
        <v>45377</v>
      </c>
      <c r="D257" s="79">
        <v>-86.72</v>
      </c>
      <c r="E257" s="79">
        <v>-9.3699999999999992</v>
      </c>
      <c r="F257" s="79">
        <v>-77.349999999999994</v>
      </c>
      <c r="G257" s="78">
        <v>45377</v>
      </c>
      <c r="H257" s="77" t="s">
        <v>9261</v>
      </c>
      <c r="I257" s="80">
        <v>1662420</v>
      </c>
      <c r="J257" s="80" t="s">
        <v>1318</v>
      </c>
      <c r="K257" s="80">
        <v>203689</v>
      </c>
      <c r="L257" s="81">
        <v>45379</v>
      </c>
      <c r="M257" s="77" t="s">
        <v>186</v>
      </c>
      <c r="N257" t="s">
        <v>1301</v>
      </c>
      <c r="O257" s="5">
        <v>32</v>
      </c>
      <c r="P257" s="42">
        <v>-77.349999999999994</v>
      </c>
      <c r="Q257" s="84">
        <v>1</v>
      </c>
      <c r="R257" t="s">
        <v>9279</v>
      </c>
    </row>
    <row r="258" spans="1:18" x14ac:dyDescent="0.25">
      <c r="A258" s="77" t="s">
        <v>9237</v>
      </c>
      <c r="B258" s="77" t="s">
        <v>9260</v>
      </c>
      <c r="C258" s="78">
        <v>45377</v>
      </c>
      <c r="D258" s="79">
        <v>-190.62</v>
      </c>
      <c r="E258" s="79">
        <v>-18.920000000000002</v>
      </c>
      <c r="F258" s="79">
        <v>-171.7</v>
      </c>
      <c r="G258" s="78">
        <v>45377</v>
      </c>
      <c r="H258" s="77" t="s">
        <v>9261</v>
      </c>
      <c r="I258" s="80">
        <v>1662421</v>
      </c>
      <c r="J258" s="80" t="s">
        <v>1300</v>
      </c>
      <c r="K258" s="80">
        <v>203689</v>
      </c>
      <c r="L258" s="81">
        <v>45379</v>
      </c>
      <c r="M258" s="77" t="s">
        <v>186</v>
      </c>
      <c r="N258" t="s">
        <v>1301</v>
      </c>
      <c r="O258" s="5">
        <v>32</v>
      </c>
      <c r="P258" s="42">
        <v>-85.85</v>
      </c>
      <c r="Q258" s="84">
        <v>2</v>
      </c>
      <c r="R258" t="s">
        <v>9279</v>
      </c>
    </row>
    <row r="259" spans="1:18" x14ac:dyDescent="0.25">
      <c r="A259" s="77" t="s">
        <v>9262</v>
      </c>
      <c r="B259" s="77" t="s">
        <v>9263</v>
      </c>
      <c r="C259" s="78">
        <v>45378</v>
      </c>
      <c r="D259" s="79">
        <v>-86.72</v>
      </c>
      <c r="E259" s="79">
        <v>-9.3699999999999992</v>
      </c>
      <c r="F259" s="79">
        <v>-77.349999999999994</v>
      </c>
      <c r="G259" s="78">
        <v>45378</v>
      </c>
      <c r="H259" s="77" t="s">
        <v>9264</v>
      </c>
      <c r="I259" s="80">
        <v>1662420</v>
      </c>
      <c r="J259" s="80" t="s">
        <v>1318</v>
      </c>
      <c r="K259" s="80">
        <v>203830</v>
      </c>
      <c r="L259" s="81">
        <v>45380</v>
      </c>
      <c r="M259" s="77" t="s">
        <v>186</v>
      </c>
      <c r="N259" t="s">
        <v>1301</v>
      </c>
      <c r="O259" s="5">
        <v>32</v>
      </c>
      <c r="P259" s="42">
        <v>-77.349999999999994</v>
      </c>
      <c r="Q259" s="84">
        <v>1</v>
      </c>
      <c r="R259" t="s">
        <v>9279</v>
      </c>
    </row>
    <row r="260" spans="1:18" x14ac:dyDescent="0.25">
      <c r="A260" s="77" t="s">
        <v>9262</v>
      </c>
      <c r="B260" s="77" t="s">
        <v>9265</v>
      </c>
      <c r="C260" s="78">
        <v>45378</v>
      </c>
      <c r="D260" s="79">
        <v>-25.55</v>
      </c>
      <c r="E260" s="79" t="s">
        <v>9280</v>
      </c>
      <c r="F260" s="79">
        <v>-25.55</v>
      </c>
      <c r="G260" s="78">
        <v>45378</v>
      </c>
      <c r="H260" s="77" t="s">
        <v>9266</v>
      </c>
      <c r="I260" s="80">
        <v>1516596</v>
      </c>
      <c r="J260" s="80" t="s">
        <v>1344</v>
      </c>
      <c r="K260" s="80">
        <v>203830</v>
      </c>
      <c r="L260" s="81">
        <v>45380</v>
      </c>
      <c r="M260" s="77" t="s">
        <v>186</v>
      </c>
      <c r="N260" t="s">
        <v>1291</v>
      </c>
      <c r="O260" s="5">
        <v>40</v>
      </c>
      <c r="P260" s="42">
        <v>-25.55</v>
      </c>
      <c r="Q260" s="84">
        <v>1</v>
      </c>
      <c r="R260" t="s">
        <v>9279</v>
      </c>
    </row>
    <row r="261" spans="1:18" x14ac:dyDescent="0.25">
      <c r="A261" s="77" t="s">
        <v>9262</v>
      </c>
      <c r="B261" s="77" t="s">
        <v>9267</v>
      </c>
      <c r="C261" s="78">
        <v>45378</v>
      </c>
      <c r="D261" s="79">
        <v>-25.55</v>
      </c>
      <c r="E261" s="79" t="s">
        <v>9280</v>
      </c>
      <c r="F261" s="79">
        <v>-25.55</v>
      </c>
      <c r="G261" s="78">
        <v>45378</v>
      </c>
      <c r="H261" s="77" t="s">
        <v>9268</v>
      </c>
      <c r="I261" s="80">
        <v>1516597</v>
      </c>
      <c r="J261" s="80" t="s">
        <v>1303</v>
      </c>
      <c r="K261" s="80">
        <v>203830</v>
      </c>
      <c r="L261" s="81">
        <v>45380</v>
      </c>
      <c r="M261" s="77" t="s">
        <v>186</v>
      </c>
      <c r="N261" t="s">
        <v>1291</v>
      </c>
      <c r="O261" s="5">
        <v>40</v>
      </c>
      <c r="P261" s="42">
        <v>-25.55</v>
      </c>
      <c r="Q261" s="84">
        <v>1</v>
      </c>
      <c r="R261" t="s">
        <v>9279</v>
      </c>
    </row>
    <row r="262" spans="1:18" x14ac:dyDescent="0.25">
      <c r="A262" s="77" t="s">
        <v>9262</v>
      </c>
      <c r="B262" s="77" t="s">
        <v>9267</v>
      </c>
      <c r="C262" s="78">
        <v>45378</v>
      </c>
      <c r="D262" s="79">
        <v>-78</v>
      </c>
      <c r="E262" s="79" t="s">
        <v>9280</v>
      </c>
      <c r="F262" s="79">
        <v>-78</v>
      </c>
      <c r="G262" s="78">
        <v>45378</v>
      </c>
      <c r="H262" s="77" t="s">
        <v>9268</v>
      </c>
      <c r="I262" s="80">
        <v>1529946</v>
      </c>
      <c r="J262" s="80" t="s">
        <v>1306</v>
      </c>
      <c r="K262" s="80">
        <v>203830</v>
      </c>
      <c r="L262" s="81">
        <v>45380</v>
      </c>
      <c r="M262" s="77" t="s">
        <v>186</v>
      </c>
      <c r="N262" t="s">
        <v>1291</v>
      </c>
      <c r="O262" s="5">
        <v>40</v>
      </c>
      <c r="P262" s="42">
        <v>-39</v>
      </c>
      <c r="Q262" s="84">
        <v>2</v>
      </c>
      <c r="R262" t="s">
        <v>9279</v>
      </c>
    </row>
    <row r="263" spans="1:18" x14ac:dyDescent="0.25">
      <c r="A263" s="77" t="s">
        <v>9262</v>
      </c>
      <c r="B263" s="77" t="s">
        <v>9269</v>
      </c>
      <c r="C263" s="78">
        <v>45378</v>
      </c>
      <c r="D263" s="79">
        <v>-260.16000000000003</v>
      </c>
      <c r="E263" s="79">
        <v>-28.11</v>
      </c>
      <c r="F263" s="79">
        <v>-232.05</v>
      </c>
      <c r="G263" s="78">
        <v>45378</v>
      </c>
      <c r="H263" s="77" t="s">
        <v>9270</v>
      </c>
      <c r="I263" s="80">
        <v>1662420</v>
      </c>
      <c r="J263" s="80" t="s">
        <v>1318</v>
      </c>
      <c r="K263" s="80">
        <v>203830</v>
      </c>
      <c r="L263" s="81">
        <v>45380</v>
      </c>
      <c r="M263" s="77" t="s">
        <v>186</v>
      </c>
      <c r="N263" t="s">
        <v>1301</v>
      </c>
      <c r="O263" s="5">
        <v>32</v>
      </c>
      <c r="P263" s="42">
        <v>-77.349999999999994</v>
      </c>
      <c r="Q263" s="84">
        <v>3</v>
      </c>
      <c r="R263" t="s">
        <v>9279</v>
      </c>
    </row>
    <row r="264" spans="1:18" x14ac:dyDescent="0.25">
      <c r="A264" s="77" t="s">
        <v>9262</v>
      </c>
      <c r="B264" s="77" t="s">
        <v>9271</v>
      </c>
      <c r="C264" s="78">
        <v>45378</v>
      </c>
      <c r="D264" s="79">
        <v>-25.55</v>
      </c>
      <c r="E264" s="79" t="s">
        <v>9280</v>
      </c>
      <c r="F264" s="79">
        <v>-25.55</v>
      </c>
      <c r="G264" s="78">
        <v>45378</v>
      </c>
      <c r="H264" s="77" t="s">
        <v>9272</v>
      </c>
      <c r="I264" s="80">
        <v>1516596</v>
      </c>
      <c r="J264" s="80" t="s">
        <v>1344</v>
      </c>
      <c r="K264" s="80">
        <v>203830</v>
      </c>
      <c r="L264" s="81">
        <v>45380</v>
      </c>
      <c r="M264" s="77" t="s">
        <v>186</v>
      </c>
      <c r="N264" t="s">
        <v>1291</v>
      </c>
      <c r="O264" s="5">
        <v>40</v>
      </c>
      <c r="P264" s="42">
        <v>-25.55</v>
      </c>
      <c r="Q264" s="84">
        <v>1</v>
      </c>
      <c r="R264" t="s">
        <v>9279</v>
      </c>
    </row>
    <row r="265" spans="1:18" x14ac:dyDescent="0.25">
      <c r="A265" s="77" t="s">
        <v>9262</v>
      </c>
      <c r="B265" s="77" t="s">
        <v>9271</v>
      </c>
      <c r="C265" s="78">
        <v>45378</v>
      </c>
      <c r="D265" s="79">
        <v>-25.55</v>
      </c>
      <c r="E265" s="79" t="s">
        <v>9280</v>
      </c>
      <c r="F265" s="79">
        <v>-25.55</v>
      </c>
      <c r="G265" s="78">
        <v>45378</v>
      </c>
      <c r="H265" s="77" t="s">
        <v>9272</v>
      </c>
      <c r="I265" s="80">
        <v>1516597</v>
      </c>
      <c r="J265" s="80" t="s">
        <v>1303</v>
      </c>
      <c r="K265" s="80">
        <v>203830</v>
      </c>
      <c r="L265" s="81">
        <v>45380</v>
      </c>
      <c r="M265" s="77" t="s">
        <v>186</v>
      </c>
      <c r="N265" t="s">
        <v>1291</v>
      </c>
      <c r="O265" s="5">
        <v>40</v>
      </c>
      <c r="P265" s="42">
        <v>-25.55</v>
      </c>
      <c r="Q265" s="84">
        <v>1</v>
      </c>
      <c r="R265" t="s">
        <v>9279</v>
      </c>
    </row>
    <row r="266" spans="1:18" x14ac:dyDescent="0.25">
      <c r="A266" s="77" t="s">
        <v>9262</v>
      </c>
      <c r="B266" s="77" t="s">
        <v>9273</v>
      </c>
      <c r="C266" s="78">
        <v>45378</v>
      </c>
      <c r="D266" s="79">
        <v>-42.7</v>
      </c>
      <c r="E266" s="79">
        <v>-11.1</v>
      </c>
      <c r="F266" s="79">
        <v>-31.6</v>
      </c>
      <c r="G266" s="78">
        <v>45378</v>
      </c>
      <c r="H266" s="77" t="s">
        <v>9274</v>
      </c>
      <c r="I266" s="80">
        <v>1540784</v>
      </c>
      <c r="J266" s="80" t="s">
        <v>1297</v>
      </c>
      <c r="K266" s="80">
        <v>203830</v>
      </c>
      <c r="L266" s="81">
        <v>45380</v>
      </c>
      <c r="M266" s="77" t="s">
        <v>186</v>
      </c>
      <c r="N266" t="s">
        <v>1298</v>
      </c>
      <c r="O266" s="5">
        <v>60</v>
      </c>
      <c r="P266" s="42">
        <v>-31.6</v>
      </c>
      <c r="Q266" s="84">
        <v>1</v>
      </c>
      <c r="R266" t="s">
        <v>9279</v>
      </c>
    </row>
    <row r="267" spans="1:18" x14ac:dyDescent="0.25">
      <c r="A267" s="77" t="s">
        <v>9262</v>
      </c>
      <c r="B267" s="77" t="s">
        <v>9273</v>
      </c>
      <c r="C267" s="78">
        <v>45378</v>
      </c>
      <c r="D267" s="79">
        <v>-86.72</v>
      </c>
      <c r="E267" s="79">
        <v>-9.3699999999999992</v>
      </c>
      <c r="F267" s="79">
        <v>-77.349999999999994</v>
      </c>
      <c r="G267" s="78">
        <v>45378</v>
      </c>
      <c r="H267" s="77" t="s">
        <v>9274</v>
      </c>
      <c r="I267" s="80">
        <v>1662420</v>
      </c>
      <c r="J267" s="80" t="s">
        <v>1318</v>
      </c>
      <c r="K267" s="80">
        <v>203830</v>
      </c>
      <c r="L267" s="81">
        <v>45380</v>
      </c>
      <c r="M267" s="77" t="s">
        <v>186</v>
      </c>
      <c r="N267" t="s">
        <v>1301</v>
      </c>
      <c r="O267" s="5">
        <v>32</v>
      </c>
      <c r="P267" s="42">
        <v>-77.349999999999994</v>
      </c>
      <c r="Q267" s="84">
        <v>1</v>
      </c>
      <c r="R267" t="s">
        <v>9279</v>
      </c>
    </row>
    <row r="268" spans="1:18" x14ac:dyDescent="0.25">
      <c r="A268" s="77" t="s">
        <v>9262</v>
      </c>
      <c r="B268" s="77" t="s">
        <v>9273</v>
      </c>
      <c r="C268" s="78">
        <v>45378</v>
      </c>
      <c r="D268" s="79">
        <v>-95.31</v>
      </c>
      <c r="E268" s="79">
        <v>-9.4600000000000009</v>
      </c>
      <c r="F268" s="79">
        <v>-85.85</v>
      </c>
      <c r="G268" s="78">
        <v>45378</v>
      </c>
      <c r="H268" s="77" t="s">
        <v>9274</v>
      </c>
      <c r="I268" s="80">
        <v>1662422</v>
      </c>
      <c r="J268" s="80" t="s">
        <v>1327</v>
      </c>
      <c r="K268" s="80">
        <v>203830</v>
      </c>
      <c r="L268" s="81">
        <v>45380</v>
      </c>
      <c r="M268" s="77" t="s">
        <v>186</v>
      </c>
      <c r="N268" t="s">
        <v>1301</v>
      </c>
      <c r="O268" s="5">
        <v>32</v>
      </c>
      <c r="P268" s="42">
        <v>-85.85</v>
      </c>
      <c r="Q268" s="84">
        <v>1</v>
      </c>
      <c r="R268" t="s">
        <v>9279</v>
      </c>
    </row>
    <row r="269" spans="1:18" x14ac:dyDescent="0.25">
      <c r="A269" s="77" t="s">
        <v>9262</v>
      </c>
      <c r="B269" s="77" t="s">
        <v>9275</v>
      </c>
      <c r="C269" s="78">
        <v>45378</v>
      </c>
      <c r="D269" s="79">
        <v>-38.659999999999997</v>
      </c>
      <c r="E269" s="79">
        <v>-10.51</v>
      </c>
      <c r="F269" s="79">
        <v>-28.15</v>
      </c>
      <c r="G269" s="78">
        <v>45378</v>
      </c>
      <c r="H269" s="77" t="s">
        <v>9276</v>
      </c>
      <c r="I269" s="80">
        <v>1540783</v>
      </c>
      <c r="J269" s="80" t="s">
        <v>1317</v>
      </c>
      <c r="K269" s="80">
        <v>203830</v>
      </c>
      <c r="L269" s="81">
        <v>45380</v>
      </c>
      <c r="M269" s="77" t="s">
        <v>186</v>
      </c>
      <c r="N269" t="s">
        <v>1298</v>
      </c>
      <c r="O269" s="5">
        <v>60</v>
      </c>
      <c r="P269" s="42">
        <v>-28.15</v>
      </c>
      <c r="Q269" s="84">
        <v>1</v>
      </c>
      <c r="R269" t="s">
        <v>9279</v>
      </c>
    </row>
    <row r="270" spans="1:18" x14ac:dyDescent="0.25">
      <c r="A270" s="77" t="s">
        <v>9262</v>
      </c>
      <c r="B270" s="77" t="s">
        <v>9277</v>
      </c>
      <c r="C270" s="78">
        <v>45378</v>
      </c>
      <c r="D270" s="79">
        <v>-85.4</v>
      </c>
      <c r="E270" s="79">
        <v>-22.2</v>
      </c>
      <c r="F270" s="79">
        <v>-63.2</v>
      </c>
      <c r="G270" s="78">
        <v>45378</v>
      </c>
      <c r="H270" s="77" t="s">
        <v>9278</v>
      </c>
      <c r="I270" s="80">
        <v>1540784</v>
      </c>
      <c r="J270" s="80" t="s">
        <v>1297</v>
      </c>
      <c r="K270" s="80">
        <v>203830</v>
      </c>
      <c r="L270" s="81">
        <v>45380</v>
      </c>
      <c r="M270" s="77" t="s">
        <v>186</v>
      </c>
      <c r="N270" t="s">
        <v>1298</v>
      </c>
      <c r="O270" s="5">
        <v>60</v>
      </c>
      <c r="P270" s="42">
        <v>-31.6</v>
      </c>
      <c r="Q270" s="84">
        <v>2</v>
      </c>
      <c r="R270" t="s">
        <v>9279</v>
      </c>
    </row>
    <row r="271" spans="1:18" x14ac:dyDescent="0.25">
      <c r="D271" s="59">
        <f>SUM(D2:D270)</f>
        <v>-20924.750000000004</v>
      </c>
      <c r="E271" s="59">
        <f>SUM(E2:E270)</f>
        <v>-2605.7999999999984</v>
      </c>
      <c r="F271" s="59">
        <f>SUM(F2:F270)</f>
        <v>-18318.95</v>
      </c>
    </row>
    <row r="275" spans="4:6" x14ac:dyDescent="0.25">
      <c r="D275" s="88" t="s">
        <v>5753</v>
      </c>
      <c r="E275" t="s">
        <v>5755</v>
      </c>
      <c r="F275" t="s">
        <v>5756</v>
      </c>
    </row>
    <row r="276" spans="4:6" x14ac:dyDescent="0.25">
      <c r="D276" s="89">
        <v>15</v>
      </c>
      <c r="E276" s="76">
        <v>-862.46</v>
      </c>
      <c r="F276" s="76">
        <v>-311.12</v>
      </c>
    </row>
    <row r="277" spans="4:6" x14ac:dyDescent="0.25">
      <c r="D277" s="89">
        <v>32</v>
      </c>
      <c r="E277" s="76">
        <v>-12578.74000000002</v>
      </c>
      <c r="F277" s="76">
        <v>-1461.9400000000005</v>
      </c>
    </row>
    <row r="278" spans="4:6" x14ac:dyDescent="0.25">
      <c r="D278" s="89">
        <v>40</v>
      </c>
      <c r="E278" s="76">
        <v>-2871.8200000000015</v>
      </c>
      <c r="F278" s="76">
        <v>0</v>
      </c>
    </row>
    <row r="279" spans="4:6" x14ac:dyDescent="0.25">
      <c r="D279" s="89">
        <v>55</v>
      </c>
      <c r="E279" s="76">
        <v>-495</v>
      </c>
      <c r="F279" s="76">
        <v>-282.64999999999998</v>
      </c>
    </row>
    <row r="280" spans="4:6" x14ac:dyDescent="0.25">
      <c r="D280" s="89">
        <v>58</v>
      </c>
      <c r="E280" s="76">
        <v>-37.880000000000003</v>
      </c>
      <c r="F280" s="76">
        <v>-13.38</v>
      </c>
    </row>
    <row r="281" spans="4:6" x14ac:dyDescent="0.25">
      <c r="D281" s="89">
        <v>60</v>
      </c>
      <c r="E281" s="76">
        <v>-1473.0499999999997</v>
      </c>
      <c r="F281" s="76">
        <v>-536.71</v>
      </c>
    </row>
    <row r="282" spans="4:6" x14ac:dyDescent="0.25">
      <c r="D282" s="89" t="s">
        <v>5754</v>
      </c>
      <c r="E282" s="76">
        <v>-18318.950000000019</v>
      </c>
      <c r="F282" s="76">
        <v>-2605.8000000000006</v>
      </c>
    </row>
    <row r="283" spans="4:6" x14ac:dyDescent="0.25">
      <c r="E283" s="76"/>
      <c r="F283" s="76"/>
    </row>
  </sheetData>
  <conditionalFormatting sqref="B1">
    <cfRule type="duplicateValues" dxfId="14" priority="1"/>
    <cfRule type="duplicateValues" dxfId="13" priority="2"/>
    <cfRule type="duplicateValues" dxfId="12" priority="3"/>
  </conditionalFormatting>
  <pageMargins left="0.25" right="0.25" top="0.5" bottom="0.75" header="0.3" footer="0.3"/>
  <pageSetup scale="57" fitToHeight="0" orientation="landscape" horizontalDpi="0" verticalDpi="0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C268"/>
  <sheetViews>
    <sheetView workbookViewId="0"/>
  </sheetViews>
  <sheetFormatPr defaultRowHeight="15" x14ac:dyDescent="0.25"/>
  <cols>
    <col min="1" max="2" width="19" customWidth="1"/>
    <col min="3" max="3" width="13.140625" customWidth="1"/>
    <col min="4" max="4" width="26.140625" bestFit="1" customWidth="1"/>
    <col min="5" max="5" width="18.7109375" bestFit="1" customWidth="1"/>
    <col min="6" max="6" width="12" bestFit="1" customWidth="1"/>
    <col min="7" max="7" width="10" customWidth="1"/>
    <col min="8" max="8" width="14.7109375" customWidth="1"/>
    <col min="12" max="12" width="9.42578125" bestFit="1" customWidth="1"/>
    <col min="14" max="14" width="12" customWidth="1"/>
    <col min="15" max="15" width="9.140625" style="5"/>
    <col min="19" max="19" width="13.140625" bestFit="1" customWidth="1"/>
    <col min="20" max="20" width="19.85546875" bestFit="1" customWidth="1"/>
    <col min="27" max="28" width="9.5703125" style="76" bestFit="1" customWidth="1"/>
    <col min="29" max="29" width="9.28515625" style="76" bestFit="1" customWidth="1"/>
  </cols>
  <sheetData>
    <row r="1" spans="1:23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7780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  <c r="R1" s="109" t="s">
        <v>9680</v>
      </c>
      <c r="S1" s="109" t="s">
        <v>9681</v>
      </c>
    </row>
    <row r="2" spans="1:23" x14ac:dyDescent="0.25">
      <c r="A2" s="77" t="s">
        <v>9283</v>
      </c>
      <c r="B2" s="77" t="s">
        <v>9284</v>
      </c>
      <c r="C2" s="78">
        <v>45379</v>
      </c>
      <c r="D2" s="79">
        <v>-95.31</v>
      </c>
      <c r="E2" s="79">
        <v>-9.4600000000000009</v>
      </c>
      <c r="F2" s="79">
        <v>-85.85</v>
      </c>
      <c r="G2" s="78">
        <v>45379</v>
      </c>
      <c r="H2" s="77" t="s">
        <v>9285</v>
      </c>
      <c r="I2" s="80">
        <v>1662421</v>
      </c>
      <c r="J2" s="80" t="s">
        <v>1300</v>
      </c>
      <c r="K2" s="80">
        <v>204068</v>
      </c>
      <c r="L2" s="81">
        <v>45383</v>
      </c>
      <c r="M2" s="77" t="str">
        <f>VLOOKUP(I2,'ITEM#'!A:B,2,0)</f>
        <v>Costco01</v>
      </c>
      <c r="N2" t="s">
        <v>1301</v>
      </c>
      <c r="O2" s="5">
        <v>32</v>
      </c>
      <c r="P2" s="42">
        <f>VLOOKUP(I2,'ITEM#'!A:D,4,0)</f>
        <v>-85.85</v>
      </c>
      <c r="Q2" s="84">
        <f t="shared" ref="Q2:Q65" si="0">F2/P2</f>
        <v>1</v>
      </c>
      <c r="R2" t="s">
        <v>9279</v>
      </c>
      <c r="S2" s="89" t="s">
        <v>9682</v>
      </c>
    </row>
    <row r="3" spans="1:23" x14ac:dyDescent="0.25">
      <c r="A3" s="77" t="s">
        <v>9283</v>
      </c>
      <c r="B3" s="77" t="s">
        <v>9286</v>
      </c>
      <c r="C3" s="78">
        <v>45379</v>
      </c>
      <c r="D3" s="79">
        <f>E3+F3</f>
        <v>-86.72</v>
      </c>
      <c r="E3" s="79">
        <v>-9.3699999999999992</v>
      </c>
      <c r="F3" s="79">
        <v>-77.349999999999994</v>
      </c>
      <c r="G3" s="78">
        <v>45379</v>
      </c>
      <c r="H3" s="77" t="s">
        <v>9287</v>
      </c>
      <c r="I3" s="80">
        <v>1662420</v>
      </c>
      <c r="J3" s="80" t="s">
        <v>1318</v>
      </c>
      <c r="K3" s="80">
        <v>204068</v>
      </c>
      <c r="L3" s="81">
        <v>45383</v>
      </c>
      <c r="M3" s="77" t="str">
        <f>VLOOKUP(I3,'ITEM#'!A:B,2,0)</f>
        <v>Costco01</v>
      </c>
      <c r="N3" t="s">
        <v>1301</v>
      </c>
      <c r="O3" s="5">
        <v>32</v>
      </c>
      <c r="P3" s="42">
        <f>VLOOKUP(I3,'ITEM#'!A:D,4,0)</f>
        <v>-77.349999999999994</v>
      </c>
      <c r="Q3" s="84">
        <f t="shared" si="0"/>
        <v>1</v>
      </c>
      <c r="R3" t="s">
        <v>9279</v>
      </c>
      <c r="S3" s="89" t="s">
        <v>9682</v>
      </c>
    </row>
    <row r="4" spans="1:23" x14ac:dyDescent="0.25">
      <c r="A4" s="77" t="s">
        <v>9283</v>
      </c>
      <c r="B4" s="77" t="s">
        <v>9286</v>
      </c>
      <c r="C4" s="78">
        <v>45379</v>
      </c>
      <c r="D4" s="79">
        <f>E4+F4</f>
        <v>-95.31</v>
      </c>
      <c r="E4" s="79">
        <v>-9.4600000000000009</v>
      </c>
      <c r="F4" s="79">
        <v>-85.85</v>
      </c>
      <c r="G4" s="78">
        <v>45379</v>
      </c>
      <c r="H4" s="77" t="s">
        <v>9287</v>
      </c>
      <c r="I4" s="80">
        <v>1662421</v>
      </c>
      <c r="J4" s="80" t="s">
        <v>1300</v>
      </c>
      <c r="K4" s="80">
        <v>204068</v>
      </c>
      <c r="L4" s="81">
        <v>45383</v>
      </c>
      <c r="M4" s="77" t="str">
        <f>VLOOKUP(I4,'ITEM#'!A:B,2,0)</f>
        <v>Costco01</v>
      </c>
      <c r="N4" t="s">
        <v>1301</v>
      </c>
      <c r="O4" s="5">
        <v>32</v>
      </c>
      <c r="P4" s="42">
        <f>VLOOKUP(I4,'ITEM#'!A:D,4,0)</f>
        <v>-85.85</v>
      </c>
      <c r="Q4" s="84">
        <f t="shared" si="0"/>
        <v>1</v>
      </c>
      <c r="R4" t="s">
        <v>9279</v>
      </c>
      <c r="S4" s="89" t="s">
        <v>9682</v>
      </c>
    </row>
    <row r="5" spans="1:23" x14ac:dyDescent="0.25">
      <c r="A5" s="77" t="s">
        <v>9283</v>
      </c>
      <c r="B5" s="77" t="s">
        <v>9288</v>
      </c>
      <c r="C5" s="78">
        <v>45379</v>
      </c>
      <c r="D5" s="79">
        <f>E5+F5</f>
        <v>-38.659999999999997</v>
      </c>
      <c r="E5" s="79">
        <v>-10.51</v>
      </c>
      <c r="F5" s="79">
        <v>-28.15</v>
      </c>
      <c r="G5" s="78">
        <v>45379</v>
      </c>
      <c r="H5" s="77" t="s">
        <v>9289</v>
      </c>
      <c r="I5" s="80">
        <v>1540780</v>
      </c>
      <c r="J5" s="80" t="s">
        <v>1334</v>
      </c>
      <c r="K5" s="80">
        <v>204068</v>
      </c>
      <c r="L5" s="81">
        <v>45383</v>
      </c>
      <c r="M5" s="77" t="str">
        <f>VLOOKUP(I5,'ITEM#'!A:B,2,0)</f>
        <v>Costco01</v>
      </c>
      <c r="N5" t="s">
        <v>1298</v>
      </c>
      <c r="O5" s="5">
        <v>60</v>
      </c>
      <c r="P5" s="42">
        <f>VLOOKUP(I5,'ITEM#'!A:D,4,0)</f>
        <v>-28.15</v>
      </c>
      <c r="Q5" s="84">
        <f t="shared" si="0"/>
        <v>1</v>
      </c>
      <c r="R5" t="s">
        <v>9279</v>
      </c>
      <c r="S5" s="89" t="s">
        <v>9682</v>
      </c>
    </row>
    <row r="6" spans="1:23" x14ac:dyDescent="0.25">
      <c r="A6" s="77" t="s">
        <v>9283</v>
      </c>
      <c r="B6" s="77" t="s">
        <v>9288</v>
      </c>
      <c r="C6" s="78">
        <v>45379</v>
      </c>
      <c r="D6" s="79">
        <f t="shared" ref="D6:D8" si="1">E6+F6</f>
        <v>-42.7</v>
      </c>
      <c r="E6" s="79">
        <v>-11.1</v>
      </c>
      <c r="F6" s="79">
        <v>-31.6</v>
      </c>
      <c r="G6" s="78">
        <v>45379</v>
      </c>
      <c r="H6" s="77" t="s">
        <v>9289</v>
      </c>
      <c r="I6" s="80">
        <v>1540785</v>
      </c>
      <c r="J6" s="80" t="s">
        <v>1328</v>
      </c>
      <c r="K6" s="80">
        <v>204068</v>
      </c>
      <c r="L6" s="81">
        <v>45383</v>
      </c>
      <c r="M6" s="77" t="str">
        <f>VLOOKUP(I6,'ITEM#'!A:B,2,0)</f>
        <v>Costco01</v>
      </c>
      <c r="N6" t="s">
        <v>1298</v>
      </c>
      <c r="O6" s="5">
        <v>60</v>
      </c>
      <c r="P6" s="42">
        <f>VLOOKUP(I6,'ITEM#'!A:D,4,0)</f>
        <v>-31.6</v>
      </c>
      <c r="Q6" s="84">
        <f t="shared" si="0"/>
        <v>1</v>
      </c>
      <c r="R6" t="s">
        <v>9279</v>
      </c>
      <c r="S6" s="89" t="s">
        <v>9682</v>
      </c>
    </row>
    <row r="7" spans="1:23" x14ac:dyDescent="0.25">
      <c r="A7" s="77" t="s">
        <v>9283</v>
      </c>
      <c r="B7" s="77" t="s">
        <v>9288</v>
      </c>
      <c r="C7" s="78">
        <v>45379</v>
      </c>
      <c r="D7" s="79">
        <f t="shared" si="1"/>
        <v>-86.72</v>
      </c>
      <c r="E7" s="79">
        <v>-9.3699999999999992</v>
      </c>
      <c r="F7" s="79">
        <v>-77.349999999999994</v>
      </c>
      <c r="G7" s="78">
        <v>45379</v>
      </c>
      <c r="H7" s="77" t="s">
        <v>9289</v>
      </c>
      <c r="I7" s="80">
        <v>1662420</v>
      </c>
      <c r="J7" s="80" t="s">
        <v>1318</v>
      </c>
      <c r="K7" s="80">
        <v>204068</v>
      </c>
      <c r="L7" s="81">
        <v>45383</v>
      </c>
      <c r="M7" s="77" t="str">
        <f>VLOOKUP(I7,'ITEM#'!A:B,2,0)</f>
        <v>Costco01</v>
      </c>
      <c r="N7" t="s">
        <v>1301</v>
      </c>
      <c r="O7" s="5">
        <v>32</v>
      </c>
      <c r="P7" s="42">
        <f>VLOOKUP(I7,'ITEM#'!A:D,4,0)</f>
        <v>-77.349999999999994</v>
      </c>
      <c r="Q7" s="84">
        <f t="shared" si="0"/>
        <v>1</v>
      </c>
      <c r="R7" t="s">
        <v>9279</v>
      </c>
      <c r="S7" s="89" t="s">
        <v>9682</v>
      </c>
    </row>
    <row r="8" spans="1:23" x14ac:dyDescent="0.25">
      <c r="A8" s="77" t="s">
        <v>9283</v>
      </c>
      <c r="B8" s="77" t="s">
        <v>9288</v>
      </c>
      <c r="C8" s="78">
        <v>45379</v>
      </c>
      <c r="D8" s="79">
        <f t="shared" si="1"/>
        <v>-190.62</v>
      </c>
      <c r="E8" s="79">
        <v>-18.920000000000002</v>
      </c>
      <c r="F8" s="79">
        <v>-171.7</v>
      </c>
      <c r="G8" s="78">
        <v>45379</v>
      </c>
      <c r="H8" s="77" t="s">
        <v>9289</v>
      </c>
      <c r="I8" s="80">
        <v>1662421</v>
      </c>
      <c r="J8" s="80" t="s">
        <v>1300</v>
      </c>
      <c r="K8" s="80">
        <v>204068</v>
      </c>
      <c r="L8" s="81">
        <v>45383</v>
      </c>
      <c r="M8" s="77" t="str">
        <f>VLOOKUP(I8,'ITEM#'!A:B,2,0)</f>
        <v>Costco01</v>
      </c>
      <c r="N8" t="s">
        <v>1301</v>
      </c>
      <c r="O8" s="5">
        <v>32</v>
      </c>
      <c r="P8" s="42">
        <f>VLOOKUP(I8,'ITEM#'!A:D,4,0)</f>
        <v>-85.85</v>
      </c>
      <c r="Q8" s="84">
        <f t="shared" si="0"/>
        <v>2</v>
      </c>
      <c r="R8" t="s">
        <v>9279</v>
      </c>
      <c r="S8" s="89" t="s">
        <v>9682</v>
      </c>
    </row>
    <row r="9" spans="1:23" x14ac:dyDescent="0.25">
      <c r="A9" s="77" t="s">
        <v>9290</v>
      </c>
      <c r="B9" s="77" t="s">
        <v>9291</v>
      </c>
      <c r="C9" s="78">
        <v>45380</v>
      </c>
      <c r="D9" s="79">
        <v>-25.55</v>
      </c>
      <c r="E9" s="79">
        <v>0</v>
      </c>
      <c r="F9" s="79">
        <v>-25.55</v>
      </c>
      <c r="G9" s="78">
        <v>45380</v>
      </c>
      <c r="H9" s="77" t="s">
        <v>9292</v>
      </c>
      <c r="I9" s="80">
        <v>1516596</v>
      </c>
      <c r="J9" s="80" t="s">
        <v>1344</v>
      </c>
      <c r="K9" s="80">
        <v>204073</v>
      </c>
      <c r="L9" s="81">
        <v>45384</v>
      </c>
      <c r="M9" s="77" t="str">
        <f>VLOOKUP(I9,'ITEM#'!A:B,2,0)</f>
        <v>Costco01</v>
      </c>
      <c r="N9" t="s">
        <v>1291</v>
      </c>
      <c r="O9" s="5">
        <v>40</v>
      </c>
      <c r="P9" s="42">
        <f>VLOOKUP(I9,'ITEM#'!A:D,4,0)</f>
        <v>-25.55</v>
      </c>
      <c r="Q9" s="84">
        <f t="shared" si="0"/>
        <v>1</v>
      </c>
      <c r="R9" t="s">
        <v>9279</v>
      </c>
      <c r="S9" s="89" t="s">
        <v>9682</v>
      </c>
    </row>
    <row r="10" spans="1:23" x14ac:dyDescent="0.25">
      <c r="A10" s="77" t="s">
        <v>9290</v>
      </c>
      <c r="B10" s="77" t="s">
        <v>9293</v>
      </c>
      <c r="C10" s="78">
        <v>45381</v>
      </c>
      <c r="D10" s="79">
        <v>-25.55</v>
      </c>
      <c r="E10" s="79">
        <v>0</v>
      </c>
      <c r="F10" s="79">
        <v>-25.55</v>
      </c>
      <c r="G10" s="78">
        <v>45381</v>
      </c>
      <c r="H10" s="77" t="s">
        <v>9294</v>
      </c>
      <c r="I10" s="80">
        <v>1516597</v>
      </c>
      <c r="J10" s="80" t="s">
        <v>1303</v>
      </c>
      <c r="K10" s="80">
        <v>204073</v>
      </c>
      <c r="L10" s="81">
        <v>45384</v>
      </c>
      <c r="M10" s="77" t="str">
        <f>VLOOKUP(I10,'ITEM#'!A:B,2,0)</f>
        <v>Costco01</v>
      </c>
      <c r="N10" t="s">
        <v>1291</v>
      </c>
      <c r="O10" s="5">
        <v>40</v>
      </c>
      <c r="P10" s="42">
        <f>VLOOKUP(I10,'ITEM#'!A:D,4,0)</f>
        <v>-25.55</v>
      </c>
      <c r="Q10" s="84">
        <f t="shared" si="0"/>
        <v>1</v>
      </c>
      <c r="R10" t="s">
        <v>9279</v>
      </c>
      <c r="S10" s="89" t="s">
        <v>9682</v>
      </c>
    </row>
    <row r="11" spans="1:23" x14ac:dyDescent="0.25">
      <c r="A11" s="77" t="s">
        <v>9290</v>
      </c>
      <c r="B11" s="77" t="s">
        <v>9295</v>
      </c>
      <c r="C11" s="78">
        <v>45380</v>
      </c>
      <c r="D11" s="79">
        <v>-25.55</v>
      </c>
      <c r="E11" s="79">
        <v>0</v>
      </c>
      <c r="F11" s="79">
        <v>-25.55</v>
      </c>
      <c r="G11" s="78">
        <v>45380</v>
      </c>
      <c r="H11" s="77" t="s">
        <v>9296</v>
      </c>
      <c r="I11" s="80">
        <v>1516597</v>
      </c>
      <c r="J11" s="80" t="s">
        <v>1303</v>
      </c>
      <c r="K11" s="80">
        <v>204073</v>
      </c>
      <c r="L11" s="81">
        <v>45384</v>
      </c>
      <c r="M11" s="77" t="str">
        <f>VLOOKUP(I11,'ITEM#'!A:B,2,0)</f>
        <v>Costco01</v>
      </c>
      <c r="N11" t="s">
        <v>1291</v>
      </c>
      <c r="O11" s="5">
        <v>40</v>
      </c>
      <c r="P11" s="42">
        <f>VLOOKUP(I11,'ITEM#'!A:D,4,0)</f>
        <v>-25.55</v>
      </c>
      <c r="Q11" s="84">
        <f t="shared" si="0"/>
        <v>1</v>
      </c>
      <c r="R11" t="s">
        <v>9279</v>
      </c>
      <c r="S11" s="89" t="s">
        <v>9682</v>
      </c>
    </row>
    <row r="12" spans="1:23" x14ac:dyDescent="0.25">
      <c r="A12" s="77" t="s">
        <v>9290</v>
      </c>
      <c r="B12" s="77" t="s">
        <v>9297</v>
      </c>
      <c r="C12" s="78">
        <v>45380</v>
      </c>
      <c r="D12" s="79">
        <v>-39</v>
      </c>
      <c r="E12" s="79">
        <v>0</v>
      </c>
      <c r="F12" s="79">
        <v>-39</v>
      </c>
      <c r="G12" s="78">
        <v>45380</v>
      </c>
      <c r="H12" s="77" t="s">
        <v>9298</v>
      </c>
      <c r="I12" s="80">
        <v>1529947</v>
      </c>
      <c r="J12" s="80" t="s">
        <v>1294</v>
      </c>
      <c r="K12" s="80">
        <v>204073</v>
      </c>
      <c r="L12" s="81">
        <v>45384</v>
      </c>
      <c r="M12" s="77" t="str">
        <f>VLOOKUP(I12,'ITEM#'!A:B,2,0)</f>
        <v>Costco01</v>
      </c>
      <c r="N12" t="s">
        <v>1291</v>
      </c>
      <c r="O12" s="5">
        <v>40</v>
      </c>
      <c r="P12" s="42">
        <f>VLOOKUP(I12,'ITEM#'!A:D,4,0)</f>
        <v>-39</v>
      </c>
      <c r="Q12" s="84">
        <f t="shared" si="0"/>
        <v>1</v>
      </c>
      <c r="R12" t="s">
        <v>9279</v>
      </c>
      <c r="S12" s="89" t="s">
        <v>9682</v>
      </c>
    </row>
    <row r="13" spans="1:23" x14ac:dyDescent="0.25">
      <c r="A13" s="77" t="s">
        <v>9290</v>
      </c>
      <c r="B13" s="77" t="s">
        <v>9299</v>
      </c>
      <c r="C13" s="78">
        <v>45380</v>
      </c>
      <c r="D13" s="79">
        <v>-173.44</v>
      </c>
      <c r="E13" s="79">
        <v>-18.739999999999998</v>
      </c>
      <c r="F13" s="79">
        <v>-154.69999999999999</v>
      </c>
      <c r="G13" s="78">
        <v>45380</v>
      </c>
      <c r="H13" s="77" t="s">
        <v>9300</v>
      </c>
      <c r="I13" s="80">
        <v>1662420</v>
      </c>
      <c r="J13" s="80" t="s">
        <v>1318</v>
      </c>
      <c r="K13" s="80">
        <v>204073</v>
      </c>
      <c r="L13" s="81">
        <v>45384</v>
      </c>
      <c r="M13" s="77" t="str">
        <f>VLOOKUP(I13,'ITEM#'!A:B,2,0)</f>
        <v>Costco01</v>
      </c>
      <c r="N13" t="s">
        <v>1301</v>
      </c>
      <c r="O13" s="5">
        <v>32</v>
      </c>
      <c r="P13" s="42">
        <f>VLOOKUP(I13,'ITEM#'!A:D,4,0)</f>
        <v>-77.349999999999994</v>
      </c>
      <c r="Q13" s="84">
        <f t="shared" si="0"/>
        <v>2</v>
      </c>
      <c r="R13" t="s">
        <v>9279</v>
      </c>
      <c r="S13" s="89" t="s">
        <v>9682</v>
      </c>
    </row>
    <row r="14" spans="1:23" x14ac:dyDescent="0.25">
      <c r="A14" s="77" t="s">
        <v>9290</v>
      </c>
      <c r="B14" s="77" t="s">
        <v>9301</v>
      </c>
      <c r="C14" s="78">
        <v>45380</v>
      </c>
      <c r="D14" s="79">
        <f>E14+F14</f>
        <v>-86.72</v>
      </c>
      <c r="E14" s="79">
        <v>-9.3699999999999992</v>
      </c>
      <c r="F14" s="79">
        <v>-77.349999999999994</v>
      </c>
      <c r="G14" s="78">
        <v>45380</v>
      </c>
      <c r="H14" s="77" t="s">
        <v>9302</v>
      </c>
      <c r="I14" s="80">
        <v>1662420</v>
      </c>
      <c r="J14" s="80" t="s">
        <v>1318</v>
      </c>
      <c r="K14" s="80">
        <v>204073</v>
      </c>
      <c r="L14" s="81">
        <v>45384</v>
      </c>
      <c r="M14" s="77" t="str">
        <f>VLOOKUP(I14,'ITEM#'!A:B,2,0)</f>
        <v>Costco01</v>
      </c>
      <c r="N14" t="s">
        <v>1301</v>
      </c>
      <c r="O14" s="5">
        <v>32</v>
      </c>
      <c r="P14" s="42">
        <f>VLOOKUP(I14,'ITEM#'!A:D,4,0)</f>
        <v>-77.349999999999994</v>
      </c>
      <c r="Q14" s="84">
        <f t="shared" si="0"/>
        <v>1</v>
      </c>
      <c r="R14" t="s">
        <v>9279</v>
      </c>
      <c r="S14" s="89" t="s">
        <v>9682</v>
      </c>
    </row>
    <row r="15" spans="1:23" x14ac:dyDescent="0.25">
      <c r="A15" s="77" t="s">
        <v>9290</v>
      </c>
      <c r="B15" s="77" t="s">
        <v>9301</v>
      </c>
      <c r="C15" s="78">
        <v>45380</v>
      </c>
      <c r="D15" s="79">
        <f>E15+F15</f>
        <v>-95.31</v>
      </c>
      <c r="E15" s="79">
        <v>-9.4600000000000009</v>
      </c>
      <c r="F15" s="79">
        <v>-85.85</v>
      </c>
      <c r="G15" s="78">
        <v>45380</v>
      </c>
      <c r="H15" s="77" t="s">
        <v>9302</v>
      </c>
      <c r="I15" s="80">
        <v>1662421</v>
      </c>
      <c r="J15" s="80" t="s">
        <v>1300</v>
      </c>
      <c r="K15" s="80">
        <v>204073</v>
      </c>
      <c r="L15" s="81">
        <v>45384</v>
      </c>
      <c r="M15" s="77" t="str">
        <f>VLOOKUP(I15,'ITEM#'!A:B,2,0)</f>
        <v>Costco01</v>
      </c>
      <c r="N15" t="s">
        <v>1301</v>
      </c>
      <c r="O15" s="5">
        <v>32</v>
      </c>
      <c r="P15" s="42">
        <f>VLOOKUP(I15,'ITEM#'!A:D,4,0)</f>
        <v>-85.85</v>
      </c>
      <c r="Q15" s="84">
        <f t="shared" si="0"/>
        <v>1</v>
      </c>
      <c r="R15" t="s">
        <v>9279</v>
      </c>
      <c r="S15" s="89" t="s">
        <v>9682</v>
      </c>
      <c r="W15" s="108"/>
    </row>
    <row r="16" spans="1:23" x14ac:dyDescent="0.25">
      <c r="A16" s="77" t="s">
        <v>9303</v>
      </c>
      <c r="B16" s="77" t="s">
        <v>9304</v>
      </c>
      <c r="C16" s="78">
        <v>45383</v>
      </c>
      <c r="D16" s="79">
        <v>-70.23</v>
      </c>
      <c r="E16" s="79">
        <v>-15.1</v>
      </c>
      <c r="F16" s="79">
        <v>-55.13</v>
      </c>
      <c r="G16" s="78">
        <v>45383</v>
      </c>
      <c r="H16" s="77" t="s">
        <v>9305</v>
      </c>
      <c r="I16" s="80">
        <v>1339333</v>
      </c>
      <c r="J16" s="80" t="s">
        <v>1337</v>
      </c>
      <c r="K16" s="80">
        <v>204241</v>
      </c>
      <c r="L16" s="81">
        <v>45385</v>
      </c>
      <c r="M16" s="77" t="str">
        <f>VLOOKUP(I16,'ITEM#'!A:B,2,0)</f>
        <v>Costco01</v>
      </c>
      <c r="N16" t="s">
        <v>1301</v>
      </c>
      <c r="O16" s="5">
        <v>32</v>
      </c>
      <c r="P16" s="42">
        <f>VLOOKUP(I16,'ITEM#'!A:D,4,0)</f>
        <v>-55.13</v>
      </c>
      <c r="Q16" s="84">
        <f t="shared" si="0"/>
        <v>1</v>
      </c>
      <c r="R16" t="s">
        <v>9279</v>
      </c>
      <c r="S16" s="89" t="s">
        <v>9682</v>
      </c>
    </row>
    <row r="17" spans="1:20" x14ac:dyDescent="0.25">
      <c r="A17" s="77" t="s">
        <v>9303</v>
      </c>
      <c r="B17" s="77" t="s">
        <v>9306</v>
      </c>
      <c r="C17" s="78">
        <v>45383</v>
      </c>
      <c r="D17" s="79">
        <v>-32.380000000000003</v>
      </c>
      <c r="E17" s="79">
        <v>-9.8800000000000008</v>
      </c>
      <c r="F17" s="79">
        <v>-22.5</v>
      </c>
      <c r="G17" s="78">
        <v>45383</v>
      </c>
      <c r="H17" s="77" t="s">
        <v>9307</v>
      </c>
      <c r="I17" s="80">
        <v>1663075</v>
      </c>
      <c r="J17" s="80" t="s">
        <v>5741</v>
      </c>
      <c r="K17" s="80">
        <v>204241</v>
      </c>
      <c r="L17" s="81">
        <v>45385</v>
      </c>
      <c r="M17" s="77" t="str">
        <f>VLOOKUP(I17,'ITEM#'!A:B,2,0)</f>
        <v>Costco01</v>
      </c>
      <c r="N17" t="s">
        <v>1311</v>
      </c>
      <c r="O17" s="5">
        <v>55</v>
      </c>
      <c r="P17" s="42">
        <f>VLOOKUP(I17,'ITEM#'!A:D,4,0)</f>
        <v>-22.5</v>
      </c>
      <c r="Q17" s="84">
        <f t="shared" si="0"/>
        <v>1</v>
      </c>
      <c r="R17" t="s">
        <v>9279</v>
      </c>
      <c r="S17" s="89" t="s">
        <v>9682</v>
      </c>
    </row>
    <row r="18" spans="1:20" x14ac:dyDescent="0.25">
      <c r="A18" s="77" t="s">
        <v>9303</v>
      </c>
      <c r="B18" s="77" t="s">
        <v>9308</v>
      </c>
      <c r="C18" s="78">
        <v>45383</v>
      </c>
      <c r="D18" s="79">
        <v>-77.430000000000007</v>
      </c>
      <c r="E18" s="79">
        <v>-15.16</v>
      </c>
      <c r="F18" s="79">
        <v>-62.27</v>
      </c>
      <c r="G18" s="78">
        <v>45383</v>
      </c>
      <c r="H18" s="77" t="s">
        <v>9309</v>
      </c>
      <c r="I18" s="80">
        <v>1339335</v>
      </c>
      <c r="J18" s="80" t="s">
        <v>1314</v>
      </c>
      <c r="K18" s="80">
        <v>204241</v>
      </c>
      <c r="L18" s="81">
        <v>45385</v>
      </c>
      <c r="M18" s="77" t="str">
        <f>VLOOKUP(I18,'ITEM#'!A:B,2,0)</f>
        <v>Costco01</v>
      </c>
      <c r="N18" t="s">
        <v>1301</v>
      </c>
      <c r="O18" s="5">
        <v>32</v>
      </c>
      <c r="P18" s="42">
        <f>VLOOKUP(I18,'ITEM#'!A:D,4,0)</f>
        <v>-62.27</v>
      </c>
      <c r="Q18" s="84">
        <f t="shared" si="0"/>
        <v>1</v>
      </c>
      <c r="R18" t="s">
        <v>9279</v>
      </c>
      <c r="S18" s="89" t="s">
        <v>9682</v>
      </c>
    </row>
    <row r="19" spans="1:20" x14ac:dyDescent="0.25">
      <c r="A19" s="77" t="s">
        <v>9303</v>
      </c>
      <c r="B19" s="77" t="s">
        <v>9310</v>
      </c>
      <c r="C19" s="78">
        <v>45383</v>
      </c>
      <c r="D19" s="79">
        <v>-39</v>
      </c>
      <c r="E19" s="79">
        <v>0</v>
      </c>
      <c r="F19" s="79">
        <v>-39</v>
      </c>
      <c r="G19" s="78">
        <v>45383</v>
      </c>
      <c r="H19" s="77" t="s">
        <v>9311</v>
      </c>
      <c r="I19" s="80">
        <v>1529947</v>
      </c>
      <c r="J19" s="80" t="s">
        <v>1294</v>
      </c>
      <c r="K19" s="80">
        <v>204243</v>
      </c>
      <c r="L19" s="81">
        <v>45385</v>
      </c>
      <c r="M19" s="77" t="str">
        <f>VLOOKUP(I19,'ITEM#'!A:B,2,0)</f>
        <v>Costco01</v>
      </c>
      <c r="N19" t="s">
        <v>1291</v>
      </c>
      <c r="O19" s="5">
        <v>40</v>
      </c>
      <c r="P19" s="42">
        <f>VLOOKUP(I19,'ITEM#'!A:D,4,0)</f>
        <v>-39</v>
      </c>
      <c r="Q19" s="84">
        <f t="shared" si="0"/>
        <v>1</v>
      </c>
      <c r="R19" t="s">
        <v>9279</v>
      </c>
      <c r="S19" s="89" t="s">
        <v>9682</v>
      </c>
    </row>
    <row r="20" spans="1:20" x14ac:dyDescent="0.25">
      <c r="A20" s="77" t="s">
        <v>9303</v>
      </c>
      <c r="B20" s="77" t="s">
        <v>9312</v>
      </c>
      <c r="C20" s="78">
        <v>45383</v>
      </c>
      <c r="D20" s="79">
        <v>-86.72</v>
      </c>
      <c r="E20" s="79">
        <v>-9.3699999999999992</v>
      </c>
      <c r="F20" s="79">
        <v>-77.349999999999994</v>
      </c>
      <c r="G20" s="78">
        <v>45383</v>
      </c>
      <c r="H20" s="77" t="s">
        <v>9313</v>
      </c>
      <c r="I20" s="80">
        <v>1662420</v>
      </c>
      <c r="J20" s="80" t="s">
        <v>1318</v>
      </c>
      <c r="K20" s="80">
        <v>204243</v>
      </c>
      <c r="L20" s="81">
        <v>45385</v>
      </c>
      <c r="M20" s="77" t="str">
        <f>VLOOKUP(I20,'ITEM#'!A:B,2,0)</f>
        <v>Costco01</v>
      </c>
      <c r="N20" t="s">
        <v>1301</v>
      </c>
      <c r="O20" s="5">
        <v>32</v>
      </c>
      <c r="P20" s="42">
        <f>VLOOKUP(I20,'ITEM#'!A:D,4,0)</f>
        <v>-77.349999999999994</v>
      </c>
      <c r="Q20" s="84">
        <f t="shared" si="0"/>
        <v>1</v>
      </c>
      <c r="R20" t="s">
        <v>9279</v>
      </c>
      <c r="S20" s="89" t="s">
        <v>9682</v>
      </c>
    </row>
    <row r="21" spans="1:20" x14ac:dyDescent="0.25">
      <c r="A21" s="77" t="s">
        <v>9303</v>
      </c>
      <c r="B21" s="77" t="s">
        <v>9314</v>
      </c>
      <c r="C21" s="78">
        <v>45383</v>
      </c>
      <c r="D21" s="79">
        <v>-64.47</v>
      </c>
      <c r="E21" s="79">
        <v>0</v>
      </c>
      <c r="F21" s="79">
        <v>-64.47</v>
      </c>
      <c r="G21" s="78">
        <v>45383</v>
      </c>
      <c r="H21" s="77" t="s">
        <v>9315</v>
      </c>
      <c r="I21" s="80">
        <v>1585793</v>
      </c>
      <c r="J21" s="80" t="s">
        <v>1323</v>
      </c>
      <c r="K21" s="80">
        <v>204243</v>
      </c>
      <c r="L21" s="81">
        <v>45385</v>
      </c>
      <c r="M21" s="77" t="str">
        <f>VLOOKUP(I21,'ITEM#'!A:B,2,0)</f>
        <v>Costco01</v>
      </c>
      <c r="N21" t="s">
        <v>1291</v>
      </c>
      <c r="O21" s="5">
        <v>40</v>
      </c>
      <c r="P21" s="42">
        <f>VLOOKUP(I21,'ITEM#'!A:D,4,0)</f>
        <v>-64.47</v>
      </c>
      <c r="Q21" s="84">
        <f t="shared" si="0"/>
        <v>1</v>
      </c>
      <c r="R21" t="s">
        <v>9279</v>
      </c>
      <c r="S21" s="89" t="s">
        <v>9682</v>
      </c>
    </row>
    <row r="22" spans="1:20" x14ac:dyDescent="0.25">
      <c r="A22" s="77" t="s">
        <v>9303</v>
      </c>
      <c r="B22" s="77" t="s">
        <v>9316</v>
      </c>
      <c r="C22" s="78">
        <v>45383</v>
      </c>
      <c r="D22" s="79">
        <v>-86.72</v>
      </c>
      <c r="E22" s="79">
        <v>-9.3699999999999992</v>
      </c>
      <c r="F22" s="79">
        <v>-77.349999999999994</v>
      </c>
      <c r="G22" s="78">
        <v>45383</v>
      </c>
      <c r="H22" s="77" t="s">
        <v>9317</v>
      </c>
      <c r="I22" s="80">
        <v>1662420</v>
      </c>
      <c r="J22" s="80" t="s">
        <v>1318</v>
      </c>
      <c r="K22" s="80">
        <v>204243</v>
      </c>
      <c r="L22" s="81">
        <v>45385</v>
      </c>
      <c r="M22" s="77" t="str">
        <f>VLOOKUP(I22,'ITEM#'!A:B,2,0)</f>
        <v>Costco01</v>
      </c>
      <c r="N22" t="s">
        <v>1301</v>
      </c>
      <c r="O22" s="5">
        <v>32</v>
      </c>
      <c r="P22" s="42">
        <f>VLOOKUP(I22,'ITEM#'!A:D,4,0)</f>
        <v>-77.349999999999994</v>
      </c>
      <c r="Q22" s="84">
        <f t="shared" si="0"/>
        <v>1</v>
      </c>
      <c r="R22" t="s">
        <v>9279</v>
      </c>
      <c r="S22" s="89" t="s">
        <v>9682</v>
      </c>
    </row>
    <row r="23" spans="1:20" x14ac:dyDescent="0.25">
      <c r="A23" s="77" t="s">
        <v>9303</v>
      </c>
      <c r="B23" s="77" t="s">
        <v>9318</v>
      </c>
      <c r="C23" s="78">
        <v>45383</v>
      </c>
      <c r="D23" s="79">
        <v>-25.55</v>
      </c>
      <c r="E23" s="79">
        <v>0</v>
      </c>
      <c r="F23" s="79">
        <v>-25.55</v>
      </c>
      <c r="G23" s="78">
        <v>45383</v>
      </c>
      <c r="H23" s="77" t="s">
        <v>9319</v>
      </c>
      <c r="I23" s="80">
        <v>1516597</v>
      </c>
      <c r="J23" s="80" t="s">
        <v>1303</v>
      </c>
      <c r="K23" s="80">
        <v>204243</v>
      </c>
      <c r="L23" s="81">
        <v>45385</v>
      </c>
      <c r="M23" s="77" t="str">
        <f>VLOOKUP(I23,'ITEM#'!A:B,2,0)</f>
        <v>Costco01</v>
      </c>
      <c r="N23" t="s">
        <v>1291</v>
      </c>
      <c r="O23" s="5">
        <v>40</v>
      </c>
      <c r="P23" s="42">
        <f>VLOOKUP(I23,'ITEM#'!A:D,4,0)</f>
        <v>-25.55</v>
      </c>
      <c r="Q23" s="84">
        <f t="shared" si="0"/>
        <v>1</v>
      </c>
      <c r="R23" t="s">
        <v>9279</v>
      </c>
      <c r="S23" s="89" t="s">
        <v>9682</v>
      </c>
    </row>
    <row r="24" spans="1:20" x14ac:dyDescent="0.25">
      <c r="A24" s="77" t="s">
        <v>9303</v>
      </c>
      <c r="B24" s="77" t="s">
        <v>9320</v>
      </c>
      <c r="C24" s="78">
        <v>45383</v>
      </c>
      <c r="D24" s="79">
        <v>-39</v>
      </c>
      <c r="E24" s="79">
        <v>0</v>
      </c>
      <c r="F24" s="79">
        <v>-39</v>
      </c>
      <c r="G24" s="78">
        <v>45383</v>
      </c>
      <c r="H24" s="77" t="s">
        <v>9321</v>
      </c>
      <c r="I24" s="80">
        <v>1529947</v>
      </c>
      <c r="J24" s="80" t="s">
        <v>1294</v>
      </c>
      <c r="K24" s="80">
        <v>204243</v>
      </c>
      <c r="L24" s="81">
        <v>45385</v>
      </c>
      <c r="M24" s="77" t="str">
        <f>VLOOKUP(I24,'ITEM#'!A:B,2,0)</f>
        <v>Costco01</v>
      </c>
      <c r="N24" t="s">
        <v>1291</v>
      </c>
      <c r="O24" s="5">
        <v>40</v>
      </c>
      <c r="P24" s="42">
        <f>VLOOKUP(I24,'ITEM#'!A:D,4,0)</f>
        <v>-39</v>
      </c>
      <c r="Q24" s="84">
        <f t="shared" si="0"/>
        <v>1</v>
      </c>
      <c r="R24" t="s">
        <v>9279</v>
      </c>
      <c r="S24" s="89" t="s">
        <v>9682</v>
      </c>
    </row>
    <row r="25" spans="1:20" x14ac:dyDescent="0.25">
      <c r="A25" s="77" t="s">
        <v>9303</v>
      </c>
      <c r="B25" s="77" t="s">
        <v>9322</v>
      </c>
      <c r="C25" s="78">
        <v>45383</v>
      </c>
      <c r="D25" s="79">
        <v>-95.31</v>
      </c>
      <c r="E25" s="79">
        <v>-9.4600000000000009</v>
      </c>
      <c r="F25" s="79">
        <v>-85.85</v>
      </c>
      <c r="G25" s="78">
        <v>45383</v>
      </c>
      <c r="H25" s="77" t="s">
        <v>9323</v>
      </c>
      <c r="I25" s="80">
        <v>1662422</v>
      </c>
      <c r="J25" s="80" t="s">
        <v>1327</v>
      </c>
      <c r="K25" s="80">
        <v>204243</v>
      </c>
      <c r="L25" s="81">
        <v>45385</v>
      </c>
      <c r="M25" s="77" t="str">
        <f>VLOOKUP(I25,'ITEM#'!A:B,2,0)</f>
        <v>Costco01</v>
      </c>
      <c r="N25" t="s">
        <v>1301</v>
      </c>
      <c r="O25" s="5">
        <v>32</v>
      </c>
      <c r="P25" s="42">
        <f>VLOOKUP(I25,'ITEM#'!A:D,4,0)</f>
        <v>-85.85</v>
      </c>
      <c r="Q25" s="84">
        <f t="shared" si="0"/>
        <v>1</v>
      </c>
      <c r="R25" t="s">
        <v>9279</v>
      </c>
      <c r="S25" s="89" t="s">
        <v>9682</v>
      </c>
    </row>
    <row r="26" spans="1:20" x14ac:dyDescent="0.25">
      <c r="A26" s="77" t="s">
        <v>9324</v>
      </c>
      <c r="B26" s="77" t="s">
        <v>9325</v>
      </c>
      <c r="C26" s="78">
        <v>45384</v>
      </c>
      <c r="D26" s="79">
        <v>-64.47</v>
      </c>
      <c r="E26" s="79">
        <v>0</v>
      </c>
      <c r="F26" s="79">
        <v>-64.47</v>
      </c>
      <c r="G26" s="78">
        <v>45384</v>
      </c>
      <c r="H26" s="77" t="s">
        <v>9326</v>
      </c>
      <c r="I26" s="80">
        <v>1585794</v>
      </c>
      <c r="J26" s="80" t="s">
        <v>1338</v>
      </c>
      <c r="K26" s="80">
        <v>204248</v>
      </c>
      <c r="L26" s="81">
        <v>45386</v>
      </c>
      <c r="M26" s="77" t="str">
        <f>VLOOKUP(I26,'ITEM#'!A:B,2,0)</f>
        <v>Costco01</v>
      </c>
      <c r="N26" t="s">
        <v>1291</v>
      </c>
      <c r="O26" s="5">
        <v>40</v>
      </c>
      <c r="P26" s="42">
        <f>VLOOKUP(I26,'ITEM#'!A:D,4,0)</f>
        <v>-64.47</v>
      </c>
      <c r="Q26" s="84">
        <f t="shared" si="0"/>
        <v>1</v>
      </c>
      <c r="R26" t="s">
        <v>9279</v>
      </c>
      <c r="S26" s="89" t="s">
        <v>9682</v>
      </c>
    </row>
    <row r="27" spans="1:20" x14ac:dyDescent="0.25">
      <c r="A27" s="77" t="s">
        <v>9324</v>
      </c>
      <c r="B27" s="77" t="s">
        <v>9327</v>
      </c>
      <c r="C27" s="78">
        <v>45384</v>
      </c>
      <c r="D27" s="79">
        <v>-173.44</v>
      </c>
      <c r="E27" s="79">
        <v>-18.739999999999998</v>
      </c>
      <c r="F27" s="79">
        <v>-154.69999999999999</v>
      </c>
      <c r="G27" s="78">
        <v>45384</v>
      </c>
      <c r="H27" s="77" t="s">
        <v>9328</v>
      </c>
      <c r="I27" s="80">
        <v>1662420</v>
      </c>
      <c r="J27" s="80" t="s">
        <v>1318</v>
      </c>
      <c r="K27" s="80">
        <v>204248</v>
      </c>
      <c r="L27" s="81">
        <v>45386</v>
      </c>
      <c r="M27" s="77" t="str">
        <f>VLOOKUP(I27,'ITEM#'!A:B,2,0)</f>
        <v>Costco01</v>
      </c>
      <c r="N27" t="s">
        <v>1301</v>
      </c>
      <c r="O27" s="5">
        <v>32</v>
      </c>
      <c r="P27" s="42">
        <f>VLOOKUP(I27,'ITEM#'!A:D,4,0)</f>
        <v>-77.349999999999994</v>
      </c>
      <c r="Q27" s="84">
        <f t="shared" si="0"/>
        <v>2</v>
      </c>
      <c r="R27" t="s">
        <v>9279</v>
      </c>
      <c r="S27" s="89" t="s">
        <v>9682</v>
      </c>
      <c r="T27" s="76"/>
    </row>
    <row r="28" spans="1:20" x14ac:dyDescent="0.25">
      <c r="A28" s="77" t="s">
        <v>9324</v>
      </c>
      <c r="B28" s="77" t="s">
        <v>9329</v>
      </c>
      <c r="C28" s="78">
        <v>45384</v>
      </c>
      <c r="D28" s="79">
        <v>-25.88</v>
      </c>
      <c r="E28" s="79">
        <v>-8.7200000000000006</v>
      </c>
      <c r="F28" s="79">
        <v>-17.16</v>
      </c>
      <c r="G28" s="78">
        <v>45384</v>
      </c>
      <c r="H28" s="77" t="s">
        <v>9330</v>
      </c>
      <c r="I28" s="80">
        <v>1793724</v>
      </c>
      <c r="J28" s="80" t="s">
        <v>8895</v>
      </c>
      <c r="K28" s="80">
        <v>204248</v>
      </c>
      <c r="L28" s="81">
        <v>45386</v>
      </c>
      <c r="M28" s="77" t="str">
        <f>VLOOKUP(I28,'ITEM#'!A:B,2,0)</f>
        <v>Costco01</v>
      </c>
      <c r="N28" t="s">
        <v>8894</v>
      </c>
      <c r="O28" s="5">
        <v>15</v>
      </c>
      <c r="P28" s="42">
        <f>VLOOKUP(I28,'ITEM#'!A:D,4,0)</f>
        <v>-17.16</v>
      </c>
      <c r="Q28" s="84">
        <f t="shared" si="0"/>
        <v>1</v>
      </c>
      <c r="R28" t="s">
        <v>9279</v>
      </c>
      <c r="S28" s="89" t="s">
        <v>9682</v>
      </c>
      <c r="T28" s="76"/>
    </row>
    <row r="29" spans="1:20" x14ac:dyDescent="0.25">
      <c r="A29" s="77" t="s">
        <v>9324</v>
      </c>
      <c r="B29" s="77" t="s">
        <v>9331</v>
      </c>
      <c r="C29" s="78">
        <v>45384</v>
      </c>
      <c r="D29" s="79">
        <v>-22.78</v>
      </c>
      <c r="E29" s="79">
        <v>0</v>
      </c>
      <c r="F29" s="79">
        <v>-22.78</v>
      </c>
      <c r="G29" s="78">
        <v>45384</v>
      </c>
      <c r="H29" s="77" t="s">
        <v>9332</v>
      </c>
      <c r="I29" s="80">
        <v>1529944</v>
      </c>
      <c r="J29" s="80" t="s">
        <v>1330</v>
      </c>
      <c r="K29" s="80">
        <v>204248</v>
      </c>
      <c r="L29" s="81">
        <v>45386</v>
      </c>
      <c r="M29" s="77" t="str">
        <f>VLOOKUP(I29,'ITEM#'!A:B,2,0)</f>
        <v>Costco01</v>
      </c>
      <c r="N29" t="s">
        <v>1291</v>
      </c>
      <c r="O29" s="5">
        <v>40</v>
      </c>
      <c r="P29" s="42">
        <f>VLOOKUP(I29,'ITEM#'!A:D,4,0)</f>
        <v>-22.78</v>
      </c>
      <c r="Q29" s="84">
        <f t="shared" si="0"/>
        <v>1</v>
      </c>
      <c r="R29" t="s">
        <v>9279</v>
      </c>
      <c r="S29" s="89" t="s">
        <v>9682</v>
      </c>
      <c r="T29" s="76"/>
    </row>
    <row r="30" spans="1:20" x14ac:dyDescent="0.25">
      <c r="A30" s="77" t="s">
        <v>9324</v>
      </c>
      <c r="B30" s="77" t="s">
        <v>9333</v>
      </c>
      <c r="C30" s="78">
        <v>45384</v>
      </c>
      <c r="D30" s="79">
        <v>-35.869999999999997</v>
      </c>
      <c r="E30" s="79">
        <v>-8.89</v>
      </c>
      <c r="F30" s="79">
        <v>-26.98</v>
      </c>
      <c r="G30" s="78">
        <v>45384</v>
      </c>
      <c r="H30" s="77" t="s">
        <v>9334</v>
      </c>
      <c r="I30" s="80">
        <v>1793728</v>
      </c>
      <c r="J30" s="80" t="s">
        <v>8897</v>
      </c>
      <c r="K30" s="80">
        <v>204248</v>
      </c>
      <c r="L30" s="81">
        <v>45386</v>
      </c>
      <c r="M30" s="77" t="str">
        <f>VLOOKUP(I30,'ITEM#'!A:B,2,0)</f>
        <v>Costco01</v>
      </c>
      <c r="N30" t="s">
        <v>8894</v>
      </c>
      <c r="O30" s="5">
        <v>15</v>
      </c>
      <c r="P30" s="42">
        <f>VLOOKUP(I30,'ITEM#'!A:D,4,0)</f>
        <v>-26.98</v>
      </c>
      <c r="Q30" s="84">
        <f t="shared" si="0"/>
        <v>1</v>
      </c>
      <c r="R30" t="s">
        <v>9279</v>
      </c>
      <c r="S30" s="89" t="s">
        <v>9682</v>
      </c>
      <c r="T30" s="76"/>
    </row>
    <row r="31" spans="1:20" x14ac:dyDescent="0.25">
      <c r="A31" s="77" t="s">
        <v>9324</v>
      </c>
      <c r="B31" s="77" t="s">
        <v>9335</v>
      </c>
      <c r="C31" s="78">
        <v>45384</v>
      </c>
      <c r="D31" s="79">
        <f>E31+F31</f>
        <v>-86.72</v>
      </c>
      <c r="E31" s="79">
        <v>-9.3699999999999992</v>
      </c>
      <c r="F31" s="79">
        <v>-77.349999999999994</v>
      </c>
      <c r="G31" s="78">
        <v>45384</v>
      </c>
      <c r="H31" s="77" t="s">
        <v>9336</v>
      </c>
      <c r="I31" s="80">
        <v>1662420</v>
      </c>
      <c r="J31" s="80" t="s">
        <v>1318</v>
      </c>
      <c r="K31" s="80">
        <v>204248</v>
      </c>
      <c r="L31" s="81">
        <v>45386</v>
      </c>
      <c r="M31" s="77" t="str">
        <f>VLOOKUP(I31,'ITEM#'!A:B,2,0)</f>
        <v>Costco01</v>
      </c>
      <c r="N31" t="s">
        <v>1301</v>
      </c>
      <c r="O31" s="5">
        <v>32</v>
      </c>
      <c r="P31" s="42">
        <f>VLOOKUP(I31,'ITEM#'!A:D,4,0)</f>
        <v>-77.349999999999994</v>
      </c>
      <c r="Q31" s="84">
        <f t="shared" si="0"/>
        <v>1</v>
      </c>
      <c r="R31" t="s">
        <v>9279</v>
      </c>
      <c r="S31" s="89" t="s">
        <v>9682</v>
      </c>
    </row>
    <row r="32" spans="1:20" x14ac:dyDescent="0.25">
      <c r="A32" s="77" t="s">
        <v>9324</v>
      </c>
      <c r="B32" s="77" t="s">
        <v>9335</v>
      </c>
      <c r="C32" s="78">
        <v>45384</v>
      </c>
      <c r="D32" s="79">
        <f t="shared" ref="D32:D33" si="2">E32+F32</f>
        <v>-285.93</v>
      </c>
      <c r="E32" s="79">
        <v>-28.38</v>
      </c>
      <c r="F32" s="79">
        <v>-257.55</v>
      </c>
      <c r="G32" s="78">
        <v>45384</v>
      </c>
      <c r="H32" s="77" t="s">
        <v>9336</v>
      </c>
      <c r="I32" s="80">
        <v>1662422</v>
      </c>
      <c r="J32" s="80" t="s">
        <v>1327</v>
      </c>
      <c r="K32" s="80">
        <v>204248</v>
      </c>
      <c r="L32" s="81">
        <v>45386</v>
      </c>
      <c r="M32" s="77" t="str">
        <f>VLOOKUP(I32,'ITEM#'!A:B,2,0)</f>
        <v>Costco01</v>
      </c>
      <c r="N32" t="s">
        <v>1301</v>
      </c>
      <c r="O32" s="5">
        <v>32</v>
      </c>
      <c r="P32" s="42">
        <f>VLOOKUP(I32,'ITEM#'!A:D,4,0)</f>
        <v>-85.85</v>
      </c>
      <c r="Q32" s="84">
        <f t="shared" si="0"/>
        <v>3.0000000000000004</v>
      </c>
      <c r="R32" t="s">
        <v>9279</v>
      </c>
      <c r="S32" s="89" t="s">
        <v>9682</v>
      </c>
    </row>
    <row r="33" spans="1:19" x14ac:dyDescent="0.25">
      <c r="A33" s="77" t="s">
        <v>9324</v>
      </c>
      <c r="B33" s="77" t="s">
        <v>9335</v>
      </c>
      <c r="C33" s="78">
        <v>45384</v>
      </c>
      <c r="D33" s="79">
        <f t="shared" si="2"/>
        <v>-35.870000000000005</v>
      </c>
      <c r="E33" s="79">
        <v>-8.89</v>
      </c>
      <c r="F33" s="79">
        <v>-26.98</v>
      </c>
      <c r="G33" s="78">
        <v>45384</v>
      </c>
      <c r="H33" s="77" t="s">
        <v>9336</v>
      </c>
      <c r="I33" s="80">
        <v>1793728</v>
      </c>
      <c r="J33" s="80" t="s">
        <v>8897</v>
      </c>
      <c r="K33" s="80">
        <v>204248</v>
      </c>
      <c r="L33" s="81">
        <v>45386</v>
      </c>
      <c r="M33" s="77" t="str">
        <f>VLOOKUP(I33,'ITEM#'!A:B,2,0)</f>
        <v>Costco01</v>
      </c>
      <c r="N33" t="s">
        <v>8894</v>
      </c>
      <c r="O33" s="5">
        <v>15</v>
      </c>
      <c r="P33" s="42">
        <f>VLOOKUP(I33,'ITEM#'!A:D,4,0)</f>
        <v>-26.98</v>
      </c>
      <c r="Q33" s="84">
        <f t="shared" si="0"/>
        <v>1</v>
      </c>
      <c r="R33" t="s">
        <v>9279</v>
      </c>
      <c r="S33" s="89" t="s">
        <v>9682</v>
      </c>
    </row>
    <row r="34" spans="1:19" x14ac:dyDescent="0.25">
      <c r="A34" s="77" t="s">
        <v>9324</v>
      </c>
      <c r="B34" s="77" t="s">
        <v>9337</v>
      </c>
      <c r="C34" s="78">
        <v>45384</v>
      </c>
      <c r="D34" s="79">
        <v>-39</v>
      </c>
      <c r="E34" s="79">
        <v>0</v>
      </c>
      <c r="F34" s="79">
        <v>-39</v>
      </c>
      <c r="G34" s="78">
        <v>45384</v>
      </c>
      <c r="H34" s="77" t="s">
        <v>9338</v>
      </c>
      <c r="I34" s="80">
        <v>1529947</v>
      </c>
      <c r="J34" s="80" t="s">
        <v>1294</v>
      </c>
      <c r="K34" s="80">
        <v>204248</v>
      </c>
      <c r="L34" s="81">
        <v>45386</v>
      </c>
      <c r="M34" s="77" t="str">
        <f>VLOOKUP(I34,'ITEM#'!A:B,2,0)</f>
        <v>Costco01</v>
      </c>
      <c r="N34" t="s">
        <v>1291</v>
      </c>
      <c r="O34" s="5">
        <v>40</v>
      </c>
      <c r="P34" s="42">
        <f>VLOOKUP(I34,'ITEM#'!A:D,4,0)</f>
        <v>-39</v>
      </c>
      <c r="Q34" s="84">
        <f t="shared" si="0"/>
        <v>1</v>
      </c>
      <c r="R34" t="s">
        <v>9279</v>
      </c>
      <c r="S34" s="89" t="s">
        <v>9682</v>
      </c>
    </row>
    <row r="35" spans="1:19" x14ac:dyDescent="0.25">
      <c r="A35" s="77" t="s">
        <v>9324</v>
      </c>
      <c r="B35" s="77" t="s">
        <v>9339</v>
      </c>
      <c r="C35" s="78">
        <v>45384</v>
      </c>
      <c r="D35" s="79">
        <v>-86.72</v>
      </c>
      <c r="E35" s="79">
        <v>-9.3699999999999992</v>
      </c>
      <c r="F35" s="79">
        <v>-77.349999999999994</v>
      </c>
      <c r="G35" s="78">
        <v>45384</v>
      </c>
      <c r="H35" s="77" t="s">
        <v>9340</v>
      </c>
      <c r="I35" s="80">
        <v>1662420</v>
      </c>
      <c r="J35" s="80" t="s">
        <v>1318</v>
      </c>
      <c r="K35" s="80">
        <v>204248</v>
      </c>
      <c r="L35" s="81">
        <v>45386</v>
      </c>
      <c r="M35" s="77" t="str">
        <f>VLOOKUP(I35,'ITEM#'!A:B,2,0)</f>
        <v>Costco01</v>
      </c>
      <c r="N35" t="s">
        <v>1301</v>
      </c>
      <c r="O35" s="5">
        <v>32</v>
      </c>
      <c r="P35" s="42">
        <f>VLOOKUP(I35,'ITEM#'!A:D,4,0)</f>
        <v>-77.349999999999994</v>
      </c>
      <c r="Q35" s="84">
        <f t="shared" si="0"/>
        <v>1</v>
      </c>
      <c r="R35" t="s">
        <v>9279</v>
      </c>
      <c r="S35" s="89" t="s">
        <v>9682</v>
      </c>
    </row>
    <row r="36" spans="1:19" x14ac:dyDescent="0.25">
      <c r="A36" s="77" t="s">
        <v>9324</v>
      </c>
      <c r="B36" s="77" t="s">
        <v>9341</v>
      </c>
      <c r="C36" s="78">
        <v>45384</v>
      </c>
      <c r="D36" s="79">
        <v>-25.55</v>
      </c>
      <c r="E36" s="79">
        <v>0</v>
      </c>
      <c r="F36" s="79">
        <v>-25.55</v>
      </c>
      <c r="G36" s="78">
        <v>45384</v>
      </c>
      <c r="H36" s="77" t="s">
        <v>9342</v>
      </c>
      <c r="I36" s="80">
        <v>1516597</v>
      </c>
      <c r="J36" s="80" t="s">
        <v>1303</v>
      </c>
      <c r="K36" s="80">
        <v>204248</v>
      </c>
      <c r="L36" s="81">
        <v>45386</v>
      </c>
      <c r="M36" s="77" t="str">
        <f>VLOOKUP(I36,'ITEM#'!A:B,2,0)</f>
        <v>Costco01</v>
      </c>
      <c r="N36" t="s">
        <v>1291</v>
      </c>
      <c r="O36" s="5">
        <v>40</v>
      </c>
      <c r="P36" s="42">
        <f>VLOOKUP(I36,'ITEM#'!A:D,4,0)</f>
        <v>-25.55</v>
      </c>
      <c r="Q36" s="84">
        <f t="shared" si="0"/>
        <v>1</v>
      </c>
      <c r="R36" t="s">
        <v>9279</v>
      </c>
      <c r="S36" s="89" t="s">
        <v>9682</v>
      </c>
    </row>
    <row r="37" spans="1:19" x14ac:dyDescent="0.25">
      <c r="A37" s="77" t="s">
        <v>9324</v>
      </c>
      <c r="B37" s="77" t="s">
        <v>9341</v>
      </c>
      <c r="C37" s="78">
        <v>45384</v>
      </c>
      <c r="D37" s="79">
        <v>-39</v>
      </c>
      <c r="E37" s="79">
        <v>0</v>
      </c>
      <c r="F37" s="79">
        <v>-39</v>
      </c>
      <c r="G37" s="78">
        <v>45384</v>
      </c>
      <c r="H37" s="77" t="s">
        <v>9342</v>
      </c>
      <c r="I37" s="80">
        <v>1529947</v>
      </c>
      <c r="J37" s="80" t="s">
        <v>1294</v>
      </c>
      <c r="K37" s="80">
        <v>204248</v>
      </c>
      <c r="L37" s="81">
        <v>45386</v>
      </c>
      <c r="M37" s="77" t="str">
        <f>VLOOKUP(I37,'ITEM#'!A:B,2,0)</f>
        <v>Costco01</v>
      </c>
      <c r="N37" t="s">
        <v>1291</v>
      </c>
      <c r="O37" s="5">
        <v>40</v>
      </c>
      <c r="P37" s="42">
        <f>VLOOKUP(I37,'ITEM#'!A:D,4,0)</f>
        <v>-39</v>
      </c>
      <c r="Q37" s="84">
        <f t="shared" si="0"/>
        <v>1</v>
      </c>
      <c r="R37" t="s">
        <v>9279</v>
      </c>
      <c r="S37" s="89" t="s">
        <v>9682</v>
      </c>
    </row>
    <row r="38" spans="1:19" x14ac:dyDescent="0.25">
      <c r="A38" s="77" t="s">
        <v>9324</v>
      </c>
      <c r="B38" s="77" t="s">
        <v>9343</v>
      </c>
      <c r="C38" s="78">
        <v>45384</v>
      </c>
      <c r="D38" s="79">
        <f>E38+F38</f>
        <v>-86.72</v>
      </c>
      <c r="E38" s="79">
        <v>-9.3699999999999992</v>
      </c>
      <c r="F38" s="79">
        <v>-77.349999999999994</v>
      </c>
      <c r="G38" s="78">
        <v>45384</v>
      </c>
      <c r="H38" s="77" t="s">
        <v>9344</v>
      </c>
      <c r="I38" s="80">
        <v>1662420</v>
      </c>
      <c r="J38" s="80" t="s">
        <v>1318</v>
      </c>
      <c r="K38" s="80">
        <v>204248</v>
      </c>
      <c r="L38" s="81">
        <v>45386</v>
      </c>
      <c r="M38" s="77" t="str">
        <f>VLOOKUP(I38,'ITEM#'!A:B,2,0)</f>
        <v>Costco01</v>
      </c>
      <c r="N38" t="s">
        <v>1301</v>
      </c>
      <c r="O38" s="5">
        <v>32</v>
      </c>
      <c r="P38" s="42">
        <f>VLOOKUP(I38,'ITEM#'!A:D,4,0)</f>
        <v>-77.349999999999994</v>
      </c>
      <c r="Q38" s="84">
        <f t="shared" si="0"/>
        <v>1</v>
      </c>
      <c r="R38" t="s">
        <v>9279</v>
      </c>
      <c r="S38" s="89" t="s">
        <v>9682</v>
      </c>
    </row>
    <row r="39" spans="1:19" x14ac:dyDescent="0.25">
      <c r="A39" s="77" t="s">
        <v>9324</v>
      </c>
      <c r="B39" s="77" t="s">
        <v>9343</v>
      </c>
      <c r="C39" s="78">
        <v>45384</v>
      </c>
      <c r="D39" s="79">
        <f>E39+F39</f>
        <v>-26.25</v>
      </c>
      <c r="E39" s="79">
        <v>-8.7200000000000006</v>
      </c>
      <c r="F39" s="79">
        <v>-17.53</v>
      </c>
      <c r="G39" s="78">
        <v>45384</v>
      </c>
      <c r="H39" s="77" t="s">
        <v>9344</v>
      </c>
      <c r="I39" s="80">
        <v>1793725</v>
      </c>
      <c r="J39" s="80" t="s">
        <v>8898</v>
      </c>
      <c r="K39" s="80">
        <v>204248</v>
      </c>
      <c r="L39" s="81">
        <v>45386</v>
      </c>
      <c r="M39" s="77" t="str">
        <f>VLOOKUP(I39,'ITEM#'!A:B,2,0)</f>
        <v>Costco01</v>
      </c>
      <c r="N39" t="s">
        <v>8894</v>
      </c>
      <c r="O39" s="5">
        <v>15</v>
      </c>
      <c r="P39" s="42">
        <f>VLOOKUP(I39,'ITEM#'!A:D,4,0)</f>
        <v>-17.53</v>
      </c>
      <c r="Q39" s="84">
        <f t="shared" si="0"/>
        <v>1</v>
      </c>
      <c r="R39" t="s">
        <v>9279</v>
      </c>
      <c r="S39" s="89" t="s">
        <v>9682</v>
      </c>
    </row>
    <row r="40" spans="1:19" x14ac:dyDescent="0.25">
      <c r="A40" s="77" t="s">
        <v>9345</v>
      </c>
      <c r="B40" s="77" t="s">
        <v>9346</v>
      </c>
      <c r="C40" s="78">
        <v>45385</v>
      </c>
      <c r="D40" s="79">
        <v>-77.430000000000007</v>
      </c>
      <c r="E40" s="79">
        <v>-15.16</v>
      </c>
      <c r="F40" s="79">
        <v>-62.27</v>
      </c>
      <c r="G40" s="78">
        <v>45385</v>
      </c>
      <c r="H40" s="77" t="s">
        <v>9347</v>
      </c>
      <c r="I40" s="80">
        <v>1339335</v>
      </c>
      <c r="J40" s="80" t="s">
        <v>1314</v>
      </c>
      <c r="K40" s="80">
        <v>12226148</v>
      </c>
      <c r="L40" s="81">
        <v>45387</v>
      </c>
      <c r="M40" s="77" t="str">
        <f>VLOOKUP(I40,'ITEM#'!A:B,2,0)</f>
        <v>Costco01</v>
      </c>
      <c r="N40" t="s">
        <v>1301</v>
      </c>
      <c r="O40" s="5">
        <v>32</v>
      </c>
      <c r="P40" s="42">
        <f>VLOOKUP(I40,'ITEM#'!A:D,4,0)</f>
        <v>-62.27</v>
      </c>
      <c r="Q40" s="84">
        <f t="shared" si="0"/>
        <v>1</v>
      </c>
      <c r="R40" t="s">
        <v>9279</v>
      </c>
      <c r="S40" s="89" t="s">
        <v>9682</v>
      </c>
    </row>
    <row r="41" spans="1:19" x14ac:dyDescent="0.25">
      <c r="A41" s="77" t="s">
        <v>9345</v>
      </c>
      <c r="B41" s="77" t="s">
        <v>9348</v>
      </c>
      <c r="C41" s="78">
        <v>45385</v>
      </c>
      <c r="D41" s="79">
        <v>-77.430000000000007</v>
      </c>
      <c r="E41" s="79">
        <v>-15.16</v>
      </c>
      <c r="F41" s="79">
        <v>-62.27</v>
      </c>
      <c r="G41" s="78">
        <v>45385</v>
      </c>
      <c r="H41" s="77" t="s">
        <v>9349</v>
      </c>
      <c r="I41" s="80">
        <v>1339334</v>
      </c>
      <c r="J41" s="80" t="s">
        <v>1331</v>
      </c>
      <c r="K41" s="80">
        <v>12226148</v>
      </c>
      <c r="L41" s="81">
        <v>45387</v>
      </c>
      <c r="M41" s="77" t="str">
        <f>VLOOKUP(I41,'ITEM#'!A:B,2,0)</f>
        <v>Costco01</v>
      </c>
      <c r="N41" t="s">
        <v>1301</v>
      </c>
      <c r="O41" s="5">
        <v>32</v>
      </c>
      <c r="P41" s="42">
        <f>VLOOKUP(I41,'ITEM#'!A:D,4,0)</f>
        <v>-62.27</v>
      </c>
      <c r="Q41" s="84">
        <f t="shared" si="0"/>
        <v>1</v>
      </c>
      <c r="R41" t="s">
        <v>9279</v>
      </c>
      <c r="S41" s="89" t="s">
        <v>9682</v>
      </c>
    </row>
    <row r="42" spans="1:19" x14ac:dyDescent="0.25">
      <c r="A42" s="77" t="s">
        <v>9345</v>
      </c>
      <c r="B42" s="77" t="s">
        <v>9350</v>
      </c>
      <c r="C42" s="78">
        <v>45385</v>
      </c>
      <c r="D42" s="79">
        <f>E42+F42</f>
        <v>-86.72</v>
      </c>
      <c r="E42" s="79">
        <v>-9.3699999999999992</v>
      </c>
      <c r="F42" s="79">
        <v>-77.349999999999994</v>
      </c>
      <c r="G42" s="78">
        <v>45385</v>
      </c>
      <c r="H42" s="77" t="s">
        <v>9351</v>
      </c>
      <c r="I42" s="80">
        <v>1662420</v>
      </c>
      <c r="J42" s="80" t="s">
        <v>1318</v>
      </c>
      <c r="K42" s="80">
        <v>204573</v>
      </c>
      <c r="L42" s="81">
        <v>45387</v>
      </c>
      <c r="M42" s="77" t="str">
        <f>VLOOKUP(I42,'ITEM#'!A:B,2,0)</f>
        <v>Costco01</v>
      </c>
      <c r="N42" t="s">
        <v>1301</v>
      </c>
      <c r="O42" s="5">
        <v>32</v>
      </c>
      <c r="P42" s="42">
        <f>VLOOKUP(I42,'ITEM#'!A:D,4,0)</f>
        <v>-77.349999999999994</v>
      </c>
      <c r="Q42" s="84">
        <f t="shared" si="0"/>
        <v>1</v>
      </c>
      <c r="R42" t="s">
        <v>9279</v>
      </c>
      <c r="S42" s="89" t="s">
        <v>9682</v>
      </c>
    </row>
    <row r="43" spans="1:19" x14ac:dyDescent="0.25">
      <c r="A43" s="77" t="s">
        <v>9345</v>
      </c>
      <c r="B43" s="77" t="s">
        <v>9350</v>
      </c>
      <c r="C43" s="78">
        <v>45385</v>
      </c>
      <c r="D43" s="79">
        <f>E43+F43</f>
        <v>-95.31</v>
      </c>
      <c r="E43" s="79">
        <v>-9.4600000000000009</v>
      </c>
      <c r="F43" s="79">
        <v>-85.85</v>
      </c>
      <c r="G43" s="78">
        <v>45385</v>
      </c>
      <c r="H43" s="77" t="s">
        <v>9351</v>
      </c>
      <c r="I43" s="80">
        <v>1662421</v>
      </c>
      <c r="J43" s="80" t="s">
        <v>1300</v>
      </c>
      <c r="K43" s="80">
        <v>204573</v>
      </c>
      <c r="L43" s="81">
        <v>45387</v>
      </c>
      <c r="M43" s="77" t="str">
        <f>VLOOKUP(I43,'ITEM#'!A:B,2,0)</f>
        <v>Costco01</v>
      </c>
      <c r="N43" t="s">
        <v>1301</v>
      </c>
      <c r="O43" s="5">
        <v>32</v>
      </c>
      <c r="P43" s="42">
        <f>VLOOKUP(I43,'ITEM#'!A:D,4,0)</f>
        <v>-85.85</v>
      </c>
      <c r="Q43" s="84">
        <f t="shared" si="0"/>
        <v>1</v>
      </c>
      <c r="R43" t="s">
        <v>9279</v>
      </c>
      <c r="S43" s="89" t="s">
        <v>9682</v>
      </c>
    </row>
    <row r="44" spans="1:19" x14ac:dyDescent="0.25">
      <c r="A44" s="77" t="s">
        <v>9345</v>
      </c>
      <c r="B44" s="77" t="s">
        <v>9352</v>
      </c>
      <c r="C44" s="78">
        <v>45385</v>
      </c>
      <c r="D44" s="79">
        <v>-85.4</v>
      </c>
      <c r="E44" s="79">
        <v>-22.2</v>
      </c>
      <c r="F44" s="79">
        <v>-63.2</v>
      </c>
      <c r="G44" s="78">
        <v>45385</v>
      </c>
      <c r="H44" s="77" t="s">
        <v>9353</v>
      </c>
      <c r="I44" s="80">
        <v>1540784</v>
      </c>
      <c r="J44" s="80" t="s">
        <v>1297</v>
      </c>
      <c r="K44" s="80">
        <v>204573</v>
      </c>
      <c r="L44" s="81">
        <v>45387</v>
      </c>
      <c r="M44" s="77" t="str">
        <f>VLOOKUP(I44,'ITEM#'!A:B,2,0)</f>
        <v>Costco01</v>
      </c>
      <c r="N44" t="s">
        <v>1298</v>
      </c>
      <c r="O44" s="5">
        <v>60</v>
      </c>
      <c r="P44" s="42">
        <f>VLOOKUP(I44,'ITEM#'!A:D,4,0)</f>
        <v>-31.6</v>
      </c>
      <c r="Q44" s="84">
        <f t="shared" si="0"/>
        <v>2</v>
      </c>
      <c r="R44" t="s">
        <v>9279</v>
      </c>
      <c r="S44" s="89" t="s">
        <v>9682</v>
      </c>
    </row>
    <row r="45" spans="1:19" x14ac:dyDescent="0.25">
      <c r="A45" s="77" t="s">
        <v>9345</v>
      </c>
      <c r="B45" s="77" t="s">
        <v>9354</v>
      </c>
      <c r="C45" s="78">
        <v>45385</v>
      </c>
      <c r="D45" s="79">
        <v>-25.55</v>
      </c>
      <c r="E45" s="79">
        <v>0</v>
      </c>
      <c r="F45" s="79">
        <v>-25.55</v>
      </c>
      <c r="G45" s="78">
        <v>45385</v>
      </c>
      <c r="H45" s="77" t="s">
        <v>9355</v>
      </c>
      <c r="I45" s="80">
        <v>1516597</v>
      </c>
      <c r="J45" s="80" t="s">
        <v>1303</v>
      </c>
      <c r="K45" s="80">
        <v>204573</v>
      </c>
      <c r="L45" s="81">
        <v>45387</v>
      </c>
      <c r="M45" s="77" t="str">
        <f>VLOOKUP(I45,'ITEM#'!A:B,2,0)</f>
        <v>Costco01</v>
      </c>
      <c r="N45" t="s">
        <v>1291</v>
      </c>
      <c r="O45" s="5">
        <v>40</v>
      </c>
      <c r="P45" s="42">
        <f>VLOOKUP(I45,'ITEM#'!A:D,4,0)</f>
        <v>-25.55</v>
      </c>
      <c r="Q45" s="84">
        <f t="shared" si="0"/>
        <v>1</v>
      </c>
      <c r="R45" t="s">
        <v>9279</v>
      </c>
      <c r="S45" s="89" t="s">
        <v>9682</v>
      </c>
    </row>
    <row r="46" spans="1:19" x14ac:dyDescent="0.25">
      <c r="A46" s="77" t="s">
        <v>9345</v>
      </c>
      <c r="B46" s="77" t="s">
        <v>9356</v>
      </c>
      <c r="C46" s="78">
        <v>45385</v>
      </c>
      <c r="D46" s="79">
        <f>E46+F46</f>
        <v>-95.31</v>
      </c>
      <c r="E46" s="79">
        <v>-9.4600000000000009</v>
      </c>
      <c r="F46" s="79">
        <v>-85.85</v>
      </c>
      <c r="G46" s="78">
        <v>45385</v>
      </c>
      <c r="H46" s="77" t="s">
        <v>9357</v>
      </c>
      <c r="I46" s="80">
        <v>1662421</v>
      </c>
      <c r="J46" s="80" t="s">
        <v>1300</v>
      </c>
      <c r="K46" s="80">
        <v>204573</v>
      </c>
      <c r="L46" s="81">
        <v>45387</v>
      </c>
      <c r="M46" s="77" t="str">
        <f>VLOOKUP(I46,'ITEM#'!A:B,2,0)</f>
        <v>Costco01</v>
      </c>
      <c r="N46" t="s">
        <v>1301</v>
      </c>
      <c r="O46" s="5">
        <v>32</v>
      </c>
      <c r="P46" s="42">
        <f>VLOOKUP(I46,'ITEM#'!A:D,4,0)</f>
        <v>-85.85</v>
      </c>
      <c r="Q46" s="84">
        <f t="shared" si="0"/>
        <v>1</v>
      </c>
      <c r="R46" t="s">
        <v>9279</v>
      </c>
      <c r="S46" s="89" t="s">
        <v>9682</v>
      </c>
    </row>
    <row r="47" spans="1:19" x14ac:dyDescent="0.25">
      <c r="A47" s="77" t="s">
        <v>9345</v>
      </c>
      <c r="B47" s="77" t="s">
        <v>9356</v>
      </c>
      <c r="C47" s="78">
        <v>45385</v>
      </c>
      <c r="D47" s="79">
        <f>E47+F47</f>
        <v>-95.31</v>
      </c>
      <c r="E47" s="79">
        <v>-9.4600000000000009</v>
      </c>
      <c r="F47" s="79">
        <v>-85.85</v>
      </c>
      <c r="G47" s="78">
        <v>45385</v>
      </c>
      <c r="H47" s="77" t="s">
        <v>9357</v>
      </c>
      <c r="I47" s="80">
        <v>1662422</v>
      </c>
      <c r="J47" s="80" t="s">
        <v>1327</v>
      </c>
      <c r="K47" s="80">
        <v>204573</v>
      </c>
      <c r="L47" s="81">
        <v>45387</v>
      </c>
      <c r="M47" s="77" t="str">
        <f>VLOOKUP(I47,'ITEM#'!A:B,2,0)</f>
        <v>Costco01</v>
      </c>
      <c r="N47" t="s">
        <v>1301</v>
      </c>
      <c r="O47" s="5">
        <v>32</v>
      </c>
      <c r="P47" s="42">
        <f>VLOOKUP(I47,'ITEM#'!A:D,4,0)</f>
        <v>-85.85</v>
      </c>
      <c r="Q47" s="84">
        <f t="shared" si="0"/>
        <v>1</v>
      </c>
      <c r="R47" t="s">
        <v>9279</v>
      </c>
      <c r="S47" s="89" t="s">
        <v>9682</v>
      </c>
    </row>
    <row r="48" spans="1:19" x14ac:dyDescent="0.25">
      <c r="A48" s="77" t="s">
        <v>9345</v>
      </c>
      <c r="B48" s="77" t="s">
        <v>9358</v>
      </c>
      <c r="C48" s="78">
        <v>45385</v>
      </c>
      <c r="D48" s="79">
        <f>E48+F48</f>
        <v>-85.4</v>
      </c>
      <c r="E48" s="79">
        <v>-22.2</v>
      </c>
      <c r="F48" s="79">
        <v>-63.2</v>
      </c>
      <c r="G48" s="78">
        <v>45385</v>
      </c>
      <c r="H48" s="77" t="s">
        <v>9359</v>
      </c>
      <c r="I48" s="80">
        <v>1540785</v>
      </c>
      <c r="J48" s="80" t="s">
        <v>1328</v>
      </c>
      <c r="K48" s="80">
        <v>204573</v>
      </c>
      <c r="L48" s="81">
        <v>45387</v>
      </c>
      <c r="M48" s="77" t="str">
        <f>VLOOKUP(I48,'ITEM#'!A:B,2,0)</f>
        <v>Costco01</v>
      </c>
      <c r="N48" t="s">
        <v>1298</v>
      </c>
      <c r="O48" s="5">
        <v>60</v>
      </c>
      <c r="P48" s="42">
        <f>VLOOKUP(I48,'ITEM#'!A:D,4,0)</f>
        <v>-31.6</v>
      </c>
      <c r="Q48" s="84">
        <f t="shared" si="0"/>
        <v>2</v>
      </c>
      <c r="R48" t="s">
        <v>9279</v>
      </c>
      <c r="S48" s="89" t="s">
        <v>9682</v>
      </c>
    </row>
    <row r="49" spans="1:19" x14ac:dyDescent="0.25">
      <c r="A49" s="77" t="s">
        <v>9345</v>
      </c>
      <c r="B49" s="77" t="s">
        <v>9358</v>
      </c>
      <c r="C49" s="78">
        <v>45385</v>
      </c>
      <c r="D49" s="79">
        <f t="shared" ref="D49:D50" si="3">E49+F49</f>
        <v>-85.4</v>
      </c>
      <c r="E49" s="79">
        <v>-22.2</v>
      </c>
      <c r="F49" s="79">
        <v>-63.2</v>
      </c>
      <c r="G49" s="78">
        <v>45385</v>
      </c>
      <c r="H49" s="77" t="s">
        <v>9359</v>
      </c>
      <c r="I49" s="80">
        <v>1540787</v>
      </c>
      <c r="J49" s="80" t="s">
        <v>1341</v>
      </c>
      <c r="K49" s="80">
        <v>204573</v>
      </c>
      <c r="L49" s="81">
        <v>45387</v>
      </c>
      <c r="M49" s="77" t="str">
        <f>VLOOKUP(I49,'ITEM#'!A:B,2,0)</f>
        <v>Costco01</v>
      </c>
      <c r="N49" t="s">
        <v>1298</v>
      </c>
      <c r="O49" s="5">
        <v>60</v>
      </c>
      <c r="P49" s="42">
        <f>VLOOKUP(I49,'ITEM#'!A:D,4,0)</f>
        <v>-31.6</v>
      </c>
      <c r="Q49" s="84">
        <f t="shared" si="0"/>
        <v>2</v>
      </c>
      <c r="R49" t="s">
        <v>9279</v>
      </c>
      <c r="S49" s="89" t="s">
        <v>9682</v>
      </c>
    </row>
    <row r="50" spans="1:19" x14ac:dyDescent="0.25">
      <c r="A50" s="77" t="s">
        <v>9345</v>
      </c>
      <c r="B50" s="77" t="s">
        <v>9358</v>
      </c>
      <c r="C50" s="78">
        <v>45385</v>
      </c>
      <c r="D50" s="79">
        <f t="shared" si="3"/>
        <v>-86.72</v>
      </c>
      <c r="E50" s="79">
        <v>-9.3699999999999992</v>
      </c>
      <c r="F50" s="79">
        <v>-77.349999999999994</v>
      </c>
      <c r="G50" s="78">
        <v>45385</v>
      </c>
      <c r="H50" s="77" t="s">
        <v>9359</v>
      </c>
      <c r="I50" s="80">
        <v>1662420</v>
      </c>
      <c r="J50" s="80" t="s">
        <v>1318</v>
      </c>
      <c r="K50" s="80">
        <v>204573</v>
      </c>
      <c r="L50" s="81">
        <v>45387</v>
      </c>
      <c r="M50" s="77" t="str">
        <f>VLOOKUP(I50,'ITEM#'!A:B,2,0)</f>
        <v>Costco01</v>
      </c>
      <c r="N50" t="s">
        <v>1301</v>
      </c>
      <c r="O50" s="5">
        <v>32</v>
      </c>
      <c r="P50" s="42">
        <f>VLOOKUP(I50,'ITEM#'!A:D,4,0)</f>
        <v>-77.349999999999994</v>
      </c>
      <c r="Q50" s="84">
        <f t="shared" si="0"/>
        <v>1</v>
      </c>
      <c r="R50" t="s">
        <v>9279</v>
      </c>
      <c r="S50" s="89" t="s">
        <v>9682</v>
      </c>
    </row>
    <row r="51" spans="1:19" x14ac:dyDescent="0.25">
      <c r="A51" s="77" t="s">
        <v>9345</v>
      </c>
      <c r="B51" s="77" t="s">
        <v>9360</v>
      </c>
      <c r="C51" s="78">
        <v>45385</v>
      </c>
      <c r="D51" s="79">
        <f>E51+F51</f>
        <v>-85.4</v>
      </c>
      <c r="E51" s="79">
        <v>-22.2</v>
      </c>
      <c r="F51" s="79">
        <v>-63.2</v>
      </c>
      <c r="G51" s="78">
        <v>45385</v>
      </c>
      <c r="H51" s="77" t="s">
        <v>9361</v>
      </c>
      <c r="I51" s="80">
        <v>1540784</v>
      </c>
      <c r="J51" s="80" t="s">
        <v>1297</v>
      </c>
      <c r="K51" s="80">
        <v>204573</v>
      </c>
      <c r="L51" s="81">
        <v>45387</v>
      </c>
      <c r="M51" s="77" t="str">
        <f>VLOOKUP(I51,'ITEM#'!A:B,2,0)</f>
        <v>Costco01</v>
      </c>
      <c r="N51" t="s">
        <v>1298</v>
      </c>
      <c r="O51" s="5">
        <v>60</v>
      </c>
      <c r="P51" s="42">
        <f>VLOOKUP(I51,'ITEM#'!A:D,4,0)</f>
        <v>-31.6</v>
      </c>
      <c r="Q51" s="84">
        <f t="shared" si="0"/>
        <v>2</v>
      </c>
      <c r="R51" t="s">
        <v>9279</v>
      </c>
      <c r="S51" s="89" t="s">
        <v>9682</v>
      </c>
    </row>
    <row r="52" spans="1:19" x14ac:dyDescent="0.25">
      <c r="A52" s="77" t="s">
        <v>9345</v>
      </c>
      <c r="B52" s="77" t="s">
        <v>9360</v>
      </c>
      <c r="C52" s="78">
        <v>45385</v>
      </c>
      <c r="D52" s="79">
        <f t="shared" ref="D52:D53" si="4">E52+F52</f>
        <v>-42.7</v>
      </c>
      <c r="E52" s="79">
        <v>-11.1</v>
      </c>
      <c r="F52" s="79">
        <v>-31.6</v>
      </c>
      <c r="G52" s="78">
        <v>45385</v>
      </c>
      <c r="H52" s="77" t="s">
        <v>9361</v>
      </c>
      <c r="I52" s="80">
        <v>1540785</v>
      </c>
      <c r="J52" s="80" t="s">
        <v>1328</v>
      </c>
      <c r="K52" s="80">
        <v>204573</v>
      </c>
      <c r="L52" s="81">
        <v>45387</v>
      </c>
      <c r="M52" s="77" t="str">
        <f>VLOOKUP(I52,'ITEM#'!A:B,2,0)</f>
        <v>Costco01</v>
      </c>
      <c r="N52" t="s">
        <v>1298</v>
      </c>
      <c r="O52" s="5">
        <v>60</v>
      </c>
      <c r="P52" s="42">
        <f>VLOOKUP(I52,'ITEM#'!A:D,4,0)</f>
        <v>-31.6</v>
      </c>
      <c r="Q52" s="84">
        <f t="shared" si="0"/>
        <v>1</v>
      </c>
      <c r="R52" t="s">
        <v>9279</v>
      </c>
      <c r="S52" s="89" t="s">
        <v>9682</v>
      </c>
    </row>
    <row r="53" spans="1:19" x14ac:dyDescent="0.25">
      <c r="A53" s="77" t="s">
        <v>9345</v>
      </c>
      <c r="B53" s="77" t="s">
        <v>9360</v>
      </c>
      <c r="C53" s="78">
        <v>45385</v>
      </c>
      <c r="D53" s="79">
        <f t="shared" si="4"/>
        <v>-80.72</v>
      </c>
      <c r="E53" s="79">
        <v>-18.14</v>
      </c>
      <c r="F53" s="79">
        <v>-62.58</v>
      </c>
      <c r="G53" s="78">
        <v>45385</v>
      </c>
      <c r="H53" s="77" t="s">
        <v>9361</v>
      </c>
      <c r="I53" s="80">
        <v>1793729</v>
      </c>
      <c r="J53" s="80" t="s">
        <v>8893</v>
      </c>
      <c r="K53" s="80">
        <v>204573</v>
      </c>
      <c r="L53" s="81">
        <v>45387</v>
      </c>
      <c r="M53" s="77" t="str">
        <f>VLOOKUP(I53,'ITEM#'!A:B,2,0)</f>
        <v>Costco01</v>
      </c>
      <c r="N53" t="s">
        <v>8894</v>
      </c>
      <c r="O53" s="5">
        <v>15</v>
      </c>
      <c r="P53" s="42">
        <f>VLOOKUP(I53,'ITEM#'!A:D,4,0)</f>
        <v>-31.29</v>
      </c>
      <c r="Q53" s="84">
        <f t="shared" si="0"/>
        <v>2</v>
      </c>
      <c r="R53" t="s">
        <v>9279</v>
      </c>
      <c r="S53" s="89" t="s">
        <v>9682</v>
      </c>
    </row>
    <row r="54" spans="1:19" x14ac:dyDescent="0.25">
      <c r="A54" s="77" t="s">
        <v>9345</v>
      </c>
      <c r="B54" s="77" t="s">
        <v>9362</v>
      </c>
      <c r="C54" s="78">
        <v>45385</v>
      </c>
      <c r="D54" s="79">
        <v>-25.55</v>
      </c>
      <c r="E54" s="79">
        <v>0</v>
      </c>
      <c r="F54" s="79">
        <v>-25.55</v>
      </c>
      <c r="G54" s="78">
        <v>45385</v>
      </c>
      <c r="H54" s="77" t="s">
        <v>9363</v>
      </c>
      <c r="I54" s="80">
        <v>1516596</v>
      </c>
      <c r="J54" s="80" t="s">
        <v>1344</v>
      </c>
      <c r="K54" s="80">
        <v>204573</v>
      </c>
      <c r="L54" s="81">
        <v>45387</v>
      </c>
      <c r="M54" s="77" t="str">
        <f>VLOOKUP(I54,'ITEM#'!A:B,2,0)</f>
        <v>Costco01</v>
      </c>
      <c r="N54" t="s">
        <v>1291</v>
      </c>
      <c r="O54" s="5">
        <v>40</v>
      </c>
      <c r="P54" s="42">
        <f>VLOOKUP(I54,'ITEM#'!A:D,4,0)</f>
        <v>-25.55</v>
      </c>
      <c r="Q54" s="84">
        <f t="shared" si="0"/>
        <v>1</v>
      </c>
      <c r="R54" t="s">
        <v>9279</v>
      </c>
      <c r="S54" s="89" t="s">
        <v>9682</v>
      </c>
    </row>
    <row r="55" spans="1:19" x14ac:dyDescent="0.25">
      <c r="A55" s="77" t="s">
        <v>9345</v>
      </c>
      <c r="B55" s="77" t="s">
        <v>9364</v>
      </c>
      <c r="C55" s="78">
        <v>45385</v>
      </c>
      <c r="D55" s="79">
        <v>-95.31</v>
      </c>
      <c r="E55" s="79">
        <v>-9.4600000000000009</v>
      </c>
      <c r="F55" s="79">
        <v>-85.85</v>
      </c>
      <c r="G55" s="78">
        <v>45385</v>
      </c>
      <c r="H55" s="77" t="s">
        <v>9365</v>
      </c>
      <c r="I55" s="80">
        <v>1662421</v>
      </c>
      <c r="J55" s="80" t="s">
        <v>1300</v>
      </c>
      <c r="K55" s="80">
        <v>204573</v>
      </c>
      <c r="L55" s="81">
        <v>45387</v>
      </c>
      <c r="M55" s="77" t="str">
        <f>VLOOKUP(I55,'ITEM#'!A:B,2,0)</f>
        <v>Costco01</v>
      </c>
      <c r="N55" t="s">
        <v>1301</v>
      </c>
      <c r="O55" s="5">
        <v>32</v>
      </c>
      <c r="P55" s="42">
        <f>VLOOKUP(I55,'ITEM#'!A:D,4,0)</f>
        <v>-85.85</v>
      </c>
      <c r="Q55" s="84">
        <f t="shared" si="0"/>
        <v>1</v>
      </c>
      <c r="R55" t="s">
        <v>9279</v>
      </c>
      <c r="S55" s="89" t="s">
        <v>9682</v>
      </c>
    </row>
    <row r="56" spans="1:19" x14ac:dyDescent="0.25">
      <c r="A56" s="77" t="s">
        <v>9345</v>
      </c>
      <c r="B56" s="77" t="s">
        <v>9366</v>
      </c>
      <c r="C56" s="78">
        <v>45385</v>
      </c>
      <c r="D56" s="79">
        <v>-39</v>
      </c>
      <c r="E56" s="79">
        <v>0</v>
      </c>
      <c r="F56" s="79">
        <v>-39</v>
      </c>
      <c r="G56" s="78">
        <v>45385</v>
      </c>
      <c r="H56" s="77" t="s">
        <v>9367</v>
      </c>
      <c r="I56" s="80">
        <v>1529947</v>
      </c>
      <c r="J56" s="80" t="s">
        <v>1294</v>
      </c>
      <c r="K56" s="80">
        <v>204573</v>
      </c>
      <c r="L56" s="81">
        <v>45387</v>
      </c>
      <c r="M56" s="77" t="str">
        <f>VLOOKUP(I56,'ITEM#'!A:B,2,0)</f>
        <v>Costco01</v>
      </c>
      <c r="N56" t="s">
        <v>1291</v>
      </c>
      <c r="O56" s="5">
        <v>40</v>
      </c>
      <c r="P56" s="42">
        <f>VLOOKUP(I56,'ITEM#'!A:D,4,0)</f>
        <v>-39</v>
      </c>
      <c r="Q56" s="84">
        <f t="shared" si="0"/>
        <v>1</v>
      </c>
      <c r="R56" t="s">
        <v>9279</v>
      </c>
      <c r="S56" s="89" t="s">
        <v>9682</v>
      </c>
    </row>
    <row r="57" spans="1:19" x14ac:dyDescent="0.25">
      <c r="A57" s="77" t="s">
        <v>9368</v>
      </c>
      <c r="B57" s="77" t="s">
        <v>9369</v>
      </c>
      <c r="C57" s="78">
        <v>45386</v>
      </c>
      <c r="D57" s="79">
        <v>-86.72</v>
      </c>
      <c r="E57" s="79">
        <v>-9.3699999999999992</v>
      </c>
      <c r="F57" s="79">
        <v>-77.349999999999994</v>
      </c>
      <c r="G57" s="78">
        <v>45386</v>
      </c>
      <c r="H57" s="77" t="s">
        <v>9370</v>
      </c>
      <c r="I57" s="80">
        <v>1662420</v>
      </c>
      <c r="J57" s="80" t="s">
        <v>1318</v>
      </c>
      <c r="K57" s="80">
        <v>204649</v>
      </c>
      <c r="L57" s="81">
        <v>45390</v>
      </c>
      <c r="M57" s="77" t="str">
        <f>VLOOKUP(I57,'ITEM#'!A:B,2,0)</f>
        <v>Costco01</v>
      </c>
      <c r="N57" t="s">
        <v>1301</v>
      </c>
      <c r="O57" s="5">
        <v>32</v>
      </c>
      <c r="P57" s="42">
        <f>VLOOKUP(I57,'ITEM#'!A:D,4,0)</f>
        <v>-77.349999999999994</v>
      </c>
      <c r="Q57" s="84">
        <f t="shared" si="0"/>
        <v>1</v>
      </c>
      <c r="R57" t="s">
        <v>9279</v>
      </c>
      <c r="S57" s="89" t="s">
        <v>9682</v>
      </c>
    </row>
    <row r="58" spans="1:19" x14ac:dyDescent="0.25">
      <c r="A58" s="77" t="s">
        <v>9368</v>
      </c>
      <c r="B58" s="77" t="s">
        <v>9371</v>
      </c>
      <c r="C58" s="78">
        <v>45386</v>
      </c>
      <c r="D58" s="79">
        <v>-95.31</v>
      </c>
      <c r="E58" s="79">
        <v>-9.4600000000000009</v>
      </c>
      <c r="F58" s="79">
        <v>-85.85</v>
      </c>
      <c r="G58" s="78">
        <v>45386</v>
      </c>
      <c r="H58" s="77" t="s">
        <v>9372</v>
      </c>
      <c r="I58" s="80">
        <v>1662421</v>
      </c>
      <c r="J58" s="80" t="s">
        <v>1300</v>
      </c>
      <c r="K58" s="80">
        <v>204649</v>
      </c>
      <c r="L58" s="81">
        <v>45390</v>
      </c>
      <c r="M58" s="77" t="str">
        <f>VLOOKUP(I58,'ITEM#'!A:B,2,0)</f>
        <v>Costco01</v>
      </c>
      <c r="N58" t="s">
        <v>1301</v>
      </c>
      <c r="O58" s="5">
        <v>32</v>
      </c>
      <c r="P58" s="42">
        <f>VLOOKUP(I58,'ITEM#'!A:D,4,0)</f>
        <v>-85.85</v>
      </c>
      <c r="Q58" s="84">
        <f t="shared" si="0"/>
        <v>1</v>
      </c>
      <c r="R58" t="s">
        <v>9279</v>
      </c>
      <c r="S58" s="89" t="s">
        <v>9682</v>
      </c>
    </row>
    <row r="59" spans="1:19" x14ac:dyDescent="0.25">
      <c r="A59" s="77" t="s">
        <v>9368</v>
      </c>
      <c r="B59" s="77" t="s">
        <v>9373</v>
      </c>
      <c r="C59" s="78">
        <v>45386</v>
      </c>
      <c r="D59" s="79">
        <f>E59+F59</f>
        <v>-173.44</v>
      </c>
      <c r="E59" s="79">
        <v>-18.739999999999998</v>
      </c>
      <c r="F59" s="79">
        <v>-154.69999999999999</v>
      </c>
      <c r="G59" s="78">
        <v>45386</v>
      </c>
      <c r="H59" s="77" t="s">
        <v>9374</v>
      </c>
      <c r="I59" s="80">
        <v>1662420</v>
      </c>
      <c r="J59" s="80" t="s">
        <v>1318</v>
      </c>
      <c r="K59" s="80">
        <v>204649</v>
      </c>
      <c r="L59" s="81">
        <v>45390</v>
      </c>
      <c r="M59" s="77" t="str">
        <f>VLOOKUP(I59,'ITEM#'!A:B,2,0)</f>
        <v>Costco01</v>
      </c>
      <c r="N59" t="s">
        <v>1301</v>
      </c>
      <c r="O59" s="5">
        <v>32</v>
      </c>
      <c r="P59" s="42">
        <f>VLOOKUP(I59,'ITEM#'!A:D,4,0)</f>
        <v>-77.349999999999994</v>
      </c>
      <c r="Q59" s="84">
        <f t="shared" si="0"/>
        <v>2</v>
      </c>
      <c r="R59" t="s">
        <v>9279</v>
      </c>
      <c r="S59" s="89" t="s">
        <v>9682</v>
      </c>
    </row>
    <row r="60" spans="1:19" x14ac:dyDescent="0.25">
      <c r="A60" s="77" t="s">
        <v>9368</v>
      </c>
      <c r="B60" s="77" t="s">
        <v>9373</v>
      </c>
      <c r="C60" s="78">
        <v>45386</v>
      </c>
      <c r="D60" s="79">
        <f>E60+F60</f>
        <v>-95.31</v>
      </c>
      <c r="E60" s="79">
        <v>-9.4600000000000009</v>
      </c>
      <c r="F60" s="79">
        <v>-85.85</v>
      </c>
      <c r="G60" s="78">
        <v>45386</v>
      </c>
      <c r="H60" s="77" t="s">
        <v>9374</v>
      </c>
      <c r="I60" s="80">
        <v>1662421</v>
      </c>
      <c r="J60" s="80" t="s">
        <v>1300</v>
      </c>
      <c r="K60" s="80">
        <v>204649</v>
      </c>
      <c r="L60" s="81">
        <v>45390</v>
      </c>
      <c r="M60" s="77" t="str">
        <f>VLOOKUP(I60,'ITEM#'!A:B,2,0)</f>
        <v>Costco01</v>
      </c>
      <c r="N60" t="s">
        <v>1301</v>
      </c>
      <c r="O60" s="5">
        <v>32</v>
      </c>
      <c r="P60" s="42">
        <f>VLOOKUP(I60,'ITEM#'!A:D,4,0)</f>
        <v>-85.85</v>
      </c>
      <c r="Q60" s="84">
        <f t="shared" si="0"/>
        <v>1</v>
      </c>
      <c r="R60" t="s">
        <v>9279</v>
      </c>
      <c r="S60" s="89" t="s">
        <v>9682</v>
      </c>
    </row>
    <row r="61" spans="1:19" x14ac:dyDescent="0.25">
      <c r="A61" s="77" t="s">
        <v>9368</v>
      </c>
      <c r="B61" s="77" t="s">
        <v>9375</v>
      </c>
      <c r="C61" s="78">
        <v>45386</v>
      </c>
      <c r="D61" s="79">
        <v>-39</v>
      </c>
      <c r="E61" s="79">
        <v>0</v>
      </c>
      <c r="F61" s="79">
        <v>-39</v>
      </c>
      <c r="G61" s="78">
        <v>45386</v>
      </c>
      <c r="H61" s="77" t="s">
        <v>9376</v>
      </c>
      <c r="I61" s="80">
        <v>1529947</v>
      </c>
      <c r="J61" s="80" t="s">
        <v>1294</v>
      </c>
      <c r="K61" s="80">
        <v>204649</v>
      </c>
      <c r="L61" s="81">
        <v>45390</v>
      </c>
      <c r="M61" s="77" t="str">
        <f>VLOOKUP(I61,'ITEM#'!A:B,2,0)</f>
        <v>Costco01</v>
      </c>
      <c r="N61" t="s">
        <v>1291</v>
      </c>
      <c r="O61" s="5">
        <v>40</v>
      </c>
      <c r="P61" s="42">
        <f>VLOOKUP(I61,'ITEM#'!A:D,4,0)</f>
        <v>-39</v>
      </c>
      <c r="Q61" s="84">
        <f t="shared" si="0"/>
        <v>1</v>
      </c>
      <c r="R61" t="s">
        <v>9279</v>
      </c>
      <c r="S61" s="89" t="s">
        <v>9682</v>
      </c>
    </row>
    <row r="62" spans="1:19" x14ac:dyDescent="0.25">
      <c r="A62" s="77" t="s">
        <v>9368</v>
      </c>
      <c r="B62" s="77" t="s">
        <v>9377</v>
      </c>
      <c r="C62" s="78">
        <v>45386</v>
      </c>
      <c r="D62" s="79">
        <f>E62+F62</f>
        <v>-42.7</v>
      </c>
      <c r="E62" s="79">
        <v>-11.1</v>
      </c>
      <c r="F62" s="79">
        <v>-31.6</v>
      </c>
      <c r="G62" s="78">
        <v>45386</v>
      </c>
      <c r="H62" s="77" t="s">
        <v>9378</v>
      </c>
      <c r="I62" s="80">
        <v>1593358</v>
      </c>
      <c r="J62" s="80" t="s">
        <v>1322</v>
      </c>
      <c r="K62" s="80">
        <v>204649</v>
      </c>
      <c r="L62" s="81">
        <v>45390</v>
      </c>
      <c r="M62" s="77" t="str">
        <f>VLOOKUP(I62,'ITEM#'!A:B,2,0)</f>
        <v>Costco01</v>
      </c>
      <c r="N62" t="s">
        <v>1298</v>
      </c>
      <c r="O62" s="5">
        <v>60</v>
      </c>
      <c r="P62" s="42">
        <f>VLOOKUP(I62,'ITEM#'!A:D,4,0)</f>
        <v>-31.6</v>
      </c>
      <c r="Q62" s="84">
        <f t="shared" si="0"/>
        <v>1</v>
      </c>
      <c r="R62" t="s">
        <v>9279</v>
      </c>
      <c r="S62" s="89" t="s">
        <v>9682</v>
      </c>
    </row>
    <row r="63" spans="1:19" x14ac:dyDescent="0.25">
      <c r="A63" s="77" t="s">
        <v>9368</v>
      </c>
      <c r="B63" s="77" t="s">
        <v>9377</v>
      </c>
      <c r="C63" s="78">
        <v>45386</v>
      </c>
      <c r="D63" s="79">
        <f>E63+F63</f>
        <v>-86.72</v>
      </c>
      <c r="E63" s="79">
        <v>-9.3699999999999992</v>
      </c>
      <c r="F63" s="79">
        <v>-77.349999999999994</v>
      </c>
      <c r="G63" s="78">
        <v>45386</v>
      </c>
      <c r="H63" s="77" t="s">
        <v>9378</v>
      </c>
      <c r="I63" s="80">
        <v>1662420</v>
      </c>
      <c r="J63" s="80" t="s">
        <v>1318</v>
      </c>
      <c r="K63" s="80">
        <v>204649</v>
      </c>
      <c r="L63" s="81">
        <v>45390</v>
      </c>
      <c r="M63" s="77" t="str">
        <f>VLOOKUP(I63,'ITEM#'!A:B,2,0)</f>
        <v>Costco01</v>
      </c>
      <c r="N63" t="s">
        <v>1301</v>
      </c>
      <c r="O63" s="5">
        <v>32</v>
      </c>
      <c r="P63" s="42">
        <f>VLOOKUP(I63,'ITEM#'!A:D,4,0)</f>
        <v>-77.349999999999994</v>
      </c>
      <c r="Q63" s="84">
        <f t="shared" si="0"/>
        <v>1</v>
      </c>
      <c r="R63" t="s">
        <v>9279</v>
      </c>
      <c r="S63" s="89" t="s">
        <v>9682</v>
      </c>
    </row>
    <row r="64" spans="1:19" x14ac:dyDescent="0.25">
      <c r="A64" s="77" t="s">
        <v>9368</v>
      </c>
      <c r="B64" s="77" t="s">
        <v>9379</v>
      </c>
      <c r="C64" s="78">
        <v>45386</v>
      </c>
      <c r="D64" s="79">
        <v>-86.72</v>
      </c>
      <c r="E64" s="79">
        <v>-9.3699999999999992</v>
      </c>
      <c r="F64" s="79">
        <v>-77.349999999999994</v>
      </c>
      <c r="G64" s="78">
        <v>45386</v>
      </c>
      <c r="H64" s="77" t="s">
        <v>9380</v>
      </c>
      <c r="I64" s="80">
        <v>1662420</v>
      </c>
      <c r="J64" s="80" t="s">
        <v>1318</v>
      </c>
      <c r="K64" s="80">
        <v>204649</v>
      </c>
      <c r="L64" s="81">
        <v>45390</v>
      </c>
      <c r="M64" s="77" t="str">
        <f>VLOOKUP(I64,'ITEM#'!A:B,2,0)</f>
        <v>Costco01</v>
      </c>
      <c r="N64" t="s">
        <v>1301</v>
      </c>
      <c r="O64" s="5">
        <v>32</v>
      </c>
      <c r="P64" s="42">
        <f>VLOOKUP(I64,'ITEM#'!A:D,4,0)</f>
        <v>-77.349999999999994</v>
      </c>
      <c r="Q64" s="84">
        <f t="shared" si="0"/>
        <v>1</v>
      </c>
      <c r="R64" t="s">
        <v>9279</v>
      </c>
      <c r="S64" s="89" t="s">
        <v>9682</v>
      </c>
    </row>
    <row r="65" spans="1:19" x14ac:dyDescent="0.25">
      <c r="A65" s="77" t="s">
        <v>9368</v>
      </c>
      <c r="B65" s="77" t="s">
        <v>9381</v>
      </c>
      <c r="C65" s="78">
        <v>45386</v>
      </c>
      <c r="D65" s="79">
        <v>-95.31</v>
      </c>
      <c r="E65" s="79">
        <v>-9.4600000000000009</v>
      </c>
      <c r="F65" s="79">
        <v>-85.85</v>
      </c>
      <c r="G65" s="78">
        <v>45386</v>
      </c>
      <c r="H65" s="77" t="s">
        <v>9382</v>
      </c>
      <c r="I65" s="80">
        <v>1662421</v>
      </c>
      <c r="J65" s="80" t="s">
        <v>1300</v>
      </c>
      <c r="K65" s="80">
        <v>204649</v>
      </c>
      <c r="L65" s="81">
        <v>45390</v>
      </c>
      <c r="M65" s="77" t="str">
        <f>VLOOKUP(I65,'ITEM#'!A:B,2,0)</f>
        <v>Costco01</v>
      </c>
      <c r="N65" t="s">
        <v>1301</v>
      </c>
      <c r="O65" s="5">
        <v>32</v>
      </c>
      <c r="P65" s="42">
        <f>VLOOKUP(I65,'ITEM#'!A:D,4,0)</f>
        <v>-85.85</v>
      </c>
      <c r="Q65" s="84">
        <f t="shared" si="0"/>
        <v>1</v>
      </c>
      <c r="R65" t="s">
        <v>9279</v>
      </c>
      <c r="S65" s="89" t="s">
        <v>9682</v>
      </c>
    </row>
    <row r="66" spans="1:19" x14ac:dyDescent="0.25">
      <c r="A66" s="77" t="s">
        <v>9383</v>
      </c>
      <c r="B66" s="77" t="s">
        <v>9384</v>
      </c>
      <c r="C66" s="78">
        <v>45388</v>
      </c>
      <c r="D66" s="79">
        <v>-39</v>
      </c>
      <c r="E66" s="79">
        <v>0</v>
      </c>
      <c r="F66" s="79">
        <v>-39</v>
      </c>
      <c r="G66" s="78">
        <v>45388</v>
      </c>
      <c r="H66" s="77" t="s">
        <v>9385</v>
      </c>
      <c r="I66" s="80">
        <v>1529946</v>
      </c>
      <c r="J66" s="80" t="s">
        <v>1306</v>
      </c>
      <c r="K66" s="80">
        <v>204658</v>
      </c>
      <c r="L66" s="81">
        <v>45391</v>
      </c>
      <c r="M66" s="77" t="str">
        <f>VLOOKUP(I66,'ITEM#'!A:B,2,0)</f>
        <v>Costco01</v>
      </c>
      <c r="N66" t="s">
        <v>1291</v>
      </c>
      <c r="O66" s="5">
        <v>40</v>
      </c>
      <c r="P66" s="42">
        <f>VLOOKUP(I66,'ITEM#'!A:D,4,0)</f>
        <v>-39</v>
      </c>
      <c r="Q66" s="84">
        <f t="shared" ref="Q66:Q129" si="5">F66/P66</f>
        <v>1</v>
      </c>
      <c r="R66" t="s">
        <v>9279</v>
      </c>
      <c r="S66" s="89" t="s">
        <v>9682</v>
      </c>
    </row>
    <row r="67" spans="1:19" x14ac:dyDescent="0.25">
      <c r="A67" s="77" t="s">
        <v>9383</v>
      </c>
      <c r="B67" s="77" t="s">
        <v>9386</v>
      </c>
      <c r="C67" s="78">
        <v>45387</v>
      </c>
      <c r="D67" s="79">
        <v>-86.72</v>
      </c>
      <c r="E67" s="79">
        <v>-9.3699999999999992</v>
      </c>
      <c r="F67" s="79">
        <v>-77.349999999999994</v>
      </c>
      <c r="G67" s="78">
        <v>45387</v>
      </c>
      <c r="H67" s="77" t="s">
        <v>9387</v>
      </c>
      <c r="I67" s="80">
        <v>1662420</v>
      </c>
      <c r="J67" s="80" t="s">
        <v>1318</v>
      </c>
      <c r="K67" s="80">
        <v>204658</v>
      </c>
      <c r="L67" s="81">
        <v>45391</v>
      </c>
      <c r="M67" s="77" t="str">
        <f>VLOOKUP(I67,'ITEM#'!A:B,2,0)</f>
        <v>Costco01</v>
      </c>
      <c r="N67" t="s">
        <v>1301</v>
      </c>
      <c r="O67" s="5">
        <v>32</v>
      </c>
      <c r="P67" s="42">
        <f>VLOOKUP(I67,'ITEM#'!A:D,4,0)</f>
        <v>-77.349999999999994</v>
      </c>
      <c r="Q67" s="84">
        <f t="shared" si="5"/>
        <v>1</v>
      </c>
      <c r="R67" t="s">
        <v>9279</v>
      </c>
      <c r="S67" s="89" t="s">
        <v>9682</v>
      </c>
    </row>
    <row r="68" spans="1:19" x14ac:dyDescent="0.25">
      <c r="A68" s="77" t="s">
        <v>9383</v>
      </c>
      <c r="B68" s="77" t="s">
        <v>9388</v>
      </c>
      <c r="C68" s="78">
        <v>45387</v>
      </c>
      <c r="D68" s="79">
        <v>-25.55</v>
      </c>
      <c r="E68" s="79">
        <v>0</v>
      </c>
      <c r="F68" s="79">
        <v>-25.55</v>
      </c>
      <c r="G68" s="78">
        <v>45387</v>
      </c>
      <c r="H68" s="77" t="s">
        <v>9389</v>
      </c>
      <c r="I68" s="80">
        <v>1516596</v>
      </c>
      <c r="J68" s="80" t="s">
        <v>1344</v>
      </c>
      <c r="K68" s="80">
        <v>204658</v>
      </c>
      <c r="L68" s="81">
        <v>45391</v>
      </c>
      <c r="M68" s="77" t="str">
        <f>VLOOKUP(I68,'ITEM#'!A:B,2,0)</f>
        <v>Costco01</v>
      </c>
      <c r="N68" t="s">
        <v>1291</v>
      </c>
      <c r="O68" s="5">
        <v>40</v>
      </c>
      <c r="P68" s="42">
        <f>VLOOKUP(I68,'ITEM#'!A:D,4,0)</f>
        <v>-25.55</v>
      </c>
      <c r="Q68" s="84">
        <f t="shared" si="5"/>
        <v>1</v>
      </c>
      <c r="R68" t="s">
        <v>9279</v>
      </c>
      <c r="S68" s="89" t="s">
        <v>9682</v>
      </c>
    </row>
    <row r="69" spans="1:19" x14ac:dyDescent="0.25">
      <c r="A69" s="77" t="s">
        <v>9383</v>
      </c>
      <c r="B69" s="77" t="s">
        <v>9390</v>
      </c>
      <c r="C69" s="78">
        <v>45387</v>
      </c>
      <c r="D69" s="79">
        <v>-86.72</v>
      </c>
      <c r="E69" s="79">
        <v>-9.3699999999999992</v>
      </c>
      <c r="F69" s="79">
        <v>-77.349999999999994</v>
      </c>
      <c r="G69" s="78">
        <v>45387</v>
      </c>
      <c r="H69" s="77" t="s">
        <v>9391</v>
      </c>
      <c r="I69" s="80">
        <v>1662420</v>
      </c>
      <c r="J69" s="80" t="s">
        <v>1318</v>
      </c>
      <c r="K69" s="80">
        <v>204658</v>
      </c>
      <c r="L69" s="81">
        <v>45391</v>
      </c>
      <c r="M69" s="77" t="str">
        <f>VLOOKUP(I69,'ITEM#'!A:B,2,0)</f>
        <v>Costco01</v>
      </c>
      <c r="N69" t="s">
        <v>1301</v>
      </c>
      <c r="O69" s="5">
        <v>32</v>
      </c>
      <c r="P69" s="42">
        <f>VLOOKUP(I69,'ITEM#'!A:D,4,0)</f>
        <v>-77.349999999999994</v>
      </c>
      <c r="Q69" s="84">
        <f t="shared" si="5"/>
        <v>1</v>
      </c>
      <c r="R69" t="s">
        <v>9279</v>
      </c>
      <c r="S69" s="89" t="s">
        <v>9682</v>
      </c>
    </row>
    <row r="70" spans="1:19" x14ac:dyDescent="0.25">
      <c r="A70" s="77" t="s">
        <v>9383</v>
      </c>
      <c r="B70" s="77" t="s">
        <v>9392</v>
      </c>
      <c r="C70" s="78">
        <v>45387</v>
      </c>
      <c r="D70" s="79">
        <v>-264.10000000000002</v>
      </c>
      <c r="E70" s="79">
        <v>-91.6</v>
      </c>
      <c r="F70" s="79">
        <v>-172.5</v>
      </c>
      <c r="G70" s="78">
        <v>45387</v>
      </c>
      <c r="H70" s="77" t="s">
        <v>9393</v>
      </c>
      <c r="I70" s="80">
        <v>1593361</v>
      </c>
      <c r="J70" s="80" t="s">
        <v>1350</v>
      </c>
      <c r="K70" s="80">
        <v>204658</v>
      </c>
      <c r="L70" s="81">
        <v>45391</v>
      </c>
      <c r="M70" s="77" t="str">
        <f>VLOOKUP(I70,'ITEM#'!A:B,2,0)</f>
        <v>Costco01</v>
      </c>
      <c r="N70" t="s">
        <v>1298</v>
      </c>
      <c r="O70" s="5">
        <v>60</v>
      </c>
      <c r="P70" s="42">
        <f>VLOOKUP(I70,'ITEM#'!A:D,4,0)</f>
        <v>-34.5</v>
      </c>
      <c r="Q70" s="84">
        <f t="shared" si="5"/>
        <v>5</v>
      </c>
      <c r="R70" t="s">
        <v>9279</v>
      </c>
      <c r="S70" s="89" t="s">
        <v>9682</v>
      </c>
    </row>
    <row r="71" spans="1:19" x14ac:dyDescent="0.25">
      <c r="A71" s="77" t="s">
        <v>9383</v>
      </c>
      <c r="B71" s="77" t="s">
        <v>9394</v>
      </c>
      <c r="C71" s="78">
        <v>45387</v>
      </c>
      <c r="D71" s="79">
        <v>-42.7</v>
      </c>
      <c r="E71" s="79">
        <v>-11.1</v>
      </c>
      <c r="F71" s="79">
        <v>-31.6</v>
      </c>
      <c r="G71" s="78">
        <v>45387</v>
      </c>
      <c r="H71" s="77" t="s">
        <v>9395</v>
      </c>
      <c r="I71" s="80">
        <v>1540785</v>
      </c>
      <c r="J71" s="80" t="s">
        <v>1328</v>
      </c>
      <c r="K71" s="80">
        <v>204658</v>
      </c>
      <c r="L71" s="81">
        <v>45391</v>
      </c>
      <c r="M71" s="77" t="str">
        <f>VLOOKUP(I71,'ITEM#'!A:B,2,0)</f>
        <v>Costco01</v>
      </c>
      <c r="N71" t="s">
        <v>1298</v>
      </c>
      <c r="O71" s="5">
        <v>60</v>
      </c>
      <c r="P71" s="42">
        <f>VLOOKUP(I71,'ITEM#'!A:D,4,0)</f>
        <v>-31.6</v>
      </c>
      <c r="Q71" s="84">
        <f t="shared" si="5"/>
        <v>1</v>
      </c>
      <c r="R71" t="s">
        <v>9279</v>
      </c>
      <c r="S71" s="89" t="s">
        <v>9682</v>
      </c>
    </row>
    <row r="72" spans="1:19" x14ac:dyDescent="0.25">
      <c r="A72" s="77" t="s">
        <v>9383</v>
      </c>
      <c r="B72" s="77" t="s">
        <v>9396</v>
      </c>
      <c r="C72" s="78">
        <v>45387</v>
      </c>
      <c r="D72" s="79">
        <v>-25.55</v>
      </c>
      <c r="E72" s="79">
        <v>0</v>
      </c>
      <c r="F72" s="79">
        <v>-25.55</v>
      </c>
      <c r="G72" s="78">
        <v>45387</v>
      </c>
      <c r="H72" s="77" t="s">
        <v>9397</v>
      </c>
      <c r="I72" s="80">
        <v>1516597</v>
      </c>
      <c r="J72" s="80" t="s">
        <v>1303</v>
      </c>
      <c r="K72" s="80">
        <v>204658</v>
      </c>
      <c r="L72" s="81">
        <v>45391</v>
      </c>
      <c r="M72" s="77" t="str">
        <f>VLOOKUP(I72,'ITEM#'!A:B,2,0)</f>
        <v>Costco01</v>
      </c>
      <c r="N72" t="s">
        <v>1291</v>
      </c>
      <c r="O72" s="5">
        <v>40</v>
      </c>
      <c r="P72" s="42">
        <f>VLOOKUP(I72,'ITEM#'!A:D,4,0)</f>
        <v>-25.55</v>
      </c>
      <c r="Q72" s="84">
        <f t="shared" si="5"/>
        <v>1</v>
      </c>
      <c r="R72" t="s">
        <v>9279</v>
      </c>
      <c r="S72" s="89" t="s">
        <v>9682</v>
      </c>
    </row>
    <row r="73" spans="1:19" x14ac:dyDescent="0.25">
      <c r="A73" s="77" t="s">
        <v>9383</v>
      </c>
      <c r="B73" s="77" t="s">
        <v>9396</v>
      </c>
      <c r="C73" s="78">
        <v>45387</v>
      </c>
      <c r="D73" s="79">
        <v>-22.78</v>
      </c>
      <c r="E73" s="79">
        <v>0</v>
      </c>
      <c r="F73" s="79">
        <v>-22.78</v>
      </c>
      <c r="G73" s="78">
        <v>45387</v>
      </c>
      <c r="H73" s="77" t="s">
        <v>9397</v>
      </c>
      <c r="I73" s="80">
        <v>1529939</v>
      </c>
      <c r="J73" s="80" t="s">
        <v>1339</v>
      </c>
      <c r="K73" s="80">
        <v>204658</v>
      </c>
      <c r="L73" s="81">
        <v>45391</v>
      </c>
      <c r="M73" s="77" t="str">
        <f>VLOOKUP(I73,'ITEM#'!A:B,2,0)</f>
        <v>Costco01</v>
      </c>
      <c r="N73" t="s">
        <v>1291</v>
      </c>
      <c r="O73" s="5">
        <v>40</v>
      </c>
      <c r="P73" s="42">
        <f>VLOOKUP(I73,'ITEM#'!A:D,4,0)</f>
        <v>-22.78</v>
      </c>
      <c r="Q73" s="84">
        <f t="shared" si="5"/>
        <v>1</v>
      </c>
      <c r="R73" t="s">
        <v>9279</v>
      </c>
      <c r="S73" s="89" t="s">
        <v>9682</v>
      </c>
    </row>
    <row r="74" spans="1:19" x14ac:dyDescent="0.25">
      <c r="A74" s="77" t="s">
        <v>9383</v>
      </c>
      <c r="B74" s="77" t="s">
        <v>9398</v>
      </c>
      <c r="C74" s="78">
        <v>45387</v>
      </c>
      <c r="D74" s="79">
        <v>-42.7</v>
      </c>
      <c r="E74" s="79">
        <v>-11.1</v>
      </c>
      <c r="F74" s="79">
        <v>-31.6</v>
      </c>
      <c r="G74" s="78">
        <v>45387</v>
      </c>
      <c r="H74" s="77" t="s">
        <v>9399</v>
      </c>
      <c r="I74" s="80">
        <v>1540784</v>
      </c>
      <c r="J74" s="80" t="s">
        <v>1297</v>
      </c>
      <c r="K74" s="80">
        <v>204658</v>
      </c>
      <c r="L74" s="81">
        <v>45391</v>
      </c>
      <c r="M74" s="77" t="str">
        <f>VLOOKUP(I74,'ITEM#'!A:B,2,0)</f>
        <v>Costco01</v>
      </c>
      <c r="N74" t="s">
        <v>1298</v>
      </c>
      <c r="O74" s="5">
        <v>60</v>
      </c>
      <c r="P74" s="42">
        <f>VLOOKUP(I74,'ITEM#'!A:D,4,0)</f>
        <v>-31.6</v>
      </c>
      <c r="Q74" s="84">
        <f t="shared" si="5"/>
        <v>1</v>
      </c>
      <c r="R74" t="s">
        <v>9279</v>
      </c>
      <c r="S74" s="89" t="s">
        <v>9682</v>
      </c>
    </row>
    <row r="75" spans="1:19" x14ac:dyDescent="0.25">
      <c r="A75" s="77" t="s">
        <v>9383</v>
      </c>
      <c r="B75" s="77" t="s">
        <v>9400</v>
      </c>
      <c r="C75" s="78">
        <v>45387</v>
      </c>
      <c r="D75" s="79">
        <f>E75+F75</f>
        <v>-42.7</v>
      </c>
      <c r="E75" s="79">
        <v>-11.1</v>
      </c>
      <c r="F75" s="79">
        <v>-31.6</v>
      </c>
      <c r="G75" s="78">
        <v>45387</v>
      </c>
      <c r="H75" s="77" t="s">
        <v>9401</v>
      </c>
      <c r="I75" s="80">
        <v>1540784</v>
      </c>
      <c r="J75" s="80" t="s">
        <v>1297</v>
      </c>
      <c r="K75" s="80">
        <v>204658</v>
      </c>
      <c r="L75" s="81">
        <v>45391</v>
      </c>
      <c r="M75" s="77" t="str">
        <f>VLOOKUP(I75,'ITEM#'!A:B,2,0)</f>
        <v>Costco01</v>
      </c>
      <c r="N75" t="s">
        <v>1298</v>
      </c>
      <c r="O75" s="5">
        <v>60</v>
      </c>
      <c r="P75" s="42">
        <f>VLOOKUP(I75,'ITEM#'!A:D,4,0)</f>
        <v>-31.6</v>
      </c>
      <c r="Q75" s="84">
        <f t="shared" si="5"/>
        <v>1</v>
      </c>
      <c r="R75" t="s">
        <v>9279</v>
      </c>
      <c r="S75" s="89" t="s">
        <v>9682</v>
      </c>
    </row>
    <row r="76" spans="1:19" x14ac:dyDescent="0.25">
      <c r="A76" s="77" t="s">
        <v>9383</v>
      </c>
      <c r="B76" s="77" t="s">
        <v>9400</v>
      </c>
      <c r="C76" s="78">
        <v>45387</v>
      </c>
      <c r="D76" s="79">
        <f>E76+F76</f>
        <v>-42.7</v>
      </c>
      <c r="E76" s="79">
        <v>-11.1</v>
      </c>
      <c r="F76" s="79">
        <v>-31.6</v>
      </c>
      <c r="G76" s="78">
        <v>45387</v>
      </c>
      <c r="H76" s="77" t="s">
        <v>9401</v>
      </c>
      <c r="I76" s="80">
        <v>1540785</v>
      </c>
      <c r="J76" s="80" t="s">
        <v>1328</v>
      </c>
      <c r="K76" s="80">
        <v>204658</v>
      </c>
      <c r="L76" s="81">
        <v>45391</v>
      </c>
      <c r="M76" s="77" t="str">
        <f>VLOOKUP(I76,'ITEM#'!A:B,2,0)</f>
        <v>Costco01</v>
      </c>
      <c r="N76" t="s">
        <v>1298</v>
      </c>
      <c r="O76" s="5">
        <v>60</v>
      </c>
      <c r="P76" s="42">
        <f>VLOOKUP(I76,'ITEM#'!A:D,4,0)</f>
        <v>-31.6</v>
      </c>
      <c r="Q76" s="84">
        <f t="shared" si="5"/>
        <v>1</v>
      </c>
      <c r="R76" t="s">
        <v>9279</v>
      </c>
      <c r="S76" s="89" t="s">
        <v>9682</v>
      </c>
    </row>
    <row r="77" spans="1:19" x14ac:dyDescent="0.25">
      <c r="A77" s="77" t="s">
        <v>9383</v>
      </c>
      <c r="B77" s="77" t="s">
        <v>9402</v>
      </c>
      <c r="C77" s="78">
        <v>45387</v>
      </c>
      <c r="D77" s="79">
        <v>-45.56</v>
      </c>
      <c r="E77" s="79">
        <v>0</v>
      </c>
      <c r="F77" s="79">
        <v>-45.56</v>
      </c>
      <c r="G77" s="78">
        <v>45387</v>
      </c>
      <c r="H77" s="77" t="s">
        <v>9403</v>
      </c>
      <c r="I77" s="80">
        <v>1529939</v>
      </c>
      <c r="J77" s="80" t="s">
        <v>1339</v>
      </c>
      <c r="K77" s="80">
        <v>204658</v>
      </c>
      <c r="L77" s="81">
        <v>45391</v>
      </c>
      <c r="M77" s="77" t="str">
        <f>VLOOKUP(I77,'ITEM#'!A:B,2,0)</f>
        <v>Costco01</v>
      </c>
      <c r="N77" t="s">
        <v>1291</v>
      </c>
      <c r="O77" s="5">
        <v>40</v>
      </c>
      <c r="P77" s="42">
        <f>VLOOKUP(I77,'ITEM#'!A:D,4,0)</f>
        <v>-22.78</v>
      </c>
      <c r="Q77" s="84">
        <f t="shared" si="5"/>
        <v>2</v>
      </c>
      <c r="R77" t="s">
        <v>9279</v>
      </c>
      <c r="S77" s="89" t="s">
        <v>9682</v>
      </c>
    </row>
    <row r="78" spans="1:19" x14ac:dyDescent="0.25">
      <c r="A78" s="77" t="s">
        <v>9383</v>
      </c>
      <c r="B78" s="77" t="s">
        <v>9404</v>
      </c>
      <c r="C78" s="78">
        <v>45387</v>
      </c>
      <c r="D78" s="79">
        <f>E78+F78</f>
        <v>-86.72</v>
      </c>
      <c r="E78" s="79">
        <v>-9.3699999999999992</v>
      </c>
      <c r="F78" s="79">
        <v>-77.349999999999994</v>
      </c>
      <c r="G78" s="78">
        <v>45387</v>
      </c>
      <c r="H78" s="77" t="s">
        <v>9405</v>
      </c>
      <c r="I78" s="80">
        <v>1662420</v>
      </c>
      <c r="J78" s="80" t="s">
        <v>1318</v>
      </c>
      <c r="K78" s="80">
        <v>204658</v>
      </c>
      <c r="L78" s="81">
        <v>45391</v>
      </c>
      <c r="M78" s="77" t="str">
        <f>VLOOKUP(I78,'ITEM#'!A:B,2,0)</f>
        <v>Costco01</v>
      </c>
      <c r="N78" t="s">
        <v>1301</v>
      </c>
      <c r="O78" s="5">
        <v>32</v>
      </c>
      <c r="P78" s="42">
        <f>VLOOKUP(I78,'ITEM#'!A:D,4,0)</f>
        <v>-77.349999999999994</v>
      </c>
      <c r="Q78" s="84">
        <f t="shared" si="5"/>
        <v>1</v>
      </c>
      <c r="R78" t="s">
        <v>9279</v>
      </c>
      <c r="S78" s="89" t="s">
        <v>9682</v>
      </c>
    </row>
    <row r="79" spans="1:19" x14ac:dyDescent="0.25">
      <c r="A79" s="77" t="s">
        <v>9383</v>
      </c>
      <c r="B79" s="77" t="s">
        <v>9404</v>
      </c>
      <c r="C79" s="78">
        <v>45387</v>
      </c>
      <c r="D79" s="79">
        <f>E79+F79</f>
        <v>-95.31</v>
      </c>
      <c r="E79" s="79">
        <v>-9.4600000000000009</v>
      </c>
      <c r="F79" s="79">
        <v>-85.85</v>
      </c>
      <c r="G79" s="78">
        <v>45387</v>
      </c>
      <c r="H79" s="77" t="s">
        <v>9405</v>
      </c>
      <c r="I79" s="80">
        <v>1662421</v>
      </c>
      <c r="J79" s="80" t="s">
        <v>1300</v>
      </c>
      <c r="K79" s="80">
        <v>204658</v>
      </c>
      <c r="L79" s="81">
        <v>45391</v>
      </c>
      <c r="M79" s="77" t="str">
        <f>VLOOKUP(I79,'ITEM#'!A:B,2,0)</f>
        <v>Costco01</v>
      </c>
      <c r="N79" t="s">
        <v>1301</v>
      </c>
      <c r="O79" s="5">
        <v>32</v>
      </c>
      <c r="P79" s="42">
        <f>VLOOKUP(I79,'ITEM#'!A:D,4,0)</f>
        <v>-85.85</v>
      </c>
      <c r="Q79" s="84">
        <f t="shared" si="5"/>
        <v>1</v>
      </c>
      <c r="R79" t="s">
        <v>9279</v>
      </c>
      <c r="S79" s="89" t="s">
        <v>9682</v>
      </c>
    </row>
    <row r="80" spans="1:19" x14ac:dyDescent="0.25">
      <c r="A80" s="77" t="s">
        <v>9383</v>
      </c>
      <c r="B80" s="77" t="s">
        <v>9406</v>
      </c>
      <c r="C80" s="78">
        <v>45387</v>
      </c>
      <c r="D80" s="79">
        <v>-45.56</v>
      </c>
      <c r="E80" s="79">
        <v>0</v>
      </c>
      <c r="F80" s="79">
        <v>-45.56</v>
      </c>
      <c r="G80" s="78">
        <v>45387</v>
      </c>
      <c r="H80" s="77" t="s">
        <v>9407</v>
      </c>
      <c r="I80" s="80">
        <v>1529939</v>
      </c>
      <c r="J80" s="80" t="s">
        <v>1339</v>
      </c>
      <c r="K80" s="80">
        <v>204658</v>
      </c>
      <c r="L80" s="81">
        <v>45391</v>
      </c>
      <c r="M80" s="77" t="str">
        <f>VLOOKUP(I80,'ITEM#'!A:B,2,0)</f>
        <v>Costco01</v>
      </c>
      <c r="N80" t="s">
        <v>1291</v>
      </c>
      <c r="O80" s="5">
        <v>40</v>
      </c>
      <c r="P80" s="42">
        <f>VLOOKUP(I80,'ITEM#'!A:D,4,0)</f>
        <v>-22.78</v>
      </c>
      <c r="Q80" s="84">
        <f t="shared" si="5"/>
        <v>2</v>
      </c>
      <c r="R80" t="s">
        <v>9279</v>
      </c>
      <c r="S80" s="89" t="s">
        <v>9682</v>
      </c>
    </row>
    <row r="81" spans="1:19" x14ac:dyDescent="0.25">
      <c r="A81" s="77" t="s">
        <v>9383</v>
      </c>
      <c r="B81" s="77" t="s">
        <v>9408</v>
      </c>
      <c r="C81" s="78">
        <v>45388</v>
      </c>
      <c r="D81" s="79">
        <v>-190.62</v>
      </c>
      <c r="E81" s="79">
        <v>-18.920000000000002</v>
      </c>
      <c r="F81" s="79">
        <v>-171.7</v>
      </c>
      <c r="G81" s="78">
        <v>45388</v>
      </c>
      <c r="H81" s="77" t="s">
        <v>9409</v>
      </c>
      <c r="I81" s="80">
        <v>1662421</v>
      </c>
      <c r="J81" s="80" t="s">
        <v>1300</v>
      </c>
      <c r="K81" s="80">
        <v>204658</v>
      </c>
      <c r="L81" s="81">
        <v>45391</v>
      </c>
      <c r="M81" s="77" t="str">
        <f>VLOOKUP(I81,'ITEM#'!A:B,2,0)</f>
        <v>Costco01</v>
      </c>
      <c r="N81" t="s">
        <v>1301</v>
      </c>
      <c r="O81" s="5">
        <v>32</v>
      </c>
      <c r="P81" s="42">
        <f>VLOOKUP(I81,'ITEM#'!A:D,4,0)</f>
        <v>-85.85</v>
      </c>
      <c r="Q81" s="84">
        <f t="shared" si="5"/>
        <v>2</v>
      </c>
      <c r="R81" t="s">
        <v>9279</v>
      </c>
      <c r="S81" s="89" t="s">
        <v>9682</v>
      </c>
    </row>
    <row r="82" spans="1:19" x14ac:dyDescent="0.25">
      <c r="A82" s="77" t="s">
        <v>9383</v>
      </c>
      <c r="B82" s="77" t="s">
        <v>9410</v>
      </c>
      <c r="C82" s="78">
        <v>45388</v>
      </c>
      <c r="D82" s="79">
        <v>-22.78</v>
      </c>
      <c r="E82" s="79">
        <v>0</v>
      </c>
      <c r="F82" s="79">
        <v>-22.78</v>
      </c>
      <c r="G82" s="78">
        <v>45388</v>
      </c>
      <c r="H82" s="77" t="s">
        <v>9411</v>
      </c>
      <c r="I82" s="80">
        <v>1529944</v>
      </c>
      <c r="J82" s="80" t="s">
        <v>1330</v>
      </c>
      <c r="K82" s="80">
        <v>204658</v>
      </c>
      <c r="L82" s="81">
        <v>45391</v>
      </c>
      <c r="M82" s="77" t="str">
        <f>VLOOKUP(I82,'ITEM#'!A:B,2,0)</f>
        <v>Costco01</v>
      </c>
      <c r="N82" t="s">
        <v>1291</v>
      </c>
      <c r="O82" s="5">
        <v>40</v>
      </c>
      <c r="P82" s="42">
        <f>VLOOKUP(I82,'ITEM#'!A:D,4,0)</f>
        <v>-22.78</v>
      </c>
      <c r="Q82" s="84">
        <f t="shared" si="5"/>
        <v>1</v>
      </c>
      <c r="R82" t="s">
        <v>9279</v>
      </c>
      <c r="S82" s="89" t="s">
        <v>9682</v>
      </c>
    </row>
    <row r="83" spans="1:19" x14ac:dyDescent="0.25">
      <c r="A83" s="77" t="s">
        <v>9383</v>
      </c>
      <c r="B83" s="77" t="s">
        <v>9410</v>
      </c>
      <c r="C83" s="78">
        <v>45388</v>
      </c>
      <c r="D83" s="79">
        <v>-39</v>
      </c>
      <c r="E83" s="79">
        <v>0</v>
      </c>
      <c r="F83" s="79">
        <v>-39</v>
      </c>
      <c r="G83" s="78">
        <v>45388</v>
      </c>
      <c r="H83" s="77" t="s">
        <v>9411</v>
      </c>
      <c r="I83" s="80">
        <v>1529947</v>
      </c>
      <c r="J83" s="80" t="s">
        <v>1294</v>
      </c>
      <c r="K83" s="80">
        <v>204658</v>
      </c>
      <c r="L83" s="81">
        <v>45391</v>
      </c>
      <c r="M83" s="77" t="str">
        <f>VLOOKUP(I83,'ITEM#'!A:B,2,0)</f>
        <v>Costco01</v>
      </c>
      <c r="N83" t="s">
        <v>1291</v>
      </c>
      <c r="O83" s="5">
        <v>40</v>
      </c>
      <c r="P83" s="42">
        <f>VLOOKUP(I83,'ITEM#'!A:D,4,0)</f>
        <v>-39</v>
      </c>
      <c r="Q83" s="84">
        <f t="shared" si="5"/>
        <v>1</v>
      </c>
      <c r="R83" t="s">
        <v>9279</v>
      </c>
      <c r="S83" s="89" t="s">
        <v>9682</v>
      </c>
    </row>
    <row r="84" spans="1:19" x14ac:dyDescent="0.25">
      <c r="A84" s="77" t="s">
        <v>9412</v>
      </c>
      <c r="B84" s="77" t="s">
        <v>9413</v>
      </c>
      <c r="C84" s="78">
        <v>45390</v>
      </c>
      <c r="D84" s="79">
        <v>-77.430000000000007</v>
      </c>
      <c r="E84" s="79">
        <v>-15.16</v>
      </c>
      <c r="F84" s="79">
        <v>-62.27</v>
      </c>
      <c r="G84" s="78">
        <v>45390</v>
      </c>
      <c r="H84" s="77" t="s">
        <v>9414</v>
      </c>
      <c r="I84" s="80">
        <v>1339335</v>
      </c>
      <c r="J84" s="80" t="s">
        <v>1314</v>
      </c>
      <c r="K84" s="80">
        <v>12226220</v>
      </c>
      <c r="L84" s="81">
        <v>45392</v>
      </c>
      <c r="M84" s="77" t="str">
        <f>VLOOKUP(I84,'ITEM#'!A:B,2,0)</f>
        <v>Costco01</v>
      </c>
      <c r="N84" t="s">
        <v>1301</v>
      </c>
      <c r="O84" s="5">
        <v>32</v>
      </c>
      <c r="P84" s="42">
        <f>VLOOKUP(I84,'ITEM#'!A:D,4,0)</f>
        <v>-62.27</v>
      </c>
      <c r="Q84" s="84">
        <f t="shared" si="5"/>
        <v>1</v>
      </c>
      <c r="R84" t="s">
        <v>9279</v>
      </c>
      <c r="S84" s="89" t="s">
        <v>9682</v>
      </c>
    </row>
    <row r="85" spans="1:19" x14ac:dyDescent="0.25">
      <c r="A85" s="77" t="s">
        <v>9412</v>
      </c>
      <c r="B85" s="77" t="s">
        <v>9415</v>
      </c>
      <c r="C85" s="78">
        <v>45390</v>
      </c>
      <c r="D85" s="79">
        <v>-78</v>
      </c>
      <c r="E85" s="79">
        <v>0</v>
      </c>
      <c r="F85" s="79">
        <v>-78</v>
      </c>
      <c r="G85" s="78">
        <v>45390</v>
      </c>
      <c r="H85" s="77" t="s">
        <v>9416</v>
      </c>
      <c r="I85" s="80">
        <v>1529946</v>
      </c>
      <c r="J85" s="80" t="s">
        <v>1306</v>
      </c>
      <c r="K85" s="80">
        <v>204868</v>
      </c>
      <c r="L85" s="81">
        <v>45392</v>
      </c>
      <c r="M85" s="77" t="str">
        <f>VLOOKUP(I85,'ITEM#'!A:B,2,0)</f>
        <v>Costco01</v>
      </c>
      <c r="N85" t="s">
        <v>1291</v>
      </c>
      <c r="O85" s="5">
        <v>40</v>
      </c>
      <c r="P85" s="42">
        <f>VLOOKUP(I85,'ITEM#'!A:D,4,0)</f>
        <v>-39</v>
      </c>
      <c r="Q85" s="84">
        <f t="shared" si="5"/>
        <v>2</v>
      </c>
      <c r="R85" t="s">
        <v>9279</v>
      </c>
      <c r="S85" s="89" t="s">
        <v>9682</v>
      </c>
    </row>
    <row r="86" spans="1:19" x14ac:dyDescent="0.25">
      <c r="A86" s="77" t="s">
        <v>9412</v>
      </c>
      <c r="B86" s="77" t="s">
        <v>9417</v>
      </c>
      <c r="C86" s="78">
        <v>45390</v>
      </c>
      <c r="D86" s="79">
        <f>E86+F86</f>
        <v>-77.319999999999993</v>
      </c>
      <c r="E86" s="79">
        <v>-21.02</v>
      </c>
      <c r="F86" s="79">
        <v>-56.3</v>
      </c>
      <c r="G86" s="78">
        <v>45390</v>
      </c>
      <c r="H86" s="77" t="s">
        <v>9418</v>
      </c>
      <c r="I86" s="80">
        <v>1540781</v>
      </c>
      <c r="J86" s="80" t="s">
        <v>1308</v>
      </c>
      <c r="K86" s="80">
        <v>204868</v>
      </c>
      <c r="L86" s="81">
        <v>45392</v>
      </c>
      <c r="M86" s="77" t="str">
        <f>VLOOKUP(I86,'ITEM#'!A:B,2,0)</f>
        <v>Costco01</v>
      </c>
      <c r="N86" t="s">
        <v>1298</v>
      </c>
      <c r="O86" s="5">
        <v>60</v>
      </c>
      <c r="P86" s="42">
        <f>VLOOKUP(I86,'ITEM#'!A:D,4,0)</f>
        <v>-28.15</v>
      </c>
      <c r="Q86" s="84">
        <f t="shared" si="5"/>
        <v>2</v>
      </c>
      <c r="R86" t="s">
        <v>9279</v>
      </c>
      <c r="S86" s="89" t="s">
        <v>9682</v>
      </c>
    </row>
    <row r="87" spans="1:19" x14ac:dyDescent="0.25">
      <c r="A87" s="77" t="s">
        <v>9412</v>
      </c>
      <c r="B87" s="77" t="s">
        <v>9417</v>
      </c>
      <c r="C87" s="78">
        <v>45390</v>
      </c>
      <c r="D87" s="79">
        <f>E87+F87</f>
        <v>-85.4</v>
      </c>
      <c r="E87" s="79">
        <v>-22.2</v>
      </c>
      <c r="F87" s="79">
        <v>-63.2</v>
      </c>
      <c r="G87" s="78">
        <v>45390</v>
      </c>
      <c r="H87" s="77" t="s">
        <v>9418</v>
      </c>
      <c r="I87" s="80">
        <v>1540785</v>
      </c>
      <c r="J87" s="80" t="s">
        <v>1328</v>
      </c>
      <c r="K87" s="80">
        <v>204868</v>
      </c>
      <c r="L87" s="81">
        <v>45392</v>
      </c>
      <c r="M87" s="77" t="str">
        <f>VLOOKUP(I87,'ITEM#'!A:B,2,0)</f>
        <v>Costco01</v>
      </c>
      <c r="N87" t="s">
        <v>1298</v>
      </c>
      <c r="O87" s="5">
        <v>60</v>
      </c>
      <c r="P87" s="42">
        <f>VLOOKUP(I87,'ITEM#'!A:D,4,0)</f>
        <v>-31.6</v>
      </c>
      <c r="Q87" s="84">
        <f t="shared" si="5"/>
        <v>2</v>
      </c>
      <c r="R87" t="s">
        <v>9279</v>
      </c>
      <c r="S87" s="89" t="s">
        <v>9682</v>
      </c>
    </row>
    <row r="88" spans="1:19" x14ac:dyDescent="0.25">
      <c r="A88" s="77" t="s">
        <v>9412</v>
      </c>
      <c r="B88" s="77" t="s">
        <v>9419</v>
      </c>
      <c r="C88" s="78">
        <v>45390</v>
      </c>
      <c r="D88" s="79">
        <v>-22.78</v>
      </c>
      <c r="E88" s="79">
        <v>0</v>
      </c>
      <c r="F88" s="79">
        <v>-22.78</v>
      </c>
      <c r="G88" s="78">
        <v>45390</v>
      </c>
      <c r="H88" s="77" t="s">
        <v>9420</v>
      </c>
      <c r="I88" s="80">
        <v>1529939</v>
      </c>
      <c r="J88" s="80" t="s">
        <v>1339</v>
      </c>
      <c r="K88" s="80">
        <v>204868</v>
      </c>
      <c r="L88" s="81">
        <v>45392</v>
      </c>
      <c r="M88" s="77" t="str">
        <f>VLOOKUP(I88,'ITEM#'!A:B,2,0)</f>
        <v>Costco01</v>
      </c>
      <c r="N88" t="s">
        <v>1291</v>
      </c>
      <c r="O88" s="5">
        <v>40</v>
      </c>
      <c r="P88" s="42">
        <f>VLOOKUP(I88,'ITEM#'!A:D,4,0)</f>
        <v>-22.78</v>
      </c>
      <c r="Q88" s="84">
        <f t="shared" si="5"/>
        <v>1</v>
      </c>
      <c r="R88" t="s">
        <v>9279</v>
      </c>
      <c r="S88" s="89" t="s">
        <v>9682</v>
      </c>
    </row>
    <row r="89" spans="1:19" x14ac:dyDescent="0.25">
      <c r="A89" s="77" t="s">
        <v>9412</v>
      </c>
      <c r="B89" s="77" t="s">
        <v>9421</v>
      </c>
      <c r="C89" s="78">
        <v>45390</v>
      </c>
      <c r="D89" s="79">
        <v>-86.72</v>
      </c>
      <c r="E89" s="79">
        <v>-9.3699999999999992</v>
      </c>
      <c r="F89" s="79">
        <v>-77.349999999999994</v>
      </c>
      <c r="G89" s="78">
        <v>45390</v>
      </c>
      <c r="H89" s="77" t="s">
        <v>9422</v>
      </c>
      <c r="I89" s="80">
        <v>1662420</v>
      </c>
      <c r="J89" s="80" t="s">
        <v>1318</v>
      </c>
      <c r="K89" s="80">
        <v>204868</v>
      </c>
      <c r="L89" s="81">
        <v>45392</v>
      </c>
      <c r="M89" s="77" t="str">
        <f>VLOOKUP(I89,'ITEM#'!A:B,2,0)</f>
        <v>Costco01</v>
      </c>
      <c r="N89" t="s">
        <v>1301</v>
      </c>
      <c r="O89" s="5">
        <v>32</v>
      </c>
      <c r="P89" s="42">
        <f>VLOOKUP(I89,'ITEM#'!A:D,4,0)</f>
        <v>-77.349999999999994</v>
      </c>
      <c r="Q89" s="84">
        <f t="shared" si="5"/>
        <v>1</v>
      </c>
      <c r="R89" t="s">
        <v>9279</v>
      </c>
      <c r="S89" s="89" t="s">
        <v>9682</v>
      </c>
    </row>
    <row r="90" spans="1:19" x14ac:dyDescent="0.25">
      <c r="A90" s="77" t="s">
        <v>9412</v>
      </c>
      <c r="B90" s="77" t="s">
        <v>9423</v>
      </c>
      <c r="C90" s="78">
        <v>45390</v>
      </c>
      <c r="D90" s="79">
        <f>E90+F90</f>
        <v>-154.63999999999999</v>
      </c>
      <c r="E90" s="79">
        <v>-42.04</v>
      </c>
      <c r="F90" s="79">
        <v>-112.6</v>
      </c>
      <c r="G90" s="78">
        <v>45390</v>
      </c>
      <c r="H90" s="77" t="s">
        <v>9424</v>
      </c>
      <c r="I90" s="80">
        <v>1540783</v>
      </c>
      <c r="J90" s="80" t="s">
        <v>1317</v>
      </c>
      <c r="K90" s="80">
        <v>204868</v>
      </c>
      <c r="L90" s="81">
        <v>45392</v>
      </c>
      <c r="M90" s="77" t="str">
        <f>VLOOKUP(I90,'ITEM#'!A:B,2,0)</f>
        <v>Costco01</v>
      </c>
      <c r="N90" t="s">
        <v>1298</v>
      </c>
      <c r="O90" s="5">
        <v>60</v>
      </c>
      <c r="P90" s="42">
        <f>VLOOKUP(I90,'ITEM#'!A:D,4,0)</f>
        <v>-28.15</v>
      </c>
      <c r="Q90" s="84">
        <f t="shared" si="5"/>
        <v>4</v>
      </c>
      <c r="R90" t="s">
        <v>9279</v>
      </c>
      <c r="S90" s="89" t="s">
        <v>9682</v>
      </c>
    </row>
    <row r="91" spans="1:19" x14ac:dyDescent="0.25">
      <c r="A91" s="77" t="s">
        <v>9412</v>
      </c>
      <c r="B91" s="77" t="s">
        <v>9423</v>
      </c>
      <c r="C91" s="78">
        <v>45390</v>
      </c>
      <c r="D91" s="79">
        <f>E91+F91</f>
        <v>-86.72</v>
      </c>
      <c r="E91" s="79">
        <v>-9.3699999999999992</v>
      </c>
      <c r="F91" s="79">
        <v>-77.349999999999994</v>
      </c>
      <c r="G91" s="78">
        <v>45390</v>
      </c>
      <c r="H91" s="77" t="s">
        <v>9424</v>
      </c>
      <c r="I91" s="80">
        <v>1662420</v>
      </c>
      <c r="J91" s="80" t="s">
        <v>1318</v>
      </c>
      <c r="K91" s="80">
        <v>204868</v>
      </c>
      <c r="L91" s="81">
        <v>45392</v>
      </c>
      <c r="M91" s="77" t="str">
        <f>VLOOKUP(I91,'ITEM#'!A:B,2,0)</f>
        <v>Costco01</v>
      </c>
      <c r="N91" t="s">
        <v>1301</v>
      </c>
      <c r="O91" s="5">
        <v>32</v>
      </c>
      <c r="P91" s="42">
        <f>VLOOKUP(I91,'ITEM#'!A:D,4,0)</f>
        <v>-77.349999999999994</v>
      </c>
      <c r="Q91" s="84">
        <f t="shared" si="5"/>
        <v>1</v>
      </c>
      <c r="R91" t="s">
        <v>9279</v>
      </c>
      <c r="S91" s="89" t="s">
        <v>9682</v>
      </c>
    </row>
    <row r="92" spans="1:19" x14ac:dyDescent="0.25">
      <c r="A92" s="77" t="s">
        <v>9412</v>
      </c>
      <c r="B92" s="77" t="s">
        <v>9425</v>
      </c>
      <c r="C92" s="78">
        <v>45390</v>
      </c>
      <c r="D92" s="79">
        <v>-39</v>
      </c>
      <c r="E92" s="79">
        <v>0</v>
      </c>
      <c r="F92" s="79">
        <v>-39</v>
      </c>
      <c r="G92" s="78">
        <v>45390</v>
      </c>
      <c r="H92" s="77" t="s">
        <v>9426</v>
      </c>
      <c r="I92" s="80">
        <v>1529947</v>
      </c>
      <c r="J92" s="80" t="s">
        <v>1294</v>
      </c>
      <c r="K92" s="80">
        <v>204868</v>
      </c>
      <c r="L92" s="81">
        <v>45392</v>
      </c>
      <c r="M92" s="77" t="str">
        <f>VLOOKUP(I92,'ITEM#'!A:B,2,0)</f>
        <v>Costco01</v>
      </c>
      <c r="N92" t="s">
        <v>1291</v>
      </c>
      <c r="O92" s="5">
        <v>40</v>
      </c>
      <c r="P92" s="42">
        <f>VLOOKUP(I92,'ITEM#'!A:D,4,0)</f>
        <v>-39</v>
      </c>
      <c r="Q92" s="84">
        <f t="shared" si="5"/>
        <v>1</v>
      </c>
      <c r="R92" t="s">
        <v>9279</v>
      </c>
      <c r="S92" s="89" t="s">
        <v>9682</v>
      </c>
    </row>
    <row r="93" spans="1:19" x14ac:dyDescent="0.25">
      <c r="A93" s="77" t="s">
        <v>9427</v>
      </c>
      <c r="B93" s="77" t="s">
        <v>9428</v>
      </c>
      <c r="C93" s="78">
        <v>45391</v>
      </c>
      <c r="D93" s="79">
        <v>-68.34</v>
      </c>
      <c r="E93" s="79">
        <v>0</v>
      </c>
      <c r="F93" s="79">
        <v>-68.34</v>
      </c>
      <c r="G93" s="78">
        <v>45391</v>
      </c>
      <c r="H93" s="77" t="s">
        <v>9429</v>
      </c>
      <c r="I93" s="80">
        <v>1529939</v>
      </c>
      <c r="J93" s="80" t="s">
        <v>1339</v>
      </c>
      <c r="K93" s="80">
        <v>204873</v>
      </c>
      <c r="L93" s="81">
        <v>45393</v>
      </c>
      <c r="M93" s="77" t="str">
        <f>VLOOKUP(I93,'ITEM#'!A:B,2,0)</f>
        <v>Costco01</v>
      </c>
      <c r="N93" t="s">
        <v>1291</v>
      </c>
      <c r="O93" s="5">
        <v>40</v>
      </c>
      <c r="P93" s="42">
        <f>VLOOKUP(I93,'ITEM#'!A:D,4,0)</f>
        <v>-22.78</v>
      </c>
      <c r="Q93" s="84">
        <f t="shared" si="5"/>
        <v>3</v>
      </c>
      <c r="R93" t="s">
        <v>9279</v>
      </c>
      <c r="S93" s="89" t="s">
        <v>9682</v>
      </c>
    </row>
    <row r="94" spans="1:19" x14ac:dyDescent="0.25">
      <c r="A94" s="77" t="s">
        <v>9427</v>
      </c>
      <c r="B94" s="77" t="s">
        <v>9430</v>
      </c>
      <c r="C94" s="78">
        <v>45391</v>
      </c>
      <c r="D94" s="79">
        <v>-78</v>
      </c>
      <c r="E94" s="79">
        <v>0</v>
      </c>
      <c r="F94" s="79">
        <v>-78</v>
      </c>
      <c r="G94" s="78">
        <v>45391</v>
      </c>
      <c r="H94" s="77" t="s">
        <v>9431</v>
      </c>
      <c r="I94" s="80">
        <v>1529947</v>
      </c>
      <c r="J94" s="80" t="s">
        <v>1294</v>
      </c>
      <c r="K94" s="80">
        <v>204873</v>
      </c>
      <c r="L94" s="81">
        <v>45393</v>
      </c>
      <c r="M94" s="77" t="str">
        <f>VLOOKUP(I94,'ITEM#'!A:B,2,0)</f>
        <v>Costco01</v>
      </c>
      <c r="N94" t="s">
        <v>1291</v>
      </c>
      <c r="O94" s="5">
        <v>40</v>
      </c>
      <c r="P94" s="42">
        <f>VLOOKUP(I94,'ITEM#'!A:D,4,0)</f>
        <v>-39</v>
      </c>
      <c r="Q94" s="84">
        <f t="shared" si="5"/>
        <v>2</v>
      </c>
      <c r="R94" t="s">
        <v>9279</v>
      </c>
      <c r="S94" s="89" t="s">
        <v>9682</v>
      </c>
    </row>
    <row r="95" spans="1:19" x14ac:dyDescent="0.25">
      <c r="A95" s="77" t="s">
        <v>9427</v>
      </c>
      <c r="B95" s="77" t="s">
        <v>9432</v>
      </c>
      <c r="C95" s="78">
        <v>45391</v>
      </c>
      <c r="D95" s="79">
        <v>-260.16000000000003</v>
      </c>
      <c r="E95" s="79">
        <v>-28.11</v>
      </c>
      <c r="F95" s="79">
        <v>-232.05</v>
      </c>
      <c r="G95" s="78">
        <v>45391</v>
      </c>
      <c r="H95" s="77" t="s">
        <v>9433</v>
      </c>
      <c r="I95" s="80">
        <v>1662420</v>
      </c>
      <c r="J95" s="80" t="s">
        <v>1318</v>
      </c>
      <c r="K95" s="80">
        <v>204873</v>
      </c>
      <c r="L95" s="81">
        <v>45393</v>
      </c>
      <c r="M95" s="77" t="str">
        <f>VLOOKUP(I95,'ITEM#'!A:B,2,0)</f>
        <v>Costco01</v>
      </c>
      <c r="N95" t="s">
        <v>1301</v>
      </c>
      <c r="O95" s="5">
        <v>32</v>
      </c>
      <c r="P95" s="42">
        <f>VLOOKUP(I95,'ITEM#'!A:D,4,0)</f>
        <v>-77.349999999999994</v>
      </c>
      <c r="Q95" s="84">
        <f t="shared" si="5"/>
        <v>3.0000000000000004</v>
      </c>
      <c r="R95" t="s">
        <v>9279</v>
      </c>
      <c r="S95" s="89" t="s">
        <v>9682</v>
      </c>
    </row>
    <row r="96" spans="1:19" x14ac:dyDescent="0.25">
      <c r="A96" s="77" t="s">
        <v>9427</v>
      </c>
      <c r="B96" s="77" t="s">
        <v>9434</v>
      </c>
      <c r="C96" s="78">
        <v>45391</v>
      </c>
      <c r="D96" s="79">
        <v>-40.36</v>
      </c>
      <c r="E96" s="79">
        <v>-9.07</v>
      </c>
      <c r="F96" s="79">
        <v>-31.29</v>
      </c>
      <c r="G96" s="78">
        <v>45391</v>
      </c>
      <c r="H96" s="77" t="s">
        <v>9435</v>
      </c>
      <c r="I96" s="80">
        <v>1793729</v>
      </c>
      <c r="J96" s="80" t="s">
        <v>8893</v>
      </c>
      <c r="K96" s="80">
        <v>204873</v>
      </c>
      <c r="L96" s="81">
        <v>45393</v>
      </c>
      <c r="M96" s="77" t="str">
        <f>VLOOKUP(I96,'ITEM#'!A:B,2,0)</f>
        <v>Costco01</v>
      </c>
      <c r="N96" t="s">
        <v>8894</v>
      </c>
      <c r="O96" s="5">
        <v>15</v>
      </c>
      <c r="P96" s="42">
        <f>VLOOKUP(I96,'ITEM#'!A:D,4,0)</f>
        <v>-31.29</v>
      </c>
      <c r="Q96" s="84">
        <f t="shared" si="5"/>
        <v>1</v>
      </c>
      <c r="R96" t="s">
        <v>9279</v>
      </c>
      <c r="S96" s="89" t="s">
        <v>9682</v>
      </c>
    </row>
    <row r="97" spans="1:19" x14ac:dyDescent="0.25">
      <c r="A97" s="77" t="s">
        <v>9427</v>
      </c>
      <c r="B97" s="77" t="s">
        <v>9436</v>
      </c>
      <c r="C97" s="78">
        <v>45391</v>
      </c>
      <c r="D97" s="79">
        <f>E97+F97</f>
        <v>-86.72</v>
      </c>
      <c r="E97" s="79">
        <v>-9.3699999999999992</v>
      </c>
      <c r="F97" s="79">
        <v>-77.349999999999994</v>
      </c>
      <c r="G97" s="78">
        <v>45391</v>
      </c>
      <c r="H97" s="77" t="s">
        <v>9437</v>
      </c>
      <c r="I97" s="80">
        <v>1662420</v>
      </c>
      <c r="J97" s="80" t="s">
        <v>1318</v>
      </c>
      <c r="K97" s="80">
        <v>204873</v>
      </c>
      <c r="L97" s="81">
        <v>45393</v>
      </c>
      <c r="M97" s="77" t="str">
        <f>VLOOKUP(I97,'ITEM#'!A:B,2,0)</f>
        <v>Costco01</v>
      </c>
      <c r="N97" t="s">
        <v>1301</v>
      </c>
      <c r="O97" s="5">
        <v>32</v>
      </c>
      <c r="P97" s="42">
        <f>VLOOKUP(I97,'ITEM#'!A:D,4,0)</f>
        <v>-77.349999999999994</v>
      </c>
      <c r="Q97" s="84">
        <f t="shared" si="5"/>
        <v>1</v>
      </c>
      <c r="R97" t="s">
        <v>9279</v>
      </c>
      <c r="S97" s="89" t="s">
        <v>9682</v>
      </c>
    </row>
    <row r="98" spans="1:19" x14ac:dyDescent="0.25">
      <c r="A98" s="77" t="s">
        <v>9427</v>
      </c>
      <c r="B98" s="77" t="s">
        <v>9436</v>
      </c>
      <c r="C98" s="78">
        <v>45391</v>
      </c>
      <c r="D98" s="79">
        <f>E98+F98</f>
        <v>-35.870000000000005</v>
      </c>
      <c r="E98" s="79">
        <v>-8.89</v>
      </c>
      <c r="F98" s="79">
        <v>-26.98</v>
      </c>
      <c r="G98" s="78">
        <v>45391</v>
      </c>
      <c r="H98" s="77" t="s">
        <v>9437</v>
      </c>
      <c r="I98" s="80">
        <v>1793728</v>
      </c>
      <c r="J98" s="80" t="s">
        <v>8897</v>
      </c>
      <c r="K98" s="80">
        <v>204873</v>
      </c>
      <c r="L98" s="81">
        <v>45393</v>
      </c>
      <c r="M98" s="77" t="str">
        <f>VLOOKUP(I98,'ITEM#'!A:B,2,0)</f>
        <v>Costco01</v>
      </c>
      <c r="N98" t="s">
        <v>8894</v>
      </c>
      <c r="O98" s="5">
        <v>15</v>
      </c>
      <c r="P98" s="42">
        <f>VLOOKUP(I98,'ITEM#'!A:D,4,0)</f>
        <v>-26.98</v>
      </c>
      <c r="Q98" s="84">
        <f t="shared" si="5"/>
        <v>1</v>
      </c>
      <c r="R98" t="s">
        <v>9279</v>
      </c>
      <c r="S98" s="89" t="s">
        <v>9682</v>
      </c>
    </row>
    <row r="99" spans="1:19" x14ac:dyDescent="0.25">
      <c r="A99" s="77" t="s">
        <v>9438</v>
      </c>
      <c r="B99" s="77" t="s">
        <v>9439</v>
      </c>
      <c r="C99" s="78">
        <v>45392</v>
      </c>
      <c r="D99" s="79">
        <v>-25.55</v>
      </c>
      <c r="E99" s="79">
        <v>0</v>
      </c>
      <c r="F99" s="79">
        <v>-25.55</v>
      </c>
      <c r="G99" s="78">
        <v>45392</v>
      </c>
      <c r="H99" s="77" t="s">
        <v>9440</v>
      </c>
      <c r="I99" s="80">
        <v>1516597</v>
      </c>
      <c r="J99" s="80" t="s">
        <v>1303</v>
      </c>
      <c r="K99" s="80">
        <v>205032</v>
      </c>
      <c r="L99" s="81">
        <v>45394</v>
      </c>
      <c r="M99" s="77" t="str">
        <f>VLOOKUP(I99,'ITEM#'!A:B,2,0)</f>
        <v>Costco01</v>
      </c>
      <c r="N99" t="s">
        <v>1291</v>
      </c>
      <c r="O99" s="5">
        <v>40</v>
      </c>
      <c r="P99" s="42">
        <f>VLOOKUP(I99,'ITEM#'!A:D,4,0)</f>
        <v>-25.55</v>
      </c>
      <c r="Q99" s="84">
        <f t="shared" si="5"/>
        <v>1</v>
      </c>
      <c r="R99" t="s">
        <v>9279</v>
      </c>
      <c r="S99" s="89" t="s">
        <v>9682</v>
      </c>
    </row>
    <row r="100" spans="1:19" x14ac:dyDescent="0.25">
      <c r="A100" s="77" t="s">
        <v>9438</v>
      </c>
      <c r="B100" s="77" t="s">
        <v>9441</v>
      </c>
      <c r="C100" s="78">
        <v>45392</v>
      </c>
      <c r="D100" s="79">
        <v>-34.869999999999997</v>
      </c>
      <c r="E100" s="79">
        <v>0</v>
      </c>
      <c r="F100" s="79">
        <v>-34.869999999999997</v>
      </c>
      <c r="G100" s="78">
        <v>45392</v>
      </c>
      <c r="H100" s="77" t="s">
        <v>9442</v>
      </c>
      <c r="I100" s="80">
        <v>1704894</v>
      </c>
      <c r="J100" s="80" t="s">
        <v>7314</v>
      </c>
      <c r="K100" s="80">
        <v>205032</v>
      </c>
      <c r="L100" s="81">
        <v>45394</v>
      </c>
      <c r="M100" s="77" t="str">
        <f>VLOOKUP(I100,'ITEM#'!A:B,2,0)</f>
        <v>Costco01</v>
      </c>
      <c r="N100" t="s">
        <v>1291</v>
      </c>
      <c r="O100" s="5">
        <v>40</v>
      </c>
      <c r="P100" s="42">
        <f>VLOOKUP(I100,'ITEM#'!A:D,4,0)</f>
        <v>-36.71</v>
      </c>
      <c r="Q100" s="84">
        <f t="shared" si="5"/>
        <v>0.94987741759738487</v>
      </c>
      <c r="R100" t="s">
        <v>9279</v>
      </c>
      <c r="S100" s="89" t="s">
        <v>9682</v>
      </c>
    </row>
    <row r="101" spans="1:19" x14ac:dyDescent="0.25">
      <c r="A101" s="77" t="s">
        <v>9438</v>
      </c>
      <c r="B101" s="77" t="s">
        <v>9443</v>
      </c>
      <c r="C101" s="78">
        <v>45392</v>
      </c>
      <c r="D101" s="79">
        <v>-39</v>
      </c>
      <c r="E101" s="79">
        <v>0</v>
      </c>
      <c r="F101" s="79">
        <v>-39</v>
      </c>
      <c r="G101" s="78">
        <v>45392</v>
      </c>
      <c r="H101" s="77" t="s">
        <v>9444</v>
      </c>
      <c r="I101" s="80">
        <v>1529947</v>
      </c>
      <c r="J101" s="80" t="s">
        <v>1294</v>
      </c>
      <c r="K101" s="80">
        <v>205032</v>
      </c>
      <c r="L101" s="81">
        <v>45394</v>
      </c>
      <c r="M101" s="77" t="str">
        <f>VLOOKUP(I101,'ITEM#'!A:B,2,0)</f>
        <v>Costco01</v>
      </c>
      <c r="N101" t="s">
        <v>1291</v>
      </c>
      <c r="O101" s="5">
        <v>40</v>
      </c>
      <c r="P101" s="42">
        <f>VLOOKUP(I101,'ITEM#'!A:D,4,0)</f>
        <v>-39</v>
      </c>
      <c r="Q101" s="84">
        <f t="shared" si="5"/>
        <v>1</v>
      </c>
      <c r="R101" t="s">
        <v>9279</v>
      </c>
      <c r="S101" s="89" t="s">
        <v>9682</v>
      </c>
    </row>
    <row r="102" spans="1:19" x14ac:dyDescent="0.25">
      <c r="A102" s="77" t="s">
        <v>9438</v>
      </c>
      <c r="B102" s="77" t="s">
        <v>9445</v>
      </c>
      <c r="C102" s="78">
        <v>45392</v>
      </c>
      <c r="D102" s="79">
        <v>-86.72</v>
      </c>
      <c r="E102" s="79">
        <v>-9.3699999999999992</v>
      </c>
      <c r="F102" s="79">
        <v>-77.349999999999994</v>
      </c>
      <c r="G102" s="78">
        <v>45392</v>
      </c>
      <c r="H102" s="77" t="s">
        <v>9446</v>
      </c>
      <c r="I102" s="80">
        <v>1662420</v>
      </c>
      <c r="J102" s="80" t="s">
        <v>1318</v>
      </c>
      <c r="K102" s="80">
        <v>205032</v>
      </c>
      <c r="L102" s="81">
        <v>45394</v>
      </c>
      <c r="M102" s="77" t="str">
        <f>VLOOKUP(I102,'ITEM#'!A:B,2,0)</f>
        <v>Costco01</v>
      </c>
      <c r="N102" t="s">
        <v>1301</v>
      </c>
      <c r="O102" s="5">
        <v>32</v>
      </c>
      <c r="P102" s="42">
        <f>VLOOKUP(I102,'ITEM#'!A:D,4,0)</f>
        <v>-77.349999999999994</v>
      </c>
      <c r="Q102" s="84">
        <f t="shared" si="5"/>
        <v>1</v>
      </c>
      <c r="R102" t="s">
        <v>9279</v>
      </c>
      <c r="S102" s="89" t="s">
        <v>9682</v>
      </c>
    </row>
    <row r="103" spans="1:19" x14ac:dyDescent="0.25">
      <c r="A103" s="77" t="s">
        <v>9438</v>
      </c>
      <c r="B103" s="77" t="s">
        <v>9447</v>
      </c>
      <c r="C103" s="78">
        <v>45392</v>
      </c>
      <c r="D103" s="79">
        <v>-95.31</v>
      </c>
      <c r="E103" s="79">
        <v>-9.4600000000000009</v>
      </c>
      <c r="F103" s="79">
        <v>-85.85</v>
      </c>
      <c r="G103" s="78">
        <v>45392</v>
      </c>
      <c r="H103" s="77" t="s">
        <v>9448</v>
      </c>
      <c r="I103" s="80">
        <v>1662422</v>
      </c>
      <c r="J103" s="80" t="s">
        <v>1327</v>
      </c>
      <c r="K103" s="80">
        <v>205032</v>
      </c>
      <c r="L103" s="81">
        <v>45394</v>
      </c>
      <c r="M103" s="77" t="str">
        <f>VLOOKUP(I103,'ITEM#'!A:B,2,0)</f>
        <v>Costco01</v>
      </c>
      <c r="N103" t="s">
        <v>1301</v>
      </c>
      <c r="O103" s="5">
        <v>32</v>
      </c>
      <c r="P103" s="42">
        <f>VLOOKUP(I103,'ITEM#'!A:D,4,0)</f>
        <v>-85.85</v>
      </c>
      <c r="Q103" s="84">
        <f t="shared" si="5"/>
        <v>1</v>
      </c>
      <c r="R103" t="s">
        <v>9279</v>
      </c>
      <c r="S103" s="89" t="s">
        <v>9682</v>
      </c>
    </row>
    <row r="104" spans="1:19" x14ac:dyDescent="0.25">
      <c r="A104" s="77" t="s">
        <v>9438</v>
      </c>
      <c r="B104" s="77" t="s">
        <v>9449</v>
      </c>
      <c r="C104" s="78">
        <v>45392</v>
      </c>
      <c r="D104" s="79">
        <v>-86.72</v>
      </c>
      <c r="E104" s="79">
        <v>-9.3699999999999992</v>
      </c>
      <c r="F104" s="79">
        <v>-77.349999999999994</v>
      </c>
      <c r="G104" s="78">
        <v>45392</v>
      </c>
      <c r="H104" s="77" t="s">
        <v>9450</v>
      </c>
      <c r="I104" s="80">
        <v>1662420</v>
      </c>
      <c r="J104" s="80" t="s">
        <v>1318</v>
      </c>
      <c r="K104" s="80">
        <v>205032</v>
      </c>
      <c r="L104" s="81">
        <v>45394</v>
      </c>
      <c r="M104" s="77" t="str">
        <f>VLOOKUP(I104,'ITEM#'!A:B,2,0)</f>
        <v>Costco01</v>
      </c>
      <c r="N104" t="s">
        <v>1301</v>
      </c>
      <c r="O104" s="5">
        <v>32</v>
      </c>
      <c r="P104" s="42">
        <f>VLOOKUP(I104,'ITEM#'!A:D,4,0)</f>
        <v>-77.349999999999994</v>
      </c>
      <c r="Q104" s="84">
        <f t="shared" si="5"/>
        <v>1</v>
      </c>
      <c r="R104" t="s">
        <v>9279</v>
      </c>
      <c r="S104" s="89" t="s">
        <v>9682</v>
      </c>
    </row>
    <row r="105" spans="1:19" x14ac:dyDescent="0.25">
      <c r="A105" s="77" t="s">
        <v>9438</v>
      </c>
      <c r="B105" s="77" t="s">
        <v>9451</v>
      </c>
      <c r="C105" s="78">
        <v>45392</v>
      </c>
      <c r="D105" s="79">
        <f>E105+F105</f>
        <v>-38.659999999999997</v>
      </c>
      <c r="E105" s="79">
        <v>-10.51</v>
      </c>
      <c r="F105" s="79">
        <v>-28.15</v>
      </c>
      <c r="G105" s="78">
        <v>45392</v>
      </c>
      <c r="H105" s="77" t="s">
        <v>9452</v>
      </c>
      <c r="I105" s="80">
        <v>1540780</v>
      </c>
      <c r="J105" s="80" t="s">
        <v>1334</v>
      </c>
      <c r="K105" s="80">
        <v>205032</v>
      </c>
      <c r="L105" s="81">
        <v>45394</v>
      </c>
      <c r="M105" s="77" t="str">
        <f>VLOOKUP(I105,'ITEM#'!A:B,2,0)</f>
        <v>Costco01</v>
      </c>
      <c r="N105" t="s">
        <v>1298</v>
      </c>
      <c r="O105" s="5">
        <v>60</v>
      </c>
      <c r="P105" s="42">
        <f>VLOOKUP(I105,'ITEM#'!A:D,4,0)</f>
        <v>-28.15</v>
      </c>
      <c r="Q105" s="84">
        <f t="shared" si="5"/>
        <v>1</v>
      </c>
      <c r="R105" t="s">
        <v>9279</v>
      </c>
      <c r="S105" s="89" t="s">
        <v>9682</v>
      </c>
    </row>
    <row r="106" spans="1:19" x14ac:dyDescent="0.25">
      <c r="A106" s="77" t="s">
        <v>9438</v>
      </c>
      <c r="B106" s="77" t="s">
        <v>9451</v>
      </c>
      <c r="C106" s="78">
        <v>45392</v>
      </c>
      <c r="D106" s="79">
        <f>E106+F106</f>
        <v>-42.7</v>
      </c>
      <c r="E106" s="79">
        <v>-11.1</v>
      </c>
      <c r="F106" s="79">
        <v>-31.6</v>
      </c>
      <c r="G106" s="78">
        <v>45392</v>
      </c>
      <c r="H106" s="77" t="s">
        <v>9452</v>
      </c>
      <c r="I106" s="80">
        <v>1540784</v>
      </c>
      <c r="J106" s="80" t="s">
        <v>1297</v>
      </c>
      <c r="K106" s="80">
        <v>205032</v>
      </c>
      <c r="L106" s="81">
        <v>45394</v>
      </c>
      <c r="M106" s="77" t="str">
        <f>VLOOKUP(I106,'ITEM#'!A:B,2,0)</f>
        <v>Costco01</v>
      </c>
      <c r="N106" t="s">
        <v>1298</v>
      </c>
      <c r="O106" s="5">
        <v>60</v>
      </c>
      <c r="P106" s="42">
        <f>VLOOKUP(I106,'ITEM#'!A:D,4,0)</f>
        <v>-31.6</v>
      </c>
      <c r="Q106" s="84">
        <f t="shared" si="5"/>
        <v>1</v>
      </c>
      <c r="R106" t="s">
        <v>9279</v>
      </c>
      <c r="S106" s="89" t="s">
        <v>9682</v>
      </c>
    </row>
    <row r="107" spans="1:19" x14ac:dyDescent="0.25">
      <c r="A107" s="77" t="s">
        <v>9453</v>
      </c>
      <c r="B107" s="77" t="s">
        <v>9454</v>
      </c>
      <c r="C107" s="78">
        <v>45393</v>
      </c>
      <c r="D107" s="79">
        <v>-86.72</v>
      </c>
      <c r="E107" s="79">
        <v>-9.3699999999999992</v>
      </c>
      <c r="F107" s="79">
        <v>-77.349999999999994</v>
      </c>
      <c r="G107" s="78">
        <v>45393</v>
      </c>
      <c r="H107" s="77" t="s">
        <v>9462</v>
      </c>
      <c r="I107" s="80">
        <v>1662420</v>
      </c>
      <c r="J107" s="80" t="s">
        <v>1318</v>
      </c>
      <c r="K107" s="80">
        <v>205183</v>
      </c>
      <c r="L107" s="81">
        <v>45397</v>
      </c>
      <c r="M107" s="77" t="str">
        <f>VLOOKUP(I107,'ITEM#'!A:B,2,0)</f>
        <v>Costco01</v>
      </c>
      <c r="N107" t="s">
        <v>1301</v>
      </c>
      <c r="O107" s="5">
        <v>32</v>
      </c>
      <c r="P107" s="42">
        <f>VLOOKUP(I107,'ITEM#'!A:D,4,0)</f>
        <v>-77.349999999999994</v>
      </c>
      <c r="Q107" s="84">
        <f t="shared" si="5"/>
        <v>1</v>
      </c>
      <c r="R107" t="s">
        <v>9279</v>
      </c>
      <c r="S107" s="89" t="s">
        <v>9682</v>
      </c>
    </row>
    <row r="108" spans="1:19" x14ac:dyDescent="0.25">
      <c r="A108" s="77" t="s">
        <v>9453</v>
      </c>
      <c r="B108" s="77" t="s">
        <v>9455</v>
      </c>
      <c r="C108" s="78">
        <v>45393</v>
      </c>
      <c r="D108" s="79">
        <v>-25.55</v>
      </c>
      <c r="E108" s="79">
        <v>0</v>
      </c>
      <c r="F108" s="79">
        <v>-25.55</v>
      </c>
      <c r="G108" s="78">
        <v>45393</v>
      </c>
      <c r="H108" s="77" t="s">
        <v>9463</v>
      </c>
      <c r="I108" s="80">
        <v>1516597</v>
      </c>
      <c r="J108" s="80" t="s">
        <v>1303</v>
      </c>
      <c r="K108" s="80">
        <v>205183</v>
      </c>
      <c r="L108" s="81">
        <v>45397</v>
      </c>
      <c r="M108" s="77" t="str">
        <f>VLOOKUP(I108,'ITEM#'!A:B,2,0)</f>
        <v>Costco01</v>
      </c>
      <c r="N108" t="s">
        <v>1291</v>
      </c>
      <c r="O108" s="5">
        <v>40</v>
      </c>
      <c r="P108" s="42">
        <f>VLOOKUP(I108,'ITEM#'!A:D,4,0)</f>
        <v>-25.55</v>
      </c>
      <c r="Q108" s="84">
        <f t="shared" si="5"/>
        <v>1</v>
      </c>
      <c r="R108" t="s">
        <v>9279</v>
      </c>
      <c r="S108" s="89" t="s">
        <v>9682</v>
      </c>
    </row>
    <row r="109" spans="1:19" x14ac:dyDescent="0.25">
      <c r="A109" s="77" t="s">
        <v>9453</v>
      </c>
      <c r="B109" s="77" t="s">
        <v>9456</v>
      </c>
      <c r="C109" s="78">
        <v>45393</v>
      </c>
      <c r="D109" s="79">
        <v>-86.72</v>
      </c>
      <c r="E109" s="79">
        <v>-9.3699999999999992</v>
      </c>
      <c r="F109" s="79">
        <v>-77.349999999999994</v>
      </c>
      <c r="G109" s="78">
        <v>45393</v>
      </c>
      <c r="H109" s="77" t="s">
        <v>9464</v>
      </c>
      <c r="I109" s="80">
        <v>1662420</v>
      </c>
      <c r="J109" s="80" t="s">
        <v>1318</v>
      </c>
      <c r="K109" s="80">
        <v>205183</v>
      </c>
      <c r="L109" s="81">
        <v>45397</v>
      </c>
      <c r="M109" s="77" t="str">
        <f>VLOOKUP(I109,'ITEM#'!A:B,2,0)</f>
        <v>Costco01</v>
      </c>
      <c r="N109" t="s">
        <v>1301</v>
      </c>
      <c r="O109" s="5">
        <v>32</v>
      </c>
      <c r="P109" s="42">
        <f>VLOOKUP(I109,'ITEM#'!A:D,4,0)</f>
        <v>-77.349999999999994</v>
      </c>
      <c r="Q109" s="84">
        <f t="shared" si="5"/>
        <v>1</v>
      </c>
      <c r="R109" t="s">
        <v>9279</v>
      </c>
      <c r="S109" s="89" t="s">
        <v>9682</v>
      </c>
    </row>
    <row r="110" spans="1:19" x14ac:dyDescent="0.25">
      <c r="A110" s="77" t="s">
        <v>9453</v>
      </c>
      <c r="B110" s="77" t="s">
        <v>9457</v>
      </c>
      <c r="C110" s="78">
        <v>45393</v>
      </c>
      <c r="D110" s="79">
        <f>E110+F110</f>
        <v>-64.8</v>
      </c>
      <c r="E110" s="79">
        <v>-17.72</v>
      </c>
      <c r="F110" s="79">
        <v>-47.08</v>
      </c>
      <c r="G110" s="78">
        <v>45393</v>
      </c>
      <c r="H110" s="77" t="s">
        <v>9465</v>
      </c>
      <c r="I110" s="80">
        <v>1793726</v>
      </c>
      <c r="J110" s="80" t="s">
        <v>8896</v>
      </c>
      <c r="K110" s="80">
        <v>205183</v>
      </c>
      <c r="L110" s="81">
        <v>45397</v>
      </c>
      <c r="M110" s="77" t="str">
        <f>VLOOKUP(I110,'ITEM#'!A:B,2,0)</f>
        <v>Costco01</v>
      </c>
      <c r="N110" t="s">
        <v>8894</v>
      </c>
      <c r="O110" s="5">
        <v>15</v>
      </c>
      <c r="P110" s="42">
        <f>VLOOKUP(I110,'ITEM#'!A:D,4,0)</f>
        <v>-23.54</v>
      </c>
      <c r="Q110" s="84">
        <f t="shared" si="5"/>
        <v>2</v>
      </c>
      <c r="R110" t="s">
        <v>9279</v>
      </c>
      <c r="S110" s="89" t="s">
        <v>9682</v>
      </c>
    </row>
    <row r="111" spans="1:19" x14ac:dyDescent="0.25">
      <c r="A111" s="77" t="s">
        <v>9453</v>
      </c>
      <c r="B111" s="77" t="s">
        <v>9457</v>
      </c>
      <c r="C111" s="78">
        <v>45393</v>
      </c>
      <c r="D111" s="79">
        <f>E111+F111</f>
        <v>-71.740000000000009</v>
      </c>
      <c r="E111" s="79">
        <v>-17.78</v>
      </c>
      <c r="F111" s="79">
        <v>-53.96</v>
      </c>
      <c r="G111" s="78">
        <v>45393</v>
      </c>
      <c r="H111" s="77" t="s">
        <v>9465</v>
      </c>
      <c r="I111" s="80">
        <v>1793728</v>
      </c>
      <c r="J111" s="80" t="s">
        <v>8897</v>
      </c>
      <c r="K111" s="80">
        <v>205183</v>
      </c>
      <c r="L111" s="81">
        <v>45397</v>
      </c>
      <c r="M111" s="77" t="str">
        <f>VLOOKUP(I111,'ITEM#'!A:B,2,0)</f>
        <v>Costco01</v>
      </c>
      <c r="N111" t="s">
        <v>8894</v>
      </c>
      <c r="O111" s="5">
        <v>15</v>
      </c>
      <c r="P111" s="42">
        <f>VLOOKUP(I111,'ITEM#'!A:D,4,0)</f>
        <v>-26.98</v>
      </c>
      <c r="Q111" s="84">
        <f t="shared" si="5"/>
        <v>2</v>
      </c>
      <c r="R111" t="s">
        <v>9279</v>
      </c>
      <c r="S111" s="89" t="s">
        <v>9682</v>
      </c>
    </row>
    <row r="112" spans="1:19" x14ac:dyDescent="0.25">
      <c r="A112" s="77" t="s">
        <v>9453</v>
      </c>
      <c r="B112" s="77" t="s">
        <v>9458</v>
      </c>
      <c r="C112" s="78">
        <v>45393</v>
      </c>
      <c r="D112" s="79">
        <v>-32.4</v>
      </c>
      <c r="E112" s="79">
        <v>-8.86</v>
      </c>
      <c r="F112" s="79">
        <v>-23.54</v>
      </c>
      <c r="G112" s="78">
        <v>45393</v>
      </c>
      <c r="H112" s="77" t="s">
        <v>9466</v>
      </c>
      <c r="I112" s="80">
        <v>1793726</v>
      </c>
      <c r="J112" s="80" t="s">
        <v>8896</v>
      </c>
      <c r="K112" s="80">
        <v>205183</v>
      </c>
      <c r="L112" s="81">
        <v>45397</v>
      </c>
      <c r="M112" s="77" t="str">
        <f>VLOOKUP(I112,'ITEM#'!A:B,2,0)</f>
        <v>Costco01</v>
      </c>
      <c r="N112" t="s">
        <v>8894</v>
      </c>
      <c r="O112" s="5">
        <v>15</v>
      </c>
      <c r="P112" s="42">
        <f>VLOOKUP(I112,'ITEM#'!A:D,4,0)</f>
        <v>-23.54</v>
      </c>
      <c r="Q112" s="84">
        <f t="shared" si="5"/>
        <v>1</v>
      </c>
      <c r="R112" t="s">
        <v>9279</v>
      </c>
      <c r="S112" s="89" t="s">
        <v>9682</v>
      </c>
    </row>
    <row r="113" spans="1:19" x14ac:dyDescent="0.25">
      <c r="A113" s="77" t="s">
        <v>9453</v>
      </c>
      <c r="B113" s="77" t="s">
        <v>9459</v>
      </c>
      <c r="C113" s="78">
        <v>45393</v>
      </c>
      <c r="D113" s="79">
        <f>E113+F113</f>
        <v>-86.72</v>
      </c>
      <c r="E113" s="79">
        <v>-9.3699999999999992</v>
      </c>
      <c r="F113" s="79">
        <v>-77.349999999999994</v>
      </c>
      <c r="G113" s="78">
        <v>45393</v>
      </c>
      <c r="H113" s="77" t="s">
        <v>9467</v>
      </c>
      <c r="I113" s="80">
        <v>1662420</v>
      </c>
      <c r="J113" s="80" t="s">
        <v>1318</v>
      </c>
      <c r="K113" s="80">
        <v>205183</v>
      </c>
      <c r="L113" s="81">
        <v>45397</v>
      </c>
      <c r="M113" s="77" t="str">
        <f>VLOOKUP(I113,'ITEM#'!A:B,2,0)</f>
        <v>Costco01</v>
      </c>
      <c r="N113" t="s">
        <v>1301</v>
      </c>
      <c r="O113" s="5">
        <v>32</v>
      </c>
      <c r="P113" s="42">
        <f>VLOOKUP(I113,'ITEM#'!A:D,4,0)</f>
        <v>-77.349999999999994</v>
      </c>
      <c r="Q113" s="84">
        <f t="shared" si="5"/>
        <v>1</v>
      </c>
      <c r="R113" t="s">
        <v>9279</v>
      </c>
      <c r="S113" s="89" t="s">
        <v>9682</v>
      </c>
    </row>
    <row r="114" spans="1:19" x14ac:dyDescent="0.25">
      <c r="A114" s="77" t="s">
        <v>9453</v>
      </c>
      <c r="B114" s="77" t="s">
        <v>9459</v>
      </c>
      <c r="C114" s="78">
        <v>45393</v>
      </c>
      <c r="D114" s="79">
        <f>E114+F114</f>
        <v>-95.31</v>
      </c>
      <c r="E114" s="79">
        <v>-9.4600000000000009</v>
      </c>
      <c r="F114" s="79">
        <v>-85.85</v>
      </c>
      <c r="G114" s="78">
        <v>45393</v>
      </c>
      <c r="H114" s="77" t="s">
        <v>9467</v>
      </c>
      <c r="I114" s="80">
        <v>1662422</v>
      </c>
      <c r="J114" s="80" t="s">
        <v>1327</v>
      </c>
      <c r="K114" s="80">
        <v>205183</v>
      </c>
      <c r="L114" s="81">
        <v>45397</v>
      </c>
      <c r="M114" s="77" t="str">
        <f>VLOOKUP(I114,'ITEM#'!A:B,2,0)</f>
        <v>Costco01</v>
      </c>
      <c r="N114" t="s">
        <v>1301</v>
      </c>
      <c r="O114" s="5">
        <v>32</v>
      </c>
      <c r="P114" s="42">
        <f>VLOOKUP(I114,'ITEM#'!A:D,4,0)</f>
        <v>-85.85</v>
      </c>
      <c r="Q114" s="84">
        <f t="shared" si="5"/>
        <v>1</v>
      </c>
      <c r="R114" t="s">
        <v>9279</v>
      </c>
      <c r="S114" s="89" t="s">
        <v>9682</v>
      </c>
    </row>
    <row r="115" spans="1:19" x14ac:dyDescent="0.25">
      <c r="A115" s="77" t="s">
        <v>9453</v>
      </c>
      <c r="B115" s="77" t="s">
        <v>9460</v>
      </c>
      <c r="C115" s="78">
        <v>45393</v>
      </c>
      <c r="D115" s="79">
        <f t="shared" ref="D115:D116" si="6">E115+F115</f>
        <v>-35.870000000000005</v>
      </c>
      <c r="E115" s="79">
        <v>-8.89</v>
      </c>
      <c r="F115" s="79">
        <v>-26.98</v>
      </c>
      <c r="G115" s="78">
        <v>45393</v>
      </c>
      <c r="H115" s="77" t="s">
        <v>9468</v>
      </c>
      <c r="I115" s="80">
        <v>1793728</v>
      </c>
      <c r="J115" s="80" t="s">
        <v>8897</v>
      </c>
      <c r="K115" s="80">
        <v>205183</v>
      </c>
      <c r="L115" s="81">
        <v>45397</v>
      </c>
      <c r="M115" s="77" t="str">
        <f>VLOOKUP(I115,'ITEM#'!A:B,2,0)</f>
        <v>Costco01</v>
      </c>
      <c r="N115" t="s">
        <v>8894</v>
      </c>
      <c r="O115" s="5">
        <v>15</v>
      </c>
      <c r="P115" s="42">
        <f>VLOOKUP(I115,'ITEM#'!A:D,4,0)</f>
        <v>-26.98</v>
      </c>
      <c r="Q115" s="84">
        <f t="shared" si="5"/>
        <v>1</v>
      </c>
      <c r="R115" t="s">
        <v>9279</v>
      </c>
      <c r="S115" s="89" t="s">
        <v>9682</v>
      </c>
    </row>
    <row r="116" spans="1:19" x14ac:dyDescent="0.25">
      <c r="A116" s="77" t="s">
        <v>9453</v>
      </c>
      <c r="B116" s="77" t="s">
        <v>9460</v>
      </c>
      <c r="C116" s="78">
        <v>45393</v>
      </c>
      <c r="D116" s="79">
        <f t="shared" si="6"/>
        <v>-40.36</v>
      </c>
      <c r="E116" s="79">
        <v>-9.07</v>
      </c>
      <c r="F116" s="79">
        <v>-31.29</v>
      </c>
      <c r="G116" s="78">
        <v>45393</v>
      </c>
      <c r="H116" s="77" t="s">
        <v>9468</v>
      </c>
      <c r="I116" s="80">
        <v>1793730</v>
      </c>
      <c r="J116" s="80" t="s">
        <v>8899</v>
      </c>
      <c r="K116" s="80">
        <v>205183</v>
      </c>
      <c r="L116" s="81">
        <v>45397</v>
      </c>
      <c r="M116" s="77" t="str">
        <f>VLOOKUP(I116,'ITEM#'!A:B,2,0)</f>
        <v>Costco01</v>
      </c>
      <c r="N116" t="s">
        <v>8894</v>
      </c>
      <c r="O116" s="5">
        <v>15</v>
      </c>
      <c r="P116" s="42">
        <f>VLOOKUP(I116,'ITEM#'!A:D,4,0)</f>
        <v>-31.29</v>
      </c>
      <c r="Q116" s="84">
        <f t="shared" si="5"/>
        <v>1</v>
      </c>
      <c r="R116" t="s">
        <v>9279</v>
      </c>
      <c r="S116" s="89" t="s">
        <v>9682</v>
      </c>
    </row>
    <row r="117" spans="1:19" x14ac:dyDescent="0.25">
      <c r="A117" s="77" t="s">
        <v>9453</v>
      </c>
      <c r="B117" s="77" t="s">
        <v>9461</v>
      </c>
      <c r="C117" s="78">
        <v>45393</v>
      </c>
      <c r="D117" s="79">
        <v>-51.1</v>
      </c>
      <c r="E117" s="79">
        <v>0</v>
      </c>
      <c r="F117" s="79">
        <v>-51.1</v>
      </c>
      <c r="G117" s="78">
        <v>45393</v>
      </c>
      <c r="H117" s="77" t="s">
        <v>9469</v>
      </c>
      <c r="I117" s="80">
        <v>1516596</v>
      </c>
      <c r="J117" s="80" t="s">
        <v>1344</v>
      </c>
      <c r="K117" s="80">
        <v>205183</v>
      </c>
      <c r="L117" s="81">
        <v>45397</v>
      </c>
      <c r="M117" s="77" t="str">
        <f>VLOOKUP(I117,'ITEM#'!A:B,2,0)</f>
        <v>Costco01</v>
      </c>
      <c r="N117" t="s">
        <v>1291</v>
      </c>
      <c r="O117" s="5">
        <v>40</v>
      </c>
      <c r="P117" s="42">
        <f>VLOOKUP(I117,'ITEM#'!A:D,4,0)</f>
        <v>-25.55</v>
      </c>
      <c r="Q117" s="84">
        <f t="shared" si="5"/>
        <v>2</v>
      </c>
      <c r="R117" t="s">
        <v>9279</v>
      </c>
      <c r="S117" s="89" t="s">
        <v>9682</v>
      </c>
    </row>
    <row r="118" spans="1:19" x14ac:dyDescent="0.25">
      <c r="A118" s="77" t="s">
        <v>9453</v>
      </c>
      <c r="B118" s="77" t="s">
        <v>9461</v>
      </c>
      <c r="C118" s="78">
        <v>45393</v>
      </c>
      <c r="D118" s="79">
        <v>-39</v>
      </c>
      <c r="E118" s="79">
        <v>0</v>
      </c>
      <c r="F118" s="79">
        <v>-39</v>
      </c>
      <c r="G118" s="78">
        <v>45393</v>
      </c>
      <c r="H118" s="77" t="s">
        <v>9469</v>
      </c>
      <c r="I118" s="80">
        <v>1529947</v>
      </c>
      <c r="J118" s="80" t="s">
        <v>1294</v>
      </c>
      <c r="K118" s="80">
        <v>205183</v>
      </c>
      <c r="L118" s="81">
        <v>45397</v>
      </c>
      <c r="M118" s="77" t="str">
        <f>VLOOKUP(I118,'ITEM#'!A:B,2,0)</f>
        <v>Costco01</v>
      </c>
      <c r="N118" t="s">
        <v>1291</v>
      </c>
      <c r="O118" s="5">
        <v>40</v>
      </c>
      <c r="P118" s="42">
        <f>VLOOKUP(I118,'ITEM#'!A:D,4,0)</f>
        <v>-39</v>
      </c>
      <c r="Q118" s="84">
        <f t="shared" si="5"/>
        <v>1</v>
      </c>
      <c r="R118" t="s">
        <v>9279</v>
      </c>
      <c r="S118" s="89" t="s">
        <v>9682</v>
      </c>
    </row>
    <row r="119" spans="1:19" x14ac:dyDescent="0.25">
      <c r="A119" s="77" t="s">
        <v>9470</v>
      </c>
      <c r="B119" s="77" t="s">
        <v>9471</v>
      </c>
      <c r="C119" s="78">
        <v>45395</v>
      </c>
      <c r="D119" s="79">
        <v>-39</v>
      </c>
      <c r="E119" s="79">
        <v>0</v>
      </c>
      <c r="F119" s="79">
        <v>-39</v>
      </c>
      <c r="G119" s="78">
        <v>45395</v>
      </c>
      <c r="H119" s="77" t="s">
        <v>9472</v>
      </c>
      <c r="I119" s="80">
        <v>1529947</v>
      </c>
      <c r="J119" s="80" t="s">
        <v>1294</v>
      </c>
      <c r="K119" s="80">
        <v>205193</v>
      </c>
      <c r="L119" s="81">
        <v>45398</v>
      </c>
      <c r="M119" s="77" t="str">
        <f>VLOOKUP(I119,'ITEM#'!A:B,2,0)</f>
        <v>Costco01</v>
      </c>
      <c r="N119" t="s">
        <v>1291</v>
      </c>
      <c r="O119" s="5">
        <v>40</v>
      </c>
      <c r="P119" s="42">
        <f>VLOOKUP(I119,'ITEM#'!A:D,4,0)</f>
        <v>-39</v>
      </c>
      <c r="Q119" s="84">
        <f t="shared" si="5"/>
        <v>1</v>
      </c>
      <c r="R119" t="s">
        <v>9279</v>
      </c>
      <c r="S119" s="89" t="s">
        <v>9682</v>
      </c>
    </row>
    <row r="120" spans="1:19" x14ac:dyDescent="0.25">
      <c r="A120" s="77" t="s">
        <v>9470</v>
      </c>
      <c r="B120" s="77" t="s">
        <v>9473</v>
      </c>
      <c r="C120" s="78">
        <v>45394</v>
      </c>
      <c r="D120" s="79">
        <v>-86.72</v>
      </c>
      <c r="E120" s="79">
        <v>-9.3699999999999992</v>
      </c>
      <c r="F120" s="79">
        <v>-77.349999999999994</v>
      </c>
      <c r="G120" s="78">
        <v>45394</v>
      </c>
      <c r="H120" s="77" t="s">
        <v>9474</v>
      </c>
      <c r="I120" s="80">
        <v>1662420</v>
      </c>
      <c r="J120" s="80" t="s">
        <v>1318</v>
      </c>
      <c r="K120" s="80">
        <v>205193</v>
      </c>
      <c r="L120" s="81">
        <v>45398</v>
      </c>
      <c r="M120" s="77" t="str">
        <f>VLOOKUP(I120,'ITEM#'!A:B,2,0)</f>
        <v>Costco01</v>
      </c>
      <c r="N120" t="s">
        <v>1301</v>
      </c>
      <c r="O120" s="5">
        <v>32</v>
      </c>
      <c r="P120" s="42">
        <f>VLOOKUP(I120,'ITEM#'!A:D,4,0)</f>
        <v>-77.349999999999994</v>
      </c>
      <c r="Q120" s="84">
        <f t="shared" si="5"/>
        <v>1</v>
      </c>
      <c r="R120" t="s">
        <v>9279</v>
      </c>
      <c r="S120" s="89" t="s">
        <v>9682</v>
      </c>
    </row>
    <row r="121" spans="1:19" x14ac:dyDescent="0.25">
      <c r="A121" s="77" t="s">
        <v>9470</v>
      </c>
      <c r="B121" s="77" t="s">
        <v>9475</v>
      </c>
      <c r="C121" s="78">
        <v>45394</v>
      </c>
      <c r="D121" s="79">
        <v>-95.31</v>
      </c>
      <c r="E121" s="79">
        <v>-9.4600000000000009</v>
      </c>
      <c r="F121" s="79">
        <v>-85.85</v>
      </c>
      <c r="G121" s="78">
        <v>45394</v>
      </c>
      <c r="H121" s="77" t="s">
        <v>9476</v>
      </c>
      <c r="I121" s="80">
        <v>1662421</v>
      </c>
      <c r="J121" s="80" t="s">
        <v>1300</v>
      </c>
      <c r="K121" s="80">
        <v>205193</v>
      </c>
      <c r="L121" s="81">
        <v>45398</v>
      </c>
      <c r="M121" s="77" t="str">
        <f>VLOOKUP(I121,'ITEM#'!A:B,2,0)</f>
        <v>Costco01</v>
      </c>
      <c r="N121" t="s">
        <v>1301</v>
      </c>
      <c r="O121" s="5">
        <v>32</v>
      </c>
      <c r="P121" s="42">
        <f>VLOOKUP(I121,'ITEM#'!A:D,4,0)</f>
        <v>-85.85</v>
      </c>
      <c r="Q121" s="84">
        <f t="shared" si="5"/>
        <v>1</v>
      </c>
      <c r="R121" t="s">
        <v>9279</v>
      </c>
      <c r="S121" s="89" t="s">
        <v>9682</v>
      </c>
    </row>
    <row r="122" spans="1:19" x14ac:dyDescent="0.25">
      <c r="A122" s="77" t="s">
        <v>9470</v>
      </c>
      <c r="B122" s="77" t="s">
        <v>9477</v>
      </c>
      <c r="C122" s="78">
        <v>45394</v>
      </c>
      <c r="D122" s="79">
        <v>-35.869999999999997</v>
      </c>
      <c r="E122" s="79">
        <v>-8.89</v>
      </c>
      <c r="F122" s="79">
        <v>-26.98</v>
      </c>
      <c r="G122" s="78">
        <v>45394</v>
      </c>
      <c r="H122" s="77" t="s">
        <v>9478</v>
      </c>
      <c r="I122" s="80">
        <v>1793728</v>
      </c>
      <c r="J122" s="80" t="s">
        <v>8897</v>
      </c>
      <c r="K122" s="80">
        <v>205193</v>
      </c>
      <c r="L122" s="81">
        <v>45398</v>
      </c>
      <c r="M122" s="77" t="str">
        <f>VLOOKUP(I122,'ITEM#'!A:B,2,0)</f>
        <v>Costco01</v>
      </c>
      <c r="N122" t="s">
        <v>8894</v>
      </c>
      <c r="O122" s="5">
        <v>15</v>
      </c>
      <c r="P122" s="42">
        <f>VLOOKUP(I122,'ITEM#'!A:D,4,0)</f>
        <v>-26.98</v>
      </c>
      <c r="Q122" s="84">
        <f t="shared" si="5"/>
        <v>1</v>
      </c>
      <c r="R122" t="s">
        <v>9279</v>
      </c>
      <c r="S122" s="89" t="s">
        <v>9682</v>
      </c>
    </row>
    <row r="123" spans="1:19" x14ac:dyDescent="0.25">
      <c r="A123" s="77" t="s">
        <v>9470</v>
      </c>
      <c r="B123" s="77" t="s">
        <v>9479</v>
      </c>
      <c r="C123" s="78">
        <v>45394</v>
      </c>
      <c r="D123" s="79">
        <f>E123+F123</f>
        <v>-86.72</v>
      </c>
      <c r="E123" s="79">
        <v>-9.3699999999999992</v>
      </c>
      <c r="F123" s="79">
        <v>-77.349999999999994</v>
      </c>
      <c r="G123" s="78">
        <v>45394</v>
      </c>
      <c r="H123" s="77" t="s">
        <v>9480</v>
      </c>
      <c r="I123" s="80">
        <v>1662420</v>
      </c>
      <c r="J123" s="80" t="s">
        <v>1318</v>
      </c>
      <c r="K123" s="80">
        <v>205193</v>
      </c>
      <c r="L123" s="81">
        <v>45398</v>
      </c>
      <c r="M123" s="77" t="str">
        <f>VLOOKUP(I123,'ITEM#'!A:B,2,0)</f>
        <v>Costco01</v>
      </c>
      <c r="N123" t="s">
        <v>1301</v>
      </c>
      <c r="O123" s="5">
        <v>32</v>
      </c>
      <c r="P123" s="42">
        <f>VLOOKUP(I123,'ITEM#'!A:D,4,0)</f>
        <v>-77.349999999999994</v>
      </c>
      <c r="Q123" s="84">
        <f t="shared" si="5"/>
        <v>1</v>
      </c>
      <c r="R123" t="s">
        <v>9279</v>
      </c>
      <c r="S123" s="89" t="s">
        <v>9682</v>
      </c>
    </row>
    <row r="124" spans="1:19" x14ac:dyDescent="0.25">
      <c r="A124" s="77" t="s">
        <v>9470</v>
      </c>
      <c r="B124" s="77" t="s">
        <v>9479</v>
      </c>
      <c r="C124" s="78">
        <v>45394</v>
      </c>
      <c r="D124" s="79">
        <f>E124+F124</f>
        <v>-95.31</v>
      </c>
      <c r="E124" s="79">
        <v>-9.4600000000000009</v>
      </c>
      <c r="F124" s="79">
        <v>-85.85</v>
      </c>
      <c r="G124" s="78">
        <v>45394</v>
      </c>
      <c r="H124" s="77" t="s">
        <v>9480</v>
      </c>
      <c r="I124" s="80">
        <v>1662421</v>
      </c>
      <c r="J124" s="80" t="s">
        <v>1300</v>
      </c>
      <c r="K124" s="80">
        <v>205193</v>
      </c>
      <c r="L124" s="81">
        <v>45398</v>
      </c>
      <c r="M124" s="77" t="str">
        <f>VLOOKUP(I124,'ITEM#'!A:B,2,0)</f>
        <v>Costco01</v>
      </c>
      <c r="N124" t="s">
        <v>1301</v>
      </c>
      <c r="O124" s="5">
        <v>32</v>
      </c>
      <c r="P124" s="42">
        <f>VLOOKUP(I124,'ITEM#'!A:D,4,0)</f>
        <v>-85.85</v>
      </c>
      <c r="Q124" s="84">
        <f t="shared" si="5"/>
        <v>1</v>
      </c>
      <c r="R124" t="s">
        <v>9279</v>
      </c>
      <c r="S124" s="89" t="s">
        <v>9682</v>
      </c>
    </row>
    <row r="125" spans="1:19" x14ac:dyDescent="0.25">
      <c r="A125" s="77" t="s">
        <v>9470</v>
      </c>
      <c r="B125" s="77" t="s">
        <v>9481</v>
      </c>
      <c r="C125" s="78">
        <v>45394</v>
      </c>
      <c r="D125" s="79">
        <v>-86.72</v>
      </c>
      <c r="E125" s="79">
        <v>-9.3699999999999992</v>
      </c>
      <c r="F125" s="79">
        <v>-77.349999999999994</v>
      </c>
      <c r="G125" s="78">
        <v>45394</v>
      </c>
      <c r="H125" s="77" t="s">
        <v>9482</v>
      </c>
      <c r="I125" s="80">
        <v>1662420</v>
      </c>
      <c r="J125" s="80" t="s">
        <v>1318</v>
      </c>
      <c r="K125" s="80">
        <v>205193</v>
      </c>
      <c r="L125" s="81">
        <v>45398</v>
      </c>
      <c r="M125" s="77" t="str">
        <f>VLOOKUP(I125,'ITEM#'!A:B,2,0)</f>
        <v>Costco01</v>
      </c>
      <c r="N125" t="s">
        <v>1301</v>
      </c>
      <c r="O125" s="5">
        <v>32</v>
      </c>
      <c r="P125" s="42">
        <f>VLOOKUP(I125,'ITEM#'!A:D,4,0)</f>
        <v>-77.349999999999994</v>
      </c>
      <c r="Q125" s="84">
        <f t="shared" si="5"/>
        <v>1</v>
      </c>
      <c r="R125" t="s">
        <v>9279</v>
      </c>
      <c r="S125" s="89" t="s">
        <v>9682</v>
      </c>
    </row>
    <row r="126" spans="1:19" x14ac:dyDescent="0.25">
      <c r="A126" s="77" t="s">
        <v>9470</v>
      </c>
      <c r="B126" s="77" t="s">
        <v>9481</v>
      </c>
      <c r="C126" s="78">
        <v>45394</v>
      </c>
      <c r="D126" s="79">
        <v>-40.36</v>
      </c>
      <c r="E126" s="79">
        <v>-9.07</v>
      </c>
      <c r="F126" s="79">
        <v>-31.29</v>
      </c>
      <c r="G126" s="78">
        <v>45394</v>
      </c>
      <c r="H126" s="77" t="s">
        <v>9482</v>
      </c>
      <c r="I126" s="80">
        <v>1793729</v>
      </c>
      <c r="J126" s="80" t="s">
        <v>8893</v>
      </c>
      <c r="K126" s="80">
        <v>205193</v>
      </c>
      <c r="L126" s="81">
        <v>45398</v>
      </c>
      <c r="M126" s="77" t="str">
        <f>VLOOKUP(I126,'ITEM#'!A:B,2,0)</f>
        <v>Costco01</v>
      </c>
      <c r="N126" t="s">
        <v>8894</v>
      </c>
      <c r="O126" s="5">
        <v>15</v>
      </c>
      <c r="P126" s="42">
        <f>VLOOKUP(I126,'ITEM#'!A:D,4,0)</f>
        <v>-31.29</v>
      </c>
      <c r="Q126" s="84">
        <f t="shared" si="5"/>
        <v>1</v>
      </c>
      <c r="R126" t="s">
        <v>9279</v>
      </c>
      <c r="S126" s="89" t="s">
        <v>9682</v>
      </c>
    </row>
    <row r="127" spans="1:19" x14ac:dyDescent="0.25">
      <c r="A127" s="77" t="s">
        <v>9470</v>
      </c>
      <c r="B127" s="77" t="s">
        <v>9494</v>
      </c>
      <c r="C127" s="78">
        <v>45394</v>
      </c>
      <c r="D127" s="79">
        <v>-22.78</v>
      </c>
      <c r="E127" s="79">
        <v>0</v>
      </c>
      <c r="F127" s="79">
        <v>-22.78</v>
      </c>
      <c r="G127" s="78">
        <v>45394</v>
      </c>
      <c r="H127" s="77" t="s">
        <v>9483</v>
      </c>
      <c r="I127" s="80">
        <v>1529939</v>
      </c>
      <c r="J127" s="80" t="s">
        <v>1339</v>
      </c>
      <c r="K127" s="80">
        <v>205193</v>
      </c>
      <c r="L127" s="81">
        <v>45398</v>
      </c>
      <c r="M127" s="77" t="str">
        <f>VLOOKUP(I127,'ITEM#'!A:B,2,0)</f>
        <v>Costco01</v>
      </c>
      <c r="N127" t="s">
        <v>1291</v>
      </c>
      <c r="O127" s="5">
        <v>40</v>
      </c>
      <c r="P127" s="42">
        <f>VLOOKUP(I127,'ITEM#'!A:D,4,0)</f>
        <v>-22.78</v>
      </c>
      <c r="Q127" s="84">
        <f t="shared" si="5"/>
        <v>1</v>
      </c>
      <c r="R127" t="s">
        <v>9279</v>
      </c>
      <c r="S127" s="89" t="s">
        <v>9682</v>
      </c>
    </row>
    <row r="128" spans="1:19" x14ac:dyDescent="0.25">
      <c r="A128" s="77" t="s">
        <v>9470</v>
      </c>
      <c r="B128" s="77" t="s">
        <v>9484</v>
      </c>
      <c r="C128" s="78">
        <v>45394</v>
      </c>
      <c r="D128" s="79">
        <v>-25.55</v>
      </c>
      <c r="E128" s="79">
        <v>0</v>
      </c>
      <c r="F128" s="79">
        <v>-25.55</v>
      </c>
      <c r="G128" s="78">
        <v>45394</v>
      </c>
      <c r="H128" s="77" t="s">
        <v>9485</v>
      </c>
      <c r="I128" s="80">
        <v>1516597</v>
      </c>
      <c r="J128" s="80" t="s">
        <v>1303</v>
      </c>
      <c r="K128" s="80">
        <v>205193</v>
      </c>
      <c r="L128" s="81">
        <v>45398</v>
      </c>
      <c r="M128" s="77" t="str">
        <f>VLOOKUP(I128,'ITEM#'!A:B,2,0)</f>
        <v>Costco01</v>
      </c>
      <c r="N128" t="s">
        <v>1291</v>
      </c>
      <c r="O128" s="5">
        <v>40</v>
      </c>
      <c r="P128" s="42">
        <f>VLOOKUP(I128,'ITEM#'!A:D,4,0)</f>
        <v>-25.55</v>
      </c>
      <c r="Q128" s="84">
        <f t="shared" si="5"/>
        <v>1</v>
      </c>
      <c r="R128" t="s">
        <v>9279</v>
      </c>
      <c r="S128" s="89" t="s">
        <v>9682</v>
      </c>
    </row>
    <row r="129" spans="1:19" x14ac:dyDescent="0.25">
      <c r="A129" s="77" t="s">
        <v>9470</v>
      </c>
      <c r="B129" s="77" t="s">
        <v>9486</v>
      </c>
      <c r="C129" s="78">
        <v>45394</v>
      </c>
      <c r="D129" s="79">
        <f>E129+F129</f>
        <v>-86.72</v>
      </c>
      <c r="E129" s="79">
        <v>-9.3699999999999992</v>
      </c>
      <c r="F129" s="79">
        <v>-77.349999999999994</v>
      </c>
      <c r="G129" s="78">
        <v>45394</v>
      </c>
      <c r="H129" s="77" t="s">
        <v>9487</v>
      </c>
      <c r="I129" s="80">
        <v>1662420</v>
      </c>
      <c r="J129" s="80" t="s">
        <v>1318</v>
      </c>
      <c r="K129" s="80">
        <v>205193</v>
      </c>
      <c r="L129" s="81">
        <v>45398</v>
      </c>
      <c r="M129" s="77" t="str">
        <f>VLOOKUP(I129,'ITEM#'!A:B,2,0)</f>
        <v>Costco01</v>
      </c>
      <c r="N129" t="s">
        <v>1301</v>
      </c>
      <c r="O129" s="5">
        <v>32</v>
      </c>
      <c r="P129" s="42">
        <f>VLOOKUP(I129,'ITEM#'!A:D,4,0)</f>
        <v>-77.349999999999994</v>
      </c>
      <c r="Q129" s="84">
        <f t="shared" si="5"/>
        <v>1</v>
      </c>
      <c r="R129" t="s">
        <v>9279</v>
      </c>
      <c r="S129" s="89" t="s">
        <v>9682</v>
      </c>
    </row>
    <row r="130" spans="1:19" x14ac:dyDescent="0.25">
      <c r="A130" s="77" t="s">
        <v>9470</v>
      </c>
      <c r="B130" s="77" t="s">
        <v>9486</v>
      </c>
      <c r="C130" s="78">
        <v>45394</v>
      </c>
      <c r="D130" s="79">
        <f>E130+F130</f>
        <v>-95.31</v>
      </c>
      <c r="E130" s="79">
        <v>-9.4600000000000009</v>
      </c>
      <c r="F130" s="79">
        <v>-85.85</v>
      </c>
      <c r="G130" s="78">
        <v>45394</v>
      </c>
      <c r="H130" s="77" t="s">
        <v>9487</v>
      </c>
      <c r="I130" s="80">
        <v>1662421</v>
      </c>
      <c r="J130" s="80" t="s">
        <v>1300</v>
      </c>
      <c r="K130" s="80">
        <v>205193</v>
      </c>
      <c r="L130" s="81">
        <v>45398</v>
      </c>
      <c r="M130" s="77" t="str">
        <f>VLOOKUP(I130,'ITEM#'!A:B,2,0)</f>
        <v>Costco01</v>
      </c>
      <c r="N130" t="s">
        <v>1301</v>
      </c>
      <c r="O130" s="5">
        <v>32</v>
      </c>
      <c r="P130" s="42">
        <f>VLOOKUP(I130,'ITEM#'!A:D,4,0)</f>
        <v>-85.85</v>
      </c>
      <c r="Q130" s="84">
        <f t="shared" ref="Q130:Q193" si="7">F130/P130</f>
        <v>1</v>
      </c>
      <c r="R130" t="s">
        <v>9279</v>
      </c>
      <c r="S130" s="89" t="s">
        <v>9682</v>
      </c>
    </row>
    <row r="131" spans="1:19" x14ac:dyDescent="0.25">
      <c r="A131" s="77" t="s">
        <v>9470</v>
      </c>
      <c r="B131" s="77" t="s">
        <v>9488</v>
      </c>
      <c r="C131" s="78">
        <v>45394</v>
      </c>
      <c r="D131" s="79">
        <v>-25.55</v>
      </c>
      <c r="E131" s="79">
        <v>0</v>
      </c>
      <c r="F131" s="79">
        <v>-25.55</v>
      </c>
      <c r="G131" s="78">
        <v>45394</v>
      </c>
      <c r="H131" s="77" t="s">
        <v>9489</v>
      </c>
      <c r="I131" s="80">
        <v>1516594</v>
      </c>
      <c r="J131" s="80" t="s">
        <v>1313</v>
      </c>
      <c r="K131" s="80">
        <v>205193</v>
      </c>
      <c r="L131" s="81">
        <v>45398</v>
      </c>
      <c r="M131" s="77" t="str">
        <f>VLOOKUP(I131,'ITEM#'!A:B,2,0)</f>
        <v>Costco01</v>
      </c>
      <c r="N131" t="s">
        <v>1291</v>
      </c>
      <c r="O131" s="5">
        <v>40</v>
      </c>
      <c r="P131" s="42">
        <f>VLOOKUP(I131,'ITEM#'!A:D,4,0)</f>
        <v>-25.55</v>
      </c>
      <c r="Q131" s="84">
        <f t="shared" si="7"/>
        <v>1</v>
      </c>
      <c r="R131" t="s">
        <v>9279</v>
      </c>
      <c r="S131" s="89" t="s">
        <v>9682</v>
      </c>
    </row>
    <row r="132" spans="1:19" x14ac:dyDescent="0.25">
      <c r="A132" s="77" t="s">
        <v>9470</v>
      </c>
      <c r="B132" s="77" t="s">
        <v>9488</v>
      </c>
      <c r="C132" s="78">
        <v>45394</v>
      </c>
      <c r="D132" s="79">
        <v>-22.78</v>
      </c>
      <c r="E132" s="79">
        <v>0</v>
      </c>
      <c r="F132" s="79">
        <v>-22.78</v>
      </c>
      <c r="G132" s="78">
        <v>45394</v>
      </c>
      <c r="H132" s="77" t="s">
        <v>9489</v>
      </c>
      <c r="I132" s="80">
        <v>1529939</v>
      </c>
      <c r="J132" s="80" t="s">
        <v>1339</v>
      </c>
      <c r="K132" s="80">
        <v>205193</v>
      </c>
      <c r="L132" s="81">
        <v>45398</v>
      </c>
      <c r="M132" s="77" t="str">
        <f>VLOOKUP(I132,'ITEM#'!A:B,2,0)</f>
        <v>Costco01</v>
      </c>
      <c r="N132" t="s">
        <v>1291</v>
      </c>
      <c r="O132" s="5">
        <v>40</v>
      </c>
      <c r="P132" s="42">
        <f>VLOOKUP(I132,'ITEM#'!A:D,4,0)</f>
        <v>-22.78</v>
      </c>
      <c r="Q132" s="84">
        <f t="shared" si="7"/>
        <v>1</v>
      </c>
      <c r="R132" t="s">
        <v>9279</v>
      </c>
      <c r="S132" s="89" t="s">
        <v>9682</v>
      </c>
    </row>
    <row r="133" spans="1:19" x14ac:dyDescent="0.25">
      <c r="A133" s="77" t="s">
        <v>9470</v>
      </c>
      <c r="B133" s="77" t="s">
        <v>9490</v>
      </c>
      <c r="C133" s="78">
        <v>45394</v>
      </c>
      <c r="D133" s="79">
        <v>-117</v>
      </c>
      <c r="E133" s="79">
        <v>0</v>
      </c>
      <c r="F133" s="79">
        <v>-117</v>
      </c>
      <c r="G133" s="78">
        <v>45394</v>
      </c>
      <c r="H133" s="77" t="s">
        <v>9491</v>
      </c>
      <c r="I133" s="80">
        <v>1529947</v>
      </c>
      <c r="J133" s="80" t="s">
        <v>1294</v>
      </c>
      <c r="K133" s="80">
        <v>205193</v>
      </c>
      <c r="L133" s="81">
        <v>45398</v>
      </c>
      <c r="M133" s="77" t="str">
        <f>VLOOKUP(I133,'ITEM#'!A:B,2,0)</f>
        <v>Costco01</v>
      </c>
      <c r="N133" t="s">
        <v>1291</v>
      </c>
      <c r="O133" s="5">
        <v>40</v>
      </c>
      <c r="P133" s="42">
        <f>VLOOKUP(I133,'ITEM#'!A:D,4,0)</f>
        <v>-39</v>
      </c>
      <c r="Q133" s="84">
        <f t="shared" si="7"/>
        <v>3</v>
      </c>
      <c r="R133" t="s">
        <v>9279</v>
      </c>
      <c r="S133" s="89" t="s">
        <v>9682</v>
      </c>
    </row>
    <row r="134" spans="1:19" x14ac:dyDescent="0.25">
      <c r="A134" s="77" t="s">
        <v>9470</v>
      </c>
      <c r="B134" s="77" t="s">
        <v>9492</v>
      </c>
      <c r="C134" s="78">
        <v>45394</v>
      </c>
      <c r="D134" s="79">
        <v>-38.659999999999997</v>
      </c>
      <c r="E134" s="79">
        <v>-10.51</v>
      </c>
      <c r="F134" s="79">
        <v>-28.15</v>
      </c>
      <c r="G134" s="78">
        <v>45394</v>
      </c>
      <c r="H134" s="77" t="s">
        <v>9493</v>
      </c>
      <c r="I134" s="80">
        <v>1540780</v>
      </c>
      <c r="J134" s="80" t="s">
        <v>1334</v>
      </c>
      <c r="K134" s="80">
        <v>205193</v>
      </c>
      <c r="L134" s="81">
        <v>45398</v>
      </c>
      <c r="M134" s="77" t="str">
        <f>VLOOKUP(I134,'ITEM#'!A:B,2,0)</f>
        <v>Costco01</v>
      </c>
      <c r="N134" t="s">
        <v>1298</v>
      </c>
      <c r="O134" s="5">
        <v>60</v>
      </c>
      <c r="P134" s="42">
        <f>VLOOKUP(I134,'ITEM#'!A:D,4,0)</f>
        <v>-28.15</v>
      </c>
      <c r="Q134" s="84">
        <f t="shared" si="7"/>
        <v>1</v>
      </c>
      <c r="R134" t="s">
        <v>9279</v>
      </c>
      <c r="S134" s="89" t="s">
        <v>9682</v>
      </c>
    </row>
    <row r="135" spans="1:19" x14ac:dyDescent="0.25">
      <c r="A135" s="77" t="s">
        <v>9470</v>
      </c>
      <c r="B135" s="77" t="s">
        <v>9492</v>
      </c>
      <c r="C135" s="78">
        <v>45394</v>
      </c>
      <c r="D135" s="79">
        <v>-95.31</v>
      </c>
      <c r="E135" s="79">
        <v>-9.4600000000000009</v>
      </c>
      <c r="F135" s="79">
        <v>-85.85</v>
      </c>
      <c r="G135" s="78">
        <v>45394</v>
      </c>
      <c r="H135" s="77" t="s">
        <v>9493</v>
      </c>
      <c r="I135" s="80">
        <v>1662421</v>
      </c>
      <c r="J135" s="80" t="s">
        <v>1300</v>
      </c>
      <c r="K135" s="80">
        <v>205193</v>
      </c>
      <c r="L135" s="81">
        <v>45398</v>
      </c>
      <c r="M135" s="77" t="str">
        <f>VLOOKUP(I135,'ITEM#'!A:B,2,0)</f>
        <v>Costco01</v>
      </c>
      <c r="N135" t="s">
        <v>1301</v>
      </c>
      <c r="O135" s="5">
        <v>32</v>
      </c>
      <c r="P135" s="42">
        <f>VLOOKUP(I135,'ITEM#'!A:D,4,0)</f>
        <v>-85.85</v>
      </c>
      <c r="Q135" s="84">
        <f t="shared" si="7"/>
        <v>1</v>
      </c>
      <c r="R135" t="s">
        <v>9279</v>
      </c>
      <c r="S135" s="89" t="s">
        <v>9682</v>
      </c>
    </row>
    <row r="136" spans="1:19" x14ac:dyDescent="0.25">
      <c r="A136" s="77" t="s">
        <v>9495</v>
      </c>
      <c r="B136" s="77" t="s">
        <v>9496</v>
      </c>
      <c r="C136" s="78">
        <v>45397</v>
      </c>
      <c r="D136" s="79">
        <v>-39</v>
      </c>
      <c r="E136" s="79">
        <v>0</v>
      </c>
      <c r="F136" s="79">
        <v>-39</v>
      </c>
      <c r="G136" s="78">
        <v>45397</v>
      </c>
      <c r="H136" s="77" t="s">
        <v>9497</v>
      </c>
      <c r="I136" s="80">
        <v>1529947</v>
      </c>
      <c r="J136" s="80" t="s">
        <v>1294</v>
      </c>
      <c r="K136" s="80">
        <v>205352</v>
      </c>
      <c r="L136" s="81">
        <v>45399</v>
      </c>
      <c r="M136" s="77" t="str">
        <f>VLOOKUP(I136,'ITEM#'!A:B,2,0)</f>
        <v>Costco01</v>
      </c>
      <c r="N136" t="s">
        <v>1291</v>
      </c>
      <c r="O136" s="5">
        <v>40</v>
      </c>
      <c r="P136" s="42">
        <f>VLOOKUP(I136,'ITEM#'!A:D,4,0)</f>
        <v>-39</v>
      </c>
      <c r="Q136" s="84">
        <f t="shared" si="7"/>
        <v>1</v>
      </c>
      <c r="R136" t="s">
        <v>9279</v>
      </c>
      <c r="S136" s="89" t="s">
        <v>9682</v>
      </c>
    </row>
    <row r="137" spans="1:19" x14ac:dyDescent="0.25">
      <c r="A137" s="77" t="s">
        <v>9495</v>
      </c>
      <c r="B137" s="77" t="s">
        <v>9498</v>
      </c>
      <c r="C137" s="78">
        <v>45397</v>
      </c>
      <c r="D137" s="79">
        <v>-35.869999999999997</v>
      </c>
      <c r="E137" s="79">
        <v>-8.89</v>
      </c>
      <c r="F137" s="79">
        <v>-26.98</v>
      </c>
      <c r="G137" s="78">
        <v>45397</v>
      </c>
      <c r="H137" s="77" t="s">
        <v>9499</v>
      </c>
      <c r="I137" s="80">
        <v>1793728</v>
      </c>
      <c r="J137" s="80" t="s">
        <v>8897</v>
      </c>
      <c r="K137" s="80">
        <v>205352</v>
      </c>
      <c r="L137" s="81">
        <v>45399</v>
      </c>
      <c r="M137" s="77" t="str">
        <f>VLOOKUP(I137,'ITEM#'!A:B,2,0)</f>
        <v>Costco01</v>
      </c>
      <c r="N137" t="s">
        <v>8894</v>
      </c>
      <c r="O137" s="5">
        <v>15</v>
      </c>
      <c r="P137" s="42">
        <f>VLOOKUP(I137,'ITEM#'!A:D,4,0)</f>
        <v>-26.98</v>
      </c>
      <c r="Q137" s="84">
        <f t="shared" si="7"/>
        <v>1</v>
      </c>
      <c r="R137" t="s">
        <v>9279</v>
      </c>
      <c r="S137" s="89" t="s">
        <v>9682</v>
      </c>
    </row>
    <row r="138" spans="1:19" x14ac:dyDescent="0.25">
      <c r="A138" s="77" t="s">
        <v>9495</v>
      </c>
      <c r="B138" s="77" t="s">
        <v>9500</v>
      </c>
      <c r="C138" s="78">
        <v>45397</v>
      </c>
      <c r="D138" s="79">
        <v>-95.31</v>
      </c>
      <c r="E138" s="79">
        <v>-9.4600000000000009</v>
      </c>
      <c r="F138" s="79">
        <v>-85.85</v>
      </c>
      <c r="G138" s="78">
        <v>45397</v>
      </c>
      <c r="H138" s="77" t="s">
        <v>9501</v>
      </c>
      <c r="I138" s="80">
        <v>1662421</v>
      </c>
      <c r="J138" s="80" t="s">
        <v>1300</v>
      </c>
      <c r="K138" s="80">
        <v>205352</v>
      </c>
      <c r="L138" s="81">
        <v>45399</v>
      </c>
      <c r="M138" s="77" t="str">
        <f>VLOOKUP(I138,'ITEM#'!A:B,2,0)</f>
        <v>Costco01</v>
      </c>
      <c r="N138" t="s">
        <v>1301</v>
      </c>
      <c r="O138" s="5">
        <v>32</v>
      </c>
      <c r="P138" s="42">
        <f>VLOOKUP(I138,'ITEM#'!A:D,4,0)</f>
        <v>-85.85</v>
      </c>
      <c r="Q138" s="84">
        <f t="shared" si="7"/>
        <v>1</v>
      </c>
      <c r="R138" t="s">
        <v>9279</v>
      </c>
      <c r="S138" s="89" t="s">
        <v>9682</v>
      </c>
    </row>
    <row r="139" spans="1:19" x14ac:dyDescent="0.25">
      <c r="A139" s="77" t="s">
        <v>9495</v>
      </c>
      <c r="B139" s="77" t="s">
        <v>9502</v>
      </c>
      <c r="C139" s="78">
        <v>45397</v>
      </c>
      <c r="D139" s="79">
        <v>-25.55</v>
      </c>
      <c r="E139" s="79">
        <v>0</v>
      </c>
      <c r="F139" s="79">
        <v>-25.55</v>
      </c>
      <c r="G139" s="78">
        <v>45397</v>
      </c>
      <c r="H139" s="77" t="s">
        <v>9503</v>
      </c>
      <c r="I139" s="80">
        <v>1516594</v>
      </c>
      <c r="J139" s="80" t="s">
        <v>1313</v>
      </c>
      <c r="K139" s="80">
        <v>205352</v>
      </c>
      <c r="L139" s="81">
        <v>45399</v>
      </c>
      <c r="M139" s="77" t="str">
        <f>VLOOKUP(I139,'ITEM#'!A:B,2,0)</f>
        <v>Costco01</v>
      </c>
      <c r="N139" t="s">
        <v>1291</v>
      </c>
      <c r="O139" s="5">
        <v>40</v>
      </c>
      <c r="P139" s="42">
        <f>VLOOKUP(I139,'ITEM#'!A:D,4,0)</f>
        <v>-25.55</v>
      </c>
      <c r="Q139" s="84">
        <f t="shared" si="7"/>
        <v>1</v>
      </c>
      <c r="R139" t="s">
        <v>9279</v>
      </c>
      <c r="S139" s="89" t="s">
        <v>9682</v>
      </c>
    </row>
    <row r="140" spans="1:19" x14ac:dyDescent="0.25">
      <c r="A140" s="77" t="s">
        <v>9495</v>
      </c>
      <c r="B140" s="77" t="s">
        <v>9504</v>
      </c>
      <c r="C140" s="78">
        <v>45397</v>
      </c>
      <c r="D140" s="79">
        <f>E140+F140</f>
        <v>-86.72</v>
      </c>
      <c r="E140" s="79">
        <v>-9.3699999999999992</v>
      </c>
      <c r="F140" s="79">
        <v>-77.349999999999994</v>
      </c>
      <c r="G140" s="78">
        <v>45397</v>
      </c>
      <c r="H140" s="77" t="s">
        <v>9505</v>
      </c>
      <c r="I140" s="80">
        <v>1662420</v>
      </c>
      <c r="J140" s="80" t="s">
        <v>1318</v>
      </c>
      <c r="K140" s="80">
        <v>205352</v>
      </c>
      <c r="L140" s="81">
        <v>45399</v>
      </c>
      <c r="M140" s="77" t="str">
        <f>VLOOKUP(I140,'ITEM#'!A:B,2,0)</f>
        <v>Costco01</v>
      </c>
      <c r="N140" t="s">
        <v>1301</v>
      </c>
      <c r="O140" s="5">
        <v>32</v>
      </c>
      <c r="P140" s="42">
        <f>VLOOKUP(I140,'ITEM#'!A:D,4,0)</f>
        <v>-77.349999999999994</v>
      </c>
      <c r="Q140" s="84">
        <f t="shared" si="7"/>
        <v>1</v>
      </c>
      <c r="R140" t="s">
        <v>9279</v>
      </c>
      <c r="S140" s="89" t="s">
        <v>9682</v>
      </c>
    </row>
    <row r="141" spans="1:19" x14ac:dyDescent="0.25">
      <c r="A141" s="77" t="s">
        <v>9495</v>
      </c>
      <c r="B141" s="77" t="s">
        <v>9504</v>
      </c>
      <c r="C141" s="78">
        <v>45397</v>
      </c>
      <c r="D141" s="79">
        <f t="shared" ref="D141:D142" si="8">E141+F141</f>
        <v>-32.4</v>
      </c>
      <c r="E141" s="79">
        <v>-8.86</v>
      </c>
      <c r="F141" s="79">
        <v>-23.54</v>
      </c>
      <c r="G141" s="78">
        <v>45397</v>
      </c>
      <c r="H141" s="77" t="s">
        <v>9505</v>
      </c>
      <c r="I141" s="80">
        <v>1793726</v>
      </c>
      <c r="J141" s="80" t="s">
        <v>8896</v>
      </c>
      <c r="K141" s="80">
        <v>205352</v>
      </c>
      <c r="L141" s="81">
        <v>45399</v>
      </c>
      <c r="M141" s="77" t="str">
        <f>VLOOKUP(I141,'ITEM#'!A:B,2,0)</f>
        <v>Costco01</v>
      </c>
      <c r="N141" t="s">
        <v>8894</v>
      </c>
      <c r="O141" s="5">
        <v>15</v>
      </c>
      <c r="P141" s="42">
        <f>VLOOKUP(I141,'ITEM#'!A:D,4,0)</f>
        <v>-23.54</v>
      </c>
      <c r="Q141" s="84">
        <f t="shared" si="7"/>
        <v>1</v>
      </c>
      <c r="R141" t="s">
        <v>9279</v>
      </c>
      <c r="S141" s="89" t="s">
        <v>9682</v>
      </c>
    </row>
    <row r="142" spans="1:19" x14ac:dyDescent="0.25">
      <c r="A142" s="77" t="s">
        <v>9495</v>
      </c>
      <c r="B142" s="77" t="s">
        <v>9504</v>
      </c>
      <c r="C142" s="78">
        <v>45397</v>
      </c>
      <c r="D142" s="79">
        <f t="shared" si="8"/>
        <v>-35.870000000000005</v>
      </c>
      <c r="E142" s="79">
        <v>-8.89</v>
      </c>
      <c r="F142" s="79">
        <v>-26.98</v>
      </c>
      <c r="G142" s="78">
        <v>45397</v>
      </c>
      <c r="H142" s="77" t="s">
        <v>9505</v>
      </c>
      <c r="I142" s="80">
        <v>1793728</v>
      </c>
      <c r="J142" s="80" t="s">
        <v>8897</v>
      </c>
      <c r="K142" s="80">
        <v>205352</v>
      </c>
      <c r="L142" s="81">
        <v>45399</v>
      </c>
      <c r="M142" s="77" t="str">
        <f>VLOOKUP(I142,'ITEM#'!A:B,2,0)</f>
        <v>Costco01</v>
      </c>
      <c r="N142" t="s">
        <v>8894</v>
      </c>
      <c r="O142" s="5">
        <v>15</v>
      </c>
      <c r="P142" s="42">
        <f>VLOOKUP(I142,'ITEM#'!A:D,4,0)</f>
        <v>-26.98</v>
      </c>
      <c r="Q142" s="84">
        <f t="shared" si="7"/>
        <v>1</v>
      </c>
      <c r="R142" t="s">
        <v>9279</v>
      </c>
      <c r="S142" s="89" t="s">
        <v>9682</v>
      </c>
    </row>
    <row r="143" spans="1:19" x14ac:dyDescent="0.25">
      <c r="A143" s="77" t="s">
        <v>9495</v>
      </c>
      <c r="B143" s="77" t="s">
        <v>9506</v>
      </c>
      <c r="C143" s="78">
        <v>45397</v>
      </c>
      <c r="D143" s="79">
        <v>-22.78</v>
      </c>
      <c r="E143" s="79">
        <v>0</v>
      </c>
      <c r="F143" s="79">
        <v>-22.78</v>
      </c>
      <c r="G143" s="78">
        <v>45397</v>
      </c>
      <c r="H143" s="77" t="s">
        <v>9507</v>
      </c>
      <c r="I143" s="80">
        <v>1529944</v>
      </c>
      <c r="J143" s="80" t="s">
        <v>1330</v>
      </c>
      <c r="K143" s="80">
        <v>205352</v>
      </c>
      <c r="L143" s="81">
        <v>45399</v>
      </c>
      <c r="M143" s="77" t="str">
        <f>VLOOKUP(I143,'ITEM#'!A:B,2,0)</f>
        <v>Costco01</v>
      </c>
      <c r="N143" t="s">
        <v>1291</v>
      </c>
      <c r="O143" s="5">
        <v>40</v>
      </c>
      <c r="P143" s="42">
        <f>VLOOKUP(I143,'ITEM#'!A:D,4,0)</f>
        <v>-22.78</v>
      </c>
      <c r="Q143" s="84">
        <f t="shared" si="7"/>
        <v>1</v>
      </c>
      <c r="R143" t="s">
        <v>9279</v>
      </c>
      <c r="S143" s="89" t="s">
        <v>9682</v>
      </c>
    </row>
    <row r="144" spans="1:19" x14ac:dyDescent="0.25">
      <c r="A144" s="77" t="s">
        <v>9495</v>
      </c>
      <c r="B144" s="77" t="s">
        <v>9508</v>
      </c>
      <c r="C144" s="78">
        <v>45397</v>
      </c>
      <c r="D144" s="79">
        <f>E144+F144</f>
        <v>-77.319999999999993</v>
      </c>
      <c r="E144" s="79">
        <v>-21.02</v>
      </c>
      <c r="F144" s="79">
        <v>-56.3</v>
      </c>
      <c r="G144" s="78">
        <v>45397</v>
      </c>
      <c r="H144" s="77" t="s">
        <v>9509</v>
      </c>
      <c r="I144" s="80">
        <v>1540783</v>
      </c>
      <c r="J144" s="80" t="s">
        <v>1317</v>
      </c>
      <c r="K144" s="80">
        <v>205352</v>
      </c>
      <c r="L144" s="81">
        <v>45399</v>
      </c>
      <c r="M144" s="77" t="str">
        <f>VLOOKUP(I144,'ITEM#'!A:B,2,0)</f>
        <v>Costco01</v>
      </c>
      <c r="N144" t="s">
        <v>1298</v>
      </c>
      <c r="O144" s="5">
        <v>60</v>
      </c>
      <c r="P144" s="42">
        <f>VLOOKUP(I144,'ITEM#'!A:D,4,0)</f>
        <v>-28.15</v>
      </c>
      <c r="Q144" s="84">
        <f t="shared" si="7"/>
        <v>2</v>
      </c>
      <c r="R144" t="s">
        <v>9279</v>
      </c>
      <c r="S144" s="89" t="s">
        <v>9682</v>
      </c>
    </row>
    <row r="145" spans="1:19" x14ac:dyDescent="0.25">
      <c r="A145" s="77" t="s">
        <v>9495</v>
      </c>
      <c r="B145" s="77" t="s">
        <v>9508</v>
      </c>
      <c r="C145" s="78">
        <v>45397</v>
      </c>
      <c r="D145" s="79">
        <f>E145+F145</f>
        <v>-86.72</v>
      </c>
      <c r="E145" s="79">
        <v>-9.3699999999999992</v>
      </c>
      <c r="F145" s="79">
        <v>-77.349999999999994</v>
      </c>
      <c r="G145" s="78">
        <v>45397</v>
      </c>
      <c r="H145" s="77" t="s">
        <v>9509</v>
      </c>
      <c r="I145" s="80">
        <v>1662420</v>
      </c>
      <c r="J145" s="80" t="s">
        <v>1318</v>
      </c>
      <c r="K145" s="80">
        <v>205352</v>
      </c>
      <c r="L145" s="81">
        <v>45399</v>
      </c>
      <c r="M145" s="77" t="str">
        <f>VLOOKUP(I145,'ITEM#'!A:B,2,0)</f>
        <v>Costco01</v>
      </c>
      <c r="N145" t="s">
        <v>1301</v>
      </c>
      <c r="O145" s="5">
        <v>32</v>
      </c>
      <c r="P145" s="42">
        <f>VLOOKUP(I145,'ITEM#'!A:D,4,0)</f>
        <v>-77.349999999999994</v>
      </c>
      <c r="Q145" s="84">
        <f t="shared" si="7"/>
        <v>1</v>
      </c>
      <c r="R145" t="s">
        <v>9279</v>
      </c>
      <c r="S145" s="89" t="s">
        <v>9682</v>
      </c>
    </row>
    <row r="146" spans="1:19" x14ac:dyDescent="0.25">
      <c r="A146" s="77" t="s">
        <v>9495</v>
      </c>
      <c r="B146" s="77" t="s">
        <v>9510</v>
      </c>
      <c r="C146" s="78">
        <v>45397</v>
      </c>
      <c r="D146" s="79">
        <v>-86.72</v>
      </c>
      <c r="E146" s="79">
        <v>-9.3699999999999992</v>
      </c>
      <c r="F146" s="79">
        <v>-77.349999999999994</v>
      </c>
      <c r="G146" s="78">
        <v>45397</v>
      </c>
      <c r="H146" s="77" t="s">
        <v>9511</v>
      </c>
      <c r="I146" s="80">
        <v>1662420</v>
      </c>
      <c r="J146" s="80" t="s">
        <v>1318</v>
      </c>
      <c r="K146" s="80">
        <v>205352</v>
      </c>
      <c r="L146" s="81">
        <v>45399</v>
      </c>
      <c r="M146" s="77" t="str">
        <f>VLOOKUP(I146,'ITEM#'!A:B,2,0)</f>
        <v>Costco01</v>
      </c>
      <c r="N146" t="s">
        <v>1301</v>
      </c>
      <c r="O146" s="5">
        <v>32</v>
      </c>
      <c r="P146" s="42">
        <f>VLOOKUP(I146,'ITEM#'!A:D,4,0)</f>
        <v>-77.349999999999994</v>
      </c>
      <c r="Q146" s="84">
        <f t="shared" si="7"/>
        <v>1</v>
      </c>
      <c r="R146" t="s">
        <v>9279</v>
      </c>
      <c r="S146" s="89" t="s">
        <v>9682</v>
      </c>
    </row>
    <row r="147" spans="1:19" x14ac:dyDescent="0.25">
      <c r="A147" s="77" t="s">
        <v>9512</v>
      </c>
      <c r="B147" s="77" t="s">
        <v>9513</v>
      </c>
      <c r="C147" s="78">
        <v>45398</v>
      </c>
      <c r="D147" s="79">
        <v>-78</v>
      </c>
      <c r="E147" s="79">
        <v>0</v>
      </c>
      <c r="F147" s="79">
        <v>-78</v>
      </c>
      <c r="G147" s="78">
        <v>45398</v>
      </c>
      <c r="H147" s="77" t="s">
        <v>9514</v>
      </c>
      <c r="I147" s="80">
        <v>1529947</v>
      </c>
      <c r="J147" s="80" t="s">
        <v>1294</v>
      </c>
      <c r="K147" s="80">
        <v>205387</v>
      </c>
      <c r="L147" s="81">
        <v>45400</v>
      </c>
      <c r="M147" s="77" t="str">
        <f>VLOOKUP(I147,'ITEM#'!A:B,2,0)</f>
        <v>Costco01</v>
      </c>
      <c r="N147" t="s">
        <v>1291</v>
      </c>
      <c r="O147" s="5">
        <v>40</v>
      </c>
      <c r="P147" s="42">
        <f>VLOOKUP(I147,'ITEM#'!A:D,4,0)</f>
        <v>-39</v>
      </c>
      <c r="Q147" s="84">
        <f t="shared" si="7"/>
        <v>2</v>
      </c>
      <c r="R147" t="s">
        <v>9279</v>
      </c>
      <c r="S147" s="89" t="s">
        <v>9682</v>
      </c>
    </row>
    <row r="148" spans="1:19" x14ac:dyDescent="0.25">
      <c r="A148" s="77" t="s">
        <v>9512</v>
      </c>
      <c r="B148" s="77" t="s">
        <v>9515</v>
      </c>
      <c r="C148" s="78">
        <v>45398</v>
      </c>
      <c r="D148" s="79">
        <v>-39</v>
      </c>
      <c r="E148" s="79">
        <v>0</v>
      </c>
      <c r="F148" s="79">
        <v>-39</v>
      </c>
      <c r="G148" s="78">
        <v>45398</v>
      </c>
      <c r="H148" s="77" t="s">
        <v>9516</v>
      </c>
      <c r="I148" s="80">
        <v>1529947</v>
      </c>
      <c r="J148" s="80" t="s">
        <v>1294</v>
      </c>
      <c r="K148" s="80">
        <v>205387</v>
      </c>
      <c r="L148" s="81">
        <v>45400</v>
      </c>
      <c r="M148" s="77" t="str">
        <f>VLOOKUP(I148,'ITEM#'!A:B,2,0)</f>
        <v>Costco01</v>
      </c>
      <c r="N148" t="s">
        <v>1291</v>
      </c>
      <c r="O148" s="5">
        <v>40</v>
      </c>
      <c r="P148" s="42">
        <f>VLOOKUP(I148,'ITEM#'!A:D,4,0)</f>
        <v>-39</v>
      </c>
      <c r="Q148" s="84">
        <f t="shared" si="7"/>
        <v>1</v>
      </c>
      <c r="R148" t="s">
        <v>9279</v>
      </c>
      <c r="S148" s="89" t="s">
        <v>9682</v>
      </c>
    </row>
    <row r="149" spans="1:19" x14ac:dyDescent="0.25">
      <c r="A149" s="77" t="s">
        <v>9512</v>
      </c>
      <c r="B149" s="77" t="s">
        <v>9517</v>
      </c>
      <c r="C149" s="78">
        <v>45398</v>
      </c>
      <c r="D149" s="79">
        <v>-95.31</v>
      </c>
      <c r="E149" s="79">
        <v>-9.4600000000000009</v>
      </c>
      <c r="F149" s="79">
        <v>-85.85</v>
      </c>
      <c r="G149" s="78">
        <v>45398</v>
      </c>
      <c r="H149" s="77" t="s">
        <v>9518</v>
      </c>
      <c r="I149" s="80">
        <v>1662422</v>
      </c>
      <c r="J149" s="80" t="s">
        <v>1327</v>
      </c>
      <c r="K149" s="80">
        <v>205387</v>
      </c>
      <c r="L149" s="81">
        <v>45400</v>
      </c>
      <c r="M149" s="77" t="str">
        <f>VLOOKUP(I149,'ITEM#'!A:B,2,0)</f>
        <v>Costco01</v>
      </c>
      <c r="N149" t="s">
        <v>1301</v>
      </c>
      <c r="O149" s="5">
        <v>32</v>
      </c>
      <c r="P149" s="42">
        <f>VLOOKUP(I149,'ITEM#'!A:D,4,0)</f>
        <v>-85.85</v>
      </c>
      <c r="Q149" s="84">
        <f t="shared" si="7"/>
        <v>1</v>
      </c>
      <c r="R149" t="s">
        <v>9279</v>
      </c>
      <c r="S149" s="89" t="s">
        <v>9682</v>
      </c>
    </row>
    <row r="150" spans="1:19" x14ac:dyDescent="0.25">
      <c r="A150" s="77" t="s">
        <v>9512</v>
      </c>
      <c r="B150" s="77" t="s">
        <v>9519</v>
      </c>
      <c r="C150" s="78">
        <v>45398</v>
      </c>
      <c r="D150" s="79">
        <v>-51.1</v>
      </c>
      <c r="E150" s="79">
        <v>0</v>
      </c>
      <c r="F150" s="79">
        <v>-51.1</v>
      </c>
      <c r="G150" s="78">
        <v>45398</v>
      </c>
      <c r="H150" s="77" t="s">
        <v>9520</v>
      </c>
      <c r="I150" s="80">
        <v>1516596</v>
      </c>
      <c r="J150" s="80" t="s">
        <v>1344</v>
      </c>
      <c r="K150" s="80">
        <v>205387</v>
      </c>
      <c r="L150" s="81">
        <v>45400</v>
      </c>
      <c r="M150" s="77" t="str">
        <f>VLOOKUP(I150,'ITEM#'!A:B,2,0)</f>
        <v>Costco01</v>
      </c>
      <c r="N150" t="s">
        <v>1291</v>
      </c>
      <c r="O150" s="5">
        <v>40</v>
      </c>
      <c r="P150" s="42">
        <f>VLOOKUP(I150,'ITEM#'!A:D,4,0)</f>
        <v>-25.55</v>
      </c>
      <c r="Q150" s="84">
        <f t="shared" si="7"/>
        <v>2</v>
      </c>
      <c r="R150" t="s">
        <v>9279</v>
      </c>
      <c r="S150" s="89" t="s">
        <v>9682</v>
      </c>
    </row>
    <row r="151" spans="1:19" x14ac:dyDescent="0.25">
      <c r="A151" s="77" t="s">
        <v>9512</v>
      </c>
      <c r="B151" s="77" t="s">
        <v>9521</v>
      </c>
      <c r="C151" s="78">
        <v>45398</v>
      </c>
      <c r="D151" s="79">
        <f>E151+F151</f>
        <v>-38.659999999999997</v>
      </c>
      <c r="E151" s="79">
        <v>-10.51</v>
      </c>
      <c r="F151" s="79">
        <v>-28.15</v>
      </c>
      <c r="G151" s="78">
        <v>45398</v>
      </c>
      <c r="H151" s="77" t="s">
        <v>9522</v>
      </c>
      <c r="I151" s="80">
        <v>1540783</v>
      </c>
      <c r="J151" s="80" t="s">
        <v>1317</v>
      </c>
      <c r="K151" s="80">
        <v>205387</v>
      </c>
      <c r="L151" s="81">
        <v>45400</v>
      </c>
      <c r="M151" s="77" t="str">
        <f>VLOOKUP(I151,'ITEM#'!A:B,2,0)</f>
        <v>Costco01</v>
      </c>
      <c r="N151" t="s">
        <v>1298</v>
      </c>
      <c r="O151" s="5">
        <v>60</v>
      </c>
      <c r="P151" s="42">
        <f>VLOOKUP(I151,'ITEM#'!A:D,4,0)</f>
        <v>-28.15</v>
      </c>
      <c r="Q151" s="84">
        <f t="shared" si="7"/>
        <v>1</v>
      </c>
      <c r="R151" t="s">
        <v>9279</v>
      </c>
      <c r="S151" s="89" t="s">
        <v>9682</v>
      </c>
    </row>
    <row r="152" spans="1:19" x14ac:dyDescent="0.25">
      <c r="A152" s="77" t="s">
        <v>9512</v>
      </c>
      <c r="B152" s="77" t="s">
        <v>9523</v>
      </c>
      <c r="C152" s="78">
        <v>45398</v>
      </c>
      <c r="D152" s="79">
        <v>-95.31</v>
      </c>
      <c r="E152" s="79">
        <v>-9.4600000000000009</v>
      </c>
      <c r="F152" s="79">
        <v>-85.85</v>
      </c>
      <c r="G152" s="78">
        <v>45398</v>
      </c>
      <c r="H152" s="77" t="s">
        <v>9524</v>
      </c>
      <c r="I152" s="80">
        <v>1662422</v>
      </c>
      <c r="J152" s="80" t="s">
        <v>1327</v>
      </c>
      <c r="K152" s="80">
        <v>205387</v>
      </c>
      <c r="L152" s="81">
        <v>45400</v>
      </c>
      <c r="M152" s="77" t="str">
        <f>VLOOKUP(I152,'ITEM#'!A:B,2,0)</f>
        <v>Costco01</v>
      </c>
      <c r="N152" t="s">
        <v>1301</v>
      </c>
      <c r="O152" s="5">
        <v>32</v>
      </c>
      <c r="P152" s="42">
        <f>VLOOKUP(I152,'ITEM#'!A:D,4,0)</f>
        <v>-85.85</v>
      </c>
      <c r="Q152" s="84">
        <f t="shared" si="7"/>
        <v>1</v>
      </c>
      <c r="R152" t="s">
        <v>9279</v>
      </c>
      <c r="S152" s="89" t="s">
        <v>9682</v>
      </c>
    </row>
    <row r="153" spans="1:19" x14ac:dyDescent="0.25">
      <c r="A153" s="77" t="s">
        <v>9512</v>
      </c>
      <c r="B153" s="77" t="s">
        <v>9525</v>
      </c>
      <c r="C153" s="78">
        <v>45398</v>
      </c>
      <c r="D153" s="79">
        <v>-35.869999999999997</v>
      </c>
      <c r="E153" s="79">
        <v>-8.89</v>
      </c>
      <c r="F153" s="79">
        <v>-26.98</v>
      </c>
      <c r="G153" s="78">
        <v>45398</v>
      </c>
      <c r="H153" s="77" t="s">
        <v>9526</v>
      </c>
      <c r="I153" s="80">
        <v>1793728</v>
      </c>
      <c r="J153" s="80" t="s">
        <v>8897</v>
      </c>
      <c r="K153" s="80">
        <v>205387</v>
      </c>
      <c r="L153" s="81">
        <v>45400</v>
      </c>
      <c r="M153" s="77" t="str">
        <f>VLOOKUP(I153,'ITEM#'!A:B,2,0)</f>
        <v>Costco01</v>
      </c>
      <c r="N153" t="s">
        <v>8894</v>
      </c>
      <c r="O153" s="5">
        <v>15</v>
      </c>
      <c r="P153" s="42">
        <f>VLOOKUP(I153,'ITEM#'!A:D,4,0)</f>
        <v>-26.98</v>
      </c>
      <c r="Q153" s="84">
        <f t="shared" si="7"/>
        <v>1</v>
      </c>
      <c r="R153" t="s">
        <v>9279</v>
      </c>
      <c r="S153" s="89" t="s">
        <v>9682</v>
      </c>
    </row>
    <row r="154" spans="1:19" x14ac:dyDescent="0.25">
      <c r="A154" s="77" t="s">
        <v>9512</v>
      </c>
      <c r="B154" s="77" t="s">
        <v>9527</v>
      </c>
      <c r="C154" s="78">
        <v>45398</v>
      </c>
      <c r="D154" s="79">
        <v>-190.62</v>
      </c>
      <c r="E154" s="79">
        <v>-18.920000000000002</v>
      </c>
      <c r="F154" s="79">
        <v>-171.7</v>
      </c>
      <c r="G154" s="78">
        <v>45398</v>
      </c>
      <c r="H154" s="77" t="s">
        <v>9528</v>
      </c>
      <c r="I154" s="80">
        <v>1662421</v>
      </c>
      <c r="J154" s="80" t="s">
        <v>1300</v>
      </c>
      <c r="K154" s="80">
        <v>205387</v>
      </c>
      <c r="L154" s="81">
        <v>45400</v>
      </c>
      <c r="M154" s="77" t="str">
        <f>VLOOKUP(I154,'ITEM#'!A:B,2,0)</f>
        <v>Costco01</v>
      </c>
      <c r="N154" t="s">
        <v>1301</v>
      </c>
      <c r="O154" s="5">
        <v>32</v>
      </c>
      <c r="P154" s="42">
        <f>VLOOKUP(I154,'ITEM#'!A:D,4,0)</f>
        <v>-85.85</v>
      </c>
      <c r="Q154" s="84">
        <f t="shared" si="7"/>
        <v>2</v>
      </c>
      <c r="R154" t="s">
        <v>9279</v>
      </c>
      <c r="S154" s="89" t="s">
        <v>9682</v>
      </c>
    </row>
    <row r="155" spans="1:19" x14ac:dyDescent="0.25">
      <c r="A155" s="77" t="s">
        <v>9512</v>
      </c>
      <c r="B155" s="77" t="s">
        <v>9529</v>
      </c>
      <c r="C155" s="78">
        <v>45398</v>
      </c>
      <c r="D155" s="79">
        <v>-35.869999999999997</v>
      </c>
      <c r="E155" s="79">
        <v>-8.89</v>
      </c>
      <c r="F155" s="79">
        <v>-26.98</v>
      </c>
      <c r="G155" s="78">
        <v>45398</v>
      </c>
      <c r="H155" s="77" t="s">
        <v>9530</v>
      </c>
      <c r="I155" s="80">
        <v>1793728</v>
      </c>
      <c r="J155" s="80" t="s">
        <v>8897</v>
      </c>
      <c r="K155" s="80">
        <v>205387</v>
      </c>
      <c r="L155" s="81">
        <v>45400</v>
      </c>
      <c r="M155" s="77" t="str">
        <f>VLOOKUP(I155,'ITEM#'!A:B,2,0)</f>
        <v>Costco01</v>
      </c>
      <c r="N155" t="s">
        <v>8894</v>
      </c>
      <c r="O155" s="5">
        <v>15</v>
      </c>
      <c r="P155" s="42">
        <f>VLOOKUP(I155,'ITEM#'!A:D,4,0)</f>
        <v>-26.98</v>
      </c>
      <c r="Q155" s="84">
        <f t="shared" si="7"/>
        <v>1</v>
      </c>
      <c r="R155" t="s">
        <v>9279</v>
      </c>
      <c r="S155" s="89" t="s">
        <v>9682</v>
      </c>
    </row>
    <row r="156" spans="1:19" x14ac:dyDescent="0.25">
      <c r="A156" s="77" t="s">
        <v>9531</v>
      </c>
      <c r="B156" s="77" t="s">
        <v>9532</v>
      </c>
      <c r="C156" s="78">
        <v>45399</v>
      </c>
      <c r="D156" s="79">
        <v>-86.72</v>
      </c>
      <c r="E156" s="79">
        <v>-9.3699999999999992</v>
      </c>
      <c r="F156" s="79">
        <v>-77.349999999999994</v>
      </c>
      <c r="G156" s="78">
        <v>45399</v>
      </c>
      <c r="H156" s="77" t="s">
        <v>9533</v>
      </c>
      <c r="I156" s="80">
        <v>1662420</v>
      </c>
      <c r="J156" s="80" t="s">
        <v>1318</v>
      </c>
      <c r="K156" s="80">
        <v>205668</v>
      </c>
      <c r="L156" s="81">
        <v>45401</v>
      </c>
      <c r="M156" s="77" t="str">
        <f>VLOOKUP(I156,'ITEM#'!A:B,2,0)</f>
        <v>Costco01</v>
      </c>
      <c r="N156" t="s">
        <v>1301</v>
      </c>
      <c r="O156" s="5">
        <v>32</v>
      </c>
      <c r="P156" s="42">
        <f>VLOOKUP(I156,'ITEM#'!A:D,4,0)</f>
        <v>-77.349999999999994</v>
      </c>
      <c r="Q156" s="84">
        <f t="shared" si="7"/>
        <v>1</v>
      </c>
      <c r="R156" t="s">
        <v>9279</v>
      </c>
      <c r="S156" s="89" t="s">
        <v>9682</v>
      </c>
    </row>
    <row r="157" spans="1:19" x14ac:dyDescent="0.25">
      <c r="A157" s="77" t="s">
        <v>9531</v>
      </c>
      <c r="B157" s="77" t="s">
        <v>9534</v>
      </c>
      <c r="C157" s="78">
        <v>45399</v>
      </c>
      <c r="D157" s="79">
        <f>E157+F157</f>
        <v>-95.31</v>
      </c>
      <c r="E157" s="79">
        <v>-9.4600000000000009</v>
      </c>
      <c r="F157" s="79">
        <v>-85.85</v>
      </c>
      <c r="G157" s="78">
        <v>45399</v>
      </c>
      <c r="H157" s="77" t="s">
        <v>9535</v>
      </c>
      <c r="I157" s="80">
        <v>1662421</v>
      </c>
      <c r="J157" s="80" t="s">
        <v>1300</v>
      </c>
      <c r="K157" s="80">
        <v>205668</v>
      </c>
      <c r="L157" s="81">
        <v>45401</v>
      </c>
      <c r="M157" s="77" t="str">
        <f>VLOOKUP(I157,'ITEM#'!A:B,2,0)</f>
        <v>Costco01</v>
      </c>
      <c r="N157" t="s">
        <v>1301</v>
      </c>
      <c r="O157" s="5">
        <v>32</v>
      </c>
      <c r="P157" s="42">
        <f>VLOOKUP(I157,'ITEM#'!A:D,4,0)</f>
        <v>-85.85</v>
      </c>
      <c r="Q157" s="84">
        <f t="shared" si="7"/>
        <v>1</v>
      </c>
      <c r="R157" t="s">
        <v>9279</v>
      </c>
      <c r="S157" s="89" t="s">
        <v>9682</v>
      </c>
    </row>
    <row r="158" spans="1:19" x14ac:dyDescent="0.25">
      <c r="A158" s="77" t="s">
        <v>9531</v>
      </c>
      <c r="B158" s="77" t="s">
        <v>9534</v>
      </c>
      <c r="C158" s="78">
        <v>45399</v>
      </c>
      <c r="D158" s="79">
        <f>E158+F158</f>
        <v>-95.31</v>
      </c>
      <c r="E158" s="79">
        <v>-9.4600000000000009</v>
      </c>
      <c r="F158" s="79">
        <v>-85.85</v>
      </c>
      <c r="G158" s="78">
        <v>45399</v>
      </c>
      <c r="H158" s="77" t="s">
        <v>9535</v>
      </c>
      <c r="I158" s="80">
        <v>1662422</v>
      </c>
      <c r="J158" s="80" t="s">
        <v>1327</v>
      </c>
      <c r="K158" s="80">
        <v>205668</v>
      </c>
      <c r="L158" s="81">
        <v>45401</v>
      </c>
      <c r="M158" s="77" t="str">
        <f>VLOOKUP(I158,'ITEM#'!A:B,2,0)</f>
        <v>Costco01</v>
      </c>
      <c r="N158" t="s">
        <v>1301</v>
      </c>
      <c r="O158" s="5">
        <v>32</v>
      </c>
      <c r="P158" s="42">
        <f>VLOOKUP(I158,'ITEM#'!A:D,4,0)</f>
        <v>-85.85</v>
      </c>
      <c r="Q158" s="84">
        <f t="shared" si="7"/>
        <v>1</v>
      </c>
      <c r="R158" t="s">
        <v>9279</v>
      </c>
      <c r="S158" s="89" t="s">
        <v>9682</v>
      </c>
    </row>
    <row r="159" spans="1:19" x14ac:dyDescent="0.25">
      <c r="A159" s="77" t="s">
        <v>9531</v>
      </c>
      <c r="B159" s="77" t="s">
        <v>9536</v>
      </c>
      <c r="C159" s="78">
        <v>45399</v>
      </c>
      <c r="D159" s="79">
        <v>-25.55</v>
      </c>
      <c r="E159" s="79">
        <v>0</v>
      </c>
      <c r="F159" s="79">
        <v>-25.55</v>
      </c>
      <c r="G159" s="78">
        <v>45399</v>
      </c>
      <c r="H159" s="77" t="s">
        <v>9537</v>
      </c>
      <c r="I159" s="80">
        <v>1516597</v>
      </c>
      <c r="J159" s="80" t="s">
        <v>1303</v>
      </c>
      <c r="K159" s="80">
        <v>205668</v>
      </c>
      <c r="L159" s="81">
        <v>45401</v>
      </c>
      <c r="M159" s="77" t="str">
        <f>VLOOKUP(I159,'ITEM#'!A:B,2,0)</f>
        <v>Costco01</v>
      </c>
      <c r="N159" t="s">
        <v>1291</v>
      </c>
      <c r="O159" s="5">
        <v>40</v>
      </c>
      <c r="P159" s="42">
        <f>VLOOKUP(I159,'ITEM#'!A:D,4,0)</f>
        <v>-25.55</v>
      </c>
      <c r="Q159" s="84">
        <f t="shared" si="7"/>
        <v>1</v>
      </c>
      <c r="R159" t="s">
        <v>9279</v>
      </c>
      <c r="S159" s="89" t="s">
        <v>9682</v>
      </c>
    </row>
    <row r="160" spans="1:19" x14ac:dyDescent="0.25">
      <c r="A160" s="77" t="s">
        <v>9531</v>
      </c>
      <c r="B160" s="77" t="s">
        <v>9538</v>
      </c>
      <c r="C160" s="78">
        <v>45399</v>
      </c>
      <c r="D160" s="79">
        <f>E160+F160</f>
        <v>-38.659999999999997</v>
      </c>
      <c r="E160" s="79">
        <v>-10.51</v>
      </c>
      <c r="F160" s="79">
        <v>-28.15</v>
      </c>
      <c r="G160" s="78">
        <v>45399</v>
      </c>
      <c r="H160" s="77" t="s">
        <v>9539</v>
      </c>
      <c r="I160" s="80">
        <v>1540783</v>
      </c>
      <c r="J160" s="80" t="s">
        <v>1317</v>
      </c>
      <c r="K160" s="80">
        <v>205668</v>
      </c>
      <c r="L160" s="81">
        <v>45401</v>
      </c>
      <c r="M160" s="77" t="str">
        <f>VLOOKUP(I160,'ITEM#'!A:B,2,0)</f>
        <v>Costco01</v>
      </c>
      <c r="N160" t="s">
        <v>1298</v>
      </c>
      <c r="O160" s="5">
        <v>60</v>
      </c>
      <c r="P160" s="42">
        <f>VLOOKUP(I160,'ITEM#'!A:D,4,0)</f>
        <v>-28.15</v>
      </c>
      <c r="Q160" s="84">
        <f t="shared" si="7"/>
        <v>1</v>
      </c>
      <c r="R160" t="s">
        <v>9279</v>
      </c>
      <c r="S160" s="89" t="s">
        <v>9682</v>
      </c>
    </row>
    <row r="161" spans="1:19" x14ac:dyDescent="0.25">
      <c r="A161" s="77" t="s">
        <v>9531</v>
      </c>
      <c r="B161" s="77" t="s">
        <v>9538</v>
      </c>
      <c r="C161" s="78">
        <v>45399</v>
      </c>
      <c r="D161" s="79">
        <f t="shared" ref="D161:D165" si="9">E161+F161</f>
        <v>-86.72</v>
      </c>
      <c r="E161" s="79">
        <v>-9.3699999999999992</v>
      </c>
      <c r="F161" s="79">
        <v>-77.349999999999994</v>
      </c>
      <c r="G161" s="78">
        <v>45399</v>
      </c>
      <c r="H161" s="77" t="s">
        <v>9539</v>
      </c>
      <c r="I161" s="80">
        <v>1662420</v>
      </c>
      <c r="J161" s="80" t="s">
        <v>1318</v>
      </c>
      <c r="K161" s="80">
        <v>205668</v>
      </c>
      <c r="L161" s="81">
        <v>45401</v>
      </c>
      <c r="M161" s="77" t="str">
        <f>VLOOKUP(I161,'ITEM#'!A:B,2,0)</f>
        <v>Costco01</v>
      </c>
      <c r="N161" t="s">
        <v>1301</v>
      </c>
      <c r="O161" s="5">
        <v>32</v>
      </c>
      <c r="P161" s="42">
        <f>VLOOKUP(I161,'ITEM#'!A:D,4,0)</f>
        <v>-77.349999999999994</v>
      </c>
      <c r="Q161" s="84">
        <f t="shared" si="7"/>
        <v>1</v>
      </c>
      <c r="R161" t="s">
        <v>9279</v>
      </c>
      <c r="S161" s="89" t="s">
        <v>9682</v>
      </c>
    </row>
    <row r="162" spans="1:19" x14ac:dyDescent="0.25">
      <c r="A162" s="77" t="s">
        <v>9531</v>
      </c>
      <c r="B162" s="77" t="s">
        <v>9538</v>
      </c>
      <c r="C162" s="78">
        <v>45399</v>
      </c>
      <c r="D162" s="79">
        <f t="shared" si="9"/>
        <v>-35.870000000000005</v>
      </c>
      <c r="E162" s="79">
        <v>-8.89</v>
      </c>
      <c r="F162" s="79">
        <v>-26.98</v>
      </c>
      <c r="G162" s="78">
        <v>45399</v>
      </c>
      <c r="H162" s="77" t="s">
        <v>9539</v>
      </c>
      <c r="I162" s="80">
        <v>1793728</v>
      </c>
      <c r="J162" s="80" t="s">
        <v>8897</v>
      </c>
      <c r="K162" s="80">
        <v>205668</v>
      </c>
      <c r="L162" s="81">
        <v>45401</v>
      </c>
      <c r="M162" s="77" t="str">
        <f>VLOOKUP(I162,'ITEM#'!A:B,2,0)</f>
        <v>Costco01</v>
      </c>
      <c r="N162" t="s">
        <v>8894</v>
      </c>
      <c r="O162" s="5">
        <v>15</v>
      </c>
      <c r="P162" s="42">
        <f>VLOOKUP(I162,'ITEM#'!A:D,4,0)</f>
        <v>-26.98</v>
      </c>
      <c r="Q162" s="84">
        <f t="shared" si="7"/>
        <v>1</v>
      </c>
      <c r="R162" t="s">
        <v>9279</v>
      </c>
      <c r="S162" s="89" t="s">
        <v>9682</v>
      </c>
    </row>
    <row r="163" spans="1:19" x14ac:dyDescent="0.25">
      <c r="A163" s="77" t="s">
        <v>9531</v>
      </c>
      <c r="B163" s="77" t="s">
        <v>9538</v>
      </c>
      <c r="C163" s="78">
        <v>45399</v>
      </c>
      <c r="D163" s="79">
        <f t="shared" si="9"/>
        <v>-40.36</v>
      </c>
      <c r="E163" s="79">
        <v>-9.07</v>
      </c>
      <c r="F163" s="79">
        <v>-31.29</v>
      </c>
      <c r="G163" s="78">
        <v>45399</v>
      </c>
      <c r="H163" s="77" t="s">
        <v>9539</v>
      </c>
      <c r="I163" s="80">
        <v>1793729</v>
      </c>
      <c r="J163" s="80" t="s">
        <v>8893</v>
      </c>
      <c r="K163" s="80">
        <v>205668</v>
      </c>
      <c r="L163" s="81">
        <v>45401</v>
      </c>
      <c r="M163" s="77" t="str">
        <f>VLOOKUP(I163,'ITEM#'!A:B,2,0)</f>
        <v>Costco01</v>
      </c>
      <c r="N163" t="s">
        <v>8894</v>
      </c>
      <c r="O163" s="5">
        <v>15</v>
      </c>
      <c r="P163" s="42">
        <f>VLOOKUP(I163,'ITEM#'!A:D,4,0)</f>
        <v>-31.29</v>
      </c>
      <c r="Q163" s="84">
        <f t="shared" si="7"/>
        <v>1</v>
      </c>
      <c r="R163" t="s">
        <v>9279</v>
      </c>
      <c r="S163" s="89" t="s">
        <v>9682</v>
      </c>
    </row>
    <row r="164" spans="1:19" x14ac:dyDescent="0.25">
      <c r="A164" s="77" t="s">
        <v>9531</v>
      </c>
      <c r="B164" s="77" t="s">
        <v>9540</v>
      </c>
      <c r="C164" s="78">
        <v>45399</v>
      </c>
      <c r="D164" s="79">
        <f t="shared" si="9"/>
        <v>-86.72</v>
      </c>
      <c r="E164" s="79">
        <v>-9.3699999999999992</v>
      </c>
      <c r="F164" s="79">
        <v>-77.349999999999994</v>
      </c>
      <c r="G164" s="78">
        <v>45399</v>
      </c>
      <c r="H164" s="77" t="s">
        <v>9541</v>
      </c>
      <c r="I164" s="80">
        <v>1662420</v>
      </c>
      <c r="J164" s="80" t="s">
        <v>1318</v>
      </c>
      <c r="K164" s="80">
        <v>205668</v>
      </c>
      <c r="L164" s="81">
        <v>45401</v>
      </c>
      <c r="M164" s="77" t="str">
        <f>VLOOKUP(I164,'ITEM#'!A:B,2,0)</f>
        <v>Costco01</v>
      </c>
      <c r="N164" t="s">
        <v>1301</v>
      </c>
      <c r="O164" s="5">
        <v>32</v>
      </c>
      <c r="P164" s="42">
        <f>VLOOKUP(I164,'ITEM#'!A:D,4,0)</f>
        <v>-77.349999999999994</v>
      </c>
      <c r="Q164" s="84">
        <f t="shared" si="7"/>
        <v>1</v>
      </c>
      <c r="R164" t="s">
        <v>9279</v>
      </c>
      <c r="S164" s="89" t="s">
        <v>9682</v>
      </c>
    </row>
    <row r="165" spans="1:19" x14ac:dyDescent="0.25">
      <c r="A165" s="77" t="s">
        <v>9531</v>
      </c>
      <c r="B165" s="77" t="s">
        <v>9540</v>
      </c>
      <c r="C165" s="78">
        <v>45399</v>
      </c>
      <c r="D165" s="79">
        <f t="shared" si="9"/>
        <v>-40.36</v>
      </c>
      <c r="E165" s="79">
        <v>-9.07</v>
      </c>
      <c r="F165" s="79">
        <v>-31.29</v>
      </c>
      <c r="G165" s="78">
        <v>45399</v>
      </c>
      <c r="H165" s="77" t="s">
        <v>9541</v>
      </c>
      <c r="I165" s="80">
        <v>1793730</v>
      </c>
      <c r="J165" s="80" t="s">
        <v>8899</v>
      </c>
      <c r="K165" s="80">
        <v>205668</v>
      </c>
      <c r="L165" s="81">
        <v>45401</v>
      </c>
      <c r="M165" s="77" t="str">
        <f>VLOOKUP(I165,'ITEM#'!A:B,2,0)</f>
        <v>Costco01</v>
      </c>
      <c r="N165" t="s">
        <v>8894</v>
      </c>
      <c r="O165" s="5">
        <v>15</v>
      </c>
      <c r="P165" s="42">
        <f>VLOOKUP(I165,'ITEM#'!A:D,4,0)</f>
        <v>-31.29</v>
      </c>
      <c r="Q165" s="84">
        <f t="shared" si="7"/>
        <v>1</v>
      </c>
      <c r="R165" t="s">
        <v>9279</v>
      </c>
      <c r="S165" s="89" t="s">
        <v>9682</v>
      </c>
    </row>
    <row r="166" spans="1:19" x14ac:dyDescent="0.25">
      <c r="A166" s="77" t="s">
        <v>9531</v>
      </c>
      <c r="B166" s="77" t="s">
        <v>9542</v>
      </c>
      <c r="C166" s="78">
        <v>45399</v>
      </c>
      <c r="D166" s="79">
        <v>-22.78</v>
      </c>
      <c r="E166" s="79">
        <v>0</v>
      </c>
      <c r="F166" s="79">
        <v>-22.78</v>
      </c>
      <c r="G166" s="78">
        <v>45399</v>
      </c>
      <c r="H166" s="77" t="s">
        <v>9543</v>
      </c>
      <c r="I166" s="80">
        <v>1529944</v>
      </c>
      <c r="J166" s="80" t="s">
        <v>1330</v>
      </c>
      <c r="K166" s="80">
        <v>205668</v>
      </c>
      <c r="L166" s="81">
        <v>45401</v>
      </c>
      <c r="M166" s="77" t="str">
        <f>VLOOKUP(I166,'ITEM#'!A:B,2,0)</f>
        <v>Costco01</v>
      </c>
      <c r="N166" t="s">
        <v>1291</v>
      </c>
      <c r="O166" s="5">
        <v>40</v>
      </c>
      <c r="P166" s="42">
        <f>VLOOKUP(I166,'ITEM#'!A:D,4,0)</f>
        <v>-22.78</v>
      </c>
      <c r="Q166" s="84">
        <f t="shared" si="7"/>
        <v>1</v>
      </c>
      <c r="R166" t="s">
        <v>9279</v>
      </c>
      <c r="S166" s="89" t="s">
        <v>9682</v>
      </c>
    </row>
    <row r="167" spans="1:19" x14ac:dyDescent="0.25">
      <c r="A167" s="77" t="s">
        <v>9531</v>
      </c>
      <c r="B167" s="77" t="s">
        <v>9544</v>
      </c>
      <c r="C167" s="78">
        <v>45399</v>
      </c>
      <c r="D167" s="79">
        <f>F167</f>
        <v>-45.56</v>
      </c>
      <c r="E167" s="79">
        <v>0</v>
      </c>
      <c r="F167" s="79">
        <v>-45.56</v>
      </c>
      <c r="G167" s="78">
        <v>45399</v>
      </c>
      <c r="H167" s="77" t="s">
        <v>9545</v>
      </c>
      <c r="I167" s="80">
        <v>1529939</v>
      </c>
      <c r="J167" s="80" t="s">
        <v>1339</v>
      </c>
      <c r="K167" s="80">
        <v>205668</v>
      </c>
      <c r="L167" s="81">
        <v>45401</v>
      </c>
      <c r="M167" s="77" t="str">
        <f>VLOOKUP(I167,'ITEM#'!A:B,2,0)</f>
        <v>Costco01</v>
      </c>
      <c r="N167" t="s">
        <v>1291</v>
      </c>
      <c r="O167" s="5">
        <v>40</v>
      </c>
      <c r="P167" s="42">
        <f>VLOOKUP(I167,'ITEM#'!A:D,4,0)</f>
        <v>-22.78</v>
      </c>
      <c r="Q167" s="84">
        <f t="shared" si="7"/>
        <v>2</v>
      </c>
      <c r="R167" t="s">
        <v>9279</v>
      </c>
      <c r="S167" s="89" t="s">
        <v>9682</v>
      </c>
    </row>
    <row r="168" spans="1:19" x14ac:dyDescent="0.25">
      <c r="A168" s="77" t="s">
        <v>9531</v>
      </c>
      <c r="B168" s="77" t="s">
        <v>9544</v>
      </c>
      <c r="C168" s="78">
        <v>45399</v>
      </c>
      <c r="D168" s="79">
        <f t="shared" ref="D168:D169" si="10">F168</f>
        <v>-117</v>
      </c>
      <c r="E168" s="79">
        <v>0</v>
      </c>
      <c r="F168" s="79">
        <v>-117</v>
      </c>
      <c r="G168" s="78">
        <v>45399</v>
      </c>
      <c r="H168" s="77" t="s">
        <v>9545</v>
      </c>
      <c r="I168" s="80">
        <v>1529947</v>
      </c>
      <c r="J168" s="80" t="s">
        <v>1294</v>
      </c>
      <c r="K168" s="80">
        <v>205668</v>
      </c>
      <c r="L168" s="81">
        <v>45401</v>
      </c>
      <c r="M168" s="77" t="str">
        <f>VLOOKUP(I168,'ITEM#'!A:B,2,0)</f>
        <v>Costco01</v>
      </c>
      <c r="N168" t="s">
        <v>1291</v>
      </c>
      <c r="O168" s="5">
        <v>40</v>
      </c>
      <c r="P168" s="42">
        <f>VLOOKUP(I168,'ITEM#'!A:D,4,0)</f>
        <v>-39</v>
      </c>
      <c r="Q168" s="84">
        <f t="shared" si="7"/>
        <v>3</v>
      </c>
      <c r="R168" t="s">
        <v>9279</v>
      </c>
      <c r="S168" s="89" t="s">
        <v>9682</v>
      </c>
    </row>
    <row r="169" spans="1:19" x14ac:dyDescent="0.25">
      <c r="A169" s="77" t="s">
        <v>9531</v>
      </c>
      <c r="B169" s="77" t="s">
        <v>9544</v>
      </c>
      <c r="C169" s="78">
        <v>45399</v>
      </c>
      <c r="D169" s="79">
        <f t="shared" si="10"/>
        <v>-282.48</v>
      </c>
      <c r="E169" s="79">
        <v>0</v>
      </c>
      <c r="F169" s="79">
        <v>-282.48</v>
      </c>
      <c r="G169" s="78">
        <v>45399</v>
      </c>
      <c r="H169" s="77" t="s">
        <v>9545</v>
      </c>
      <c r="I169" s="80">
        <v>1585900</v>
      </c>
      <c r="J169" s="80" t="s">
        <v>1320</v>
      </c>
      <c r="K169" s="80">
        <v>205668</v>
      </c>
      <c r="L169" s="81">
        <v>45401</v>
      </c>
      <c r="M169" s="77" t="str">
        <f>VLOOKUP(I169,'ITEM#'!A:B,2,0)</f>
        <v>Costco01</v>
      </c>
      <c r="N169" t="s">
        <v>1291</v>
      </c>
      <c r="O169" s="5">
        <v>40</v>
      </c>
      <c r="P169" s="42">
        <f>VLOOKUP(I169,'ITEM#'!A:D,4,0)</f>
        <v>-70.62</v>
      </c>
      <c r="Q169" s="84">
        <f t="shared" si="7"/>
        <v>4</v>
      </c>
      <c r="R169" t="s">
        <v>9279</v>
      </c>
      <c r="S169" s="89" t="s">
        <v>9682</v>
      </c>
    </row>
    <row r="170" spans="1:19" x14ac:dyDescent="0.25">
      <c r="A170" s="77" t="s">
        <v>9531</v>
      </c>
      <c r="B170" s="77" t="s">
        <v>9546</v>
      </c>
      <c r="C170" s="78">
        <v>45399</v>
      </c>
      <c r="D170" s="79">
        <v>-85.4</v>
      </c>
      <c r="E170" s="79">
        <v>-22.2</v>
      </c>
      <c r="F170" s="79">
        <v>-63.2</v>
      </c>
      <c r="G170" s="78">
        <v>45399</v>
      </c>
      <c r="H170" s="77" t="s">
        <v>9547</v>
      </c>
      <c r="I170" s="80">
        <v>1540784</v>
      </c>
      <c r="J170" s="80" t="s">
        <v>1297</v>
      </c>
      <c r="K170" s="80">
        <v>205668</v>
      </c>
      <c r="L170" s="81">
        <v>45401</v>
      </c>
      <c r="M170" s="77" t="str">
        <f>VLOOKUP(I170,'ITEM#'!A:B,2,0)</f>
        <v>Costco01</v>
      </c>
      <c r="N170" t="s">
        <v>1298</v>
      </c>
      <c r="O170" s="5">
        <v>60</v>
      </c>
      <c r="P170" s="42">
        <f>VLOOKUP(I170,'ITEM#'!A:D,4,0)</f>
        <v>-31.6</v>
      </c>
      <c r="Q170" s="84">
        <f t="shared" si="7"/>
        <v>2</v>
      </c>
      <c r="R170" t="s">
        <v>9279</v>
      </c>
      <c r="S170" s="89" t="s">
        <v>9682</v>
      </c>
    </row>
    <row r="171" spans="1:19" x14ac:dyDescent="0.25">
      <c r="A171" s="77" t="s">
        <v>9531</v>
      </c>
      <c r="B171" s="77" t="s">
        <v>9548</v>
      </c>
      <c r="C171" s="78">
        <v>45399</v>
      </c>
      <c r="D171" s="79">
        <v>-39</v>
      </c>
      <c r="E171" s="79">
        <v>0</v>
      </c>
      <c r="F171" s="79">
        <v>-39</v>
      </c>
      <c r="G171" s="78">
        <v>45399</v>
      </c>
      <c r="H171" s="77" t="s">
        <v>9549</v>
      </c>
      <c r="I171" s="80">
        <v>1529947</v>
      </c>
      <c r="J171" s="80" t="s">
        <v>1294</v>
      </c>
      <c r="K171" s="80">
        <v>205668</v>
      </c>
      <c r="L171" s="81">
        <v>45401</v>
      </c>
      <c r="M171" s="77" t="str">
        <f>VLOOKUP(I171,'ITEM#'!A:B,2,0)</f>
        <v>Costco01</v>
      </c>
      <c r="N171" t="s">
        <v>1291</v>
      </c>
      <c r="O171" s="5">
        <v>40</v>
      </c>
      <c r="P171" s="42">
        <f>VLOOKUP(I171,'ITEM#'!A:D,4,0)</f>
        <v>-39</v>
      </c>
      <c r="Q171" s="84">
        <f t="shared" si="7"/>
        <v>1</v>
      </c>
      <c r="R171" t="s">
        <v>9279</v>
      </c>
      <c r="S171" s="89" t="s">
        <v>9682</v>
      </c>
    </row>
    <row r="172" spans="1:19" x14ac:dyDescent="0.25">
      <c r="A172" s="77" t="s">
        <v>9531</v>
      </c>
      <c r="B172" s="77" t="s">
        <v>9550</v>
      </c>
      <c r="C172" s="78">
        <v>45399</v>
      </c>
      <c r="D172" s="79">
        <v>-190.62</v>
      </c>
      <c r="E172" s="79">
        <v>-18.920000000000002</v>
      </c>
      <c r="F172" s="79">
        <v>-171.7</v>
      </c>
      <c r="G172" s="78">
        <v>45399</v>
      </c>
      <c r="H172" s="77" t="s">
        <v>9551</v>
      </c>
      <c r="I172" s="80">
        <v>1662421</v>
      </c>
      <c r="J172" s="80" t="s">
        <v>1300</v>
      </c>
      <c r="K172" s="80">
        <v>205668</v>
      </c>
      <c r="L172" s="81">
        <v>45401</v>
      </c>
      <c r="M172" s="77" t="str">
        <f>VLOOKUP(I172,'ITEM#'!A:B,2,0)</f>
        <v>Costco01</v>
      </c>
      <c r="N172" t="s">
        <v>1301</v>
      </c>
      <c r="O172" s="5">
        <v>32</v>
      </c>
      <c r="P172" s="42">
        <f>VLOOKUP(I172,'ITEM#'!A:D,4,0)</f>
        <v>-85.85</v>
      </c>
      <c r="Q172" s="84">
        <f t="shared" si="7"/>
        <v>2</v>
      </c>
      <c r="R172" t="s">
        <v>9279</v>
      </c>
      <c r="S172" s="89" t="s">
        <v>9682</v>
      </c>
    </row>
    <row r="173" spans="1:19" x14ac:dyDescent="0.25">
      <c r="A173" s="77" t="s">
        <v>9552</v>
      </c>
      <c r="B173" s="77" t="s">
        <v>9553</v>
      </c>
      <c r="C173" s="78">
        <v>45403</v>
      </c>
      <c r="D173" s="79">
        <v>-39</v>
      </c>
      <c r="E173" s="79">
        <v>0</v>
      </c>
      <c r="F173" s="79">
        <v>-39</v>
      </c>
      <c r="G173" s="78">
        <v>45403</v>
      </c>
      <c r="H173" s="77" t="s">
        <v>9554</v>
      </c>
      <c r="I173" s="80">
        <v>1529947</v>
      </c>
      <c r="J173" s="80" t="s">
        <v>1294</v>
      </c>
      <c r="K173" s="80">
        <v>205679</v>
      </c>
      <c r="L173" s="81">
        <v>45405</v>
      </c>
      <c r="M173" s="77" t="str">
        <f>VLOOKUP(I173,'ITEM#'!A:B,2,0)</f>
        <v>Costco01</v>
      </c>
      <c r="N173" t="s">
        <v>1291</v>
      </c>
      <c r="O173" s="5">
        <v>40</v>
      </c>
      <c r="P173" s="42">
        <f>VLOOKUP(I173,'ITEM#'!A:D,4,0)</f>
        <v>-39</v>
      </c>
      <c r="Q173" s="84">
        <f t="shared" si="7"/>
        <v>1</v>
      </c>
      <c r="R173" t="s">
        <v>9279</v>
      </c>
      <c r="S173" s="89" t="s">
        <v>9682</v>
      </c>
    </row>
    <row r="174" spans="1:19" x14ac:dyDescent="0.25">
      <c r="A174" s="77" t="s">
        <v>9552</v>
      </c>
      <c r="B174" s="77" t="s">
        <v>9555</v>
      </c>
      <c r="C174" s="78">
        <v>45403</v>
      </c>
      <c r="D174" s="79">
        <v>-95.31</v>
      </c>
      <c r="E174" s="79">
        <v>-9.4600000000000009</v>
      </c>
      <c r="F174" s="79">
        <v>-85.85</v>
      </c>
      <c r="G174" s="78">
        <v>45403</v>
      </c>
      <c r="H174" s="77" t="s">
        <v>9556</v>
      </c>
      <c r="I174" s="80">
        <v>1662421</v>
      </c>
      <c r="J174" s="80" t="s">
        <v>1300</v>
      </c>
      <c r="K174" s="80">
        <v>205679</v>
      </c>
      <c r="L174" s="81">
        <v>45405</v>
      </c>
      <c r="M174" s="77" t="str">
        <f>VLOOKUP(I174,'ITEM#'!A:B,2,0)</f>
        <v>Costco01</v>
      </c>
      <c r="N174" t="s">
        <v>1301</v>
      </c>
      <c r="O174" s="5">
        <v>32</v>
      </c>
      <c r="P174" s="42">
        <f>VLOOKUP(I174,'ITEM#'!A:D,4,0)</f>
        <v>-85.85</v>
      </c>
      <c r="Q174" s="84">
        <f t="shared" si="7"/>
        <v>1</v>
      </c>
      <c r="R174" t="s">
        <v>9279</v>
      </c>
      <c r="S174" s="89" t="s">
        <v>9682</v>
      </c>
    </row>
    <row r="175" spans="1:19" x14ac:dyDescent="0.25">
      <c r="A175" s="77" t="s">
        <v>9552</v>
      </c>
      <c r="B175" s="77" t="s">
        <v>9557</v>
      </c>
      <c r="C175" s="78">
        <v>45402</v>
      </c>
      <c r="D175" s="79">
        <v>-42.7</v>
      </c>
      <c r="E175" s="79">
        <v>-11.1</v>
      </c>
      <c r="F175" s="79">
        <v>-31.6</v>
      </c>
      <c r="G175" s="78">
        <v>45402</v>
      </c>
      <c r="H175" s="77" t="s">
        <v>9558</v>
      </c>
      <c r="I175" s="80">
        <v>1540785</v>
      </c>
      <c r="J175" s="80" t="s">
        <v>1328</v>
      </c>
      <c r="K175" s="80">
        <v>205679</v>
      </c>
      <c r="L175" s="81">
        <v>45405</v>
      </c>
      <c r="M175" s="77" t="str">
        <f>VLOOKUP(I175,'ITEM#'!A:B,2,0)</f>
        <v>Costco01</v>
      </c>
      <c r="N175" t="s">
        <v>1298</v>
      </c>
      <c r="O175" s="5">
        <v>60</v>
      </c>
      <c r="P175" s="42">
        <f>VLOOKUP(I175,'ITEM#'!A:D,4,0)</f>
        <v>-31.6</v>
      </c>
      <c r="Q175" s="84">
        <f t="shared" si="7"/>
        <v>1</v>
      </c>
      <c r="R175" t="s">
        <v>9279</v>
      </c>
      <c r="S175" s="89" t="s">
        <v>9682</v>
      </c>
    </row>
    <row r="176" spans="1:19" x14ac:dyDescent="0.25">
      <c r="A176" s="77" t="s">
        <v>9552</v>
      </c>
      <c r="B176" s="77" t="s">
        <v>9559</v>
      </c>
      <c r="C176" s="78">
        <v>45402</v>
      </c>
      <c r="D176" s="79">
        <v>-25.88</v>
      </c>
      <c r="E176" s="79">
        <v>-8.7200000000000006</v>
      </c>
      <c r="F176" s="79">
        <v>-17.16</v>
      </c>
      <c r="G176" s="78">
        <v>45402</v>
      </c>
      <c r="H176" s="77" t="s">
        <v>9560</v>
      </c>
      <c r="I176" s="80">
        <v>1793724</v>
      </c>
      <c r="J176" s="80" t="s">
        <v>8895</v>
      </c>
      <c r="K176" s="80">
        <v>205679</v>
      </c>
      <c r="L176" s="81">
        <v>45405</v>
      </c>
      <c r="M176" s="77" t="str">
        <f>VLOOKUP(I176,'ITEM#'!A:B,2,0)</f>
        <v>Costco01</v>
      </c>
      <c r="N176" t="s">
        <v>8894</v>
      </c>
      <c r="O176" s="5">
        <v>15</v>
      </c>
      <c r="P176" s="42">
        <f>VLOOKUP(I176,'ITEM#'!A:D,4,0)</f>
        <v>-17.16</v>
      </c>
      <c r="Q176" s="84">
        <f t="shared" si="7"/>
        <v>1</v>
      </c>
      <c r="R176" t="s">
        <v>9279</v>
      </c>
      <c r="S176" s="89" t="s">
        <v>9682</v>
      </c>
    </row>
    <row r="177" spans="1:29" x14ac:dyDescent="0.25">
      <c r="A177" s="77" t="s">
        <v>9552</v>
      </c>
      <c r="B177" s="77" t="s">
        <v>9561</v>
      </c>
      <c r="C177" s="78">
        <v>45403</v>
      </c>
      <c r="D177" s="79">
        <v>-39</v>
      </c>
      <c r="E177" s="79">
        <v>0</v>
      </c>
      <c r="F177" s="79">
        <v>-39</v>
      </c>
      <c r="G177" s="78">
        <v>45403</v>
      </c>
      <c r="H177" s="77" t="s">
        <v>9562</v>
      </c>
      <c r="I177" s="80">
        <v>1529947</v>
      </c>
      <c r="J177" s="80" t="s">
        <v>1294</v>
      </c>
      <c r="K177" s="80">
        <v>205679</v>
      </c>
      <c r="L177" s="81">
        <v>45405</v>
      </c>
      <c r="M177" s="77" t="str">
        <f>VLOOKUP(I177,'ITEM#'!A:B,2,0)</f>
        <v>Costco01</v>
      </c>
      <c r="N177" t="s">
        <v>1291</v>
      </c>
      <c r="O177" s="5">
        <v>40</v>
      </c>
      <c r="P177" s="42">
        <f>VLOOKUP(I177,'ITEM#'!A:D,4,0)</f>
        <v>-39</v>
      </c>
      <c r="Q177" s="84">
        <f t="shared" si="7"/>
        <v>1</v>
      </c>
      <c r="R177" t="s">
        <v>9279</v>
      </c>
      <c r="S177" s="89" t="s">
        <v>9682</v>
      </c>
    </row>
    <row r="178" spans="1:29" x14ac:dyDescent="0.25">
      <c r="A178" s="77" t="s">
        <v>9552</v>
      </c>
      <c r="B178" s="77" t="s">
        <v>9563</v>
      </c>
      <c r="C178" s="78">
        <v>45401</v>
      </c>
      <c r="D178" s="79">
        <v>-95.31</v>
      </c>
      <c r="E178" s="79">
        <v>-9.4600000000000009</v>
      </c>
      <c r="F178" s="79">
        <v>-85.85</v>
      </c>
      <c r="G178" s="78">
        <v>45401</v>
      </c>
      <c r="H178" s="77" t="s">
        <v>9564</v>
      </c>
      <c r="I178" s="80">
        <v>1662421</v>
      </c>
      <c r="J178" s="80" t="s">
        <v>1300</v>
      </c>
      <c r="K178" s="80">
        <v>205679</v>
      </c>
      <c r="L178" s="81">
        <v>45405</v>
      </c>
      <c r="M178" s="77" t="str">
        <f>VLOOKUP(I178,'ITEM#'!A:B,2,0)</f>
        <v>Costco01</v>
      </c>
      <c r="N178" t="s">
        <v>1301</v>
      </c>
      <c r="O178" s="5">
        <v>32</v>
      </c>
      <c r="P178" s="42">
        <f>VLOOKUP(I178,'ITEM#'!A:D,4,0)</f>
        <v>-85.85</v>
      </c>
      <c r="Q178" s="84">
        <f t="shared" si="7"/>
        <v>1</v>
      </c>
      <c r="R178" t="s">
        <v>9279</v>
      </c>
      <c r="S178" s="89" t="s">
        <v>9682</v>
      </c>
    </row>
    <row r="179" spans="1:29" x14ac:dyDescent="0.25">
      <c r="A179" s="77" t="s">
        <v>9552</v>
      </c>
      <c r="B179" s="77" t="s">
        <v>9565</v>
      </c>
      <c r="C179" s="78">
        <v>45401</v>
      </c>
      <c r="D179" s="79">
        <v>-25.55</v>
      </c>
      <c r="E179" s="79">
        <v>0</v>
      </c>
      <c r="F179" s="79">
        <v>-25.55</v>
      </c>
      <c r="G179" s="78">
        <v>45401</v>
      </c>
      <c r="H179" s="77" t="s">
        <v>9566</v>
      </c>
      <c r="I179" s="80">
        <v>1516596</v>
      </c>
      <c r="J179" s="80" t="s">
        <v>1344</v>
      </c>
      <c r="K179" s="80">
        <v>205679</v>
      </c>
      <c r="L179" s="81">
        <v>45405</v>
      </c>
      <c r="M179" s="77" t="str">
        <f>VLOOKUP(I179,'ITEM#'!A:B,2,0)</f>
        <v>Costco01</v>
      </c>
      <c r="N179" t="s">
        <v>1291</v>
      </c>
      <c r="O179" s="5">
        <v>40</v>
      </c>
      <c r="P179" s="42">
        <f>VLOOKUP(I179,'ITEM#'!A:D,4,0)</f>
        <v>-25.55</v>
      </c>
      <c r="Q179" s="84">
        <f t="shared" si="7"/>
        <v>1</v>
      </c>
      <c r="R179" t="s">
        <v>9279</v>
      </c>
      <c r="S179" s="89" t="s">
        <v>9682</v>
      </c>
    </row>
    <row r="180" spans="1:29" x14ac:dyDescent="0.25">
      <c r="A180" s="77" t="s">
        <v>9552</v>
      </c>
      <c r="B180" s="77" t="s">
        <v>9567</v>
      </c>
      <c r="C180" s="78">
        <v>45401</v>
      </c>
      <c r="D180" s="79">
        <v>-86.72</v>
      </c>
      <c r="E180" s="79">
        <v>-9.3699999999999992</v>
      </c>
      <c r="F180" s="79">
        <v>-77.349999999999994</v>
      </c>
      <c r="G180" s="78">
        <v>45401</v>
      </c>
      <c r="H180" s="77" t="s">
        <v>9568</v>
      </c>
      <c r="I180" s="80">
        <v>1662420</v>
      </c>
      <c r="J180" s="80" t="s">
        <v>1318</v>
      </c>
      <c r="K180" s="80">
        <v>205679</v>
      </c>
      <c r="L180" s="81">
        <v>45405</v>
      </c>
      <c r="M180" s="77" t="str">
        <f>VLOOKUP(I180,'ITEM#'!A:B,2,0)</f>
        <v>Costco01</v>
      </c>
      <c r="N180" t="s">
        <v>1301</v>
      </c>
      <c r="O180" s="5">
        <v>32</v>
      </c>
      <c r="P180" s="42">
        <f>VLOOKUP(I180,'ITEM#'!A:D,4,0)</f>
        <v>-77.349999999999994</v>
      </c>
      <c r="Q180" s="84">
        <f t="shared" si="7"/>
        <v>1</v>
      </c>
      <c r="R180" t="s">
        <v>9279</v>
      </c>
      <c r="S180" s="89" t="s">
        <v>9682</v>
      </c>
    </row>
    <row r="181" spans="1:29" x14ac:dyDescent="0.25">
      <c r="A181" s="77" t="s">
        <v>9552</v>
      </c>
      <c r="B181" s="77" t="s">
        <v>9569</v>
      </c>
      <c r="C181" s="78">
        <v>45401</v>
      </c>
      <c r="D181" s="79">
        <v>-25.55</v>
      </c>
      <c r="E181" s="79">
        <v>0</v>
      </c>
      <c r="F181" s="79">
        <v>-25.55</v>
      </c>
      <c r="G181" s="78">
        <v>45401</v>
      </c>
      <c r="H181" s="77" t="s">
        <v>9570</v>
      </c>
      <c r="I181" s="80">
        <v>1516596</v>
      </c>
      <c r="J181" s="80" t="s">
        <v>1344</v>
      </c>
      <c r="K181" s="80">
        <v>205679</v>
      </c>
      <c r="L181" s="81">
        <v>45405</v>
      </c>
      <c r="M181" s="77" t="str">
        <f>VLOOKUP(I181,'ITEM#'!A:B,2,0)</f>
        <v>Costco01</v>
      </c>
      <c r="N181" t="s">
        <v>1291</v>
      </c>
      <c r="O181" s="5">
        <v>40</v>
      </c>
      <c r="P181" s="42">
        <f>VLOOKUP(I181,'ITEM#'!A:D,4,0)</f>
        <v>-25.55</v>
      </c>
      <c r="Q181" s="84">
        <f t="shared" si="7"/>
        <v>1</v>
      </c>
      <c r="R181" t="s">
        <v>9279</v>
      </c>
      <c r="S181" s="89" t="s">
        <v>9682</v>
      </c>
    </row>
    <row r="182" spans="1:29" x14ac:dyDescent="0.25">
      <c r="A182" s="77" t="s">
        <v>9552</v>
      </c>
      <c r="B182" s="77" t="s">
        <v>9571</v>
      </c>
      <c r="C182" s="78">
        <v>45401</v>
      </c>
      <c r="D182" s="79">
        <v>-42.7</v>
      </c>
      <c r="E182" s="79">
        <v>-11.1</v>
      </c>
      <c r="F182" s="79">
        <v>-31.6</v>
      </c>
      <c r="G182" s="78">
        <v>45401</v>
      </c>
      <c r="H182" s="77" t="s">
        <v>9572</v>
      </c>
      <c r="I182" s="80">
        <v>1540787</v>
      </c>
      <c r="J182" s="80" t="s">
        <v>1341</v>
      </c>
      <c r="K182" s="80">
        <v>205679</v>
      </c>
      <c r="L182" s="81">
        <v>45405</v>
      </c>
      <c r="M182" s="77" t="str">
        <f>VLOOKUP(I182,'ITEM#'!A:B,2,0)</f>
        <v>Costco01</v>
      </c>
      <c r="N182" t="s">
        <v>1298</v>
      </c>
      <c r="O182" s="5">
        <v>60</v>
      </c>
      <c r="P182" s="42">
        <f>VLOOKUP(I182,'ITEM#'!A:D,4,0)</f>
        <v>-31.6</v>
      </c>
      <c r="Q182" s="84">
        <f t="shared" si="7"/>
        <v>1</v>
      </c>
      <c r="R182" t="s">
        <v>9279</v>
      </c>
      <c r="S182" s="89" t="s">
        <v>9682</v>
      </c>
    </row>
    <row r="183" spans="1:29" x14ac:dyDescent="0.25">
      <c r="A183" s="77" t="s">
        <v>9573</v>
      </c>
      <c r="B183" s="77" t="s">
        <v>9574</v>
      </c>
      <c r="C183" s="78">
        <v>45400</v>
      </c>
      <c r="D183" s="79">
        <v>-51.1</v>
      </c>
      <c r="E183" s="79">
        <v>0</v>
      </c>
      <c r="F183" s="79">
        <v>-51.1</v>
      </c>
      <c r="G183" s="78">
        <v>45400</v>
      </c>
      <c r="H183" s="77" t="s">
        <v>9575</v>
      </c>
      <c r="I183" s="80">
        <v>1516597</v>
      </c>
      <c r="J183" s="80" t="s">
        <v>1303</v>
      </c>
      <c r="K183" s="80">
        <v>205684</v>
      </c>
      <c r="L183" s="81">
        <v>45404</v>
      </c>
      <c r="M183" s="77" t="str">
        <f>VLOOKUP(I183,'ITEM#'!A:B,2,0)</f>
        <v>Costco01</v>
      </c>
      <c r="N183" t="s">
        <v>1291</v>
      </c>
      <c r="O183" s="5">
        <v>40</v>
      </c>
      <c r="P183" s="42">
        <f>VLOOKUP(I183,'ITEM#'!A:D,4,0)</f>
        <v>-25.55</v>
      </c>
      <c r="Q183" s="84">
        <f t="shared" si="7"/>
        <v>2</v>
      </c>
      <c r="R183" t="s">
        <v>9279</v>
      </c>
      <c r="S183" s="89" t="s">
        <v>9682</v>
      </c>
    </row>
    <row r="184" spans="1:29" x14ac:dyDescent="0.25">
      <c r="A184" s="77" t="s">
        <v>9573</v>
      </c>
      <c r="B184" s="77" t="s">
        <v>9576</v>
      </c>
      <c r="C184" s="78">
        <v>45400</v>
      </c>
      <c r="D184" s="79">
        <v>-42.7</v>
      </c>
      <c r="E184" s="79">
        <v>-11.1</v>
      </c>
      <c r="F184" s="79">
        <v>-31.6</v>
      </c>
      <c r="G184" s="78">
        <v>45400</v>
      </c>
      <c r="H184" s="77" t="s">
        <v>9577</v>
      </c>
      <c r="I184" s="80">
        <v>1540784</v>
      </c>
      <c r="J184" s="80" t="s">
        <v>1297</v>
      </c>
      <c r="K184" s="80">
        <v>205684</v>
      </c>
      <c r="L184" s="81">
        <v>45404</v>
      </c>
      <c r="M184" s="77" t="str">
        <f>VLOOKUP(I184,'ITEM#'!A:B,2,0)</f>
        <v>Costco01</v>
      </c>
      <c r="N184" t="s">
        <v>1298</v>
      </c>
      <c r="O184" s="5">
        <v>60</v>
      </c>
      <c r="P184" s="42">
        <f>VLOOKUP(I184,'ITEM#'!A:D,4,0)</f>
        <v>-31.6</v>
      </c>
      <c r="Q184" s="84">
        <f t="shared" si="7"/>
        <v>1</v>
      </c>
      <c r="R184" t="s">
        <v>9279</v>
      </c>
      <c r="S184" s="89" t="s">
        <v>9682</v>
      </c>
    </row>
    <row r="185" spans="1:29" x14ac:dyDescent="0.25">
      <c r="A185" s="77" t="s">
        <v>9573</v>
      </c>
      <c r="B185" s="77" t="s">
        <v>9578</v>
      </c>
      <c r="C185" s="78">
        <v>45400</v>
      </c>
      <c r="D185" s="79">
        <f>E185+F185</f>
        <v>-95.31</v>
      </c>
      <c r="E185" s="79">
        <v>-9.4600000000000009</v>
      </c>
      <c r="F185" s="79">
        <v>-85.85</v>
      </c>
      <c r="G185" s="78">
        <v>45400</v>
      </c>
      <c r="H185" s="77" t="s">
        <v>9579</v>
      </c>
      <c r="I185" s="80">
        <v>1662421</v>
      </c>
      <c r="J185" s="80" t="s">
        <v>1300</v>
      </c>
      <c r="K185" s="80">
        <v>205684</v>
      </c>
      <c r="L185" s="81">
        <v>45404</v>
      </c>
      <c r="M185" s="77" t="str">
        <f>VLOOKUP(I185,'ITEM#'!A:B,2,0)</f>
        <v>Costco01</v>
      </c>
      <c r="N185" t="s">
        <v>1301</v>
      </c>
      <c r="O185" s="5">
        <v>32</v>
      </c>
      <c r="P185" s="42">
        <f>VLOOKUP(I185,'ITEM#'!A:D,4,0)</f>
        <v>-85.85</v>
      </c>
      <c r="Q185" s="84">
        <f t="shared" si="7"/>
        <v>1</v>
      </c>
      <c r="R185" t="s">
        <v>9279</v>
      </c>
      <c r="S185" s="89" t="s">
        <v>9682</v>
      </c>
    </row>
    <row r="186" spans="1:29" x14ac:dyDescent="0.25">
      <c r="A186" s="77" t="s">
        <v>9573</v>
      </c>
      <c r="B186" s="77" t="s">
        <v>9578</v>
      </c>
      <c r="C186" s="78">
        <v>45400</v>
      </c>
      <c r="D186" s="79">
        <f>E186+F186</f>
        <v>-25.880000000000003</v>
      </c>
      <c r="E186" s="79">
        <v>-8.7200000000000006</v>
      </c>
      <c r="F186" s="79">
        <v>-17.16</v>
      </c>
      <c r="G186" s="78">
        <v>45400</v>
      </c>
      <c r="H186" s="77" t="s">
        <v>9579</v>
      </c>
      <c r="I186" s="80">
        <v>1793724</v>
      </c>
      <c r="J186" s="80" t="s">
        <v>8895</v>
      </c>
      <c r="K186" s="80">
        <v>205684</v>
      </c>
      <c r="L186" s="81">
        <v>45404</v>
      </c>
      <c r="M186" s="77" t="str">
        <f>VLOOKUP(I186,'ITEM#'!A:B,2,0)</f>
        <v>Costco01</v>
      </c>
      <c r="N186" t="s">
        <v>8894</v>
      </c>
      <c r="O186" s="5">
        <v>15</v>
      </c>
      <c r="P186" s="42">
        <f>VLOOKUP(I186,'ITEM#'!A:D,4,0)</f>
        <v>-17.16</v>
      </c>
      <c r="Q186" s="84">
        <f t="shared" si="7"/>
        <v>1</v>
      </c>
      <c r="R186" t="s">
        <v>9279</v>
      </c>
      <c r="S186" s="89" t="s">
        <v>9682</v>
      </c>
    </row>
    <row r="187" spans="1:29" x14ac:dyDescent="0.25">
      <c r="A187" s="77" t="s">
        <v>9573</v>
      </c>
      <c r="B187" s="77" t="s">
        <v>9580</v>
      </c>
      <c r="C187" s="78">
        <v>45400</v>
      </c>
      <c r="D187" s="79">
        <v>-40.36</v>
      </c>
      <c r="E187" s="79">
        <v>-9.07</v>
      </c>
      <c r="F187" s="79">
        <v>-31.29</v>
      </c>
      <c r="G187" s="78">
        <v>45400</v>
      </c>
      <c r="H187" s="77" t="s">
        <v>9581</v>
      </c>
      <c r="I187" s="80">
        <v>1793729</v>
      </c>
      <c r="J187" s="80" t="s">
        <v>8893</v>
      </c>
      <c r="K187" s="80">
        <v>205684</v>
      </c>
      <c r="L187" s="81">
        <v>45404</v>
      </c>
      <c r="M187" s="77" t="str">
        <f>VLOOKUP(I187,'ITEM#'!A:B,2,0)</f>
        <v>Costco01</v>
      </c>
      <c r="N187" t="s">
        <v>8894</v>
      </c>
      <c r="O187" s="5">
        <v>15</v>
      </c>
      <c r="P187" s="42">
        <f>VLOOKUP(I187,'ITEM#'!A:D,4,0)</f>
        <v>-31.29</v>
      </c>
      <c r="Q187" s="84">
        <f t="shared" si="7"/>
        <v>1</v>
      </c>
      <c r="R187" t="s">
        <v>9279</v>
      </c>
      <c r="S187" s="89" t="s">
        <v>9682</v>
      </c>
    </row>
    <row r="188" spans="1:29" x14ac:dyDescent="0.25">
      <c r="A188" s="77" t="s">
        <v>9573</v>
      </c>
      <c r="B188" s="77" t="s">
        <v>9582</v>
      </c>
      <c r="C188" s="78">
        <v>45400</v>
      </c>
      <c r="D188" s="79">
        <v>-95.31</v>
      </c>
      <c r="E188" s="79">
        <v>-9.4600000000000009</v>
      </c>
      <c r="F188" s="79">
        <v>-85.85</v>
      </c>
      <c r="G188" s="78">
        <v>45400</v>
      </c>
      <c r="H188" s="77" t="s">
        <v>9583</v>
      </c>
      <c r="I188" s="80">
        <v>1662422</v>
      </c>
      <c r="J188" s="80" t="s">
        <v>1327</v>
      </c>
      <c r="K188" s="80">
        <v>205684</v>
      </c>
      <c r="L188" s="81">
        <v>45404</v>
      </c>
      <c r="M188" s="77" t="str">
        <f>VLOOKUP(I188,'ITEM#'!A:B,2,0)</f>
        <v>Costco01</v>
      </c>
      <c r="N188" t="s">
        <v>1301</v>
      </c>
      <c r="O188" s="5">
        <v>32</v>
      </c>
      <c r="P188" s="42">
        <f>VLOOKUP(I188,'ITEM#'!A:D,4,0)</f>
        <v>-85.85</v>
      </c>
      <c r="Q188" s="84">
        <f t="shared" si="7"/>
        <v>1</v>
      </c>
      <c r="R188" t="s">
        <v>9279</v>
      </c>
      <c r="S188" s="89" t="s">
        <v>9682</v>
      </c>
    </row>
    <row r="189" spans="1:29" x14ac:dyDescent="0.25">
      <c r="A189" s="77" t="s">
        <v>9573</v>
      </c>
      <c r="B189" s="77" t="s">
        <v>9584</v>
      </c>
      <c r="C189" s="78">
        <v>45400</v>
      </c>
      <c r="D189" s="79">
        <v>-25.55</v>
      </c>
      <c r="E189" s="79">
        <v>0</v>
      </c>
      <c r="F189" s="79">
        <v>-25.55</v>
      </c>
      <c r="G189" s="78">
        <v>45400</v>
      </c>
      <c r="H189" s="77" t="s">
        <v>9585</v>
      </c>
      <c r="I189" s="80">
        <v>1516597</v>
      </c>
      <c r="J189" s="80" t="s">
        <v>1303</v>
      </c>
      <c r="K189" s="80">
        <v>205684</v>
      </c>
      <c r="L189" s="81">
        <v>45404</v>
      </c>
      <c r="M189" s="77" t="str">
        <f>VLOOKUP(I189,'ITEM#'!A:B,2,0)</f>
        <v>Costco01</v>
      </c>
      <c r="N189" t="s">
        <v>1291</v>
      </c>
      <c r="O189" s="5">
        <v>40</v>
      </c>
      <c r="P189" s="42">
        <f>VLOOKUP(I189,'ITEM#'!A:D,4,0)</f>
        <v>-25.55</v>
      </c>
      <c r="Q189" s="84">
        <f t="shared" si="7"/>
        <v>1</v>
      </c>
      <c r="R189" t="s">
        <v>9279</v>
      </c>
      <c r="S189" s="89" t="s">
        <v>9682</v>
      </c>
    </row>
    <row r="190" spans="1:29" s="98" customFormat="1" x14ac:dyDescent="0.25">
      <c r="A190" s="98" t="s">
        <v>9586</v>
      </c>
      <c r="B190" s="100" t="s">
        <v>9587</v>
      </c>
      <c r="C190" s="99">
        <v>45405</v>
      </c>
      <c r="D190" s="101">
        <v>-22.14</v>
      </c>
      <c r="E190" s="79">
        <v>0</v>
      </c>
      <c r="F190" s="101">
        <v>-22.14</v>
      </c>
      <c r="G190" s="99">
        <v>45405</v>
      </c>
      <c r="H190" s="100" t="s">
        <v>9588</v>
      </c>
      <c r="I190" s="100">
        <v>1744685</v>
      </c>
      <c r="J190" s="100" t="s">
        <v>9679</v>
      </c>
      <c r="K190" s="100">
        <v>205891</v>
      </c>
      <c r="L190" s="99">
        <v>45407</v>
      </c>
      <c r="M190" s="100" t="str">
        <f>VLOOKUP(I190,'ITEM#'!A:B,2,0)</f>
        <v>Costco01</v>
      </c>
      <c r="N190" s="98" t="s">
        <v>1291</v>
      </c>
      <c r="O190" s="5">
        <v>40</v>
      </c>
      <c r="P190" s="102">
        <f>VLOOKUP(I190,'ITEM#'!A:D,4,0)</f>
        <v>-23.31</v>
      </c>
      <c r="Q190" s="103">
        <f t="shared" si="7"/>
        <v>0.94980694980694991</v>
      </c>
      <c r="R190" t="s">
        <v>9279</v>
      </c>
      <c r="S190" s="89" t="s">
        <v>9682</v>
      </c>
      <c r="AA190" s="41"/>
      <c r="AB190" s="41"/>
      <c r="AC190" s="41"/>
    </row>
    <row r="191" spans="1:29" x14ac:dyDescent="0.25">
      <c r="A191" s="77" t="s">
        <v>9586</v>
      </c>
      <c r="B191" s="77" t="s">
        <v>9589</v>
      </c>
      <c r="C191" s="78">
        <v>45405</v>
      </c>
      <c r="D191" s="79">
        <f>E191+F191</f>
        <v>-77.319999999999993</v>
      </c>
      <c r="E191" s="79">
        <v>-21.02</v>
      </c>
      <c r="F191" s="79">
        <v>-56.3</v>
      </c>
      <c r="G191" s="78">
        <v>45405</v>
      </c>
      <c r="H191" s="77" t="s">
        <v>9590</v>
      </c>
      <c r="I191" s="80">
        <v>1540780</v>
      </c>
      <c r="J191" s="80" t="s">
        <v>1334</v>
      </c>
      <c r="K191" s="80">
        <v>205891</v>
      </c>
      <c r="L191" s="81">
        <v>45407</v>
      </c>
      <c r="M191" s="77" t="str">
        <f>VLOOKUP(I191,'ITEM#'!A:B,2,0)</f>
        <v>Costco01</v>
      </c>
      <c r="N191" t="s">
        <v>1298</v>
      </c>
      <c r="O191" s="5">
        <v>60</v>
      </c>
      <c r="P191" s="42">
        <f>VLOOKUP(I191,'ITEM#'!A:D,4,0)</f>
        <v>-28.15</v>
      </c>
      <c r="Q191" s="84">
        <f t="shared" si="7"/>
        <v>2</v>
      </c>
      <c r="R191" t="s">
        <v>9279</v>
      </c>
      <c r="S191" s="89" t="s">
        <v>9682</v>
      </c>
    </row>
    <row r="192" spans="1:29" x14ac:dyDescent="0.25">
      <c r="A192" s="77" t="s">
        <v>9586</v>
      </c>
      <c r="B192" s="77" t="s">
        <v>9589</v>
      </c>
      <c r="C192" s="78">
        <v>45405</v>
      </c>
      <c r="D192" s="79">
        <f t="shared" ref="D192:D193" si="11">E192+F192</f>
        <v>-77.319999999999993</v>
      </c>
      <c r="E192" s="79">
        <v>-21.02</v>
      </c>
      <c r="F192" s="79">
        <v>-56.3</v>
      </c>
      <c r="G192" s="78">
        <v>45405</v>
      </c>
      <c r="H192" s="77" t="s">
        <v>9590</v>
      </c>
      <c r="I192" s="80">
        <v>1540783</v>
      </c>
      <c r="J192" s="80" t="s">
        <v>1317</v>
      </c>
      <c r="K192" s="80">
        <v>205891</v>
      </c>
      <c r="L192" s="81">
        <v>45407</v>
      </c>
      <c r="M192" s="77" t="str">
        <f>VLOOKUP(I192,'ITEM#'!A:B,2,0)</f>
        <v>Costco01</v>
      </c>
      <c r="N192" t="s">
        <v>1298</v>
      </c>
      <c r="O192" s="5">
        <v>60</v>
      </c>
      <c r="P192" s="42">
        <f>VLOOKUP(I192,'ITEM#'!A:D,4,0)</f>
        <v>-28.15</v>
      </c>
      <c r="Q192" s="84">
        <f t="shared" si="7"/>
        <v>2</v>
      </c>
      <c r="R192" t="s">
        <v>9279</v>
      </c>
      <c r="S192" s="89" t="s">
        <v>9682</v>
      </c>
    </row>
    <row r="193" spans="1:19" x14ac:dyDescent="0.25">
      <c r="A193" s="77" t="s">
        <v>9586</v>
      </c>
      <c r="B193" s="77" t="s">
        <v>9589</v>
      </c>
      <c r="C193" s="78">
        <v>45405</v>
      </c>
      <c r="D193" s="79">
        <f t="shared" si="11"/>
        <v>-85.4</v>
      </c>
      <c r="E193" s="79">
        <v>-22.2</v>
      </c>
      <c r="F193" s="79">
        <v>-63.2</v>
      </c>
      <c r="G193" s="78">
        <v>45405</v>
      </c>
      <c r="H193" s="77" t="s">
        <v>9590</v>
      </c>
      <c r="I193" s="80">
        <v>1593358</v>
      </c>
      <c r="J193" s="80" t="s">
        <v>1322</v>
      </c>
      <c r="K193" s="80">
        <v>205891</v>
      </c>
      <c r="L193" s="81">
        <v>45407</v>
      </c>
      <c r="M193" s="77" t="str">
        <f>VLOOKUP(I193,'ITEM#'!A:B,2,0)</f>
        <v>Costco01</v>
      </c>
      <c r="N193" t="s">
        <v>1298</v>
      </c>
      <c r="O193" s="5">
        <v>60</v>
      </c>
      <c r="P193" s="42">
        <f>VLOOKUP(I193,'ITEM#'!A:D,4,0)</f>
        <v>-31.6</v>
      </c>
      <c r="Q193" s="84">
        <f t="shared" si="7"/>
        <v>2</v>
      </c>
      <c r="R193" t="s">
        <v>9279</v>
      </c>
      <c r="S193" s="89" t="s">
        <v>9682</v>
      </c>
    </row>
    <row r="194" spans="1:19" x14ac:dyDescent="0.25">
      <c r="A194" s="77" t="s">
        <v>9586</v>
      </c>
      <c r="B194" s="77" t="s">
        <v>9591</v>
      </c>
      <c r="C194" s="78">
        <v>45405</v>
      </c>
      <c r="D194" s="79">
        <v>-39</v>
      </c>
      <c r="E194" s="79">
        <v>0</v>
      </c>
      <c r="F194" s="79">
        <v>-39</v>
      </c>
      <c r="G194" s="78">
        <v>45405</v>
      </c>
      <c r="H194" s="77" t="s">
        <v>9592</v>
      </c>
      <c r="I194" s="80">
        <v>1529947</v>
      </c>
      <c r="J194" s="80" t="s">
        <v>1294</v>
      </c>
      <c r="K194" s="80">
        <v>205891</v>
      </c>
      <c r="L194" s="81">
        <v>45407</v>
      </c>
      <c r="M194" s="77" t="str">
        <f>VLOOKUP(I194,'ITEM#'!A:B,2,0)</f>
        <v>Costco01</v>
      </c>
      <c r="N194" t="s">
        <v>1291</v>
      </c>
      <c r="O194" s="5">
        <v>40</v>
      </c>
      <c r="P194" s="42">
        <f>VLOOKUP(I194,'ITEM#'!A:D,4,0)</f>
        <v>-39</v>
      </c>
      <c r="Q194" s="84">
        <f t="shared" ref="Q194:Q243" si="12">F194/P194</f>
        <v>1</v>
      </c>
      <c r="R194" t="s">
        <v>9279</v>
      </c>
      <c r="S194" s="89" t="s">
        <v>9682</v>
      </c>
    </row>
    <row r="195" spans="1:19" x14ac:dyDescent="0.25">
      <c r="A195" s="77" t="s">
        <v>9586</v>
      </c>
      <c r="B195" s="77" t="s">
        <v>9593</v>
      </c>
      <c r="C195" s="78">
        <v>45405</v>
      </c>
      <c r="D195" s="79">
        <v>-25.55</v>
      </c>
      <c r="E195" s="79">
        <v>0</v>
      </c>
      <c r="F195" s="79">
        <v>-25.55</v>
      </c>
      <c r="G195" s="78">
        <v>45405</v>
      </c>
      <c r="H195" s="77" t="s">
        <v>9594</v>
      </c>
      <c r="I195" s="80">
        <v>1516596</v>
      </c>
      <c r="J195" s="80" t="s">
        <v>1344</v>
      </c>
      <c r="K195" s="80">
        <v>205891</v>
      </c>
      <c r="L195" s="81">
        <v>45407</v>
      </c>
      <c r="M195" s="77" t="str">
        <f>VLOOKUP(I195,'ITEM#'!A:B,2,0)</f>
        <v>Costco01</v>
      </c>
      <c r="N195" t="s">
        <v>1291</v>
      </c>
      <c r="O195" s="5">
        <v>40</v>
      </c>
      <c r="P195" s="42">
        <f>VLOOKUP(I195,'ITEM#'!A:D,4,0)</f>
        <v>-25.55</v>
      </c>
      <c r="Q195" s="84">
        <f t="shared" si="12"/>
        <v>1</v>
      </c>
      <c r="R195" t="s">
        <v>9279</v>
      </c>
      <c r="S195" s="89" t="s">
        <v>9682</v>
      </c>
    </row>
    <row r="196" spans="1:19" x14ac:dyDescent="0.25">
      <c r="A196" s="77" t="s">
        <v>9586</v>
      </c>
      <c r="B196" s="77" t="s">
        <v>9595</v>
      </c>
      <c r="C196" s="78">
        <v>45405</v>
      </c>
      <c r="D196" s="79">
        <v>-25.55</v>
      </c>
      <c r="E196" s="79">
        <v>0</v>
      </c>
      <c r="F196" s="79">
        <v>-25.55</v>
      </c>
      <c r="G196" s="78">
        <v>45405</v>
      </c>
      <c r="H196" s="77" t="s">
        <v>9596</v>
      </c>
      <c r="I196" s="80">
        <v>1516597</v>
      </c>
      <c r="J196" s="80" t="s">
        <v>1303</v>
      </c>
      <c r="K196" s="80">
        <v>205891</v>
      </c>
      <c r="L196" s="81">
        <v>45407</v>
      </c>
      <c r="M196" s="77" t="str">
        <f>VLOOKUP(I196,'ITEM#'!A:B,2,0)</f>
        <v>Costco01</v>
      </c>
      <c r="N196" t="s">
        <v>1291</v>
      </c>
      <c r="O196" s="5">
        <v>40</v>
      </c>
      <c r="P196" s="42">
        <f>VLOOKUP(I196,'ITEM#'!A:D,4,0)</f>
        <v>-25.55</v>
      </c>
      <c r="Q196" s="84">
        <f t="shared" si="12"/>
        <v>1</v>
      </c>
      <c r="R196" t="s">
        <v>9279</v>
      </c>
      <c r="S196" s="89" t="s">
        <v>9682</v>
      </c>
    </row>
    <row r="197" spans="1:19" x14ac:dyDescent="0.25">
      <c r="A197" s="77" t="s">
        <v>9586</v>
      </c>
      <c r="B197" s="77" t="s">
        <v>9597</v>
      </c>
      <c r="C197" s="78">
        <v>45405</v>
      </c>
      <c r="D197" s="79">
        <f>E197+F197</f>
        <v>-173.44</v>
      </c>
      <c r="E197" s="79">
        <v>-18.739999999999998</v>
      </c>
      <c r="F197" s="79">
        <v>-154.69999999999999</v>
      </c>
      <c r="G197" s="78">
        <v>45405</v>
      </c>
      <c r="H197" s="77" t="s">
        <v>9598</v>
      </c>
      <c r="I197" s="80">
        <v>1662420</v>
      </c>
      <c r="J197" s="80" t="s">
        <v>1318</v>
      </c>
      <c r="K197" s="80">
        <v>205891</v>
      </c>
      <c r="L197" s="81">
        <v>45407</v>
      </c>
      <c r="M197" s="77" t="str">
        <f>VLOOKUP(I197,'ITEM#'!A:B,2,0)</f>
        <v>Costco01</v>
      </c>
      <c r="N197" t="s">
        <v>1301</v>
      </c>
      <c r="O197" s="5">
        <v>32</v>
      </c>
      <c r="P197" s="42">
        <f>VLOOKUP(I197,'ITEM#'!A:D,4,0)</f>
        <v>-77.349999999999994</v>
      </c>
      <c r="Q197" s="84">
        <f t="shared" si="12"/>
        <v>2</v>
      </c>
      <c r="R197" t="s">
        <v>9279</v>
      </c>
      <c r="S197" s="89" t="s">
        <v>9682</v>
      </c>
    </row>
    <row r="198" spans="1:19" x14ac:dyDescent="0.25">
      <c r="A198" s="77" t="s">
        <v>9586</v>
      </c>
      <c r="B198" s="77" t="s">
        <v>9597</v>
      </c>
      <c r="C198" s="78">
        <v>45405</v>
      </c>
      <c r="D198" s="79">
        <f>E198+F198</f>
        <v>-95.31</v>
      </c>
      <c r="E198" s="79">
        <v>-9.4600000000000009</v>
      </c>
      <c r="F198" s="79">
        <v>-85.85</v>
      </c>
      <c r="G198" s="78">
        <v>45405</v>
      </c>
      <c r="H198" s="77" t="s">
        <v>9598</v>
      </c>
      <c r="I198" s="80">
        <v>1662422</v>
      </c>
      <c r="J198" s="80" t="s">
        <v>1327</v>
      </c>
      <c r="K198" s="80">
        <v>205891</v>
      </c>
      <c r="L198" s="81">
        <v>45407</v>
      </c>
      <c r="M198" s="77" t="str">
        <f>VLOOKUP(I198,'ITEM#'!A:B,2,0)</f>
        <v>Costco01</v>
      </c>
      <c r="N198" t="s">
        <v>1301</v>
      </c>
      <c r="O198" s="5">
        <v>32</v>
      </c>
      <c r="P198" s="42">
        <f>VLOOKUP(I198,'ITEM#'!A:D,4,0)</f>
        <v>-85.85</v>
      </c>
      <c r="Q198" s="84">
        <f t="shared" si="12"/>
        <v>1</v>
      </c>
      <c r="R198" t="s">
        <v>9279</v>
      </c>
      <c r="S198" s="89" t="s">
        <v>9682</v>
      </c>
    </row>
    <row r="199" spans="1:19" x14ac:dyDescent="0.25">
      <c r="A199" s="77" t="s">
        <v>9586</v>
      </c>
      <c r="B199" s="77" t="s">
        <v>9599</v>
      </c>
      <c r="C199" s="78">
        <v>45405</v>
      </c>
      <c r="D199" s="79">
        <f t="shared" ref="D199:D205" si="13">E199+F199</f>
        <v>-38.659999999999997</v>
      </c>
      <c r="E199" s="79">
        <v>-10.51</v>
      </c>
      <c r="F199" s="79">
        <v>-28.15</v>
      </c>
      <c r="G199" s="78">
        <v>45405</v>
      </c>
      <c r="H199" s="77" t="s">
        <v>9600</v>
      </c>
      <c r="I199" s="80">
        <v>1540780</v>
      </c>
      <c r="J199" s="80" t="s">
        <v>1334</v>
      </c>
      <c r="K199" s="80">
        <v>205891</v>
      </c>
      <c r="L199" s="81">
        <v>45407</v>
      </c>
      <c r="M199" s="77" t="str">
        <f>VLOOKUP(I199,'ITEM#'!A:B,2,0)</f>
        <v>Costco01</v>
      </c>
      <c r="N199" t="s">
        <v>1298</v>
      </c>
      <c r="O199" s="5">
        <v>60</v>
      </c>
      <c r="P199" s="42">
        <f>VLOOKUP(I199,'ITEM#'!A:D,4,0)</f>
        <v>-28.15</v>
      </c>
      <c r="Q199" s="84">
        <f t="shared" si="12"/>
        <v>1</v>
      </c>
      <c r="R199" t="s">
        <v>9279</v>
      </c>
      <c r="S199" s="89" t="s">
        <v>9682</v>
      </c>
    </row>
    <row r="200" spans="1:19" x14ac:dyDescent="0.25">
      <c r="A200" s="77" t="s">
        <v>9586</v>
      </c>
      <c r="B200" s="77" t="s">
        <v>9599</v>
      </c>
      <c r="C200" s="78">
        <v>45405</v>
      </c>
      <c r="D200" s="79">
        <f t="shared" si="13"/>
        <v>-86.72</v>
      </c>
      <c r="E200" s="79">
        <v>-9.3699999999999992</v>
      </c>
      <c r="F200" s="79">
        <v>-77.349999999999994</v>
      </c>
      <c r="G200" s="78">
        <v>45405</v>
      </c>
      <c r="H200" s="77" t="s">
        <v>9600</v>
      </c>
      <c r="I200" s="80">
        <v>1662420</v>
      </c>
      <c r="J200" s="80" t="s">
        <v>1318</v>
      </c>
      <c r="K200" s="80">
        <v>205891</v>
      </c>
      <c r="L200" s="81">
        <v>45407</v>
      </c>
      <c r="M200" s="77" t="str">
        <f>VLOOKUP(I200,'ITEM#'!A:B,2,0)</f>
        <v>Costco01</v>
      </c>
      <c r="N200" t="s">
        <v>1301</v>
      </c>
      <c r="O200" s="5">
        <v>32</v>
      </c>
      <c r="P200" s="42">
        <f>VLOOKUP(I200,'ITEM#'!A:D,4,0)</f>
        <v>-77.349999999999994</v>
      </c>
      <c r="Q200" s="84">
        <f t="shared" si="12"/>
        <v>1</v>
      </c>
      <c r="R200" t="s">
        <v>9279</v>
      </c>
      <c r="S200" s="89" t="s">
        <v>9682</v>
      </c>
    </row>
    <row r="201" spans="1:19" x14ac:dyDescent="0.25">
      <c r="A201" s="77" t="s">
        <v>9586</v>
      </c>
      <c r="B201" s="77" t="s">
        <v>9599</v>
      </c>
      <c r="C201" s="78">
        <v>45405</v>
      </c>
      <c r="D201" s="79">
        <f t="shared" si="13"/>
        <v>-95.31</v>
      </c>
      <c r="E201" s="79">
        <v>-9.4600000000000009</v>
      </c>
      <c r="F201" s="79">
        <v>-85.85</v>
      </c>
      <c r="G201" s="78">
        <v>45405</v>
      </c>
      <c r="H201" s="77" t="s">
        <v>9600</v>
      </c>
      <c r="I201" s="80">
        <v>1662421</v>
      </c>
      <c r="J201" s="80" t="s">
        <v>1300</v>
      </c>
      <c r="K201" s="80">
        <v>205891</v>
      </c>
      <c r="L201" s="81">
        <v>45407</v>
      </c>
      <c r="M201" s="77" t="str">
        <f>VLOOKUP(I201,'ITEM#'!A:B,2,0)</f>
        <v>Costco01</v>
      </c>
      <c r="N201" t="s">
        <v>1301</v>
      </c>
      <c r="O201" s="5">
        <v>32</v>
      </c>
      <c r="P201" s="42">
        <f>VLOOKUP(I201,'ITEM#'!A:D,4,0)</f>
        <v>-85.85</v>
      </c>
      <c r="Q201" s="84">
        <f t="shared" si="12"/>
        <v>1</v>
      </c>
      <c r="R201" t="s">
        <v>9279</v>
      </c>
      <c r="S201" s="89" t="s">
        <v>9682</v>
      </c>
    </row>
    <row r="202" spans="1:19" x14ac:dyDescent="0.25">
      <c r="A202" s="77" t="s">
        <v>9586</v>
      </c>
      <c r="B202" s="77" t="s">
        <v>9601</v>
      </c>
      <c r="C202" s="78">
        <v>45405</v>
      </c>
      <c r="D202" s="79">
        <f t="shared" si="13"/>
        <v>-38.659999999999997</v>
      </c>
      <c r="E202" s="79">
        <v>-10.51</v>
      </c>
      <c r="F202" s="79">
        <v>-28.15</v>
      </c>
      <c r="G202" s="78">
        <v>45405</v>
      </c>
      <c r="H202" s="77" t="s">
        <v>9602</v>
      </c>
      <c r="I202" s="80">
        <v>1540780</v>
      </c>
      <c r="J202" s="80" t="s">
        <v>1334</v>
      </c>
      <c r="K202" s="80">
        <v>205891</v>
      </c>
      <c r="L202" s="81">
        <v>45407</v>
      </c>
      <c r="M202" s="77" t="str">
        <f>VLOOKUP(I202,'ITEM#'!A:B,2,0)</f>
        <v>Costco01</v>
      </c>
      <c r="N202" t="s">
        <v>1298</v>
      </c>
      <c r="O202" s="5">
        <v>60</v>
      </c>
      <c r="P202" s="42">
        <f>VLOOKUP(I202,'ITEM#'!A:D,4,0)</f>
        <v>-28.15</v>
      </c>
      <c r="Q202" s="84">
        <f t="shared" si="12"/>
        <v>1</v>
      </c>
      <c r="R202" t="s">
        <v>9279</v>
      </c>
      <c r="S202" s="89" t="s">
        <v>9682</v>
      </c>
    </row>
    <row r="203" spans="1:19" x14ac:dyDescent="0.25">
      <c r="A203" s="77" t="s">
        <v>9586</v>
      </c>
      <c r="B203" s="77" t="s">
        <v>9601</v>
      </c>
      <c r="C203" s="78">
        <v>45405</v>
      </c>
      <c r="D203" s="79">
        <f t="shared" si="13"/>
        <v>-42.7</v>
      </c>
      <c r="E203" s="79">
        <v>-11.1</v>
      </c>
      <c r="F203" s="79">
        <v>-31.6</v>
      </c>
      <c r="G203" s="78">
        <v>45405</v>
      </c>
      <c r="H203" s="77" t="s">
        <v>9602</v>
      </c>
      <c r="I203" s="80">
        <v>1540785</v>
      </c>
      <c r="J203" s="80" t="s">
        <v>1328</v>
      </c>
      <c r="K203" s="80">
        <v>205891</v>
      </c>
      <c r="L203" s="81">
        <v>45407</v>
      </c>
      <c r="M203" s="77" t="str">
        <f>VLOOKUP(I203,'ITEM#'!A:B,2,0)</f>
        <v>Costco01</v>
      </c>
      <c r="N203" t="s">
        <v>1298</v>
      </c>
      <c r="O203" s="5">
        <v>60</v>
      </c>
      <c r="P203" s="42">
        <f>VLOOKUP(I203,'ITEM#'!A:D,4,0)</f>
        <v>-31.6</v>
      </c>
      <c r="Q203" s="84">
        <f t="shared" si="12"/>
        <v>1</v>
      </c>
      <c r="R203" t="s">
        <v>9279</v>
      </c>
      <c r="S203" s="89" t="s">
        <v>9682</v>
      </c>
    </row>
    <row r="204" spans="1:19" x14ac:dyDescent="0.25">
      <c r="A204" s="77" t="s">
        <v>9586</v>
      </c>
      <c r="B204" s="77" t="s">
        <v>9601</v>
      </c>
      <c r="C204" s="78">
        <v>45405</v>
      </c>
      <c r="D204" s="79">
        <f t="shared" si="13"/>
        <v>-42.7</v>
      </c>
      <c r="E204" s="79">
        <v>-11.1</v>
      </c>
      <c r="F204" s="79">
        <v>-31.6</v>
      </c>
      <c r="G204" s="78">
        <v>45405</v>
      </c>
      <c r="H204" s="77" t="s">
        <v>9602</v>
      </c>
      <c r="I204" s="80">
        <v>1593358</v>
      </c>
      <c r="J204" s="80" t="s">
        <v>1322</v>
      </c>
      <c r="K204" s="80">
        <v>205891</v>
      </c>
      <c r="L204" s="81">
        <v>45407</v>
      </c>
      <c r="M204" s="77" t="str">
        <f>VLOOKUP(I204,'ITEM#'!A:B,2,0)</f>
        <v>Costco01</v>
      </c>
      <c r="N204" t="s">
        <v>1298</v>
      </c>
      <c r="O204" s="5">
        <v>60</v>
      </c>
      <c r="P204" s="42">
        <f>VLOOKUP(I204,'ITEM#'!A:D,4,0)</f>
        <v>-31.6</v>
      </c>
      <c r="Q204" s="84">
        <f t="shared" si="12"/>
        <v>1</v>
      </c>
      <c r="R204" t="s">
        <v>9279</v>
      </c>
      <c r="S204" s="89" t="s">
        <v>9682</v>
      </c>
    </row>
    <row r="205" spans="1:19" x14ac:dyDescent="0.25">
      <c r="A205" s="77" t="s">
        <v>9586</v>
      </c>
      <c r="B205" s="77" t="s">
        <v>9601</v>
      </c>
      <c r="C205" s="78">
        <v>45405</v>
      </c>
      <c r="D205" s="79">
        <f t="shared" si="13"/>
        <v>-190.62</v>
      </c>
      <c r="E205" s="79">
        <v>-18.920000000000002</v>
      </c>
      <c r="F205" s="79">
        <v>-171.7</v>
      </c>
      <c r="G205" s="78">
        <v>45405</v>
      </c>
      <c r="H205" s="77" t="s">
        <v>9602</v>
      </c>
      <c r="I205" s="80">
        <v>1662422</v>
      </c>
      <c r="J205" s="80" t="s">
        <v>1327</v>
      </c>
      <c r="K205" s="80">
        <v>205891</v>
      </c>
      <c r="L205" s="81">
        <v>45407</v>
      </c>
      <c r="M205" s="77" t="str">
        <f>VLOOKUP(I205,'ITEM#'!A:B,2,0)</f>
        <v>Costco01</v>
      </c>
      <c r="N205" t="s">
        <v>1301</v>
      </c>
      <c r="O205" s="5">
        <v>32</v>
      </c>
      <c r="P205" s="42">
        <f>VLOOKUP(I205,'ITEM#'!A:D,4,0)</f>
        <v>-85.85</v>
      </c>
      <c r="Q205" s="84">
        <f t="shared" si="12"/>
        <v>2</v>
      </c>
      <c r="R205" t="s">
        <v>9279</v>
      </c>
      <c r="S205" s="89" t="s">
        <v>9682</v>
      </c>
    </row>
    <row r="206" spans="1:19" x14ac:dyDescent="0.25">
      <c r="A206" s="77" t="s">
        <v>9586</v>
      </c>
      <c r="B206" s="77" t="s">
        <v>9603</v>
      </c>
      <c r="C206" s="78">
        <v>45405</v>
      </c>
      <c r="D206" s="79">
        <v>-86.72</v>
      </c>
      <c r="E206" s="79">
        <v>-9.3699999999999992</v>
      </c>
      <c r="F206" s="79">
        <v>-77.349999999999994</v>
      </c>
      <c r="G206" s="78">
        <v>45405</v>
      </c>
      <c r="H206" s="77" t="s">
        <v>9604</v>
      </c>
      <c r="I206" s="80">
        <v>1662420</v>
      </c>
      <c r="J206" s="80" t="s">
        <v>1318</v>
      </c>
      <c r="K206" s="80">
        <v>205891</v>
      </c>
      <c r="L206" s="81">
        <v>45407</v>
      </c>
      <c r="M206" s="77" t="str">
        <f>VLOOKUP(I206,'ITEM#'!A:B,2,0)</f>
        <v>Costco01</v>
      </c>
      <c r="N206" t="s">
        <v>1301</v>
      </c>
      <c r="O206" s="5">
        <v>32</v>
      </c>
      <c r="P206" s="42">
        <f>VLOOKUP(I206,'ITEM#'!A:D,4,0)</f>
        <v>-77.349999999999994</v>
      </c>
      <c r="Q206" s="84">
        <f t="shared" si="12"/>
        <v>1</v>
      </c>
      <c r="R206" t="s">
        <v>9279</v>
      </c>
      <c r="S206" s="89" t="s">
        <v>9682</v>
      </c>
    </row>
    <row r="207" spans="1:19" x14ac:dyDescent="0.25">
      <c r="A207" s="77" t="s">
        <v>9586</v>
      </c>
      <c r="B207" s="77" t="s">
        <v>9605</v>
      </c>
      <c r="C207" s="78">
        <v>45405</v>
      </c>
      <c r="D207" s="79">
        <v>-22.78</v>
      </c>
      <c r="E207" s="79">
        <v>0</v>
      </c>
      <c r="F207" s="79">
        <v>-22.78</v>
      </c>
      <c r="G207" s="78">
        <v>45405</v>
      </c>
      <c r="H207" s="77" t="s">
        <v>9606</v>
      </c>
      <c r="I207" s="80">
        <v>1529944</v>
      </c>
      <c r="J207" s="80" t="s">
        <v>1330</v>
      </c>
      <c r="K207" s="80">
        <v>205891</v>
      </c>
      <c r="L207" s="81">
        <v>45407</v>
      </c>
      <c r="M207" s="77" t="str">
        <f>VLOOKUP(I207,'ITEM#'!A:B,2,0)</f>
        <v>Costco01</v>
      </c>
      <c r="N207" t="s">
        <v>1291</v>
      </c>
      <c r="O207" s="5">
        <v>40</v>
      </c>
      <c r="P207" s="42">
        <f>VLOOKUP(I207,'ITEM#'!A:D,4,0)</f>
        <v>-22.78</v>
      </c>
      <c r="Q207" s="84">
        <f t="shared" si="12"/>
        <v>1</v>
      </c>
      <c r="R207" t="s">
        <v>9279</v>
      </c>
      <c r="S207" s="89" t="s">
        <v>9682</v>
      </c>
    </row>
    <row r="208" spans="1:19" x14ac:dyDescent="0.25">
      <c r="A208" s="77" t="s">
        <v>9586</v>
      </c>
      <c r="B208" s="77" t="s">
        <v>9607</v>
      </c>
      <c r="C208" s="78">
        <v>45405</v>
      </c>
      <c r="D208" s="79">
        <f>E208+F208</f>
        <v>-173.44</v>
      </c>
      <c r="E208" s="79">
        <v>-18.739999999999998</v>
      </c>
      <c r="F208" s="79">
        <v>-154.69999999999999</v>
      </c>
      <c r="G208" s="78">
        <v>45405</v>
      </c>
      <c r="H208" s="77" t="s">
        <v>9608</v>
      </c>
      <c r="I208" s="80">
        <v>1662420</v>
      </c>
      <c r="J208" s="80" t="s">
        <v>1318</v>
      </c>
      <c r="K208" s="80">
        <v>205891</v>
      </c>
      <c r="L208" s="81">
        <v>45407</v>
      </c>
      <c r="M208" s="77" t="str">
        <f>VLOOKUP(I208,'ITEM#'!A:B,2,0)</f>
        <v>Costco01</v>
      </c>
      <c r="N208" t="s">
        <v>1301</v>
      </c>
      <c r="O208" s="5">
        <v>32</v>
      </c>
      <c r="P208" s="42">
        <f>VLOOKUP(I208,'ITEM#'!A:D,4,0)</f>
        <v>-77.349999999999994</v>
      </c>
      <c r="Q208" s="84">
        <f t="shared" si="12"/>
        <v>2</v>
      </c>
      <c r="R208" t="s">
        <v>9279</v>
      </c>
      <c r="S208" s="89" t="s">
        <v>9682</v>
      </c>
    </row>
    <row r="209" spans="1:19" x14ac:dyDescent="0.25">
      <c r="A209" s="77" t="s">
        <v>9586</v>
      </c>
      <c r="B209" s="77" t="s">
        <v>9607</v>
      </c>
      <c r="C209" s="78">
        <v>45405</v>
      </c>
      <c r="D209" s="79">
        <f>E209+F209</f>
        <v>-40.36</v>
      </c>
      <c r="E209" s="79">
        <v>-9.07</v>
      </c>
      <c r="F209" s="79">
        <v>-31.29</v>
      </c>
      <c r="G209" s="78">
        <v>45405</v>
      </c>
      <c r="H209" s="77" t="s">
        <v>9608</v>
      </c>
      <c r="I209" s="80">
        <v>1793729</v>
      </c>
      <c r="J209" s="80" t="s">
        <v>8893</v>
      </c>
      <c r="K209" s="80">
        <v>205891</v>
      </c>
      <c r="L209" s="81">
        <v>45407</v>
      </c>
      <c r="M209" s="77" t="str">
        <f>VLOOKUP(I209,'ITEM#'!A:B,2,0)</f>
        <v>Costco01</v>
      </c>
      <c r="N209" t="s">
        <v>8894</v>
      </c>
      <c r="O209" s="5">
        <v>15</v>
      </c>
      <c r="P209" s="42">
        <f>VLOOKUP(I209,'ITEM#'!A:D,4,0)</f>
        <v>-31.29</v>
      </c>
      <c r="Q209" s="84">
        <f t="shared" si="12"/>
        <v>1</v>
      </c>
      <c r="R209" t="s">
        <v>9279</v>
      </c>
      <c r="S209" s="89" t="s">
        <v>9682</v>
      </c>
    </row>
    <row r="210" spans="1:19" x14ac:dyDescent="0.25">
      <c r="A210" s="77" t="s">
        <v>9586</v>
      </c>
      <c r="B210" s="77" t="s">
        <v>9609</v>
      </c>
      <c r="C210" s="78">
        <v>45405</v>
      </c>
      <c r="D210" s="79">
        <v>-95.31</v>
      </c>
      <c r="E210" s="79">
        <v>-9.4600000000000009</v>
      </c>
      <c r="F210" s="79">
        <v>-85.85</v>
      </c>
      <c r="G210" s="78">
        <v>45405</v>
      </c>
      <c r="H210" s="77" t="s">
        <v>9610</v>
      </c>
      <c r="I210" s="80">
        <v>1662421</v>
      </c>
      <c r="J210" s="80" t="s">
        <v>1300</v>
      </c>
      <c r="K210" s="80">
        <v>205891</v>
      </c>
      <c r="L210" s="81">
        <v>45407</v>
      </c>
      <c r="M210" s="77" t="str">
        <f>VLOOKUP(I210,'ITEM#'!A:B,2,0)</f>
        <v>Costco01</v>
      </c>
      <c r="N210" t="s">
        <v>1301</v>
      </c>
      <c r="O210" s="5">
        <v>32</v>
      </c>
      <c r="P210" s="42">
        <f>VLOOKUP(I210,'ITEM#'!A:D,4,0)</f>
        <v>-85.85</v>
      </c>
      <c r="Q210" s="84">
        <f t="shared" si="12"/>
        <v>1</v>
      </c>
      <c r="R210" t="s">
        <v>9279</v>
      </c>
      <c r="S210" s="89" t="s">
        <v>9682</v>
      </c>
    </row>
    <row r="211" spans="1:19" x14ac:dyDescent="0.25">
      <c r="A211" s="77" t="s">
        <v>9611</v>
      </c>
      <c r="B211" s="77" t="s">
        <v>9612</v>
      </c>
      <c r="C211" s="78">
        <v>45404</v>
      </c>
      <c r="D211" s="79">
        <v>-42.07</v>
      </c>
      <c r="E211" s="79">
        <v>0</v>
      </c>
      <c r="F211" s="79">
        <v>-42.07</v>
      </c>
      <c r="G211" s="78">
        <v>45404</v>
      </c>
      <c r="H211" s="77" t="s">
        <v>9613</v>
      </c>
      <c r="I211" s="80">
        <v>1514691</v>
      </c>
      <c r="J211" s="80" t="s">
        <v>1293</v>
      </c>
      <c r="K211" s="80">
        <v>205915</v>
      </c>
      <c r="L211" s="81">
        <v>45406</v>
      </c>
      <c r="M211" s="77" t="str">
        <f>VLOOKUP(I211,'ITEM#'!A:B,2,0)</f>
        <v>Costco01</v>
      </c>
      <c r="N211" t="s">
        <v>1291</v>
      </c>
      <c r="O211" s="5">
        <v>40</v>
      </c>
      <c r="P211" s="42">
        <f>VLOOKUP(I211,'ITEM#'!A:D,4,0)</f>
        <v>-42.07</v>
      </c>
      <c r="Q211" s="84">
        <f t="shared" si="12"/>
        <v>1</v>
      </c>
      <c r="R211" t="s">
        <v>9279</v>
      </c>
      <c r="S211" s="89" t="s">
        <v>9682</v>
      </c>
    </row>
    <row r="212" spans="1:19" x14ac:dyDescent="0.25">
      <c r="A212" s="77" t="s">
        <v>9611</v>
      </c>
      <c r="B212" s="77" t="s">
        <v>9614</v>
      </c>
      <c r="C212" s="78">
        <v>45404</v>
      </c>
      <c r="D212" s="79">
        <v>-25.55</v>
      </c>
      <c r="E212" s="79">
        <v>0</v>
      </c>
      <c r="F212" s="79">
        <v>-25.55</v>
      </c>
      <c r="G212" s="78">
        <v>45404</v>
      </c>
      <c r="H212" s="77" t="s">
        <v>9615</v>
      </c>
      <c r="I212" s="80">
        <v>1516597</v>
      </c>
      <c r="J212" s="80" t="s">
        <v>1303</v>
      </c>
      <c r="K212" s="80">
        <v>205915</v>
      </c>
      <c r="L212" s="81">
        <v>45406</v>
      </c>
      <c r="M212" s="77" t="str">
        <f>VLOOKUP(I212,'ITEM#'!A:B,2,0)</f>
        <v>Costco01</v>
      </c>
      <c r="N212" t="s">
        <v>1291</v>
      </c>
      <c r="O212" s="5">
        <v>40</v>
      </c>
      <c r="P212" s="42">
        <f>VLOOKUP(I212,'ITEM#'!A:D,4,0)</f>
        <v>-25.55</v>
      </c>
      <c r="Q212" s="84">
        <f t="shared" si="12"/>
        <v>1</v>
      </c>
      <c r="R212" t="s">
        <v>9279</v>
      </c>
      <c r="S212" s="89" t="s">
        <v>9682</v>
      </c>
    </row>
    <row r="213" spans="1:19" x14ac:dyDescent="0.25">
      <c r="A213" s="77" t="s">
        <v>9611</v>
      </c>
      <c r="B213" s="77" t="s">
        <v>9616</v>
      </c>
      <c r="C213" s="78">
        <v>45404</v>
      </c>
      <c r="D213" s="79">
        <v>-25.55</v>
      </c>
      <c r="E213" s="79">
        <v>0</v>
      </c>
      <c r="F213" s="79">
        <v>-25.55</v>
      </c>
      <c r="G213" s="78">
        <v>45404</v>
      </c>
      <c r="H213" s="77" t="s">
        <v>9617</v>
      </c>
      <c r="I213" s="80">
        <v>1516597</v>
      </c>
      <c r="J213" s="80" t="s">
        <v>1303</v>
      </c>
      <c r="K213" s="80">
        <v>205915</v>
      </c>
      <c r="L213" s="81">
        <v>45406</v>
      </c>
      <c r="M213" s="77" t="str">
        <f>VLOOKUP(I213,'ITEM#'!A:B,2,0)</f>
        <v>Costco01</v>
      </c>
      <c r="N213" t="s">
        <v>1291</v>
      </c>
      <c r="O213" s="5">
        <v>40</v>
      </c>
      <c r="P213" s="42">
        <f>VLOOKUP(I213,'ITEM#'!A:D,4,0)</f>
        <v>-25.55</v>
      </c>
      <c r="Q213" s="84">
        <f t="shared" si="12"/>
        <v>1</v>
      </c>
      <c r="R213" t="s">
        <v>9279</v>
      </c>
      <c r="S213" s="89" t="s">
        <v>9682</v>
      </c>
    </row>
    <row r="214" spans="1:19" x14ac:dyDescent="0.25">
      <c r="A214" s="77" t="s">
        <v>9611</v>
      </c>
      <c r="B214" s="77" t="s">
        <v>9618</v>
      </c>
      <c r="C214" s="78">
        <v>45404</v>
      </c>
      <c r="D214" s="79">
        <v>-86.72</v>
      </c>
      <c r="E214" s="79">
        <v>-9.3699999999999992</v>
      </c>
      <c r="F214" s="79">
        <v>-77.349999999999994</v>
      </c>
      <c r="G214" s="78">
        <v>45404</v>
      </c>
      <c r="H214" s="77" t="s">
        <v>9619</v>
      </c>
      <c r="I214" s="80">
        <v>1662420</v>
      </c>
      <c r="J214" s="80" t="s">
        <v>1318</v>
      </c>
      <c r="K214" s="80">
        <v>205915</v>
      </c>
      <c r="L214" s="81">
        <v>45406</v>
      </c>
      <c r="M214" s="77" t="str">
        <f>VLOOKUP(I214,'ITEM#'!A:B,2,0)</f>
        <v>Costco01</v>
      </c>
      <c r="N214" t="s">
        <v>1301</v>
      </c>
      <c r="O214" s="5">
        <v>32</v>
      </c>
      <c r="P214" s="42">
        <f>VLOOKUP(I214,'ITEM#'!A:D,4,0)</f>
        <v>-77.349999999999994</v>
      </c>
      <c r="Q214" s="84">
        <f t="shared" si="12"/>
        <v>1</v>
      </c>
      <c r="R214" t="s">
        <v>9279</v>
      </c>
      <c r="S214" s="89" t="s">
        <v>9682</v>
      </c>
    </row>
    <row r="215" spans="1:19" x14ac:dyDescent="0.25">
      <c r="A215" s="77" t="s">
        <v>9611</v>
      </c>
      <c r="B215" s="77" t="s">
        <v>9620</v>
      </c>
      <c r="C215" s="78">
        <v>45404</v>
      </c>
      <c r="D215" s="79">
        <v>-22.78</v>
      </c>
      <c r="E215" s="79">
        <v>0</v>
      </c>
      <c r="F215" s="79">
        <v>-22.78</v>
      </c>
      <c r="G215" s="78">
        <v>45404</v>
      </c>
      <c r="H215" s="77" t="s">
        <v>9621</v>
      </c>
      <c r="I215" s="80">
        <v>1529939</v>
      </c>
      <c r="J215" s="80" t="s">
        <v>1339</v>
      </c>
      <c r="K215" s="80">
        <v>205915</v>
      </c>
      <c r="L215" s="81">
        <v>45406</v>
      </c>
      <c r="M215" s="77" t="str">
        <f>VLOOKUP(I215,'ITEM#'!A:B,2,0)</f>
        <v>Costco01</v>
      </c>
      <c r="N215" t="s">
        <v>1291</v>
      </c>
      <c r="O215" s="5">
        <v>40</v>
      </c>
      <c r="P215" s="42">
        <f>VLOOKUP(I215,'ITEM#'!A:D,4,0)</f>
        <v>-22.78</v>
      </c>
      <c r="Q215" s="84">
        <f t="shared" si="12"/>
        <v>1</v>
      </c>
      <c r="R215" t="s">
        <v>9279</v>
      </c>
      <c r="S215" s="89" t="s">
        <v>9682</v>
      </c>
    </row>
    <row r="216" spans="1:19" x14ac:dyDescent="0.25">
      <c r="A216" s="77" t="s">
        <v>9611</v>
      </c>
      <c r="B216" s="77" t="s">
        <v>9622</v>
      </c>
      <c r="C216" s="78">
        <v>45404</v>
      </c>
      <c r="D216" s="79">
        <v>-95.31</v>
      </c>
      <c r="E216" s="79">
        <v>-9.4600000000000009</v>
      </c>
      <c r="F216" s="79">
        <v>-85.85</v>
      </c>
      <c r="G216" s="78">
        <v>45404</v>
      </c>
      <c r="H216" s="77" t="s">
        <v>9623</v>
      </c>
      <c r="I216" s="80">
        <v>1662422</v>
      </c>
      <c r="J216" s="80" t="s">
        <v>1327</v>
      </c>
      <c r="K216" s="80">
        <v>205915</v>
      </c>
      <c r="L216" s="81">
        <v>45406</v>
      </c>
      <c r="M216" s="77" t="str">
        <f>VLOOKUP(I216,'ITEM#'!A:B,2,0)</f>
        <v>Costco01</v>
      </c>
      <c r="N216" t="s">
        <v>1301</v>
      </c>
      <c r="O216" s="5">
        <v>32</v>
      </c>
      <c r="P216" s="42">
        <f>VLOOKUP(I216,'ITEM#'!A:D,4,0)</f>
        <v>-85.85</v>
      </c>
      <c r="Q216" s="84">
        <f t="shared" si="12"/>
        <v>1</v>
      </c>
      <c r="R216" t="s">
        <v>9279</v>
      </c>
      <c r="S216" s="89" t="s">
        <v>9682</v>
      </c>
    </row>
    <row r="217" spans="1:19" x14ac:dyDescent="0.25">
      <c r="A217" s="77" t="s">
        <v>9611</v>
      </c>
      <c r="B217" s="77" t="s">
        <v>9624</v>
      </c>
      <c r="C217" s="78">
        <v>45404</v>
      </c>
      <c r="D217" s="79">
        <v>-25.55</v>
      </c>
      <c r="E217" s="79">
        <v>0</v>
      </c>
      <c r="F217" s="79">
        <v>-25.55</v>
      </c>
      <c r="G217" s="78">
        <v>45404</v>
      </c>
      <c r="H217" s="77" t="s">
        <v>9625</v>
      </c>
      <c r="I217" s="80">
        <v>1516596</v>
      </c>
      <c r="J217" s="80" t="s">
        <v>1344</v>
      </c>
      <c r="K217" s="80">
        <v>205915</v>
      </c>
      <c r="L217" s="81">
        <v>45406</v>
      </c>
      <c r="M217" s="77" t="str">
        <f>VLOOKUP(I217,'ITEM#'!A:B,2,0)</f>
        <v>Costco01</v>
      </c>
      <c r="N217" t="s">
        <v>1291</v>
      </c>
      <c r="O217" s="5">
        <v>40</v>
      </c>
      <c r="P217" s="42">
        <f>VLOOKUP(I217,'ITEM#'!A:D,4,0)</f>
        <v>-25.55</v>
      </c>
      <c r="Q217" s="84">
        <f t="shared" si="12"/>
        <v>1</v>
      </c>
      <c r="R217" t="s">
        <v>9279</v>
      </c>
      <c r="S217" s="89" t="s">
        <v>9682</v>
      </c>
    </row>
    <row r="218" spans="1:19" x14ac:dyDescent="0.25">
      <c r="A218" s="77" t="s">
        <v>9611</v>
      </c>
      <c r="B218" s="77" t="s">
        <v>9624</v>
      </c>
      <c r="C218" s="78">
        <v>45404</v>
      </c>
      <c r="D218" s="79">
        <v>-25.55</v>
      </c>
      <c r="E218" s="79">
        <v>0</v>
      </c>
      <c r="F218" s="79">
        <v>-25.55</v>
      </c>
      <c r="G218" s="78">
        <v>45404</v>
      </c>
      <c r="H218" s="77" t="s">
        <v>9625</v>
      </c>
      <c r="I218" s="80">
        <v>1516597</v>
      </c>
      <c r="J218" s="80" t="s">
        <v>1303</v>
      </c>
      <c r="K218" s="80">
        <v>205915</v>
      </c>
      <c r="L218" s="81">
        <v>45406</v>
      </c>
      <c r="M218" s="77" t="str">
        <f>VLOOKUP(I218,'ITEM#'!A:B,2,0)</f>
        <v>Costco01</v>
      </c>
      <c r="N218" t="s">
        <v>1291</v>
      </c>
      <c r="O218" s="5">
        <v>40</v>
      </c>
      <c r="P218" s="42">
        <f>VLOOKUP(I218,'ITEM#'!A:D,4,0)</f>
        <v>-25.55</v>
      </c>
      <c r="Q218" s="84">
        <f t="shared" si="12"/>
        <v>1</v>
      </c>
      <c r="R218" t="s">
        <v>9279</v>
      </c>
      <c r="S218" s="89" t="s">
        <v>9682</v>
      </c>
    </row>
    <row r="219" spans="1:19" x14ac:dyDescent="0.25">
      <c r="A219" s="77" t="s">
        <v>9611</v>
      </c>
      <c r="B219" s="77" t="s">
        <v>9626</v>
      </c>
      <c r="C219" s="78">
        <v>45404</v>
      </c>
      <c r="D219" s="79">
        <f>E219+F219</f>
        <v>-32.4</v>
      </c>
      <c r="E219" s="79">
        <v>-8.86</v>
      </c>
      <c r="F219" s="79">
        <v>-23.54</v>
      </c>
      <c r="G219" s="78">
        <v>45404</v>
      </c>
      <c r="H219" s="77" t="s">
        <v>9627</v>
      </c>
      <c r="I219" s="80">
        <v>1793726</v>
      </c>
      <c r="J219" s="80" t="s">
        <v>8896</v>
      </c>
      <c r="K219" s="80">
        <v>205915</v>
      </c>
      <c r="L219" s="81">
        <v>45406</v>
      </c>
      <c r="M219" s="77" t="str">
        <f>VLOOKUP(I219,'ITEM#'!A:B,2,0)</f>
        <v>Costco01</v>
      </c>
      <c r="N219" t="s">
        <v>8894</v>
      </c>
      <c r="O219" s="5">
        <v>15</v>
      </c>
      <c r="P219" s="42">
        <f>VLOOKUP(I219,'ITEM#'!A:D,4,0)</f>
        <v>-23.54</v>
      </c>
      <c r="Q219" s="84">
        <f t="shared" si="12"/>
        <v>1</v>
      </c>
      <c r="R219" t="s">
        <v>9279</v>
      </c>
      <c r="S219" s="89" t="s">
        <v>9682</v>
      </c>
    </row>
    <row r="220" spans="1:19" x14ac:dyDescent="0.25">
      <c r="A220" s="77" t="s">
        <v>9611</v>
      </c>
      <c r="B220" s="77" t="s">
        <v>9626</v>
      </c>
      <c r="C220" s="78">
        <v>45404</v>
      </c>
      <c r="D220" s="79">
        <f>E220+F220</f>
        <v>-35.870000000000005</v>
      </c>
      <c r="E220" s="79">
        <v>-8.89</v>
      </c>
      <c r="F220" s="79">
        <v>-26.98</v>
      </c>
      <c r="G220" s="78">
        <v>45404</v>
      </c>
      <c r="H220" s="77" t="s">
        <v>9627</v>
      </c>
      <c r="I220" s="80">
        <v>1793728</v>
      </c>
      <c r="J220" s="80" t="s">
        <v>8897</v>
      </c>
      <c r="K220" s="80">
        <v>205915</v>
      </c>
      <c r="L220" s="81">
        <v>45406</v>
      </c>
      <c r="M220" s="77" t="str">
        <f>VLOOKUP(I220,'ITEM#'!A:B,2,0)</f>
        <v>Costco01</v>
      </c>
      <c r="N220" t="s">
        <v>8894</v>
      </c>
      <c r="O220" s="5">
        <v>15</v>
      </c>
      <c r="P220" s="42">
        <f>VLOOKUP(I220,'ITEM#'!A:D,4,0)</f>
        <v>-26.98</v>
      </c>
      <c r="Q220" s="84">
        <f t="shared" si="12"/>
        <v>1</v>
      </c>
      <c r="R220" t="s">
        <v>9279</v>
      </c>
      <c r="S220" s="89" t="s">
        <v>9682</v>
      </c>
    </row>
    <row r="221" spans="1:19" x14ac:dyDescent="0.25">
      <c r="A221" s="77" t="s">
        <v>9611</v>
      </c>
      <c r="B221" s="77" t="s">
        <v>9628</v>
      </c>
      <c r="C221" s="78">
        <v>45404</v>
      </c>
      <c r="D221" s="79">
        <v>-51.1</v>
      </c>
      <c r="E221" s="79">
        <v>0</v>
      </c>
      <c r="F221" s="79">
        <v>-51.1</v>
      </c>
      <c r="G221" s="78">
        <v>45404</v>
      </c>
      <c r="H221" s="77" t="s">
        <v>9629</v>
      </c>
      <c r="I221" s="80">
        <v>1516597</v>
      </c>
      <c r="J221" s="80" t="s">
        <v>1303</v>
      </c>
      <c r="K221" s="80">
        <v>205915</v>
      </c>
      <c r="L221" s="81">
        <v>45406</v>
      </c>
      <c r="M221" s="77" t="str">
        <f>VLOOKUP(I221,'ITEM#'!A:B,2,0)</f>
        <v>Costco01</v>
      </c>
      <c r="N221" t="s">
        <v>1291</v>
      </c>
      <c r="O221" s="5">
        <v>40</v>
      </c>
      <c r="P221" s="42">
        <f>VLOOKUP(I221,'ITEM#'!A:D,4,0)</f>
        <v>-25.55</v>
      </c>
      <c r="Q221" s="84">
        <f t="shared" si="12"/>
        <v>2</v>
      </c>
      <c r="R221" t="s">
        <v>9279</v>
      </c>
      <c r="S221" s="89" t="s">
        <v>9682</v>
      </c>
    </row>
    <row r="222" spans="1:19" x14ac:dyDescent="0.25">
      <c r="A222" s="77" t="s">
        <v>9611</v>
      </c>
      <c r="B222" s="77" t="s">
        <v>9630</v>
      </c>
      <c r="C222" s="78">
        <v>45404</v>
      </c>
      <c r="D222" s="79">
        <v>-86.72</v>
      </c>
      <c r="E222" s="79">
        <v>-9.3699999999999992</v>
      </c>
      <c r="F222" s="79">
        <v>-77.349999999999994</v>
      </c>
      <c r="G222" s="78">
        <v>45404</v>
      </c>
      <c r="H222" s="77" t="s">
        <v>9631</v>
      </c>
      <c r="I222" s="80">
        <v>1662420</v>
      </c>
      <c r="J222" s="80" t="s">
        <v>1318</v>
      </c>
      <c r="K222" s="80">
        <v>205915</v>
      </c>
      <c r="L222" s="81">
        <v>45406</v>
      </c>
      <c r="M222" s="77" t="str">
        <f>VLOOKUP(I222,'ITEM#'!A:B,2,0)</f>
        <v>Costco01</v>
      </c>
      <c r="N222" t="s">
        <v>1301</v>
      </c>
      <c r="O222" s="5">
        <v>32</v>
      </c>
      <c r="P222" s="42">
        <f>VLOOKUP(I222,'ITEM#'!A:D,4,0)</f>
        <v>-77.349999999999994</v>
      </c>
      <c r="Q222" s="84">
        <f t="shared" si="12"/>
        <v>1</v>
      </c>
      <c r="R222" t="s">
        <v>9279</v>
      </c>
      <c r="S222" s="89" t="s">
        <v>9682</v>
      </c>
    </row>
    <row r="223" spans="1:19" x14ac:dyDescent="0.25">
      <c r="A223" s="77" t="s">
        <v>9632</v>
      </c>
      <c r="B223" s="77" t="s">
        <v>9633</v>
      </c>
      <c r="C223" s="78">
        <v>45406</v>
      </c>
      <c r="D223" s="79">
        <v>-86.72</v>
      </c>
      <c r="E223" s="79">
        <v>-9.3699999999999992</v>
      </c>
      <c r="F223" s="79">
        <v>-77.349999999999994</v>
      </c>
      <c r="G223" s="78">
        <v>45406</v>
      </c>
      <c r="H223" s="77" t="s">
        <v>9634</v>
      </c>
      <c r="I223" s="80">
        <v>1662420</v>
      </c>
      <c r="J223" s="80" t="s">
        <v>1318</v>
      </c>
      <c r="K223" s="80">
        <v>205998</v>
      </c>
      <c r="L223" s="81">
        <v>45408</v>
      </c>
      <c r="M223" s="77" t="str">
        <f>VLOOKUP(I223,'ITEM#'!A:B,2,0)</f>
        <v>Costco01</v>
      </c>
      <c r="N223" t="s">
        <v>1301</v>
      </c>
      <c r="O223" s="5">
        <v>32</v>
      </c>
      <c r="P223" s="42">
        <f>VLOOKUP(I223,'ITEM#'!A:D,4,0)</f>
        <v>-77.349999999999994</v>
      </c>
      <c r="Q223" s="84">
        <f t="shared" si="12"/>
        <v>1</v>
      </c>
      <c r="R223" t="s">
        <v>9279</v>
      </c>
      <c r="S223" s="89" t="s">
        <v>9682</v>
      </c>
    </row>
    <row r="224" spans="1:19" x14ac:dyDescent="0.25">
      <c r="A224" s="77" t="s">
        <v>9632</v>
      </c>
      <c r="B224" s="77" t="s">
        <v>9635</v>
      </c>
      <c r="C224" s="78">
        <v>45406</v>
      </c>
      <c r="D224" s="79">
        <v>-39</v>
      </c>
      <c r="E224" s="79">
        <v>0</v>
      </c>
      <c r="F224" s="79">
        <v>-39</v>
      </c>
      <c r="G224" s="78">
        <v>45406</v>
      </c>
      <c r="H224" s="77" t="s">
        <v>9636</v>
      </c>
      <c r="I224" s="80">
        <v>1529947</v>
      </c>
      <c r="J224" s="80" t="s">
        <v>1294</v>
      </c>
      <c r="K224" s="80">
        <v>205998</v>
      </c>
      <c r="L224" s="81">
        <v>45408</v>
      </c>
      <c r="M224" s="77" t="str">
        <f>VLOOKUP(I224,'ITEM#'!A:B,2,0)</f>
        <v>Costco01</v>
      </c>
      <c r="N224" t="s">
        <v>1291</v>
      </c>
      <c r="O224" s="5">
        <v>40</v>
      </c>
      <c r="P224" s="42">
        <f>VLOOKUP(I224,'ITEM#'!A:D,4,0)</f>
        <v>-39</v>
      </c>
      <c r="Q224" s="84">
        <f t="shared" si="12"/>
        <v>1</v>
      </c>
      <c r="R224" t="s">
        <v>9279</v>
      </c>
      <c r="S224" s="89" t="s">
        <v>9682</v>
      </c>
    </row>
    <row r="225" spans="1:19" x14ac:dyDescent="0.25">
      <c r="A225" s="77" t="s">
        <v>9632</v>
      </c>
      <c r="B225" s="77" t="s">
        <v>9637</v>
      </c>
      <c r="C225" s="78">
        <v>45406</v>
      </c>
      <c r="D225" s="79">
        <v>-285.93</v>
      </c>
      <c r="E225" s="79">
        <v>-28.38</v>
      </c>
      <c r="F225" s="79">
        <v>-257.55</v>
      </c>
      <c r="G225" s="78">
        <v>45406</v>
      </c>
      <c r="H225" s="77" t="s">
        <v>9638</v>
      </c>
      <c r="I225" s="80">
        <v>1662421</v>
      </c>
      <c r="J225" s="80" t="s">
        <v>1300</v>
      </c>
      <c r="K225" s="80">
        <v>205998</v>
      </c>
      <c r="L225" s="81">
        <v>45408</v>
      </c>
      <c r="M225" s="77" t="str">
        <f>VLOOKUP(I225,'ITEM#'!A:B,2,0)</f>
        <v>Costco01</v>
      </c>
      <c r="N225" t="s">
        <v>1301</v>
      </c>
      <c r="O225" s="5">
        <v>32</v>
      </c>
      <c r="P225" s="42">
        <f>VLOOKUP(I225,'ITEM#'!A:D,4,0)</f>
        <v>-85.85</v>
      </c>
      <c r="Q225" s="84">
        <f t="shared" si="12"/>
        <v>3.0000000000000004</v>
      </c>
      <c r="R225" t="s">
        <v>9279</v>
      </c>
      <c r="S225" s="89" t="s">
        <v>9682</v>
      </c>
    </row>
    <row r="226" spans="1:19" x14ac:dyDescent="0.25">
      <c r="A226" s="77" t="s">
        <v>9632</v>
      </c>
      <c r="B226" s="77" t="s">
        <v>9639</v>
      </c>
      <c r="C226" s="78">
        <v>45406</v>
      </c>
      <c r="D226" s="79">
        <v>-39</v>
      </c>
      <c r="E226" s="79">
        <v>0</v>
      </c>
      <c r="F226" s="79">
        <v>-39</v>
      </c>
      <c r="G226" s="78">
        <v>45406</v>
      </c>
      <c r="H226" s="77" t="s">
        <v>9640</v>
      </c>
      <c r="I226" s="80">
        <v>1529947</v>
      </c>
      <c r="J226" s="80" t="s">
        <v>1294</v>
      </c>
      <c r="K226" s="80">
        <v>205998</v>
      </c>
      <c r="L226" s="81">
        <v>45408</v>
      </c>
      <c r="M226" s="77" t="str">
        <f>VLOOKUP(I226,'ITEM#'!A:B,2,0)</f>
        <v>Costco01</v>
      </c>
      <c r="N226" t="s">
        <v>1291</v>
      </c>
      <c r="O226" s="5">
        <v>40</v>
      </c>
      <c r="P226" s="42">
        <f>VLOOKUP(I226,'ITEM#'!A:D,4,0)</f>
        <v>-39</v>
      </c>
      <c r="Q226" s="84">
        <f t="shared" si="12"/>
        <v>1</v>
      </c>
      <c r="R226" t="s">
        <v>9279</v>
      </c>
      <c r="S226" s="89" t="s">
        <v>9682</v>
      </c>
    </row>
    <row r="227" spans="1:19" x14ac:dyDescent="0.25">
      <c r="A227" s="77" t="s">
        <v>9632</v>
      </c>
      <c r="B227" s="77" t="s">
        <v>9641</v>
      </c>
      <c r="C227" s="78">
        <v>45406</v>
      </c>
      <c r="D227" s="79">
        <v>-25.55</v>
      </c>
      <c r="E227" s="79">
        <v>0</v>
      </c>
      <c r="F227" s="79">
        <v>-25.55</v>
      </c>
      <c r="G227" s="78">
        <v>45406</v>
      </c>
      <c r="H227" s="77" t="s">
        <v>9642</v>
      </c>
      <c r="I227" s="80">
        <v>1516596</v>
      </c>
      <c r="J227" s="80" t="s">
        <v>1344</v>
      </c>
      <c r="K227" s="80">
        <v>205998</v>
      </c>
      <c r="L227" s="81">
        <v>45408</v>
      </c>
      <c r="M227" s="77" t="str">
        <f>VLOOKUP(I227,'ITEM#'!A:B,2,0)</f>
        <v>Costco01</v>
      </c>
      <c r="N227" t="s">
        <v>1291</v>
      </c>
      <c r="O227" s="5">
        <v>40</v>
      </c>
      <c r="P227" s="42">
        <f>VLOOKUP(I227,'ITEM#'!A:D,4,0)</f>
        <v>-25.55</v>
      </c>
      <c r="Q227" s="84">
        <f t="shared" si="12"/>
        <v>1</v>
      </c>
      <c r="R227" t="s">
        <v>9279</v>
      </c>
      <c r="S227" s="89" t="s">
        <v>9682</v>
      </c>
    </row>
    <row r="228" spans="1:19" x14ac:dyDescent="0.25">
      <c r="A228" s="77" t="s">
        <v>9632</v>
      </c>
      <c r="B228" s="77" t="s">
        <v>9641</v>
      </c>
      <c r="C228" s="78">
        <v>45406</v>
      </c>
      <c r="D228" s="79">
        <v>-39</v>
      </c>
      <c r="E228" s="79">
        <v>0</v>
      </c>
      <c r="F228" s="79">
        <v>-39</v>
      </c>
      <c r="G228" s="78">
        <v>45406</v>
      </c>
      <c r="H228" s="77" t="s">
        <v>9642</v>
      </c>
      <c r="I228" s="80">
        <v>1529947</v>
      </c>
      <c r="J228" s="80" t="s">
        <v>1294</v>
      </c>
      <c r="K228" s="80">
        <v>205998</v>
      </c>
      <c r="L228" s="81">
        <v>45408</v>
      </c>
      <c r="M228" s="77" t="str">
        <f>VLOOKUP(I228,'ITEM#'!A:B,2,0)</f>
        <v>Costco01</v>
      </c>
      <c r="N228" t="s">
        <v>1291</v>
      </c>
      <c r="O228" s="5">
        <v>40</v>
      </c>
      <c r="P228" s="42">
        <f>VLOOKUP(I228,'ITEM#'!A:D,4,0)</f>
        <v>-39</v>
      </c>
      <c r="Q228" s="84">
        <f t="shared" si="12"/>
        <v>1</v>
      </c>
      <c r="R228" t="s">
        <v>9279</v>
      </c>
      <c r="S228" s="89" t="s">
        <v>9682</v>
      </c>
    </row>
    <row r="229" spans="1:19" x14ac:dyDescent="0.25">
      <c r="A229" s="77" t="s">
        <v>9632</v>
      </c>
      <c r="B229" s="77" t="s">
        <v>9643</v>
      </c>
      <c r="C229" s="78">
        <v>45406</v>
      </c>
      <c r="D229" s="79">
        <f>E229+F229</f>
        <v>-128.1</v>
      </c>
      <c r="E229" s="79">
        <v>-33.299999999999997</v>
      </c>
      <c r="F229" s="79">
        <v>-94.8</v>
      </c>
      <c r="G229" s="78">
        <v>45406</v>
      </c>
      <c r="H229" s="77" t="s">
        <v>9644</v>
      </c>
      <c r="I229" s="80">
        <v>1540784</v>
      </c>
      <c r="J229" s="80" t="s">
        <v>1297</v>
      </c>
      <c r="K229" s="80">
        <v>205998</v>
      </c>
      <c r="L229" s="81">
        <v>45408</v>
      </c>
      <c r="M229" s="77" t="str">
        <f>VLOOKUP(I229,'ITEM#'!A:B,2,0)</f>
        <v>Costco01</v>
      </c>
      <c r="N229" t="s">
        <v>1298</v>
      </c>
      <c r="O229" s="5">
        <v>60</v>
      </c>
      <c r="P229" s="42">
        <f>VLOOKUP(I229,'ITEM#'!A:D,4,0)</f>
        <v>-31.6</v>
      </c>
      <c r="Q229" s="84">
        <f t="shared" si="12"/>
        <v>2.9999999999999996</v>
      </c>
      <c r="R229" t="s">
        <v>9279</v>
      </c>
      <c r="S229" s="89" t="s">
        <v>9682</v>
      </c>
    </row>
    <row r="230" spans="1:19" x14ac:dyDescent="0.25">
      <c r="A230" s="77" t="s">
        <v>9632</v>
      </c>
      <c r="B230" s="77" t="s">
        <v>9643</v>
      </c>
      <c r="C230" s="78">
        <v>45406</v>
      </c>
      <c r="D230" s="79">
        <f>E230+F230</f>
        <v>-86.72</v>
      </c>
      <c r="E230" s="79">
        <v>-9.3699999999999992</v>
      </c>
      <c r="F230" s="79">
        <v>-77.349999999999994</v>
      </c>
      <c r="G230" s="78">
        <v>45406</v>
      </c>
      <c r="H230" s="77" t="s">
        <v>9644</v>
      </c>
      <c r="I230" s="80">
        <v>1662420</v>
      </c>
      <c r="J230" s="80" t="s">
        <v>1318</v>
      </c>
      <c r="K230" s="80">
        <v>205998</v>
      </c>
      <c r="L230" s="81">
        <v>45408</v>
      </c>
      <c r="M230" s="77" t="str">
        <f>VLOOKUP(I230,'ITEM#'!A:B,2,0)</f>
        <v>Costco01</v>
      </c>
      <c r="N230" t="s">
        <v>1301</v>
      </c>
      <c r="O230" s="5">
        <v>32</v>
      </c>
      <c r="P230" s="42">
        <f>VLOOKUP(I230,'ITEM#'!A:D,4,0)</f>
        <v>-77.349999999999994</v>
      </c>
      <c r="Q230" s="84">
        <f t="shared" si="12"/>
        <v>1</v>
      </c>
      <c r="R230" t="s">
        <v>9279</v>
      </c>
      <c r="S230" s="89" t="s">
        <v>9682</v>
      </c>
    </row>
    <row r="231" spans="1:19" x14ac:dyDescent="0.25">
      <c r="A231" s="77" t="s">
        <v>9632</v>
      </c>
      <c r="B231" s="77" t="s">
        <v>9645</v>
      </c>
      <c r="C231" s="78">
        <v>45406</v>
      </c>
      <c r="D231" s="79">
        <f t="shared" ref="D231:D232" si="14">E231+F231</f>
        <v>-38.659999999999997</v>
      </c>
      <c r="E231" s="79">
        <v>-10.51</v>
      </c>
      <c r="F231" s="79">
        <v>-28.15</v>
      </c>
      <c r="G231" s="78">
        <v>45406</v>
      </c>
      <c r="H231" s="77" t="s">
        <v>9646</v>
      </c>
      <c r="I231" s="80">
        <v>1540780</v>
      </c>
      <c r="J231" s="80" t="s">
        <v>1334</v>
      </c>
      <c r="K231" s="80">
        <v>205998</v>
      </c>
      <c r="L231" s="81">
        <v>45408</v>
      </c>
      <c r="M231" s="77" t="str">
        <f>VLOOKUP(I231,'ITEM#'!A:B,2,0)</f>
        <v>Costco01</v>
      </c>
      <c r="N231" t="s">
        <v>1298</v>
      </c>
      <c r="O231" s="5">
        <v>60</v>
      </c>
      <c r="P231" s="42">
        <f>VLOOKUP(I231,'ITEM#'!A:D,4,0)</f>
        <v>-28.15</v>
      </c>
      <c r="Q231" s="84">
        <f t="shared" si="12"/>
        <v>1</v>
      </c>
      <c r="R231" t="s">
        <v>9279</v>
      </c>
      <c r="S231" s="89" t="s">
        <v>9682</v>
      </c>
    </row>
    <row r="232" spans="1:19" x14ac:dyDescent="0.25">
      <c r="A232" s="77" t="s">
        <v>9632</v>
      </c>
      <c r="B232" s="77" t="s">
        <v>9645</v>
      </c>
      <c r="C232" s="78">
        <v>45406</v>
      </c>
      <c r="D232" s="79">
        <f t="shared" si="14"/>
        <v>-95.31</v>
      </c>
      <c r="E232" s="79">
        <v>-9.4600000000000009</v>
      </c>
      <c r="F232" s="79">
        <v>-85.85</v>
      </c>
      <c r="G232" s="78">
        <v>45406</v>
      </c>
      <c r="H232" s="77" t="s">
        <v>9646</v>
      </c>
      <c r="I232" s="80">
        <v>1662421</v>
      </c>
      <c r="J232" s="80" t="s">
        <v>1300</v>
      </c>
      <c r="K232" s="80">
        <v>205998</v>
      </c>
      <c r="L232" s="81">
        <v>45408</v>
      </c>
      <c r="M232" s="77" t="str">
        <f>VLOOKUP(I232,'ITEM#'!A:B,2,0)</f>
        <v>Costco01</v>
      </c>
      <c r="N232" t="s">
        <v>1301</v>
      </c>
      <c r="O232" s="5">
        <v>32</v>
      </c>
      <c r="P232" s="42">
        <f>VLOOKUP(I232,'ITEM#'!A:D,4,0)</f>
        <v>-85.85</v>
      </c>
      <c r="Q232" s="84">
        <f t="shared" si="12"/>
        <v>1</v>
      </c>
      <c r="R232" t="s">
        <v>9279</v>
      </c>
      <c r="S232" s="89" t="s">
        <v>9682</v>
      </c>
    </row>
    <row r="233" spans="1:19" x14ac:dyDescent="0.25">
      <c r="A233" s="77" t="s">
        <v>9647</v>
      </c>
      <c r="B233" s="77" t="s">
        <v>9648</v>
      </c>
      <c r="C233" s="78">
        <v>45407</v>
      </c>
      <c r="D233" s="79">
        <v>-39</v>
      </c>
      <c r="E233" s="79">
        <v>0</v>
      </c>
      <c r="F233" s="79">
        <v>-39</v>
      </c>
      <c r="G233" s="78">
        <v>45407</v>
      </c>
      <c r="H233" s="77" t="s">
        <v>9649</v>
      </c>
      <c r="I233" s="80">
        <v>1529946</v>
      </c>
      <c r="J233" s="80" t="s">
        <v>1306</v>
      </c>
      <c r="K233" s="80">
        <v>206172</v>
      </c>
      <c r="L233" s="81">
        <v>45411</v>
      </c>
      <c r="M233" s="77" t="str">
        <f>VLOOKUP(I233,'ITEM#'!A:B,2,0)</f>
        <v>Costco01</v>
      </c>
      <c r="N233" t="s">
        <v>1291</v>
      </c>
      <c r="O233" s="5">
        <v>40</v>
      </c>
      <c r="P233" s="42">
        <f>VLOOKUP(I233,'ITEM#'!A:D,4,0)</f>
        <v>-39</v>
      </c>
      <c r="Q233" s="84">
        <f t="shared" si="12"/>
        <v>1</v>
      </c>
      <c r="R233" t="s">
        <v>9279</v>
      </c>
      <c r="S233" s="89" t="s">
        <v>9682</v>
      </c>
    </row>
    <row r="234" spans="1:19" x14ac:dyDescent="0.25">
      <c r="A234" s="77" t="s">
        <v>9647</v>
      </c>
      <c r="B234" s="77" t="s">
        <v>9650</v>
      </c>
      <c r="C234" s="78">
        <v>45407</v>
      </c>
      <c r="D234" s="79">
        <v>-35.869999999999997</v>
      </c>
      <c r="E234" s="79">
        <v>-8.89</v>
      </c>
      <c r="F234" s="79">
        <v>-26.98</v>
      </c>
      <c r="G234" s="78">
        <v>45407</v>
      </c>
      <c r="H234" s="77" t="s">
        <v>9651</v>
      </c>
      <c r="I234" s="80">
        <v>1793728</v>
      </c>
      <c r="J234" s="80" t="s">
        <v>8897</v>
      </c>
      <c r="K234" s="80">
        <v>206172</v>
      </c>
      <c r="L234" s="81">
        <v>45411</v>
      </c>
      <c r="M234" s="77" t="str">
        <f>VLOOKUP(I234,'ITEM#'!A:B,2,0)</f>
        <v>Costco01</v>
      </c>
      <c r="N234" t="s">
        <v>8894</v>
      </c>
      <c r="O234" s="5">
        <v>15</v>
      </c>
      <c r="P234" s="42">
        <f>VLOOKUP(I234,'ITEM#'!A:D,4,0)</f>
        <v>-26.98</v>
      </c>
      <c r="Q234" s="84">
        <f t="shared" si="12"/>
        <v>1</v>
      </c>
      <c r="R234" t="s">
        <v>9279</v>
      </c>
      <c r="S234" s="89" t="s">
        <v>9682</v>
      </c>
    </row>
    <row r="235" spans="1:19" x14ac:dyDescent="0.25">
      <c r="A235" s="77" t="s">
        <v>9647</v>
      </c>
      <c r="B235" s="77" t="s">
        <v>9652</v>
      </c>
      <c r="C235" s="78">
        <v>45407</v>
      </c>
      <c r="D235" s="79">
        <v>-95.31</v>
      </c>
      <c r="E235" s="79">
        <v>-9.4600000000000009</v>
      </c>
      <c r="F235" s="79">
        <v>-85.85</v>
      </c>
      <c r="G235" s="78">
        <v>45407</v>
      </c>
      <c r="H235" s="77" t="s">
        <v>9653</v>
      </c>
      <c r="I235" s="80">
        <v>1662421</v>
      </c>
      <c r="J235" s="80" t="s">
        <v>1300</v>
      </c>
      <c r="K235" s="80">
        <v>206172</v>
      </c>
      <c r="L235" s="81">
        <v>45411</v>
      </c>
      <c r="M235" s="77" t="str">
        <f>VLOOKUP(I235,'ITEM#'!A:B,2,0)</f>
        <v>Costco01</v>
      </c>
      <c r="N235" t="s">
        <v>1301</v>
      </c>
      <c r="O235" s="5">
        <v>32</v>
      </c>
      <c r="P235" s="42">
        <f>VLOOKUP(I235,'ITEM#'!A:D,4,0)</f>
        <v>-85.85</v>
      </c>
      <c r="Q235" s="84">
        <f t="shared" si="12"/>
        <v>1</v>
      </c>
      <c r="R235" t="s">
        <v>9279</v>
      </c>
      <c r="S235" s="89" t="s">
        <v>9682</v>
      </c>
    </row>
    <row r="236" spans="1:19" x14ac:dyDescent="0.25">
      <c r="A236" s="77" t="s">
        <v>9647</v>
      </c>
      <c r="B236" s="77" t="s">
        <v>9654</v>
      </c>
      <c r="C236" s="78">
        <v>45407</v>
      </c>
      <c r="D236" s="79">
        <v>-95.31</v>
      </c>
      <c r="E236" s="79">
        <v>-9.4600000000000009</v>
      </c>
      <c r="F236" s="79">
        <v>-85.85</v>
      </c>
      <c r="G236" s="78">
        <v>45407</v>
      </c>
      <c r="H236" s="77" t="s">
        <v>9655</v>
      </c>
      <c r="I236" s="80">
        <v>1662421</v>
      </c>
      <c r="J236" s="80" t="s">
        <v>1300</v>
      </c>
      <c r="K236" s="80">
        <v>206172</v>
      </c>
      <c r="L236" s="81">
        <v>45411</v>
      </c>
      <c r="M236" s="77" t="str">
        <f>VLOOKUP(I236,'ITEM#'!A:B,2,0)</f>
        <v>Costco01</v>
      </c>
      <c r="N236" t="s">
        <v>1301</v>
      </c>
      <c r="O236" s="5">
        <v>32</v>
      </c>
      <c r="P236" s="42">
        <f>VLOOKUP(I236,'ITEM#'!A:D,4,0)</f>
        <v>-85.85</v>
      </c>
      <c r="Q236" s="84">
        <f t="shared" si="12"/>
        <v>1</v>
      </c>
      <c r="R236" t="s">
        <v>9279</v>
      </c>
      <c r="S236" s="89" t="s">
        <v>9682</v>
      </c>
    </row>
    <row r="237" spans="1:19" x14ac:dyDescent="0.25">
      <c r="A237" s="77" t="s">
        <v>9647</v>
      </c>
      <c r="B237" s="77" t="s">
        <v>9654</v>
      </c>
      <c r="C237" s="78">
        <v>45407</v>
      </c>
      <c r="D237" s="79">
        <v>-95.31</v>
      </c>
      <c r="E237" s="79">
        <v>-9.4600000000000009</v>
      </c>
      <c r="F237" s="79">
        <v>-85.85</v>
      </c>
      <c r="G237" s="78">
        <v>45407</v>
      </c>
      <c r="H237" s="77" t="s">
        <v>9655</v>
      </c>
      <c r="I237" s="80">
        <v>1662422</v>
      </c>
      <c r="J237" s="80" t="s">
        <v>1327</v>
      </c>
      <c r="K237" s="80">
        <v>206172</v>
      </c>
      <c r="L237" s="81">
        <v>45411</v>
      </c>
      <c r="M237" s="77" t="str">
        <f>VLOOKUP(I237,'ITEM#'!A:B,2,0)</f>
        <v>Costco01</v>
      </c>
      <c r="N237" t="s">
        <v>1301</v>
      </c>
      <c r="O237" s="5">
        <v>32</v>
      </c>
      <c r="P237" s="42">
        <f>VLOOKUP(I237,'ITEM#'!A:D,4,0)</f>
        <v>-85.85</v>
      </c>
      <c r="Q237" s="84">
        <f t="shared" si="12"/>
        <v>1</v>
      </c>
      <c r="R237" t="s">
        <v>9279</v>
      </c>
      <c r="S237" s="89" t="s">
        <v>9682</v>
      </c>
    </row>
    <row r="238" spans="1:19" x14ac:dyDescent="0.25">
      <c r="A238" s="77" t="s">
        <v>9647</v>
      </c>
      <c r="B238" s="77" t="s">
        <v>9656</v>
      </c>
      <c r="C238" s="78">
        <v>45407</v>
      </c>
      <c r="D238" s="79">
        <v>-70.62</v>
      </c>
      <c r="E238" s="79">
        <v>0</v>
      </c>
      <c r="F238" s="79">
        <v>-70.62</v>
      </c>
      <c r="G238" s="78">
        <v>45407</v>
      </c>
      <c r="H238" s="77" t="s">
        <v>9657</v>
      </c>
      <c r="I238" s="80">
        <v>1585902</v>
      </c>
      <c r="J238" s="80" t="s">
        <v>1343</v>
      </c>
      <c r="K238" s="80">
        <v>206172</v>
      </c>
      <c r="L238" s="81">
        <v>45411</v>
      </c>
      <c r="M238" s="77" t="str">
        <f>VLOOKUP(I238,'ITEM#'!A:B,2,0)</f>
        <v>Costco01</v>
      </c>
      <c r="N238" t="s">
        <v>1291</v>
      </c>
      <c r="O238" s="5">
        <v>40</v>
      </c>
      <c r="P238" s="42">
        <f>VLOOKUP(I238,'ITEM#'!A:D,4,0)</f>
        <v>-70.62</v>
      </c>
      <c r="Q238" s="84">
        <f t="shared" si="12"/>
        <v>1</v>
      </c>
      <c r="R238" t="s">
        <v>9279</v>
      </c>
      <c r="S238" s="89" t="s">
        <v>9682</v>
      </c>
    </row>
    <row r="239" spans="1:19" x14ac:dyDescent="0.25">
      <c r="A239" s="77" t="s">
        <v>9647</v>
      </c>
      <c r="B239" s="77" t="s">
        <v>9658</v>
      </c>
      <c r="C239" s="78">
        <v>45407</v>
      </c>
      <c r="D239" s="79">
        <f>E239+F239</f>
        <v>-170.8</v>
      </c>
      <c r="E239" s="79">
        <v>-44.4</v>
      </c>
      <c r="F239" s="79">
        <v>-126.4</v>
      </c>
      <c r="G239" s="78">
        <v>45407</v>
      </c>
      <c r="H239" s="77" t="s">
        <v>9659</v>
      </c>
      <c r="I239" s="80">
        <v>1540785</v>
      </c>
      <c r="J239" s="80" t="s">
        <v>1328</v>
      </c>
      <c r="K239" s="80">
        <v>206172</v>
      </c>
      <c r="L239" s="81">
        <v>45411</v>
      </c>
      <c r="M239" s="77" t="str">
        <f>VLOOKUP(I239,'ITEM#'!A:B,2,0)</f>
        <v>Costco01</v>
      </c>
      <c r="N239" t="s">
        <v>1298</v>
      </c>
      <c r="O239" s="5">
        <v>60</v>
      </c>
      <c r="P239" s="42">
        <f>VLOOKUP(I239,'ITEM#'!A:D,4,0)</f>
        <v>-31.6</v>
      </c>
      <c r="Q239" s="84">
        <f t="shared" si="12"/>
        <v>4</v>
      </c>
      <c r="R239" t="s">
        <v>9279</v>
      </c>
      <c r="S239" s="89" t="s">
        <v>9682</v>
      </c>
    </row>
    <row r="240" spans="1:19" x14ac:dyDescent="0.25">
      <c r="A240" s="77" t="s">
        <v>9647</v>
      </c>
      <c r="B240" s="77" t="s">
        <v>9658</v>
      </c>
      <c r="C240" s="78">
        <v>45407</v>
      </c>
      <c r="D240" s="79">
        <f>E240+F240</f>
        <v>-170.8</v>
      </c>
      <c r="E240" s="79">
        <v>-44.4</v>
      </c>
      <c r="F240" s="79">
        <v>-126.4</v>
      </c>
      <c r="G240" s="78">
        <v>45407</v>
      </c>
      <c r="H240" s="77" t="s">
        <v>9659</v>
      </c>
      <c r="I240" s="80">
        <v>1540787</v>
      </c>
      <c r="J240" s="80" t="s">
        <v>1341</v>
      </c>
      <c r="K240" s="80">
        <v>206172</v>
      </c>
      <c r="L240" s="81">
        <v>45411</v>
      </c>
      <c r="M240" s="77" t="str">
        <f>VLOOKUP(I240,'ITEM#'!A:B,2,0)</f>
        <v>Costco01</v>
      </c>
      <c r="N240" t="s">
        <v>1298</v>
      </c>
      <c r="O240" s="5">
        <v>60</v>
      </c>
      <c r="P240" s="42">
        <f>VLOOKUP(I240,'ITEM#'!A:D,4,0)</f>
        <v>-31.6</v>
      </c>
      <c r="Q240" s="84">
        <f t="shared" si="12"/>
        <v>4</v>
      </c>
      <c r="R240" t="s">
        <v>9279</v>
      </c>
      <c r="S240" s="89" t="s">
        <v>9682</v>
      </c>
    </row>
    <row r="241" spans="1:19" x14ac:dyDescent="0.25">
      <c r="A241" s="77" t="s">
        <v>9647</v>
      </c>
      <c r="B241" s="77" t="s">
        <v>9660</v>
      </c>
      <c r="C241" s="78">
        <v>45407</v>
      </c>
      <c r="D241" s="79">
        <v>-86.72</v>
      </c>
      <c r="E241" s="79">
        <v>-9.3699999999999992</v>
      </c>
      <c r="F241" s="79">
        <v>-77.349999999999994</v>
      </c>
      <c r="G241" s="78">
        <v>45407</v>
      </c>
      <c r="H241" s="77" t="s">
        <v>9661</v>
      </c>
      <c r="I241" s="80">
        <v>1662420</v>
      </c>
      <c r="J241" s="80" t="s">
        <v>1318</v>
      </c>
      <c r="K241" s="80">
        <v>206172</v>
      </c>
      <c r="L241" s="81">
        <v>45411</v>
      </c>
      <c r="M241" s="77" t="str">
        <f>VLOOKUP(I241,'ITEM#'!A:B,2,0)</f>
        <v>Costco01</v>
      </c>
      <c r="N241" t="s">
        <v>1301</v>
      </c>
      <c r="O241" s="5">
        <v>32</v>
      </c>
      <c r="P241" s="42">
        <f>VLOOKUP(I241,'ITEM#'!A:D,4,0)</f>
        <v>-77.349999999999994</v>
      </c>
      <c r="Q241" s="84">
        <f t="shared" si="12"/>
        <v>1</v>
      </c>
      <c r="R241" t="s">
        <v>9279</v>
      </c>
      <c r="S241" s="89" t="s">
        <v>9682</v>
      </c>
    </row>
    <row r="242" spans="1:19" x14ac:dyDescent="0.25">
      <c r="A242" s="77" t="s">
        <v>9647</v>
      </c>
      <c r="B242" s="77" t="s">
        <v>9662</v>
      </c>
      <c r="C242" s="78">
        <v>45407</v>
      </c>
      <c r="D242" s="79">
        <v>-78</v>
      </c>
      <c r="E242" s="79">
        <v>0</v>
      </c>
      <c r="F242" s="79">
        <v>-78</v>
      </c>
      <c r="G242" s="78">
        <v>45407</v>
      </c>
      <c r="H242" s="77" t="s">
        <v>9663</v>
      </c>
      <c r="I242" s="80">
        <v>1529947</v>
      </c>
      <c r="J242" s="80" t="s">
        <v>1294</v>
      </c>
      <c r="K242" s="80">
        <v>206172</v>
      </c>
      <c r="L242" s="81">
        <v>45411</v>
      </c>
      <c r="M242" s="77" t="str">
        <f>VLOOKUP(I242,'ITEM#'!A:B,2,0)</f>
        <v>Costco01</v>
      </c>
      <c r="N242" t="s">
        <v>1291</v>
      </c>
      <c r="O242" s="5">
        <v>40</v>
      </c>
      <c r="P242" s="42">
        <f>VLOOKUP(I242,'ITEM#'!A:D,4,0)</f>
        <v>-39</v>
      </c>
      <c r="Q242" s="84">
        <f t="shared" si="12"/>
        <v>2</v>
      </c>
      <c r="R242" t="s">
        <v>9279</v>
      </c>
      <c r="S242" s="89" t="s">
        <v>9682</v>
      </c>
    </row>
    <row r="243" spans="1:19" x14ac:dyDescent="0.25">
      <c r="A243" s="77" t="s">
        <v>9647</v>
      </c>
      <c r="B243" s="77" t="s">
        <v>9664</v>
      </c>
      <c r="C243" s="78">
        <v>45407</v>
      </c>
      <c r="D243" s="79">
        <v>-86.72</v>
      </c>
      <c r="E243" s="79">
        <v>-9.3699999999999992</v>
      </c>
      <c r="F243" s="79">
        <v>-77.349999999999994</v>
      </c>
      <c r="G243" s="78">
        <v>45407</v>
      </c>
      <c r="H243" s="77" t="s">
        <v>9665</v>
      </c>
      <c r="I243" s="80">
        <v>1662420</v>
      </c>
      <c r="J243" s="80" t="s">
        <v>1318</v>
      </c>
      <c r="K243" s="80">
        <v>206172</v>
      </c>
      <c r="L243" s="81">
        <v>45411</v>
      </c>
      <c r="M243" s="77" t="str">
        <f>VLOOKUP(I243,'ITEM#'!A:B,2,0)</f>
        <v>Costco01</v>
      </c>
      <c r="N243" t="s">
        <v>1301</v>
      </c>
      <c r="O243" s="5">
        <v>32</v>
      </c>
      <c r="P243" s="42">
        <f>VLOOKUP(I243,'ITEM#'!A:D,4,0)</f>
        <v>-77.349999999999994</v>
      </c>
      <c r="Q243" s="84">
        <f t="shared" si="12"/>
        <v>1</v>
      </c>
      <c r="R243" t="s">
        <v>9279</v>
      </c>
      <c r="S243" s="89" t="s">
        <v>9682</v>
      </c>
    </row>
    <row r="244" spans="1:19" x14ac:dyDescent="0.25">
      <c r="A244" s="77" t="s">
        <v>9470</v>
      </c>
      <c r="B244" s="77" t="s">
        <v>9667</v>
      </c>
      <c r="C244" s="78">
        <v>45393</v>
      </c>
      <c r="D244" s="79">
        <v>-32.380000000000003</v>
      </c>
      <c r="E244" s="79">
        <v>-9.8800000000000008</v>
      </c>
      <c r="F244" s="79">
        <f>VLOOKUP(I244,'ITEM#'!A:D,4,0)</f>
        <v>-22.5</v>
      </c>
      <c r="G244" s="78">
        <v>45393</v>
      </c>
      <c r="H244" s="77" t="s">
        <v>9668</v>
      </c>
      <c r="I244" s="80">
        <v>1663079</v>
      </c>
      <c r="J244" s="80" t="s">
        <v>5743</v>
      </c>
      <c r="K244" s="80">
        <v>205191</v>
      </c>
      <c r="L244" s="81">
        <v>45398</v>
      </c>
      <c r="M244" s="77" t="str">
        <f>VLOOKUP(I244,'ITEM#'!A:B,2,0)</f>
        <v>Costco01</v>
      </c>
      <c r="N244" t="s">
        <v>1311</v>
      </c>
      <c r="O244" s="5">
        <v>55</v>
      </c>
      <c r="P244" s="42">
        <f>VLOOKUP(I244,'ITEM#'!A:D,4,0)</f>
        <v>-22.5</v>
      </c>
      <c r="Q244" s="84">
        <f t="shared" ref="Q244:Q250" si="15">F244/P244</f>
        <v>1</v>
      </c>
      <c r="R244" t="s">
        <v>9279</v>
      </c>
      <c r="S244" s="89" t="s">
        <v>9682</v>
      </c>
    </row>
    <row r="245" spans="1:19" x14ac:dyDescent="0.25">
      <c r="A245" s="77" t="s">
        <v>9470</v>
      </c>
      <c r="B245" s="77" t="s">
        <v>9669</v>
      </c>
      <c r="C245" s="78">
        <v>45394</v>
      </c>
      <c r="D245" s="79">
        <v>-32.380000000000003</v>
      </c>
      <c r="E245" s="79">
        <v>-9.8800000000000008</v>
      </c>
      <c r="F245" s="79">
        <f>VLOOKUP(I245,'ITEM#'!A:D,4,0)</f>
        <v>-22.5</v>
      </c>
      <c r="G245" s="78">
        <v>45394</v>
      </c>
      <c r="H245" s="77" t="s">
        <v>9670</v>
      </c>
      <c r="I245" s="80">
        <v>1663075</v>
      </c>
      <c r="J245" s="80" t="s">
        <v>5741</v>
      </c>
      <c r="K245" s="80">
        <v>205191</v>
      </c>
      <c r="L245" s="81">
        <v>45398</v>
      </c>
      <c r="M245" s="77" t="str">
        <f>VLOOKUP(I245,'ITEM#'!A:B,2,0)</f>
        <v>Costco01</v>
      </c>
      <c r="N245" t="s">
        <v>1311</v>
      </c>
      <c r="O245" s="5">
        <v>55</v>
      </c>
      <c r="P245" s="42">
        <f>VLOOKUP(I245,'ITEM#'!A:D,4,0)</f>
        <v>-22.5</v>
      </c>
      <c r="Q245" s="84">
        <f t="shared" si="15"/>
        <v>1</v>
      </c>
      <c r="R245" t="s">
        <v>9279</v>
      </c>
      <c r="S245" s="89" t="s">
        <v>9682</v>
      </c>
    </row>
    <row r="246" spans="1:19" x14ac:dyDescent="0.25">
      <c r="A246" s="77" t="s">
        <v>9512</v>
      </c>
      <c r="B246" s="77" t="s">
        <v>9671</v>
      </c>
      <c r="C246" s="78">
        <v>45398</v>
      </c>
      <c r="D246" s="79">
        <v>-32.380000000000003</v>
      </c>
      <c r="E246" s="79">
        <v>-9.8800000000000008</v>
      </c>
      <c r="F246" s="79">
        <f>VLOOKUP(I246,'ITEM#'!A:D,4,0)</f>
        <v>-22.5</v>
      </c>
      <c r="G246" s="78">
        <v>45398</v>
      </c>
      <c r="H246" s="77" t="s">
        <v>9672</v>
      </c>
      <c r="I246" s="80">
        <v>1663075</v>
      </c>
      <c r="J246" s="80" t="s">
        <v>5741</v>
      </c>
      <c r="K246" s="80">
        <v>205385</v>
      </c>
      <c r="L246" s="81">
        <v>45400</v>
      </c>
      <c r="M246" s="77" t="str">
        <f>VLOOKUP(I246,'ITEM#'!A:B,2,0)</f>
        <v>Costco01</v>
      </c>
      <c r="N246" t="s">
        <v>1311</v>
      </c>
      <c r="O246" s="5">
        <v>55</v>
      </c>
      <c r="P246" s="42">
        <f>VLOOKUP(I246,'ITEM#'!A:D,4,0)</f>
        <v>-22.5</v>
      </c>
      <c r="Q246" s="84">
        <f t="shared" si="15"/>
        <v>1</v>
      </c>
      <c r="R246" t="s">
        <v>9279</v>
      </c>
      <c r="S246" s="89" t="s">
        <v>9682</v>
      </c>
    </row>
    <row r="247" spans="1:19" x14ac:dyDescent="0.25">
      <c r="A247" s="77" t="s">
        <v>9531</v>
      </c>
      <c r="B247" s="77" t="s">
        <v>9673</v>
      </c>
      <c r="C247" s="78">
        <v>45399</v>
      </c>
      <c r="D247" s="79">
        <v>-32.380000000000003</v>
      </c>
      <c r="E247" s="79">
        <v>-9.8800000000000008</v>
      </c>
      <c r="F247" s="79">
        <f>VLOOKUP(I247,'ITEM#'!A:D,4,0)</f>
        <v>-22.5</v>
      </c>
      <c r="G247" s="78">
        <v>45399</v>
      </c>
      <c r="H247" s="77" t="s">
        <v>9674</v>
      </c>
      <c r="I247" s="80">
        <v>1663082</v>
      </c>
      <c r="J247" s="80" t="s">
        <v>5740</v>
      </c>
      <c r="K247" s="80">
        <v>205666</v>
      </c>
      <c r="L247" s="81">
        <v>45401</v>
      </c>
      <c r="M247" s="77" t="str">
        <f>VLOOKUP(I247,'ITEM#'!A:B,2,0)</f>
        <v>Costco01</v>
      </c>
      <c r="N247" t="s">
        <v>1311</v>
      </c>
      <c r="O247" s="5">
        <v>55</v>
      </c>
      <c r="P247" s="42">
        <f>VLOOKUP(I247,'ITEM#'!A:D,4,0)</f>
        <v>-22.5</v>
      </c>
      <c r="Q247" s="84">
        <f t="shared" si="15"/>
        <v>1</v>
      </c>
      <c r="R247" t="s">
        <v>9279</v>
      </c>
      <c r="S247" s="89" t="s">
        <v>9682</v>
      </c>
    </row>
    <row r="248" spans="1:19" x14ac:dyDescent="0.25">
      <c r="A248" s="77" t="s">
        <v>9531</v>
      </c>
      <c r="B248" s="77" t="s">
        <v>9675</v>
      </c>
      <c r="C248" s="78">
        <v>45398</v>
      </c>
      <c r="D248" s="79">
        <f>E248+F248</f>
        <v>-32.380000000000003</v>
      </c>
      <c r="E248" s="79">
        <v>-9.8800000000000008</v>
      </c>
      <c r="F248" s="79">
        <f>VLOOKUP(I248,'ITEM#'!A:D,4,0)</f>
        <v>-22.5</v>
      </c>
      <c r="G248" s="78">
        <v>45398</v>
      </c>
      <c r="H248" s="77" t="s">
        <v>9676</v>
      </c>
      <c r="I248" s="80">
        <v>1663069</v>
      </c>
      <c r="J248" s="80" t="s">
        <v>5742</v>
      </c>
      <c r="K248" s="80">
        <v>205666</v>
      </c>
      <c r="L248" s="81">
        <v>45401</v>
      </c>
      <c r="M248" s="77" t="str">
        <f>VLOOKUP(I248,'ITEM#'!A:B,2,0)</f>
        <v>Costco01</v>
      </c>
      <c r="N248" t="s">
        <v>1311</v>
      </c>
      <c r="O248" s="5">
        <v>55</v>
      </c>
      <c r="P248" s="42">
        <f>VLOOKUP(I248,'ITEM#'!A:D,4,0)</f>
        <v>-22.5</v>
      </c>
      <c r="Q248" s="84">
        <f t="shared" si="15"/>
        <v>1</v>
      </c>
      <c r="R248" t="s">
        <v>9279</v>
      </c>
      <c r="S248" s="89" t="s">
        <v>9682</v>
      </c>
    </row>
    <row r="249" spans="1:19" x14ac:dyDescent="0.25">
      <c r="A249" s="77" t="s">
        <v>9531</v>
      </c>
      <c r="B249" s="77" t="s">
        <v>9675</v>
      </c>
      <c r="C249" s="78">
        <v>45398</v>
      </c>
      <c r="D249" s="79">
        <f>E249+F249</f>
        <v>-64.760000000000005</v>
      </c>
      <c r="E249" s="79">
        <f>9.88*-2</f>
        <v>-19.760000000000002</v>
      </c>
      <c r="F249" s="79">
        <f>VLOOKUP(I249,'ITEM#'!A:D,4,0)*2</f>
        <v>-45</v>
      </c>
      <c r="G249" s="78">
        <v>45398</v>
      </c>
      <c r="H249" s="77" t="s">
        <v>9676</v>
      </c>
      <c r="I249" s="80">
        <v>1663082</v>
      </c>
      <c r="J249" s="80" t="s">
        <v>5740</v>
      </c>
      <c r="K249" s="80">
        <v>205666</v>
      </c>
      <c r="L249" s="81">
        <v>45401</v>
      </c>
      <c r="M249" s="77" t="str">
        <f>VLOOKUP(I249,'ITEM#'!A:B,2,0)</f>
        <v>Costco01</v>
      </c>
      <c r="N249" t="s">
        <v>1311</v>
      </c>
      <c r="O249" s="5">
        <v>55</v>
      </c>
      <c r="P249" s="42">
        <f>VLOOKUP(I249,'ITEM#'!A:D,4,0)</f>
        <v>-22.5</v>
      </c>
      <c r="Q249" s="84">
        <f t="shared" si="15"/>
        <v>2</v>
      </c>
      <c r="R249" t="s">
        <v>9279</v>
      </c>
      <c r="S249" s="89" t="s">
        <v>9682</v>
      </c>
    </row>
    <row r="250" spans="1:19" x14ac:dyDescent="0.25">
      <c r="A250" s="77" t="s">
        <v>9531</v>
      </c>
      <c r="B250" s="77" t="s">
        <v>9677</v>
      </c>
      <c r="C250" s="78">
        <v>45399</v>
      </c>
      <c r="D250" s="79">
        <v>-64.760000000000005</v>
      </c>
      <c r="E250" s="79">
        <f>9.88*-2</f>
        <v>-19.760000000000002</v>
      </c>
      <c r="F250" s="79">
        <f>VLOOKUP(I250,'ITEM#'!A:D,4,0)*2</f>
        <v>-45</v>
      </c>
      <c r="G250" s="78">
        <v>45399</v>
      </c>
      <c r="H250" s="77" t="s">
        <v>9678</v>
      </c>
      <c r="I250" s="80">
        <v>1663079</v>
      </c>
      <c r="J250" s="80" t="s">
        <v>5743</v>
      </c>
      <c r="K250" s="80">
        <v>205666</v>
      </c>
      <c r="L250" s="81">
        <v>45401</v>
      </c>
      <c r="M250" s="77" t="str">
        <f>VLOOKUP(I250,'ITEM#'!A:B,2,0)</f>
        <v>Costco01</v>
      </c>
      <c r="N250" t="s">
        <v>1311</v>
      </c>
      <c r="O250" s="5">
        <v>55</v>
      </c>
      <c r="P250" s="42">
        <f>VLOOKUP(I250,'ITEM#'!A:D,4,0)</f>
        <v>-22.5</v>
      </c>
      <c r="Q250" s="84">
        <f t="shared" si="15"/>
        <v>2</v>
      </c>
      <c r="R250" t="s">
        <v>9279</v>
      </c>
      <c r="S250" s="89" t="s">
        <v>9682</v>
      </c>
    </row>
    <row r="251" spans="1:19" x14ac:dyDescent="0.25">
      <c r="A251" s="77"/>
      <c r="B251" s="77"/>
      <c r="C251" s="78"/>
      <c r="D251" s="107">
        <f>SUM(D2:D250)</f>
        <v>-17512.179999999993</v>
      </c>
      <c r="E251" s="107">
        <f>SUM(E2:E250)</f>
        <v>-2190.59</v>
      </c>
      <c r="F251" s="107">
        <f>SUM(F2:F250)</f>
        <v>-15321.590000000017</v>
      </c>
      <c r="G251" s="78"/>
      <c r="H251" s="77"/>
      <c r="I251" s="80"/>
      <c r="J251" s="80"/>
      <c r="K251" s="80"/>
      <c r="L251" s="81"/>
      <c r="M251" s="77"/>
      <c r="P251" s="42"/>
      <c r="Q251" s="84"/>
    </row>
    <row r="253" spans="1:19" x14ac:dyDescent="0.25">
      <c r="E253" s="76"/>
    </row>
    <row r="254" spans="1:19" x14ac:dyDescent="0.25">
      <c r="D254" t="s">
        <v>187</v>
      </c>
      <c r="E254" s="76">
        <v>232.29</v>
      </c>
    </row>
    <row r="255" spans="1:19" x14ac:dyDescent="0.25">
      <c r="D255" t="s">
        <v>1213</v>
      </c>
      <c r="E255" s="76">
        <v>17279.89</v>
      </c>
    </row>
    <row r="256" spans="1:19" x14ac:dyDescent="0.25">
      <c r="E256" s="76">
        <f>SUM(E254:E255)</f>
        <v>17512.18</v>
      </c>
      <c r="F256" s="75">
        <f>E256+D251</f>
        <v>0</v>
      </c>
    </row>
    <row r="257" spans="3:6" x14ac:dyDescent="0.25">
      <c r="E257" s="76"/>
    </row>
    <row r="260" spans="3:6" x14ac:dyDescent="0.25">
      <c r="C260" s="88" t="s">
        <v>5753</v>
      </c>
      <c r="D260" t="s">
        <v>5756</v>
      </c>
      <c r="E260" t="s">
        <v>5755</v>
      </c>
    </row>
    <row r="261" spans="3:6" x14ac:dyDescent="0.25">
      <c r="C261" s="89">
        <v>15</v>
      </c>
      <c r="D261" s="76">
        <v>-285.26999999999987</v>
      </c>
      <c r="E261" s="76">
        <v>-846.04</v>
      </c>
      <c r="F261" s="76"/>
    </row>
    <row r="262" spans="3:6" x14ac:dyDescent="0.25">
      <c r="C262" s="89">
        <v>32</v>
      </c>
      <c r="D262" s="76">
        <v>-1082.9200000000005</v>
      </c>
      <c r="E262" s="76">
        <v>-9014.1600000000144</v>
      </c>
      <c r="F262" s="76"/>
    </row>
    <row r="263" spans="3:6" x14ac:dyDescent="0.25">
      <c r="C263" s="89">
        <v>40</v>
      </c>
      <c r="D263" s="76">
        <v>0</v>
      </c>
      <c r="E263" s="76">
        <v>-3300.0900000000006</v>
      </c>
      <c r="F263" s="76"/>
    </row>
    <row r="264" spans="3:6" x14ac:dyDescent="0.25">
      <c r="C264" s="89">
        <v>55</v>
      </c>
      <c r="D264" s="76">
        <v>-98.800000000000011</v>
      </c>
      <c r="E264" s="76">
        <v>-225</v>
      </c>
      <c r="F264" s="76"/>
    </row>
    <row r="265" spans="3:6" x14ac:dyDescent="0.25">
      <c r="C265" s="89">
        <v>60</v>
      </c>
      <c r="D265" s="76">
        <v>-723.6</v>
      </c>
      <c r="E265" s="76">
        <v>-1936.3000000000002</v>
      </c>
      <c r="F265" s="76"/>
    </row>
    <row r="266" spans="3:6" x14ac:dyDescent="0.25">
      <c r="C266" s="89" t="s">
        <v>5754</v>
      </c>
      <c r="D266" s="76">
        <v>-2190.5900000000006</v>
      </c>
      <c r="E266" s="76">
        <v>-15321.590000000015</v>
      </c>
      <c r="F266" s="76"/>
    </row>
    <row r="267" spans="3:6" x14ac:dyDescent="0.25">
      <c r="D267" s="76"/>
      <c r="E267" s="76"/>
      <c r="F267" s="76"/>
    </row>
    <row r="268" spans="3:6" x14ac:dyDescent="0.25">
      <c r="D268" s="76"/>
      <c r="E268" s="76"/>
      <c r="F268" s="76"/>
    </row>
  </sheetData>
  <conditionalFormatting sqref="B1">
    <cfRule type="duplicateValues" dxfId="11" priority="21"/>
    <cfRule type="duplicateValues" dxfId="10" priority="22"/>
    <cfRule type="duplicateValues" dxfId="9" priority="23"/>
  </conditionalFormatting>
  <pageMargins left="0.5" right="0.5" top="0.25" bottom="0.25" header="0.3" footer="0.3"/>
  <pageSetup scale="37" fitToHeight="0" orientation="landscape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Z270"/>
  <sheetViews>
    <sheetView topLeftCell="A169" workbookViewId="0">
      <selection activeCell="Q250" sqref="Q250"/>
    </sheetView>
  </sheetViews>
  <sheetFormatPr defaultRowHeight="15" x14ac:dyDescent="0.25"/>
  <cols>
    <col min="1" max="1" width="18.7109375" bestFit="1" customWidth="1"/>
    <col min="2" max="2" width="15.5703125" bestFit="1" customWidth="1"/>
    <col min="3" max="3" width="10.5703125" bestFit="1" customWidth="1"/>
    <col min="4" max="4" width="12.85546875" bestFit="1" customWidth="1"/>
    <col min="5" max="5" width="18" bestFit="1" customWidth="1"/>
    <col min="6" max="6" width="12" bestFit="1" customWidth="1"/>
    <col min="7" max="7" width="9.42578125" bestFit="1" customWidth="1"/>
    <col min="8" max="8" width="13.5703125" bestFit="1" customWidth="1"/>
    <col min="9" max="9" width="8.140625" bestFit="1" customWidth="1"/>
    <col min="10" max="10" width="12.42578125" bestFit="1" customWidth="1"/>
    <col min="11" max="11" width="9" style="5" bestFit="1" customWidth="1"/>
    <col min="12" max="12" width="8.7109375" bestFit="1" customWidth="1"/>
    <col min="13" max="13" width="7" bestFit="1" customWidth="1"/>
    <col min="14" max="14" width="3.140625" bestFit="1" customWidth="1"/>
    <col min="15" max="15" width="10.5703125" bestFit="1" customWidth="1"/>
    <col min="16" max="16" width="4.140625" bestFit="1" customWidth="1"/>
    <col min="18" max="18" width="8.42578125" bestFit="1" customWidth="1"/>
    <col min="19" max="19" width="9.7109375" bestFit="1" customWidth="1"/>
    <col min="20" max="20" width="11.85546875" bestFit="1" customWidth="1"/>
    <col min="23" max="23" width="13.140625" customWidth="1"/>
    <col min="24" max="24" width="26.140625" bestFit="1" customWidth="1"/>
    <col min="25" max="25" width="18.7109375" bestFit="1" customWidth="1"/>
  </cols>
  <sheetData>
    <row r="1" spans="1:26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7780</v>
      </c>
      <c r="L1" s="20" t="s">
        <v>10</v>
      </c>
      <c r="M1" s="20" t="s">
        <v>11</v>
      </c>
      <c r="N1" s="20" t="s">
        <v>12</v>
      </c>
      <c r="O1" s="22" t="s">
        <v>13</v>
      </c>
      <c r="P1" s="33" t="s">
        <v>15</v>
      </c>
      <c r="Q1" s="111" t="s">
        <v>10215</v>
      </c>
      <c r="R1" s="112" t="s">
        <v>10216</v>
      </c>
      <c r="S1" s="113" t="s">
        <v>10217</v>
      </c>
      <c r="T1" s="113" t="s">
        <v>10218</v>
      </c>
      <c r="W1" s="88" t="s">
        <v>5753</v>
      </c>
      <c r="X1" t="s">
        <v>5756</v>
      </c>
      <c r="Y1" t="s">
        <v>5755</v>
      </c>
    </row>
    <row r="2" spans="1:26" x14ac:dyDescent="0.25">
      <c r="A2" s="77" t="s">
        <v>9683</v>
      </c>
      <c r="B2" s="77" t="s">
        <v>9684</v>
      </c>
      <c r="C2" s="78">
        <v>45412</v>
      </c>
      <c r="D2" s="79">
        <v>-86.72</v>
      </c>
      <c r="E2" s="79">
        <v>-9.3699999999999992</v>
      </c>
      <c r="F2" s="79">
        <v>-77.349999999999994</v>
      </c>
      <c r="G2" s="78">
        <v>45412</v>
      </c>
      <c r="H2" s="77" t="s">
        <v>9685</v>
      </c>
      <c r="I2" s="80">
        <v>1662420</v>
      </c>
      <c r="J2" s="80" t="str">
        <f>VLOOKUP(I2,'ITEM NUMBER (UPDATED)'!A:E,5,0)</f>
        <v>TN55-0480</v>
      </c>
      <c r="K2" s="80">
        <v>206693</v>
      </c>
      <c r="L2" s="77" t="str">
        <f>VLOOKUP(I2,'ITEM NUMBER (UPDATED)'!A:B,2,0)</f>
        <v>Costco01</v>
      </c>
      <c r="M2" s="11" t="str">
        <f>VLOOKUP(I2,'ITEM NUMBER (UPDATED)'!A:C,3,0)</f>
        <v>BLK</v>
      </c>
      <c r="N2" s="1">
        <f>VLOOKUP(I2,'ITEM NUMBER (UPDATED)'!A:D,4,0)</f>
        <v>32</v>
      </c>
      <c r="O2" s="42">
        <f>VLOOKUP(I2,'ITEM NUMBER (UPDATED)'!A:F,6,0)</f>
        <v>77.349999999999994</v>
      </c>
      <c r="P2" s="84">
        <f t="shared" ref="P2:P65" si="0">F2/O2</f>
        <v>-1</v>
      </c>
      <c r="Q2" s="114">
        <v>77.349999999999994</v>
      </c>
      <c r="R2" s="84" t="b">
        <f>Q2=O2</f>
        <v>1</v>
      </c>
      <c r="S2" t="s">
        <v>1289</v>
      </c>
      <c r="T2" s="76" t="s">
        <v>10219</v>
      </c>
      <c r="W2" s="89">
        <v>15</v>
      </c>
      <c r="X2" s="76">
        <v>-353.38999999999993</v>
      </c>
      <c r="Y2" s="76">
        <v>-917.52</v>
      </c>
      <c r="Z2" s="76"/>
    </row>
    <row r="3" spans="1:26" x14ac:dyDescent="0.25">
      <c r="A3" s="77" t="s">
        <v>9683</v>
      </c>
      <c r="B3" s="77" t="s">
        <v>9686</v>
      </c>
      <c r="C3" s="78">
        <v>45412</v>
      </c>
      <c r="D3" s="79">
        <f>E3+F3</f>
        <v>-38.659999999999997</v>
      </c>
      <c r="E3" s="79">
        <v>-10.51</v>
      </c>
      <c r="F3" s="79">
        <v>-28.15</v>
      </c>
      <c r="G3" s="78">
        <v>45412</v>
      </c>
      <c r="H3" s="77" t="s">
        <v>9687</v>
      </c>
      <c r="I3" s="80">
        <v>1540780</v>
      </c>
      <c r="J3" s="80" t="str">
        <f>VLOOKUP(I3,'ITEM NUMBER (UPDATED)'!A:E,5,0)</f>
        <v>BR40-2136</v>
      </c>
      <c r="K3" s="80">
        <v>206693</v>
      </c>
      <c r="L3" s="77" t="str">
        <f>VLOOKUP(I3,'ITEM NUMBER (UPDATED)'!A:B,2,0)</f>
        <v>Costco01</v>
      </c>
      <c r="M3" s="11" t="str">
        <f>VLOOKUP(I3,'ITEM NUMBER (UPDATED)'!A:C,3,0)</f>
        <v>WIN</v>
      </c>
      <c r="N3" s="1">
        <f>VLOOKUP(I3,'ITEM NUMBER (UPDATED)'!A:D,4,0)</f>
        <v>60</v>
      </c>
      <c r="O3" s="42">
        <f>VLOOKUP(I3,'ITEM NUMBER (UPDATED)'!A:F,6,0)</f>
        <v>28.15</v>
      </c>
      <c r="P3" s="84">
        <f t="shared" si="0"/>
        <v>-1</v>
      </c>
      <c r="Q3" s="114">
        <v>28.15</v>
      </c>
      <c r="R3" s="84" t="b">
        <f t="shared" ref="R3:R66" si="1">Q3=O3</f>
        <v>1</v>
      </c>
      <c r="S3" t="s">
        <v>1289</v>
      </c>
      <c r="T3" s="76" t="s">
        <v>10219</v>
      </c>
      <c r="W3" s="89">
        <v>32</v>
      </c>
      <c r="X3" s="76">
        <v>-1014.2200000000005</v>
      </c>
      <c r="Y3" s="76">
        <v>-8135.4400000000105</v>
      </c>
      <c r="Z3" s="76"/>
    </row>
    <row r="4" spans="1:26" x14ac:dyDescent="0.25">
      <c r="A4" s="77" t="s">
        <v>9683</v>
      </c>
      <c r="B4" s="77" t="s">
        <v>9686</v>
      </c>
      <c r="C4" s="78">
        <v>45412</v>
      </c>
      <c r="D4" s="79">
        <f>E4+F4</f>
        <v>-95.31</v>
      </c>
      <c r="E4" s="79">
        <v>-9.4600000000000009</v>
      </c>
      <c r="F4" s="79">
        <v>-85.85</v>
      </c>
      <c r="G4" s="78">
        <v>45412</v>
      </c>
      <c r="H4" s="77" t="s">
        <v>9687</v>
      </c>
      <c r="I4" s="80">
        <v>1662422</v>
      </c>
      <c r="J4" s="80" t="str">
        <f>VLOOKUP(I4,'ITEM NUMBER (UPDATED)'!A:E,5,0)</f>
        <v>TN55-0482</v>
      </c>
      <c r="K4" s="80">
        <v>206693</v>
      </c>
      <c r="L4" s="77" t="str">
        <f>VLOOKUP(I4,'ITEM NUMBER (UPDATED)'!A:B,2,0)</f>
        <v>Costco01</v>
      </c>
      <c r="M4" s="11" t="str">
        <f>VLOOKUP(I4,'ITEM NUMBER (UPDATED)'!A:C,3,0)</f>
        <v>BLK</v>
      </c>
      <c r="N4" s="1">
        <f>VLOOKUP(I4,'ITEM NUMBER (UPDATED)'!A:D,4,0)</f>
        <v>32</v>
      </c>
      <c r="O4" s="42">
        <f>VLOOKUP(I4,'ITEM NUMBER (UPDATED)'!A:F,6,0)</f>
        <v>85.85</v>
      </c>
      <c r="P4" s="84">
        <f t="shared" si="0"/>
        <v>-1</v>
      </c>
      <c r="Q4" s="114">
        <v>85.85</v>
      </c>
      <c r="R4" s="84" t="b">
        <f t="shared" si="1"/>
        <v>1</v>
      </c>
      <c r="S4" t="s">
        <v>1289</v>
      </c>
      <c r="T4" s="76" t="s">
        <v>10219</v>
      </c>
      <c r="U4" s="75"/>
      <c r="W4" s="89">
        <v>40</v>
      </c>
      <c r="X4" s="76">
        <v>0</v>
      </c>
      <c r="Y4" s="76">
        <v>-2916.7000000000016</v>
      </c>
      <c r="Z4" s="76"/>
    </row>
    <row r="5" spans="1:26" x14ac:dyDescent="0.25">
      <c r="A5" s="77" t="s">
        <v>9683</v>
      </c>
      <c r="B5" s="77" t="s">
        <v>9688</v>
      </c>
      <c r="C5" s="78">
        <v>45412</v>
      </c>
      <c r="D5" s="79">
        <f>E5+F5</f>
        <v>-38.659999999999997</v>
      </c>
      <c r="E5" s="79">
        <v>-10.51</v>
      </c>
      <c r="F5" s="79">
        <v>-28.15</v>
      </c>
      <c r="G5" s="78">
        <v>45412</v>
      </c>
      <c r="H5" s="77" t="s">
        <v>9689</v>
      </c>
      <c r="I5" s="80">
        <v>1540780</v>
      </c>
      <c r="J5" s="80" t="str">
        <f>VLOOKUP(I5,'ITEM NUMBER (UPDATED)'!A:E,5,0)</f>
        <v>BR40-2136</v>
      </c>
      <c r="K5" s="80">
        <v>206693</v>
      </c>
      <c r="L5" s="77" t="str">
        <f>VLOOKUP(I5,'ITEM NUMBER (UPDATED)'!A:B,2,0)</f>
        <v>Costco01</v>
      </c>
      <c r="M5" s="11" t="str">
        <f>VLOOKUP(I5,'ITEM NUMBER (UPDATED)'!A:C,3,0)</f>
        <v>WIN</v>
      </c>
      <c r="N5" s="1">
        <f>VLOOKUP(I5,'ITEM NUMBER (UPDATED)'!A:D,4,0)</f>
        <v>60</v>
      </c>
      <c r="O5" s="42">
        <f>VLOOKUP(I5,'ITEM NUMBER (UPDATED)'!A:F,6,0)</f>
        <v>28.15</v>
      </c>
      <c r="P5" s="84">
        <f t="shared" si="0"/>
        <v>-1</v>
      </c>
      <c r="Q5" s="114">
        <v>28.15</v>
      </c>
      <c r="R5" s="84" t="b">
        <f t="shared" si="1"/>
        <v>1</v>
      </c>
      <c r="S5" t="s">
        <v>1289</v>
      </c>
      <c r="T5" s="76" t="s">
        <v>10219</v>
      </c>
      <c r="W5" s="89">
        <v>55</v>
      </c>
      <c r="X5" s="76">
        <v>-206.35999999999996</v>
      </c>
      <c r="Y5" s="76">
        <v>-461.79999999999995</v>
      </c>
      <c r="Z5" s="76"/>
    </row>
    <row r="6" spans="1:26" x14ac:dyDescent="0.25">
      <c r="A6" s="77" t="s">
        <v>9683</v>
      </c>
      <c r="B6" s="77" t="s">
        <v>9688</v>
      </c>
      <c r="C6" s="78">
        <v>45412</v>
      </c>
      <c r="D6" s="79">
        <f>E6+F6</f>
        <v>-95.31</v>
      </c>
      <c r="E6" s="79">
        <v>-9.4600000000000009</v>
      </c>
      <c r="F6" s="79">
        <v>-85.85</v>
      </c>
      <c r="G6" s="78">
        <v>45412</v>
      </c>
      <c r="H6" s="77" t="s">
        <v>9689</v>
      </c>
      <c r="I6" s="80">
        <v>1662421</v>
      </c>
      <c r="J6" s="80" t="str">
        <f>VLOOKUP(I6,'ITEM NUMBER (UPDATED)'!A:E,5,0)</f>
        <v>TN55-0481</v>
      </c>
      <c r="K6" s="80">
        <v>206693</v>
      </c>
      <c r="L6" s="77" t="str">
        <f>VLOOKUP(I6,'ITEM NUMBER (UPDATED)'!A:B,2,0)</f>
        <v>Costco01</v>
      </c>
      <c r="M6" s="11" t="str">
        <f>VLOOKUP(I6,'ITEM NUMBER (UPDATED)'!A:C,3,0)</f>
        <v>BLK</v>
      </c>
      <c r="N6" s="1">
        <f>VLOOKUP(I6,'ITEM NUMBER (UPDATED)'!A:D,4,0)</f>
        <v>32</v>
      </c>
      <c r="O6" s="42">
        <f>VLOOKUP(I6,'ITEM NUMBER (UPDATED)'!A:F,6,0)</f>
        <v>85.85</v>
      </c>
      <c r="P6" s="84">
        <f t="shared" si="0"/>
        <v>-1</v>
      </c>
      <c r="Q6" s="114">
        <v>85.85</v>
      </c>
      <c r="R6" s="84" t="b">
        <f t="shared" si="1"/>
        <v>1</v>
      </c>
      <c r="S6" t="s">
        <v>1289</v>
      </c>
      <c r="T6" s="76" t="s">
        <v>10219</v>
      </c>
      <c r="W6" s="89">
        <v>58</v>
      </c>
      <c r="X6" s="76">
        <v>-40.14</v>
      </c>
      <c r="Y6" s="76">
        <v>-113.63</v>
      </c>
      <c r="Z6" s="76"/>
    </row>
    <row r="7" spans="1:26" x14ac:dyDescent="0.25">
      <c r="A7" s="77" t="s">
        <v>9683</v>
      </c>
      <c r="B7" s="77" t="s">
        <v>9690</v>
      </c>
      <c r="C7" s="78">
        <v>45412</v>
      </c>
      <c r="D7" s="79">
        <v>-51.1</v>
      </c>
      <c r="E7" s="79">
        <v>0</v>
      </c>
      <c r="F7" s="79">
        <v>-51.1</v>
      </c>
      <c r="G7" s="78">
        <v>45412</v>
      </c>
      <c r="H7" s="77" t="s">
        <v>9691</v>
      </c>
      <c r="I7" s="80">
        <v>1516596</v>
      </c>
      <c r="J7" s="80" t="str">
        <f>VLOOKUP(I7,'ITEM NUMBER (UPDATED)'!A:E,5,0)</f>
        <v>CO63HC5549E</v>
      </c>
      <c r="K7" s="80">
        <v>206693</v>
      </c>
      <c r="L7" s="77" t="str">
        <f>VLOOKUP(I7,'ITEM NUMBER (UPDATED)'!A:B,2,0)</f>
        <v>Costco01</v>
      </c>
      <c r="M7" s="11" t="str">
        <f>VLOOKUP(I7,'ITEM NUMBER (UPDATED)'!A:C,3,0)</f>
        <v>PETB</v>
      </c>
      <c r="N7" s="1">
        <f>VLOOKUP(I7,'ITEM NUMBER (UPDATED)'!A:D,4,0)</f>
        <v>40</v>
      </c>
      <c r="O7" s="42">
        <f>VLOOKUP(I7,'ITEM NUMBER (UPDATED)'!A:F,6,0)</f>
        <v>25.55</v>
      </c>
      <c r="P7" s="84">
        <f t="shared" si="0"/>
        <v>-2</v>
      </c>
      <c r="Q7" s="114">
        <v>25.55</v>
      </c>
      <c r="R7" s="84" t="b">
        <f t="shared" si="1"/>
        <v>1</v>
      </c>
      <c r="S7" t="s">
        <v>1289</v>
      </c>
      <c r="T7" s="76" t="s">
        <v>10219</v>
      </c>
      <c r="W7" s="89">
        <v>60</v>
      </c>
      <c r="X7" s="76">
        <v>-629.77</v>
      </c>
      <c r="Y7" s="76">
        <v>-1814.6000000000001</v>
      </c>
      <c r="Z7" s="76"/>
    </row>
    <row r="8" spans="1:26" x14ac:dyDescent="0.25">
      <c r="A8" s="77" t="s">
        <v>9683</v>
      </c>
      <c r="B8" s="77" t="s">
        <v>9692</v>
      </c>
      <c r="C8" s="78">
        <v>45412</v>
      </c>
      <c r="D8" s="79">
        <v>-190.62</v>
      </c>
      <c r="E8" s="79">
        <v>-18.920000000000002</v>
      </c>
      <c r="F8" s="79">
        <v>-171.7</v>
      </c>
      <c r="G8" s="78">
        <v>45412</v>
      </c>
      <c r="H8" s="77" t="s">
        <v>9693</v>
      </c>
      <c r="I8" s="80">
        <v>1662421</v>
      </c>
      <c r="J8" s="80" t="str">
        <f>VLOOKUP(I8,'ITEM NUMBER (UPDATED)'!A:E,5,0)</f>
        <v>TN55-0481</v>
      </c>
      <c r="K8" s="80">
        <v>206693</v>
      </c>
      <c r="L8" s="77" t="str">
        <f>VLOOKUP(I8,'ITEM NUMBER (UPDATED)'!A:B,2,0)</f>
        <v>Costco01</v>
      </c>
      <c r="M8" s="11" t="str">
        <f>VLOOKUP(I8,'ITEM NUMBER (UPDATED)'!A:C,3,0)</f>
        <v>BLK</v>
      </c>
      <c r="N8" s="1">
        <f>VLOOKUP(I8,'ITEM NUMBER (UPDATED)'!A:D,4,0)</f>
        <v>32</v>
      </c>
      <c r="O8" s="42">
        <f>VLOOKUP(I8,'ITEM NUMBER (UPDATED)'!A:F,6,0)</f>
        <v>85.85</v>
      </c>
      <c r="P8" s="84">
        <f t="shared" si="0"/>
        <v>-2</v>
      </c>
      <c r="Q8" s="114">
        <v>85.85</v>
      </c>
      <c r="R8" s="84" t="b">
        <f t="shared" si="1"/>
        <v>1</v>
      </c>
      <c r="S8" t="s">
        <v>1289</v>
      </c>
      <c r="T8" s="76" t="s">
        <v>10219</v>
      </c>
      <c r="W8" s="89" t="s">
        <v>5754</v>
      </c>
      <c r="X8" s="76">
        <v>-2243.88</v>
      </c>
      <c r="Y8" s="76">
        <v>-14359.69000000001</v>
      </c>
      <c r="Z8" s="76"/>
    </row>
    <row r="9" spans="1:26" x14ac:dyDescent="0.25">
      <c r="A9" s="77" t="s">
        <v>9683</v>
      </c>
      <c r="B9" s="77" t="s">
        <v>9694</v>
      </c>
      <c r="C9" s="78">
        <v>45412</v>
      </c>
      <c r="D9" s="79">
        <f>E9+F9</f>
        <v>-86.72</v>
      </c>
      <c r="E9" s="79">
        <v>-9.3699999999999992</v>
      </c>
      <c r="F9" s="79">
        <v>-77.349999999999994</v>
      </c>
      <c r="G9" s="78">
        <v>45412</v>
      </c>
      <c r="H9" s="77" t="s">
        <v>9695</v>
      </c>
      <c r="I9" s="80">
        <v>1662420</v>
      </c>
      <c r="J9" s="80" t="str">
        <f>VLOOKUP(I9,'ITEM NUMBER (UPDATED)'!A:E,5,0)</f>
        <v>TN55-0480</v>
      </c>
      <c r="K9" s="80">
        <v>206693</v>
      </c>
      <c r="L9" s="77" t="str">
        <f>VLOOKUP(I9,'ITEM NUMBER (UPDATED)'!A:B,2,0)</f>
        <v>Costco01</v>
      </c>
      <c r="M9" s="11" t="str">
        <f>VLOOKUP(I9,'ITEM NUMBER (UPDATED)'!A:C,3,0)</f>
        <v>BLK</v>
      </c>
      <c r="N9" s="1">
        <f>VLOOKUP(I9,'ITEM NUMBER (UPDATED)'!A:D,4,0)</f>
        <v>32</v>
      </c>
      <c r="O9" s="42">
        <f>VLOOKUP(I9,'ITEM NUMBER (UPDATED)'!A:F,6,0)</f>
        <v>77.349999999999994</v>
      </c>
      <c r="P9" s="84">
        <f t="shared" si="0"/>
        <v>-1</v>
      </c>
      <c r="Q9" s="114">
        <v>77.349999999999994</v>
      </c>
      <c r="R9" s="84" t="b">
        <f t="shared" si="1"/>
        <v>1</v>
      </c>
      <c r="S9" t="s">
        <v>1289</v>
      </c>
      <c r="T9" s="76" t="s">
        <v>10219</v>
      </c>
      <c r="X9" s="76"/>
      <c r="Y9" s="76"/>
      <c r="Z9" s="76"/>
    </row>
    <row r="10" spans="1:26" x14ac:dyDescent="0.25">
      <c r="A10" s="77" t="s">
        <v>9683</v>
      </c>
      <c r="B10" s="77" t="s">
        <v>9694</v>
      </c>
      <c r="C10" s="78">
        <v>45412</v>
      </c>
      <c r="D10" s="79">
        <f>E10+F10</f>
        <v>-95.31</v>
      </c>
      <c r="E10" s="79">
        <v>-9.4600000000000009</v>
      </c>
      <c r="F10" s="79">
        <v>-85.85</v>
      </c>
      <c r="G10" s="78">
        <v>45412</v>
      </c>
      <c r="H10" s="77" t="s">
        <v>9695</v>
      </c>
      <c r="I10" s="80">
        <v>1662421</v>
      </c>
      <c r="J10" s="80" t="str">
        <f>VLOOKUP(I10,'ITEM NUMBER (UPDATED)'!A:E,5,0)</f>
        <v>TN55-0481</v>
      </c>
      <c r="K10" s="80">
        <v>206693</v>
      </c>
      <c r="L10" s="77" t="str">
        <f>VLOOKUP(I10,'ITEM NUMBER (UPDATED)'!A:B,2,0)</f>
        <v>Costco01</v>
      </c>
      <c r="M10" s="11" t="str">
        <f>VLOOKUP(I10,'ITEM NUMBER (UPDATED)'!A:C,3,0)</f>
        <v>BLK</v>
      </c>
      <c r="N10" s="1">
        <f>VLOOKUP(I10,'ITEM NUMBER (UPDATED)'!A:D,4,0)</f>
        <v>32</v>
      </c>
      <c r="O10" s="42">
        <f>VLOOKUP(I10,'ITEM NUMBER (UPDATED)'!A:F,6,0)</f>
        <v>85.85</v>
      </c>
      <c r="P10" s="84">
        <f t="shared" si="0"/>
        <v>-1</v>
      </c>
      <c r="Q10" s="114">
        <v>85.85</v>
      </c>
      <c r="R10" s="84" t="b">
        <f t="shared" si="1"/>
        <v>1</v>
      </c>
      <c r="S10" t="s">
        <v>1289</v>
      </c>
      <c r="T10" s="76" t="s">
        <v>10219</v>
      </c>
      <c r="X10" s="76"/>
      <c r="Y10" s="76"/>
      <c r="Z10" s="76"/>
    </row>
    <row r="11" spans="1:26" x14ac:dyDescent="0.25">
      <c r="A11" s="77" t="s">
        <v>9683</v>
      </c>
      <c r="B11" s="77" t="s">
        <v>9696</v>
      </c>
      <c r="C11" s="78">
        <v>45412</v>
      </c>
      <c r="D11" s="79">
        <f>E11+F11</f>
        <v>-42.7</v>
      </c>
      <c r="E11" s="79">
        <v>-11.1</v>
      </c>
      <c r="F11" s="79">
        <v>-31.6</v>
      </c>
      <c r="G11" s="78">
        <v>45412</v>
      </c>
      <c r="H11" s="77" t="s">
        <v>9697</v>
      </c>
      <c r="I11" s="80">
        <v>1540784</v>
      </c>
      <c r="J11" s="80" t="str">
        <f>VLOOKUP(I11,'ITEM NUMBER (UPDATED)'!A:E,5,0)</f>
        <v>BR40-2137</v>
      </c>
      <c r="K11" s="80">
        <v>206693</v>
      </c>
      <c r="L11" s="77" t="str">
        <f>VLOOKUP(I11,'ITEM NUMBER (UPDATED)'!A:B,2,0)</f>
        <v>Costco01</v>
      </c>
      <c r="M11" s="11" t="str">
        <f>VLOOKUP(I11,'ITEM NUMBER (UPDATED)'!A:C,3,0)</f>
        <v>WIN</v>
      </c>
      <c r="N11" s="1">
        <f>VLOOKUP(I11,'ITEM NUMBER (UPDATED)'!A:D,4,0)</f>
        <v>60</v>
      </c>
      <c r="O11" s="42">
        <f>VLOOKUP(I11,'ITEM NUMBER (UPDATED)'!A:F,6,0)</f>
        <v>31.6</v>
      </c>
      <c r="P11" s="84">
        <f t="shared" si="0"/>
        <v>-1</v>
      </c>
      <c r="Q11" s="114">
        <v>31.6</v>
      </c>
      <c r="R11" s="84" t="b">
        <f t="shared" si="1"/>
        <v>1</v>
      </c>
      <c r="S11" t="s">
        <v>1289</v>
      </c>
      <c r="T11" s="76" t="s">
        <v>10219</v>
      </c>
      <c r="X11" s="76"/>
      <c r="Y11" s="76"/>
      <c r="Z11" s="76"/>
    </row>
    <row r="12" spans="1:26" x14ac:dyDescent="0.25">
      <c r="A12" s="77" t="s">
        <v>9683</v>
      </c>
      <c r="B12" s="77" t="s">
        <v>9696</v>
      </c>
      <c r="C12" s="78">
        <v>45412</v>
      </c>
      <c r="D12" s="79">
        <f>E12+F12</f>
        <v>-42.7</v>
      </c>
      <c r="E12" s="79">
        <v>-11.1</v>
      </c>
      <c r="F12" s="79">
        <v>-31.6</v>
      </c>
      <c r="G12" s="78">
        <v>45412</v>
      </c>
      <c r="H12" s="77" t="s">
        <v>9697</v>
      </c>
      <c r="I12" s="80">
        <v>1540785</v>
      </c>
      <c r="J12" s="80" t="str">
        <f>VLOOKUP(I12,'ITEM NUMBER (UPDATED)'!A:E,5,0)</f>
        <v>BR40-2141</v>
      </c>
      <c r="K12" s="80">
        <v>206693</v>
      </c>
      <c r="L12" s="77" t="str">
        <f>VLOOKUP(I12,'ITEM NUMBER (UPDATED)'!A:B,2,0)</f>
        <v>Costco01</v>
      </c>
      <c r="M12" s="11" t="str">
        <f>VLOOKUP(I12,'ITEM NUMBER (UPDATED)'!A:C,3,0)</f>
        <v>WIN</v>
      </c>
      <c r="N12" s="1">
        <f>VLOOKUP(I12,'ITEM NUMBER (UPDATED)'!A:D,4,0)</f>
        <v>60</v>
      </c>
      <c r="O12" s="42">
        <f>VLOOKUP(I12,'ITEM NUMBER (UPDATED)'!A:F,6,0)</f>
        <v>31.6</v>
      </c>
      <c r="P12" s="84">
        <f t="shared" si="0"/>
        <v>-1</v>
      </c>
      <c r="Q12" s="114">
        <v>31.6</v>
      </c>
      <c r="R12" s="84" t="b">
        <f t="shared" si="1"/>
        <v>1</v>
      </c>
      <c r="S12" t="s">
        <v>1289</v>
      </c>
      <c r="T12" s="76" t="s">
        <v>10219</v>
      </c>
      <c r="X12" s="76"/>
      <c r="Y12" s="76"/>
    </row>
    <row r="13" spans="1:26" x14ac:dyDescent="0.25">
      <c r="A13" s="77" t="s">
        <v>9683</v>
      </c>
      <c r="B13" s="77" t="s">
        <v>9698</v>
      </c>
      <c r="C13" s="78">
        <v>45412</v>
      </c>
      <c r="D13" s="79">
        <v>-86.72</v>
      </c>
      <c r="E13" s="79">
        <v>-9.3699999999999992</v>
      </c>
      <c r="F13" s="79">
        <v>-77.349999999999994</v>
      </c>
      <c r="G13" s="78">
        <v>45412</v>
      </c>
      <c r="H13" s="77" t="s">
        <v>9699</v>
      </c>
      <c r="I13" s="80">
        <v>1662420</v>
      </c>
      <c r="J13" s="80" t="str">
        <f>VLOOKUP(I13,'ITEM NUMBER (UPDATED)'!A:E,5,0)</f>
        <v>TN55-0480</v>
      </c>
      <c r="K13" s="80">
        <v>206693</v>
      </c>
      <c r="L13" s="77" t="str">
        <f>VLOOKUP(I13,'ITEM NUMBER (UPDATED)'!A:B,2,0)</f>
        <v>Costco01</v>
      </c>
      <c r="M13" s="11" t="str">
        <f>VLOOKUP(I13,'ITEM NUMBER (UPDATED)'!A:C,3,0)</f>
        <v>BLK</v>
      </c>
      <c r="N13" s="1">
        <f>VLOOKUP(I13,'ITEM NUMBER (UPDATED)'!A:D,4,0)</f>
        <v>32</v>
      </c>
      <c r="O13" s="42">
        <f>VLOOKUP(I13,'ITEM NUMBER (UPDATED)'!A:F,6,0)</f>
        <v>77.349999999999994</v>
      </c>
      <c r="P13" s="84">
        <f t="shared" si="0"/>
        <v>-1</v>
      </c>
      <c r="Q13" s="114">
        <v>77.349999999999994</v>
      </c>
      <c r="R13" s="84" t="b">
        <f t="shared" si="1"/>
        <v>1</v>
      </c>
      <c r="S13" t="s">
        <v>1289</v>
      </c>
      <c r="T13" s="76" t="s">
        <v>10219</v>
      </c>
      <c r="Y13" s="76"/>
    </row>
    <row r="14" spans="1:26" x14ac:dyDescent="0.25">
      <c r="A14" s="77" t="s">
        <v>9683</v>
      </c>
      <c r="B14" s="77" t="s">
        <v>9700</v>
      </c>
      <c r="C14" s="78">
        <v>45412</v>
      </c>
      <c r="D14" s="79">
        <v>-32.380000000000003</v>
      </c>
      <c r="E14" s="79">
        <v>-9.8800000000000008</v>
      </c>
      <c r="F14" s="79">
        <v>-22.5</v>
      </c>
      <c r="G14" s="78">
        <v>45412</v>
      </c>
      <c r="H14" s="77" t="s">
        <v>9701</v>
      </c>
      <c r="I14" s="80">
        <v>1663069</v>
      </c>
      <c r="J14" s="80" t="str">
        <f>VLOOKUP(I14,'ITEM NUMBER (UPDATED)'!A:E,5,0)</f>
        <v>MT70-0305</v>
      </c>
      <c r="K14" s="80">
        <v>12226759</v>
      </c>
      <c r="L14" s="77" t="str">
        <f>VLOOKUP(I14,'ITEM NUMBER (UPDATED)'!A:B,2,0)</f>
        <v>Costco01</v>
      </c>
      <c r="M14" s="11" t="str">
        <f>VLOOKUP(I14,'ITEM NUMBER (UPDATED)'!A:C,3,0)</f>
        <v>BATH</v>
      </c>
      <c r="N14" s="1">
        <f>VLOOKUP(I14,'ITEM NUMBER (UPDATED)'!A:D,4,0)</f>
        <v>55</v>
      </c>
      <c r="O14" s="42">
        <f>VLOOKUP(I14,'ITEM NUMBER (UPDATED)'!A:F,6,0)</f>
        <v>22.5</v>
      </c>
      <c r="P14" s="84">
        <f t="shared" si="0"/>
        <v>-1</v>
      </c>
      <c r="Q14" s="114">
        <v>22.5</v>
      </c>
      <c r="R14" s="84" t="b">
        <f t="shared" si="1"/>
        <v>1</v>
      </c>
      <c r="S14" t="s">
        <v>1289</v>
      </c>
      <c r="T14" s="76" t="s">
        <v>10219</v>
      </c>
      <c r="Y14" s="76"/>
    </row>
    <row r="15" spans="1:26" x14ac:dyDescent="0.25">
      <c r="A15" s="77" t="s">
        <v>9683</v>
      </c>
      <c r="B15" s="77" t="s">
        <v>9702</v>
      </c>
      <c r="C15" s="78">
        <v>45411</v>
      </c>
      <c r="D15" s="79">
        <v>-32.380000000000003</v>
      </c>
      <c r="E15" s="79">
        <v>-9.8800000000000008</v>
      </c>
      <c r="F15" s="79">
        <v>-22.5</v>
      </c>
      <c r="G15" s="78">
        <v>45411</v>
      </c>
      <c r="H15" s="77" t="s">
        <v>9703</v>
      </c>
      <c r="I15" s="80">
        <v>1663069</v>
      </c>
      <c r="J15" s="80" t="str">
        <f>VLOOKUP(I15,'ITEM NUMBER (UPDATED)'!A:E,5,0)</f>
        <v>MT70-0305</v>
      </c>
      <c r="K15" s="80">
        <v>12226759</v>
      </c>
      <c r="L15" s="77" t="str">
        <f>VLOOKUP(I15,'ITEM NUMBER (UPDATED)'!A:B,2,0)</f>
        <v>Costco01</v>
      </c>
      <c r="M15" s="11" t="str">
        <f>VLOOKUP(I15,'ITEM NUMBER (UPDATED)'!A:C,3,0)</f>
        <v>BATH</v>
      </c>
      <c r="N15" s="1">
        <f>VLOOKUP(I15,'ITEM NUMBER (UPDATED)'!A:D,4,0)</f>
        <v>55</v>
      </c>
      <c r="O15" s="42">
        <f>VLOOKUP(I15,'ITEM NUMBER (UPDATED)'!A:F,6,0)</f>
        <v>22.5</v>
      </c>
      <c r="P15" s="84">
        <f t="shared" si="0"/>
        <v>-1</v>
      </c>
      <c r="Q15" s="114">
        <v>22.5</v>
      </c>
      <c r="R15" s="84" t="b">
        <f t="shared" si="1"/>
        <v>1</v>
      </c>
      <c r="S15" t="s">
        <v>1289</v>
      </c>
      <c r="T15" s="76" t="s">
        <v>10219</v>
      </c>
      <c r="Y15" s="76"/>
    </row>
    <row r="16" spans="1:26" x14ac:dyDescent="0.25">
      <c r="A16" s="77" t="s">
        <v>9683</v>
      </c>
      <c r="B16" s="77" t="s">
        <v>9702</v>
      </c>
      <c r="C16" s="78">
        <v>45411</v>
      </c>
      <c r="D16" s="79">
        <v>-32.380000000000003</v>
      </c>
      <c r="E16" s="79">
        <v>-9.8800000000000008</v>
      </c>
      <c r="F16" s="79">
        <v>-22.5</v>
      </c>
      <c r="G16" s="78">
        <v>45411</v>
      </c>
      <c r="H16" s="77" t="s">
        <v>9703</v>
      </c>
      <c r="I16" s="80">
        <v>1663075</v>
      </c>
      <c r="J16" s="80" t="str">
        <f>VLOOKUP(I16,'ITEM NUMBER (UPDATED)'!A:E,5,0)</f>
        <v>MT70-0306</v>
      </c>
      <c r="K16" s="80">
        <v>12226759</v>
      </c>
      <c r="L16" s="77" t="str">
        <f>VLOOKUP(I16,'ITEM NUMBER (UPDATED)'!A:B,2,0)</f>
        <v>Costco01</v>
      </c>
      <c r="M16" s="11" t="str">
        <f>VLOOKUP(I16,'ITEM NUMBER (UPDATED)'!A:C,3,0)</f>
        <v>BATH</v>
      </c>
      <c r="N16" s="1">
        <f>VLOOKUP(I16,'ITEM NUMBER (UPDATED)'!A:D,4,0)</f>
        <v>55</v>
      </c>
      <c r="O16" s="42">
        <f>VLOOKUP(I16,'ITEM NUMBER (UPDATED)'!A:F,6,0)</f>
        <v>22.5</v>
      </c>
      <c r="P16" s="84">
        <f t="shared" si="0"/>
        <v>-1</v>
      </c>
      <c r="Q16" s="114">
        <v>22.5</v>
      </c>
      <c r="R16" s="84" t="b">
        <f t="shared" si="1"/>
        <v>1</v>
      </c>
      <c r="S16" t="s">
        <v>1289</v>
      </c>
      <c r="T16" s="76" t="s">
        <v>10219</v>
      </c>
      <c r="Y16" s="76"/>
    </row>
    <row r="17" spans="1:20" x14ac:dyDescent="0.25">
      <c r="A17" s="77" t="s">
        <v>9704</v>
      </c>
      <c r="B17" s="77" t="s">
        <v>9705</v>
      </c>
      <c r="C17" s="78">
        <v>45411</v>
      </c>
      <c r="D17" s="79">
        <v>-39</v>
      </c>
      <c r="E17" s="79">
        <v>0</v>
      </c>
      <c r="F17" s="79">
        <v>-39</v>
      </c>
      <c r="G17" s="78">
        <v>45411</v>
      </c>
      <c r="H17" s="77" t="s">
        <v>9706</v>
      </c>
      <c r="I17" s="80">
        <v>1529947</v>
      </c>
      <c r="J17" s="80" t="str">
        <f>VLOOKUP(I17,'ITEM NUMBER (UPDATED)'!A:E,5,0)</f>
        <v>CO63PN5563E</v>
      </c>
      <c r="K17" s="80">
        <v>206720</v>
      </c>
      <c r="L17" s="77" t="str">
        <f>VLOOKUP(I17,'ITEM NUMBER (UPDATED)'!A:B,2,0)</f>
        <v>Costco01</v>
      </c>
      <c r="M17" s="11" t="str">
        <f>VLOOKUP(I17,'ITEM NUMBER (UPDATED)'!A:C,3,0)</f>
        <v>PETB</v>
      </c>
      <c r="N17" s="1">
        <f>VLOOKUP(I17,'ITEM NUMBER (UPDATED)'!A:D,4,0)</f>
        <v>40</v>
      </c>
      <c r="O17" s="42">
        <f>VLOOKUP(I17,'ITEM NUMBER (UPDATED)'!A:F,6,0)</f>
        <v>39</v>
      </c>
      <c r="P17" s="84">
        <f t="shared" si="0"/>
        <v>-1</v>
      </c>
      <c r="Q17" s="114">
        <v>39</v>
      </c>
      <c r="R17" s="84" t="b">
        <f t="shared" si="1"/>
        <v>1</v>
      </c>
      <c r="S17" t="s">
        <v>1289</v>
      </c>
      <c r="T17" s="76" t="s">
        <v>10219</v>
      </c>
    </row>
    <row r="18" spans="1:20" x14ac:dyDescent="0.25">
      <c r="A18" s="77" t="s">
        <v>9704</v>
      </c>
      <c r="B18" s="77" t="s">
        <v>9707</v>
      </c>
      <c r="C18" s="78">
        <v>45408</v>
      </c>
      <c r="D18" s="79">
        <v>-86.72</v>
      </c>
      <c r="E18" s="79">
        <v>-9.3699999999999992</v>
      </c>
      <c r="F18" s="79">
        <v>-77.349999999999994</v>
      </c>
      <c r="G18" s="78">
        <v>45408</v>
      </c>
      <c r="H18" s="77" t="s">
        <v>9708</v>
      </c>
      <c r="I18" s="80">
        <v>1662420</v>
      </c>
      <c r="J18" s="80" t="str">
        <f>VLOOKUP(I18,'ITEM NUMBER (UPDATED)'!A:E,5,0)</f>
        <v>TN55-0480</v>
      </c>
      <c r="K18" s="80">
        <v>206720</v>
      </c>
      <c r="L18" s="77" t="str">
        <f>VLOOKUP(I18,'ITEM NUMBER (UPDATED)'!A:B,2,0)</f>
        <v>Costco01</v>
      </c>
      <c r="M18" s="11" t="str">
        <f>VLOOKUP(I18,'ITEM NUMBER (UPDATED)'!A:C,3,0)</f>
        <v>BLK</v>
      </c>
      <c r="N18" s="1">
        <f>VLOOKUP(I18,'ITEM NUMBER (UPDATED)'!A:D,4,0)</f>
        <v>32</v>
      </c>
      <c r="O18" s="42">
        <f>VLOOKUP(I18,'ITEM NUMBER (UPDATED)'!A:F,6,0)</f>
        <v>77.349999999999994</v>
      </c>
      <c r="P18" s="84">
        <f t="shared" si="0"/>
        <v>-1</v>
      </c>
      <c r="Q18" s="114">
        <v>77.349999999999994</v>
      </c>
      <c r="R18" s="84" t="b">
        <f t="shared" si="1"/>
        <v>1</v>
      </c>
      <c r="S18" t="s">
        <v>1289</v>
      </c>
      <c r="T18" s="76" t="s">
        <v>10219</v>
      </c>
    </row>
    <row r="19" spans="1:20" x14ac:dyDescent="0.25">
      <c r="A19" s="77" t="s">
        <v>9704</v>
      </c>
      <c r="B19" s="77" t="s">
        <v>9709</v>
      </c>
      <c r="C19" s="78">
        <v>45411</v>
      </c>
      <c r="D19" s="79">
        <v>-86.72</v>
      </c>
      <c r="E19" s="79">
        <v>-9.3699999999999992</v>
      </c>
      <c r="F19" s="79">
        <v>-77.349999999999994</v>
      </c>
      <c r="G19" s="78">
        <v>45411</v>
      </c>
      <c r="H19" s="77" t="s">
        <v>9710</v>
      </c>
      <c r="I19" s="80">
        <v>1662420</v>
      </c>
      <c r="J19" s="80" t="str">
        <f>VLOOKUP(I19,'ITEM NUMBER (UPDATED)'!A:E,5,0)</f>
        <v>TN55-0480</v>
      </c>
      <c r="K19" s="80">
        <v>206720</v>
      </c>
      <c r="L19" s="77" t="str">
        <f>VLOOKUP(I19,'ITEM NUMBER (UPDATED)'!A:B,2,0)</f>
        <v>Costco01</v>
      </c>
      <c r="M19" s="11" t="str">
        <f>VLOOKUP(I19,'ITEM NUMBER (UPDATED)'!A:C,3,0)</f>
        <v>BLK</v>
      </c>
      <c r="N19" s="1">
        <f>VLOOKUP(I19,'ITEM NUMBER (UPDATED)'!A:D,4,0)</f>
        <v>32</v>
      </c>
      <c r="O19" s="42">
        <f>VLOOKUP(I19,'ITEM NUMBER (UPDATED)'!A:F,6,0)</f>
        <v>77.349999999999994</v>
      </c>
      <c r="P19" s="84">
        <f t="shared" si="0"/>
        <v>-1</v>
      </c>
      <c r="Q19" s="114">
        <v>77.349999999999994</v>
      </c>
      <c r="R19" s="84" t="b">
        <f t="shared" si="1"/>
        <v>1</v>
      </c>
      <c r="S19" t="s">
        <v>1289</v>
      </c>
      <c r="T19" s="76" t="s">
        <v>10219</v>
      </c>
    </row>
    <row r="20" spans="1:20" x14ac:dyDescent="0.25">
      <c r="A20" s="77" t="s">
        <v>9704</v>
      </c>
      <c r="B20" s="77" t="s">
        <v>9711</v>
      </c>
      <c r="C20" s="78">
        <v>45411</v>
      </c>
      <c r="D20" s="79">
        <v>-39</v>
      </c>
      <c r="E20" s="79">
        <v>0</v>
      </c>
      <c r="F20" s="79">
        <v>-39</v>
      </c>
      <c r="G20" s="78">
        <v>45411</v>
      </c>
      <c r="H20" s="77" t="s">
        <v>9712</v>
      </c>
      <c r="I20" s="80">
        <v>1529947</v>
      </c>
      <c r="J20" s="80" t="str">
        <f>VLOOKUP(I20,'ITEM NUMBER (UPDATED)'!A:E,5,0)</f>
        <v>CO63PN5563E</v>
      </c>
      <c r="K20" s="80">
        <v>206720</v>
      </c>
      <c r="L20" s="77" t="str">
        <f>VLOOKUP(I20,'ITEM NUMBER (UPDATED)'!A:B,2,0)</f>
        <v>Costco01</v>
      </c>
      <c r="M20" s="11" t="str">
        <f>VLOOKUP(I20,'ITEM NUMBER (UPDATED)'!A:C,3,0)</f>
        <v>PETB</v>
      </c>
      <c r="N20" s="1">
        <f>VLOOKUP(I20,'ITEM NUMBER (UPDATED)'!A:D,4,0)</f>
        <v>40</v>
      </c>
      <c r="O20" s="42">
        <f>VLOOKUP(I20,'ITEM NUMBER (UPDATED)'!A:F,6,0)</f>
        <v>39</v>
      </c>
      <c r="P20" s="84">
        <f t="shared" si="0"/>
        <v>-1</v>
      </c>
      <c r="Q20" s="114">
        <v>39</v>
      </c>
      <c r="R20" s="84" t="b">
        <f t="shared" si="1"/>
        <v>1</v>
      </c>
      <c r="S20" t="s">
        <v>1289</v>
      </c>
      <c r="T20" s="76" t="s">
        <v>10219</v>
      </c>
    </row>
    <row r="21" spans="1:20" x14ac:dyDescent="0.25">
      <c r="A21" s="77" t="s">
        <v>9704</v>
      </c>
      <c r="B21" s="77" t="s">
        <v>9713</v>
      </c>
      <c r="C21" s="78">
        <v>45408</v>
      </c>
      <c r="D21" s="79">
        <f>E21+F21</f>
        <v>-95.31</v>
      </c>
      <c r="E21" s="79">
        <v>-9.4600000000000009</v>
      </c>
      <c r="F21" s="79">
        <v>-85.85</v>
      </c>
      <c r="G21" s="78">
        <v>45408</v>
      </c>
      <c r="H21" s="77" t="s">
        <v>9714</v>
      </c>
      <c r="I21" s="80">
        <v>1662422</v>
      </c>
      <c r="J21" s="80" t="str">
        <f>VLOOKUP(I21,'ITEM NUMBER (UPDATED)'!A:E,5,0)</f>
        <v>TN55-0482</v>
      </c>
      <c r="K21" s="80">
        <v>206720</v>
      </c>
      <c r="L21" s="77" t="str">
        <f>VLOOKUP(I21,'ITEM NUMBER (UPDATED)'!A:B,2,0)</f>
        <v>Costco01</v>
      </c>
      <c r="M21" s="11" t="str">
        <f>VLOOKUP(I21,'ITEM NUMBER (UPDATED)'!A:C,3,0)</f>
        <v>BLK</v>
      </c>
      <c r="N21" s="1">
        <f>VLOOKUP(I21,'ITEM NUMBER (UPDATED)'!A:D,4,0)</f>
        <v>32</v>
      </c>
      <c r="O21" s="42">
        <f>VLOOKUP(I21,'ITEM NUMBER (UPDATED)'!A:F,6,0)</f>
        <v>85.85</v>
      </c>
      <c r="P21" s="84">
        <f t="shared" si="0"/>
        <v>-1</v>
      </c>
      <c r="Q21" s="114">
        <v>85.85</v>
      </c>
      <c r="R21" s="84" t="b">
        <f t="shared" si="1"/>
        <v>1</v>
      </c>
      <c r="S21" t="s">
        <v>1289</v>
      </c>
      <c r="T21" s="76" t="s">
        <v>10219</v>
      </c>
    </row>
    <row r="22" spans="1:20" x14ac:dyDescent="0.25">
      <c r="A22" s="77" t="s">
        <v>9704</v>
      </c>
      <c r="B22" s="77" t="s">
        <v>9713</v>
      </c>
      <c r="C22" s="78">
        <v>45408</v>
      </c>
      <c r="D22" s="79">
        <f>E22+F22</f>
        <v>-35.870000000000005</v>
      </c>
      <c r="E22" s="79">
        <v>-8.89</v>
      </c>
      <c r="F22" s="79">
        <v>-26.98</v>
      </c>
      <c r="G22" s="78">
        <v>45408</v>
      </c>
      <c r="H22" s="77" t="s">
        <v>9714</v>
      </c>
      <c r="I22" s="80">
        <v>1793728</v>
      </c>
      <c r="J22" s="80" t="str">
        <f>VLOOKUP(I22,'ITEM NUMBER (UPDATED)'!A:E,5,0)</f>
        <v>CO16-373</v>
      </c>
      <c r="K22" s="80">
        <v>206720</v>
      </c>
      <c r="L22" s="77" t="str">
        <f>VLOOKUP(I22,'ITEM NUMBER (UPDATED)'!A:B,2,0)</f>
        <v>Costco01</v>
      </c>
      <c r="M22" s="11" t="str">
        <f>VLOOKUP(I22,'ITEM NUMBER (UPDATED)'!A:C,3,0)</f>
        <v>BASI</v>
      </c>
      <c r="N22" s="1">
        <f>VLOOKUP(I22,'ITEM NUMBER (UPDATED)'!A:D,4,0)</f>
        <v>15</v>
      </c>
      <c r="O22" s="42">
        <f>VLOOKUP(I22,'ITEM NUMBER (UPDATED)'!A:F,6,0)</f>
        <v>26.98</v>
      </c>
      <c r="P22" s="84">
        <f t="shared" si="0"/>
        <v>-1</v>
      </c>
      <c r="Q22" s="114">
        <v>26.98</v>
      </c>
      <c r="R22" s="84" t="b">
        <f t="shared" si="1"/>
        <v>1</v>
      </c>
      <c r="S22" t="s">
        <v>1289</v>
      </c>
      <c r="T22" s="76" t="s">
        <v>10219</v>
      </c>
    </row>
    <row r="23" spans="1:20" x14ac:dyDescent="0.25">
      <c r="A23" s="77" t="s">
        <v>9704</v>
      </c>
      <c r="B23" s="77" t="s">
        <v>9715</v>
      </c>
      <c r="C23" s="78">
        <v>45408</v>
      </c>
      <c r="D23" s="79">
        <v>-95.31</v>
      </c>
      <c r="E23" s="79">
        <v>-9.4600000000000009</v>
      </c>
      <c r="F23" s="79">
        <v>-85.85</v>
      </c>
      <c r="G23" s="78">
        <v>45408</v>
      </c>
      <c r="H23" s="77" t="s">
        <v>9716</v>
      </c>
      <c r="I23" s="80">
        <v>1662421</v>
      </c>
      <c r="J23" s="80" t="str">
        <f>VLOOKUP(I23,'ITEM NUMBER (UPDATED)'!A:E,5,0)</f>
        <v>TN55-0481</v>
      </c>
      <c r="K23" s="80">
        <v>206720</v>
      </c>
      <c r="L23" s="77" t="str">
        <f>VLOOKUP(I23,'ITEM NUMBER (UPDATED)'!A:B,2,0)</f>
        <v>Costco01</v>
      </c>
      <c r="M23" s="11" t="str">
        <f>VLOOKUP(I23,'ITEM NUMBER (UPDATED)'!A:C,3,0)</f>
        <v>BLK</v>
      </c>
      <c r="N23" s="1">
        <f>VLOOKUP(I23,'ITEM NUMBER (UPDATED)'!A:D,4,0)</f>
        <v>32</v>
      </c>
      <c r="O23" s="42">
        <f>VLOOKUP(I23,'ITEM NUMBER (UPDATED)'!A:F,6,0)</f>
        <v>85.85</v>
      </c>
      <c r="P23" s="84">
        <f t="shared" si="0"/>
        <v>-1</v>
      </c>
      <c r="Q23" s="114">
        <v>85.85</v>
      </c>
      <c r="R23" s="84" t="b">
        <f t="shared" si="1"/>
        <v>1</v>
      </c>
      <c r="S23" t="s">
        <v>1289</v>
      </c>
      <c r="T23" s="76" t="s">
        <v>10219</v>
      </c>
    </row>
    <row r="24" spans="1:20" x14ac:dyDescent="0.25">
      <c r="A24" s="77" t="s">
        <v>9704</v>
      </c>
      <c r="B24" s="77" t="s">
        <v>9717</v>
      </c>
      <c r="C24" s="78">
        <v>45408</v>
      </c>
      <c r="D24" s="79">
        <v>-25.55</v>
      </c>
      <c r="E24" s="79">
        <v>0</v>
      </c>
      <c r="F24" s="79">
        <v>-25.55</v>
      </c>
      <c r="G24" s="78">
        <v>45408</v>
      </c>
      <c r="H24" s="77" t="s">
        <v>9718</v>
      </c>
      <c r="I24" s="80">
        <v>1516596</v>
      </c>
      <c r="J24" s="80" t="str">
        <f>VLOOKUP(I24,'ITEM NUMBER (UPDATED)'!A:E,5,0)</f>
        <v>CO63HC5549E</v>
      </c>
      <c r="K24" s="80">
        <v>206720</v>
      </c>
      <c r="L24" s="77" t="str">
        <f>VLOOKUP(I24,'ITEM NUMBER (UPDATED)'!A:B,2,0)</f>
        <v>Costco01</v>
      </c>
      <c r="M24" s="11" t="str">
        <f>VLOOKUP(I24,'ITEM NUMBER (UPDATED)'!A:C,3,0)</f>
        <v>PETB</v>
      </c>
      <c r="N24" s="1">
        <f>VLOOKUP(I24,'ITEM NUMBER (UPDATED)'!A:D,4,0)</f>
        <v>40</v>
      </c>
      <c r="O24" s="42">
        <f>VLOOKUP(I24,'ITEM NUMBER (UPDATED)'!A:F,6,0)</f>
        <v>25.55</v>
      </c>
      <c r="P24" s="84">
        <f t="shared" si="0"/>
        <v>-1</v>
      </c>
      <c r="Q24" s="114">
        <v>25.55</v>
      </c>
      <c r="R24" s="84" t="b">
        <f t="shared" si="1"/>
        <v>1</v>
      </c>
      <c r="S24" t="s">
        <v>1289</v>
      </c>
      <c r="T24" s="76" t="s">
        <v>10219</v>
      </c>
    </row>
    <row r="25" spans="1:20" x14ac:dyDescent="0.25">
      <c r="A25" s="77" t="s">
        <v>9704</v>
      </c>
      <c r="B25" s="77" t="s">
        <v>9719</v>
      </c>
      <c r="C25" s="78">
        <v>45408</v>
      </c>
      <c r="D25" s="79">
        <f>E25+F25</f>
        <v>-95.31</v>
      </c>
      <c r="E25" s="79">
        <v>-9.4600000000000009</v>
      </c>
      <c r="F25" s="79">
        <v>-85.85</v>
      </c>
      <c r="G25" s="78">
        <v>45408</v>
      </c>
      <c r="H25" s="77" t="s">
        <v>9720</v>
      </c>
      <c r="I25" s="80">
        <v>1662421</v>
      </c>
      <c r="J25" s="80" t="str">
        <f>VLOOKUP(I25,'ITEM NUMBER (UPDATED)'!A:E,5,0)</f>
        <v>TN55-0481</v>
      </c>
      <c r="K25" s="80">
        <v>206720</v>
      </c>
      <c r="L25" s="77" t="str">
        <f>VLOOKUP(I25,'ITEM NUMBER (UPDATED)'!A:B,2,0)</f>
        <v>Costco01</v>
      </c>
      <c r="M25" s="11" t="str">
        <f>VLOOKUP(I25,'ITEM NUMBER (UPDATED)'!A:C,3,0)</f>
        <v>BLK</v>
      </c>
      <c r="N25" s="1">
        <f>VLOOKUP(I25,'ITEM NUMBER (UPDATED)'!A:D,4,0)</f>
        <v>32</v>
      </c>
      <c r="O25" s="42">
        <f>VLOOKUP(I25,'ITEM NUMBER (UPDATED)'!A:F,6,0)</f>
        <v>85.85</v>
      </c>
      <c r="P25" s="84">
        <f t="shared" si="0"/>
        <v>-1</v>
      </c>
      <c r="Q25" s="114">
        <v>85.85</v>
      </c>
      <c r="R25" s="84" t="b">
        <f t="shared" si="1"/>
        <v>1</v>
      </c>
      <c r="S25" t="s">
        <v>1289</v>
      </c>
      <c r="T25" s="76" t="s">
        <v>10219</v>
      </c>
    </row>
    <row r="26" spans="1:20" x14ac:dyDescent="0.25">
      <c r="A26" s="77" t="s">
        <v>9704</v>
      </c>
      <c r="B26" s="77" t="s">
        <v>9719</v>
      </c>
      <c r="C26" s="78">
        <v>45408</v>
      </c>
      <c r="D26" s="79">
        <f t="shared" ref="D26:D28" si="2">E26+F26</f>
        <v>-190.62</v>
      </c>
      <c r="E26" s="79">
        <v>-18.920000000000002</v>
      </c>
      <c r="F26" s="79">
        <v>-171.7</v>
      </c>
      <c r="G26" s="78">
        <v>45408</v>
      </c>
      <c r="H26" s="77" t="s">
        <v>9720</v>
      </c>
      <c r="I26" s="80">
        <v>1662422</v>
      </c>
      <c r="J26" s="80" t="str">
        <f>VLOOKUP(I26,'ITEM NUMBER (UPDATED)'!A:E,5,0)</f>
        <v>TN55-0482</v>
      </c>
      <c r="K26" s="80">
        <v>206720</v>
      </c>
      <c r="L26" s="77" t="str">
        <f>VLOOKUP(I26,'ITEM NUMBER (UPDATED)'!A:B,2,0)</f>
        <v>Costco01</v>
      </c>
      <c r="M26" s="11" t="str">
        <f>VLOOKUP(I26,'ITEM NUMBER (UPDATED)'!A:C,3,0)</f>
        <v>BLK</v>
      </c>
      <c r="N26" s="1">
        <f>VLOOKUP(I26,'ITEM NUMBER (UPDATED)'!A:D,4,0)</f>
        <v>32</v>
      </c>
      <c r="O26" s="42">
        <f>VLOOKUP(I26,'ITEM NUMBER (UPDATED)'!A:F,6,0)</f>
        <v>85.85</v>
      </c>
      <c r="P26" s="84">
        <f t="shared" si="0"/>
        <v>-2</v>
      </c>
      <c r="Q26" s="114">
        <v>85.85</v>
      </c>
      <c r="R26" s="84" t="b">
        <f t="shared" si="1"/>
        <v>1</v>
      </c>
      <c r="S26" t="s">
        <v>1289</v>
      </c>
      <c r="T26" s="76" t="s">
        <v>10219</v>
      </c>
    </row>
    <row r="27" spans="1:20" x14ac:dyDescent="0.25">
      <c r="A27" s="77" t="s">
        <v>9704</v>
      </c>
      <c r="B27" s="77" t="s">
        <v>9719</v>
      </c>
      <c r="C27" s="78">
        <v>45408</v>
      </c>
      <c r="D27" s="79">
        <f t="shared" si="2"/>
        <v>-35.870000000000005</v>
      </c>
      <c r="E27" s="79">
        <v>-8.89</v>
      </c>
      <c r="F27" s="79">
        <v>-26.98</v>
      </c>
      <c r="G27" s="78">
        <v>45408</v>
      </c>
      <c r="H27" s="77" t="s">
        <v>9720</v>
      </c>
      <c r="I27" s="80">
        <v>1793728</v>
      </c>
      <c r="J27" s="80" t="str">
        <f>VLOOKUP(I27,'ITEM NUMBER (UPDATED)'!A:E,5,0)</f>
        <v>CO16-373</v>
      </c>
      <c r="K27" s="80">
        <v>206720</v>
      </c>
      <c r="L27" s="77" t="str">
        <f>VLOOKUP(I27,'ITEM NUMBER (UPDATED)'!A:B,2,0)</f>
        <v>Costco01</v>
      </c>
      <c r="M27" s="11" t="str">
        <f>VLOOKUP(I27,'ITEM NUMBER (UPDATED)'!A:C,3,0)</f>
        <v>BASI</v>
      </c>
      <c r="N27" s="1">
        <f>VLOOKUP(I27,'ITEM NUMBER (UPDATED)'!A:D,4,0)</f>
        <v>15</v>
      </c>
      <c r="O27" s="42">
        <f>VLOOKUP(I27,'ITEM NUMBER (UPDATED)'!A:F,6,0)</f>
        <v>26.98</v>
      </c>
      <c r="P27" s="84">
        <f t="shared" si="0"/>
        <v>-1</v>
      </c>
      <c r="Q27" s="114">
        <v>26.98</v>
      </c>
      <c r="R27" s="84" t="b">
        <f t="shared" si="1"/>
        <v>1</v>
      </c>
      <c r="S27" t="s">
        <v>1289</v>
      </c>
      <c r="T27" s="76" t="s">
        <v>10219</v>
      </c>
    </row>
    <row r="28" spans="1:20" x14ac:dyDescent="0.25">
      <c r="A28" s="77" t="s">
        <v>9704</v>
      </c>
      <c r="B28" s="77" t="s">
        <v>9719</v>
      </c>
      <c r="C28" s="78">
        <v>45408</v>
      </c>
      <c r="D28" s="79">
        <f t="shared" si="2"/>
        <v>-40.36</v>
      </c>
      <c r="E28" s="79">
        <v>-9.07</v>
      </c>
      <c r="F28" s="79">
        <v>-31.29</v>
      </c>
      <c r="G28" s="78">
        <v>45408</v>
      </c>
      <c r="H28" s="77" t="s">
        <v>9720</v>
      </c>
      <c r="I28" s="80">
        <v>1793730</v>
      </c>
      <c r="J28" s="80" t="str">
        <f>VLOOKUP(I28,'ITEM NUMBER (UPDATED)'!A:E,5,0)</f>
        <v>CO16-375</v>
      </c>
      <c r="K28" s="80">
        <v>206720</v>
      </c>
      <c r="L28" s="77" t="str">
        <f>VLOOKUP(I28,'ITEM NUMBER (UPDATED)'!A:B,2,0)</f>
        <v>Costco01</v>
      </c>
      <c r="M28" s="11" t="str">
        <f>VLOOKUP(I28,'ITEM NUMBER (UPDATED)'!A:C,3,0)</f>
        <v>BASI</v>
      </c>
      <c r="N28" s="1">
        <f>VLOOKUP(I28,'ITEM NUMBER (UPDATED)'!A:D,4,0)</f>
        <v>15</v>
      </c>
      <c r="O28" s="42">
        <f>VLOOKUP(I28,'ITEM NUMBER (UPDATED)'!A:F,6,0)</f>
        <v>31.29</v>
      </c>
      <c r="P28" s="84">
        <f t="shared" si="0"/>
        <v>-1</v>
      </c>
      <c r="Q28" s="114">
        <v>31.29</v>
      </c>
      <c r="R28" s="84" t="b">
        <f t="shared" si="1"/>
        <v>1</v>
      </c>
      <c r="S28" t="s">
        <v>1289</v>
      </c>
      <c r="T28" s="76" t="s">
        <v>10219</v>
      </c>
    </row>
    <row r="29" spans="1:20" x14ac:dyDescent="0.25">
      <c r="A29" s="77" t="s">
        <v>9704</v>
      </c>
      <c r="B29" s="77" t="s">
        <v>9721</v>
      </c>
      <c r="C29" s="78">
        <v>45411</v>
      </c>
      <c r="D29" s="79">
        <v>-39</v>
      </c>
      <c r="E29" s="79">
        <v>0</v>
      </c>
      <c r="F29" s="79">
        <v>-39</v>
      </c>
      <c r="G29" s="78">
        <v>45411</v>
      </c>
      <c r="H29" s="77" t="s">
        <v>9722</v>
      </c>
      <c r="I29" s="80">
        <v>1529947</v>
      </c>
      <c r="J29" s="80" t="str">
        <f>VLOOKUP(I29,'ITEM NUMBER (UPDATED)'!A:E,5,0)</f>
        <v>CO63PN5563E</v>
      </c>
      <c r="K29" s="80">
        <v>206720</v>
      </c>
      <c r="L29" s="77" t="str">
        <f>VLOOKUP(I29,'ITEM NUMBER (UPDATED)'!A:B,2,0)</f>
        <v>Costco01</v>
      </c>
      <c r="M29" s="11" t="str">
        <f>VLOOKUP(I29,'ITEM NUMBER (UPDATED)'!A:C,3,0)</f>
        <v>PETB</v>
      </c>
      <c r="N29" s="1">
        <f>VLOOKUP(I29,'ITEM NUMBER (UPDATED)'!A:D,4,0)</f>
        <v>40</v>
      </c>
      <c r="O29" s="42">
        <f>VLOOKUP(I29,'ITEM NUMBER (UPDATED)'!A:F,6,0)</f>
        <v>39</v>
      </c>
      <c r="P29" s="84">
        <f t="shared" si="0"/>
        <v>-1</v>
      </c>
      <c r="Q29" s="114">
        <v>39</v>
      </c>
      <c r="R29" s="84" t="b">
        <f t="shared" si="1"/>
        <v>1</v>
      </c>
      <c r="S29" t="s">
        <v>1289</v>
      </c>
      <c r="T29" s="76" t="s">
        <v>10219</v>
      </c>
    </row>
    <row r="30" spans="1:20" x14ac:dyDescent="0.25">
      <c r="A30" s="77" t="s">
        <v>9704</v>
      </c>
      <c r="B30" s="77" t="s">
        <v>9723</v>
      </c>
      <c r="C30" s="78">
        <v>45409</v>
      </c>
      <c r="D30" s="79">
        <v>-86.72</v>
      </c>
      <c r="E30" s="79">
        <v>-9.3699999999999992</v>
      </c>
      <c r="F30" s="79">
        <v>-77.349999999999994</v>
      </c>
      <c r="G30" s="78">
        <v>45409</v>
      </c>
      <c r="H30" s="77" t="s">
        <v>9724</v>
      </c>
      <c r="I30" s="80">
        <v>1662420</v>
      </c>
      <c r="J30" s="80" t="str">
        <f>VLOOKUP(I30,'ITEM NUMBER (UPDATED)'!A:E,5,0)</f>
        <v>TN55-0480</v>
      </c>
      <c r="K30" s="80">
        <v>206720</v>
      </c>
      <c r="L30" s="77" t="str">
        <f>VLOOKUP(I30,'ITEM NUMBER (UPDATED)'!A:B,2,0)</f>
        <v>Costco01</v>
      </c>
      <c r="M30" s="11" t="str">
        <f>VLOOKUP(I30,'ITEM NUMBER (UPDATED)'!A:C,3,0)</f>
        <v>BLK</v>
      </c>
      <c r="N30" s="1">
        <f>VLOOKUP(I30,'ITEM NUMBER (UPDATED)'!A:D,4,0)</f>
        <v>32</v>
      </c>
      <c r="O30" s="42">
        <f>VLOOKUP(I30,'ITEM NUMBER (UPDATED)'!A:F,6,0)</f>
        <v>77.349999999999994</v>
      </c>
      <c r="P30" s="84">
        <f t="shared" si="0"/>
        <v>-1</v>
      </c>
      <c r="Q30" s="114">
        <v>77.349999999999994</v>
      </c>
      <c r="R30" s="84" t="b">
        <f t="shared" si="1"/>
        <v>1</v>
      </c>
      <c r="S30" t="s">
        <v>1289</v>
      </c>
      <c r="T30" s="76" t="s">
        <v>10219</v>
      </c>
    </row>
    <row r="31" spans="1:20" x14ac:dyDescent="0.25">
      <c r="A31" s="77" t="s">
        <v>9704</v>
      </c>
      <c r="B31" s="77" t="s">
        <v>9725</v>
      </c>
      <c r="C31" s="78">
        <v>45411</v>
      </c>
      <c r="D31" s="79">
        <f>E31+F31</f>
        <v>-86.72</v>
      </c>
      <c r="E31" s="79">
        <v>-9.3699999999999992</v>
      </c>
      <c r="F31" s="79">
        <v>-77.349999999999994</v>
      </c>
      <c r="G31" s="78">
        <v>45411</v>
      </c>
      <c r="H31" s="77" t="s">
        <v>9726</v>
      </c>
      <c r="I31" s="80">
        <v>1662420</v>
      </c>
      <c r="J31" s="80" t="str">
        <f>VLOOKUP(I31,'ITEM NUMBER (UPDATED)'!A:E,5,0)</f>
        <v>TN55-0480</v>
      </c>
      <c r="K31" s="80">
        <v>206720</v>
      </c>
      <c r="L31" s="77" t="str">
        <f>VLOOKUP(I31,'ITEM NUMBER (UPDATED)'!A:B,2,0)</f>
        <v>Costco01</v>
      </c>
      <c r="M31" s="11" t="str">
        <f>VLOOKUP(I31,'ITEM NUMBER (UPDATED)'!A:C,3,0)</f>
        <v>BLK</v>
      </c>
      <c r="N31" s="1">
        <f>VLOOKUP(I31,'ITEM NUMBER (UPDATED)'!A:D,4,0)</f>
        <v>32</v>
      </c>
      <c r="O31" s="42">
        <f>VLOOKUP(I31,'ITEM NUMBER (UPDATED)'!A:F,6,0)</f>
        <v>77.349999999999994</v>
      </c>
      <c r="P31" s="84">
        <f t="shared" si="0"/>
        <v>-1</v>
      </c>
      <c r="Q31" s="114">
        <v>77.349999999999994</v>
      </c>
      <c r="R31" s="84" t="b">
        <f t="shared" si="1"/>
        <v>1</v>
      </c>
      <c r="S31" t="s">
        <v>1289</v>
      </c>
      <c r="T31" s="76" t="s">
        <v>10219</v>
      </c>
    </row>
    <row r="32" spans="1:20" x14ac:dyDescent="0.25">
      <c r="A32" s="77" t="s">
        <v>9704</v>
      </c>
      <c r="B32" s="77" t="s">
        <v>9725</v>
      </c>
      <c r="C32" s="78">
        <v>45411</v>
      </c>
      <c r="D32" s="79">
        <f t="shared" ref="D32:D33" si="3">E32+F32</f>
        <v>-95.31</v>
      </c>
      <c r="E32" s="79">
        <v>-9.4600000000000009</v>
      </c>
      <c r="F32" s="79">
        <v>-85.85</v>
      </c>
      <c r="G32" s="78">
        <v>45411</v>
      </c>
      <c r="H32" s="77" t="s">
        <v>9726</v>
      </c>
      <c r="I32" s="80">
        <v>1662421</v>
      </c>
      <c r="J32" s="80" t="str">
        <f>VLOOKUP(I32,'ITEM NUMBER (UPDATED)'!A:E,5,0)</f>
        <v>TN55-0481</v>
      </c>
      <c r="K32" s="80">
        <v>206720</v>
      </c>
      <c r="L32" s="77" t="str">
        <f>VLOOKUP(I32,'ITEM NUMBER (UPDATED)'!A:B,2,0)</f>
        <v>Costco01</v>
      </c>
      <c r="M32" s="11" t="str">
        <f>VLOOKUP(I32,'ITEM NUMBER (UPDATED)'!A:C,3,0)</f>
        <v>BLK</v>
      </c>
      <c r="N32" s="1">
        <f>VLOOKUP(I32,'ITEM NUMBER (UPDATED)'!A:D,4,0)</f>
        <v>32</v>
      </c>
      <c r="O32" s="42">
        <f>VLOOKUP(I32,'ITEM NUMBER (UPDATED)'!A:F,6,0)</f>
        <v>85.85</v>
      </c>
      <c r="P32" s="84">
        <f t="shared" si="0"/>
        <v>-1</v>
      </c>
      <c r="Q32" s="114">
        <v>85.85</v>
      </c>
      <c r="R32" s="84" t="b">
        <f t="shared" si="1"/>
        <v>1</v>
      </c>
      <c r="S32" t="s">
        <v>1289</v>
      </c>
      <c r="T32" s="76" t="s">
        <v>10219</v>
      </c>
    </row>
    <row r="33" spans="1:20" x14ac:dyDescent="0.25">
      <c r="A33" s="77" t="s">
        <v>9704</v>
      </c>
      <c r="B33" s="77" t="s">
        <v>9725</v>
      </c>
      <c r="C33" s="78">
        <v>45411</v>
      </c>
      <c r="D33" s="79">
        <f t="shared" si="3"/>
        <v>-32.4</v>
      </c>
      <c r="E33" s="79">
        <v>-8.86</v>
      </c>
      <c r="F33" s="79">
        <v>-23.54</v>
      </c>
      <c r="G33" s="78">
        <v>45411</v>
      </c>
      <c r="H33" s="77" t="s">
        <v>9726</v>
      </c>
      <c r="I33" s="80">
        <v>1793726</v>
      </c>
      <c r="J33" s="80" t="str">
        <f>VLOOKUP(I33,'ITEM NUMBER (UPDATED)'!A:E,5,0)</f>
        <v>CO16-372</v>
      </c>
      <c r="K33" s="80">
        <v>206720</v>
      </c>
      <c r="L33" s="77" t="str">
        <f>VLOOKUP(I33,'ITEM NUMBER (UPDATED)'!A:B,2,0)</f>
        <v>Costco01</v>
      </c>
      <c r="M33" s="11" t="str">
        <f>VLOOKUP(I33,'ITEM NUMBER (UPDATED)'!A:C,3,0)</f>
        <v>BASI</v>
      </c>
      <c r="N33" s="1">
        <f>VLOOKUP(I33,'ITEM NUMBER (UPDATED)'!A:D,4,0)</f>
        <v>15</v>
      </c>
      <c r="O33" s="42">
        <f>VLOOKUP(I33,'ITEM NUMBER (UPDATED)'!A:F,6,0)</f>
        <v>23.54</v>
      </c>
      <c r="P33" s="84">
        <f t="shared" si="0"/>
        <v>-1</v>
      </c>
      <c r="Q33" s="114">
        <v>23.54</v>
      </c>
      <c r="R33" s="84" t="b">
        <f t="shared" si="1"/>
        <v>1</v>
      </c>
      <c r="S33" t="s">
        <v>1289</v>
      </c>
      <c r="T33" s="76" t="s">
        <v>10219</v>
      </c>
    </row>
    <row r="34" spans="1:20" x14ac:dyDescent="0.25">
      <c r="A34" s="77" t="s">
        <v>9704</v>
      </c>
      <c r="B34" s="77" t="s">
        <v>9727</v>
      </c>
      <c r="C34" s="78">
        <v>45408</v>
      </c>
      <c r="D34" s="79">
        <v>-86.72</v>
      </c>
      <c r="E34" s="79">
        <v>-9.3699999999999992</v>
      </c>
      <c r="F34" s="79">
        <v>-77.349999999999994</v>
      </c>
      <c r="G34" s="78">
        <v>45408</v>
      </c>
      <c r="H34" s="77" t="s">
        <v>9728</v>
      </c>
      <c r="I34" s="80">
        <v>1662420</v>
      </c>
      <c r="J34" s="80" t="str">
        <f>VLOOKUP(I34,'ITEM NUMBER (UPDATED)'!A:E,5,0)</f>
        <v>TN55-0480</v>
      </c>
      <c r="K34" s="80">
        <v>206720</v>
      </c>
      <c r="L34" s="77" t="str">
        <f>VLOOKUP(I34,'ITEM NUMBER (UPDATED)'!A:B,2,0)</f>
        <v>Costco01</v>
      </c>
      <c r="M34" s="11" t="str">
        <f>VLOOKUP(I34,'ITEM NUMBER (UPDATED)'!A:C,3,0)</f>
        <v>BLK</v>
      </c>
      <c r="N34" s="1">
        <f>VLOOKUP(I34,'ITEM NUMBER (UPDATED)'!A:D,4,0)</f>
        <v>32</v>
      </c>
      <c r="O34" s="42">
        <f>VLOOKUP(I34,'ITEM NUMBER (UPDATED)'!A:F,6,0)</f>
        <v>77.349999999999994</v>
      </c>
      <c r="P34" s="84">
        <f t="shared" si="0"/>
        <v>-1</v>
      </c>
      <c r="Q34" s="114">
        <v>77.349999999999994</v>
      </c>
      <c r="R34" s="84" t="b">
        <f t="shared" si="1"/>
        <v>1</v>
      </c>
      <c r="S34" t="s">
        <v>1289</v>
      </c>
      <c r="T34" s="76" t="s">
        <v>10219</v>
      </c>
    </row>
    <row r="35" spans="1:20" x14ac:dyDescent="0.25">
      <c r="A35" s="77" t="s">
        <v>9704</v>
      </c>
      <c r="B35" s="77" t="s">
        <v>9729</v>
      </c>
      <c r="C35" s="78">
        <v>45411</v>
      </c>
      <c r="D35" s="79">
        <v>-95.31</v>
      </c>
      <c r="E35" s="79">
        <v>-9.4600000000000009</v>
      </c>
      <c r="F35" s="79">
        <v>-85.85</v>
      </c>
      <c r="G35" s="78">
        <v>45411</v>
      </c>
      <c r="H35" s="77" t="s">
        <v>9730</v>
      </c>
      <c r="I35" s="80">
        <v>1662422</v>
      </c>
      <c r="J35" s="80" t="str">
        <f>VLOOKUP(I35,'ITEM NUMBER (UPDATED)'!A:E,5,0)</f>
        <v>TN55-0482</v>
      </c>
      <c r="K35" s="80">
        <v>206720</v>
      </c>
      <c r="L35" s="77" t="str">
        <f>VLOOKUP(I35,'ITEM NUMBER (UPDATED)'!A:B,2,0)</f>
        <v>Costco01</v>
      </c>
      <c r="M35" s="11" t="str">
        <f>VLOOKUP(I35,'ITEM NUMBER (UPDATED)'!A:C,3,0)</f>
        <v>BLK</v>
      </c>
      <c r="N35" s="1">
        <f>VLOOKUP(I35,'ITEM NUMBER (UPDATED)'!A:D,4,0)</f>
        <v>32</v>
      </c>
      <c r="O35" s="42">
        <f>VLOOKUP(I35,'ITEM NUMBER (UPDATED)'!A:F,6,0)</f>
        <v>85.85</v>
      </c>
      <c r="P35" s="84">
        <f t="shared" si="0"/>
        <v>-1</v>
      </c>
      <c r="Q35" s="114">
        <v>85.85</v>
      </c>
      <c r="R35" s="84" t="b">
        <f t="shared" si="1"/>
        <v>1</v>
      </c>
      <c r="S35" t="s">
        <v>1289</v>
      </c>
      <c r="T35" s="76" t="s">
        <v>10219</v>
      </c>
    </row>
    <row r="36" spans="1:20" x14ac:dyDescent="0.25">
      <c r="A36" s="77" t="s">
        <v>9704</v>
      </c>
      <c r="B36" s="77" t="s">
        <v>9731</v>
      </c>
      <c r="C36" s="78">
        <v>45411</v>
      </c>
      <c r="D36" s="79">
        <v>-70.23</v>
      </c>
      <c r="E36" s="79">
        <v>-15.1</v>
      </c>
      <c r="F36" s="79">
        <v>-55.13</v>
      </c>
      <c r="G36" s="78">
        <v>45411</v>
      </c>
      <c r="H36" s="77" t="s">
        <v>9732</v>
      </c>
      <c r="I36" s="80">
        <v>1339333</v>
      </c>
      <c r="J36" s="80" t="str">
        <f>VLOOKUP(I36,'ITEM NUMBER (UPDATED)'!A:E,5,0)</f>
        <v>BR55-1892</v>
      </c>
      <c r="K36" s="80">
        <v>12226784</v>
      </c>
      <c r="L36" s="77" t="str">
        <f>VLOOKUP(I36,'ITEM NUMBER (UPDATED)'!A:B,2,0)</f>
        <v>Costco01</v>
      </c>
      <c r="M36" s="11" t="str">
        <f>VLOOKUP(I36,'ITEM NUMBER (UPDATED)'!A:C,3,0)</f>
        <v>BLK</v>
      </c>
      <c r="N36" s="1">
        <f>VLOOKUP(I36,'ITEM NUMBER (UPDATED)'!A:D,4,0)</f>
        <v>32</v>
      </c>
      <c r="O36" s="42">
        <f>VLOOKUP(I36,'ITEM NUMBER (UPDATED)'!A:F,6,0)</f>
        <v>55.13</v>
      </c>
      <c r="P36" s="84">
        <f t="shared" si="0"/>
        <v>-1</v>
      </c>
      <c r="Q36" s="114">
        <v>55.13</v>
      </c>
      <c r="R36" s="84" t="b">
        <f t="shared" si="1"/>
        <v>1</v>
      </c>
      <c r="S36" t="s">
        <v>1289</v>
      </c>
      <c r="T36" s="76" t="s">
        <v>10219</v>
      </c>
    </row>
    <row r="37" spans="1:20" x14ac:dyDescent="0.25">
      <c r="A37" s="77" t="s">
        <v>9733</v>
      </c>
      <c r="B37" s="77" t="s">
        <v>9734</v>
      </c>
      <c r="C37" s="78">
        <v>45419</v>
      </c>
      <c r="D37" s="79">
        <v>-170.8</v>
      </c>
      <c r="E37" s="79">
        <v>-44.4</v>
      </c>
      <c r="F37" s="79">
        <v>-126.4</v>
      </c>
      <c r="G37" s="78">
        <v>45419</v>
      </c>
      <c r="H37" s="77" t="s">
        <v>9735</v>
      </c>
      <c r="I37" s="80">
        <v>1540785</v>
      </c>
      <c r="J37" s="80" t="str">
        <f>VLOOKUP(I37,'ITEM NUMBER (UPDATED)'!A:E,5,0)</f>
        <v>BR40-2141</v>
      </c>
      <c r="K37" s="80">
        <v>207195</v>
      </c>
      <c r="L37" s="77" t="str">
        <f>VLOOKUP(I37,'ITEM NUMBER (UPDATED)'!A:B,2,0)</f>
        <v>Costco01</v>
      </c>
      <c r="M37" s="11" t="str">
        <f>VLOOKUP(I37,'ITEM NUMBER (UPDATED)'!A:C,3,0)</f>
        <v>WIN</v>
      </c>
      <c r="N37" s="1">
        <f>VLOOKUP(I37,'ITEM NUMBER (UPDATED)'!A:D,4,0)</f>
        <v>60</v>
      </c>
      <c r="O37" s="42">
        <f>VLOOKUP(I37,'ITEM NUMBER (UPDATED)'!A:F,6,0)</f>
        <v>31.6</v>
      </c>
      <c r="P37" s="84">
        <f t="shared" si="0"/>
        <v>-4</v>
      </c>
      <c r="Q37" s="114">
        <v>31.6</v>
      </c>
      <c r="R37" s="84" t="b">
        <f t="shared" si="1"/>
        <v>1</v>
      </c>
      <c r="S37" t="s">
        <v>1289</v>
      </c>
      <c r="T37" s="76" t="s">
        <v>10219</v>
      </c>
    </row>
    <row r="38" spans="1:20" x14ac:dyDescent="0.25">
      <c r="A38" s="77" t="s">
        <v>9733</v>
      </c>
      <c r="B38" s="77" t="s">
        <v>9736</v>
      </c>
      <c r="C38" s="78">
        <v>45419</v>
      </c>
      <c r="D38" s="79">
        <v>-95.31</v>
      </c>
      <c r="E38" s="79">
        <v>-9.4600000000000009</v>
      </c>
      <c r="F38" s="79">
        <v>-85.85</v>
      </c>
      <c r="G38" s="78">
        <v>45419</v>
      </c>
      <c r="H38" s="77" t="s">
        <v>9737</v>
      </c>
      <c r="I38" s="80">
        <v>1662421</v>
      </c>
      <c r="J38" s="80" t="str">
        <f>VLOOKUP(I38,'ITEM NUMBER (UPDATED)'!A:E,5,0)</f>
        <v>TN55-0481</v>
      </c>
      <c r="K38" s="80">
        <v>207195</v>
      </c>
      <c r="L38" s="77" t="str">
        <f>VLOOKUP(I38,'ITEM NUMBER (UPDATED)'!A:B,2,0)</f>
        <v>Costco01</v>
      </c>
      <c r="M38" s="11" t="str">
        <f>VLOOKUP(I38,'ITEM NUMBER (UPDATED)'!A:C,3,0)</f>
        <v>BLK</v>
      </c>
      <c r="N38" s="1">
        <f>VLOOKUP(I38,'ITEM NUMBER (UPDATED)'!A:D,4,0)</f>
        <v>32</v>
      </c>
      <c r="O38" s="42">
        <f>VLOOKUP(I38,'ITEM NUMBER (UPDATED)'!A:F,6,0)</f>
        <v>85.85</v>
      </c>
      <c r="P38" s="84">
        <f t="shared" si="0"/>
        <v>-1</v>
      </c>
      <c r="Q38" s="114">
        <v>85.85</v>
      </c>
      <c r="R38" s="84" t="b">
        <f t="shared" si="1"/>
        <v>1</v>
      </c>
      <c r="S38" t="s">
        <v>1289</v>
      </c>
      <c r="T38" s="76" t="s">
        <v>10219</v>
      </c>
    </row>
    <row r="39" spans="1:20" x14ac:dyDescent="0.25">
      <c r="A39" s="77" t="s">
        <v>9733</v>
      </c>
      <c r="B39" s="77" t="s">
        <v>9738</v>
      </c>
      <c r="C39" s="78">
        <v>45419</v>
      </c>
      <c r="D39" s="79">
        <v>-45.56</v>
      </c>
      <c r="E39" s="79">
        <v>0</v>
      </c>
      <c r="F39" s="79">
        <v>-45.56</v>
      </c>
      <c r="G39" s="78">
        <v>45419</v>
      </c>
      <c r="H39" s="77" t="s">
        <v>9739</v>
      </c>
      <c r="I39" s="80">
        <v>1529944</v>
      </c>
      <c r="J39" s="80" t="str">
        <f>VLOOKUP(I39,'ITEM NUMBER (UPDATED)'!A:E,5,0)</f>
        <v>CO63PT5560E</v>
      </c>
      <c r="K39" s="80">
        <v>207195</v>
      </c>
      <c r="L39" s="77" t="str">
        <f>VLOOKUP(I39,'ITEM NUMBER (UPDATED)'!A:B,2,0)</f>
        <v>Costco01</v>
      </c>
      <c r="M39" s="11" t="str">
        <f>VLOOKUP(I39,'ITEM NUMBER (UPDATED)'!A:C,3,0)</f>
        <v>PETB</v>
      </c>
      <c r="N39" s="1">
        <f>VLOOKUP(I39,'ITEM NUMBER (UPDATED)'!A:D,4,0)</f>
        <v>40</v>
      </c>
      <c r="O39" s="42">
        <f>VLOOKUP(I39,'ITEM NUMBER (UPDATED)'!A:F,6,0)</f>
        <v>22.78</v>
      </c>
      <c r="P39" s="84">
        <f t="shared" si="0"/>
        <v>-2</v>
      </c>
      <c r="Q39" s="114">
        <v>22.78</v>
      </c>
      <c r="R39" s="84" t="b">
        <f t="shared" si="1"/>
        <v>1</v>
      </c>
      <c r="S39" t="s">
        <v>1289</v>
      </c>
      <c r="T39" s="76" t="s">
        <v>10219</v>
      </c>
    </row>
    <row r="40" spans="1:20" x14ac:dyDescent="0.25">
      <c r="A40" s="77" t="s">
        <v>9733</v>
      </c>
      <c r="B40" s="77" t="s">
        <v>9740</v>
      </c>
      <c r="C40" s="78">
        <v>45419</v>
      </c>
      <c r="D40" s="79">
        <v>-24.51</v>
      </c>
      <c r="E40" s="79">
        <v>0</v>
      </c>
      <c r="F40" s="79">
        <v>-24.51</v>
      </c>
      <c r="G40" s="78">
        <v>45419</v>
      </c>
      <c r="H40" s="77" t="s">
        <v>9741</v>
      </c>
      <c r="I40" s="80">
        <v>1775622</v>
      </c>
      <c r="J40" s="80" t="str">
        <f>VLOOKUP(I40,'ITEM NUMBER (UPDATED)'!A:E,5,0)</f>
        <v>CO63HN6260E</v>
      </c>
      <c r="K40" s="80">
        <v>207195</v>
      </c>
      <c r="L40" s="77" t="str">
        <f>VLOOKUP(I40,'ITEM NUMBER (UPDATED)'!A:B,2,0)</f>
        <v>Costco01</v>
      </c>
      <c r="M40" s="11" t="str">
        <f>VLOOKUP(I40,'ITEM NUMBER (UPDATED)'!A:C,3,0)</f>
        <v>PETB</v>
      </c>
      <c r="N40" s="1">
        <f>VLOOKUP(I40,'ITEM NUMBER (UPDATED)'!A:D,4,0)</f>
        <v>40</v>
      </c>
      <c r="O40" s="42">
        <f>VLOOKUP(I40,'ITEM NUMBER (UPDATED)'!A:F,6,0)</f>
        <v>25.8</v>
      </c>
      <c r="P40" s="84">
        <f t="shared" si="0"/>
        <v>-0.95000000000000007</v>
      </c>
      <c r="Q40" s="114">
        <v>25.8</v>
      </c>
      <c r="R40" s="84" t="b">
        <f t="shared" si="1"/>
        <v>1</v>
      </c>
      <c r="S40" t="s">
        <v>1289</v>
      </c>
      <c r="T40" s="76" t="s">
        <v>10219</v>
      </c>
    </row>
    <row r="41" spans="1:20" x14ac:dyDescent="0.25">
      <c r="A41" s="77" t="s">
        <v>9733</v>
      </c>
      <c r="B41" s="77" t="s">
        <v>9742</v>
      </c>
      <c r="C41" s="78">
        <v>45419</v>
      </c>
      <c r="D41" s="79">
        <v>-86.72</v>
      </c>
      <c r="E41" s="79">
        <v>-9.3699999999999992</v>
      </c>
      <c r="F41" s="79">
        <v>-77.349999999999994</v>
      </c>
      <c r="G41" s="78">
        <v>45419</v>
      </c>
      <c r="H41" s="77" t="s">
        <v>9743</v>
      </c>
      <c r="I41" s="80">
        <v>1662420</v>
      </c>
      <c r="J41" s="80" t="str">
        <f>VLOOKUP(I41,'ITEM NUMBER (UPDATED)'!A:E,5,0)</f>
        <v>TN55-0480</v>
      </c>
      <c r="K41" s="80">
        <v>207195</v>
      </c>
      <c r="L41" s="77" t="str">
        <f>VLOOKUP(I41,'ITEM NUMBER (UPDATED)'!A:B,2,0)</f>
        <v>Costco01</v>
      </c>
      <c r="M41" s="11" t="str">
        <f>VLOOKUP(I41,'ITEM NUMBER (UPDATED)'!A:C,3,0)</f>
        <v>BLK</v>
      </c>
      <c r="N41" s="1">
        <f>VLOOKUP(I41,'ITEM NUMBER (UPDATED)'!A:D,4,0)</f>
        <v>32</v>
      </c>
      <c r="O41" s="42">
        <f>VLOOKUP(I41,'ITEM NUMBER (UPDATED)'!A:F,6,0)</f>
        <v>77.349999999999994</v>
      </c>
      <c r="P41" s="84">
        <f t="shared" si="0"/>
        <v>-1</v>
      </c>
      <c r="Q41" s="114">
        <v>77.349999999999994</v>
      </c>
      <c r="R41" s="84" t="b">
        <f t="shared" si="1"/>
        <v>1</v>
      </c>
      <c r="S41" t="s">
        <v>1289</v>
      </c>
      <c r="T41" s="76" t="s">
        <v>10219</v>
      </c>
    </row>
    <row r="42" spans="1:20" x14ac:dyDescent="0.25">
      <c r="A42" s="77" t="s">
        <v>9744</v>
      </c>
      <c r="B42" s="77" t="s">
        <v>9745</v>
      </c>
      <c r="C42" s="78">
        <v>45418</v>
      </c>
      <c r="D42" s="79">
        <v>-24.51</v>
      </c>
      <c r="E42" s="79">
        <v>0</v>
      </c>
      <c r="F42" s="79">
        <v>-24.51</v>
      </c>
      <c r="G42" s="78">
        <v>45418</v>
      </c>
      <c r="H42" s="77" t="s">
        <v>9746</v>
      </c>
      <c r="I42" s="80">
        <v>1775620</v>
      </c>
      <c r="J42" s="80" t="str">
        <f>VLOOKUP(I42,'ITEM NUMBER (UPDATED)'!A:E,5,0)</f>
        <v>CO63HN6258E</v>
      </c>
      <c r="K42" s="80">
        <v>207211</v>
      </c>
      <c r="L42" s="77" t="str">
        <f>VLOOKUP(I42,'ITEM NUMBER (UPDATED)'!A:B,2,0)</f>
        <v>Costco01</v>
      </c>
      <c r="M42" s="11" t="str">
        <f>VLOOKUP(I42,'ITEM NUMBER (UPDATED)'!A:C,3,0)</f>
        <v>PETB</v>
      </c>
      <c r="N42" s="1">
        <f>VLOOKUP(I42,'ITEM NUMBER (UPDATED)'!A:D,4,0)</f>
        <v>40</v>
      </c>
      <c r="O42" s="42">
        <f>VLOOKUP(I42,'ITEM NUMBER (UPDATED)'!A:F,6,0)</f>
        <v>25.8</v>
      </c>
      <c r="P42" s="84">
        <f t="shared" si="0"/>
        <v>-0.95000000000000007</v>
      </c>
      <c r="Q42" s="114">
        <v>25.8</v>
      </c>
      <c r="R42" s="84" t="b">
        <f t="shared" si="1"/>
        <v>1</v>
      </c>
      <c r="S42" t="s">
        <v>1289</v>
      </c>
      <c r="T42" s="76" t="s">
        <v>10219</v>
      </c>
    </row>
    <row r="43" spans="1:20" x14ac:dyDescent="0.25">
      <c r="A43" s="77" t="s">
        <v>9744</v>
      </c>
      <c r="B43" s="77" t="s">
        <v>9747</v>
      </c>
      <c r="C43" s="78">
        <v>45418</v>
      </c>
      <c r="D43" s="79">
        <v>-95.31</v>
      </c>
      <c r="E43" s="79">
        <v>-9.4600000000000009</v>
      </c>
      <c r="F43" s="79">
        <v>-85.85</v>
      </c>
      <c r="G43" s="78">
        <v>45418</v>
      </c>
      <c r="H43" s="77" t="s">
        <v>9748</v>
      </c>
      <c r="I43" s="80">
        <v>1662422</v>
      </c>
      <c r="J43" s="80" t="str">
        <f>VLOOKUP(I43,'ITEM NUMBER (UPDATED)'!A:E,5,0)</f>
        <v>TN55-0482</v>
      </c>
      <c r="K43" s="80">
        <v>207211</v>
      </c>
      <c r="L43" s="77" t="str">
        <f>VLOOKUP(I43,'ITEM NUMBER (UPDATED)'!A:B,2,0)</f>
        <v>Costco01</v>
      </c>
      <c r="M43" s="11" t="str">
        <f>VLOOKUP(I43,'ITEM NUMBER (UPDATED)'!A:C,3,0)</f>
        <v>BLK</v>
      </c>
      <c r="N43" s="1">
        <f>VLOOKUP(I43,'ITEM NUMBER (UPDATED)'!A:D,4,0)</f>
        <v>32</v>
      </c>
      <c r="O43" s="42">
        <f>VLOOKUP(I43,'ITEM NUMBER (UPDATED)'!A:F,6,0)</f>
        <v>85.85</v>
      </c>
      <c r="P43" s="84">
        <f t="shared" si="0"/>
        <v>-1</v>
      </c>
      <c r="Q43" s="114">
        <v>85.85</v>
      </c>
      <c r="R43" s="84" t="b">
        <f t="shared" si="1"/>
        <v>1</v>
      </c>
      <c r="S43" t="s">
        <v>1289</v>
      </c>
      <c r="T43" s="76" t="s">
        <v>10219</v>
      </c>
    </row>
    <row r="44" spans="1:20" x14ac:dyDescent="0.25">
      <c r="A44" s="77" t="s">
        <v>9744</v>
      </c>
      <c r="B44" s="77" t="s">
        <v>9749</v>
      </c>
      <c r="C44" s="78">
        <v>45418</v>
      </c>
      <c r="D44" s="79">
        <v>-78</v>
      </c>
      <c r="E44" s="79">
        <v>0</v>
      </c>
      <c r="F44" s="79">
        <v>-78</v>
      </c>
      <c r="G44" s="78">
        <v>45418</v>
      </c>
      <c r="H44" s="77" t="s">
        <v>9750</v>
      </c>
      <c r="I44" s="80">
        <v>1529947</v>
      </c>
      <c r="J44" s="80" t="str">
        <f>VLOOKUP(I44,'ITEM NUMBER (UPDATED)'!A:E,5,0)</f>
        <v>CO63PN5563E</v>
      </c>
      <c r="K44" s="80">
        <v>207211</v>
      </c>
      <c r="L44" s="77" t="str">
        <f>VLOOKUP(I44,'ITEM NUMBER (UPDATED)'!A:B,2,0)</f>
        <v>Costco01</v>
      </c>
      <c r="M44" s="11" t="str">
        <f>VLOOKUP(I44,'ITEM NUMBER (UPDATED)'!A:C,3,0)</f>
        <v>PETB</v>
      </c>
      <c r="N44" s="1">
        <f>VLOOKUP(I44,'ITEM NUMBER (UPDATED)'!A:D,4,0)</f>
        <v>40</v>
      </c>
      <c r="O44" s="42">
        <f>VLOOKUP(I44,'ITEM NUMBER (UPDATED)'!A:F,6,0)</f>
        <v>39</v>
      </c>
      <c r="P44" s="84">
        <f t="shared" si="0"/>
        <v>-2</v>
      </c>
      <c r="Q44" s="114">
        <v>39</v>
      </c>
      <c r="R44" s="84" t="b">
        <f t="shared" si="1"/>
        <v>1</v>
      </c>
      <c r="S44" t="s">
        <v>1289</v>
      </c>
      <c r="T44" s="76" t="s">
        <v>10219</v>
      </c>
    </row>
    <row r="45" spans="1:20" x14ac:dyDescent="0.25">
      <c r="A45" s="77" t="s">
        <v>9744</v>
      </c>
      <c r="B45" s="77" t="s">
        <v>9751</v>
      </c>
      <c r="C45" s="78">
        <v>45418</v>
      </c>
      <c r="D45" s="79">
        <f>E45+F45</f>
        <v>-38.659999999999997</v>
      </c>
      <c r="E45" s="79">
        <v>-10.51</v>
      </c>
      <c r="F45" s="79">
        <v>-28.15</v>
      </c>
      <c r="G45" s="78">
        <v>45418</v>
      </c>
      <c r="H45" s="77" t="s">
        <v>9752</v>
      </c>
      <c r="I45" s="80">
        <v>1540780</v>
      </c>
      <c r="J45" s="80" t="str">
        <f>VLOOKUP(I45,'ITEM NUMBER (UPDATED)'!A:E,5,0)</f>
        <v>BR40-2136</v>
      </c>
      <c r="K45" s="80">
        <v>207211</v>
      </c>
      <c r="L45" s="77" t="str">
        <f>VLOOKUP(I45,'ITEM NUMBER (UPDATED)'!A:B,2,0)</f>
        <v>Costco01</v>
      </c>
      <c r="M45" s="11" t="str">
        <f>VLOOKUP(I45,'ITEM NUMBER (UPDATED)'!A:C,3,0)</f>
        <v>WIN</v>
      </c>
      <c r="N45" s="1">
        <f>VLOOKUP(I45,'ITEM NUMBER (UPDATED)'!A:D,4,0)</f>
        <v>60</v>
      </c>
      <c r="O45" s="42">
        <f>VLOOKUP(I45,'ITEM NUMBER (UPDATED)'!A:F,6,0)</f>
        <v>28.15</v>
      </c>
      <c r="P45" s="84">
        <f t="shared" si="0"/>
        <v>-1</v>
      </c>
      <c r="Q45" s="114">
        <v>28.15</v>
      </c>
      <c r="R45" s="84" t="b">
        <f t="shared" si="1"/>
        <v>1</v>
      </c>
      <c r="S45" t="s">
        <v>1289</v>
      </c>
      <c r="T45" s="76" t="s">
        <v>10219</v>
      </c>
    </row>
    <row r="46" spans="1:20" x14ac:dyDescent="0.25">
      <c r="A46" s="77" t="s">
        <v>9744</v>
      </c>
      <c r="B46" s="77" t="s">
        <v>9751</v>
      </c>
      <c r="C46" s="78">
        <v>45418</v>
      </c>
      <c r="D46" s="79">
        <f>E46+F46</f>
        <v>-52.5</v>
      </c>
      <c r="E46" s="79">
        <v>-17.440000000000001</v>
      </c>
      <c r="F46" s="79">
        <v>-35.06</v>
      </c>
      <c r="G46" s="78">
        <v>45418</v>
      </c>
      <c r="H46" s="77" t="s">
        <v>9752</v>
      </c>
      <c r="I46" s="80">
        <v>1793725</v>
      </c>
      <c r="J46" s="80" t="str">
        <f>VLOOKUP(I46,'ITEM NUMBER (UPDATED)'!A:E,5,0)</f>
        <v>CO16-371</v>
      </c>
      <c r="K46" s="80">
        <v>207211</v>
      </c>
      <c r="L46" s="77" t="str">
        <f>VLOOKUP(I46,'ITEM NUMBER (UPDATED)'!A:B,2,0)</f>
        <v>Costco01</v>
      </c>
      <c r="M46" s="11" t="str">
        <f>VLOOKUP(I46,'ITEM NUMBER (UPDATED)'!A:C,3,0)</f>
        <v>BASI</v>
      </c>
      <c r="N46" s="1">
        <f>VLOOKUP(I46,'ITEM NUMBER (UPDATED)'!A:D,4,0)</f>
        <v>15</v>
      </c>
      <c r="O46" s="42">
        <f>VLOOKUP(I46,'ITEM NUMBER (UPDATED)'!A:F,6,0)</f>
        <v>17.53</v>
      </c>
      <c r="P46" s="84">
        <f t="shared" si="0"/>
        <v>-2</v>
      </c>
      <c r="Q46" s="114">
        <v>17.53</v>
      </c>
      <c r="R46" s="84" t="b">
        <f t="shared" si="1"/>
        <v>1</v>
      </c>
      <c r="S46" t="s">
        <v>1289</v>
      </c>
      <c r="T46" s="76" t="s">
        <v>10219</v>
      </c>
    </row>
    <row r="47" spans="1:20" x14ac:dyDescent="0.25">
      <c r="A47" s="77" t="s">
        <v>9744</v>
      </c>
      <c r="B47" s="77" t="s">
        <v>9753</v>
      </c>
      <c r="C47" s="78">
        <v>45418</v>
      </c>
      <c r="D47" s="79">
        <v>-95.31</v>
      </c>
      <c r="E47" s="79">
        <v>-9.4600000000000009</v>
      </c>
      <c r="F47" s="79">
        <v>-85.85</v>
      </c>
      <c r="G47" s="78">
        <v>45418</v>
      </c>
      <c r="H47" s="77" t="s">
        <v>9754</v>
      </c>
      <c r="I47" s="80">
        <v>1662422</v>
      </c>
      <c r="J47" s="80" t="str">
        <f>VLOOKUP(I47,'ITEM NUMBER (UPDATED)'!A:E,5,0)</f>
        <v>TN55-0482</v>
      </c>
      <c r="K47" s="80">
        <v>207211</v>
      </c>
      <c r="L47" s="77" t="str">
        <f>VLOOKUP(I47,'ITEM NUMBER (UPDATED)'!A:B,2,0)</f>
        <v>Costco01</v>
      </c>
      <c r="M47" s="11" t="str">
        <f>VLOOKUP(I47,'ITEM NUMBER (UPDATED)'!A:C,3,0)</f>
        <v>BLK</v>
      </c>
      <c r="N47" s="1">
        <f>VLOOKUP(I47,'ITEM NUMBER (UPDATED)'!A:D,4,0)</f>
        <v>32</v>
      </c>
      <c r="O47" s="42">
        <f>VLOOKUP(I47,'ITEM NUMBER (UPDATED)'!A:F,6,0)</f>
        <v>85.85</v>
      </c>
      <c r="P47" s="84">
        <f t="shared" si="0"/>
        <v>-1</v>
      </c>
      <c r="Q47" s="114">
        <v>85.85</v>
      </c>
      <c r="R47" s="84" t="b">
        <f t="shared" si="1"/>
        <v>1</v>
      </c>
      <c r="S47" t="s">
        <v>1289</v>
      </c>
      <c r="T47" s="76" t="s">
        <v>10219</v>
      </c>
    </row>
    <row r="48" spans="1:20" x14ac:dyDescent="0.25">
      <c r="A48" s="77" t="s">
        <v>9744</v>
      </c>
      <c r="B48" s="77" t="s">
        <v>9755</v>
      </c>
      <c r="C48" s="78">
        <v>45418</v>
      </c>
      <c r="D48" s="79">
        <v>-22.78</v>
      </c>
      <c r="E48" s="79">
        <v>0</v>
      </c>
      <c r="F48" s="79">
        <v>-22.78</v>
      </c>
      <c r="G48" s="78">
        <v>45418</v>
      </c>
      <c r="H48" s="77" t="s">
        <v>9756</v>
      </c>
      <c r="I48" s="80">
        <v>1529939</v>
      </c>
      <c r="J48" s="80" t="str">
        <f>VLOOKUP(I48,'ITEM NUMBER (UPDATED)'!A:E,5,0)</f>
        <v>CO63PT5559E</v>
      </c>
      <c r="K48" s="80">
        <v>207211</v>
      </c>
      <c r="L48" s="77" t="str">
        <f>VLOOKUP(I48,'ITEM NUMBER (UPDATED)'!A:B,2,0)</f>
        <v>Costco01</v>
      </c>
      <c r="M48" s="11" t="str">
        <f>VLOOKUP(I48,'ITEM NUMBER (UPDATED)'!A:C,3,0)</f>
        <v>PETB</v>
      </c>
      <c r="N48" s="1">
        <f>VLOOKUP(I48,'ITEM NUMBER (UPDATED)'!A:D,4,0)</f>
        <v>40</v>
      </c>
      <c r="O48" s="42">
        <f>VLOOKUP(I48,'ITEM NUMBER (UPDATED)'!A:F,6,0)</f>
        <v>22.78</v>
      </c>
      <c r="P48" s="84">
        <f t="shared" si="0"/>
        <v>-1</v>
      </c>
      <c r="Q48" s="114">
        <v>22.78</v>
      </c>
      <c r="R48" s="84" t="b">
        <f t="shared" si="1"/>
        <v>1</v>
      </c>
      <c r="S48" t="s">
        <v>1289</v>
      </c>
      <c r="T48" s="76" t="s">
        <v>10219</v>
      </c>
    </row>
    <row r="49" spans="1:20" x14ac:dyDescent="0.25">
      <c r="A49" s="77" t="s">
        <v>9744</v>
      </c>
      <c r="B49" s="77" t="s">
        <v>9755</v>
      </c>
      <c r="C49" s="78">
        <v>45418</v>
      </c>
      <c r="D49" s="79">
        <v>-22.78</v>
      </c>
      <c r="E49" s="79">
        <v>0</v>
      </c>
      <c r="F49" s="79">
        <v>-22.78</v>
      </c>
      <c r="G49" s="78">
        <v>45418</v>
      </c>
      <c r="H49" s="77" t="s">
        <v>9756</v>
      </c>
      <c r="I49" s="80">
        <v>1529944</v>
      </c>
      <c r="J49" s="80" t="str">
        <f>VLOOKUP(I49,'ITEM NUMBER (UPDATED)'!A:E,5,0)</f>
        <v>CO63PT5560E</v>
      </c>
      <c r="K49" s="80">
        <v>207211</v>
      </c>
      <c r="L49" s="77" t="str">
        <f>VLOOKUP(I49,'ITEM NUMBER (UPDATED)'!A:B,2,0)</f>
        <v>Costco01</v>
      </c>
      <c r="M49" s="11" t="str">
        <f>VLOOKUP(I49,'ITEM NUMBER (UPDATED)'!A:C,3,0)</f>
        <v>PETB</v>
      </c>
      <c r="N49" s="1">
        <f>VLOOKUP(I49,'ITEM NUMBER (UPDATED)'!A:D,4,0)</f>
        <v>40</v>
      </c>
      <c r="O49" s="42">
        <f>VLOOKUP(I49,'ITEM NUMBER (UPDATED)'!A:F,6,0)</f>
        <v>22.78</v>
      </c>
      <c r="P49" s="84">
        <f t="shared" si="0"/>
        <v>-1</v>
      </c>
      <c r="Q49" s="114">
        <v>22.78</v>
      </c>
      <c r="R49" s="84" t="b">
        <f t="shared" si="1"/>
        <v>1</v>
      </c>
      <c r="S49" t="s">
        <v>1289</v>
      </c>
      <c r="T49" s="76" t="s">
        <v>10219</v>
      </c>
    </row>
    <row r="50" spans="1:20" x14ac:dyDescent="0.25">
      <c r="A50" s="77" t="s">
        <v>9744</v>
      </c>
      <c r="B50" s="77" t="s">
        <v>9757</v>
      </c>
      <c r="C50" s="78">
        <v>45418</v>
      </c>
      <c r="D50" s="79">
        <v>-86.72</v>
      </c>
      <c r="E50" s="79">
        <v>-9.3699999999999992</v>
      </c>
      <c r="F50" s="79">
        <v>-77.349999999999994</v>
      </c>
      <c r="G50" s="78">
        <v>45418</v>
      </c>
      <c r="H50" s="77" t="s">
        <v>9758</v>
      </c>
      <c r="I50" s="80">
        <v>1662420</v>
      </c>
      <c r="J50" s="80" t="str">
        <f>VLOOKUP(I50,'ITEM NUMBER (UPDATED)'!A:E,5,0)</f>
        <v>TN55-0480</v>
      </c>
      <c r="K50" s="80">
        <v>207211</v>
      </c>
      <c r="L50" s="77" t="str">
        <f>VLOOKUP(I50,'ITEM NUMBER (UPDATED)'!A:B,2,0)</f>
        <v>Costco01</v>
      </c>
      <c r="M50" s="11" t="str">
        <f>VLOOKUP(I50,'ITEM NUMBER (UPDATED)'!A:C,3,0)</f>
        <v>BLK</v>
      </c>
      <c r="N50" s="1">
        <f>VLOOKUP(I50,'ITEM NUMBER (UPDATED)'!A:D,4,0)</f>
        <v>32</v>
      </c>
      <c r="O50" s="42">
        <f>VLOOKUP(I50,'ITEM NUMBER (UPDATED)'!A:F,6,0)</f>
        <v>77.349999999999994</v>
      </c>
      <c r="P50" s="84">
        <f t="shared" si="0"/>
        <v>-1</v>
      </c>
      <c r="Q50" s="114">
        <v>77.349999999999994</v>
      </c>
      <c r="R50" s="84" t="b">
        <f t="shared" si="1"/>
        <v>1</v>
      </c>
      <c r="S50" t="s">
        <v>1289</v>
      </c>
      <c r="T50" s="76" t="s">
        <v>10219</v>
      </c>
    </row>
    <row r="51" spans="1:20" x14ac:dyDescent="0.25">
      <c r="A51" s="77" t="s">
        <v>9744</v>
      </c>
      <c r="B51" s="77" t="s">
        <v>9759</v>
      </c>
      <c r="C51" s="78">
        <v>45418</v>
      </c>
      <c r="D51" s="79">
        <v>-40.36</v>
      </c>
      <c r="E51" s="79">
        <v>-9.07</v>
      </c>
      <c r="F51" s="79">
        <v>-31.29</v>
      </c>
      <c r="G51" s="78">
        <v>45418</v>
      </c>
      <c r="H51" s="77" t="s">
        <v>9760</v>
      </c>
      <c r="I51" s="80">
        <v>1793730</v>
      </c>
      <c r="J51" s="80" t="str">
        <f>VLOOKUP(I51,'ITEM NUMBER (UPDATED)'!A:E,5,0)</f>
        <v>CO16-375</v>
      </c>
      <c r="K51" s="80">
        <v>207211</v>
      </c>
      <c r="L51" s="77" t="str">
        <f>VLOOKUP(I51,'ITEM NUMBER (UPDATED)'!A:B,2,0)</f>
        <v>Costco01</v>
      </c>
      <c r="M51" s="11" t="str">
        <f>VLOOKUP(I51,'ITEM NUMBER (UPDATED)'!A:C,3,0)</f>
        <v>BASI</v>
      </c>
      <c r="N51" s="1">
        <f>VLOOKUP(I51,'ITEM NUMBER (UPDATED)'!A:D,4,0)</f>
        <v>15</v>
      </c>
      <c r="O51" s="42">
        <f>VLOOKUP(I51,'ITEM NUMBER (UPDATED)'!A:F,6,0)</f>
        <v>31.29</v>
      </c>
      <c r="P51" s="84">
        <f t="shared" si="0"/>
        <v>-1</v>
      </c>
      <c r="Q51" s="114">
        <v>31.29</v>
      </c>
      <c r="R51" s="84" t="b">
        <f t="shared" si="1"/>
        <v>1</v>
      </c>
      <c r="S51" t="s">
        <v>1289</v>
      </c>
      <c r="T51" s="76" t="s">
        <v>10219</v>
      </c>
    </row>
    <row r="52" spans="1:20" x14ac:dyDescent="0.25">
      <c r="A52" s="77" t="s">
        <v>9744</v>
      </c>
      <c r="B52" s="77" t="s">
        <v>9761</v>
      </c>
      <c r="C52" s="78">
        <v>45418</v>
      </c>
      <c r="D52" s="79">
        <v>-39</v>
      </c>
      <c r="E52" s="79">
        <v>0</v>
      </c>
      <c r="F52" s="79">
        <v>-39</v>
      </c>
      <c r="G52" s="78">
        <v>45418</v>
      </c>
      <c r="H52" s="77" t="s">
        <v>9762</v>
      </c>
      <c r="I52" s="80">
        <v>1529946</v>
      </c>
      <c r="J52" s="80" t="str">
        <f>VLOOKUP(I52,'ITEM NUMBER (UPDATED)'!A:E,5,0)</f>
        <v>CO63PN5562E</v>
      </c>
      <c r="K52" s="80">
        <v>207211</v>
      </c>
      <c r="L52" s="77" t="str">
        <f>VLOOKUP(I52,'ITEM NUMBER (UPDATED)'!A:B,2,0)</f>
        <v>Costco01</v>
      </c>
      <c r="M52" s="11" t="str">
        <f>VLOOKUP(I52,'ITEM NUMBER (UPDATED)'!A:C,3,0)</f>
        <v>PETB</v>
      </c>
      <c r="N52" s="1">
        <f>VLOOKUP(I52,'ITEM NUMBER (UPDATED)'!A:D,4,0)</f>
        <v>40</v>
      </c>
      <c r="O52" s="42">
        <f>VLOOKUP(I52,'ITEM NUMBER (UPDATED)'!A:F,6,0)</f>
        <v>39</v>
      </c>
      <c r="P52" s="84">
        <f t="shared" si="0"/>
        <v>-1</v>
      </c>
      <c r="Q52" s="114">
        <v>39</v>
      </c>
      <c r="R52" s="84" t="b">
        <f t="shared" si="1"/>
        <v>1</v>
      </c>
      <c r="S52" t="s">
        <v>1289</v>
      </c>
      <c r="T52" s="76" t="s">
        <v>10219</v>
      </c>
    </row>
    <row r="53" spans="1:20" x14ac:dyDescent="0.25">
      <c r="A53" s="77" t="s">
        <v>9744</v>
      </c>
      <c r="B53" s="77" t="s">
        <v>9763</v>
      </c>
      <c r="C53" s="78">
        <v>45418</v>
      </c>
      <c r="D53" s="79">
        <v>-95.31</v>
      </c>
      <c r="E53" s="79">
        <v>-9.4600000000000009</v>
      </c>
      <c r="F53" s="79">
        <v>-85.85</v>
      </c>
      <c r="G53" s="78">
        <v>45418</v>
      </c>
      <c r="H53" s="77" t="s">
        <v>9764</v>
      </c>
      <c r="I53" s="80">
        <v>1662422</v>
      </c>
      <c r="J53" s="80" t="str">
        <f>VLOOKUP(I53,'ITEM NUMBER (UPDATED)'!A:E,5,0)</f>
        <v>TN55-0482</v>
      </c>
      <c r="K53" s="80">
        <v>207211</v>
      </c>
      <c r="L53" s="77" t="str">
        <f>VLOOKUP(I53,'ITEM NUMBER (UPDATED)'!A:B,2,0)</f>
        <v>Costco01</v>
      </c>
      <c r="M53" s="11" t="str">
        <f>VLOOKUP(I53,'ITEM NUMBER (UPDATED)'!A:C,3,0)</f>
        <v>BLK</v>
      </c>
      <c r="N53" s="1">
        <f>VLOOKUP(I53,'ITEM NUMBER (UPDATED)'!A:D,4,0)</f>
        <v>32</v>
      </c>
      <c r="O53" s="42">
        <f>VLOOKUP(I53,'ITEM NUMBER (UPDATED)'!A:F,6,0)</f>
        <v>85.85</v>
      </c>
      <c r="P53" s="84">
        <f t="shared" si="0"/>
        <v>-1</v>
      </c>
      <c r="Q53" s="114">
        <v>85.85</v>
      </c>
      <c r="R53" s="84" t="b">
        <f t="shared" si="1"/>
        <v>1</v>
      </c>
      <c r="S53" t="s">
        <v>1289</v>
      </c>
      <c r="T53" s="76" t="s">
        <v>10219</v>
      </c>
    </row>
    <row r="54" spans="1:20" x14ac:dyDescent="0.25">
      <c r="A54" s="77" t="s">
        <v>9744</v>
      </c>
      <c r="B54" s="77" t="s">
        <v>9765</v>
      </c>
      <c r="C54" s="78">
        <v>45418</v>
      </c>
      <c r="D54" s="79">
        <v>-95.31</v>
      </c>
      <c r="E54" s="79">
        <v>-9.4600000000000009</v>
      </c>
      <c r="F54" s="79">
        <v>-85.85</v>
      </c>
      <c r="G54" s="78">
        <v>45418</v>
      </c>
      <c r="H54" s="77" t="s">
        <v>9766</v>
      </c>
      <c r="I54" s="80">
        <v>1662421</v>
      </c>
      <c r="J54" s="80" t="str">
        <f>VLOOKUP(I54,'ITEM NUMBER (UPDATED)'!A:E,5,0)</f>
        <v>TN55-0481</v>
      </c>
      <c r="K54" s="80">
        <v>207211</v>
      </c>
      <c r="L54" s="77" t="str">
        <f>VLOOKUP(I54,'ITEM NUMBER (UPDATED)'!A:B,2,0)</f>
        <v>Costco01</v>
      </c>
      <c r="M54" s="11" t="str">
        <f>VLOOKUP(I54,'ITEM NUMBER (UPDATED)'!A:C,3,0)</f>
        <v>BLK</v>
      </c>
      <c r="N54" s="1">
        <f>VLOOKUP(I54,'ITEM NUMBER (UPDATED)'!A:D,4,0)</f>
        <v>32</v>
      </c>
      <c r="O54" s="42">
        <f>VLOOKUP(I54,'ITEM NUMBER (UPDATED)'!A:F,6,0)</f>
        <v>85.85</v>
      </c>
      <c r="P54" s="84">
        <f t="shared" si="0"/>
        <v>-1</v>
      </c>
      <c r="Q54" s="114">
        <v>85.85</v>
      </c>
      <c r="R54" s="84" t="b">
        <f t="shared" si="1"/>
        <v>1</v>
      </c>
      <c r="S54" t="s">
        <v>1289</v>
      </c>
      <c r="T54" s="76" t="s">
        <v>10219</v>
      </c>
    </row>
    <row r="55" spans="1:20" x14ac:dyDescent="0.25">
      <c r="A55" s="77" t="s">
        <v>9769</v>
      </c>
      <c r="B55" s="77" t="s">
        <v>9787</v>
      </c>
      <c r="C55" s="78">
        <v>45414</v>
      </c>
      <c r="D55" s="79">
        <v>-32.380000000000003</v>
      </c>
      <c r="E55" s="79">
        <v>-9.8800000000000008</v>
      </c>
      <c r="F55" s="79">
        <v>-22.5</v>
      </c>
      <c r="G55" s="78">
        <v>45414</v>
      </c>
      <c r="H55" s="77" t="s">
        <v>9786</v>
      </c>
      <c r="I55" s="80">
        <v>1663079</v>
      </c>
      <c r="J55" s="80" t="str">
        <f>VLOOKUP(I55,'ITEM NUMBER (UPDATED)'!A:E,5,0)</f>
        <v>MT70-0307</v>
      </c>
      <c r="K55" s="80">
        <v>12226958</v>
      </c>
      <c r="L55" s="77" t="str">
        <f>VLOOKUP(I55,'ITEM NUMBER (UPDATED)'!A:B,2,0)</f>
        <v>Costco01</v>
      </c>
      <c r="M55" s="11" t="str">
        <f>VLOOKUP(I55,'ITEM NUMBER (UPDATED)'!A:C,3,0)</f>
        <v>BATH</v>
      </c>
      <c r="N55" s="1">
        <f>VLOOKUP(I55,'ITEM NUMBER (UPDATED)'!A:D,4,0)</f>
        <v>55</v>
      </c>
      <c r="O55" s="42">
        <f>VLOOKUP(I55,'ITEM NUMBER (UPDATED)'!A:F,6,0)</f>
        <v>22.5</v>
      </c>
      <c r="P55" s="84">
        <f t="shared" si="0"/>
        <v>-1</v>
      </c>
      <c r="Q55" s="114">
        <v>22.5</v>
      </c>
      <c r="R55" s="84" t="b">
        <f t="shared" si="1"/>
        <v>1</v>
      </c>
      <c r="S55" t="s">
        <v>1289</v>
      </c>
      <c r="T55" s="76" t="s">
        <v>10219</v>
      </c>
    </row>
    <row r="56" spans="1:20" x14ac:dyDescent="0.25">
      <c r="A56" s="77" t="s">
        <v>9769</v>
      </c>
      <c r="B56" s="77" t="s">
        <v>9785</v>
      </c>
      <c r="C56" s="78">
        <v>45414</v>
      </c>
      <c r="D56" s="79">
        <v>-25.55</v>
      </c>
      <c r="E56" s="79">
        <v>0</v>
      </c>
      <c r="F56" s="79">
        <v>-25.55</v>
      </c>
      <c r="G56" s="78">
        <v>45414</v>
      </c>
      <c r="H56" s="77" t="s">
        <v>9784</v>
      </c>
      <c r="I56" s="80">
        <v>1516596</v>
      </c>
      <c r="J56" s="80" t="str">
        <f>VLOOKUP(I56,'ITEM NUMBER (UPDATED)'!A:E,5,0)</f>
        <v>CO63HC5549E</v>
      </c>
      <c r="K56" s="80">
        <v>207292</v>
      </c>
      <c r="L56" s="77" t="str">
        <f>VLOOKUP(I56,'ITEM NUMBER (UPDATED)'!A:B,2,0)</f>
        <v>Costco01</v>
      </c>
      <c r="M56" s="11" t="str">
        <f>VLOOKUP(I56,'ITEM NUMBER (UPDATED)'!A:C,3,0)</f>
        <v>PETB</v>
      </c>
      <c r="N56" s="1">
        <f>VLOOKUP(I56,'ITEM NUMBER (UPDATED)'!A:D,4,0)</f>
        <v>40</v>
      </c>
      <c r="O56" s="42">
        <f>VLOOKUP(I56,'ITEM NUMBER (UPDATED)'!A:F,6,0)</f>
        <v>25.55</v>
      </c>
      <c r="P56" s="84">
        <f t="shared" si="0"/>
        <v>-1</v>
      </c>
      <c r="Q56" s="114">
        <v>25.55</v>
      </c>
      <c r="R56" s="84" t="b">
        <f t="shared" si="1"/>
        <v>1</v>
      </c>
      <c r="S56" t="s">
        <v>1289</v>
      </c>
      <c r="T56" s="76" t="s">
        <v>10219</v>
      </c>
    </row>
    <row r="57" spans="1:20" x14ac:dyDescent="0.25">
      <c r="A57" s="77" t="s">
        <v>9769</v>
      </c>
      <c r="B57" s="77" t="s">
        <v>9783</v>
      </c>
      <c r="C57" s="78">
        <v>45414</v>
      </c>
      <c r="D57" s="79">
        <v>-39</v>
      </c>
      <c r="E57" s="79">
        <v>0</v>
      </c>
      <c r="F57" s="79">
        <v>-39</v>
      </c>
      <c r="G57" s="78">
        <v>45414</v>
      </c>
      <c r="H57" s="77" t="s">
        <v>9782</v>
      </c>
      <c r="I57" s="80">
        <v>1529947</v>
      </c>
      <c r="J57" s="80" t="str">
        <f>VLOOKUP(I57,'ITEM NUMBER (UPDATED)'!A:E,5,0)</f>
        <v>CO63PN5563E</v>
      </c>
      <c r="K57" s="80">
        <v>207292</v>
      </c>
      <c r="L57" s="77" t="str">
        <f>VLOOKUP(I57,'ITEM NUMBER (UPDATED)'!A:B,2,0)</f>
        <v>Costco01</v>
      </c>
      <c r="M57" s="11" t="str">
        <f>VLOOKUP(I57,'ITEM NUMBER (UPDATED)'!A:C,3,0)</f>
        <v>PETB</v>
      </c>
      <c r="N57" s="1">
        <f>VLOOKUP(I57,'ITEM NUMBER (UPDATED)'!A:D,4,0)</f>
        <v>40</v>
      </c>
      <c r="O57" s="42">
        <f>VLOOKUP(I57,'ITEM NUMBER (UPDATED)'!A:F,6,0)</f>
        <v>39</v>
      </c>
      <c r="P57" s="84">
        <f t="shared" si="0"/>
        <v>-1</v>
      </c>
      <c r="Q57" s="114">
        <v>39</v>
      </c>
      <c r="R57" s="84" t="b">
        <f t="shared" si="1"/>
        <v>1</v>
      </c>
      <c r="S57" t="s">
        <v>1289</v>
      </c>
      <c r="T57" s="76" t="s">
        <v>10219</v>
      </c>
    </row>
    <row r="58" spans="1:20" x14ac:dyDescent="0.25">
      <c r="A58" s="77" t="s">
        <v>9769</v>
      </c>
      <c r="B58" s="77" t="s">
        <v>9781</v>
      </c>
      <c r="C58" s="78">
        <v>45414</v>
      </c>
      <c r="D58" s="79">
        <v>-95.31</v>
      </c>
      <c r="E58" s="79">
        <v>-9.4600000000000009</v>
      </c>
      <c r="F58" s="79">
        <v>-85.85</v>
      </c>
      <c r="G58" s="78">
        <v>45414</v>
      </c>
      <c r="H58" s="77" t="s">
        <v>9780</v>
      </c>
      <c r="I58" s="80">
        <v>1662421</v>
      </c>
      <c r="J58" s="80" t="str">
        <f>VLOOKUP(I58,'ITEM NUMBER (UPDATED)'!A:E,5,0)</f>
        <v>TN55-0481</v>
      </c>
      <c r="K58" s="80">
        <v>207292</v>
      </c>
      <c r="L58" s="77" t="str">
        <f>VLOOKUP(I58,'ITEM NUMBER (UPDATED)'!A:B,2,0)</f>
        <v>Costco01</v>
      </c>
      <c r="M58" s="11" t="str">
        <f>VLOOKUP(I58,'ITEM NUMBER (UPDATED)'!A:C,3,0)</f>
        <v>BLK</v>
      </c>
      <c r="N58" s="1">
        <f>VLOOKUP(I58,'ITEM NUMBER (UPDATED)'!A:D,4,0)</f>
        <v>32</v>
      </c>
      <c r="O58" s="42">
        <f>VLOOKUP(I58,'ITEM NUMBER (UPDATED)'!A:F,6,0)</f>
        <v>85.85</v>
      </c>
      <c r="P58" s="84">
        <f t="shared" si="0"/>
        <v>-1</v>
      </c>
      <c r="Q58" s="114">
        <v>85.85</v>
      </c>
      <c r="R58" s="84" t="b">
        <f t="shared" si="1"/>
        <v>1</v>
      </c>
      <c r="S58" t="s">
        <v>1289</v>
      </c>
      <c r="T58" s="76" t="s">
        <v>10219</v>
      </c>
    </row>
    <row r="59" spans="1:20" x14ac:dyDescent="0.25">
      <c r="A59" s="77" t="s">
        <v>9769</v>
      </c>
      <c r="B59" s="77" t="s">
        <v>9779</v>
      </c>
      <c r="C59" s="78">
        <v>45414</v>
      </c>
      <c r="D59" s="79">
        <v>-86.72</v>
      </c>
      <c r="E59" s="79">
        <v>-9.3699999999999992</v>
      </c>
      <c r="F59" s="79">
        <v>-77.349999999999994</v>
      </c>
      <c r="G59" s="78">
        <v>45414</v>
      </c>
      <c r="H59" s="77" t="s">
        <v>9778</v>
      </c>
      <c r="I59" s="80">
        <v>1662420</v>
      </c>
      <c r="J59" s="80" t="str">
        <f>VLOOKUP(I59,'ITEM NUMBER (UPDATED)'!A:E,5,0)</f>
        <v>TN55-0480</v>
      </c>
      <c r="K59" s="80">
        <v>207292</v>
      </c>
      <c r="L59" s="77" t="str">
        <f>VLOOKUP(I59,'ITEM NUMBER (UPDATED)'!A:B,2,0)</f>
        <v>Costco01</v>
      </c>
      <c r="M59" s="11" t="str">
        <f>VLOOKUP(I59,'ITEM NUMBER (UPDATED)'!A:C,3,0)</f>
        <v>BLK</v>
      </c>
      <c r="N59" s="1">
        <f>VLOOKUP(I59,'ITEM NUMBER (UPDATED)'!A:D,4,0)</f>
        <v>32</v>
      </c>
      <c r="O59" s="42">
        <f>VLOOKUP(I59,'ITEM NUMBER (UPDATED)'!A:F,6,0)</f>
        <v>77.349999999999994</v>
      </c>
      <c r="P59" s="84">
        <f t="shared" si="0"/>
        <v>-1</v>
      </c>
      <c r="Q59" s="114">
        <v>77.349999999999994</v>
      </c>
      <c r="R59" s="84" t="b">
        <f t="shared" si="1"/>
        <v>1</v>
      </c>
      <c r="S59" t="s">
        <v>1289</v>
      </c>
      <c r="T59" s="76" t="s">
        <v>10219</v>
      </c>
    </row>
    <row r="60" spans="1:20" x14ac:dyDescent="0.25">
      <c r="A60" s="77" t="s">
        <v>9769</v>
      </c>
      <c r="B60" s="77" t="s">
        <v>9777</v>
      </c>
      <c r="C60" s="78">
        <v>45414</v>
      </c>
      <c r="D60" s="79">
        <f>E60+F60</f>
        <v>-38.659999999999997</v>
      </c>
      <c r="E60" s="79">
        <v>-10.51</v>
      </c>
      <c r="F60" s="79">
        <v>-28.15</v>
      </c>
      <c r="G60" s="78">
        <v>45414</v>
      </c>
      <c r="H60" s="77" t="s">
        <v>9776</v>
      </c>
      <c r="I60" s="80">
        <v>1540783</v>
      </c>
      <c r="J60" s="80" t="str">
        <f>VLOOKUP(I60,'ITEM NUMBER (UPDATED)'!A:E,5,0)</f>
        <v>BR40-2134</v>
      </c>
      <c r="K60" s="80">
        <v>207292</v>
      </c>
      <c r="L60" s="77" t="str">
        <f>VLOOKUP(I60,'ITEM NUMBER (UPDATED)'!A:B,2,0)</f>
        <v>Costco01</v>
      </c>
      <c r="M60" s="11" t="str">
        <f>VLOOKUP(I60,'ITEM NUMBER (UPDATED)'!A:C,3,0)</f>
        <v>WIN</v>
      </c>
      <c r="N60" s="1">
        <f>VLOOKUP(I60,'ITEM NUMBER (UPDATED)'!A:D,4,0)</f>
        <v>60</v>
      </c>
      <c r="O60" s="42">
        <f>VLOOKUP(I60,'ITEM NUMBER (UPDATED)'!A:F,6,0)</f>
        <v>28.15</v>
      </c>
      <c r="P60" s="84">
        <f t="shared" si="0"/>
        <v>-1</v>
      </c>
      <c r="Q60" s="114">
        <v>28.15</v>
      </c>
      <c r="R60" s="84" t="b">
        <f t="shared" si="1"/>
        <v>1</v>
      </c>
      <c r="S60" t="s">
        <v>1289</v>
      </c>
      <c r="T60" s="76" t="s">
        <v>10219</v>
      </c>
    </row>
    <row r="61" spans="1:20" x14ac:dyDescent="0.25">
      <c r="A61" s="77" t="s">
        <v>9769</v>
      </c>
      <c r="B61" s="77" t="s">
        <v>9777</v>
      </c>
      <c r="C61" s="78">
        <v>45414</v>
      </c>
      <c r="D61" s="79">
        <f>E61+F61</f>
        <v>-38.659999999999997</v>
      </c>
      <c r="E61" s="79">
        <v>-10.51</v>
      </c>
      <c r="F61" s="79">
        <v>-28.15</v>
      </c>
      <c r="G61" s="78">
        <v>45414</v>
      </c>
      <c r="H61" s="77" t="s">
        <v>9776</v>
      </c>
      <c r="I61" s="80">
        <v>1593356</v>
      </c>
      <c r="J61" s="80" t="str">
        <f>VLOOKUP(I61,'ITEM NUMBER (UPDATED)'!A:E,5,0)</f>
        <v>BRB40-0006</v>
      </c>
      <c r="K61" s="80">
        <v>207292</v>
      </c>
      <c r="L61" s="77" t="str">
        <f>VLOOKUP(I61,'ITEM NUMBER (UPDATED)'!A:B,2,0)</f>
        <v>Costco01</v>
      </c>
      <c r="M61" s="11" t="str">
        <f>VLOOKUP(I61,'ITEM NUMBER (UPDATED)'!A:C,3,0)</f>
        <v>WIN</v>
      </c>
      <c r="N61" s="1">
        <f>VLOOKUP(I61,'ITEM NUMBER (UPDATED)'!A:D,4,0)</f>
        <v>60</v>
      </c>
      <c r="O61" s="42">
        <f>VLOOKUP(I61,'ITEM NUMBER (UPDATED)'!A:F,6,0)</f>
        <v>28.15</v>
      </c>
      <c r="P61" s="84">
        <f t="shared" si="0"/>
        <v>-1</v>
      </c>
      <c r="Q61" s="114">
        <v>28.15</v>
      </c>
      <c r="R61" s="84" t="b">
        <f t="shared" si="1"/>
        <v>1</v>
      </c>
      <c r="S61" t="s">
        <v>1289</v>
      </c>
      <c r="T61" s="76" t="s">
        <v>10219</v>
      </c>
    </row>
    <row r="62" spans="1:20" x14ac:dyDescent="0.25">
      <c r="A62" s="77" t="s">
        <v>9769</v>
      </c>
      <c r="B62" s="77" t="s">
        <v>9777</v>
      </c>
      <c r="C62" s="78">
        <v>45414</v>
      </c>
      <c r="D62" s="79">
        <f>E62+F62</f>
        <v>-85.4</v>
      </c>
      <c r="E62" s="79">
        <v>-22.2</v>
      </c>
      <c r="F62" s="79">
        <v>-63.2</v>
      </c>
      <c r="G62" s="78">
        <v>45414</v>
      </c>
      <c r="H62" s="77" t="s">
        <v>9776</v>
      </c>
      <c r="I62" s="80">
        <v>1593358</v>
      </c>
      <c r="J62" s="80" t="str">
        <f>VLOOKUP(I62,'ITEM NUMBER (UPDATED)'!A:E,5,0)</f>
        <v>BRB40-0007</v>
      </c>
      <c r="K62" s="80">
        <v>207292</v>
      </c>
      <c r="L62" s="77" t="str">
        <f>VLOOKUP(I62,'ITEM NUMBER (UPDATED)'!A:B,2,0)</f>
        <v>Costco01</v>
      </c>
      <c r="M62" s="11" t="str">
        <f>VLOOKUP(I62,'ITEM NUMBER (UPDATED)'!A:C,3,0)</f>
        <v>WIN</v>
      </c>
      <c r="N62" s="1">
        <f>VLOOKUP(I62,'ITEM NUMBER (UPDATED)'!A:D,4,0)</f>
        <v>60</v>
      </c>
      <c r="O62" s="42">
        <f>VLOOKUP(I62,'ITEM NUMBER (UPDATED)'!A:F,6,0)</f>
        <v>31.6</v>
      </c>
      <c r="P62" s="84">
        <f t="shared" si="0"/>
        <v>-2</v>
      </c>
      <c r="Q62" s="114">
        <v>31.6</v>
      </c>
      <c r="R62" s="84" t="b">
        <f t="shared" si="1"/>
        <v>1</v>
      </c>
      <c r="S62" t="s">
        <v>1289</v>
      </c>
      <c r="T62" s="76" t="s">
        <v>10219</v>
      </c>
    </row>
    <row r="63" spans="1:20" x14ac:dyDescent="0.25">
      <c r="A63" s="77" t="s">
        <v>9769</v>
      </c>
      <c r="B63" s="77" t="s">
        <v>9775</v>
      </c>
      <c r="C63" s="78">
        <v>45414</v>
      </c>
      <c r="D63" s="79">
        <v>-45.56</v>
      </c>
      <c r="E63" s="79">
        <v>0</v>
      </c>
      <c r="F63" s="79">
        <v>-45.56</v>
      </c>
      <c r="G63" s="78">
        <v>45414</v>
      </c>
      <c r="H63" s="77" t="s">
        <v>9774</v>
      </c>
      <c r="I63" s="80">
        <v>1529939</v>
      </c>
      <c r="J63" s="80" t="str">
        <f>VLOOKUP(I63,'ITEM NUMBER (UPDATED)'!A:E,5,0)</f>
        <v>CO63PT5559E</v>
      </c>
      <c r="K63" s="80">
        <v>207292</v>
      </c>
      <c r="L63" s="77" t="str">
        <f>VLOOKUP(I63,'ITEM NUMBER (UPDATED)'!A:B,2,0)</f>
        <v>Costco01</v>
      </c>
      <c r="M63" s="11" t="str">
        <f>VLOOKUP(I63,'ITEM NUMBER (UPDATED)'!A:C,3,0)</f>
        <v>PETB</v>
      </c>
      <c r="N63" s="1">
        <f>VLOOKUP(I63,'ITEM NUMBER (UPDATED)'!A:D,4,0)</f>
        <v>40</v>
      </c>
      <c r="O63" s="42">
        <f>VLOOKUP(I63,'ITEM NUMBER (UPDATED)'!A:F,6,0)</f>
        <v>22.78</v>
      </c>
      <c r="P63" s="84">
        <f t="shared" si="0"/>
        <v>-2</v>
      </c>
      <c r="Q63" s="114">
        <v>22.78</v>
      </c>
      <c r="R63" s="84" t="b">
        <f t="shared" si="1"/>
        <v>1</v>
      </c>
      <c r="S63" t="s">
        <v>1289</v>
      </c>
      <c r="T63" s="76" t="s">
        <v>10219</v>
      </c>
    </row>
    <row r="64" spans="1:20" x14ac:dyDescent="0.25">
      <c r="A64" s="77" t="s">
        <v>9769</v>
      </c>
      <c r="B64" s="77" t="s">
        <v>9773</v>
      </c>
      <c r="C64" s="78">
        <v>45414</v>
      </c>
      <c r="D64" s="79">
        <v>-95.31</v>
      </c>
      <c r="E64" s="79">
        <v>-9.4600000000000009</v>
      </c>
      <c r="F64" s="79">
        <v>-85.85</v>
      </c>
      <c r="G64" s="78">
        <v>45414</v>
      </c>
      <c r="H64" s="77" t="s">
        <v>9772</v>
      </c>
      <c r="I64" s="80">
        <v>1662422</v>
      </c>
      <c r="J64" s="80" t="str">
        <f>VLOOKUP(I64,'ITEM NUMBER (UPDATED)'!A:E,5,0)</f>
        <v>TN55-0482</v>
      </c>
      <c r="K64" s="80">
        <v>207292</v>
      </c>
      <c r="L64" s="77" t="str">
        <f>VLOOKUP(I64,'ITEM NUMBER (UPDATED)'!A:B,2,0)</f>
        <v>Costco01</v>
      </c>
      <c r="M64" s="11" t="str">
        <f>VLOOKUP(I64,'ITEM NUMBER (UPDATED)'!A:C,3,0)</f>
        <v>BLK</v>
      </c>
      <c r="N64" s="1">
        <f>VLOOKUP(I64,'ITEM NUMBER (UPDATED)'!A:D,4,0)</f>
        <v>32</v>
      </c>
      <c r="O64" s="42">
        <f>VLOOKUP(I64,'ITEM NUMBER (UPDATED)'!A:F,6,0)</f>
        <v>85.85</v>
      </c>
      <c r="P64" s="84">
        <f t="shared" si="0"/>
        <v>-1</v>
      </c>
      <c r="Q64" s="114">
        <v>85.85</v>
      </c>
      <c r="R64" s="84" t="b">
        <f t="shared" si="1"/>
        <v>1</v>
      </c>
      <c r="S64" t="s">
        <v>1289</v>
      </c>
      <c r="T64" s="76" t="s">
        <v>10219</v>
      </c>
    </row>
    <row r="65" spans="1:20" x14ac:dyDescent="0.25">
      <c r="A65" s="77" t="s">
        <v>9769</v>
      </c>
      <c r="B65" s="77" t="s">
        <v>9771</v>
      </c>
      <c r="C65" s="78">
        <v>45414</v>
      </c>
      <c r="D65" s="79">
        <v>-95.31</v>
      </c>
      <c r="E65" s="79">
        <v>-9.4600000000000009</v>
      </c>
      <c r="F65" s="79">
        <v>-85.85</v>
      </c>
      <c r="G65" s="78">
        <v>45414</v>
      </c>
      <c r="H65" s="77" t="s">
        <v>9770</v>
      </c>
      <c r="I65" s="80">
        <v>1662421</v>
      </c>
      <c r="J65" s="80" t="str">
        <f>VLOOKUP(I65,'ITEM NUMBER (UPDATED)'!A:E,5,0)</f>
        <v>TN55-0481</v>
      </c>
      <c r="K65" s="80">
        <v>207292</v>
      </c>
      <c r="L65" s="77" t="str">
        <f>VLOOKUP(I65,'ITEM NUMBER (UPDATED)'!A:B,2,0)</f>
        <v>Costco01</v>
      </c>
      <c r="M65" s="11" t="str">
        <f>VLOOKUP(I65,'ITEM NUMBER (UPDATED)'!A:C,3,0)</f>
        <v>BLK</v>
      </c>
      <c r="N65" s="1">
        <f>VLOOKUP(I65,'ITEM NUMBER (UPDATED)'!A:D,4,0)</f>
        <v>32</v>
      </c>
      <c r="O65" s="42">
        <f>VLOOKUP(I65,'ITEM NUMBER (UPDATED)'!A:F,6,0)</f>
        <v>85.85</v>
      </c>
      <c r="P65" s="84">
        <f t="shared" si="0"/>
        <v>-1</v>
      </c>
      <c r="Q65" s="114">
        <v>85.85</v>
      </c>
      <c r="R65" s="84" t="b">
        <f t="shared" si="1"/>
        <v>1</v>
      </c>
      <c r="S65" t="s">
        <v>1289</v>
      </c>
      <c r="T65" s="76" t="s">
        <v>10219</v>
      </c>
    </row>
    <row r="66" spans="1:20" x14ac:dyDescent="0.25">
      <c r="A66" s="77" t="s">
        <v>9769</v>
      </c>
      <c r="B66" s="77" t="s">
        <v>9768</v>
      </c>
      <c r="C66" s="78">
        <v>45414</v>
      </c>
      <c r="D66" s="79">
        <v>-86.72</v>
      </c>
      <c r="E66" s="79">
        <v>-9.3699999999999992</v>
      </c>
      <c r="F66" s="79">
        <v>-77.349999999999994</v>
      </c>
      <c r="G66" s="78">
        <v>45414</v>
      </c>
      <c r="H66" s="77" t="s">
        <v>9767</v>
      </c>
      <c r="I66" s="80">
        <v>1662420</v>
      </c>
      <c r="J66" s="80" t="str">
        <f>VLOOKUP(I66,'ITEM NUMBER (UPDATED)'!A:E,5,0)</f>
        <v>TN55-0480</v>
      </c>
      <c r="K66" s="80">
        <v>207292</v>
      </c>
      <c r="L66" s="77" t="str">
        <f>VLOOKUP(I66,'ITEM NUMBER (UPDATED)'!A:B,2,0)</f>
        <v>Costco01</v>
      </c>
      <c r="M66" s="11" t="str">
        <f>VLOOKUP(I66,'ITEM NUMBER (UPDATED)'!A:C,3,0)</f>
        <v>BLK</v>
      </c>
      <c r="N66" s="1">
        <f>VLOOKUP(I66,'ITEM NUMBER (UPDATED)'!A:D,4,0)</f>
        <v>32</v>
      </c>
      <c r="O66" s="42">
        <f>VLOOKUP(I66,'ITEM NUMBER (UPDATED)'!A:F,6,0)</f>
        <v>77.349999999999994</v>
      </c>
      <c r="P66" s="84">
        <f t="shared" ref="P66:P129" si="4">F66/O66</f>
        <v>-1</v>
      </c>
      <c r="Q66" s="114">
        <v>77.349999999999994</v>
      </c>
      <c r="R66" s="84" t="b">
        <f t="shared" si="1"/>
        <v>1</v>
      </c>
      <c r="S66" t="s">
        <v>1289</v>
      </c>
      <c r="T66" s="76" t="s">
        <v>10219</v>
      </c>
    </row>
    <row r="67" spans="1:20" x14ac:dyDescent="0.25">
      <c r="A67" s="77" t="s">
        <v>9790</v>
      </c>
      <c r="B67" s="77" t="s">
        <v>9804</v>
      </c>
      <c r="C67" s="78">
        <v>45415</v>
      </c>
      <c r="D67" s="79">
        <v>-86.72</v>
      </c>
      <c r="E67" s="79">
        <v>-9.3699999999999992</v>
      </c>
      <c r="F67" s="79">
        <v>-77.349999999999994</v>
      </c>
      <c r="G67" s="78">
        <v>45415</v>
      </c>
      <c r="H67" s="77" t="s">
        <v>9803</v>
      </c>
      <c r="I67" s="80">
        <v>1662420</v>
      </c>
      <c r="J67" s="80" t="str">
        <f>VLOOKUP(I67,'ITEM NUMBER (UPDATED)'!A:E,5,0)</f>
        <v>TN55-0480</v>
      </c>
      <c r="K67" s="80">
        <v>207299</v>
      </c>
      <c r="L67" s="77" t="str">
        <f>VLOOKUP(I67,'ITEM NUMBER (UPDATED)'!A:B,2,0)</f>
        <v>Costco01</v>
      </c>
      <c r="M67" s="11" t="str">
        <f>VLOOKUP(I67,'ITEM NUMBER (UPDATED)'!A:C,3,0)</f>
        <v>BLK</v>
      </c>
      <c r="N67" s="1">
        <f>VLOOKUP(I67,'ITEM NUMBER (UPDATED)'!A:D,4,0)</f>
        <v>32</v>
      </c>
      <c r="O67" s="42">
        <f>VLOOKUP(I67,'ITEM NUMBER (UPDATED)'!A:F,6,0)</f>
        <v>77.349999999999994</v>
      </c>
      <c r="P67" s="84">
        <f t="shared" si="4"/>
        <v>-1</v>
      </c>
      <c r="Q67" s="114">
        <v>77.349999999999994</v>
      </c>
      <c r="R67" s="84" t="b">
        <f t="shared" ref="R67:R130" si="5">Q67=O67</f>
        <v>1</v>
      </c>
      <c r="S67" t="s">
        <v>1289</v>
      </c>
      <c r="T67" s="76" t="s">
        <v>10219</v>
      </c>
    </row>
    <row r="68" spans="1:20" x14ac:dyDescent="0.25">
      <c r="A68" s="77" t="s">
        <v>9790</v>
      </c>
      <c r="B68" s="77" t="s">
        <v>9802</v>
      </c>
      <c r="C68" s="78">
        <v>45417</v>
      </c>
      <c r="D68" s="79">
        <v>-51.1</v>
      </c>
      <c r="E68" s="79">
        <v>0</v>
      </c>
      <c r="F68" s="79">
        <v>-51.1</v>
      </c>
      <c r="G68" s="78">
        <v>45417</v>
      </c>
      <c r="H68" s="77" t="s">
        <v>9801</v>
      </c>
      <c r="I68" s="80">
        <v>1516596</v>
      </c>
      <c r="J68" s="80" t="str">
        <f>VLOOKUP(I68,'ITEM NUMBER (UPDATED)'!A:E,5,0)</f>
        <v>CO63HC5549E</v>
      </c>
      <c r="K68" s="80">
        <v>207299</v>
      </c>
      <c r="L68" s="77" t="str">
        <f>VLOOKUP(I68,'ITEM NUMBER (UPDATED)'!A:B,2,0)</f>
        <v>Costco01</v>
      </c>
      <c r="M68" s="11" t="str">
        <f>VLOOKUP(I68,'ITEM NUMBER (UPDATED)'!A:C,3,0)</f>
        <v>PETB</v>
      </c>
      <c r="N68" s="1">
        <f>VLOOKUP(I68,'ITEM NUMBER (UPDATED)'!A:D,4,0)</f>
        <v>40</v>
      </c>
      <c r="O68" s="42">
        <f>VLOOKUP(I68,'ITEM NUMBER (UPDATED)'!A:F,6,0)</f>
        <v>25.55</v>
      </c>
      <c r="P68" s="84">
        <f t="shared" si="4"/>
        <v>-2</v>
      </c>
      <c r="Q68" s="114">
        <v>25.55</v>
      </c>
      <c r="R68" s="84" t="b">
        <f t="shared" si="5"/>
        <v>1</v>
      </c>
      <c r="S68" t="s">
        <v>1289</v>
      </c>
      <c r="T68" s="76" t="s">
        <v>10219</v>
      </c>
    </row>
    <row r="69" spans="1:20" x14ac:dyDescent="0.25">
      <c r="A69" s="77" t="s">
        <v>9790</v>
      </c>
      <c r="B69" s="77" t="s">
        <v>9800</v>
      </c>
      <c r="C69" s="78">
        <v>45415</v>
      </c>
      <c r="D69" s="79">
        <f>E69+F69</f>
        <v>-85.4</v>
      </c>
      <c r="E69" s="79">
        <v>-22.2</v>
      </c>
      <c r="F69" s="79">
        <v>-63.2</v>
      </c>
      <c r="G69" s="78">
        <v>45415</v>
      </c>
      <c r="H69" s="77" t="s">
        <v>9799</v>
      </c>
      <c r="I69" s="80">
        <v>1540787</v>
      </c>
      <c r="J69" s="80" t="str">
        <f>VLOOKUP(I69,'ITEM NUMBER (UPDATED)'!A:E,5,0)</f>
        <v>BR40-2135</v>
      </c>
      <c r="K69" s="80">
        <v>207299</v>
      </c>
      <c r="L69" s="77" t="str">
        <f>VLOOKUP(I69,'ITEM NUMBER (UPDATED)'!A:B,2,0)</f>
        <v>Costco01</v>
      </c>
      <c r="M69" s="11" t="str">
        <f>VLOOKUP(I69,'ITEM NUMBER (UPDATED)'!A:C,3,0)</f>
        <v>WIN</v>
      </c>
      <c r="N69" s="1">
        <f>VLOOKUP(I69,'ITEM NUMBER (UPDATED)'!A:D,4,0)</f>
        <v>60</v>
      </c>
      <c r="O69" s="42">
        <f>VLOOKUP(I69,'ITEM NUMBER (UPDATED)'!A:F,6,0)</f>
        <v>31.6</v>
      </c>
      <c r="P69" s="84">
        <f t="shared" si="4"/>
        <v>-2</v>
      </c>
      <c r="Q69" s="114">
        <v>31.6</v>
      </c>
      <c r="R69" s="84" t="b">
        <f t="shared" si="5"/>
        <v>1</v>
      </c>
      <c r="S69" t="s">
        <v>1289</v>
      </c>
      <c r="T69" s="76" t="s">
        <v>10219</v>
      </c>
    </row>
    <row r="70" spans="1:20" x14ac:dyDescent="0.25">
      <c r="A70" s="77" t="s">
        <v>9790</v>
      </c>
      <c r="B70" s="77" t="s">
        <v>9800</v>
      </c>
      <c r="C70" s="78">
        <v>45415</v>
      </c>
      <c r="D70" s="79">
        <f>E70+F70</f>
        <v>-95.31</v>
      </c>
      <c r="E70" s="79">
        <v>-9.4600000000000009</v>
      </c>
      <c r="F70" s="79">
        <v>-85.85</v>
      </c>
      <c r="G70" s="78">
        <v>45415</v>
      </c>
      <c r="H70" s="77" t="s">
        <v>9799</v>
      </c>
      <c r="I70" s="80">
        <v>1662421</v>
      </c>
      <c r="J70" s="80" t="str">
        <f>VLOOKUP(I70,'ITEM NUMBER (UPDATED)'!A:E,5,0)</f>
        <v>TN55-0481</v>
      </c>
      <c r="K70" s="80">
        <v>207299</v>
      </c>
      <c r="L70" s="77" t="str">
        <f>VLOOKUP(I70,'ITEM NUMBER (UPDATED)'!A:B,2,0)</f>
        <v>Costco01</v>
      </c>
      <c r="M70" s="11" t="str">
        <f>VLOOKUP(I70,'ITEM NUMBER (UPDATED)'!A:C,3,0)</f>
        <v>BLK</v>
      </c>
      <c r="N70" s="1">
        <f>VLOOKUP(I70,'ITEM NUMBER (UPDATED)'!A:D,4,0)</f>
        <v>32</v>
      </c>
      <c r="O70" s="42">
        <f>VLOOKUP(I70,'ITEM NUMBER (UPDATED)'!A:F,6,0)</f>
        <v>85.85</v>
      </c>
      <c r="P70" s="84">
        <f t="shared" si="4"/>
        <v>-1</v>
      </c>
      <c r="Q70" s="114">
        <v>85.85</v>
      </c>
      <c r="R70" s="84" t="b">
        <f t="shared" si="5"/>
        <v>1</v>
      </c>
      <c r="S70" t="s">
        <v>1289</v>
      </c>
      <c r="T70" s="76" t="s">
        <v>10219</v>
      </c>
    </row>
    <row r="71" spans="1:20" x14ac:dyDescent="0.25">
      <c r="A71" s="77" t="s">
        <v>9790</v>
      </c>
      <c r="B71" s="77" t="s">
        <v>9798</v>
      </c>
      <c r="C71" s="78">
        <v>45415</v>
      </c>
      <c r="D71" s="79">
        <v>-39</v>
      </c>
      <c r="E71" s="79">
        <v>0</v>
      </c>
      <c r="F71" s="79">
        <v>-39</v>
      </c>
      <c r="G71" s="78">
        <v>45415</v>
      </c>
      <c r="H71" s="77" t="s">
        <v>9797</v>
      </c>
      <c r="I71" s="80">
        <v>1529947</v>
      </c>
      <c r="J71" s="80" t="str">
        <f>VLOOKUP(I71,'ITEM NUMBER (UPDATED)'!A:E,5,0)</f>
        <v>CO63PN5563E</v>
      </c>
      <c r="K71" s="80">
        <v>207299</v>
      </c>
      <c r="L71" s="77" t="str">
        <f>VLOOKUP(I71,'ITEM NUMBER (UPDATED)'!A:B,2,0)</f>
        <v>Costco01</v>
      </c>
      <c r="M71" s="11" t="str">
        <f>VLOOKUP(I71,'ITEM NUMBER (UPDATED)'!A:C,3,0)</f>
        <v>PETB</v>
      </c>
      <c r="N71" s="1">
        <f>VLOOKUP(I71,'ITEM NUMBER (UPDATED)'!A:D,4,0)</f>
        <v>40</v>
      </c>
      <c r="O71" s="42">
        <f>VLOOKUP(I71,'ITEM NUMBER (UPDATED)'!A:F,6,0)</f>
        <v>39</v>
      </c>
      <c r="P71" s="84">
        <f t="shared" si="4"/>
        <v>-1</v>
      </c>
      <c r="Q71" s="114">
        <v>39</v>
      </c>
      <c r="R71" s="84" t="b">
        <f t="shared" si="5"/>
        <v>1</v>
      </c>
      <c r="S71" t="s">
        <v>1289</v>
      </c>
      <c r="T71" s="76" t="s">
        <v>10219</v>
      </c>
    </row>
    <row r="72" spans="1:20" x14ac:dyDescent="0.25">
      <c r="A72" s="77" t="s">
        <v>9790</v>
      </c>
      <c r="B72" s="77" t="s">
        <v>9796</v>
      </c>
      <c r="C72" s="78">
        <v>45415</v>
      </c>
      <c r="D72" s="79">
        <f>E72+F72</f>
        <v>-42.7</v>
      </c>
      <c r="E72" s="79">
        <v>-11.1</v>
      </c>
      <c r="F72" s="79">
        <v>-31.6</v>
      </c>
      <c r="G72" s="78">
        <v>45415</v>
      </c>
      <c r="H72" s="77" t="s">
        <v>9795</v>
      </c>
      <c r="I72" s="80">
        <v>1593359</v>
      </c>
      <c r="J72" s="80" t="str">
        <f>VLOOKUP(I72,'ITEM NUMBER (UPDATED)'!A:E,5,0)</f>
        <v>BRB40-0011</v>
      </c>
      <c r="K72" s="80">
        <v>207299</v>
      </c>
      <c r="L72" s="77" t="str">
        <f>VLOOKUP(I72,'ITEM NUMBER (UPDATED)'!A:B,2,0)</f>
        <v>Costco01</v>
      </c>
      <c r="M72" s="11" t="str">
        <f>VLOOKUP(I72,'ITEM NUMBER (UPDATED)'!A:C,3,0)</f>
        <v>WIN</v>
      </c>
      <c r="N72" s="1">
        <f>VLOOKUP(I72,'ITEM NUMBER (UPDATED)'!A:D,4,0)</f>
        <v>60</v>
      </c>
      <c r="O72" s="42">
        <f>VLOOKUP(I72,'ITEM NUMBER (UPDATED)'!A:F,6,0)</f>
        <v>31.6</v>
      </c>
      <c r="P72" s="84">
        <f t="shared" si="4"/>
        <v>-1</v>
      </c>
      <c r="Q72" s="114">
        <v>31.6</v>
      </c>
      <c r="R72" s="84" t="b">
        <f t="shared" si="5"/>
        <v>1</v>
      </c>
      <c r="S72" t="s">
        <v>1289</v>
      </c>
      <c r="T72" s="76" t="s">
        <v>10219</v>
      </c>
    </row>
    <row r="73" spans="1:20" x14ac:dyDescent="0.25">
      <c r="A73" s="77" t="s">
        <v>9790</v>
      </c>
      <c r="B73" s="77" t="s">
        <v>9796</v>
      </c>
      <c r="C73" s="78">
        <v>45415</v>
      </c>
      <c r="D73" s="79">
        <f>E73+F73</f>
        <v>-95.31</v>
      </c>
      <c r="E73" s="79">
        <v>-9.4600000000000009</v>
      </c>
      <c r="F73" s="79">
        <v>-85.85</v>
      </c>
      <c r="G73" s="78">
        <v>45415</v>
      </c>
      <c r="H73" s="77" t="s">
        <v>9795</v>
      </c>
      <c r="I73" s="80">
        <v>1662421</v>
      </c>
      <c r="J73" s="80" t="str">
        <f>VLOOKUP(I73,'ITEM NUMBER (UPDATED)'!A:E,5,0)</f>
        <v>TN55-0481</v>
      </c>
      <c r="K73" s="80">
        <v>207299</v>
      </c>
      <c r="L73" s="77" t="str">
        <f>VLOOKUP(I73,'ITEM NUMBER (UPDATED)'!A:B,2,0)</f>
        <v>Costco01</v>
      </c>
      <c r="M73" s="11" t="str">
        <f>VLOOKUP(I73,'ITEM NUMBER (UPDATED)'!A:C,3,0)</f>
        <v>BLK</v>
      </c>
      <c r="N73" s="1">
        <f>VLOOKUP(I73,'ITEM NUMBER (UPDATED)'!A:D,4,0)</f>
        <v>32</v>
      </c>
      <c r="O73" s="42">
        <f>VLOOKUP(I73,'ITEM NUMBER (UPDATED)'!A:F,6,0)</f>
        <v>85.85</v>
      </c>
      <c r="P73" s="84">
        <f t="shared" si="4"/>
        <v>-1</v>
      </c>
      <c r="Q73" s="114">
        <v>85.85</v>
      </c>
      <c r="R73" s="84" t="b">
        <f t="shared" si="5"/>
        <v>1</v>
      </c>
      <c r="S73" t="s">
        <v>1289</v>
      </c>
      <c r="T73" s="76" t="s">
        <v>10219</v>
      </c>
    </row>
    <row r="74" spans="1:20" x14ac:dyDescent="0.25">
      <c r="A74" s="77" t="s">
        <v>9790</v>
      </c>
      <c r="B74" s="77" t="s">
        <v>9794</v>
      </c>
      <c r="C74" s="78">
        <v>45415</v>
      </c>
      <c r="D74" s="79">
        <v>-95.31</v>
      </c>
      <c r="E74" s="79">
        <v>-9.4600000000000009</v>
      </c>
      <c r="F74" s="79">
        <v>-85.85</v>
      </c>
      <c r="G74" s="78">
        <v>45415</v>
      </c>
      <c r="H74" s="77" t="s">
        <v>9793</v>
      </c>
      <c r="I74" s="80">
        <v>1662421</v>
      </c>
      <c r="J74" s="80" t="str">
        <f>VLOOKUP(I74,'ITEM NUMBER (UPDATED)'!A:E,5,0)</f>
        <v>TN55-0481</v>
      </c>
      <c r="K74" s="80">
        <v>207299</v>
      </c>
      <c r="L74" s="77" t="str">
        <f>VLOOKUP(I74,'ITEM NUMBER (UPDATED)'!A:B,2,0)</f>
        <v>Costco01</v>
      </c>
      <c r="M74" s="11" t="str">
        <f>VLOOKUP(I74,'ITEM NUMBER (UPDATED)'!A:C,3,0)</f>
        <v>BLK</v>
      </c>
      <c r="N74" s="1">
        <f>VLOOKUP(I74,'ITEM NUMBER (UPDATED)'!A:D,4,0)</f>
        <v>32</v>
      </c>
      <c r="O74" s="42">
        <f>VLOOKUP(I74,'ITEM NUMBER (UPDATED)'!A:F,6,0)</f>
        <v>85.85</v>
      </c>
      <c r="P74" s="84">
        <f t="shared" si="4"/>
        <v>-1</v>
      </c>
      <c r="Q74" s="114">
        <v>85.85</v>
      </c>
      <c r="R74" s="84" t="b">
        <f t="shared" si="5"/>
        <v>1</v>
      </c>
      <c r="S74" t="s">
        <v>1289</v>
      </c>
      <c r="T74" s="76" t="s">
        <v>10219</v>
      </c>
    </row>
    <row r="75" spans="1:20" x14ac:dyDescent="0.25">
      <c r="A75" s="77" t="s">
        <v>9790</v>
      </c>
      <c r="B75" s="77" t="s">
        <v>9792</v>
      </c>
      <c r="C75" s="78">
        <v>45415</v>
      </c>
      <c r="D75" s="79">
        <v>-25.55</v>
      </c>
      <c r="E75" s="79">
        <v>0</v>
      </c>
      <c r="F75" s="79">
        <v>-25.55</v>
      </c>
      <c r="G75" s="78">
        <v>45415</v>
      </c>
      <c r="H75" s="77" t="s">
        <v>9791</v>
      </c>
      <c r="I75" s="80">
        <v>1516597</v>
      </c>
      <c r="J75" s="80" t="str">
        <f>VLOOKUP(I75,'ITEM NUMBER (UPDATED)'!A:E,5,0)</f>
        <v>CO63HC5550E</v>
      </c>
      <c r="K75" s="80">
        <v>207299</v>
      </c>
      <c r="L75" s="77" t="str">
        <f>VLOOKUP(I75,'ITEM NUMBER (UPDATED)'!A:B,2,0)</f>
        <v>Costco01</v>
      </c>
      <c r="M75" s="11" t="str">
        <f>VLOOKUP(I75,'ITEM NUMBER (UPDATED)'!A:C,3,0)</f>
        <v>PETB</v>
      </c>
      <c r="N75" s="1">
        <f>VLOOKUP(I75,'ITEM NUMBER (UPDATED)'!A:D,4,0)</f>
        <v>40</v>
      </c>
      <c r="O75" s="42">
        <f>VLOOKUP(I75,'ITEM NUMBER (UPDATED)'!A:F,6,0)</f>
        <v>25.55</v>
      </c>
      <c r="P75" s="84">
        <f t="shared" si="4"/>
        <v>-1</v>
      </c>
      <c r="Q75" s="114">
        <v>25.55</v>
      </c>
      <c r="R75" s="84" t="b">
        <f t="shared" si="5"/>
        <v>1</v>
      </c>
      <c r="S75" t="s">
        <v>1289</v>
      </c>
      <c r="T75" s="76" t="s">
        <v>10219</v>
      </c>
    </row>
    <row r="76" spans="1:20" x14ac:dyDescent="0.25">
      <c r="A76" s="77" t="s">
        <v>9790</v>
      </c>
      <c r="B76" s="77" t="s">
        <v>9789</v>
      </c>
      <c r="C76" s="78">
        <v>45415</v>
      </c>
      <c r="D76" s="79">
        <v>-86.72</v>
      </c>
      <c r="E76" s="79">
        <v>-9.3699999999999992</v>
      </c>
      <c r="F76" s="79">
        <v>-77.349999999999994</v>
      </c>
      <c r="G76" s="78">
        <v>45415</v>
      </c>
      <c r="H76" s="77" t="s">
        <v>9788</v>
      </c>
      <c r="I76" s="80">
        <v>1662420</v>
      </c>
      <c r="J76" s="80" t="str">
        <f>VLOOKUP(I76,'ITEM NUMBER (UPDATED)'!A:E,5,0)</f>
        <v>TN55-0480</v>
      </c>
      <c r="K76" s="80">
        <v>207299</v>
      </c>
      <c r="L76" s="77" t="str">
        <f>VLOOKUP(I76,'ITEM NUMBER (UPDATED)'!A:B,2,0)</f>
        <v>Costco01</v>
      </c>
      <c r="M76" s="11" t="str">
        <f>VLOOKUP(I76,'ITEM NUMBER (UPDATED)'!A:C,3,0)</f>
        <v>BLK</v>
      </c>
      <c r="N76" s="1">
        <f>VLOOKUP(I76,'ITEM NUMBER (UPDATED)'!A:D,4,0)</f>
        <v>32</v>
      </c>
      <c r="O76" s="42">
        <f>VLOOKUP(I76,'ITEM NUMBER (UPDATED)'!A:F,6,0)</f>
        <v>77.349999999999994</v>
      </c>
      <c r="P76" s="84">
        <f t="shared" si="4"/>
        <v>-1</v>
      </c>
      <c r="Q76" s="114">
        <v>77.349999999999994</v>
      </c>
      <c r="R76" s="84" t="b">
        <f t="shared" si="5"/>
        <v>1</v>
      </c>
      <c r="S76" t="s">
        <v>1289</v>
      </c>
      <c r="T76" s="76" t="s">
        <v>10219</v>
      </c>
    </row>
    <row r="77" spans="1:20" x14ac:dyDescent="0.25">
      <c r="A77" s="77" t="s">
        <v>9805</v>
      </c>
      <c r="B77" s="77" t="s">
        <v>9806</v>
      </c>
      <c r="C77" s="78">
        <v>45420</v>
      </c>
      <c r="D77" s="79">
        <v>-86.72</v>
      </c>
      <c r="E77" s="79">
        <v>-9.3699999999999992</v>
      </c>
      <c r="F77" s="79">
        <v>-77.349999999999994</v>
      </c>
      <c r="G77" s="78">
        <v>45420</v>
      </c>
      <c r="H77" s="77" t="s">
        <v>9807</v>
      </c>
      <c r="I77" s="80">
        <v>1662420</v>
      </c>
      <c r="J77" s="80" t="str">
        <f>VLOOKUP(I77,'ITEM NUMBER (UPDATED)'!A:E,5,0)</f>
        <v>TN55-0480</v>
      </c>
      <c r="K77" s="80">
        <v>207305</v>
      </c>
      <c r="L77" s="77" t="str">
        <f>VLOOKUP(I77,'ITEM NUMBER (UPDATED)'!A:B,2,0)</f>
        <v>Costco01</v>
      </c>
      <c r="M77" s="11" t="str">
        <f>VLOOKUP(I77,'ITEM NUMBER (UPDATED)'!A:C,3,0)</f>
        <v>BLK</v>
      </c>
      <c r="N77" s="1">
        <f>VLOOKUP(I77,'ITEM NUMBER (UPDATED)'!A:D,4,0)</f>
        <v>32</v>
      </c>
      <c r="O77" s="42">
        <f>VLOOKUP(I77,'ITEM NUMBER (UPDATED)'!A:F,6,0)</f>
        <v>77.349999999999994</v>
      </c>
      <c r="P77" s="84">
        <f t="shared" si="4"/>
        <v>-1</v>
      </c>
      <c r="Q77" s="114">
        <v>77.349999999999994</v>
      </c>
      <c r="R77" s="84" t="b">
        <f t="shared" si="5"/>
        <v>1</v>
      </c>
      <c r="S77" t="s">
        <v>1289</v>
      </c>
      <c r="T77" s="76" t="s">
        <v>10219</v>
      </c>
    </row>
    <row r="78" spans="1:20" x14ac:dyDescent="0.25">
      <c r="A78" s="77" t="s">
        <v>9805</v>
      </c>
      <c r="B78" s="77" t="s">
        <v>9808</v>
      </c>
      <c r="C78" s="78">
        <v>45420</v>
      </c>
      <c r="D78" s="79">
        <v>-39</v>
      </c>
      <c r="E78" s="79">
        <v>0</v>
      </c>
      <c r="F78" s="79">
        <v>-39</v>
      </c>
      <c r="G78" s="78">
        <v>45420</v>
      </c>
      <c r="H78" s="77" t="s">
        <v>9809</v>
      </c>
      <c r="I78" s="80">
        <v>1529947</v>
      </c>
      <c r="J78" s="80" t="str">
        <f>VLOOKUP(I78,'ITEM NUMBER (UPDATED)'!A:E,5,0)</f>
        <v>CO63PN5563E</v>
      </c>
      <c r="K78" s="80">
        <v>207305</v>
      </c>
      <c r="L78" s="77" t="str">
        <f>VLOOKUP(I78,'ITEM NUMBER (UPDATED)'!A:B,2,0)</f>
        <v>Costco01</v>
      </c>
      <c r="M78" s="11" t="str">
        <f>VLOOKUP(I78,'ITEM NUMBER (UPDATED)'!A:C,3,0)</f>
        <v>PETB</v>
      </c>
      <c r="N78" s="1">
        <f>VLOOKUP(I78,'ITEM NUMBER (UPDATED)'!A:D,4,0)</f>
        <v>40</v>
      </c>
      <c r="O78" s="42">
        <f>VLOOKUP(I78,'ITEM NUMBER (UPDATED)'!A:F,6,0)</f>
        <v>39</v>
      </c>
      <c r="P78" s="84">
        <f t="shared" si="4"/>
        <v>-1</v>
      </c>
      <c r="Q78" s="114">
        <v>39</v>
      </c>
      <c r="R78" s="84" t="b">
        <f t="shared" si="5"/>
        <v>1</v>
      </c>
      <c r="S78" t="s">
        <v>1289</v>
      </c>
      <c r="T78" s="76" t="s">
        <v>10219</v>
      </c>
    </row>
    <row r="79" spans="1:20" x14ac:dyDescent="0.25">
      <c r="A79" s="77" t="s">
        <v>9805</v>
      </c>
      <c r="B79" s="77" t="s">
        <v>9810</v>
      </c>
      <c r="C79" s="78">
        <v>45420</v>
      </c>
      <c r="D79" s="79">
        <f>E79+F79</f>
        <v>-38.659999999999997</v>
      </c>
      <c r="E79" s="79">
        <v>-10.51</v>
      </c>
      <c r="F79" s="79">
        <v>-28.15</v>
      </c>
      <c r="G79" s="78">
        <v>45420</v>
      </c>
      <c r="H79" s="77" t="s">
        <v>9811</v>
      </c>
      <c r="I79" s="80">
        <v>1593357</v>
      </c>
      <c r="J79" s="80" t="str">
        <f>VLOOKUP(I79,'ITEM NUMBER (UPDATED)'!A:E,5,0)</f>
        <v>BRB40-0010</v>
      </c>
      <c r="K79" s="80">
        <v>207305</v>
      </c>
      <c r="L79" s="77" t="str">
        <f>VLOOKUP(I79,'ITEM NUMBER (UPDATED)'!A:B,2,0)</f>
        <v>Costco01</v>
      </c>
      <c r="M79" s="11" t="str">
        <f>VLOOKUP(I79,'ITEM NUMBER (UPDATED)'!A:C,3,0)</f>
        <v>WIN</v>
      </c>
      <c r="N79" s="1">
        <f>VLOOKUP(I79,'ITEM NUMBER (UPDATED)'!A:D,4,0)</f>
        <v>60</v>
      </c>
      <c r="O79" s="42">
        <f>VLOOKUP(I79,'ITEM NUMBER (UPDATED)'!A:F,6,0)</f>
        <v>28.15</v>
      </c>
      <c r="P79" s="84">
        <f t="shared" si="4"/>
        <v>-1</v>
      </c>
      <c r="Q79" s="114">
        <v>28.15</v>
      </c>
      <c r="R79" s="84" t="b">
        <f t="shared" si="5"/>
        <v>1</v>
      </c>
      <c r="S79" t="s">
        <v>1289</v>
      </c>
      <c r="T79" s="76" t="s">
        <v>10219</v>
      </c>
    </row>
    <row r="80" spans="1:20" x14ac:dyDescent="0.25">
      <c r="A80" s="77" t="s">
        <v>9805</v>
      </c>
      <c r="B80" s="77" t="s">
        <v>9810</v>
      </c>
      <c r="C80" s="78">
        <v>45420</v>
      </c>
      <c r="D80" s="79">
        <f>E80+F80</f>
        <v>-42.7</v>
      </c>
      <c r="E80" s="79">
        <v>-11.1</v>
      </c>
      <c r="F80" s="79">
        <v>-31.6</v>
      </c>
      <c r="G80" s="78">
        <v>45420</v>
      </c>
      <c r="H80" s="77" t="s">
        <v>9811</v>
      </c>
      <c r="I80" s="80">
        <v>1593358</v>
      </c>
      <c r="J80" s="80" t="str">
        <f>VLOOKUP(I80,'ITEM NUMBER (UPDATED)'!A:E,5,0)</f>
        <v>BRB40-0007</v>
      </c>
      <c r="K80" s="80">
        <v>207305</v>
      </c>
      <c r="L80" s="77" t="str">
        <f>VLOOKUP(I80,'ITEM NUMBER (UPDATED)'!A:B,2,0)</f>
        <v>Costco01</v>
      </c>
      <c r="M80" s="11" t="str">
        <f>VLOOKUP(I80,'ITEM NUMBER (UPDATED)'!A:C,3,0)</f>
        <v>WIN</v>
      </c>
      <c r="N80" s="1">
        <f>VLOOKUP(I80,'ITEM NUMBER (UPDATED)'!A:D,4,0)</f>
        <v>60</v>
      </c>
      <c r="O80" s="42">
        <f>VLOOKUP(I80,'ITEM NUMBER (UPDATED)'!A:F,6,0)</f>
        <v>31.6</v>
      </c>
      <c r="P80" s="84">
        <f t="shared" si="4"/>
        <v>-1</v>
      </c>
      <c r="Q80" s="114">
        <v>31.6</v>
      </c>
      <c r="R80" s="84" t="b">
        <f t="shared" si="5"/>
        <v>1</v>
      </c>
      <c r="S80" t="s">
        <v>1289</v>
      </c>
      <c r="T80" s="76" t="s">
        <v>10219</v>
      </c>
    </row>
    <row r="81" spans="1:20" x14ac:dyDescent="0.25">
      <c r="A81" s="77" t="s">
        <v>9805</v>
      </c>
      <c r="B81" s="77" t="s">
        <v>9812</v>
      </c>
      <c r="C81" s="78">
        <v>45420</v>
      </c>
      <c r="D81" s="79">
        <f t="shared" ref="D81:D82" si="6">E81+F81</f>
        <v>-173.44</v>
      </c>
      <c r="E81" s="79">
        <v>-18.739999999999998</v>
      </c>
      <c r="F81" s="79">
        <v>-154.69999999999999</v>
      </c>
      <c r="G81" s="78">
        <v>45420</v>
      </c>
      <c r="H81" s="77" t="s">
        <v>9813</v>
      </c>
      <c r="I81" s="80">
        <v>1662420</v>
      </c>
      <c r="J81" s="80" t="str">
        <f>VLOOKUP(I81,'ITEM NUMBER (UPDATED)'!A:E,5,0)</f>
        <v>TN55-0480</v>
      </c>
      <c r="K81" s="80">
        <v>207305</v>
      </c>
      <c r="L81" s="77" t="str">
        <f>VLOOKUP(I81,'ITEM NUMBER (UPDATED)'!A:B,2,0)</f>
        <v>Costco01</v>
      </c>
      <c r="M81" s="11" t="str">
        <f>VLOOKUP(I81,'ITEM NUMBER (UPDATED)'!A:C,3,0)</f>
        <v>BLK</v>
      </c>
      <c r="N81" s="1">
        <f>VLOOKUP(I81,'ITEM NUMBER (UPDATED)'!A:D,4,0)</f>
        <v>32</v>
      </c>
      <c r="O81" s="42">
        <f>VLOOKUP(I81,'ITEM NUMBER (UPDATED)'!A:F,6,0)</f>
        <v>77.349999999999994</v>
      </c>
      <c r="P81" s="84">
        <f t="shared" si="4"/>
        <v>-2</v>
      </c>
      <c r="Q81" s="114">
        <v>77.349999999999994</v>
      </c>
      <c r="R81" s="84" t="b">
        <f t="shared" si="5"/>
        <v>1</v>
      </c>
      <c r="S81" t="s">
        <v>1289</v>
      </c>
      <c r="T81" s="76" t="s">
        <v>10219</v>
      </c>
    </row>
    <row r="82" spans="1:20" x14ac:dyDescent="0.25">
      <c r="A82" s="77" t="s">
        <v>9805</v>
      </c>
      <c r="B82" s="77" t="s">
        <v>9812</v>
      </c>
      <c r="C82" s="78">
        <v>45420</v>
      </c>
      <c r="D82" s="79">
        <f t="shared" si="6"/>
        <v>-71.740000000000009</v>
      </c>
      <c r="E82" s="79">
        <v>-17.78</v>
      </c>
      <c r="F82" s="79">
        <v>-53.96</v>
      </c>
      <c r="G82" s="78">
        <v>45420</v>
      </c>
      <c r="H82" s="77" t="s">
        <v>9813</v>
      </c>
      <c r="I82" s="80">
        <v>1793728</v>
      </c>
      <c r="J82" s="80" t="str">
        <f>VLOOKUP(I82,'ITEM NUMBER (UPDATED)'!A:E,5,0)</f>
        <v>CO16-373</v>
      </c>
      <c r="K82" s="80">
        <v>207305</v>
      </c>
      <c r="L82" s="77" t="str">
        <f>VLOOKUP(I82,'ITEM NUMBER (UPDATED)'!A:B,2,0)</f>
        <v>Costco01</v>
      </c>
      <c r="M82" s="11" t="str">
        <f>VLOOKUP(I82,'ITEM NUMBER (UPDATED)'!A:C,3,0)</f>
        <v>BASI</v>
      </c>
      <c r="N82" s="1">
        <f>VLOOKUP(I82,'ITEM NUMBER (UPDATED)'!A:D,4,0)</f>
        <v>15</v>
      </c>
      <c r="O82" s="42">
        <f>VLOOKUP(I82,'ITEM NUMBER (UPDATED)'!A:F,6,0)</f>
        <v>26.98</v>
      </c>
      <c r="P82" s="84">
        <f t="shared" si="4"/>
        <v>-2</v>
      </c>
      <c r="Q82" s="114">
        <v>26.98</v>
      </c>
      <c r="R82" s="84" t="b">
        <f t="shared" si="5"/>
        <v>1</v>
      </c>
      <c r="S82" t="s">
        <v>1289</v>
      </c>
      <c r="T82" s="76" t="s">
        <v>10219</v>
      </c>
    </row>
    <row r="83" spans="1:20" x14ac:dyDescent="0.25">
      <c r="A83" s="77" t="s">
        <v>9805</v>
      </c>
      <c r="B83" s="77" t="s">
        <v>9814</v>
      </c>
      <c r="C83" s="78">
        <v>45420</v>
      </c>
      <c r="D83" s="79">
        <v>-25.55</v>
      </c>
      <c r="E83" s="79">
        <v>0</v>
      </c>
      <c r="F83" s="79">
        <v>-25.55</v>
      </c>
      <c r="G83" s="78">
        <v>45420</v>
      </c>
      <c r="H83" s="77" t="s">
        <v>9815</v>
      </c>
      <c r="I83" s="80">
        <v>1516597</v>
      </c>
      <c r="J83" s="80" t="str">
        <f>VLOOKUP(I83,'ITEM NUMBER (UPDATED)'!A:E,5,0)</f>
        <v>CO63HC5550E</v>
      </c>
      <c r="K83" s="80">
        <v>207305</v>
      </c>
      <c r="L83" s="77" t="str">
        <f>VLOOKUP(I83,'ITEM NUMBER (UPDATED)'!A:B,2,0)</f>
        <v>Costco01</v>
      </c>
      <c r="M83" s="11" t="str">
        <f>VLOOKUP(I83,'ITEM NUMBER (UPDATED)'!A:C,3,0)</f>
        <v>PETB</v>
      </c>
      <c r="N83" s="1">
        <f>VLOOKUP(I83,'ITEM NUMBER (UPDATED)'!A:D,4,0)</f>
        <v>40</v>
      </c>
      <c r="O83" s="42">
        <f>VLOOKUP(I83,'ITEM NUMBER (UPDATED)'!A:F,6,0)</f>
        <v>25.55</v>
      </c>
      <c r="P83" s="84">
        <f t="shared" si="4"/>
        <v>-1</v>
      </c>
      <c r="Q83" s="114">
        <v>25.55</v>
      </c>
      <c r="R83" s="84" t="b">
        <f t="shared" si="5"/>
        <v>1</v>
      </c>
      <c r="S83" t="s">
        <v>1289</v>
      </c>
      <c r="T83" s="76" t="s">
        <v>10219</v>
      </c>
    </row>
    <row r="84" spans="1:20" x14ac:dyDescent="0.25">
      <c r="A84" s="77" t="s">
        <v>9805</v>
      </c>
      <c r="B84" s="77" t="s">
        <v>9816</v>
      </c>
      <c r="C84" s="78">
        <v>45420</v>
      </c>
      <c r="D84" s="79">
        <f>E84+F84</f>
        <v>-51.260000000000005</v>
      </c>
      <c r="E84" s="79">
        <v>-13.38</v>
      </c>
      <c r="F84" s="79">
        <v>-37.880000000000003</v>
      </c>
      <c r="G84" s="78">
        <v>45420</v>
      </c>
      <c r="H84" s="77" t="s">
        <v>9817</v>
      </c>
      <c r="I84" s="80">
        <v>1408973</v>
      </c>
      <c r="J84" s="80" t="str">
        <f>VLOOKUP(I84,'ITEM NUMBER (UPDATED)'!A:E,5,0)</f>
        <v>CO73-324</v>
      </c>
      <c r="K84" s="80">
        <v>207305</v>
      </c>
      <c r="L84" s="77" t="str">
        <f>VLOOKUP(I84,'ITEM NUMBER (UPDATED)'!A:B,2,0)</f>
        <v>Costco01</v>
      </c>
      <c r="M84" s="11" t="str">
        <f>VLOOKUP(I84,'ITEM NUMBER (UPDATED)'!A:C,3,0)</f>
        <v>TOWL</v>
      </c>
      <c r="N84" s="1">
        <f>VLOOKUP(I84,'ITEM NUMBER (UPDATED)'!A:D,4,0)</f>
        <v>58</v>
      </c>
      <c r="O84" s="42">
        <f>VLOOKUP(I84,'ITEM NUMBER (UPDATED)'!A:F,6,0)</f>
        <v>38.65</v>
      </c>
      <c r="P84" s="84">
        <f t="shared" si="4"/>
        <v>-0.98007761966364826</v>
      </c>
      <c r="Q84" s="114">
        <v>38.65</v>
      </c>
      <c r="R84" s="84" t="b">
        <f t="shared" si="5"/>
        <v>1</v>
      </c>
      <c r="S84" t="s">
        <v>1289</v>
      </c>
      <c r="T84" s="76" t="s">
        <v>10219</v>
      </c>
    </row>
    <row r="85" spans="1:20" x14ac:dyDescent="0.25">
      <c r="A85" s="77" t="s">
        <v>9805</v>
      </c>
      <c r="B85" s="77" t="s">
        <v>9816</v>
      </c>
      <c r="C85" s="78">
        <v>45420</v>
      </c>
      <c r="D85" s="79">
        <v>-86.72</v>
      </c>
      <c r="E85" s="79">
        <v>-9.3699999999999992</v>
      </c>
      <c r="F85" s="79">
        <v>-77.349999999999994</v>
      </c>
      <c r="G85" s="78">
        <v>45420</v>
      </c>
      <c r="H85" s="77" t="s">
        <v>9817</v>
      </c>
      <c r="I85" s="80">
        <v>1662420</v>
      </c>
      <c r="J85" s="80" t="str">
        <f>VLOOKUP(I85,'ITEM NUMBER (UPDATED)'!A:E,5,0)</f>
        <v>TN55-0480</v>
      </c>
      <c r="K85" s="80">
        <v>207305</v>
      </c>
      <c r="L85" s="77" t="str">
        <f>VLOOKUP(I85,'ITEM NUMBER (UPDATED)'!A:B,2,0)</f>
        <v>Costco01</v>
      </c>
      <c r="M85" s="11" t="str">
        <f>VLOOKUP(I85,'ITEM NUMBER (UPDATED)'!A:C,3,0)</f>
        <v>BLK</v>
      </c>
      <c r="N85" s="1">
        <f>VLOOKUP(I85,'ITEM NUMBER (UPDATED)'!A:D,4,0)</f>
        <v>32</v>
      </c>
      <c r="O85" s="42">
        <f>VLOOKUP(I85,'ITEM NUMBER (UPDATED)'!A:F,6,0)</f>
        <v>77.349999999999994</v>
      </c>
      <c r="P85" s="84">
        <f t="shared" si="4"/>
        <v>-1</v>
      </c>
      <c r="Q85" s="114">
        <v>77.349999999999994</v>
      </c>
      <c r="R85" s="84" t="b">
        <f t="shared" si="5"/>
        <v>1</v>
      </c>
      <c r="S85" t="s">
        <v>1289</v>
      </c>
      <c r="T85" s="76" t="s">
        <v>10219</v>
      </c>
    </row>
    <row r="86" spans="1:20" x14ac:dyDescent="0.25">
      <c r="A86" s="77" t="s">
        <v>9805</v>
      </c>
      <c r="B86" s="77" t="s">
        <v>9818</v>
      </c>
      <c r="C86" s="78">
        <v>45420</v>
      </c>
      <c r="D86" s="79">
        <v>-39</v>
      </c>
      <c r="E86" s="79">
        <v>0</v>
      </c>
      <c r="F86" s="79">
        <v>-39</v>
      </c>
      <c r="G86" s="78">
        <v>45420</v>
      </c>
      <c r="H86" s="77" t="s">
        <v>9819</v>
      </c>
      <c r="I86" s="80">
        <v>1529947</v>
      </c>
      <c r="J86" s="80" t="str">
        <f>VLOOKUP(I86,'ITEM NUMBER (UPDATED)'!A:E,5,0)</f>
        <v>CO63PN5563E</v>
      </c>
      <c r="K86" s="80">
        <v>207305</v>
      </c>
      <c r="L86" s="77" t="str">
        <f>VLOOKUP(I86,'ITEM NUMBER (UPDATED)'!A:B,2,0)</f>
        <v>Costco01</v>
      </c>
      <c r="M86" s="11" t="str">
        <f>VLOOKUP(I86,'ITEM NUMBER (UPDATED)'!A:C,3,0)</f>
        <v>PETB</v>
      </c>
      <c r="N86" s="1">
        <f>VLOOKUP(I86,'ITEM NUMBER (UPDATED)'!A:D,4,0)</f>
        <v>40</v>
      </c>
      <c r="O86" s="42">
        <f>VLOOKUP(I86,'ITEM NUMBER (UPDATED)'!A:F,6,0)</f>
        <v>39</v>
      </c>
      <c r="P86" s="84">
        <f t="shared" si="4"/>
        <v>-1</v>
      </c>
      <c r="Q86" s="114">
        <v>39</v>
      </c>
      <c r="R86" s="84" t="b">
        <f t="shared" si="5"/>
        <v>1</v>
      </c>
      <c r="S86" t="s">
        <v>1289</v>
      </c>
      <c r="T86" s="76" t="s">
        <v>10219</v>
      </c>
    </row>
    <row r="87" spans="1:20" x14ac:dyDescent="0.25">
      <c r="A87" s="77" t="s">
        <v>9822</v>
      </c>
      <c r="B87" s="77" t="s">
        <v>9828</v>
      </c>
      <c r="C87" s="78">
        <v>45413</v>
      </c>
      <c r="D87" s="79">
        <v>-22.78</v>
      </c>
      <c r="E87" s="79">
        <v>0</v>
      </c>
      <c r="F87" s="79">
        <v>-22.78</v>
      </c>
      <c r="G87" s="78">
        <v>45413</v>
      </c>
      <c r="H87" s="77" t="s">
        <v>9827</v>
      </c>
      <c r="I87" s="80">
        <v>1529944</v>
      </c>
      <c r="J87" s="80" t="str">
        <f>VLOOKUP(I87,'ITEM NUMBER (UPDATED)'!A:E,5,0)</f>
        <v>CO63PT5560E</v>
      </c>
      <c r="K87" s="80">
        <v>207498</v>
      </c>
      <c r="L87" s="77" t="str">
        <f>VLOOKUP(I87,'ITEM NUMBER (UPDATED)'!A:B,2,0)</f>
        <v>Costco01</v>
      </c>
      <c r="M87" s="11" t="str">
        <f>VLOOKUP(I87,'ITEM NUMBER (UPDATED)'!A:C,3,0)</f>
        <v>PETB</v>
      </c>
      <c r="N87" s="1">
        <f>VLOOKUP(I87,'ITEM NUMBER (UPDATED)'!A:D,4,0)</f>
        <v>40</v>
      </c>
      <c r="O87" s="42">
        <f>VLOOKUP(I87,'ITEM NUMBER (UPDATED)'!A:F,6,0)</f>
        <v>22.78</v>
      </c>
      <c r="P87" s="84">
        <f t="shared" si="4"/>
        <v>-1</v>
      </c>
      <c r="Q87" s="114">
        <v>22.78</v>
      </c>
      <c r="R87" s="84" t="b">
        <f t="shared" si="5"/>
        <v>1</v>
      </c>
      <c r="S87" t="s">
        <v>1289</v>
      </c>
      <c r="T87" s="76" t="s">
        <v>10219</v>
      </c>
    </row>
    <row r="88" spans="1:20" x14ac:dyDescent="0.25">
      <c r="A88" s="77" t="s">
        <v>9822</v>
      </c>
      <c r="B88" s="77" t="s">
        <v>9826</v>
      </c>
      <c r="C88" s="78">
        <v>45413</v>
      </c>
      <c r="D88" s="79">
        <v>-95.31</v>
      </c>
      <c r="E88" s="79">
        <v>-9.4600000000000009</v>
      </c>
      <c r="F88" s="79">
        <v>-85.85</v>
      </c>
      <c r="G88" s="78">
        <v>45413</v>
      </c>
      <c r="H88" s="77" t="s">
        <v>9825</v>
      </c>
      <c r="I88" s="80">
        <v>1662421</v>
      </c>
      <c r="J88" s="80" t="str">
        <f>VLOOKUP(I88,'ITEM NUMBER (UPDATED)'!A:E,5,0)</f>
        <v>TN55-0481</v>
      </c>
      <c r="K88" s="80">
        <v>207498</v>
      </c>
      <c r="L88" s="77" t="str">
        <f>VLOOKUP(I88,'ITEM NUMBER (UPDATED)'!A:B,2,0)</f>
        <v>Costco01</v>
      </c>
      <c r="M88" s="11" t="str">
        <f>VLOOKUP(I88,'ITEM NUMBER (UPDATED)'!A:C,3,0)</f>
        <v>BLK</v>
      </c>
      <c r="N88" s="1">
        <f>VLOOKUP(I88,'ITEM NUMBER (UPDATED)'!A:D,4,0)</f>
        <v>32</v>
      </c>
      <c r="O88" s="42">
        <f>VLOOKUP(I88,'ITEM NUMBER (UPDATED)'!A:F,6,0)</f>
        <v>85.85</v>
      </c>
      <c r="P88" s="84">
        <f t="shared" si="4"/>
        <v>-1</v>
      </c>
      <c r="Q88" s="114">
        <v>85.85</v>
      </c>
      <c r="R88" s="84" t="b">
        <f t="shared" si="5"/>
        <v>1</v>
      </c>
      <c r="S88" t="s">
        <v>1289</v>
      </c>
      <c r="T88" s="76" t="s">
        <v>10219</v>
      </c>
    </row>
    <row r="89" spans="1:20" x14ac:dyDescent="0.25">
      <c r="A89" s="77" t="s">
        <v>9822</v>
      </c>
      <c r="B89" s="77" t="s">
        <v>9824</v>
      </c>
      <c r="C89" s="78">
        <v>45413</v>
      </c>
      <c r="D89" s="79">
        <f>E89+F89</f>
        <v>-95.31</v>
      </c>
      <c r="E89" s="79">
        <v>-9.4600000000000009</v>
      </c>
      <c r="F89" s="79">
        <v>-85.85</v>
      </c>
      <c r="G89" s="78">
        <v>45413</v>
      </c>
      <c r="H89" s="77" t="s">
        <v>9823</v>
      </c>
      <c r="I89" s="80">
        <v>1662422</v>
      </c>
      <c r="J89" s="80" t="str">
        <f>VLOOKUP(I89,'ITEM NUMBER (UPDATED)'!A:E,5,0)</f>
        <v>TN55-0482</v>
      </c>
      <c r="K89" s="80">
        <v>207498</v>
      </c>
      <c r="L89" s="77" t="str">
        <f>VLOOKUP(I89,'ITEM NUMBER (UPDATED)'!A:B,2,0)</f>
        <v>Costco01</v>
      </c>
      <c r="M89" s="11" t="str">
        <f>VLOOKUP(I89,'ITEM NUMBER (UPDATED)'!A:C,3,0)</f>
        <v>BLK</v>
      </c>
      <c r="N89" s="1">
        <f>VLOOKUP(I89,'ITEM NUMBER (UPDATED)'!A:D,4,0)</f>
        <v>32</v>
      </c>
      <c r="O89" s="42">
        <f>VLOOKUP(I89,'ITEM NUMBER (UPDATED)'!A:F,6,0)</f>
        <v>85.85</v>
      </c>
      <c r="P89" s="84">
        <f t="shared" si="4"/>
        <v>-1</v>
      </c>
      <c r="Q89" s="114">
        <v>85.85</v>
      </c>
      <c r="R89" s="84" t="b">
        <f t="shared" si="5"/>
        <v>1</v>
      </c>
      <c r="S89" t="s">
        <v>1289</v>
      </c>
      <c r="T89" s="76" t="s">
        <v>10219</v>
      </c>
    </row>
    <row r="90" spans="1:20" x14ac:dyDescent="0.25">
      <c r="A90" s="77" t="s">
        <v>9822</v>
      </c>
      <c r="B90" s="77" t="s">
        <v>9824</v>
      </c>
      <c r="C90" s="78">
        <v>45413</v>
      </c>
      <c r="D90" s="79">
        <f>E90+F90</f>
        <v>-26.25</v>
      </c>
      <c r="E90" s="79">
        <v>-8.7200000000000006</v>
      </c>
      <c r="F90" s="79">
        <v>-17.53</v>
      </c>
      <c r="G90" s="78">
        <v>45413</v>
      </c>
      <c r="H90" s="77" t="s">
        <v>9823</v>
      </c>
      <c r="I90" s="80">
        <v>1793725</v>
      </c>
      <c r="J90" s="80" t="str">
        <f>VLOOKUP(I90,'ITEM NUMBER (UPDATED)'!A:E,5,0)</f>
        <v>CO16-371</v>
      </c>
      <c r="K90" s="80">
        <v>207498</v>
      </c>
      <c r="L90" s="77" t="str">
        <f>VLOOKUP(I90,'ITEM NUMBER (UPDATED)'!A:B,2,0)</f>
        <v>Costco01</v>
      </c>
      <c r="M90" s="11" t="str">
        <f>VLOOKUP(I90,'ITEM NUMBER (UPDATED)'!A:C,3,0)</f>
        <v>BASI</v>
      </c>
      <c r="N90" s="1">
        <f>VLOOKUP(I90,'ITEM NUMBER (UPDATED)'!A:D,4,0)</f>
        <v>15</v>
      </c>
      <c r="O90" s="42">
        <f>VLOOKUP(I90,'ITEM NUMBER (UPDATED)'!A:F,6,0)</f>
        <v>17.53</v>
      </c>
      <c r="P90" s="84">
        <f t="shared" si="4"/>
        <v>-1</v>
      </c>
      <c r="Q90" s="114">
        <v>17.53</v>
      </c>
      <c r="R90" s="84" t="b">
        <f t="shared" si="5"/>
        <v>1</v>
      </c>
      <c r="S90" t="s">
        <v>1289</v>
      </c>
      <c r="T90" s="76" t="s">
        <v>10219</v>
      </c>
    </row>
    <row r="91" spans="1:20" x14ac:dyDescent="0.25">
      <c r="A91" s="77" t="s">
        <v>9822</v>
      </c>
      <c r="B91" s="77" t="s">
        <v>9821</v>
      </c>
      <c r="C91" s="78">
        <v>45413</v>
      </c>
      <c r="D91" s="79">
        <v>-78</v>
      </c>
      <c r="E91" s="79">
        <v>0</v>
      </c>
      <c r="F91" s="79">
        <v>-78</v>
      </c>
      <c r="G91" s="78">
        <v>45413</v>
      </c>
      <c r="H91" s="77" t="s">
        <v>9820</v>
      </c>
      <c r="I91" s="80">
        <v>1529947</v>
      </c>
      <c r="J91" s="80" t="str">
        <f>VLOOKUP(I91,'ITEM NUMBER (UPDATED)'!A:E,5,0)</f>
        <v>CO63PN5563E</v>
      </c>
      <c r="K91" s="80">
        <v>207498</v>
      </c>
      <c r="L91" s="77" t="str">
        <f>VLOOKUP(I91,'ITEM NUMBER (UPDATED)'!A:B,2,0)</f>
        <v>Costco01</v>
      </c>
      <c r="M91" s="11" t="str">
        <f>VLOOKUP(I91,'ITEM NUMBER (UPDATED)'!A:C,3,0)</f>
        <v>PETB</v>
      </c>
      <c r="N91" s="1">
        <f>VLOOKUP(I91,'ITEM NUMBER (UPDATED)'!A:D,4,0)</f>
        <v>40</v>
      </c>
      <c r="O91" s="42">
        <f>VLOOKUP(I91,'ITEM NUMBER (UPDATED)'!A:F,6,0)</f>
        <v>39</v>
      </c>
      <c r="P91" s="84">
        <f t="shared" si="4"/>
        <v>-2</v>
      </c>
      <c r="Q91" s="114">
        <v>39</v>
      </c>
      <c r="R91" s="84" t="b">
        <f t="shared" si="5"/>
        <v>1</v>
      </c>
      <c r="S91" t="s">
        <v>1289</v>
      </c>
      <c r="T91" s="76" t="s">
        <v>10219</v>
      </c>
    </row>
    <row r="92" spans="1:20" x14ac:dyDescent="0.25">
      <c r="A92" s="77" t="s">
        <v>9831</v>
      </c>
      <c r="B92" s="77" t="s">
        <v>9845</v>
      </c>
      <c r="C92" s="78">
        <v>45421</v>
      </c>
      <c r="D92" s="79">
        <v>-70.23</v>
      </c>
      <c r="E92" s="79">
        <v>-15.1</v>
      </c>
      <c r="F92" s="79">
        <v>-55.13</v>
      </c>
      <c r="G92" s="78">
        <v>45421</v>
      </c>
      <c r="H92" s="77" t="s">
        <v>9844</v>
      </c>
      <c r="I92" s="80">
        <v>1339333</v>
      </c>
      <c r="J92" s="80" t="str">
        <f>VLOOKUP(I92,'ITEM NUMBER (UPDATED)'!A:E,5,0)</f>
        <v>BR55-1892</v>
      </c>
      <c r="K92" s="80">
        <v>12227037</v>
      </c>
      <c r="L92" s="77" t="str">
        <f>VLOOKUP(I92,'ITEM NUMBER (UPDATED)'!A:B,2,0)</f>
        <v>Costco01</v>
      </c>
      <c r="M92" s="11" t="str">
        <f>VLOOKUP(I92,'ITEM NUMBER (UPDATED)'!A:C,3,0)</f>
        <v>BLK</v>
      </c>
      <c r="N92" s="1">
        <f>VLOOKUP(I92,'ITEM NUMBER (UPDATED)'!A:D,4,0)</f>
        <v>32</v>
      </c>
      <c r="O92" s="42">
        <f>VLOOKUP(I92,'ITEM NUMBER (UPDATED)'!A:F,6,0)</f>
        <v>55.13</v>
      </c>
      <c r="P92" s="84">
        <f t="shared" si="4"/>
        <v>-1</v>
      </c>
      <c r="Q92" s="114">
        <v>55.13</v>
      </c>
      <c r="R92" s="84" t="b">
        <f t="shared" si="5"/>
        <v>1</v>
      </c>
      <c r="S92" t="s">
        <v>1289</v>
      </c>
      <c r="T92" s="76" t="s">
        <v>10219</v>
      </c>
    </row>
    <row r="93" spans="1:20" x14ac:dyDescent="0.25">
      <c r="A93" s="77" t="s">
        <v>9831</v>
      </c>
      <c r="B93" s="77" t="s">
        <v>9843</v>
      </c>
      <c r="C93" s="78">
        <v>45421</v>
      </c>
      <c r="D93" s="79">
        <v>-86.72</v>
      </c>
      <c r="E93" s="79">
        <v>-9.3699999999999992</v>
      </c>
      <c r="F93" s="79">
        <v>-77.349999999999994</v>
      </c>
      <c r="G93" s="78">
        <v>45421</v>
      </c>
      <c r="H93" s="77" t="s">
        <v>9842</v>
      </c>
      <c r="I93" s="80">
        <v>1662420</v>
      </c>
      <c r="J93" s="80" t="str">
        <f>VLOOKUP(I93,'ITEM NUMBER (UPDATED)'!A:E,5,0)</f>
        <v>TN55-0480</v>
      </c>
      <c r="K93" s="80">
        <v>207524</v>
      </c>
      <c r="L93" s="77" t="str">
        <f>VLOOKUP(I93,'ITEM NUMBER (UPDATED)'!A:B,2,0)</f>
        <v>Costco01</v>
      </c>
      <c r="M93" s="11" t="str">
        <f>VLOOKUP(I93,'ITEM NUMBER (UPDATED)'!A:C,3,0)</f>
        <v>BLK</v>
      </c>
      <c r="N93" s="1">
        <f>VLOOKUP(I93,'ITEM NUMBER (UPDATED)'!A:D,4,0)</f>
        <v>32</v>
      </c>
      <c r="O93" s="42">
        <f>VLOOKUP(I93,'ITEM NUMBER (UPDATED)'!A:F,6,0)</f>
        <v>77.349999999999994</v>
      </c>
      <c r="P93" s="84">
        <f t="shared" si="4"/>
        <v>-1</v>
      </c>
      <c r="Q93" s="114">
        <v>77.349999999999994</v>
      </c>
      <c r="R93" s="84" t="b">
        <f t="shared" si="5"/>
        <v>1</v>
      </c>
      <c r="S93" t="s">
        <v>1289</v>
      </c>
      <c r="T93" s="76" t="s">
        <v>10219</v>
      </c>
    </row>
    <row r="94" spans="1:20" x14ac:dyDescent="0.25">
      <c r="A94" s="77" t="s">
        <v>9831</v>
      </c>
      <c r="B94" s="77" t="s">
        <v>9841</v>
      </c>
      <c r="C94" s="78">
        <v>45421</v>
      </c>
      <c r="D94" s="79">
        <v>-70.62</v>
      </c>
      <c r="E94" s="79">
        <v>0</v>
      </c>
      <c r="F94" s="79">
        <v>-70.62</v>
      </c>
      <c r="G94" s="78">
        <v>45421</v>
      </c>
      <c r="H94" s="77" t="s">
        <v>9840</v>
      </c>
      <c r="I94" s="80">
        <v>1585672</v>
      </c>
      <c r="J94" s="80" t="str">
        <f>VLOOKUP(I94,'ITEM NUMBER (UPDATED)'!A:E,5,0)</f>
        <v>CO63RN5751E</v>
      </c>
      <c r="K94" s="80">
        <v>207524</v>
      </c>
      <c r="L94" s="77" t="str">
        <f>VLOOKUP(I94,'ITEM NUMBER (UPDATED)'!A:B,2,0)</f>
        <v>Costco01</v>
      </c>
      <c r="M94" s="11" t="str">
        <f>VLOOKUP(I94,'ITEM NUMBER (UPDATED)'!A:C,3,0)</f>
        <v>PETB</v>
      </c>
      <c r="N94" s="1">
        <f>VLOOKUP(I94,'ITEM NUMBER (UPDATED)'!A:D,4,0)</f>
        <v>40</v>
      </c>
      <c r="O94" s="42">
        <f>VLOOKUP(I94,'ITEM NUMBER (UPDATED)'!A:F,6,0)</f>
        <v>70.62</v>
      </c>
      <c r="P94" s="84">
        <f t="shared" si="4"/>
        <v>-1</v>
      </c>
      <c r="Q94" s="114">
        <v>70.62</v>
      </c>
      <c r="R94" s="84" t="b">
        <f t="shared" si="5"/>
        <v>1</v>
      </c>
      <c r="S94" t="s">
        <v>1289</v>
      </c>
      <c r="T94" s="76" t="s">
        <v>10219</v>
      </c>
    </row>
    <row r="95" spans="1:20" x14ac:dyDescent="0.25">
      <c r="A95" s="77" t="s">
        <v>9831</v>
      </c>
      <c r="B95" s="77" t="s">
        <v>9839</v>
      </c>
      <c r="C95" s="78">
        <v>45421</v>
      </c>
      <c r="D95" s="79">
        <v>-86.72</v>
      </c>
      <c r="E95" s="79">
        <v>-9.3699999999999992</v>
      </c>
      <c r="F95" s="79">
        <v>-77.349999999999994</v>
      </c>
      <c r="G95" s="78">
        <v>45421</v>
      </c>
      <c r="H95" s="77" t="s">
        <v>9838</v>
      </c>
      <c r="I95" s="80">
        <v>1662420</v>
      </c>
      <c r="J95" s="80" t="str">
        <f>VLOOKUP(I95,'ITEM NUMBER (UPDATED)'!A:E,5,0)</f>
        <v>TN55-0480</v>
      </c>
      <c r="K95" s="80">
        <v>207524</v>
      </c>
      <c r="L95" s="77" t="str">
        <f>VLOOKUP(I95,'ITEM NUMBER (UPDATED)'!A:B,2,0)</f>
        <v>Costco01</v>
      </c>
      <c r="M95" s="11" t="str">
        <f>VLOOKUP(I95,'ITEM NUMBER (UPDATED)'!A:C,3,0)</f>
        <v>BLK</v>
      </c>
      <c r="N95" s="1">
        <f>VLOOKUP(I95,'ITEM NUMBER (UPDATED)'!A:D,4,0)</f>
        <v>32</v>
      </c>
      <c r="O95" s="42">
        <f>VLOOKUP(I95,'ITEM NUMBER (UPDATED)'!A:F,6,0)</f>
        <v>77.349999999999994</v>
      </c>
      <c r="P95" s="84">
        <f t="shared" si="4"/>
        <v>-1</v>
      </c>
      <c r="Q95" s="114">
        <v>77.349999999999994</v>
      </c>
      <c r="R95" s="84" t="b">
        <f t="shared" si="5"/>
        <v>1</v>
      </c>
      <c r="S95" t="s">
        <v>1289</v>
      </c>
      <c r="T95" s="76" t="s">
        <v>10219</v>
      </c>
    </row>
    <row r="96" spans="1:20" x14ac:dyDescent="0.25">
      <c r="A96" s="77" t="s">
        <v>9831</v>
      </c>
      <c r="B96" s="77" t="s">
        <v>9837</v>
      </c>
      <c r="C96" s="78">
        <v>45421</v>
      </c>
      <c r="D96" s="79">
        <v>-78</v>
      </c>
      <c r="E96" s="79">
        <v>0</v>
      </c>
      <c r="F96" s="79">
        <v>-78</v>
      </c>
      <c r="G96" s="78">
        <v>45421</v>
      </c>
      <c r="H96" s="77" t="s">
        <v>9836</v>
      </c>
      <c r="I96" s="80">
        <v>1529947</v>
      </c>
      <c r="J96" s="80" t="str">
        <f>VLOOKUP(I96,'ITEM NUMBER (UPDATED)'!A:E,5,0)</f>
        <v>CO63PN5563E</v>
      </c>
      <c r="K96" s="80">
        <v>207524</v>
      </c>
      <c r="L96" s="77" t="str">
        <f>VLOOKUP(I96,'ITEM NUMBER (UPDATED)'!A:B,2,0)</f>
        <v>Costco01</v>
      </c>
      <c r="M96" s="11" t="str">
        <f>VLOOKUP(I96,'ITEM NUMBER (UPDATED)'!A:C,3,0)</f>
        <v>PETB</v>
      </c>
      <c r="N96" s="1">
        <f>VLOOKUP(I96,'ITEM NUMBER (UPDATED)'!A:D,4,0)</f>
        <v>40</v>
      </c>
      <c r="O96" s="42">
        <f>VLOOKUP(I96,'ITEM NUMBER (UPDATED)'!A:F,6,0)</f>
        <v>39</v>
      </c>
      <c r="P96" s="84">
        <f t="shared" si="4"/>
        <v>-2</v>
      </c>
      <c r="Q96" s="114">
        <v>39</v>
      </c>
      <c r="R96" s="84" t="b">
        <f t="shared" si="5"/>
        <v>1</v>
      </c>
      <c r="S96" t="s">
        <v>1289</v>
      </c>
      <c r="T96" s="76" t="s">
        <v>10219</v>
      </c>
    </row>
    <row r="97" spans="1:20" x14ac:dyDescent="0.25">
      <c r="A97" s="77" t="s">
        <v>9831</v>
      </c>
      <c r="B97" s="77" t="s">
        <v>9835</v>
      </c>
      <c r="C97" s="78">
        <v>45421</v>
      </c>
      <c r="D97" s="79">
        <f t="shared" ref="D97:D102" si="7">E97+F97</f>
        <v>-38.659999999999997</v>
      </c>
      <c r="E97" s="79">
        <v>-10.51</v>
      </c>
      <c r="F97" s="79">
        <v>-28.15</v>
      </c>
      <c r="G97" s="78">
        <v>45421</v>
      </c>
      <c r="H97" s="77" t="s">
        <v>9834</v>
      </c>
      <c r="I97" s="80">
        <v>1540781</v>
      </c>
      <c r="J97" s="80" t="str">
        <f>VLOOKUP(I97,'ITEM NUMBER (UPDATED)'!A:E,5,0)</f>
        <v>BR40-2140</v>
      </c>
      <c r="K97" s="80">
        <v>207524</v>
      </c>
      <c r="L97" s="77" t="str">
        <f>VLOOKUP(I97,'ITEM NUMBER (UPDATED)'!A:B,2,0)</f>
        <v>Costco01</v>
      </c>
      <c r="M97" s="11" t="str">
        <f>VLOOKUP(I97,'ITEM NUMBER (UPDATED)'!A:C,3,0)</f>
        <v>WIN</v>
      </c>
      <c r="N97" s="1">
        <f>VLOOKUP(I97,'ITEM NUMBER (UPDATED)'!A:D,4,0)</f>
        <v>60</v>
      </c>
      <c r="O97" s="42">
        <f>VLOOKUP(I97,'ITEM NUMBER (UPDATED)'!A:F,6,0)</f>
        <v>28.15</v>
      </c>
      <c r="P97" s="84">
        <f t="shared" si="4"/>
        <v>-1</v>
      </c>
      <c r="Q97" s="114">
        <v>28.15</v>
      </c>
      <c r="R97" s="84" t="b">
        <f t="shared" si="5"/>
        <v>1</v>
      </c>
      <c r="S97" t="s">
        <v>1289</v>
      </c>
      <c r="T97" s="76" t="s">
        <v>10219</v>
      </c>
    </row>
    <row r="98" spans="1:20" x14ac:dyDescent="0.25">
      <c r="A98" s="77" t="s">
        <v>9831</v>
      </c>
      <c r="B98" s="77" t="s">
        <v>9835</v>
      </c>
      <c r="C98" s="78">
        <v>45421</v>
      </c>
      <c r="D98" s="79">
        <f t="shared" si="7"/>
        <v>-86.72</v>
      </c>
      <c r="E98" s="79">
        <v>-9.3699999999999992</v>
      </c>
      <c r="F98" s="79">
        <v>-77.349999999999994</v>
      </c>
      <c r="G98" s="78">
        <v>45421</v>
      </c>
      <c r="H98" s="77" t="s">
        <v>9834</v>
      </c>
      <c r="I98" s="80">
        <v>1662420</v>
      </c>
      <c r="J98" s="80" t="str">
        <f>VLOOKUP(I98,'ITEM NUMBER (UPDATED)'!A:E,5,0)</f>
        <v>TN55-0480</v>
      </c>
      <c r="K98" s="80">
        <v>207524</v>
      </c>
      <c r="L98" s="77" t="str">
        <f>VLOOKUP(I98,'ITEM NUMBER (UPDATED)'!A:B,2,0)</f>
        <v>Costco01</v>
      </c>
      <c r="M98" s="11" t="str">
        <f>VLOOKUP(I98,'ITEM NUMBER (UPDATED)'!A:C,3,0)</f>
        <v>BLK</v>
      </c>
      <c r="N98" s="1">
        <f>VLOOKUP(I98,'ITEM NUMBER (UPDATED)'!A:D,4,0)</f>
        <v>32</v>
      </c>
      <c r="O98" s="42">
        <f>VLOOKUP(I98,'ITEM NUMBER (UPDATED)'!A:F,6,0)</f>
        <v>77.349999999999994</v>
      </c>
      <c r="P98" s="84">
        <f t="shared" si="4"/>
        <v>-1</v>
      </c>
      <c r="Q98" s="114">
        <v>77.349999999999994</v>
      </c>
      <c r="R98" s="84" t="b">
        <f t="shared" si="5"/>
        <v>1</v>
      </c>
      <c r="S98" t="s">
        <v>1289</v>
      </c>
      <c r="T98" s="76" t="s">
        <v>10219</v>
      </c>
    </row>
    <row r="99" spans="1:20" x14ac:dyDescent="0.25">
      <c r="A99" s="77" t="s">
        <v>9831</v>
      </c>
      <c r="B99" s="77" t="s">
        <v>9835</v>
      </c>
      <c r="C99" s="78">
        <v>45421</v>
      </c>
      <c r="D99" s="79">
        <f t="shared" si="7"/>
        <v>-190.62</v>
      </c>
      <c r="E99" s="79">
        <v>-18.920000000000002</v>
      </c>
      <c r="F99" s="79">
        <v>-171.7</v>
      </c>
      <c r="G99" s="78">
        <v>45421</v>
      </c>
      <c r="H99" s="77" t="s">
        <v>9834</v>
      </c>
      <c r="I99" s="80">
        <v>1662421</v>
      </c>
      <c r="J99" s="80" t="str">
        <f>VLOOKUP(I99,'ITEM NUMBER (UPDATED)'!A:E,5,0)</f>
        <v>TN55-0481</v>
      </c>
      <c r="K99" s="80">
        <v>207524</v>
      </c>
      <c r="L99" s="77" t="str">
        <f>VLOOKUP(I99,'ITEM NUMBER (UPDATED)'!A:B,2,0)</f>
        <v>Costco01</v>
      </c>
      <c r="M99" s="11" t="str">
        <f>VLOOKUP(I99,'ITEM NUMBER (UPDATED)'!A:C,3,0)</f>
        <v>BLK</v>
      </c>
      <c r="N99" s="1">
        <f>VLOOKUP(I99,'ITEM NUMBER (UPDATED)'!A:D,4,0)</f>
        <v>32</v>
      </c>
      <c r="O99" s="42">
        <f>VLOOKUP(I99,'ITEM NUMBER (UPDATED)'!A:F,6,0)</f>
        <v>85.85</v>
      </c>
      <c r="P99" s="84">
        <f t="shared" si="4"/>
        <v>-2</v>
      </c>
      <c r="Q99" s="114">
        <v>85.85</v>
      </c>
      <c r="R99" s="84" t="b">
        <f t="shared" si="5"/>
        <v>1</v>
      </c>
      <c r="S99" t="s">
        <v>1289</v>
      </c>
      <c r="T99" s="76" t="s">
        <v>10219</v>
      </c>
    </row>
    <row r="100" spans="1:20" x14ac:dyDescent="0.25">
      <c r="A100" s="77" t="s">
        <v>9831</v>
      </c>
      <c r="B100" s="77" t="s">
        <v>9835</v>
      </c>
      <c r="C100" s="78">
        <v>45421</v>
      </c>
      <c r="D100" s="79">
        <f t="shared" si="7"/>
        <v>-26.25</v>
      </c>
      <c r="E100" s="79">
        <v>-8.7200000000000006</v>
      </c>
      <c r="F100" s="79">
        <v>-17.53</v>
      </c>
      <c r="G100" s="78">
        <v>45421</v>
      </c>
      <c r="H100" s="77" t="s">
        <v>9834</v>
      </c>
      <c r="I100" s="80">
        <v>1793725</v>
      </c>
      <c r="J100" s="80" t="str">
        <f>VLOOKUP(I100,'ITEM NUMBER (UPDATED)'!A:E,5,0)</f>
        <v>CO16-371</v>
      </c>
      <c r="K100" s="80">
        <v>207524</v>
      </c>
      <c r="L100" s="77" t="str">
        <f>VLOOKUP(I100,'ITEM NUMBER (UPDATED)'!A:B,2,0)</f>
        <v>Costco01</v>
      </c>
      <c r="M100" s="11" t="str">
        <f>VLOOKUP(I100,'ITEM NUMBER (UPDATED)'!A:C,3,0)</f>
        <v>BASI</v>
      </c>
      <c r="N100" s="1">
        <f>VLOOKUP(I100,'ITEM NUMBER (UPDATED)'!A:D,4,0)</f>
        <v>15</v>
      </c>
      <c r="O100" s="42">
        <f>VLOOKUP(I100,'ITEM NUMBER (UPDATED)'!A:F,6,0)</f>
        <v>17.53</v>
      </c>
      <c r="P100" s="84">
        <f t="shared" si="4"/>
        <v>-1</v>
      </c>
      <c r="Q100" s="114">
        <v>17.53</v>
      </c>
      <c r="R100" s="84" t="b">
        <f t="shared" si="5"/>
        <v>1</v>
      </c>
      <c r="S100" t="s">
        <v>1289</v>
      </c>
      <c r="T100" s="76" t="s">
        <v>10219</v>
      </c>
    </row>
    <row r="101" spans="1:20" x14ac:dyDescent="0.25">
      <c r="A101" s="77" t="s">
        <v>9831</v>
      </c>
      <c r="B101" s="77" t="s">
        <v>9833</v>
      </c>
      <c r="C101" s="78">
        <v>45421</v>
      </c>
      <c r="D101" s="79">
        <f t="shared" si="7"/>
        <v>-38.659999999999997</v>
      </c>
      <c r="E101" s="79">
        <v>-10.51</v>
      </c>
      <c r="F101" s="79">
        <v>-28.15</v>
      </c>
      <c r="G101" s="78">
        <v>45421</v>
      </c>
      <c r="H101" s="77" t="s">
        <v>9832</v>
      </c>
      <c r="I101" s="80">
        <v>1540780</v>
      </c>
      <c r="J101" s="80" t="str">
        <f>VLOOKUP(I101,'ITEM NUMBER (UPDATED)'!A:E,5,0)</f>
        <v>BR40-2136</v>
      </c>
      <c r="K101" s="80">
        <v>207524</v>
      </c>
      <c r="L101" s="77" t="str">
        <f>VLOOKUP(I101,'ITEM NUMBER (UPDATED)'!A:B,2,0)</f>
        <v>Costco01</v>
      </c>
      <c r="M101" s="11" t="str">
        <f>VLOOKUP(I101,'ITEM NUMBER (UPDATED)'!A:C,3,0)</f>
        <v>WIN</v>
      </c>
      <c r="N101" s="1">
        <f>VLOOKUP(I101,'ITEM NUMBER (UPDATED)'!A:D,4,0)</f>
        <v>60</v>
      </c>
      <c r="O101" s="42">
        <f>VLOOKUP(I101,'ITEM NUMBER (UPDATED)'!A:F,6,0)</f>
        <v>28.15</v>
      </c>
      <c r="P101" s="84">
        <f t="shared" si="4"/>
        <v>-1</v>
      </c>
      <c r="Q101" s="114">
        <v>28.15</v>
      </c>
      <c r="R101" s="84" t="b">
        <f t="shared" si="5"/>
        <v>1</v>
      </c>
      <c r="S101" t="s">
        <v>1289</v>
      </c>
      <c r="T101" s="76" t="s">
        <v>10219</v>
      </c>
    </row>
    <row r="102" spans="1:20" x14ac:dyDescent="0.25">
      <c r="A102" s="77" t="s">
        <v>9831</v>
      </c>
      <c r="B102" s="77" t="s">
        <v>9833</v>
      </c>
      <c r="C102" s="78">
        <v>45421</v>
      </c>
      <c r="D102" s="79">
        <f t="shared" si="7"/>
        <v>-95.31</v>
      </c>
      <c r="E102" s="79">
        <v>-9.4600000000000009</v>
      </c>
      <c r="F102" s="79">
        <v>-85.85</v>
      </c>
      <c r="G102" s="78">
        <v>45421</v>
      </c>
      <c r="H102" s="77" t="s">
        <v>9832</v>
      </c>
      <c r="I102" s="80">
        <v>1662422</v>
      </c>
      <c r="J102" s="80" t="str">
        <f>VLOOKUP(I102,'ITEM NUMBER (UPDATED)'!A:E,5,0)</f>
        <v>TN55-0482</v>
      </c>
      <c r="K102" s="80">
        <v>207524</v>
      </c>
      <c r="L102" s="77" t="str">
        <f>VLOOKUP(I102,'ITEM NUMBER (UPDATED)'!A:B,2,0)</f>
        <v>Costco01</v>
      </c>
      <c r="M102" s="11" t="str">
        <f>VLOOKUP(I102,'ITEM NUMBER (UPDATED)'!A:C,3,0)</f>
        <v>BLK</v>
      </c>
      <c r="N102" s="1">
        <f>VLOOKUP(I102,'ITEM NUMBER (UPDATED)'!A:D,4,0)</f>
        <v>32</v>
      </c>
      <c r="O102" s="42">
        <f>VLOOKUP(I102,'ITEM NUMBER (UPDATED)'!A:F,6,0)</f>
        <v>85.85</v>
      </c>
      <c r="P102" s="84">
        <f t="shared" si="4"/>
        <v>-1</v>
      </c>
      <c r="Q102" s="114">
        <v>85.85</v>
      </c>
      <c r="R102" s="84" t="b">
        <f t="shared" si="5"/>
        <v>1</v>
      </c>
      <c r="S102" t="s">
        <v>1289</v>
      </c>
      <c r="T102" s="76" t="s">
        <v>10219</v>
      </c>
    </row>
    <row r="103" spans="1:20" x14ac:dyDescent="0.25">
      <c r="A103" s="77" t="s">
        <v>9831</v>
      </c>
      <c r="B103" s="77" t="s">
        <v>9830</v>
      </c>
      <c r="C103" s="78">
        <v>45421</v>
      </c>
      <c r="D103" s="79">
        <v>-86.72</v>
      </c>
      <c r="E103" s="79">
        <v>-9.3699999999999992</v>
      </c>
      <c r="F103" s="79">
        <v>-77.349999999999994</v>
      </c>
      <c r="G103" s="78">
        <v>45421</v>
      </c>
      <c r="H103" s="77" t="s">
        <v>9829</v>
      </c>
      <c r="I103" s="80">
        <v>1662420</v>
      </c>
      <c r="J103" s="80" t="str">
        <f>VLOOKUP(I103,'ITEM NUMBER (UPDATED)'!A:E,5,0)</f>
        <v>TN55-0480</v>
      </c>
      <c r="K103" s="80">
        <v>207524</v>
      </c>
      <c r="L103" s="77" t="str">
        <f>VLOOKUP(I103,'ITEM NUMBER (UPDATED)'!A:B,2,0)</f>
        <v>Costco01</v>
      </c>
      <c r="M103" s="11" t="str">
        <f>VLOOKUP(I103,'ITEM NUMBER (UPDATED)'!A:C,3,0)</f>
        <v>BLK</v>
      </c>
      <c r="N103" s="1">
        <f>VLOOKUP(I103,'ITEM NUMBER (UPDATED)'!A:D,4,0)</f>
        <v>32</v>
      </c>
      <c r="O103" s="42">
        <f>VLOOKUP(I103,'ITEM NUMBER (UPDATED)'!A:F,6,0)</f>
        <v>77.349999999999994</v>
      </c>
      <c r="P103" s="84">
        <f t="shared" si="4"/>
        <v>-1</v>
      </c>
      <c r="Q103" s="114">
        <v>77.349999999999994</v>
      </c>
      <c r="R103" s="84" t="b">
        <f t="shared" si="5"/>
        <v>1</v>
      </c>
      <c r="S103" t="s">
        <v>1289</v>
      </c>
      <c r="T103" s="76" t="s">
        <v>10219</v>
      </c>
    </row>
    <row r="104" spans="1:20" x14ac:dyDescent="0.25">
      <c r="A104" s="77" t="s">
        <v>9848</v>
      </c>
      <c r="B104" s="77" t="s">
        <v>9864</v>
      </c>
      <c r="C104" s="78">
        <v>45422</v>
      </c>
      <c r="D104" s="79">
        <v>-32.380000000000003</v>
      </c>
      <c r="E104" s="79">
        <v>-9.8800000000000008</v>
      </c>
      <c r="F104" s="79">
        <v>-22.5</v>
      </c>
      <c r="G104" s="78">
        <v>45422</v>
      </c>
      <c r="H104" s="77" t="s">
        <v>9863</v>
      </c>
      <c r="I104" s="80">
        <v>1663082</v>
      </c>
      <c r="J104" s="80" t="str">
        <f>VLOOKUP(I104,'ITEM NUMBER (UPDATED)'!A:E,5,0)</f>
        <v>MT70-0308</v>
      </c>
      <c r="K104" s="80">
        <v>12227039</v>
      </c>
      <c r="L104" s="77" t="str">
        <f>VLOOKUP(I104,'ITEM NUMBER (UPDATED)'!A:B,2,0)</f>
        <v>Costco01</v>
      </c>
      <c r="M104" s="11" t="str">
        <f>VLOOKUP(I104,'ITEM NUMBER (UPDATED)'!A:C,3,0)</f>
        <v>BATH</v>
      </c>
      <c r="N104" s="1">
        <f>VLOOKUP(I104,'ITEM NUMBER (UPDATED)'!A:D,4,0)</f>
        <v>55</v>
      </c>
      <c r="O104" s="42">
        <f>VLOOKUP(I104,'ITEM NUMBER (UPDATED)'!A:F,6,0)</f>
        <v>22.5</v>
      </c>
      <c r="P104" s="84">
        <f t="shared" si="4"/>
        <v>-1</v>
      </c>
      <c r="Q104" s="114">
        <v>22.5</v>
      </c>
      <c r="R104" s="84" t="b">
        <f t="shared" si="5"/>
        <v>1</v>
      </c>
      <c r="S104" t="s">
        <v>1289</v>
      </c>
      <c r="T104" s="76" t="s">
        <v>10219</v>
      </c>
    </row>
    <row r="105" spans="1:20" x14ac:dyDescent="0.25">
      <c r="A105" s="77" t="s">
        <v>9848</v>
      </c>
      <c r="B105" s="77" t="s">
        <v>9862</v>
      </c>
      <c r="C105" s="78">
        <v>45422</v>
      </c>
      <c r="D105" s="79">
        <v>-24.51</v>
      </c>
      <c r="E105" s="79">
        <v>0</v>
      </c>
      <c r="F105" s="79">
        <v>-24.51</v>
      </c>
      <c r="G105" s="78">
        <v>45422</v>
      </c>
      <c r="H105" s="77" t="s">
        <v>9861</v>
      </c>
      <c r="I105" s="80">
        <v>1775620</v>
      </c>
      <c r="J105" s="80" t="str">
        <f>VLOOKUP(I105,'ITEM NUMBER (UPDATED)'!A:E,5,0)</f>
        <v>CO63HN6258E</v>
      </c>
      <c r="K105" s="80">
        <v>207562</v>
      </c>
      <c r="L105" s="77" t="str">
        <f>VLOOKUP(I105,'ITEM NUMBER (UPDATED)'!A:B,2,0)</f>
        <v>Costco01</v>
      </c>
      <c r="M105" s="11" t="str">
        <f>VLOOKUP(I105,'ITEM NUMBER (UPDATED)'!A:C,3,0)</f>
        <v>PETB</v>
      </c>
      <c r="N105" s="1">
        <f>VLOOKUP(I105,'ITEM NUMBER (UPDATED)'!A:D,4,0)</f>
        <v>40</v>
      </c>
      <c r="O105" s="42">
        <f>VLOOKUP(I105,'ITEM NUMBER (UPDATED)'!A:F,6,0)</f>
        <v>25.8</v>
      </c>
      <c r="P105" s="84">
        <f t="shared" si="4"/>
        <v>-0.95000000000000007</v>
      </c>
      <c r="Q105" s="114">
        <v>25.8</v>
      </c>
      <c r="R105" s="84" t="b">
        <f t="shared" si="5"/>
        <v>1</v>
      </c>
      <c r="S105" t="s">
        <v>1289</v>
      </c>
      <c r="T105" s="76" t="s">
        <v>10219</v>
      </c>
    </row>
    <row r="106" spans="1:20" x14ac:dyDescent="0.25">
      <c r="A106" s="77" t="s">
        <v>9848</v>
      </c>
      <c r="B106" s="77" t="s">
        <v>9860</v>
      </c>
      <c r="C106" s="78">
        <v>45423</v>
      </c>
      <c r="D106" s="79">
        <v>-39</v>
      </c>
      <c r="E106" s="79">
        <v>0</v>
      </c>
      <c r="F106" s="79">
        <v>-39</v>
      </c>
      <c r="G106" s="78">
        <v>45423</v>
      </c>
      <c r="H106" s="77" t="s">
        <v>9859</v>
      </c>
      <c r="I106" s="80">
        <v>1529947</v>
      </c>
      <c r="J106" s="80" t="str">
        <f>VLOOKUP(I106,'ITEM NUMBER (UPDATED)'!A:E,5,0)</f>
        <v>CO63PN5563E</v>
      </c>
      <c r="K106" s="80">
        <v>207562</v>
      </c>
      <c r="L106" s="77" t="str">
        <f>VLOOKUP(I106,'ITEM NUMBER (UPDATED)'!A:B,2,0)</f>
        <v>Costco01</v>
      </c>
      <c r="M106" s="11" t="str">
        <f>VLOOKUP(I106,'ITEM NUMBER (UPDATED)'!A:C,3,0)</f>
        <v>PETB</v>
      </c>
      <c r="N106" s="1">
        <f>VLOOKUP(I106,'ITEM NUMBER (UPDATED)'!A:D,4,0)</f>
        <v>40</v>
      </c>
      <c r="O106" s="42">
        <f>VLOOKUP(I106,'ITEM NUMBER (UPDATED)'!A:F,6,0)</f>
        <v>39</v>
      </c>
      <c r="P106" s="84">
        <f t="shared" si="4"/>
        <v>-1</v>
      </c>
      <c r="Q106" s="114">
        <v>39</v>
      </c>
      <c r="R106" s="84" t="b">
        <f t="shared" si="5"/>
        <v>1</v>
      </c>
      <c r="S106" t="s">
        <v>1289</v>
      </c>
      <c r="T106" s="76" t="s">
        <v>10219</v>
      </c>
    </row>
    <row r="107" spans="1:20" x14ac:dyDescent="0.25">
      <c r="A107" s="77" t="s">
        <v>9848</v>
      </c>
      <c r="B107" s="77" t="s">
        <v>9858</v>
      </c>
      <c r="C107" s="78">
        <v>45422</v>
      </c>
      <c r="D107" s="79">
        <v>-39</v>
      </c>
      <c r="E107" s="79">
        <v>0</v>
      </c>
      <c r="F107" s="79">
        <v>-39</v>
      </c>
      <c r="G107" s="78">
        <v>45422</v>
      </c>
      <c r="H107" s="77" t="s">
        <v>9857</v>
      </c>
      <c r="I107" s="80">
        <v>1529947</v>
      </c>
      <c r="J107" s="80" t="str">
        <f>VLOOKUP(I107,'ITEM NUMBER (UPDATED)'!A:E,5,0)</f>
        <v>CO63PN5563E</v>
      </c>
      <c r="K107" s="80">
        <v>207562</v>
      </c>
      <c r="L107" s="77" t="str">
        <f>VLOOKUP(I107,'ITEM NUMBER (UPDATED)'!A:B,2,0)</f>
        <v>Costco01</v>
      </c>
      <c r="M107" s="11" t="str">
        <f>VLOOKUP(I107,'ITEM NUMBER (UPDATED)'!A:C,3,0)</f>
        <v>PETB</v>
      </c>
      <c r="N107" s="1">
        <f>VLOOKUP(I107,'ITEM NUMBER (UPDATED)'!A:D,4,0)</f>
        <v>40</v>
      </c>
      <c r="O107" s="42">
        <f>VLOOKUP(I107,'ITEM NUMBER (UPDATED)'!A:F,6,0)</f>
        <v>39</v>
      </c>
      <c r="P107" s="84">
        <f t="shared" si="4"/>
        <v>-1</v>
      </c>
      <c r="Q107" s="114">
        <v>39</v>
      </c>
      <c r="R107" s="84" t="b">
        <f t="shared" si="5"/>
        <v>1</v>
      </c>
      <c r="S107" t="s">
        <v>1289</v>
      </c>
      <c r="T107" s="76" t="s">
        <v>10219</v>
      </c>
    </row>
    <row r="108" spans="1:20" x14ac:dyDescent="0.25">
      <c r="A108" s="77" t="s">
        <v>9848</v>
      </c>
      <c r="B108" s="77" t="s">
        <v>9856</v>
      </c>
      <c r="C108" s="78">
        <v>45423</v>
      </c>
      <c r="D108" s="79">
        <v>-111.03</v>
      </c>
      <c r="E108" s="79">
        <v>-25.18</v>
      </c>
      <c r="F108" s="79">
        <v>-85.85</v>
      </c>
      <c r="G108" s="78">
        <v>45423</v>
      </c>
      <c r="H108" s="77" t="s">
        <v>9855</v>
      </c>
      <c r="I108" s="80">
        <v>1662421</v>
      </c>
      <c r="J108" s="80" t="str">
        <f>VLOOKUP(I108,'ITEM NUMBER (UPDATED)'!A:E,5,0)</f>
        <v>TN55-0481</v>
      </c>
      <c r="K108" s="80">
        <v>207562</v>
      </c>
      <c r="L108" s="77" t="str">
        <f>VLOOKUP(I108,'ITEM NUMBER (UPDATED)'!A:B,2,0)</f>
        <v>Costco01</v>
      </c>
      <c r="M108" s="11" t="str">
        <f>VLOOKUP(I108,'ITEM NUMBER (UPDATED)'!A:C,3,0)</f>
        <v>BLK</v>
      </c>
      <c r="N108" s="1">
        <f>VLOOKUP(I108,'ITEM NUMBER (UPDATED)'!A:D,4,0)</f>
        <v>32</v>
      </c>
      <c r="O108" s="42">
        <f>VLOOKUP(I108,'ITEM NUMBER (UPDATED)'!A:F,6,0)</f>
        <v>85.85</v>
      </c>
      <c r="P108" s="84">
        <f t="shared" si="4"/>
        <v>-1</v>
      </c>
      <c r="Q108" s="114">
        <v>85.85</v>
      </c>
      <c r="R108" s="84" t="b">
        <f t="shared" si="5"/>
        <v>1</v>
      </c>
      <c r="S108" t="s">
        <v>1289</v>
      </c>
      <c r="T108" s="76" t="s">
        <v>10219</v>
      </c>
    </row>
    <row r="109" spans="1:20" x14ac:dyDescent="0.25">
      <c r="A109" s="77" t="s">
        <v>9848</v>
      </c>
      <c r="B109" s="77" t="s">
        <v>9854</v>
      </c>
      <c r="C109" s="78">
        <v>45423</v>
      </c>
      <c r="D109" s="79">
        <v>-39</v>
      </c>
      <c r="E109" s="79">
        <v>0</v>
      </c>
      <c r="F109" s="79">
        <v>-39</v>
      </c>
      <c r="G109" s="78">
        <v>45423</v>
      </c>
      <c r="H109" s="77" t="s">
        <v>9853</v>
      </c>
      <c r="I109" s="80">
        <v>1529947</v>
      </c>
      <c r="J109" s="80" t="str">
        <f>VLOOKUP(I109,'ITEM NUMBER (UPDATED)'!A:E,5,0)</f>
        <v>CO63PN5563E</v>
      </c>
      <c r="K109" s="80">
        <v>207562</v>
      </c>
      <c r="L109" s="77" t="str">
        <f>VLOOKUP(I109,'ITEM NUMBER (UPDATED)'!A:B,2,0)</f>
        <v>Costco01</v>
      </c>
      <c r="M109" s="11" t="str">
        <f>VLOOKUP(I109,'ITEM NUMBER (UPDATED)'!A:C,3,0)</f>
        <v>PETB</v>
      </c>
      <c r="N109" s="1">
        <f>VLOOKUP(I109,'ITEM NUMBER (UPDATED)'!A:D,4,0)</f>
        <v>40</v>
      </c>
      <c r="O109" s="42">
        <f>VLOOKUP(I109,'ITEM NUMBER (UPDATED)'!A:F,6,0)</f>
        <v>39</v>
      </c>
      <c r="P109" s="84">
        <f t="shared" si="4"/>
        <v>-1</v>
      </c>
      <c r="Q109" s="114">
        <v>39</v>
      </c>
      <c r="R109" s="84" t="b">
        <f t="shared" si="5"/>
        <v>1</v>
      </c>
      <c r="S109" t="s">
        <v>1289</v>
      </c>
      <c r="T109" s="76" t="s">
        <v>10219</v>
      </c>
    </row>
    <row r="110" spans="1:20" x14ac:dyDescent="0.25">
      <c r="A110" s="77" t="s">
        <v>9848</v>
      </c>
      <c r="B110" s="77" t="s">
        <v>9852</v>
      </c>
      <c r="C110" s="78">
        <v>45422</v>
      </c>
      <c r="D110" s="79">
        <v>-190.62</v>
      </c>
      <c r="E110" s="79">
        <v>-18.920000000000002</v>
      </c>
      <c r="F110" s="79">
        <v>-171.7</v>
      </c>
      <c r="G110" s="78">
        <v>45422</v>
      </c>
      <c r="H110" s="77" t="s">
        <v>9851</v>
      </c>
      <c r="I110" s="80">
        <v>1662421</v>
      </c>
      <c r="J110" s="80" t="str">
        <f>VLOOKUP(I110,'ITEM NUMBER (UPDATED)'!A:E,5,0)</f>
        <v>TN55-0481</v>
      </c>
      <c r="K110" s="80">
        <v>207562</v>
      </c>
      <c r="L110" s="77" t="str">
        <f>VLOOKUP(I110,'ITEM NUMBER (UPDATED)'!A:B,2,0)</f>
        <v>Costco01</v>
      </c>
      <c r="M110" s="11" t="str">
        <f>VLOOKUP(I110,'ITEM NUMBER (UPDATED)'!A:C,3,0)</f>
        <v>BLK</v>
      </c>
      <c r="N110" s="1">
        <f>VLOOKUP(I110,'ITEM NUMBER (UPDATED)'!A:D,4,0)</f>
        <v>32</v>
      </c>
      <c r="O110" s="42">
        <f>VLOOKUP(I110,'ITEM NUMBER (UPDATED)'!A:F,6,0)</f>
        <v>85.85</v>
      </c>
      <c r="P110" s="84">
        <f t="shared" si="4"/>
        <v>-2</v>
      </c>
      <c r="Q110" s="114">
        <v>85.85</v>
      </c>
      <c r="R110" s="84" t="b">
        <f t="shared" si="5"/>
        <v>1</v>
      </c>
      <c r="S110" t="s">
        <v>1289</v>
      </c>
      <c r="T110" s="76" t="s">
        <v>10219</v>
      </c>
    </row>
    <row r="111" spans="1:20" x14ac:dyDescent="0.25">
      <c r="A111" s="77" t="s">
        <v>9848</v>
      </c>
      <c r="B111" s="77" t="s">
        <v>9850</v>
      </c>
      <c r="C111" s="78">
        <v>45422</v>
      </c>
      <c r="D111" s="79">
        <v>-39</v>
      </c>
      <c r="E111" s="79">
        <v>0</v>
      </c>
      <c r="F111" s="79">
        <v>-39</v>
      </c>
      <c r="G111" s="78">
        <v>45422</v>
      </c>
      <c r="H111" s="77" t="s">
        <v>9849</v>
      </c>
      <c r="I111" s="80">
        <v>1529947</v>
      </c>
      <c r="J111" s="80" t="str">
        <f>VLOOKUP(I111,'ITEM NUMBER (UPDATED)'!A:E,5,0)</f>
        <v>CO63PN5563E</v>
      </c>
      <c r="K111" s="80">
        <v>207562</v>
      </c>
      <c r="L111" s="77" t="str">
        <f>VLOOKUP(I111,'ITEM NUMBER (UPDATED)'!A:B,2,0)</f>
        <v>Costco01</v>
      </c>
      <c r="M111" s="11" t="str">
        <f>VLOOKUP(I111,'ITEM NUMBER (UPDATED)'!A:C,3,0)</f>
        <v>PETB</v>
      </c>
      <c r="N111" s="1">
        <f>VLOOKUP(I111,'ITEM NUMBER (UPDATED)'!A:D,4,0)</f>
        <v>40</v>
      </c>
      <c r="O111" s="42">
        <f>VLOOKUP(I111,'ITEM NUMBER (UPDATED)'!A:F,6,0)</f>
        <v>39</v>
      </c>
      <c r="P111" s="84">
        <f t="shared" si="4"/>
        <v>-1</v>
      </c>
      <c r="Q111" s="114">
        <v>39</v>
      </c>
      <c r="R111" s="84" t="b">
        <f t="shared" si="5"/>
        <v>1</v>
      </c>
      <c r="S111" t="s">
        <v>1289</v>
      </c>
      <c r="T111" s="76" t="s">
        <v>10219</v>
      </c>
    </row>
    <row r="112" spans="1:20" x14ac:dyDescent="0.25">
      <c r="A112" s="77" t="s">
        <v>9848</v>
      </c>
      <c r="B112" s="77" t="s">
        <v>9847</v>
      </c>
      <c r="C112" s="78">
        <v>45422</v>
      </c>
      <c r="D112" s="79">
        <f>E112+F112</f>
        <v>-38.659999999999997</v>
      </c>
      <c r="E112" s="79">
        <v>-10.51</v>
      </c>
      <c r="F112" s="79">
        <v>-28.15</v>
      </c>
      <c r="G112" s="78">
        <v>45422</v>
      </c>
      <c r="H112" s="77" t="s">
        <v>9846</v>
      </c>
      <c r="I112" s="80">
        <v>1540780</v>
      </c>
      <c r="J112" s="80" t="str">
        <f>VLOOKUP(I112,'ITEM NUMBER (UPDATED)'!A:E,5,0)</f>
        <v>BR40-2136</v>
      </c>
      <c r="K112" s="80">
        <v>207562</v>
      </c>
      <c r="L112" s="77" t="str">
        <f>VLOOKUP(I112,'ITEM NUMBER (UPDATED)'!A:B,2,0)</f>
        <v>Costco01</v>
      </c>
      <c r="M112" s="11" t="str">
        <f>VLOOKUP(I112,'ITEM NUMBER (UPDATED)'!A:C,3,0)</f>
        <v>WIN</v>
      </c>
      <c r="N112" s="1">
        <f>VLOOKUP(I112,'ITEM NUMBER (UPDATED)'!A:D,4,0)</f>
        <v>60</v>
      </c>
      <c r="O112" s="42">
        <f>VLOOKUP(I112,'ITEM NUMBER (UPDATED)'!A:F,6,0)</f>
        <v>28.15</v>
      </c>
      <c r="P112" s="84">
        <f t="shared" si="4"/>
        <v>-1</v>
      </c>
      <c r="Q112" s="114">
        <v>28.15</v>
      </c>
      <c r="R112" s="84" t="b">
        <f t="shared" si="5"/>
        <v>1</v>
      </c>
      <c r="S112" t="s">
        <v>1289</v>
      </c>
      <c r="T112" s="76" t="s">
        <v>10219</v>
      </c>
    </row>
    <row r="113" spans="1:20" x14ac:dyDescent="0.25">
      <c r="A113" s="77" t="s">
        <v>9848</v>
      </c>
      <c r="B113" s="77" t="s">
        <v>9847</v>
      </c>
      <c r="C113" s="78">
        <v>45422</v>
      </c>
      <c r="D113" s="79">
        <f>E113+F113</f>
        <v>-42.7</v>
      </c>
      <c r="E113" s="79">
        <v>-11.1</v>
      </c>
      <c r="F113" s="79">
        <v>-31.6</v>
      </c>
      <c r="G113" s="78">
        <v>45422</v>
      </c>
      <c r="H113" s="77" t="s">
        <v>9846</v>
      </c>
      <c r="I113" s="80">
        <v>1540784</v>
      </c>
      <c r="J113" s="80" t="str">
        <f>VLOOKUP(I113,'ITEM NUMBER (UPDATED)'!A:E,5,0)</f>
        <v>BR40-2137</v>
      </c>
      <c r="K113" s="80">
        <v>207562</v>
      </c>
      <c r="L113" s="77" t="str">
        <f>VLOOKUP(I113,'ITEM NUMBER (UPDATED)'!A:B,2,0)</f>
        <v>Costco01</v>
      </c>
      <c r="M113" s="11" t="str">
        <f>VLOOKUP(I113,'ITEM NUMBER (UPDATED)'!A:C,3,0)</f>
        <v>WIN</v>
      </c>
      <c r="N113" s="1">
        <f>VLOOKUP(I113,'ITEM NUMBER (UPDATED)'!A:D,4,0)</f>
        <v>60</v>
      </c>
      <c r="O113" s="42">
        <f>VLOOKUP(I113,'ITEM NUMBER (UPDATED)'!A:F,6,0)</f>
        <v>31.6</v>
      </c>
      <c r="P113" s="84">
        <f t="shared" si="4"/>
        <v>-1</v>
      </c>
      <c r="Q113" s="114">
        <v>31.6</v>
      </c>
      <c r="R113" s="84" t="b">
        <f t="shared" si="5"/>
        <v>1</v>
      </c>
      <c r="S113" t="s">
        <v>1289</v>
      </c>
      <c r="T113" s="76" t="s">
        <v>10219</v>
      </c>
    </row>
    <row r="114" spans="1:20" x14ac:dyDescent="0.25">
      <c r="A114" s="77" t="s">
        <v>9848</v>
      </c>
      <c r="B114" s="77" t="s">
        <v>9847</v>
      </c>
      <c r="C114" s="78">
        <v>45422</v>
      </c>
      <c r="D114" s="79">
        <f>E114+F114</f>
        <v>-260.16000000000003</v>
      </c>
      <c r="E114" s="79">
        <v>-28.11</v>
      </c>
      <c r="F114" s="79">
        <v>-232.05</v>
      </c>
      <c r="G114" s="78">
        <v>45422</v>
      </c>
      <c r="H114" s="77" t="s">
        <v>9846</v>
      </c>
      <c r="I114" s="80">
        <v>1662420</v>
      </c>
      <c r="J114" s="80" t="str">
        <f>VLOOKUP(I114,'ITEM NUMBER (UPDATED)'!A:E,5,0)</f>
        <v>TN55-0480</v>
      </c>
      <c r="K114" s="80">
        <v>207562</v>
      </c>
      <c r="L114" s="77" t="str">
        <f>VLOOKUP(I114,'ITEM NUMBER (UPDATED)'!A:B,2,0)</f>
        <v>Costco01</v>
      </c>
      <c r="M114" s="11" t="str">
        <f>VLOOKUP(I114,'ITEM NUMBER (UPDATED)'!A:C,3,0)</f>
        <v>BLK</v>
      </c>
      <c r="N114" s="1">
        <f>VLOOKUP(I114,'ITEM NUMBER (UPDATED)'!A:D,4,0)</f>
        <v>32</v>
      </c>
      <c r="O114" s="42">
        <f>VLOOKUP(I114,'ITEM NUMBER (UPDATED)'!A:F,6,0)</f>
        <v>77.349999999999994</v>
      </c>
      <c r="P114" s="84">
        <f t="shared" si="4"/>
        <v>-3.0000000000000004</v>
      </c>
      <c r="Q114" s="114">
        <v>77.349999999999994</v>
      </c>
      <c r="R114" s="84" t="b">
        <f t="shared" si="5"/>
        <v>1</v>
      </c>
      <c r="S114" t="s">
        <v>1289</v>
      </c>
      <c r="T114" s="76" t="s">
        <v>10219</v>
      </c>
    </row>
    <row r="115" spans="1:20" x14ac:dyDescent="0.25">
      <c r="A115" s="77" t="s">
        <v>9865</v>
      </c>
      <c r="B115" s="77" t="s">
        <v>9866</v>
      </c>
      <c r="C115" s="78">
        <v>45426</v>
      </c>
      <c r="D115" s="79">
        <v>-77.430000000000007</v>
      </c>
      <c r="E115" s="79">
        <v>-15.16</v>
      </c>
      <c r="F115" s="79">
        <v>-62.27</v>
      </c>
      <c r="G115" s="78">
        <v>45426</v>
      </c>
      <c r="H115" s="77" t="s">
        <v>9867</v>
      </c>
      <c r="I115" s="80">
        <v>1339334</v>
      </c>
      <c r="J115" s="80" t="str">
        <f>VLOOKUP(I115,'ITEM NUMBER (UPDATED)'!A:E,5,0)</f>
        <v>BR55-1893</v>
      </c>
      <c r="K115" s="80">
        <v>12227095</v>
      </c>
      <c r="L115" s="77" t="str">
        <f>VLOOKUP(I115,'ITEM NUMBER (UPDATED)'!A:B,2,0)</f>
        <v>Costco01</v>
      </c>
      <c r="M115" s="11" t="str">
        <f>VLOOKUP(I115,'ITEM NUMBER (UPDATED)'!A:C,3,0)</f>
        <v>BLK</v>
      </c>
      <c r="N115" s="1">
        <f>VLOOKUP(I115,'ITEM NUMBER (UPDATED)'!A:D,4,0)</f>
        <v>32</v>
      </c>
      <c r="O115" s="42">
        <f>VLOOKUP(I115,'ITEM NUMBER (UPDATED)'!A:F,6,0)</f>
        <v>62.27</v>
      </c>
      <c r="P115" s="84">
        <f t="shared" si="4"/>
        <v>-1</v>
      </c>
      <c r="Q115" s="114">
        <v>62.27</v>
      </c>
      <c r="R115" s="84" t="b">
        <f t="shared" si="5"/>
        <v>1</v>
      </c>
      <c r="S115" t="s">
        <v>1289</v>
      </c>
      <c r="T115" s="76" t="s">
        <v>10219</v>
      </c>
    </row>
    <row r="116" spans="1:20" x14ac:dyDescent="0.25">
      <c r="A116" s="77" t="s">
        <v>9865</v>
      </c>
      <c r="B116" s="77" t="s">
        <v>9868</v>
      </c>
      <c r="C116" s="78">
        <v>45426</v>
      </c>
      <c r="D116" s="79">
        <v>-32.380000000000003</v>
      </c>
      <c r="E116" s="79">
        <v>-9.8800000000000008</v>
      </c>
      <c r="F116" s="79">
        <v>-22.5</v>
      </c>
      <c r="G116" s="78">
        <v>45426</v>
      </c>
      <c r="H116" s="77" t="s">
        <v>9869</v>
      </c>
      <c r="I116" s="80">
        <v>1663079</v>
      </c>
      <c r="J116" s="80" t="str">
        <f>VLOOKUP(I116,'ITEM NUMBER (UPDATED)'!A:E,5,0)</f>
        <v>MT70-0307</v>
      </c>
      <c r="K116" s="80">
        <v>12227095</v>
      </c>
      <c r="L116" s="77" t="str">
        <f>VLOOKUP(I116,'ITEM NUMBER (UPDATED)'!A:B,2,0)</f>
        <v>Costco01</v>
      </c>
      <c r="M116" s="11" t="str">
        <f>VLOOKUP(I116,'ITEM NUMBER (UPDATED)'!A:C,3,0)</f>
        <v>BATH</v>
      </c>
      <c r="N116" s="1">
        <f>VLOOKUP(I116,'ITEM NUMBER (UPDATED)'!A:D,4,0)</f>
        <v>55</v>
      </c>
      <c r="O116" s="42">
        <f>VLOOKUP(I116,'ITEM NUMBER (UPDATED)'!A:F,6,0)</f>
        <v>22.5</v>
      </c>
      <c r="P116" s="84">
        <f t="shared" si="4"/>
        <v>-1</v>
      </c>
      <c r="Q116" s="114">
        <v>22.5</v>
      </c>
      <c r="R116" s="84" t="b">
        <f t="shared" si="5"/>
        <v>1</v>
      </c>
      <c r="S116" t="s">
        <v>1289</v>
      </c>
      <c r="T116" s="76" t="s">
        <v>10219</v>
      </c>
    </row>
    <row r="117" spans="1:20" x14ac:dyDescent="0.25">
      <c r="A117" s="77" t="s">
        <v>9865</v>
      </c>
      <c r="B117" s="77" t="s">
        <v>9870</v>
      </c>
      <c r="C117" s="78">
        <v>45426</v>
      </c>
      <c r="D117" s="79">
        <v>-32.380000000000003</v>
      </c>
      <c r="E117" s="79">
        <v>-9.8800000000000008</v>
      </c>
      <c r="F117" s="79">
        <v>-22.5</v>
      </c>
      <c r="G117" s="78">
        <v>45426</v>
      </c>
      <c r="H117" s="77" t="s">
        <v>9871</v>
      </c>
      <c r="I117" s="80">
        <v>1663082</v>
      </c>
      <c r="J117" s="80" t="str">
        <f>VLOOKUP(I117,'ITEM NUMBER (UPDATED)'!A:E,5,0)</f>
        <v>MT70-0308</v>
      </c>
      <c r="K117" s="80">
        <v>12227095</v>
      </c>
      <c r="L117" s="77" t="str">
        <f>VLOOKUP(I117,'ITEM NUMBER (UPDATED)'!A:B,2,0)</f>
        <v>Costco01</v>
      </c>
      <c r="M117" s="11" t="str">
        <f>VLOOKUP(I117,'ITEM NUMBER (UPDATED)'!A:C,3,0)</f>
        <v>BATH</v>
      </c>
      <c r="N117" s="1">
        <f>VLOOKUP(I117,'ITEM NUMBER (UPDATED)'!A:D,4,0)</f>
        <v>55</v>
      </c>
      <c r="O117" s="42">
        <f>VLOOKUP(I117,'ITEM NUMBER (UPDATED)'!A:F,6,0)</f>
        <v>22.5</v>
      </c>
      <c r="P117" s="84">
        <f t="shared" si="4"/>
        <v>-1</v>
      </c>
      <c r="Q117" s="114">
        <v>22.5</v>
      </c>
      <c r="R117" s="84" t="b">
        <f t="shared" si="5"/>
        <v>1</v>
      </c>
      <c r="S117" t="s">
        <v>1289</v>
      </c>
      <c r="T117" s="76" t="s">
        <v>10219</v>
      </c>
    </row>
    <row r="118" spans="1:20" x14ac:dyDescent="0.25">
      <c r="A118" s="77" t="s">
        <v>9865</v>
      </c>
      <c r="B118" s="77" t="s">
        <v>9872</v>
      </c>
      <c r="C118" s="78">
        <v>45426</v>
      </c>
      <c r="D118" s="79">
        <v>-24.51</v>
      </c>
      <c r="E118" s="79">
        <v>0</v>
      </c>
      <c r="F118" s="79">
        <v>-24.51</v>
      </c>
      <c r="G118" s="78">
        <v>45426</v>
      </c>
      <c r="H118" s="77" t="s">
        <v>9873</v>
      </c>
      <c r="I118" s="80">
        <v>1775618</v>
      </c>
      <c r="J118" s="80" t="str">
        <f>VLOOKUP(I118,'ITEM NUMBER (UPDATED)'!A:E,5,0)</f>
        <v>CO63HN6256E</v>
      </c>
      <c r="K118" s="80">
        <v>207739</v>
      </c>
      <c r="L118" s="77" t="str">
        <f>VLOOKUP(I118,'ITEM NUMBER (UPDATED)'!A:B,2,0)</f>
        <v>Costco01</v>
      </c>
      <c r="M118" s="11" t="str">
        <f>VLOOKUP(I118,'ITEM NUMBER (UPDATED)'!A:C,3,0)</f>
        <v>PETB</v>
      </c>
      <c r="N118" s="1">
        <f>VLOOKUP(I118,'ITEM NUMBER (UPDATED)'!A:D,4,0)</f>
        <v>40</v>
      </c>
      <c r="O118" s="42">
        <f>VLOOKUP(I118,'ITEM NUMBER (UPDATED)'!A:F,6,0)</f>
        <v>25.8</v>
      </c>
      <c r="P118" s="84">
        <f t="shared" si="4"/>
        <v>-0.95000000000000007</v>
      </c>
      <c r="Q118" s="114">
        <v>25.8</v>
      </c>
      <c r="R118" s="84" t="b">
        <f t="shared" si="5"/>
        <v>1</v>
      </c>
      <c r="S118" t="s">
        <v>1289</v>
      </c>
      <c r="T118" s="76" t="s">
        <v>10219</v>
      </c>
    </row>
    <row r="119" spans="1:20" x14ac:dyDescent="0.25">
      <c r="A119" s="77" t="s">
        <v>9865</v>
      </c>
      <c r="B119" s="77" t="s">
        <v>9874</v>
      </c>
      <c r="C119" s="78">
        <v>45426</v>
      </c>
      <c r="D119" s="79">
        <v>-22.78</v>
      </c>
      <c r="E119" s="79">
        <v>0</v>
      </c>
      <c r="F119" s="79">
        <v>-22.78</v>
      </c>
      <c r="G119" s="78">
        <v>45426</v>
      </c>
      <c r="H119" s="77" t="s">
        <v>9875</v>
      </c>
      <c r="I119" s="80">
        <v>1529939</v>
      </c>
      <c r="J119" s="80" t="str">
        <f>VLOOKUP(I119,'ITEM NUMBER (UPDATED)'!A:E,5,0)</f>
        <v>CO63PT5559E</v>
      </c>
      <c r="K119" s="80">
        <v>207739</v>
      </c>
      <c r="L119" s="77" t="str">
        <f>VLOOKUP(I119,'ITEM NUMBER (UPDATED)'!A:B,2,0)</f>
        <v>Costco01</v>
      </c>
      <c r="M119" s="11" t="str">
        <f>VLOOKUP(I119,'ITEM NUMBER (UPDATED)'!A:C,3,0)</f>
        <v>PETB</v>
      </c>
      <c r="N119" s="1">
        <f>VLOOKUP(I119,'ITEM NUMBER (UPDATED)'!A:D,4,0)</f>
        <v>40</v>
      </c>
      <c r="O119" s="42">
        <f>VLOOKUP(I119,'ITEM NUMBER (UPDATED)'!A:F,6,0)</f>
        <v>22.78</v>
      </c>
      <c r="P119" s="84">
        <f t="shared" si="4"/>
        <v>-1</v>
      </c>
      <c r="Q119" s="114">
        <v>22.78</v>
      </c>
      <c r="R119" s="84" t="b">
        <f t="shared" si="5"/>
        <v>1</v>
      </c>
      <c r="S119" t="s">
        <v>1289</v>
      </c>
      <c r="T119" s="76" t="s">
        <v>10219</v>
      </c>
    </row>
    <row r="120" spans="1:20" x14ac:dyDescent="0.25">
      <c r="A120" s="77" t="s">
        <v>9865</v>
      </c>
      <c r="B120" s="77" t="s">
        <v>9874</v>
      </c>
      <c r="C120" s="78">
        <v>45426</v>
      </c>
      <c r="D120" s="79">
        <v>-22.78</v>
      </c>
      <c r="E120" s="79">
        <v>0</v>
      </c>
      <c r="F120" s="79">
        <v>-22.78</v>
      </c>
      <c r="G120" s="78">
        <v>45426</v>
      </c>
      <c r="H120" s="77" t="s">
        <v>9875</v>
      </c>
      <c r="I120" s="80">
        <v>1529944</v>
      </c>
      <c r="J120" s="80" t="str">
        <f>VLOOKUP(I120,'ITEM NUMBER (UPDATED)'!A:E,5,0)</f>
        <v>CO63PT5560E</v>
      </c>
      <c r="K120" s="80">
        <v>207739</v>
      </c>
      <c r="L120" s="77" t="str">
        <f>VLOOKUP(I120,'ITEM NUMBER (UPDATED)'!A:B,2,0)</f>
        <v>Costco01</v>
      </c>
      <c r="M120" s="11" t="str">
        <f>VLOOKUP(I120,'ITEM NUMBER (UPDATED)'!A:C,3,0)</f>
        <v>PETB</v>
      </c>
      <c r="N120" s="1">
        <f>VLOOKUP(I120,'ITEM NUMBER (UPDATED)'!A:D,4,0)</f>
        <v>40</v>
      </c>
      <c r="O120" s="42">
        <f>VLOOKUP(I120,'ITEM NUMBER (UPDATED)'!A:F,6,0)</f>
        <v>22.78</v>
      </c>
      <c r="P120" s="84">
        <f t="shared" si="4"/>
        <v>-1</v>
      </c>
      <c r="Q120" s="114">
        <v>22.78</v>
      </c>
      <c r="R120" s="84" t="b">
        <f t="shared" si="5"/>
        <v>1</v>
      </c>
      <c r="S120" t="s">
        <v>1289</v>
      </c>
      <c r="T120" s="76" t="s">
        <v>10219</v>
      </c>
    </row>
    <row r="121" spans="1:20" x14ac:dyDescent="0.25">
      <c r="A121" s="77" t="s">
        <v>9865</v>
      </c>
      <c r="B121" s="77" t="s">
        <v>9876</v>
      </c>
      <c r="C121" s="78">
        <v>45426</v>
      </c>
      <c r="D121" s="79">
        <v>-95.31</v>
      </c>
      <c r="E121" s="79">
        <v>-9.4600000000000009</v>
      </c>
      <c r="F121" s="79">
        <v>-85.85</v>
      </c>
      <c r="G121" s="78">
        <v>45426</v>
      </c>
      <c r="H121" s="77" t="s">
        <v>9877</v>
      </c>
      <c r="I121" s="80">
        <v>1662421</v>
      </c>
      <c r="J121" s="80" t="str">
        <f>VLOOKUP(I121,'ITEM NUMBER (UPDATED)'!A:E,5,0)</f>
        <v>TN55-0481</v>
      </c>
      <c r="K121" s="80">
        <v>207739</v>
      </c>
      <c r="L121" s="77" t="str">
        <f>VLOOKUP(I121,'ITEM NUMBER (UPDATED)'!A:B,2,0)</f>
        <v>Costco01</v>
      </c>
      <c r="M121" s="11" t="str">
        <f>VLOOKUP(I121,'ITEM NUMBER (UPDATED)'!A:C,3,0)</f>
        <v>BLK</v>
      </c>
      <c r="N121" s="1">
        <f>VLOOKUP(I121,'ITEM NUMBER (UPDATED)'!A:D,4,0)</f>
        <v>32</v>
      </c>
      <c r="O121" s="42">
        <f>VLOOKUP(I121,'ITEM NUMBER (UPDATED)'!A:F,6,0)</f>
        <v>85.85</v>
      </c>
      <c r="P121" s="84">
        <f t="shared" si="4"/>
        <v>-1</v>
      </c>
      <c r="Q121" s="114">
        <v>85.85</v>
      </c>
      <c r="R121" s="84" t="b">
        <f t="shared" si="5"/>
        <v>1</v>
      </c>
      <c r="S121" t="s">
        <v>1289</v>
      </c>
      <c r="T121" s="76" t="s">
        <v>10219</v>
      </c>
    </row>
    <row r="122" spans="1:20" x14ac:dyDescent="0.25">
      <c r="A122" s="77" t="s">
        <v>9865</v>
      </c>
      <c r="B122" s="77" t="s">
        <v>9878</v>
      </c>
      <c r="C122" s="78">
        <v>45426</v>
      </c>
      <c r="D122" s="79">
        <v>-39</v>
      </c>
      <c r="E122" s="79">
        <v>0</v>
      </c>
      <c r="F122" s="79">
        <v>-39</v>
      </c>
      <c r="G122" s="78">
        <v>45426</v>
      </c>
      <c r="H122" s="77" t="s">
        <v>9879</v>
      </c>
      <c r="I122" s="80">
        <v>1529947</v>
      </c>
      <c r="J122" s="80" t="str">
        <f>VLOOKUP(I122,'ITEM NUMBER (UPDATED)'!A:E,5,0)</f>
        <v>CO63PN5563E</v>
      </c>
      <c r="K122" s="80">
        <v>207739</v>
      </c>
      <c r="L122" s="77" t="str">
        <f>VLOOKUP(I122,'ITEM NUMBER (UPDATED)'!A:B,2,0)</f>
        <v>Costco01</v>
      </c>
      <c r="M122" s="11" t="str">
        <f>VLOOKUP(I122,'ITEM NUMBER (UPDATED)'!A:C,3,0)</f>
        <v>PETB</v>
      </c>
      <c r="N122" s="1">
        <f>VLOOKUP(I122,'ITEM NUMBER (UPDATED)'!A:D,4,0)</f>
        <v>40</v>
      </c>
      <c r="O122" s="42">
        <f>VLOOKUP(I122,'ITEM NUMBER (UPDATED)'!A:F,6,0)</f>
        <v>39</v>
      </c>
      <c r="P122" s="84">
        <f t="shared" si="4"/>
        <v>-1</v>
      </c>
      <c r="Q122" s="114">
        <v>39</v>
      </c>
      <c r="R122" s="84" t="b">
        <f t="shared" si="5"/>
        <v>1</v>
      </c>
      <c r="S122" t="s">
        <v>1289</v>
      </c>
      <c r="T122" s="76" t="s">
        <v>10219</v>
      </c>
    </row>
    <row r="123" spans="1:20" x14ac:dyDescent="0.25">
      <c r="A123" s="77" t="s">
        <v>9865</v>
      </c>
      <c r="B123" s="77" t="s">
        <v>9878</v>
      </c>
      <c r="C123" s="78">
        <v>45426</v>
      </c>
      <c r="D123" s="79">
        <v>-24.51</v>
      </c>
      <c r="E123" s="79">
        <v>0</v>
      </c>
      <c r="F123" s="79">
        <v>-24.51</v>
      </c>
      <c r="G123" s="78">
        <v>45426</v>
      </c>
      <c r="H123" s="77" t="s">
        <v>9879</v>
      </c>
      <c r="I123" s="80">
        <v>1775620</v>
      </c>
      <c r="J123" s="80" t="str">
        <f>VLOOKUP(I123,'ITEM NUMBER (UPDATED)'!A:E,5,0)</f>
        <v>CO63HN6258E</v>
      </c>
      <c r="K123" s="80">
        <v>207739</v>
      </c>
      <c r="L123" s="77" t="str">
        <f>VLOOKUP(I123,'ITEM NUMBER (UPDATED)'!A:B,2,0)</f>
        <v>Costco01</v>
      </c>
      <c r="M123" s="11" t="str">
        <f>VLOOKUP(I123,'ITEM NUMBER (UPDATED)'!A:C,3,0)</f>
        <v>PETB</v>
      </c>
      <c r="N123" s="1">
        <f>VLOOKUP(I123,'ITEM NUMBER (UPDATED)'!A:D,4,0)</f>
        <v>40</v>
      </c>
      <c r="O123" s="42">
        <f>VLOOKUP(I123,'ITEM NUMBER (UPDATED)'!A:F,6,0)</f>
        <v>25.8</v>
      </c>
      <c r="P123" s="84">
        <f t="shared" si="4"/>
        <v>-0.95000000000000007</v>
      </c>
      <c r="Q123" s="114">
        <v>25.8</v>
      </c>
      <c r="R123" s="84" t="b">
        <f t="shared" si="5"/>
        <v>1</v>
      </c>
      <c r="S123" t="s">
        <v>1289</v>
      </c>
      <c r="T123" s="76" t="s">
        <v>10219</v>
      </c>
    </row>
    <row r="124" spans="1:20" x14ac:dyDescent="0.25">
      <c r="A124" s="77" t="s">
        <v>9865</v>
      </c>
      <c r="B124" s="77" t="s">
        <v>9880</v>
      </c>
      <c r="C124" s="78">
        <v>45426</v>
      </c>
      <c r="D124" s="79">
        <v>-86.72</v>
      </c>
      <c r="E124" s="79">
        <v>-9.3699999999999992</v>
      </c>
      <c r="F124" s="79">
        <v>-77.349999999999994</v>
      </c>
      <c r="G124" s="78">
        <v>45426</v>
      </c>
      <c r="H124" s="77" t="s">
        <v>9881</v>
      </c>
      <c r="I124" s="80">
        <v>1662420</v>
      </c>
      <c r="J124" s="80" t="str">
        <f>VLOOKUP(I124,'ITEM NUMBER (UPDATED)'!A:E,5,0)</f>
        <v>TN55-0480</v>
      </c>
      <c r="K124" s="80">
        <v>207739</v>
      </c>
      <c r="L124" s="77" t="str">
        <f>VLOOKUP(I124,'ITEM NUMBER (UPDATED)'!A:B,2,0)</f>
        <v>Costco01</v>
      </c>
      <c r="M124" s="11" t="str">
        <f>VLOOKUP(I124,'ITEM NUMBER (UPDATED)'!A:C,3,0)</f>
        <v>BLK</v>
      </c>
      <c r="N124" s="1">
        <f>VLOOKUP(I124,'ITEM NUMBER (UPDATED)'!A:D,4,0)</f>
        <v>32</v>
      </c>
      <c r="O124" s="42">
        <f>VLOOKUP(I124,'ITEM NUMBER (UPDATED)'!A:F,6,0)</f>
        <v>77.349999999999994</v>
      </c>
      <c r="P124" s="84">
        <f t="shared" si="4"/>
        <v>-1</v>
      </c>
      <c r="Q124" s="114">
        <v>77.349999999999994</v>
      </c>
      <c r="R124" s="84" t="b">
        <f t="shared" si="5"/>
        <v>1</v>
      </c>
      <c r="S124" t="s">
        <v>1289</v>
      </c>
      <c r="T124" s="76" t="s">
        <v>10219</v>
      </c>
    </row>
    <row r="125" spans="1:20" x14ac:dyDescent="0.25">
      <c r="A125" s="77" t="s">
        <v>9865</v>
      </c>
      <c r="B125" s="77" t="s">
        <v>9882</v>
      </c>
      <c r="C125" s="78">
        <v>45426</v>
      </c>
      <c r="D125" s="79">
        <f>E125+F125</f>
        <v>-95.31</v>
      </c>
      <c r="E125" s="79">
        <v>-9.4600000000000009</v>
      </c>
      <c r="F125" s="79">
        <v>-85.85</v>
      </c>
      <c r="G125" s="78">
        <v>45426</v>
      </c>
      <c r="H125" s="77" t="s">
        <v>9883</v>
      </c>
      <c r="I125" s="80">
        <v>1540787</v>
      </c>
      <c r="J125" s="80" t="str">
        <f>VLOOKUP(I125,'ITEM NUMBER (UPDATED)'!A:E,5,0)</f>
        <v>BR40-2135</v>
      </c>
      <c r="K125" s="80">
        <v>207739</v>
      </c>
      <c r="L125" s="77" t="str">
        <f>VLOOKUP(I125,'ITEM NUMBER (UPDATED)'!A:B,2,0)</f>
        <v>Costco01</v>
      </c>
      <c r="M125" s="11" t="str">
        <f>VLOOKUP(I125,'ITEM NUMBER (UPDATED)'!A:C,3,0)</f>
        <v>WIN</v>
      </c>
      <c r="N125" s="1">
        <f>VLOOKUP(I125,'ITEM NUMBER (UPDATED)'!A:D,4,0)</f>
        <v>60</v>
      </c>
      <c r="O125" s="42">
        <f>VLOOKUP(I125,'ITEM NUMBER (UPDATED)'!A:F,6,0)</f>
        <v>31.6</v>
      </c>
      <c r="P125" s="84">
        <f t="shared" si="4"/>
        <v>-2.7167721518987338</v>
      </c>
      <c r="Q125" s="114">
        <v>31.6</v>
      </c>
      <c r="R125" s="84" t="b">
        <f t="shared" si="5"/>
        <v>1</v>
      </c>
      <c r="S125" t="s">
        <v>1289</v>
      </c>
      <c r="T125" s="76" t="s">
        <v>10219</v>
      </c>
    </row>
    <row r="126" spans="1:20" x14ac:dyDescent="0.25">
      <c r="A126" s="77" t="s">
        <v>9865</v>
      </c>
      <c r="B126" s="77" t="s">
        <v>9882</v>
      </c>
      <c r="C126" s="78">
        <v>45426</v>
      </c>
      <c r="D126" s="79">
        <f>E126+F126</f>
        <v>-85.4</v>
      </c>
      <c r="E126" s="79">
        <v>-22.2</v>
      </c>
      <c r="F126" s="79">
        <v>-63.2</v>
      </c>
      <c r="G126" s="78">
        <v>45426</v>
      </c>
      <c r="H126" s="77" t="s">
        <v>9883</v>
      </c>
      <c r="I126" s="80">
        <v>1662422</v>
      </c>
      <c r="J126" s="80" t="str">
        <f>VLOOKUP(I126,'ITEM NUMBER (UPDATED)'!A:E,5,0)</f>
        <v>TN55-0482</v>
      </c>
      <c r="K126" s="80">
        <v>207739</v>
      </c>
      <c r="L126" s="77" t="str">
        <f>VLOOKUP(I126,'ITEM NUMBER (UPDATED)'!A:B,2,0)</f>
        <v>Costco01</v>
      </c>
      <c r="M126" s="11" t="str">
        <f>VLOOKUP(I126,'ITEM NUMBER (UPDATED)'!A:C,3,0)</f>
        <v>BLK</v>
      </c>
      <c r="N126" s="1">
        <f>VLOOKUP(I126,'ITEM NUMBER (UPDATED)'!A:D,4,0)</f>
        <v>32</v>
      </c>
      <c r="O126" s="42">
        <f>VLOOKUP(I126,'ITEM NUMBER (UPDATED)'!A:F,6,0)</f>
        <v>85.85</v>
      </c>
      <c r="P126" s="84">
        <f t="shared" si="4"/>
        <v>-0.73616773442050099</v>
      </c>
      <c r="Q126" s="114">
        <v>85.85</v>
      </c>
      <c r="R126" s="84" t="b">
        <f t="shared" si="5"/>
        <v>1</v>
      </c>
      <c r="S126" t="s">
        <v>1289</v>
      </c>
      <c r="T126" s="76" t="s">
        <v>10219</v>
      </c>
    </row>
    <row r="127" spans="1:20" x14ac:dyDescent="0.25">
      <c r="A127" s="77" t="s">
        <v>9865</v>
      </c>
      <c r="B127" s="77" t="s">
        <v>9884</v>
      </c>
      <c r="C127" s="78">
        <v>45426</v>
      </c>
      <c r="D127" s="79">
        <v>-25.55</v>
      </c>
      <c r="E127" s="79">
        <v>0</v>
      </c>
      <c r="F127" s="79">
        <v>-25.55</v>
      </c>
      <c r="G127" s="78">
        <v>45426</v>
      </c>
      <c r="H127" s="77" t="s">
        <v>9885</v>
      </c>
      <c r="I127" s="80">
        <v>1516597</v>
      </c>
      <c r="J127" s="80" t="str">
        <f>VLOOKUP(I127,'ITEM NUMBER (UPDATED)'!A:E,5,0)</f>
        <v>CO63HC5550E</v>
      </c>
      <c r="K127" s="80">
        <v>207739</v>
      </c>
      <c r="L127" s="77" t="str">
        <f>VLOOKUP(I127,'ITEM NUMBER (UPDATED)'!A:B,2,0)</f>
        <v>Costco01</v>
      </c>
      <c r="M127" s="11" t="str">
        <f>VLOOKUP(I127,'ITEM NUMBER (UPDATED)'!A:C,3,0)</f>
        <v>PETB</v>
      </c>
      <c r="N127" s="1">
        <f>VLOOKUP(I127,'ITEM NUMBER (UPDATED)'!A:D,4,0)</f>
        <v>40</v>
      </c>
      <c r="O127" s="42">
        <f>VLOOKUP(I127,'ITEM NUMBER (UPDATED)'!A:F,6,0)</f>
        <v>25.55</v>
      </c>
      <c r="P127" s="84">
        <f t="shared" si="4"/>
        <v>-1</v>
      </c>
      <c r="Q127" s="114">
        <v>25.55</v>
      </c>
      <c r="R127" s="84" t="b">
        <f t="shared" si="5"/>
        <v>1</v>
      </c>
      <c r="S127" t="s">
        <v>1289</v>
      </c>
      <c r="T127" s="76" t="s">
        <v>10219</v>
      </c>
    </row>
    <row r="128" spans="1:20" x14ac:dyDescent="0.25">
      <c r="A128" s="77" t="s">
        <v>9865</v>
      </c>
      <c r="B128" s="77" t="s">
        <v>9886</v>
      </c>
      <c r="C128" s="78">
        <v>45426</v>
      </c>
      <c r="D128" s="79">
        <f>E128+F128</f>
        <v>-42.7</v>
      </c>
      <c r="E128" s="79">
        <v>-11.1</v>
      </c>
      <c r="F128" s="79">
        <v>-31.6</v>
      </c>
      <c r="G128" s="78">
        <v>45426</v>
      </c>
      <c r="H128" s="77" t="s">
        <v>9887</v>
      </c>
      <c r="I128" s="80">
        <v>1540785</v>
      </c>
      <c r="J128" s="80" t="str">
        <f>VLOOKUP(I128,'ITEM NUMBER (UPDATED)'!A:E,5,0)</f>
        <v>BR40-2141</v>
      </c>
      <c r="K128" s="80">
        <v>207739</v>
      </c>
      <c r="L128" s="77" t="str">
        <f>VLOOKUP(I128,'ITEM NUMBER (UPDATED)'!A:B,2,0)</f>
        <v>Costco01</v>
      </c>
      <c r="M128" s="11" t="str">
        <f>VLOOKUP(I128,'ITEM NUMBER (UPDATED)'!A:C,3,0)</f>
        <v>WIN</v>
      </c>
      <c r="N128" s="1">
        <f>VLOOKUP(I128,'ITEM NUMBER (UPDATED)'!A:D,4,0)</f>
        <v>60</v>
      </c>
      <c r="O128" s="42">
        <f>VLOOKUP(I128,'ITEM NUMBER (UPDATED)'!A:F,6,0)</f>
        <v>31.6</v>
      </c>
      <c r="P128" s="84">
        <f t="shared" si="4"/>
        <v>-1</v>
      </c>
      <c r="Q128" s="114">
        <v>31.6</v>
      </c>
      <c r="R128" s="84" t="b">
        <f t="shared" si="5"/>
        <v>1</v>
      </c>
      <c r="S128" t="s">
        <v>1289</v>
      </c>
      <c r="T128" s="76" t="s">
        <v>10219</v>
      </c>
    </row>
    <row r="129" spans="1:20" x14ac:dyDescent="0.25">
      <c r="A129" s="77" t="s">
        <v>9865</v>
      </c>
      <c r="B129" s="77" t="s">
        <v>9886</v>
      </c>
      <c r="C129" s="78">
        <v>45426</v>
      </c>
      <c r="D129" s="79">
        <f>E129+F129</f>
        <v>-260.16000000000003</v>
      </c>
      <c r="E129" s="79">
        <v>-28.11</v>
      </c>
      <c r="F129" s="79">
        <v>-232.05</v>
      </c>
      <c r="G129" s="78">
        <v>45426</v>
      </c>
      <c r="H129" s="77" t="s">
        <v>9887</v>
      </c>
      <c r="I129" s="80">
        <v>1662420</v>
      </c>
      <c r="J129" s="80" t="str">
        <f>VLOOKUP(I129,'ITEM NUMBER (UPDATED)'!A:E,5,0)</f>
        <v>TN55-0480</v>
      </c>
      <c r="K129" s="80">
        <v>207739</v>
      </c>
      <c r="L129" s="77" t="str">
        <f>VLOOKUP(I129,'ITEM NUMBER (UPDATED)'!A:B,2,0)</f>
        <v>Costco01</v>
      </c>
      <c r="M129" s="11" t="str">
        <f>VLOOKUP(I129,'ITEM NUMBER (UPDATED)'!A:C,3,0)</f>
        <v>BLK</v>
      </c>
      <c r="N129" s="1">
        <f>VLOOKUP(I129,'ITEM NUMBER (UPDATED)'!A:D,4,0)</f>
        <v>32</v>
      </c>
      <c r="O129" s="42">
        <f>VLOOKUP(I129,'ITEM NUMBER (UPDATED)'!A:F,6,0)</f>
        <v>77.349999999999994</v>
      </c>
      <c r="P129" s="84">
        <f t="shared" si="4"/>
        <v>-3.0000000000000004</v>
      </c>
      <c r="Q129" s="114">
        <v>77.349999999999994</v>
      </c>
      <c r="R129" s="84" t="b">
        <f t="shared" si="5"/>
        <v>1</v>
      </c>
      <c r="S129" t="s">
        <v>1289</v>
      </c>
      <c r="T129" s="76" t="s">
        <v>10219</v>
      </c>
    </row>
    <row r="130" spans="1:20" x14ac:dyDescent="0.25">
      <c r="A130" s="77" t="s">
        <v>9865</v>
      </c>
      <c r="B130" s="77" t="s">
        <v>9888</v>
      </c>
      <c r="C130" s="78">
        <v>45426</v>
      </c>
      <c r="D130" s="79">
        <v>-25.55</v>
      </c>
      <c r="E130" s="79">
        <v>0</v>
      </c>
      <c r="F130" s="79">
        <v>-25.55</v>
      </c>
      <c r="G130" s="78">
        <v>45426</v>
      </c>
      <c r="H130" s="77" t="s">
        <v>9889</v>
      </c>
      <c r="I130" s="80">
        <v>1516596</v>
      </c>
      <c r="J130" s="80" t="str">
        <f>VLOOKUP(I130,'ITEM NUMBER (UPDATED)'!A:E,5,0)</f>
        <v>CO63HC5549E</v>
      </c>
      <c r="K130" s="80">
        <v>207739</v>
      </c>
      <c r="L130" s="77" t="str">
        <f>VLOOKUP(I130,'ITEM NUMBER (UPDATED)'!A:B,2,0)</f>
        <v>Costco01</v>
      </c>
      <c r="M130" s="11" t="str">
        <f>VLOOKUP(I130,'ITEM NUMBER (UPDATED)'!A:C,3,0)</f>
        <v>PETB</v>
      </c>
      <c r="N130" s="1">
        <f>VLOOKUP(I130,'ITEM NUMBER (UPDATED)'!A:D,4,0)</f>
        <v>40</v>
      </c>
      <c r="O130" s="42">
        <f>VLOOKUP(I130,'ITEM NUMBER (UPDATED)'!A:F,6,0)</f>
        <v>25.55</v>
      </c>
      <c r="P130" s="84">
        <f t="shared" ref="P130:P193" si="8">F130/O130</f>
        <v>-1</v>
      </c>
      <c r="Q130" s="114">
        <v>25.55</v>
      </c>
      <c r="R130" s="84" t="b">
        <f t="shared" si="5"/>
        <v>1</v>
      </c>
      <c r="S130" t="s">
        <v>1289</v>
      </c>
      <c r="T130" s="76" t="s">
        <v>10219</v>
      </c>
    </row>
    <row r="131" spans="1:20" x14ac:dyDescent="0.25">
      <c r="A131" s="77" t="s">
        <v>9865</v>
      </c>
      <c r="B131" s="77" t="s">
        <v>9888</v>
      </c>
      <c r="C131" s="78">
        <v>45426</v>
      </c>
      <c r="D131" s="79">
        <v>-39</v>
      </c>
      <c r="E131" s="79">
        <v>0</v>
      </c>
      <c r="F131" s="79">
        <v>-39</v>
      </c>
      <c r="G131" s="78">
        <v>45426</v>
      </c>
      <c r="H131" s="77" t="s">
        <v>9889</v>
      </c>
      <c r="I131" s="80">
        <v>1529947</v>
      </c>
      <c r="J131" s="80" t="str">
        <f>VLOOKUP(I131,'ITEM NUMBER (UPDATED)'!A:E,5,0)</f>
        <v>CO63PN5563E</v>
      </c>
      <c r="K131" s="80">
        <v>207739</v>
      </c>
      <c r="L131" s="77" t="str">
        <f>VLOOKUP(I131,'ITEM NUMBER (UPDATED)'!A:B,2,0)</f>
        <v>Costco01</v>
      </c>
      <c r="M131" s="11" t="str">
        <f>VLOOKUP(I131,'ITEM NUMBER (UPDATED)'!A:C,3,0)</f>
        <v>PETB</v>
      </c>
      <c r="N131" s="1">
        <f>VLOOKUP(I131,'ITEM NUMBER (UPDATED)'!A:D,4,0)</f>
        <v>40</v>
      </c>
      <c r="O131" s="42">
        <f>VLOOKUP(I131,'ITEM NUMBER (UPDATED)'!A:F,6,0)</f>
        <v>39</v>
      </c>
      <c r="P131" s="84">
        <f t="shared" si="8"/>
        <v>-1</v>
      </c>
      <c r="Q131" s="114">
        <v>39</v>
      </c>
      <c r="R131" s="84" t="b">
        <f t="shared" ref="R131:R194" si="9">Q131=O131</f>
        <v>1</v>
      </c>
      <c r="S131" t="s">
        <v>1289</v>
      </c>
      <c r="T131" s="76" t="s">
        <v>10219</v>
      </c>
    </row>
    <row r="132" spans="1:20" x14ac:dyDescent="0.25">
      <c r="A132" s="77" t="s">
        <v>9865</v>
      </c>
      <c r="B132" s="77" t="s">
        <v>9890</v>
      </c>
      <c r="C132" s="78">
        <v>45426</v>
      </c>
      <c r="D132" s="79">
        <f>E132+F132</f>
        <v>-173.44</v>
      </c>
      <c r="E132" s="79">
        <v>-18.739999999999998</v>
      </c>
      <c r="F132" s="79">
        <v>-154.69999999999999</v>
      </c>
      <c r="G132" s="78">
        <v>45426</v>
      </c>
      <c r="H132" s="77" t="s">
        <v>9891</v>
      </c>
      <c r="I132" s="80">
        <v>1662420</v>
      </c>
      <c r="J132" s="80" t="str">
        <f>VLOOKUP(I132,'ITEM NUMBER (UPDATED)'!A:E,5,0)</f>
        <v>TN55-0480</v>
      </c>
      <c r="K132" s="80">
        <v>207739</v>
      </c>
      <c r="L132" s="77" t="str">
        <f>VLOOKUP(I132,'ITEM NUMBER (UPDATED)'!A:B,2,0)</f>
        <v>Costco01</v>
      </c>
      <c r="M132" s="11" t="str">
        <f>VLOOKUP(I132,'ITEM NUMBER (UPDATED)'!A:C,3,0)</f>
        <v>BLK</v>
      </c>
      <c r="N132" s="1">
        <f>VLOOKUP(I132,'ITEM NUMBER (UPDATED)'!A:D,4,0)</f>
        <v>32</v>
      </c>
      <c r="O132" s="42">
        <f>VLOOKUP(I132,'ITEM NUMBER (UPDATED)'!A:F,6,0)</f>
        <v>77.349999999999994</v>
      </c>
      <c r="P132" s="84">
        <f t="shared" si="8"/>
        <v>-2</v>
      </c>
      <c r="Q132" s="114">
        <v>77.349999999999994</v>
      </c>
      <c r="R132" s="84" t="b">
        <f t="shared" si="9"/>
        <v>1</v>
      </c>
      <c r="S132" t="s">
        <v>1289</v>
      </c>
      <c r="T132" s="76" t="s">
        <v>10219</v>
      </c>
    </row>
    <row r="133" spans="1:20" x14ac:dyDescent="0.25">
      <c r="A133" s="77" t="s">
        <v>9865</v>
      </c>
      <c r="B133" s="77" t="s">
        <v>9890</v>
      </c>
      <c r="C133" s="78">
        <v>45426</v>
      </c>
      <c r="D133" s="79">
        <f>E133+F133</f>
        <v>-95.31</v>
      </c>
      <c r="E133" s="79">
        <v>-9.4600000000000009</v>
      </c>
      <c r="F133" s="79">
        <v>-85.85</v>
      </c>
      <c r="G133" s="78">
        <v>45426</v>
      </c>
      <c r="H133" s="77" t="s">
        <v>9891</v>
      </c>
      <c r="I133" s="80">
        <v>1662421</v>
      </c>
      <c r="J133" s="80" t="str">
        <f>VLOOKUP(I133,'ITEM NUMBER (UPDATED)'!A:E,5,0)</f>
        <v>TN55-0481</v>
      </c>
      <c r="K133" s="80">
        <v>207739</v>
      </c>
      <c r="L133" s="77" t="str">
        <f>VLOOKUP(I133,'ITEM NUMBER (UPDATED)'!A:B,2,0)</f>
        <v>Costco01</v>
      </c>
      <c r="M133" s="11" t="str">
        <f>VLOOKUP(I133,'ITEM NUMBER (UPDATED)'!A:C,3,0)</f>
        <v>BLK</v>
      </c>
      <c r="N133" s="1">
        <f>VLOOKUP(I133,'ITEM NUMBER (UPDATED)'!A:D,4,0)</f>
        <v>32</v>
      </c>
      <c r="O133" s="42">
        <f>VLOOKUP(I133,'ITEM NUMBER (UPDATED)'!A:F,6,0)</f>
        <v>85.85</v>
      </c>
      <c r="P133" s="84">
        <f t="shared" si="8"/>
        <v>-1</v>
      </c>
      <c r="Q133" s="114">
        <v>85.85</v>
      </c>
      <c r="R133" s="84" t="b">
        <f t="shared" si="9"/>
        <v>1</v>
      </c>
      <c r="S133" t="s">
        <v>1289</v>
      </c>
      <c r="T133" s="76" t="s">
        <v>10219</v>
      </c>
    </row>
    <row r="134" spans="1:20" x14ac:dyDescent="0.25">
      <c r="A134" s="77" t="s">
        <v>9865</v>
      </c>
      <c r="B134" s="77" t="s">
        <v>9892</v>
      </c>
      <c r="C134" s="78">
        <v>45426</v>
      </c>
      <c r="D134" s="79">
        <f t="shared" ref="D134:D135" si="10">E134+F134</f>
        <v>-77.319999999999993</v>
      </c>
      <c r="E134" s="79">
        <v>-21.02</v>
      </c>
      <c r="F134" s="79">
        <v>-56.3</v>
      </c>
      <c r="G134" s="78">
        <v>45426</v>
      </c>
      <c r="H134" s="77" t="s">
        <v>9893</v>
      </c>
      <c r="I134" s="80">
        <v>1540783</v>
      </c>
      <c r="J134" s="80" t="str">
        <f>VLOOKUP(I134,'ITEM NUMBER (UPDATED)'!A:E,5,0)</f>
        <v>BR40-2134</v>
      </c>
      <c r="K134" s="80">
        <v>207739</v>
      </c>
      <c r="L134" s="77" t="str">
        <f>VLOOKUP(I134,'ITEM NUMBER (UPDATED)'!A:B,2,0)</f>
        <v>Costco01</v>
      </c>
      <c r="M134" s="11" t="str">
        <f>VLOOKUP(I134,'ITEM NUMBER (UPDATED)'!A:C,3,0)</f>
        <v>WIN</v>
      </c>
      <c r="N134" s="1">
        <f>VLOOKUP(I134,'ITEM NUMBER (UPDATED)'!A:D,4,0)</f>
        <v>60</v>
      </c>
      <c r="O134" s="42">
        <f>VLOOKUP(I134,'ITEM NUMBER (UPDATED)'!A:F,6,0)</f>
        <v>28.15</v>
      </c>
      <c r="P134" s="84">
        <f t="shared" si="8"/>
        <v>-2</v>
      </c>
      <c r="Q134" s="114">
        <v>28.15</v>
      </c>
      <c r="R134" s="84" t="b">
        <f t="shared" si="9"/>
        <v>1</v>
      </c>
      <c r="S134" t="s">
        <v>1289</v>
      </c>
      <c r="T134" s="76" t="s">
        <v>10219</v>
      </c>
    </row>
    <row r="135" spans="1:20" x14ac:dyDescent="0.25">
      <c r="A135" s="77" t="s">
        <v>9865</v>
      </c>
      <c r="B135" s="77" t="s">
        <v>9892</v>
      </c>
      <c r="C135" s="78">
        <v>45426</v>
      </c>
      <c r="D135" s="79">
        <f t="shared" si="10"/>
        <v>-35.870000000000005</v>
      </c>
      <c r="E135" s="79">
        <v>-8.89</v>
      </c>
      <c r="F135" s="79">
        <v>-26.98</v>
      </c>
      <c r="G135" s="78">
        <v>45426</v>
      </c>
      <c r="H135" s="77" t="s">
        <v>9893</v>
      </c>
      <c r="I135" s="80">
        <v>1793728</v>
      </c>
      <c r="J135" s="80" t="str">
        <f>VLOOKUP(I135,'ITEM NUMBER (UPDATED)'!A:E,5,0)</f>
        <v>CO16-373</v>
      </c>
      <c r="K135" s="80">
        <v>207739</v>
      </c>
      <c r="L135" s="77" t="str">
        <f>VLOOKUP(I135,'ITEM NUMBER (UPDATED)'!A:B,2,0)</f>
        <v>Costco01</v>
      </c>
      <c r="M135" s="11" t="str">
        <f>VLOOKUP(I135,'ITEM NUMBER (UPDATED)'!A:C,3,0)</f>
        <v>BASI</v>
      </c>
      <c r="N135" s="1">
        <f>VLOOKUP(I135,'ITEM NUMBER (UPDATED)'!A:D,4,0)</f>
        <v>15</v>
      </c>
      <c r="O135" s="42">
        <f>VLOOKUP(I135,'ITEM NUMBER (UPDATED)'!A:F,6,0)</f>
        <v>26.98</v>
      </c>
      <c r="P135" s="84">
        <f t="shared" si="8"/>
        <v>-1</v>
      </c>
      <c r="Q135" s="114">
        <v>26.98</v>
      </c>
      <c r="R135" s="84" t="b">
        <f t="shared" si="9"/>
        <v>1</v>
      </c>
      <c r="S135" t="s">
        <v>1289</v>
      </c>
      <c r="T135" s="76" t="s">
        <v>10219</v>
      </c>
    </row>
    <row r="136" spans="1:20" x14ac:dyDescent="0.25">
      <c r="A136" s="77" t="s">
        <v>9894</v>
      </c>
      <c r="B136" s="77" t="s">
        <v>9895</v>
      </c>
      <c r="C136" s="78">
        <v>45425</v>
      </c>
      <c r="D136" s="79">
        <v>-32.380000000000003</v>
      </c>
      <c r="E136" s="79">
        <v>-9.8800000000000008</v>
      </c>
      <c r="F136" s="79">
        <v>-22.5</v>
      </c>
      <c r="G136" s="78">
        <v>45425</v>
      </c>
      <c r="H136" s="77" t="s">
        <v>9896</v>
      </c>
      <c r="I136" s="80">
        <v>1663079</v>
      </c>
      <c r="J136" s="80" t="str">
        <f>VLOOKUP(I136,'ITEM NUMBER (UPDATED)'!A:E,5,0)</f>
        <v>MT70-0307</v>
      </c>
      <c r="K136" s="80">
        <v>12227097</v>
      </c>
      <c r="L136" s="77" t="str">
        <f>VLOOKUP(I136,'ITEM NUMBER (UPDATED)'!A:B,2,0)</f>
        <v>Costco01</v>
      </c>
      <c r="M136" s="11" t="str">
        <f>VLOOKUP(I136,'ITEM NUMBER (UPDATED)'!A:C,3,0)</f>
        <v>BATH</v>
      </c>
      <c r="N136" s="1">
        <f>VLOOKUP(I136,'ITEM NUMBER (UPDATED)'!A:D,4,0)</f>
        <v>55</v>
      </c>
      <c r="O136" s="42">
        <f>VLOOKUP(I136,'ITEM NUMBER (UPDATED)'!A:F,6,0)</f>
        <v>22.5</v>
      </c>
      <c r="P136" s="84">
        <f t="shared" si="8"/>
        <v>-1</v>
      </c>
      <c r="Q136" s="114">
        <v>22.5</v>
      </c>
      <c r="R136" s="84" t="b">
        <f t="shared" si="9"/>
        <v>1</v>
      </c>
      <c r="S136" t="s">
        <v>1289</v>
      </c>
      <c r="T136" s="76" t="s">
        <v>10219</v>
      </c>
    </row>
    <row r="137" spans="1:20" x14ac:dyDescent="0.25">
      <c r="A137" s="77" t="s">
        <v>9894</v>
      </c>
      <c r="B137" s="77" t="s">
        <v>9897</v>
      </c>
      <c r="C137" s="78">
        <v>45425</v>
      </c>
      <c r="D137" s="79">
        <v>-32.380000000000003</v>
      </c>
      <c r="E137" s="79">
        <v>-9.8800000000000008</v>
      </c>
      <c r="F137" s="79">
        <v>-22.5</v>
      </c>
      <c r="G137" s="78">
        <v>45425</v>
      </c>
      <c r="H137" s="77" t="s">
        <v>9898</v>
      </c>
      <c r="I137" s="80">
        <v>1663079</v>
      </c>
      <c r="J137" s="80" t="str">
        <f>VLOOKUP(I137,'ITEM NUMBER (UPDATED)'!A:E,5,0)</f>
        <v>MT70-0307</v>
      </c>
      <c r="K137" s="80">
        <v>12227097</v>
      </c>
      <c r="L137" s="77" t="str">
        <f>VLOOKUP(I137,'ITEM NUMBER (UPDATED)'!A:B,2,0)</f>
        <v>Costco01</v>
      </c>
      <c r="M137" s="11" t="str">
        <f>VLOOKUP(I137,'ITEM NUMBER (UPDATED)'!A:C,3,0)</f>
        <v>BATH</v>
      </c>
      <c r="N137" s="1">
        <f>VLOOKUP(I137,'ITEM NUMBER (UPDATED)'!A:D,4,0)</f>
        <v>55</v>
      </c>
      <c r="O137" s="42">
        <f>VLOOKUP(I137,'ITEM NUMBER (UPDATED)'!A:F,6,0)</f>
        <v>22.5</v>
      </c>
      <c r="P137" s="84">
        <f t="shared" si="8"/>
        <v>-1</v>
      </c>
      <c r="Q137" s="114">
        <v>22.5</v>
      </c>
      <c r="R137" s="84" t="b">
        <f t="shared" si="9"/>
        <v>1</v>
      </c>
      <c r="S137" t="s">
        <v>1289</v>
      </c>
      <c r="T137" s="76" t="s">
        <v>10219</v>
      </c>
    </row>
    <row r="138" spans="1:20" x14ac:dyDescent="0.25">
      <c r="A138" s="77" t="s">
        <v>9894</v>
      </c>
      <c r="B138" s="77" t="s">
        <v>9899</v>
      </c>
      <c r="C138" s="78">
        <v>45425</v>
      </c>
      <c r="D138" s="79">
        <v>-24.51</v>
      </c>
      <c r="E138" s="79">
        <v>0</v>
      </c>
      <c r="F138" s="79">
        <v>-24.51</v>
      </c>
      <c r="G138" s="78">
        <v>45425</v>
      </c>
      <c r="H138" s="77" t="s">
        <v>9900</v>
      </c>
      <c r="I138" s="80">
        <v>1775620</v>
      </c>
      <c r="J138" s="80" t="str">
        <f>VLOOKUP(I138,'ITEM NUMBER (UPDATED)'!A:E,5,0)</f>
        <v>CO63HN6258E</v>
      </c>
      <c r="K138" s="80">
        <v>207744</v>
      </c>
      <c r="L138" s="77" t="str">
        <f>VLOOKUP(I138,'ITEM NUMBER (UPDATED)'!A:B,2,0)</f>
        <v>Costco01</v>
      </c>
      <c r="M138" s="11" t="str">
        <f>VLOOKUP(I138,'ITEM NUMBER (UPDATED)'!A:C,3,0)</f>
        <v>PETB</v>
      </c>
      <c r="N138" s="1">
        <f>VLOOKUP(I138,'ITEM NUMBER (UPDATED)'!A:D,4,0)</f>
        <v>40</v>
      </c>
      <c r="O138" s="42">
        <f>VLOOKUP(I138,'ITEM NUMBER (UPDATED)'!A:F,6,0)</f>
        <v>25.8</v>
      </c>
      <c r="P138" s="84">
        <f t="shared" si="8"/>
        <v>-0.95000000000000007</v>
      </c>
      <c r="Q138" s="114">
        <v>25.8</v>
      </c>
      <c r="R138" s="84" t="b">
        <f t="shared" si="9"/>
        <v>1</v>
      </c>
      <c r="S138" t="s">
        <v>1289</v>
      </c>
      <c r="T138" s="76" t="s">
        <v>10219</v>
      </c>
    </row>
    <row r="139" spans="1:20" x14ac:dyDescent="0.25">
      <c r="A139" s="77" t="s">
        <v>9894</v>
      </c>
      <c r="B139" s="77" t="s">
        <v>9901</v>
      </c>
      <c r="C139" s="78">
        <v>45425</v>
      </c>
      <c r="D139" s="79">
        <v>-42.7</v>
      </c>
      <c r="E139" s="79">
        <v>-11.1</v>
      </c>
      <c r="F139" s="79">
        <v>-31.6</v>
      </c>
      <c r="G139" s="78">
        <v>45425</v>
      </c>
      <c r="H139" s="77" t="s">
        <v>9902</v>
      </c>
      <c r="I139" s="80">
        <v>1593358</v>
      </c>
      <c r="J139" s="80" t="str">
        <f>VLOOKUP(I139,'ITEM NUMBER (UPDATED)'!A:E,5,0)</f>
        <v>BRB40-0007</v>
      </c>
      <c r="K139" s="80">
        <v>207744</v>
      </c>
      <c r="L139" s="77" t="str">
        <f>VLOOKUP(I139,'ITEM NUMBER (UPDATED)'!A:B,2,0)</f>
        <v>Costco01</v>
      </c>
      <c r="M139" s="11" t="str">
        <f>VLOOKUP(I139,'ITEM NUMBER (UPDATED)'!A:C,3,0)</f>
        <v>WIN</v>
      </c>
      <c r="N139" s="1">
        <f>VLOOKUP(I139,'ITEM NUMBER (UPDATED)'!A:D,4,0)</f>
        <v>60</v>
      </c>
      <c r="O139" s="42">
        <f>VLOOKUP(I139,'ITEM NUMBER (UPDATED)'!A:F,6,0)</f>
        <v>31.6</v>
      </c>
      <c r="P139" s="84">
        <f t="shared" si="8"/>
        <v>-1</v>
      </c>
      <c r="Q139" s="114">
        <v>31.6</v>
      </c>
      <c r="R139" s="84" t="b">
        <f t="shared" si="9"/>
        <v>1</v>
      </c>
      <c r="S139" t="s">
        <v>1289</v>
      </c>
      <c r="T139" s="76" t="s">
        <v>10219</v>
      </c>
    </row>
    <row r="140" spans="1:20" x14ac:dyDescent="0.25">
      <c r="A140" s="77" t="s">
        <v>9894</v>
      </c>
      <c r="B140" s="77" t="s">
        <v>9903</v>
      </c>
      <c r="C140" s="78">
        <v>45425</v>
      </c>
      <c r="D140" s="79">
        <v>-95.31</v>
      </c>
      <c r="E140" s="79">
        <v>-9.4600000000000009</v>
      </c>
      <c r="F140" s="79">
        <v>-85.85</v>
      </c>
      <c r="G140" s="78">
        <v>45425</v>
      </c>
      <c r="H140" s="77" t="s">
        <v>9904</v>
      </c>
      <c r="I140" s="80">
        <v>1662421</v>
      </c>
      <c r="J140" s="80" t="str">
        <f>VLOOKUP(I140,'ITEM NUMBER (UPDATED)'!A:E,5,0)</f>
        <v>TN55-0481</v>
      </c>
      <c r="K140" s="80">
        <v>207744</v>
      </c>
      <c r="L140" s="77" t="str">
        <f>VLOOKUP(I140,'ITEM NUMBER (UPDATED)'!A:B,2,0)</f>
        <v>Costco01</v>
      </c>
      <c r="M140" s="11" t="str">
        <f>VLOOKUP(I140,'ITEM NUMBER (UPDATED)'!A:C,3,0)</f>
        <v>BLK</v>
      </c>
      <c r="N140" s="1">
        <f>VLOOKUP(I140,'ITEM NUMBER (UPDATED)'!A:D,4,0)</f>
        <v>32</v>
      </c>
      <c r="O140" s="42">
        <f>VLOOKUP(I140,'ITEM NUMBER (UPDATED)'!A:F,6,0)</f>
        <v>85.85</v>
      </c>
      <c r="P140" s="84">
        <f t="shared" si="8"/>
        <v>-1</v>
      </c>
      <c r="Q140" s="114">
        <v>85.85</v>
      </c>
      <c r="R140" s="84" t="b">
        <f t="shared" si="9"/>
        <v>1</v>
      </c>
      <c r="S140" t="s">
        <v>1289</v>
      </c>
      <c r="T140" s="76" t="s">
        <v>10219</v>
      </c>
    </row>
    <row r="141" spans="1:20" x14ac:dyDescent="0.25">
      <c r="A141" s="77" t="s">
        <v>9905</v>
      </c>
      <c r="B141" s="77" t="s">
        <v>9906</v>
      </c>
      <c r="C141" s="78">
        <v>45427</v>
      </c>
      <c r="D141" s="79">
        <v>-24.51</v>
      </c>
      <c r="E141" s="79">
        <v>0</v>
      </c>
      <c r="F141" s="79">
        <v>-24.51</v>
      </c>
      <c r="G141" s="78">
        <v>45427</v>
      </c>
      <c r="H141" s="77" t="s">
        <v>9907</v>
      </c>
      <c r="I141" s="80">
        <v>1775619</v>
      </c>
      <c r="J141" s="80" t="str">
        <f>VLOOKUP(I141,'ITEM NUMBER (UPDATED)'!A:E,5,0)</f>
        <v>CO63HN6257E</v>
      </c>
      <c r="K141" s="80">
        <v>207835</v>
      </c>
      <c r="L141" s="77" t="str">
        <f>VLOOKUP(I141,'ITEM NUMBER (UPDATED)'!A:B,2,0)</f>
        <v>Costco01</v>
      </c>
      <c r="M141" s="11" t="str">
        <f>VLOOKUP(I141,'ITEM NUMBER (UPDATED)'!A:C,3,0)</f>
        <v>PETB</v>
      </c>
      <c r="N141" s="1">
        <f>VLOOKUP(I141,'ITEM NUMBER (UPDATED)'!A:D,4,0)</f>
        <v>40</v>
      </c>
      <c r="O141" s="42">
        <f>VLOOKUP(I141,'ITEM NUMBER (UPDATED)'!A:F,6,0)</f>
        <v>25.8</v>
      </c>
      <c r="P141" s="84">
        <f t="shared" si="8"/>
        <v>-0.95000000000000007</v>
      </c>
      <c r="Q141" s="114">
        <v>25.8</v>
      </c>
      <c r="R141" s="84" t="b">
        <f t="shared" si="9"/>
        <v>1</v>
      </c>
      <c r="S141" t="s">
        <v>1289</v>
      </c>
      <c r="T141" s="76" t="s">
        <v>10219</v>
      </c>
    </row>
    <row r="142" spans="1:20" x14ac:dyDescent="0.25">
      <c r="A142" s="77" t="s">
        <v>9905</v>
      </c>
      <c r="B142" s="77" t="s">
        <v>9908</v>
      </c>
      <c r="C142" s="78">
        <v>45427</v>
      </c>
      <c r="D142" s="79">
        <v>-24.51</v>
      </c>
      <c r="E142" s="79">
        <v>0</v>
      </c>
      <c r="F142" s="79">
        <v>-24.51</v>
      </c>
      <c r="G142" s="78">
        <v>45427</v>
      </c>
      <c r="H142" s="77" t="s">
        <v>9909</v>
      </c>
      <c r="I142" s="80">
        <v>1775622</v>
      </c>
      <c r="J142" s="80" t="str">
        <f>VLOOKUP(I142,'ITEM NUMBER (UPDATED)'!A:E,5,0)</f>
        <v>CO63HN6260E</v>
      </c>
      <c r="K142" s="80">
        <v>207835</v>
      </c>
      <c r="L142" s="77" t="str">
        <f>VLOOKUP(I142,'ITEM NUMBER (UPDATED)'!A:B,2,0)</f>
        <v>Costco01</v>
      </c>
      <c r="M142" s="11" t="str">
        <f>VLOOKUP(I142,'ITEM NUMBER (UPDATED)'!A:C,3,0)</f>
        <v>PETB</v>
      </c>
      <c r="N142" s="1">
        <f>VLOOKUP(I142,'ITEM NUMBER (UPDATED)'!A:D,4,0)</f>
        <v>40</v>
      </c>
      <c r="O142" s="42">
        <f>VLOOKUP(I142,'ITEM NUMBER (UPDATED)'!A:F,6,0)</f>
        <v>25.8</v>
      </c>
      <c r="P142" s="84">
        <f t="shared" si="8"/>
        <v>-0.95000000000000007</v>
      </c>
      <c r="Q142" s="114">
        <v>25.8</v>
      </c>
      <c r="R142" s="84" t="b">
        <f t="shared" si="9"/>
        <v>1</v>
      </c>
      <c r="S142" t="s">
        <v>1289</v>
      </c>
      <c r="T142" s="76" t="s">
        <v>10219</v>
      </c>
    </row>
    <row r="143" spans="1:20" x14ac:dyDescent="0.25">
      <c r="A143" s="77" t="s">
        <v>9905</v>
      </c>
      <c r="B143" s="77" t="s">
        <v>9910</v>
      </c>
      <c r="C143" s="78">
        <v>45427</v>
      </c>
      <c r="D143" s="79">
        <v>-86.72</v>
      </c>
      <c r="E143" s="79">
        <v>-9.3699999999999992</v>
      </c>
      <c r="F143" s="79">
        <v>-77.349999999999994</v>
      </c>
      <c r="G143" s="78">
        <v>45427</v>
      </c>
      <c r="H143" s="77" t="s">
        <v>9911</v>
      </c>
      <c r="I143" s="80">
        <v>1662420</v>
      </c>
      <c r="J143" s="80" t="str">
        <f>VLOOKUP(I143,'ITEM NUMBER (UPDATED)'!A:E,5,0)</f>
        <v>TN55-0480</v>
      </c>
      <c r="K143" s="80">
        <v>207835</v>
      </c>
      <c r="L143" s="77" t="str">
        <f>VLOOKUP(I143,'ITEM NUMBER (UPDATED)'!A:B,2,0)</f>
        <v>Costco01</v>
      </c>
      <c r="M143" s="11" t="str">
        <f>VLOOKUP(I143,'ITEM NUMBER (UPDATED)'!A:C,3,0)</f>
        <v>BLK</v>
      </c>
      <c r="N143" s="1">
        <f>VLOOKUP(I143,'ITEM NUMBER (UPDATED)'!A:D,4,0)</f>
        <v>32</v>
      </c>
      <c r="O143" s="42">
        <f>VLOOKUP(I143,'ITEM NUMBER (UPDATED)'!A:F,6,0)</f>
        <v>77.349999999999994</v>
      </c>
      <c r="P143" s="84">
        <f t="shared" si="8"/>
        <v>-1</v>
      </c>
      <c r="Q143" s="114">
        <v>77.349999999999994</v>
      </c>
      <c r="R143" s="84" t="b">
        <f t="shared" si="9"/>
        <v>1</v>
      </c>
      <c r="S143" t="s">
        <v>1289</v>
      </c>
      <c r="T143" s="76" t="s">
        <v>10219</v>
      </c>
    </row>
    <row r="144" spans="1:20" x14ac:dyDescent="0.25">
      <c r="A144" s="77" t="s">
        <v>9905</v>
      </c>
      <c r="B144" s="77" t="s">
        <v>9912</v>
      </c>
      <c r="C144" s="78">
        <v>45427</v>
      </c>
      <c r="D144" s="79">
        <v>-86.72</v>
      </c>
      <c r="E144" s="79">
        <v>-9.3699999999999992</v>
      </c>
      <c r="F144" s="79">
        <v>-77.349999999999994</v>
      </c>
      <c r="G144" s="78">
        <v>45427</v>
      </c>
      <c r="H144" s="77" t="s">
        <v>9913</v>
      </c>
      <c r="I144" s="80">
        <v>1662420</v>
      </c>
      <c r="J144" s="80" t="str">
        <f>VLOOKUP(I144,'ITEM NUMBER (UPDATED)'!A:E,5,0)</f>
        <v>TN55-0480</v>
      </c>
      <c r="K144" s="80">
        <v>207835</v>
      </c>
      <c r="L144" s="77" t="str">
        <f>VLOOKUP(I144,'ITEM NUMBER (UPDATED)'!A:B,2,0)</f>
        <v>Costco01</v>
      </c>
      <c r="M144" s="11" t="str">
        <f>VLOOKUP(I144,'ITEM NUMBER (UPDATED)'!A:C,3,0)</f>
        <v>BLK</v>
      </c>
      <c r="N144" s="1">
        <f>VLOOKUP(I144,'ITEM NUMBER (UPDATED)'!A:D,4,0)</f>
        <v>32</v>
      </c>
      <c r="O144" s="42">
        <f>VLOOKUP(I144,'ITEM NUMBER (UPDATED)'!A:F,6,0)</f>
        <v>77.349999999999994</v>
      </c>
      <c r="P144" s="84">
        <f t="shared" si="8"/>
        <v>-1</v>
      </c>
      <c r="Q144" s="114">
        <v>77.349999999999994</v>
      </c>
      <c r="R144" s="84" t="b">
        <f t="shared" si="9"/>
        <v>1</v>
      </c>
      <c r="S144" t="s">
        <v>1289</v>
      </c>
      <c r="T144" s="76" t="s">
        <v>10219</v>
      </c>
    </row>
    <row r="145" spans="1:20" x14ac:dyDescent="0.25">
      <c r="A145" s="77" t="s">
        <v>9914</v>
      </c>
      <c r="B145" s="77" t="s">
        <v>9915</v>
      </c>
      <c r="C145" s="78">
        <v>45428</v>
      </c>
      <c r="D145" s="79">
        <v>-24.51</v>
      </c>
      <c r="E145" s="79">
        <v>0</v>
      </c>
      <c r="F145" s="79">
        <v>-24.51</v>
      </c>
      <c r="G145" s="78">
        <v>45428</v>
      </c>
      <c r="H145" s="77" t="s">
        <v>9916</v>
      </c>
      <c r="I145" s="80">
        <v>1775620</v>
      </c>
      <c r="J145" s="80" t="str">
        <f>VLOOKUP(I145,'ITEM NUMBER (UPDATED)'!A:E,5,0)</f>
        <v>CO63HN6258E</v>
      </c>
      <c r="K145" s="80">
        <v>208024</v>
      </c>
      <c r="L145" s="77" t="str">
        <f>VLOOKUP(I145,'ITEM NUMBER (UPDATED)'!A:B,2,0)</f>
        <v>Costco01</v>
      </c>
      <c r="M145" s="11" t="str">
        <f>VLOOKUP(I145,'ITEM NUMBER (UPDATED)'!A:C,3,0)</f>
        <v>PETB</v>
      </c>
      <c r="N145" s="1">
        <f>VLOOKUP(I145,'ITEM NUMBER (UPDATED)'!A:D,4,0)</f>
        <v>40</v>
      </c>
      <c r="O145" s="42">
        <f>VLOOKUP(I145,'ITEM NUMBER (UPDATED)'!A:F,6,0)</f>
        <v>25.8</v>
      </c>
      <c r="P145" s="84">
        <f t="shared" si="8"/>
        <v>-0.95000000000000007</v>
      </c>
      <c r="Q145" s="114">
        <v>25.8</v>
      </c>
      <c r="R145" s="84" t="b">
        <f t="shared" si="9"/>
        <v>1</v>
      </c>
      <c r="S145" t="s">
        <v>1289</v>
      </c>
      <c r="T145" s="76" t="s">
        <v>10219</v>
      </c>
    </row>
    <row r="146" spans="1:20" x14ac:dyDescent="0.25">
      <c r="A146" s="77" t="s">
        <v>9914</v>
      </c>
      <c r="B146" s="77" t="s">
        <v>9917</v>
      </c>
      <c r="C146" s="78">
        <v>45428</v>
      </c>
      <c r="D146" s="79">
        <v>-39</v>
      </c>
      <c r="E146" s="79">
        <v>0</v>
      </c>
      <c r="F146" s="79">
        <v>-39</v>
      </c>
      <c r="G146" s="78">
        <v>45428</v>
      </c>
      <c r="H146" s="77" t="s">
        <v>9918</v>
      </c>
      <c r="I146" s="80">
        <v>1529947</v>
      </c>
      <c r="J146" s="80" t="str">
        <f>VLOOKUP(I146,'ITEM NUMBER (UPDATED)'!A:E,5,0)</f>
        <v>CO63PN5563E</v>
      </c>
      <c r="K146" s="80">
        <v>208024</v>
      </c>
      <c r="L146" s="77" t="str">
        <f>VLOOKUP(I146,'ITEM NUMBER (UPDATED)'!A:B,2,0)</f>
        <v>Costco01</v>
      </c>
      <c r="M146" s="11" t="str">
        <f>VLOOKUP(I146,'ITEM NUMBER (UPDATED)'!A:C,3,0)</f>
        <v>PETB</v>
      </c>
      <c r="N146" s="1">
        <f>VLOOKUP(I146,'ITEM NUMBER (UPDATED)'!A:D,4,0)</f>
        <v>40</v>
      </c>
      <c r="O146" s="42">
        <f>VLOOKUP(I146,'ITEM NUMBER (UPDATED)'!A:F,6,0)</f>
        <v>39</v>
      </c>
      <c r="P146" s="84">
        <f t="shared" si="8"/>
        <v>-1</v>
      </c>
      <c r="Q146" s="114">
        <v>39</v>
      </c>
      <c r="R146" s="84" t="b">
        <f t="shared" si="9"/>
        <v>1</v>
      </c>
      <c r="S146" t="s">
        <v>1289</v>
      </c>
      <c r="T146" s="76" t="s">
        <v>10219</v>
      </c>
    </row>
    <row r="147" spans="1:20" x14ac:dyDescent="0.25">
      <c r="A147" s="77" t="s">
        <v>9914</v>
      </c>
      <c r="B147" s="77" t="s">
        <v>9919</v>
      </c>
      <c r="C147" s="78">
        <v>45428</v>
      </c>
      <c r="D147" s="79">
        <v>-49.02</v>
      </c>
      <c r="E147" s="79">
        <v>0</v>
      </c>
      <c r="F147" s="79">
        <v>-49.02</v>
      </c>
      <c r="G147" s="78">
        <v>45428</v>
      </c>
      <c r="H147" s="77" t="s">
        <v>9920</v>
      </c>
      <c r="I147" s="80">
        <v>1775621</v>
      </c>
      <c r="J147" s="80" t="str">
        <f>VLOOKUP(I147,'ITEM NUMBER (UPDATED)'!A:E,5,0)</f>
        <v>CO63HN6259E</v>
      </c>
      <c r="K147" s="80">
        <v>208024</v>
      </c>
      <c r="L147" s="77" t="str">
        <f>VLOOKUP(I147,'ITEM NUMBER (UPDATED)'!A:B,2,0)</f>
        <v>Costco01</v>
      </c>
      <c r="M147" s="11" t="str">
        <f>VLOOKUP(I147,'ITEM NUMBER (UPDATED)'!A:C,3,0)</f>
        <v>PETB</v>
      </c>
      <c r="N147" s="1">
        <f>VLOOKUP(I147,'ITEM NUMBER (UPDATED)'!A:D,4,0)</f>
        <v>40</v>
      </c>
      <c r="O147" s="42">
        <f>VLOOKUP(I147,'ITEM NUMBER (UPDATED)'!A:F,6,0)</f>
        <v>25.8</v>
      </c>
      <c r="P147" s="84">
        <f t="shared" si="8"/>
        <v>-1.9000000000000001</v>
      </c>
      <c r="Q147" s="114">
        <v>25.8</v>
      </c>
      <c r="R147" s="84" t="b">
        <f t="shared" si="9"/>
        <v>1</v>
      </c>
      <c r="S147" t="s">
        <v>1289</v>
      </c>
      <c r="T147" s="76" t="s">
        <v>10219</v>
      </c>
    </row>
    <row r="148" spans="1:20" x14ac:dyDescent="0.25">
      <c r="A148" s="77" t="s">
        <v>9914</v>
      </c>
      <c r="B148" s="77" t="s">
        <v>9921</v>
      </c>
      <c r="C148" s="78">
        <v>45428</v>
      </c>
      <c r="D148" s="79">
        <v>-24.51</v>
      </c>
      <c r="E148" s="79">
        <v>0</v>
      </c>
      <c r="F148" s="79">
        <v>-24.51</v>
      </c>
      <c r="G148" s="78">
        <v>45428</v>
      </c>
      <c r="H148" s="77" t="s">
        <v>9922</v>
      </c>
      <c r="I148" s="80">
        <v>1775619</v>
      </c>
      <c r="J148" s="80" t="str">
        <f>VLOOKUP(I148,'ITEM NUMBER (UPDATED)'!A:E,5,0)</f>
        <v>CO63HN6257E</v>
      </c>
      <c r="K148" s="80">
        <v>208024</v>
      </c>
      <c r="L148" s="77" t="str">
        <f>VLOOKUP(I148,'ITEM NUMBER (UPDATED)'!A:B,2,0)</f>
        <v>Costco01</v>
      </c>
      <c r="M148" s="11" t="str">
        <f>VLOOKUP(I148,'ITEM NUMBER (UPDATED)'!A:C,3,0)</f>
        <v>PETB</v>
      </c>
      <c r="N148" s="1">
        <f>VLOOKUP(I148,'ITEM NUMBER (UPDATED)'!A:D,4,0)</f>
        <v>40</v>
      </c>
      <c r="O148" s="42">
        <f>VLOOKUP(I148,'ITEM NUMBER (UPDATED)'!A:F,6,0)</f>
        <v>25.8</v>
      </c>
      <c r="P148" s="84">
        <f t="shared" si="8"/>
        <v>-0.95000000000000007</v>
      </c>
      <c r="Q148" s="114">
        <v>25.8</v>
      </c>
      <c r="R148" s="84" t="b">
        <f t="shared" si="9"/>
        <v>1</v>
      </c>
      <c r="S148" t="s">
        <v>1289</v>
      </c>
      <c r="T148" s="76" t="s">
        <v>10219</v>
      </c>
    </row>
    <row r="149" spans="1:20" x14ac:dyDescent="0.25">
      <c r="A149" s="77" t="s">
        <v>9914</v>
      </c>
      <c r="B149" s="77" t="s">
        <v>9923</v>
      </c>
      <c r="C149" s="78">
        <v>45428</v>
      </c>
      <c r="D149" s="79">
        <v>-24.51</v>
      </c>
      <c r="E149" s="79">
        <v>0</v>
      </c>
      <c r="F149" s="79">
        <v>-24.51</v>
      </c>
      <c r="G149" s="78">
        <v>45428</v>
      </c>
      <c r="H149" s="77" t="s">
        <v>9924</v>
      </c>
      <c r="I149" s="80">
        <v>1775623</v>
      </c>
      <c r="J149" s="80" t="str">
        <f>VLOOKUP(I149,'ITEM NUMBER (UPDATED)'!A:E,5,0)</f>
        <v>CO63HN6261E</v>
      </c>
      <c r="K149" s="80">
        <v>208024</v>
      </c>
      <c r="L149" s="77" t="str">
        <f>VLOOKUP(I149,'ITEM NUMBER (UPDATED)'!A:B,2,0)</f>
        <v>Costco01</v>
      </c>
      <c r="M149" s="11" t="str">
        <f>VLOOKUP(I149,'ITEM NUMBER (UPDATED)'!A:C,3,0)</f>
        <v>PETB</v>
      </c>
      <c r="N149" s="1">
        <f>VLOOKUP(I149,'ITEM NUMBER (UPDATED)'!A:D,4,0)</f>
        <v>40</v>
      </c>
      <c r="O149" s="42">
        <f>VLOOKUP(I149,'ITEM NUMBER (UPDATED)'!A:F,6,0)</f>
        <v>25.8</v>
      </c>
      <c r="P149" s="84">
        <f t="shared" si="8"/>
        <v>-0.95000000000000007</v>
      </c>
      <c r="Q149" s="114">
        <v>25.8</v>
      </c>
      <c r="R149" s="84" t="b">
        <f t="shared" si="9"/>
        <v>1</v>
      </c>
      <c r="S149" t="s">
        <v>1289</v>
      </c>
      <c r="T149" s="76" t="s">
        <v>10219</v>
      </c>
    </row>
    <row r="150" spans="1:20" x14ac:dyDescent="0.25">
      <c r="A150" s="77" t="s">
        <v>9914</v>
      </c>
      <c r="B150" s="77" t="s">
        <v>9925</v>
      </c>
      <c r="C150" s="78">
        <v>45428</v>
      </c>
      <c r="D150" s="79">
        <v>-85.4</v>
      </c>
      <c r="E150" s="79">
        <v>-22.2</v>
      </c>
      <c r="F150" s="79">
        <v>-63.2</v>
      </c>
      <c r="G150" s="78">
        <v>45428</v>
      </c>
      <c r="H150" s="77" t="s">
        <v>9926</v>
      </c>
      <c r="I150" s="80">
        <v>1540784</v>
      </c>
      <c r="J150" s="80" t="str">
        <f>VLOOKUP(I150,'ITEM NUMBER (UPDATED)'!A:E,5,0)</f>
        <v>BR40-2137</v>
      </c>
      <c r="K150" s="80">
        <v>208024</v>
      </c>
      <c r="L150" s="77" t="str">
        <f>VLOOKUP(I150,'ITEM NUMBER (UPDATED)'!A:B,2,0)</f>
        <v>Costco01</v>
      </c>
      <c r="M150" s="11" t="str">
        <f>VLOOKUP(I150,'ITEM NUMBER (UPDATED)'!A:C,3,0)</f>
        <v>WIN</v>
      </c>
      <c r="N150" s="1">
        <f>VLOOKUP(I150,'ITEM NUMBER (UPDATED)'!A:D,4,0)</f>
        <v>60</v>
      </c>
      <c r="O150" s="42">
        <f>VLOOKUP(I150,'ITEM NUMBER (UPDATED)'!A:F,6,0)</f>
        <v>31.6</v>
      </c>
      <c r="P150" s="84">
        <f t="shared" si="8"/>
        <v>-2</v>
      </c>
      <c r="Q150" s="114">
        <v>31.6</v>
      </c>
      <c r="R150" s="84" t="b">
        <f t="shared" si="9"/>
        <v>1</v>
      </c>
      <c r="S150" t="s">
        <v>1289</v>
      </c>
      <c r="T150" s="76" t="s">
        <v>10219</v>
      </c>
    </row>
    <row r="151" spans="1:20" x14ac:dyDescent="0.25">
      <c r="A151" s="77" t="s">
        <v>9914</v>
      </c>
      <c r="B151" s="77" t="s">
        <v>9927</v>
      </c>
      <c r="C151" s="78">
        <v>45428</v>
      </c>
      <c r="D151" s="79">
        <v>-86.72</v>
      </c>
      <c r="E151" s="79">
        <v>-9.3699999999999992</v>
      </c>
      <c r="F151" s="79">
        <v>-77.349999999999994</v>
      </c>
      <c r="G151" s="78">
        <v>45428</v>
      </c>
      <c r="H151" s="77" t="s">
        <v>9928</v>
      </c>
      <c r="I151" s="80">
        <v>1662420</v>
      </c>
      <c r="J151" s="80" t="str">
        <f>VLOOKUP(I151,'ITEM NUMBER (UPDATED)'!A:E,5,0)</f>
        <v>TN55-0480</v>
      </c>
      <c r="K151" s="80">
        <v>208024</v>
      </c>
      <c r="L151" s="77" t="str">
        <f>VLOOKUP(I151,'ITEM NUMBER (UPDATED)'!A:B,2,0)</f>
        <v>Costco01</v>
      </c>
      <c r="M151" s="11" t="str">
        <f>VLOOKUP(I151,'ITEM NUMBER (UPDATED)'!A:C,3,0)</f>
        <v>BLK</v>
      </c>
      <c r="N151" s="1">
        <f>VLOOKUP(I151,'ITEM NUMBER (UPDATED)'!A:D,4,0)</f>
        <v>32</v>
      </c>
      <c r="O151" s="42">
        <f>VLOOKUP(I151,'ITEM NUMBER (UPDATED)'!A:F,6,0)</f>
        <v>77.349999999999994</v>
      </c>
      <c r="P151" s="84">
        <f t="shared" si="8"/>
        <v>-1</v>
      </c>
      <c r="Q151" s="114">
        <v>77.349999999999994</v>
      </c>
      <c r="R151" s="84" t="b">
        <f t="shared" si="9"/>
        <v>1</v>
      </c>
      <c r="S151" t="s">
        <v>1289</v>
      </c>
      <c r="T151" s="76" t="s">
        <v>10219</v>
      </c>
    </row>
    <row r="152" spans="1:20" x14ac:dyDescent="0.25">
      <c r="A152" s="77" t="s">
        <v>9914</v>
      </c>
      <c r="B152" s="77" t="s">
        <v>9927</v>
      </c>
      <c r="C152" s="78">
        <v>45428</v>
      </c>
      <c r="D152" s="79">
        <f t="shared" ref="D152" si="11">E152+F152</f>
        <v>-40.36</v>
      </c>
      <c r="E152" s="79">
        <v>-9.07</v>
      </c>
      <c r="F152" s="79">
        <v>-31.29</v>
      </c>
      <c r="G152" s="78">
        <v>45428</v>
      </c>
      <c r="H152" s="77" t="s">
        <v>9928</v>
      </c>
      <c r="I152" s="80">
        <v>1793730</v>
      </c>
      <c r="J152" s="80" t="str">
        <f>VLOOKUP(I152,'ITEM NUMBER (UPDATED)'!A:E,5,0)</f>
        <v>CO16-375</v>
      </c>
      <c r="K152" s="80">
        <v>208024</v>
      </c>
      <c r="L152" s="77" t="str">
        <f>VLOOKUP(I152,'ITEM NUMBER (UPDATED)'!A:B,2,0)</f>
        <v>Costco01</v>
      </c>
      <c r="M152" s="11" t="str">
        <f>VLOOKUP(I152,'ITEM NUMBER (UPDATED)'!A:C,3,0)</f>
        <v>BASI</v>
      </c>
      <c r="N152" s="1">
        <f>VLOOKUP(I152,'ITEM NUMBER (UPDATED)'!A:D,4,0)</f>
        <v>15</v>
      </c>
      <c r="O152" s="42">
        <f>VLOOKUP(I152,'ITEM NUMBER (UPDATED)'!A:F,6,0)</f>
        <v>31.29</v>
      </c>
      <c r="P152" s="84">
        <f t="shared" si="8"/>
        <v>-1</v>
      </c>
      <c r="Q152" s="114">
        <v>31.29</v>
      </c>
      <c r="R152" s="84" t="b">
        <f t="shared" si="9"/>
        <v>1</v>
      </c>
      <c r="S152" t="s">
        <v>1289</v>
      </c>
      <c r="T152" s="76" t="s">
        <v>10219</v>
      </c>
    </row>
    <row r="153" spans="1:20" x14ac:dyDescent="0.25">
      <c r="A153" s="77" t="s">
        <v>9914</v>
      </c>
      <c r="B153" s="77" t="s">
        <v>9929</v>
      </c>
      <c r="C153" s="78">
        <v>45428</v>
      </c>
      <c r="D153" s="79">
        <v>-68.34</v>
      </c>
      <c r="E153" s="79">
        <v>0</v>
      </c>
      <c r="F153" s="79">
        <v>-68.34</v>
      </c>
      <c r="G153" s="78">
        <v>45428</v>
      </c>
      <c r="H153" s="77" t="s">
        <v>9930</v>
      </c>
      <c r="I153" s="80">
        <v>1529944</v>
      </c>
      <c r="J153" s="80" t="str">
        <f>VLOOKUP(I153,'ITEM NUMBER (UPDATED)'!A:E,5,0)</f>
        <v>CO63PT5560E</v>
      </c>
      <c r="K153" s="80">
        <v>208024</v>
      </c>
      <c r="L153" s="77" t="str">
        <f>VLOOKUP(I153,'ITEM NUMBER (UPDATED)'!A:B,2,0)</f>
        <v>Costco01</v>
      </c>
      <c r="M153" s="11" t="str">
        <f>VLOOKUP(I153,'ITEM NUMBER (UPDATED)'!A:C,3,0)</f>
        <v>PETB</v>
      </c>
      <c r="N153" s="1">
        <f>VLOOKUP(I153,'ITEM NUMBER (UPDATED)'!A:D,4,0)</f>
        <v>40</v>
      </c>
      <c r="O153" s="42">
        <f>VLOOKUP(I153,'ITEM NUMBER (UPDATED)'!A:F,6,0)</f>
        <v>22.78</v>
      </c>
      <c r="P153" s="84">
        <f t="shared" si="8"/>
        <v>-3</v>
      </c>
      <c r="Q153" s="114">
        <v>22.78</v>
      </c>
      <c r="R153" s="84" t="b">
        <f t="shared" si="9"/>
        <v>1</v>
      </c>
      <c r="S153" t="s">
        <v>1289</v>
      </c>
      <c r="T153" s="76" t="s">
        <v>10219</v>
      </c>
    </row>
    <row r="154" spans="1:20" x14ac:dyDescent="0.25">
      <c r="A154" s="77" t="s">
        <v>9914</v>
      </c>
      <c r="B154" s="77" t="s">
        <v>9931</v>
      </c>
      <c r="C154" s="78">
        <v>45428</v>
      </c>
      <c r="D154" s="79">
        <v>-39</v>
      </c>
      <c r="E154" s="79">
        <v>0</v>
      </c>
      <c r="F154" s="79">
        <v>-39</v>
      </c>
      <c r="G154" s="78">
        <v>45428</v>
      </c>
      <c r="H154" s="77" t="s">
        <v>9932</v>
      </c>
      <c r="I154" s="80">
        <v>1529947</v>
      </c>
      <c r="J154" s="80" t="str">
        <f>VLOOKUP(I154,'ITEM NUMBER (UPDATED)'!A:E,5,0)</f>
        <v>CO63PN5563E</v>
      </c>
      <c r="K154" s="80">
        <v>208024</v>
      </c>
      <c r="L154" s="77" t="str">
        <f>VLOOKUP(I154,'ITEM NUMBER (UPDATED)'!A:B,2,0)</f>
        <v>Costco01</v>
      </c>
      <c r="M154" s="11" t="str">
        <f>VLOOKUP(I154,'ITEM NUMBER (UPDATED)'!A:C,3,0)</f>
        <v>PETB</v>
      </c>
      <c r="N154" s="1">
        <f>VLOOKUP(I154,'ITEM NUMBER (UPDATED)'!A:D,4,0)</f>
        <v>40</v>
      </c>
      <c r="O154" s="42">
        <f>VLOOKUP(I154,'ITEM NUMBER (UPDATED)'!A:F,6,0)</f>
        <v>39</v>
      </c>
      <c r="P154" s="84">
        <f t="shared" si="8"/>
        <v>-1</v>
      </c>
      <c r="Q154" s="114">
        <v>39</v>
      </c>
      <c r="R154" s="84" t="b">
        <f t="shared" si="9"/>
        <v>1</v>
      </c>
      <c r="S154" t="s">
        <v>1289</v>
      </c>
      <c r="T154" s="76" t="s">
        <v>10219</v>
      </c>
    </row>
    <row r="155" spans="1:20" x14ac:dyDescent="0.25">
      <c r="A155" s="77" t="s">
        <v>9914</v>
      </c>
      <c r="B155" s="77" t="s">
        <v>9933</v>
      </c>
      <c r="C155" s="78">
        <v>45428</v>
      </c>
      <c r="D155" s="79">
        <v>-25.55</v>
      </c>
      <c r="E155" s="79">
        <v>0</v>
      </c>
      <c r="F155" s="79">
        <v>-25.55</v>
      </c>
      <c r="G155" s="78">
        <v>45428</v>
      </c>
      <c r="H155" s="77" t="s">
        <v>9934</v>
      </c>
      <c r="I155" s="80">
        <v>1516596</v>
      </c>
      <c r="J155" s="80" t="str">
        <f>VLOOKUP(I155,'ITEM NUMBER (UPDATED)'!A:E,5,0)</f>
        <v>CO63HC5549E</v>
      </c>
      <c r="K155" s="80">
        <v>208024</v>
      </c>
      <c r="L155" s="77" t="str">
        <f>VLOOKUP(I155,'ITEM NUMBER (UPDATED)'!A:B,2,0)</f>
        <v>Costco01</v>
      </c>
      <c r="M155" s="11" t="str">
        <f>VLOOKUP(I155,'ITEM NUMBER (UPDATED)'!A:C,3,0)</f>
        <v>PETB</v>
      </c>
      <c r="N155" s="1">
        <f>VLOOKUP(I155,'ITEM NUMBER (UPDATED)'!A:D,4,0)</f>
        <v>40</v>
      </c>
      <c r="O155" s="42">
        <f>VLOOKUP(I155,'ITEM NUMBER (UPDATED)'!A:F,6,0)</f>
        <v>25.55</v>
      </c>
      <c r="P155" s="84">
        <f t="shared" si="8"/>
        <v>-1</v>
      </c>
      <c r="Q155" s="114">
        <v>25.55</v>
      </c>
      <c r="R155" s="84" t="b">
        <f t="shared" si="9"/>
        <v>1</v>
      </c>
      <c r="S155" t="s">
        <v>1289</v>
      </c>
      <c r="T155" s="76" t="s">
        <v>10219</v>
      </c>
    </row>
    <row r="156" spans="1:20" x14ac:dyDescent="0.25">
      <c r="A156" s="77" t="s">
        <v>9914</v>
      </c>
      <c r="B156" s="77" t="s">
        <v>9935</v>
      </c>
      <c r="C156" s="78">
        <v>45428</v>
      </c>
      <c r="D156" s="79">
        <v>-38.659999999999997</v>
      </c>
      <c r="E156" s="79">
        <v>-10.51</v>
      </c>
      <c r="F156" s="79">
        <v>-28.15</v>
      </c>
      <c r="G156" s="78">
        <v>45428</v>
      </c>
      <c r="H156" s="77" t="s">
        <v>9936</v>
      </c>
      <c r="I156" s="80">
        <v>1540783</v>
      </c>
      <c r="J156" s="80" t="str">
        <f>VLOOKUP(I156,'ITEM NUMBER (UPDATED)'!A:E,5,0)</f>
        <v>BR40-2134</v>
      </c>
      <c r="K156" s="80">
        <v>208024</v>
      </c>
      <c r="L156" s="77" t="str">
        <f>VLOOKUP(I156,'ITEM NUMBER (UPDATED)'!A:B,2,0)</f>
        <v>Costco01</v>
      </c>
      <c r="M156" s="11" t="str">
        <f>VLOOKUP(I156,'ITEM NUMBER (UPDATED)'!A:C,3,0)</f>
        <v>WIN</v>
      </c>
      <c r="N156" s="1">
        <f>VLOOKUP(I156,'ITEM NUMBER (UPDATED)'!A:D,4,0)</f>
        <v>60</v>
      </c>
      <c r="O156" s="42">
        <f>VLOOKUP(I156,'ITEM NUMBER (UPDATED)'!A:F,6,0)</f>
        <v>28.15</v>
      </c>
      <c r="P156" s="84">
        <f t="shared" si="8"/>
        <v>-1</v>
      </c>
      <c r="Q156" s="114">
        <v>28.15</v>
      </c>
      <c r="R156" s="84" t="b">
        <f t="shared" si="9"/>
        <v>1</v>
      </c>
      <c r="S156" t="s">
        <v>1289</v>
      </c>
      <c r="T156" s="76" t="s">
        <v>10219</v>
      </c>
    </row>
    <row r="157" spans="1:20" x14ac:dyDescent="0.25">
      <c r="A157" s="77" t="s">
        <v>9914</v>
      </c>
      <c r="B157" s="77" t="s">
        <v>9937</v>
      </c>
      <c r="C157" s="78">
        <v>45428</v>
      </c>
      <c r="D157" s="79">
        <v>-25.88</v>
      </c>
      <c r="E157" s="79">
        <v>-8.7200000000000006</v>
      </c>
      <c r="F157" s="79">
        <v>-17.16</v>
      </c>
      <c r="G157" s="78">
        <v>45428</v>
      </c>
      <c r="H157" s="77" t="s">
        <v>9938</v>
      </c>
      <c r="I157" s="80">
        <v>1793724</v>
      </c>
      <c r="J157" s="80" t="str">
        <f>VLOOKUP(I157,'ITEM NUMBER (UPDATED)'!A:E,5,0)</f>
        <v>CO16-370</v>
      </c>
      <c r="K157" s="80">
        <v>208024</v>
      </c>
      <c r="L157" s="77" t="str">
        <f>VLOOKUP(I157,'ITEM NUMBER (UPDATED)'!A:B,2,0)</f>
        <v>Costco01</v>
      </c>
      <c r="M157" s="11" t="str">
        <f>VLOOKUP(I157,'ITEM NUMBER (UPDATED)'!A:C,3,0)</f>
        <v>BASI</v>
      </c>
      <c r="N157" s="1">
        <f>VLOOKUP(I157,'ITEM NUMBER (UPDATED)'!A:D,4,0)</f>
        <v>15</v>
      </c>
      <c r="O157" s="42">
        <f>VLOOKUP(I157,'ITEM NUMBER (UPDATED)'!A:F,6,0)</f>
        <v>17.16</v>
      </c>
      <c r="P157" s="84">
        <f t="shared" si="8"/>
        <v>-1</v>
      </c>
      <c r="Q157" s="114">
        <v>17.16</v>
      </c>
      <c r="R157" s="84" t="b">
        <f t="shared" si="9"/>
        <v>1</v>
      </c>
      <c r="S157" t="s">
        <v>1289</v>
      </c>
      <c r="T157" s="76" t="s">
        <v>10219</v>
      </c>
    </row>
    <row r="158" spans="1:20" x14ac:dyDescent="0.25">
      <c r="A158" s="77" t="s">
        <v>9914</v>
      </c>
      <c r="B158" s="77" t="s">
        <v>9939</v>
      </c>
      <c r="C158" s="78">
        <v>45428</v>
      </c>
      <c r="D158" s="79">
        <v>-25.55</v>
      </c>
      <c r="E158" s="79">
        <v>0</v>
      </c>
      <c r="F158" s="79">
        <v>-25.55</v>
      </c>
      <c r="G158" s="78">
        <v>45428</v>
      </c>
      <c r="H158" s="77" t="s">
        <v>9940</v>
      </c>
      <c r="I158" s="80">
        <v>1516597</v>
      </c>
      <c r="J158" s="80" t="str">
        <f>VLOOKUP(I158,'ITEM NUMBER (UPDATED)'!A:E,5,0)</f>
        <v>CO63HC5550E</v>
      </c>
      <c r="K158" s="80">
        <v>208024</v>
      </c>
      <c r="L158" s="77" t="str">
        <f>VLOOKUP(I158,'ITEM NUMBER (UPDATED)'!A:B,2,0)</f>
        <v>Costco01</v>
      </c>
      <c r="M158" s="11" t="str">
        <f>VLOOKUP(I158,'ITEM NUMBER (UPDATED)'!A:C,3,0)</f>
        <v>PETB</v>
      </c>
      <c r="N158" s="1">
        <f>VLOOKUP(I158,'ITEM NUMBER (UPDATED)'!A:D,4,0)</f>
        <v>40</v>
      </c>
      <c r="O158" s="42">
        <f>VLOOKUP(I158,'ITEM NUMBER (UPDATED)'!A:F,6,0)</f>
        <v>25.55</v>
      </c>
      <c r="P158" s="84">
        <f t="shared" si="8"/>
        <v>-1</v>
      </c>
      <c r="Q158" s="114">
        <v>25.55</v>
      </c>
      <c r="R158" s="84" t="b">
        <f t="shared" si="9"/>
        <v>1</v>
      </c>
      <c r="S158" t="s">
        <v>1289</v>
      </c>
      <c r="T158" s="76" t="s">
        <v>10219</v>
      </c>
    </row>
    <row r="159" spans="1:20" x14ac:dyDescent="0.25">
      <c r="A159" s="77" t="s">
        <v>9941</v>
      </c>
      <c r="B159" s="77" t="s">
        <v>9942</v>
      </c>
      <c r="C159" s="78">
        <v>45429</v>
      </c>
      <c r="D159" s="79">
        <v>-77.430000000000007</v>
      </c>
      <c r="E159" s="79">
        <v>-15.16</v>
      </c>
      <c r="F159" s="79">
        <v>-62.27</v>
      </c>
      <c r="G159" s="78">
        <v>45429</v>
      </c>
      <c r="H159" s="77" t="s">
        <v>9943</v>
      </c>
      <c r="I159" s="80">
        <v>1339335</v>
      </c>
      <c r="J159" s="80" t="str">
        <f>VLOOKUP(I159,'ITEM NUMBER (UPDATED)'!A:E,5,0)</f>
        <v>BR55-1894</v>
      </c>
      <c r="K159" s="80">
        <v>12227209</v>
      </c>
      <c r="L159" s="77" t="str">
        <f>VLOOKUP(I159,'ITEM NUMBER (UPDATED)'!A:B,2,0)</f>
        <v>Costco01</v>
      </c>
      <c r="M159" s="11" t="str">
        <f>VLOOKUP(I159,'ITEM NUMBER (UPDATED)'!A:C,3,0)</f>
        <v>BLK</v>
      </c>
      <c r="N159" s="1">
        <f>VLOOKUP(I159,'ITEM NUMBER (UPDATED)'!A:D,4,0)</f>
        <v>32</v>
      </c>
      <c r="O159" s="42">
        <f>VLOOKUP(I159,'ITEM NUMBER (UPDATED)'!A:F,6,0)</f>
        <v>62.27</v>
      </c>
      <c r="P159" s="84">
        <f t="shared" si="8"/>
        <v>-1</v>
      </c>
      <c r="Q159" s="114">
        <v>62.27</v>
      </c>
      <c r="R159" s="84" t="b">
        <f t="shared" si="9"/>
        <v>1</v>
      </c>
      <c r="S159" t="s">
        <v>1289</v>
      </c>
      <c r="T159" s="76" t="s">
        <v>10219</v>
      </c>
    </row>
    <row r="160" spans="1:20" x14ac:dyDescent="0.25">
      <c r="A160" s="77" t="s">
        <v>9941</v>
      </c>
      <c r="B160" s="77" t="s">
        <v>9944</v>
      </c>
      <c r="C160" s="78">
        <v>45429</v>
      </c>
      <c r="D160" s="79">
        <v>-24.51</v>
      </c>
      <c r="E160" s="79">
        <v>0</v>
      </c>
      <c r="F160" s="79">
        <v>-24.51</v>
      </c>
      <c r="G160" s="78">
        <v>45429</v>
      </c>
      <c r="H160" s="77" t="s">
        <v>9945</v>
      </c>
      <c r="I160" s="80">
        <v>1775619</v>
      </c>
      <c r="J160" s="80" t="str">
        <f>VLOOKUP(I160,'ITEM NUMBER (UPDATED)'!A:E,5,0)</f>
        <v>CO63HN6257E</v>
      </c>
      <c r="K160" s="80">
        <v>208035</v>
      </c>
      <c r="L160" s="77" t="str">
        <f>VLOOKUP(I160,'ITEM NUMBER (UPDATED)'!A:B,2,0)</f>
        <v>Costco01</v>
      </c>
      <c r="M160" s="11" t="str">
        <f>VLOOKUP(I160,'ITEM NUMBER (UPDATED)'!A:C,3,0)</f>
        <v>PETB</v>
      </c>
      <c r="N160" s="1">
        <f>VLOOKUP(I160,'ITEM NUMBER (UPDATED)'!A:D,4,0)</f>
        <v>40</v>
      </c>
      <c r="O160" s="42">
        <f>VLOOKUP(I160,'ITEM NUMBER (UPDATED)'!A:F,6,0)</f>
        <v>25.8</v>
      </c>
      <c r="P160" s="84">
        <f t="shared" si="8"/>
        <v>-0.95000000000000007</v>
      </c>
      <c r="Q160" s="114">
        <v>25.8</v>
      </c>
      <c r="R160" s="84" t="b">
        <f t="shared" si="9"/>
        <v>1</v>
      </c>
      <c r="S160" t="s">
        <v>1289</v>
      </c>
      <c r="T160" s="76" t="s">
        <v>10219</v>
      </c>
    </row>
    <row r="161" spans="1:20" x14ac:dyDescent="0.25">
      <c r="A161" s="77" t="s">
        <v>9941</v>
      </c>
      <c r="B161" s="77" t="s">
        <v>9946</v>
      </c>
      <c r="C161" s="78">
        <v>45430</v>
      </c>
      <c r="D161" s="79">
        <v>-32.380000000000003</v>
      </c>
      <c r="E161" s="79">
        <v>-9.8800000000000008</v>
      </c>
      <c r="F161" s="79">
        <v>-22.5</v>
      </c>
      <c r="G161" s="78">
        <v>45430</v>
      </c>
      <c r="H161" s="77" t="s">
        <v>9947</v>
      </c>
      <c r="I161" s="80">
        <v>1663075</v>
      </c>
      <c r="J161" s="80" t="str">
        <f>VLOOKUP(I161,'ITEM NUMBER (UPDATED)'!A:E,5,0)</f>
        <v>MT70-0306</v>
      </c>
      <c r="K161" s="80">
        <v>208035</v>
      </c>
      <c r="L161" s="77" t="str">
        <f>VLOOKUP(I161,'ITEM NUMBER (UPDATED)'!A:B,2,0)</f>
        <v>Costco01</v>
      </c>
      <c r="M161" s="11" t="str">
        <f>VLOOKUP(I161,'ITEM NUMBER (UPDATED)'!A:C,3,0)</f>
        <v>BATH</v>
      </c>
      <c r="N161" s="1">
        <f>VLOOKUP(I161,'ITEM NUMBER (UPDATED)'!A:D,4,0)</f>
        <v>55</v>
      </c>
      <c r="O161" s="42">
        <f>VLOOKUP(I161,'ITEM NUMBER (UPDATED)'!A:F,6,0)</f>
        <v>22.5</v>
      </c>
      <c r="P161" s="84">
        <f t="shared" si="8"/>
        <v>-1</v>
      </c>
      <c r="Q161" s="114">
        <v>22.5</v>
      </c>
      <c r="R161" s="84" t="b">
        <f t="shared" si="9"/>
        <v>1</v>
      </c>
      <c r="S161" t="s">
        <v>1289</v>
      </c>
      <c r="T161" s="76" t="s">
        <v>10219</v>
      </c>
    </row>
    <row r="162" spans="1:20" x14ac:dyDescent="0.25">
      <c r="A162" s="77" t="s">
        <v>9941</v>
      </c>
      <c r="B162" s="77" t="s">
        <v>9948</v>
      </c>
      <c r="C162" s="78">
        <v>45431</v>
      </c>
      <c r="D162" s="79">
        <v>-86.72</v>
      </c>
      <c r="E162" s="79">
        <v>-9.3699999999999992</v>
      </c>
      <c r="F162" s="79">
        <v>-77.349999999999994</v>
      </c>
      <c r="G162" s="78">
        <v>45431</v>
      </c>
      <c r="H162" s="77" t="s">
        <v>9949</v>
      </c>
      <c r="I162" s="80">
        <v>1662420</v>
      </c>
      <c r="J162" s="80" t="str">
        <f>VLOOKUP(I162,'ITEM NUMBER (UPDATED)'!A:E,5,0)</f>
        <v>TN55-0480</v>
      </c>
      <c r="K162" s="80">
        <v>208035</v>
      </c>
      <c r="L162" s="77" t="str">
        <f>VLOOKUP(I162,'ITEM NUMBER (UPDATED)'!A:B,2,0)</f>
        <v>Costco01</v>
      </c>
      <c r="M162" s="11" t="str">
        <f>VLOOKUP(I162,'ITEM NUMBER (UPDATED)'!A:C,3,0)</f>
        <v>BLK</v>
      </c>
      <c r="N162" s="1">
        <f>VLOOKUP(I162,'ITEM NUMBER (UPDATED)'!A:D,4,0)</f>
        <v>32</v>
      </c>
      <c r="O162" s="42">
        <f>VLOOKUP(I162,'ITEM NUMBER (UPDATED)'!A:F,6,0)</f>
        <v>77.349999999999994</v>
      </c>
      <c r="P162" s="84">
        <f t="shared" si="8"/>
        <v>-1</v>
      </c>
      <c r="Q162" s="114">
        <v>77.349999999999994</v>
      </c>
      <c r="R162" s="84" t="b">
        <f t="shared" si="9"/>
        <v>1</v>
      </c>
      <c r="S162" t="s">
        <v>1289</v>
      </c>
      <c r="T162" s="76" t="s">
        <v>10219</v>
      </c>
    </row>
    <row r="163" spans="1:20" x14ac:dyDescent="0.25">
      <c r="A163" s="77" t="s">
        <v>9941</v>
      </c>
      <c r="B163" s="77" t="s">
        <v>9950</v>
      </c>
      <c r="C163" s="78">
        <v>45431</v>
      </c>
      <c r="D163" s="79">
        <v>-70.62</v>
      </c>
      <c r="E163" s="79">
        <v>0</v>
      </c>
      <c r="F163" s="79">
        <v>-70.62</v>
      </c>
      <c r="G163" s="78">
        <v>45431</v>
      </c>
      <c r="H163" s="77" t="s">
        <v>9951</v>
      </c>
      <c r="I163" s="80">
        <v>1585901</v>
      </c>
      <c r="J163" s="80" t="str">
        <f>VLOOKUP(I163,'ITEM NUMBER (UPDATED)'!A:E,5,0)</f>
        <v>CO63RN5755E</v>
      </c>
      <c r="K163" s="80">
        <v>208035</v>
      </c>
      <c r="L163" s="77" t="str">
        <f>VLOOKUP(I163,'ITEM NUMBER (UPDATED)'!A:B,2,0)</f>
        <v>Costco01</v>
      </c>
      <c r="M163" s="11" t="str">
        <f>VLOOKUP(I163,'ITEM NUMBER (UPDATED)'!A:C,3,0)</f>
        <v>PETB</v>
      </c>
      <c r="N163" s="1">
        <f>VLOOKUP(I163,'ITEM NUMBER (UPDATED)'!A:D,4,0)</f>
        <v>40</v>
      </c>
      <c r="O163" s="42">
        <f>VLOOKUP(I163,'ITEM NUMBER (UPDATED)'!A:F,6,0)</f>
        <v>70.62</v>
      </c>
      <c r="P163" s="84">
        <f t="shared" si="8"/>
        <v>-1</v>
      </c>
      <c r="Q163" s="114">
        <v>70.62</v>
      </c>
      <c r="R163" s="84" t="b">
        <f t="shared" si="9"/>
        <v>1</v>
      </c>
      <c r="S163" t="s">
        <v>1289</v>
      </c>
      <c r="T163" s="76" t="s">
        <v>10219</v>
      </c>
    </row>
    <row r="164" spans="1:20" x14ac:dyDescent="0.25">
      <c r="A164" s="77" t="s">
        <v>9941</v>
      </c>
      <c r="B164" s="77" t="s">
        <v>9952</v>
      </c>
      <c r="C164" s="78">
        <v>45429</v>
      </c>
      <c r="D164" s="79">
        <v>-95.31</v>
      </c>
      <c r="E164" s="79">
        <v>-9.4600000000000009</v>
      </c>
      <c r="F164" s="79">
        <v>-85.85</v>
      </c>
      <c r="G164" s="78">
        <v>45429</v>
      </c>
      <c r="H164" s="77" t="s">
        <v>9953</v>
      </c>
      <c r="I164" s="80">
        <v>1662421</v>
      </c>
      <c r="J164" s="80" t="str">
        <f>VLOOKUP(I164,'ITEM NUMBER (UPDATED)'!A:E,5,0)</f>
        <v>TN55-0481</v>
      </c>
      <c r="K164" s="80">
        <v>208035</v>
      </c>
      <c r="L164" s="77" t="str">
        <f>VLOOKUP(I164,'ITEM NUMBER (UPDATED)'!A:B,2,0)</f>
        <v>Costco01</v>
      </c>
      <c r="M164" s="11" t="str">
        <f>VLOOKUP(I164,'ITEM NUMBER (UPDATED)'!A:C,3,0)</f>
        <v>BLK</v>
      </c>
      <c r="N164" s="1">
        <f>VLOOKUP(I164,'ITEM NUMBER (UPDATED)'!A:D,4,0)</f>
        <v>32</v>
      </c>
      <c r="O164" s="42">
        <f>VLOOKUP(I164,'ITEM NUMBER (UPDATED)'!A:F,6,0)</f>
        <v>85.85</v>
      </c>
      <c r="P164" s="84">
        <f t="shared" si="8"/>
        <v>-1</v>
      </c>
      <c r="Q164" s="114">
        <v>85.85</v>
      </c>
      <c r="R164" s="84" t="b">
        <f t="shared" si="9"/>
        <v>1</v>
      </c>
      <c r="S164" t="s">
        <v>1289</v>
      </c>
      <c r="T164" s="76" t="s">
        <v>10219</v>
      </c>
    </row>
    <row r="165" spans="1:20" x14ac:dyDescent="0.25">
      <c r="A165" s="77" t="s">
        <v>9941</v>
      </c>
      <c r="B165" s="77" t="s">
        <v>9954</v>
      </c>
      <c r="C165" s="78">
        <v>45429</v>
      </c>
      <c r="D165" s="79">
        <f>E165+F165</f>
        <v>-131.25</v>
      </c>
      <c r="E165" s="79">
        <v>-43.6</v>
      </c>
      <c r="F165" s="79">
        <v>-87.65</v>
      </c>
      <c r="G165" s="78">
        <v>45429</v>
      </c>
      <c r="H165" s="77" t="s">
        <v>9955</v>
      </c>
      <c r="I165" s="80">
        <v>1793725</v>
      </c>
      <c r="J165" s="80" t="str">
        <f>VLOOKUP(I165,'ITEM NUMBER (UPDATED)'!A:E,5,0)</f>
        <v>CO16-371</v>
      </c>
      <c r="K165" s="80">
        <v>208035</v>
      </c>
      <c r="L165" s="77" t="str">
        <f>VLOOKUP(I165,'ITEM NUMBER (UPDATED)'!A:B,2,0)</f>
        <v>Costco01</v>
      </c>
      <c r="M165" s="11" t="str">
        <f>VLOOKUP(I165,'ITEM NUMBER (UPDATED)'!A:C,3,0)</f>
        <v>BASI</v>
      </c>
      <c r="N165" s="1">
        <f>VLOOKUP(I165,'ITEM NUMBER (UPDATED)'!A:D,4,0)</f>
        <v>15</v>
      </c>
      <c r="O165" s="42">
        <f>VLOOKUP(I165,'ITEM NUMBER (UPDATED)'!A:F,6,0)</f>
        <v>17.53</v>
      </c>
      <c r="P165" s="84">
        <f t="shared" si="8"/>
        <v>-5</v>
      </c>
      <c r="Q165" s="114">
        <v>17.53</v>
      </c>
      <c r="R165" s="84" t="b">
        <f t="shared" si="9"/>
        <v>1</v>
      </c>
      <c r="S165" t="s">
        <v>1289</v>
      </c>
      <c r="T165" s="76" t="s">
        <v>10219</v>
      </c>
    </row>
    <row r="166" spans="1:20" x14ac:dyDescent="0.25">
      <c r="A166" s="77" t="s">
        <v>9941</v>
      </c>
      <c r="B166" s="77" t="s">
        <v>9954</v>
      </c>
      <c r="C166" s="78">
        <v>45429</v>
      </c>
      <c r="D166" s="79">
        <f>E166+F166</f>
        <v>-71.740000000000009</v>
      </c>
      <c r="E166" s="79">
        <v>-17.78</v>
      </c>
      <c r="F166" s="79">
        <v>-53.96</v>
      </c>
      <c r="G166" s="78">
        <v>45429</v>
      </c>
      <c r="H166" s="77" t="s">
        <v>9955</v>
      </c>
      <c r="I166" s="80">
        <v>1793728</v>
      </c>
      <c r="J166" s="80" t="str">
        <f>VLOOKUP(I166,'ITEM NUMBER (UPDATED)'!A:E,5,0)</f>
        <v>CO16-373</v>
      </c>
      <c r="K166" s="80">
        <v>208035</v>
      </c>
      <c r="L166" s="77" t="str">
        <f>VLOOKUP(I166,'ITEM NUMBER (UPDATED)'!A:B,2,0)</f>
        <v>Costco01</v>
      </c>
      <c r="M166" s="11" t="str">
        <f>VLOOKUP(I166,'ITEM NUMBER (UPDATED)'!A:C,3,0)</f>
        <v>BASI</v>
      </c>
      <c r="N166" s="1">
        <f>VLOOKUP(I166,'ITEM NUMBER (UPDATED)'!A:D,4,0)</f>
        <v>15</v>
      </c>
      <c r="O166" s="42">
        <f>VLOOKUP(I166,'ITEM NUMBER (UPDATED)'!A:F,6,0)</f>
        <v>26.98</v>
      </c>
      <c r="P166" s="84">
        <f t="shared" si="8"/>
        <v>-2</v>
      </c>
      <c r="Q166" s="114">
        <v>26.98</v>
      </c>
      <c r="R166" s="84" t="b">
        <f t="shared" si="9"/>
        <v>1</v>
      </c>
      <c r="S166" t="s">
        <v>1289</v>
      </c>
      <c r="T166" s="76" t="s">
        <v>10219</v>
      </c>
    </row>
    <row r="167" spans="1:20" x14ac:dyDescent="0.25">
      <c r="A167" s="77" t="s">
        <v>9941</v>
      </c>
      <c r="B167" s="77" t="s">
        <v>9954</v>
      </c>
      <c r="C167" s="78">
        <v>45429</v>
      </c>
      <c r="D167" s="79">
        <f t="shared" ref="D167" si="12">E167+F167</f>
        <v>-40.36</v>
      </c>
      <c r="E167" s="79">
        <v>-9.07</v>
      </c>
      <c r="F167" s="79">
        <v>-31.29</v>
      </c>
      <c r="G167" s="78">
        <v>45429</v>
      </c>
      <c r="H167" s="77" t="s">
        <v>9955</v>
      </c>
      <c r="I167" s="80">
        <v>1793730</v>
      </c>
      <c r="J167" s="80" t="str">
        <f>VLOOKUP(I167,'ITEM NUMBER (UPDATED)'!A:E,5,0)</f>
        <v>CO16-375</v>
      </c>
      <c r="K167" s="80">
        <v>208035</v>
      </c>
      <c r="L167" s="77" t="str">
        <f>VLOOKUP(I167,'ITEM NUMBER (UPDATED)'!A:B,2,0)</f>
        <v>Costco01</v>
      </c>
      <c r="M167" s="11" t="str">
        <f>VLOOKUP(I167,'ITEM NUMBER (UPDATED)'!A:C,3,0)</f>
        <v>BASI</v>
      </c>
      <c r="N167" s="1">
        <f>VLOOKUP(I167,'ITEM NUMBER (UPDATED)'!A:D,4,0)</f>
        <v>15</v>
      </c>
      <c r="O167" s="42">
        <f>VLOOKUP(I167,'ITEM NUMBER (UPDATED)'!A:F,6,0)</f>
        <v>31.29</v>
      </c>
      <c r="P167" s="84">
        <f t="shared" si="8"/>
        <v>-1</v>
      </c>
      <c r="Q167" s="114">
        <v>31.29</v>
      </c>
      <c r="R167" s="84" t="b">
        <f t="shared" si="9"/>
        <v>1</v>
      </c>
      <c r="S167" t="s">
        <v>1289</v>
      </c>
      <c r="T167" s="76" t="s">
        <v>10219</v>
      </c>
    </row>
    <row r="168" spans="1:20" x14ac:dyDescent="0.25">
      <c r="A168" s="77" t="s">
        <v>9941</v>
      </c>
      <c r="B168" s="77" t="s">
        <v>9956</v>
      </c>
      <c r="C168" s="78">
        <v>45429</v>
      </c>
      <c r="D168" s="79">
        <v>-85.4</v>
      </c>
      <c r="E168" s="79">
        <v>-22.2</v>
      </c>
      <c r="F168" s="79">
        <v>-63.2</v>
      </c>
      <c r="G168" s="78">
        <v>45429</v>
      </c>
      <c r="H168" s="77" t="s">
        <v>9957</v>
      </c>
      <c r="I168" s="80">
        <v>1593358</v>
      </c>
      <c r="J168" s="80" t="str">
        <f>VLOOKUP(I168,'ITEM NUMBER (UPDATED)'!A:E,5,0)</f>
        <v>BRB40-0007</v>
      </c>
      <c r="K168" s="80">
        <v>208035</v>
      </c>
      <c r="L168" s="77" t="str">
        <f>VLOOKUP(I168,'ITEM NUMBER (UPDATED)'!A:B,2,0)</f>
        <v>Costco01</v>
      </c>
      <c r="M168" s="11" t="str">
        <f>VLOOKUP(I168,'ITEM NUMBER (UPDATED)'!A:C,3,0)</f>
        <v>WIN</v>
      </c>
      <c r="N168" s="1">
        <f>VLOOKUP(I168,'ITEM NUMBER (UPDATED)'!A:D,4,0)</f>
        <v>60</v>
      </c>
      <c r="O168" s="42">
        <f>VLOOKUP(I168,'ITEM NUMBER (UPDATED)'!A:F,6,0)</f>
        <v>31.6</v>
      </c>
      <c r="P168" s="84">
        <f t="shared" si="8"/>
        <v>-2</v>
      </c>
      <c r="Q168" s="114">
        <v>31.6</v>
      </c>
      <c r="R168" s="84" t="b">
        <f t="shared" si="9"/>
        <v>1</v>
      </c>
      <c r="S168" t="s">
        <v>1289</v>
      </c>
      <c r="T168" s="76" t="s">
        <v>10219</v>
      </c>
    </row>
    <row r="169" spans="1:20" x14ac:dyDescent="0.25">
      <c r="A169" s="77" t="s">
        <v>9941</v>
      </c>
      <c r="B169" s="77" t="s">
        <v>9958</v>
      </c>
      <c r="C169" s="78">
        <v>45429</v>
      </c>
      <c r="D169" s="79">
        <v>-22.78</v>
      </c>
      <c r="E169" s="79">
        <v>0</v>
      </c>
      <c r="F169" s="79">
        <v>-22.78</v>
      </c>
      <c r="G169" s="78">
        <v>45429</v>
      </c>
      <c r="H169" s="77" t="s">
        <v>9959</v>
      </c>
      <c r="I169" s="80">
        <v>1529939</v>
      </c>
      <c r="J169" s="80" t="str">
        <f>VLOOKUP(I169,'ITEM NUMBER (UPDATED)'!A:E,5,0)</f>
        <v>CO63PT5559E</v>
      </c>
      <c r="K169" s="80">
        <v>208035</v>
      </c>
      <c r="L169" s="77" t="str">
        <f>VLOOKUP(I169,'ITEM NUMBER (UPDATED)'!A:B,2,0)</f>
        <v>Costco01</v>
      </c>
      <c r="M169" s="11" t="str">
        <f>VLOOKUP(I169,'ITEM NUMBER (UPDATED)'!A:C,3,0)</f>
        <v>PETB</v>
      </c>
      <c r="N169" s="1">
        <f>VLOOKUP(I169,'ITEM NUMBER (UPDATED)'!A:D,4,0)</f>
        <v>40</v>
      </c>
      <c r="O169" s="42">
        <f>VLOOKUP(I169,'ITEM NUMBER (UPDATED)'!A:F,6,0)</f>
        <v>22.78</v>
      </c>
      <c r="P169" s="84">
        <f t="shared" si="8"/>
        <v>-1</v>
      </c>
      <c r="Q169" s="114">
        <v>22.78</v>
      </c>
      <c r="R169" s="84" t="b">
        <f t="shared" si="9"/>
        <v>1</v>
      </c>
      <c r="S169" t="s">
        <v>1289</v>
      </c>
      <c r="T169" s="76" t="s">
        <v>10219</v>
      </c>
    </row>
    <row r="170" spans="1:20" x14ac:dyDescent="0.25">
      <c r="A170" s="77" t="s">
        <v>9941</v>
      </c>
      <c r="B170" s="77" t="s">
        <v>9960</v>
      </c>
      <c r="C170" s="78">
        <v>45429</v>
      </c>
      <c r="D170" s="79">
        <v>-86.72</v>
      </c>
      <c r="E170" s="79">
        <v>-9.3699999999999992</v>
      </c>
      <c r="F170" s="79">
        <v>-77.349999999999994</v>
      </c>
      <c r="G170" s="78">
        <v>45429</v>
      </c>
      <c r="H170" s="77" t="s">
        <v>9961</v>
      </c>
      <c r="I170" s="80">
        <v>1662420</v>
      </c>
      <c r="J170" s="80" t="str">
        <f>VLOOKUP(I170,'ITEM NUMBER (UPDATED)'!A:E,5,0)</f>
        <v>TN55-0480</v>
      </c>
      <c r="K170" s="80">
        <v>208035</v>
      </c>
      <c r="L170" s="77" t="str">
        <f>VLOOKUP(I170,'ITEM NUMBER (UPDATED)'!A:B,2,0)</f>
        <v>Costco01</v>
      </c>
      <c r="M170" s="11" t="str">
        <f>VLOOKUP(I170,'ITEM NUMBER (UPDATED)'!A:C,3,0)</f>
        <v>BLK</v>
      </c>
      <c r="N170" s="1">
        <f>VLOOKUP(I170,'ITEM NUMBER (UPDATED)'!A:D,4,0)</f>
        <v>32</v>
      </c>
      <c r="O170" s="42">
        <f>VLOOKUP(I170,'ITEM NUMBER (UPDATED)'!A:F,6,0)</f>
        <v>77.349999999999994</v>
      </c>
      <c r="P170" s="84">
        <f t="shared" si="8"/>
        <v>-1</v>
      </c>
      <c r="Q170" s="114">
        <v>77.349999999999994</v>
      </c>
      <c r="R170" s="84" t="b">
        <f t="shared" si="9"/>
        <v>1</v>
      </c>
      <c r="S170" t="s">
        <v>1289</v>
      </c>
      <c r="T170" s="76" t="s">
        <v>10219</v>
      </c>
    </row>
    <row r="171" spans="1:20" x14ac:dyDescent="0.25">
      <c r="A171" s="77" t="s">
        <v>9962</v>
      </c>
      <c r="B171" s="77" t="s">
        <v>9963</v>
      </c>
      <c r="C171" s="78">
        <v>45434</v>
      </c>
      <c r="D171" s="79">
        <v>-77.430000000000007</v>
      </c>
      <c r="E171" s="79">
        <v>-15.16</v>
      </c>
      <c r="F171" s="79">
        <v>-62.27</v>
      </c>
      <c r="G171" s="78">
        <v>45434</v>
      </c>
      <c r="H171" s="77" t="s">
        <v>9964</v>
      </c>
      <c r="I171" s="80">
        <v>1339334</v>
      </c>
      <c r="J171" s="80" t="str">
        <f>VLOOKUP(I171,'ITEM NUMBER (UPDATED)'!A:E,5,0)</f>
        <v>BR55-1893</v>
      </c>
      <c r="K171" s="80">
        <v>12227294</v>
      </c>
      <c r="L171" s="77" t="str">
        <f>VLOOKUP(I171,'ITEM NUMBER (UPDATED)'!A:B,2,0)</f>
        <v>Costco01</v>
      </c>
      <c r="M171" s="11" t="str">
        <f>VLOOKUP(I171,'ITEM NUMBER (UPDATED)'!A:C,3,0)</f>
        <v>BLK</v>
      </c>
      <c r="N171" s="1">
        <f>VLOOKUP(I171,'ITEM NUMBER (UPDATED)'!A:D,4,0)</f>
        <v>32</v>
      </c>
      <c r="O171" s="42">
        <f>VLOOKUP(I171,'ITEM NUMBER (UPDATED)'!A:F,6,0)</f>
        <v>62.27</v>
      </c>
      <c r="P171" s="84">
        <f t="shared" si="8"/>
        <v>-1</v>
      </c>
      <c r="Q171" s="114">
        <v>62.27</v>
      </c>
      <c r="R171" s="84" t="b">
        <f t="shared" si="9"/>
        <v>1</v>
      </c>
      <c r="S171" t="s">
        <v>1289</v>
      </c>
      <c r="T171" s="76" t="s">
        <v>10219</v>
      </c>
    </row>
    <row r="172" spans="1:20" x14ac:dyDescent="0.25">
      <c r="A172" s="77" t="s">
        <v>9962</v>
      </c>
      <c r="B172" s="77" t="s">
        <v>9965</v>
      </c>
      <c r="C172" s="78">
        <v>45434</v>
      </c>
      <c r="D172" s="79">
        <v>-77.430000000000007</v>
      </c>
      <c r="E172" s="79">
        <v>-15.16</v>
      </c>
      <c r="F172" s="79">
        <v>-62.27</v>
      </c>
      <c r="G172" s="78">
        <v>45434</v>
      </c>
      <c r="H172" s="77" t="s">
        <v>9966</v>
      </c>
      <c r="I172" s="80">
        <v>1339335</v>
      </c>
      <c r="J172" s="80" t="str">
        <f>VLOOKUP(I172,'ITEM NUMBER (UPDATED)'!A:E,5,0)</f>
        <v>BR55-1894</v>
      </c>
      <c r="K172" s="80">
        <v>12227294</v>
      </c>
      <c r="L172" s="77" t="str">
        <f>VLOOKUP(I172,'ITEM NUMBER (UPDATED)'!A:B,2,0)</f>
        <v>Costco01</v>
      </c>
      <c r="M172" s="11" t="str">
        <f>VLOOKUP(I172,'ITEM NUMBER (UPDATED)'!A:C,3,0)</f>
        <v>BLK</v>
      </c>
      <c r="N172" s="1">
        <f>VLOOKUP(I172,'ITEM NUMBER (UPDATED)'!A:D,4,0)</f>
        <v>32</v>
      </c>
      <c r="O172" s="42">
        <f>VLOOKUP(I172,'ITEM NUMBER (UPDATED)'!A:F,6,0)</f>
        <v>62.27</v>
      </c>
      <c r="P172" s="84">
        <f t="shared" si="8"/>
        <v>-1</v>
      </c>
      <c r="Q172" s="114">
        <v>62.27</v>
      </c>
      <c r="R172" s="84" t="b">
        <f t="shared" si="9"/>
        <v>1</v>
      </c>
      <c r="S172" t="s">
        <v>1289</v>
      </c>
      <c r="T172" s="76" t="s">
        <v>10219</v>
      </c>
    </row>
    <row r="173" spans="1:20" x14ac:dyDescent="0.25">
      <c r="A173" s="77" t="s">
        <v>9962</v>
      </c>
      <c r="B173" s="77" t="s">
        <v>9967</v>
      </c>
      <c r="C173" s="78">
        <v>45434</v>
      </c>
      <c r="D173" s="79">
        <v>-32.380000000000003</v>
      </c>
      <c r="E173" s="79">
        <v>-9.8800000000000008</v>
      </c>
      <c r="F173" s="79">
        <v>-22.5</v>
      </c>
      <c r="G173" s="78">
        <v>45434</v>
      </c>
      <c r="H173" s="77" t="s">
        <v>9968</v>
      </c>
      <c r="I173" s="80">
        <v>1663079</v>
      </c>
      <c r="J173" s="80" t="str">
        <f>VLOOKUP(I173,'ITEM NUMBER (UPDATED)'!A:E,5,0)</f>
        <v>MT70-0307</v>
      </c>
      <c r="K173" s="80">
        <v>12227294</v>
      </c>
      <c r="L173" s="77" t="str">
        <f>VLOOKUP(I173,'ITEM NUMBER (UPDATED)'!A:B,2,0)</f>
        <v>Costco01</v>
      </c>
      <c r="M173" s="11" t="str">
        <f>VLOOKUP(I173,'ITEM NUMBER (UPDATED)'!A:C,3,0)</f>
        <v>BATH</v>
      </c>
      <c r="N173" s="1">
        <f>VLOOKUP(I173,'ITEM NUMBER (UPDATED)'!A:D,4,0)</f>
        <v>55</v>
      </c>
      <c r="O173" s="42">
        <f>VLOOKUP(I173,'ITEM NUMBER (UPDATED)'!A:F,6,0)</f>
        <v>22.5</v>
      </c>
      <c r="P173" s="84">
        <f t="shared" si="8"/>
        <v>-1</v>
      </c>
      <c r="Q173" s="114">
        <v>22.5</v>
      </c>
      <c r="R173" s="84" t="b">
        <f t="shared" si="9"/>
        <v>1</v>
      </c>
      <c r="S173" t="s">
        <v>1289</v>
      </c>
      <c r="T173" s="76" t="s">
        <v>10219</v>
      </c>
    </row>
    <row r="174" spans="1:20" x14ac:dyDescent="0.25">
      <c r="A174" s="77" t="s">
        <v>9962</v>
      </c>
      <c r="B174" s="77" t="s">
        <v>9969</v>
      </c>
      <c r="C174" s="78">
        <v>45434</v>
      </c>
      <c r="D174" s="79">
        <v>-86.72</v>
      </c>
      <c r="E174" s="79">
        <v>-9.3699999999999992</v>
      </c>
      <c r="F174" s="79">
        <v>-77.349999999999994</v>
      </c>
      <c r="G174" s="78">
        <v>45434</v>
      </c>
      <c r="H174" s="77" t="s">
        <v>9970</v>
      </c>
      <c r="I174" s="80">
        <v>1662420</v>
      </c>
      <c r="J174" s="80" t="str">
        <f>VLOOKUP(I174,'ITEM NUMBER (UPDATED)'!A:E,5,0)</f>
        <v>TN55-0480</v>
      </c>
      <c r="K174" s="80">
        <v>208313</v>
      </c>
      <c r="L174" s="77" t="str">
        <f>VLOOKUP(I174,'ITEM NUMBER (UPDATED)'!A:B,2,0)</f>
        <v>Costco01</v>
      </c>
      <c r="M174" s="11" t="str">
        <f>VLOOKUP(I174,'ITEM NUMBER (UPDATED)'!A:C,3,0)</f>
        <v>BLK</v>
      </c>
      <c r="N174" s="1">
        <f>VLOOKUP(I174,'ITEM NUMBER (UPDATED)'!A:D,4,0)</f>
        <v>32</v>
      </c>
      <c r="O174" s="42">
        <f>VLOOKUP(I174,'ITEM NUMBER (UPDATED)'!A:F,6,0)</f>
        <v>77.349999999999994</v>
      </c>
      <c r="P174" s="84">
        <f t="shared" si="8"/>
        <v>-1</v>
      </c>
      <c r="Q174" s="114">
        <v>77.349999999999994</v>
      </c>
      <c r="R174" s="84" t="b">
        <f t="shared" si="9"/>
        <v>1</v>
      </c>
      <c r="S174" t="s">
        <v>1289</v>
      </c>
      <c r="T174" s="76" t="s">
        <v>10219</v>
      </c>
    </row>
    <row r="175" spans="1:20" x14ac:dyDescent="0.25">
      <c r="A175" s="77" t="s">
        <v>9962</v>
      </c>
      <c r="B175" s="77" t="s">
        <v>9971</v>
      </c>
      <c r="C175" s="78">
        <v>45434</v>
      </c>
      <c r="D175" s="79">
        <v>-95.31</v>
      </c>
      <c r="E175" s="79">
        <v>-9.4600000000000009</v>
      </c>
      <c r="F175" s="79">
        <v>-85.85</v>
      </c>
      <c r="G175" s="78">
        <v>45434</v>
      </c>
      <c r="H175" s="77" t="s">
        <v>9972</v>
      </c>
      <c r="I175" s="80">
        <v>1662422</v>
      </c>
      <c r="J175" s="80" t="str">
        <f>VLOOKUP(I175,'ITEM NUMBER (UPDATED)'!A:E,5,0)</f>
        <v>TN55-0482</v>
      </c>
      <c r="K175" s="80">
        <v>208313</v>
      </c>
      <c r="L175" s="77" t="str">
        <f>VLOOKUP(I175,'ITEM NUMBER (UPDATED)'!A:B,2,0)</f>
        <v>Costco01</v>
      </c>
      <c r="M175" s="11" t="str">
        <f>VLOOKUP(I175,'ITEM NUMBER (UPDATED)'!A:C,3,0)</f>
        <v>BLK</v>
      </c>
      <c r="N175" s="1">
        <f>VLOOKUP(I175,'ITEM NUMBER (UPDATED)'!A:D,4,0)</f>
        <v>32</v>
      </c>
      <c r="O175" s="42">
        <f>VLOOKUP(I175,'ITEM NUMBER (UPDATED)'!A:F,6,0)</f>
        <v>85.85</v>
      </c>
      <c r="P175" s="84">
        <f t="shared" si="8"/>
        <v>-1</v>
      </c>
      <c r="Q175" s="114">
        <v>85.85</v>
      </c>
      <c r="R175" s="84" t="b">
        <f t="shared" si="9"/>
        <v>1</v>
      </c>
      <c r="S175" t="s">
        <v>1289</v>
      </c>
      <c r="T175" s="76" t="s">
        <v>10219</v>
      </c>
    </row>
    <row r="176" spans="1:20" x14ac:dyDescent="0.25">
      <c r="A176" s="77" t="s">
        <v>9962</v>
      </c>
      <c r="B176" s="77" t="s">
        <v>9973</v>
      </c>
      <c r="C176" s="78">
        <v>45434</v>
      </c>
      <c r="D176" s="79">
        <v>-25.55</v>
      </c>
      <c r="E176" s="79">
        <v>0</v>
      </c>
      <c r="F176" s="79">
        <v>-25.55</v>
      </c>
      <c r="G176" s="78">
        <v>45434</v>
      </c>
      <c r="H176" s="77" t="s">
        <v>9974</v>
      </c>
      <c r="I176" s="80">
        <v>1516597</v>
      </c>
      <c r="J176" s="80" t="str">
        <f>VLOOKUP(I176,'ITEM NUMBER (UPDATED)'!A:E,5,0)</f>
        <v>CO63HC5550E</v>
      </c>
      <c r="K176" s="80">
        <v>208313</v>
      </c>
      <c r="L176" s="77" t="str">
        <f>VLOOKUP(I176,'ITEM NUMBER (UPDATED)'!A:B,2,0)</f>
        <v>Costco01</v>
      </c>
      <c r="M176" s="11" t="str">
        <f>VLOOKUP(I176,'ITEM NUMBER (UPDATED)'!A:C,3,0)</f>
        <v>PETB</v>
      </c>
      <c r="N176" s="1">
        <f>VLOOKUP(I176,'ITEM NUMBER (UPDATED)'!A:D,4,0)</f>
        <v>40</v>
      </c>
      <c r="O176" s="42">
        <f>VLOOKUP(I176,'ITEM NUMBER (UPDATED)'!A:F,6,0)</f>
        <v>25.55</v>
      </c>
      <c r="P176" s="84">
        <f t="shared" si="8"/>
        <v>-1</v>
      </c>
      <c r="Q176" s="114">
        <v>25.55</v>
      </c>
      <c r="R176" s="84" t="b">
        <f t="shared" si="9"/>
        <v>1</v>
      </c>
      <c r="S176" t="s">
        <v>1289</v>
      </c>
      <c r="T176" s="76" t="s">
        <v>10219</v>
      </c>
    </row>
    <row r="177" spans="1:20" x14ac:dyDescent="0.25">
      <c r="A177" s="77" t="s">
        <v>9962</v>
      </c>
      <c r="B177" s="77" t="s">
        <v>9975</v>
      </c>
      <c r="C177" s="78">
        <v>45434</v>
      </c>
      <c r="D177" s="79">
        <v>-38.659999999999997</v>
      </c>
      <c r="E177" s="79">
        <v>-10.51</v>
      </c>
      <c r="F177" s="79">
        <v>-28.15</v>
      </c>
      <c r="G177" s="78">
        <v>45434</v>
      </c>
      <c r="H177" s="77" t="s">
        <v>9976</v>
      </c>
      <c r="I177" s="80">
        <v>1540780</v>
      </c>
      <c r="J177" s="80" t="str">
        <f>VLOOKUP(I177,'ITEM NUMBER (UPDATED)'!A:E,5,0)</f>
        <v>BR40-2136</v>
      </c>
      <c r="K177" s="80">
        <v>208313</v>
      </c>
      <c r="L177" s="77" t="str">
        <f>VLOOKUP(I177,'ITEM NUMBER (UPDATED)'!A:B,2,0)</f>
        <v>Costco01</v>
      </c>
      <c r="M177" s="11" t="str">
        <f>VLOOKUP(I177,'ITEM NUMBER (UPDATED)'!A:C,3,0)</f>
        <v>WIN</v>
      </c>
      <c r="N177" s="1">
        <f>VLOOKUP(I177,'ITEM NUMBER (UPDATED)'!A:D,4,0)</f>
        <v>60</v>
      </c>
      <c r="O177" s="42">
        <f>VLOOKUP(I177,'ITEM NUMBER (UPDATED)'!A:F,6,0)</f>
        <v>28.15</v>
      </c>
      <c r="P177" s="84">
        <f t="shared" si="8"/>
        <v>-1</v>
      </c>
      <c r="Q177" s="114">
        <v>28.15</v>
      </c>
      <c r="R177" s="84" t="b">
        <f t="shared" si="9"/>
        <v>1</v>
      </c>
      <c r="S177" t="s">
        <v>1289</v>
      </c>
      <c r="T177" s="76" t="s">
        <v>10219</v>
      </c>
    </row>
    <row r="178" spans="1:20" x14ac:dyDescent="0.25">
      <c r="A178" s="77" t="s">
        <v>9962</v>
      </c>
      <c r="B178" s="77" t="s">
        <v>9975</v>
      </c>
      <c r="C178" s="78">
        <v>45434</v>
      </c>
      <c r="D178" s="79">
        <f>E178+F178</f>
        <v>-42.7</v>
      </c>
      <c r="E178" s="79">
        <v>-11.1</v>
      </c>
      <c r="F178" s="79">
        <v>-31.6</v>
      </c>
      <c r="G178" s="78">
        <v>45434</v>
      </c>
      <c r="H178" s="77" t="s">
        <v>9976</v>
      </c>
      <c r="I178" s="80">
        <v>1540784</v>
      </c>
      <c r="J178" s="80" t="str">
        <f>VLOOKUP(I178,'ITEM NUMBER (UPDATED)'!A:E,5,0)</f>
        <v>BR40-2137</v>
      </c>
      <c r="K178" s="80">
        <v>208313</v>
      </c>
      <c r="L178" s="77" t="str">
        <f>VLOOKUP(I178,'ITEM NUMBER (UPDATED)'!A:B,2,0)</f>
        <v>Costco01</v>
      </c>
      <c r="M178" s="11" t="str">
        <f>VLOOKUP(I178,'ITEM NUMBER (UPDATED)'!A:C,3,0)</f>
        <v>WIN</v>
      </c>
      <c r="N178" s="1">
        <f>VLOOKUP(I178,'ITEM NUMBER (UPDATED)'!A:D,4,0)</f>
        <v>60</v>
      </c>
      <c r="O178" s="42">
        <f>VLOOKUP(I178,'ITEM NUMBER (UPDATED)'!A:F,6,0)</f>
        <v>31.6</v>
      </c>
      <c r="P178" s="84">
        <f t="shared" si="8"/>
        <v>-1</v>
      </c>
      <c r="Q178" s="114">
        <v>31.6</v>
      </c>
      <c r="R178" s="84" t="b">
        <f t="shared" si="9"/>
        <v>1</v>
      </c>
      <c r="S178" t="s">
        <v>1289</v>
      </c>
      <c r="T178" s="76" t="s">
        <v>10219</v>
      </c>
    </row>
    <row r="179" spans="1:20" x14ac:dyDescent="0.25">
      <c r="A179" s="77" t="s">
        <v>9979</v>
      </c>
      <c r="B179" s="77" t="s">
        <v>10003</v>
      </c>
      <c r="C179" s="78">
        <v>45435</v>
      </c>
      <c r="D179" s="79">
        <v>-32.380000000000003</v>
      </c>
      <c r="E179" s="79">
        <v>-9.8800000000000008</v>
      </c>
      <c r="F179" s="79">
        <v>-22.5</v>
      </c>
      <c r="G179" s="78">
        <v>45435</v>
      </c>
      <c r="H179" s="77" t="s">
        <v>10002</v>
      </c>
      <c r="I179" s="80">
        <v>1663069</v>
      </c>
      <c r="J179" s="80" t="str">
        <f>VLOOKUP(I179,'ITEM NUMBER (UPDATED)'!A:E,5,0)</f>
        <v>MT70-0305</v>
      </c>
      <c r="K179" s="80">
        <v>12227351</v>
      </c>
      <c r="L179" s="77" t="str">
        <f>VLOOKUP(I179,'ITEM NUMBER (UPDATED)'!A:B,2,0)</f>
        <v>Costco01</v>
      </c>
      <c r="M179" s="11" t="str">
        <f>VLOOKUP(I179,'ITEM NUMBER (UPDATED)'!A:C,3,0)</f>
        <v>BATH</v>
      </c>
      <c r="N179" s="1">
        <f>VLOOKUP(I179,'ITEM NUMBER (UPDATED)'!A:D,4,0)</f>
        <v>55</v>
      </c>
      <c r="O179" s="42">
        <f>VLOOKUP(I179,'ITEM NUMBER (UPDATED)'!A:F,6,0)</f>
        <v>22.5</v>
      </c>
      <c r="P179" s="84">
        <f t="shared" si="8"/>
        <v>-1</v>
      </c>
      <c r="Q179" s="114">
        <v>22.5</v>
      </c>
      <c r="R179" s="84" t="b">
        <f t="shared" si="9"/>
        <v>1</v>
      </c>
      <c r="S179" t="s">
        <v>1289</v>
      </c>
      <c r="T179" s="76" t="s">
        <v>10219</v>
      </c>
    </row>
    <row r="180" spans="1:20" x14ac:dyDescent="0.25">
      <c r="A180" s="77" t="s">
        <v>9979</v>
      </c>
      <c r="B180" s="77" t="s">
        <v>10001</v>
      </c>
      <c r="C180" s="78">
        <v>45435</v>
      </c>
      <c r="D180" s="79">
        <v>-24.51</v>
      </c>
      <c r="E180" s="79">
        <v>0</v>
      </c>
      <c r="F180" s="79">
        <v>-24.51</v>
      </c>
      <c r="G180" s="78">
        <v>45435</v>
      </c>
      <c r="H180" s="77" t="s">
        <v>10000</v>
      </c>
      <c r="I180" s="80">
        <v>1775622</v>
      </c>
      <c r="J180" s="80" t="str">
        <f>VLOOKUP(I180,'ITEM NUMBER (UPDATED)'!A:E,5,0)</f>
        <v>CO63HN6260E</v>
      </c>
      <c r="K180" s="80">
        <v>208469</v>
      </c>
      <c r="L180" s="77" t="str">
        <f>VLOOKUP(I180,'ITEM NUMBER (UPDATED)'!A:B,2,0)</f>
        <v>Costco01</v>
      </c>
      <c r="M180" s="11" t="str">
        <f>VLOOKUP(I180,'ITEM NUMBER (UPDATED)'!A:C,3,0)</f>
        <v>PETB</v>
      </c>
      <c r="N180" s="1">
        <f>VLOOKUP(I180,'ITEM NUMBER (UPDATED)'!A:D,4,0)</f>
        <v>40</v>
      </c>
      <c r="O180" s="42">
        <f>VLOOKUP(I180,'ITEM NUMBER (UPDATED)'!A:F,6,0)</f>
        <v>25.8</v>
      </c>
      <c r="P180" s="84">
        <f t="shared" si="8"/>
        <v>-0.95000000000000007</v>
      </c>
      <c r="Q180" s="114">
        <v>25.8</v>
      </c>
      <c r="R180" s="84" t="b">
        <f t="shared" si="9"/>
        <v>1</v>
      </c>
      <c r="S180" t="s">
        <v>1289</v>
      </c>
      <c r="T180" s="76" t="s">
        <v>10219</v>
      </c>
    </row>
    <row r="181" spans="1:20" x14ac:dyDescent="0.25">
      <c r="A181" s="77" t="s">
        <v>9979</v>
      </c>
      <c r="B181" s="77" t="s">
        <v>9999</v>
      </c>
      <c r="C181" s="78">
        <v>45435</v>
      </c>
      <c r="D181" s="79">
        <v>-24.51</v>
      </c>
      <c r="E181" s="79">
        <v>0</v>
      </c>
      <c r="F181" s="79">
        <v>-24.51</v>
      </c>
      <c r="G181" s="78">
        <v>45435</v>
      </c>
      <c r="H181" s="77" t="s">
        <v>9998</v>
      </c>
      <c r="I181" s="80">
        <v>1775623</v>
      </c>
      <c r="J181" s="80" t="str">
        <f>VLOOKUP(I181,'ITEM NUMBER (UPDATED)'!A:E,5,0)</f>
        <v>CO63HN6261E</v>
      </c>
      <c r="K181" s="80">
        <v>208469</v>
      </c>
      <c r="L181" s="77" t="str">
        <f>VLOOKUP(I181,'ITEM NUMBER (UPDATED)'!A:B,2,0)</f>
        <v>Costco01</v>
      </c>
      <c r="M181" s="11" t="str">
        <f>VLOOKUP(I181,'ITEM NUMBER (UPDATED)'!A:C,3,0)</f>
        <v>PETB</v>
      </c>
      <c r="N181" s="1">
        <f>VLOOKUP(I181,'ITEM NUMBER (UPDATED)'!A:D,4,0)</f>
        <v>40</v>
      </c>
      <c r="O181" s="42">
        <f>VLOOKUP(I181,'ITEM NUMBER (UPDATED)'!A:F,6,0)</f>
        <v>25.8</v>
      </c>
      <c r="P181" s="84">
        <f t="shared" si="8"/>
        <v>-0.95000000000000007</v>
      </c>
      <c r="Q181" s="114">
        <v>25.8</v>
      </c>
      <c r="R181" s="84" t="b">
        <f t="shared" si="9"/>
        <v>1</v>
      </c>
      <c r="S181" t="s">
        <v>1289</v>
      </c>
      <c r="T181" s="76" t="s">
        <v>10219</v>
      </c>
    </row>
    <row r="182" spans="1:20" x14ac:dyDescent="0.25">
      <c r="A182" s="77" t="s">
        <v>9979</v>
      </c>
      <c r="B182" s="77" t="s">
        <v>9997</v>
      </c>
      <c r="C182" s="78">
        <v>45435</v>
      </c>
      <c r="D182" s="79">
        <v>-24.51</v>
      </c>
      <c r="E182" s="79">
        <v>0</v>
      </c>
      <c r="F182" s="79">
        <v>-24.51</v>
      </c>
      <c r="G182" s="78">
        <v>45435</v>
      </c>
      <c r="H182" s="77" t="s">
        <v>9996</v>
      </c>
      <c r="I182" s="80">
        <v>1775619</v>
      </c>
      <c r="J182" s="80" t="str">
        <f>VLOOKUP(I182,'ITEM NUMBER (UPDATED)'!A:E,5,0)</f>
        <v>CO63HN6257E</v>
      </c>
      <c r="K182" s="80">
        <v>208469</v>
      </c>
      <c r="L182" s="77" t="str">
        <f>VLOOKUP(I182,'ITEM NUMBER (UPDATED)'!A:B,2,0)</f>
        <v>Costco01</v>
      </c>
      <c r="M182" s="11" t="str">
        <f>VLOOKUP(I182,'ITEM NUMBER (UPDATED)'!A:C,3,0)</f>
        <v>PETB</v>
      </c>
      <c r="N182" s="1">
        <f>VLOOKUP(I182,'ITEM NUMBER (UPDATED)'!A:D,4,0)</f>
        <v>40</v>
      </c>
      <c r="O182" s="42">
        <f>VLOOKUP(I182,'ITEM NUMBER (UPDATED)'!A:F,6,0)</f>
        <v>25.8</v>
      </c>
      <c r="P182" s="84">
        <f t="shared" si="8"/>
        <v>-0.95000000000000007</v>
      </c>
      <c r="Q182" s="114">
        <v>25.8</v>
      </c>
      <c r="R182" s="84" t="b">
        <f t="shared" si="9"/>
        <v>1</v>
      </c>
      <c r="S182" t="s">
        <v>1289</v>
      </c>
      <c r="T182" s="76" t="s">
        <v>10219</v>
      </c>
    </row>
    <row r="183" spans="1:20" x14ac:dyDescent="0.25">
      <c r="A183" s="77" t="s">
        <v>9979</v>
      </c>
      <c r="B183" s="77" t="s">
        <v>9995</v>
      </c>
      <c r="C183" s="78">
        <v>45435</v>
      </c>
      <c r="D183" s="79">
        <v>-64.47</v>
      </c>
      <c r="E183" s="79">
        <v>0</v>
      </c>
      <c r="F183" s="79">
        <v>-64.47</v>
      </c>
      <c r="G183" s="78">
        <v>45435</v>
      </c>
      <c r="H183" s="77" t="s">
        <v>9994</v>
      </c>
      <c r="I183" s="80">
        <v>1585797</v>
      </c>
      <c r="J183" s="80" t="str">
        <f>VLOOKUP(I183,'ITEM NUMBER (UPDATED)'!A:E,5,0)</f>
        <v>CO63PC5749E</v>
      </c>
      <c r="K183" s="80">
        <v>208469</v>
      </c>
      <c r="L183" s="77" t="str">
        <f>VLOOKUP(I183,'ITEM NUMBER (UPDATED)'!A:B,2,0)</f>
        <v>Costco01</v>
      </c>
      <c r="M183" s="11" t="str">
        <f>VLOOKUP(I183,'ITEM NUMBER (UPDATED)'!A:C,3,0)</f>
        <v>PETB</v>
      </c>
      <c r="N183" s="1">
        <f>VLOOKUP(I183,'ITEM NUMBER (UPDATED)'!A:D,4,0)</f>
        <v>40</v>
      </c>
      <c r="O183" s="42">
        <f>VLOOKUP(I183,'ITEM NUMBER (UPDATED)'!A:F,6,0)</f>
        <v>64.47</v>
      </c>
      <c r="P183" s="84">
        <f t="shared" si="8"/>
        <v>-1</v>
      </c>
      <c r="Q183" s="114">
        <v>64.47</v>
      </c>
      <c r="R183" s="84" t="b">
        <f t="shared" si="9"/>
        <v>1</v>
      </c>
      <c r="S183" t="s">
        <v>1289</v>
      </c>
      <c r="T183" s="76" t="s">
        <v>10219</v>
      </c>
    </row>
    <row r="184" spans="1:20" x14ac:dyDescent="0.25">
      <c r="A184" s="77" t="s">
        <v>9979</v>
      </c>
      <c r="B184" s="77" t="s">
        <v>9993</v>
      </c>
      <c r="C184" s="78">
        <v>45435</v>
      </c>
      <c r="D184" s="79">
        <v>-95.31</v>
      </c>
      <c r="E184" s="79">
        <v>-9.4600000000000009</v>
      </c>
      <c r="F184" s="79">
        <v>-85.85</v>
      </c>
      <c r="G184" s="78">
        <v>45435</v>
      </c>
      <c r="H184" s="77" t="s">
        <v>9992</v>
      </c>
      <c r="I184" s="80">
        <v>1662421</v>
      </c>
      <c r="J184" s="80" t="str">
        <f>VLOOKUP(I184,'ITEM NUMBER (UPDATED)'!A:E,5,0)</f>
        <v>TN55-0481</v>
      </c>
      <c r="K184" s="80">
        <v>208469</v>
      </c>
      <c r="L184" s="77" t="str">
        <f>VLOOKUP(I184,'ITEM NUMBER (UPDATED)'!A:B,2,0)</f>
        <v>Costco01</v>
      </c>
      <c r="M184" s="11" t="str">
        <f>VLOOKUP(I184,'ITEM NUMBER (UPDATED)'!A:C,3,0)</f>
        <v>BLK</v>
      </c>
      <c r="N184" s="1">
        <f>VLOOKUP(I184,'ITEM NUMBER (UPDATED)'!A:D,4,0)</f>
        <v>32</v>
      </c>
      <c r="O184" s="42">
        <f>VLOOKUP(I184,'ITEM NUMBER (UPDATED)'!A:F,6,0)</f>
        <v>85.85</v>
      </c>
      <c r="P184" s="84">
        <f t="shared" si="8"/>
        <v>-1</v>
      </c>
      <c r="Q184" s="114">
        <v>85.85</v>
      </c>
      <c r="R184" s="84" t="b">
        <f t="shared" si="9"/>
        <v>1</v>
      </c>
      <c r="S184" t="s">
        <v>1289</v>
      </c>
      <c r="T184" s="76" t="s">
        <v>10219</v>
      </c>
    </row>
    <row r="185" spans="1:20" x14ac:dyDescent="0.25">
      <c r="A185" s="77" t="s">
        <v>9979</v>
      </c>
      <c r="B185" s="77" t="s">
        <v>9991</v>
      </c>
      <c r="C185" s="78">
        <v>45435</v>
      </c>
      <c r="D185" s="79">
        <v>-38.659999999999997</v>
      </c>
      <c r="E185" s="79">
        <v>-10.51</v>
      </c>
      <c r="F185" s="79">
        <v>-28.15</v>
      </c>
      <c r="G185" s="78">
        <v>45435</v>
      </c>
      <c r="H185" s="77" t="s">
        <v>9990</v>
      </c>
      <c r="I185" s="80">
        <v>1593357</v>
      </c>
      <c r="J185" s="80" t="str">
        <f>VLOOKUP(I185,'ITEM NUMBER (UPDATED)'!A:E,5,0)</f>
        <v>BRB40-0010</v>
      </c>
      <c r="K185" s="80">
        <v>208469</v>
      </c>
      <c r="L185" s="77" t="str">
        <f>VLOOKUP(I185,'ITEM NUMBER (UPDATED)'!A:B,2,0)</f>
        <v>Costco01</v>
      </c>
      <c r="M185" s="11" t="str">
        <f>VLOOKUP(I185,'ITEM NUMBER (UPDATED)'!A:C,3,0)</f>
        <v>WIN</v>
      </c>
      <c r="N185" s="1">
        <f>VLOOKUP(I185,'ITEM NUMBER (UPDATED)'!A:D,4,0)</f>
        <v>60</v>
      </c>
      <c r="O185" s="42">
        <f>VLOOKUP(I185,'ITEM NUMBER (UPDATED)'!A:F,6,0)</f>
        <v>28.15</v>
      </c>
      <c r="P185" s="84">
        <f t="shared" si="8"/>
        <v>-1</v>
      </c>
      <c r="Q185" s="114">
        <v>28.15</v>
      </c>
      <c r="R185" s="84" t="b">
        <f t="shared" si="9"/>
        <v>1</v>
      </c>
      <c r="S185" t="s">
        <v>1289</v>
      </c>
      <c r="T185" s="76" t="s">
        <v>10219</v>
      </c>
    </row>
    <row r="186" spans="1:20" x14ac:dyDescent="0.25">
      <c r="A186" s="77" t="s">
        <v>9979</v>
      </c>
      <c r="B186" s="77" t="s">
        <v>9989</v>
      </c>
      <c r="C186" s="78">
        <v>45435</v>
      </c>
      <c r="D186" s="79">
        <v>-25.55</v>
      </c>
      <c r="E186" s="79">
        <v>0</v>
      </c>
      <c r="F186" s="79">
        <v>-25.55</v>
      </c>
      <c r="G186" s="78">
        <v>45435</v>
      </c>
      <c r="H186" s="77" t="s">
        <v>9988</v>
      </c>
      <c r="I186" s="80">
        <v>1516597</v>
      </c>
      <c r="J186" s="80" t="str">
        <f>VLOOKUP(I186,'ITEM NUMBER (UPDATED)'!A:E,5,0)</f>
        <v>CO63HC5550E</v>
      </c>
      <c r="K186" s="80">
        <v>208469</v>
      </c>
      <c r="L186" s="77" t="str">
        <f>VLOOKUP(I186,'ITEM NUMBER (UPDATED)'!A:B,2,0)</f>
        <v>Costco01</v>
      </c>
      <c r="M186" s="11" t="str">
        <f>VLOOKUP(I186,'ITEM NUMBER (UPDATED)'!A:C,3,0)</f>
        <v>PETB</v>
      </c>
      <c r="N186" s="1">
        <f>VLOOKUP(I186,'ITEM NUMBER (UPDATED)'!A:D,4,0)</f>
        <v>40</v>
      </c>
      <c r="O186" s="42">
        <f>VLOOKUP(I186,'ITEM NUMBER (UPDATED)'!A:F,6,0)</f>
        <v>25.55</v>
      </c>
      <c r="P186" s="84">
        <f t="shared" si="8"/>
        <v>-1</v>
      </c>
      <c r="Q186" s="114">
        <v>25.55</v>
      </c>
      <c r="R186" s="84" t="b">
        <f t="shared" si="9"/>
        <v>1</v>
      </c>
      <c r="S186" t="s">
        <v>1289</v>
      </c>
      <c r="T186" s="76" t="s">
        <v>10219</v>
      </c>
    </row>
    <row r="187" spans="1:20" x14ac:dyDescent="0.25">
      <c r="A187" s="77" t="s">
        <v>9979</v>
      </c>
      <c r="B187" s="77" t="s">
        <v>9987</v>
      </c>
      <c r="C187" s="78">
        <v>45435</v>
      </c>
      <c r="D187" s="79">
        <v>-95.31</v>
      </c>
      <c r="E187" s="79">
        <v>-9.4600000000000009</v>
      </c>
      <c r="F187" s="79">
        <v>-85.85</v>
      </c>
      <c r="G187" s="78">
        <v>45435</v>
      </c>
      <c r="H187" s="77" t="s">
        <v>9986</v>
      </c>
      <c r="I187" s="80">
        <v>1662421</v>
      </c>
      <c r="J187" s="80" t="str">
        <f>VLOOKUP(I187,'ITEM NUMBER (UPDATED)'!A:E,5,0)</f>
        <v>TN55-0481</v>
      </c>
      <c r="K187" s="80">
        <v>208469</v>
      </c>
      <c r="L187" s="77" t="str">
        <f>VLOOKUP(I187,'ITEM NUMBER (UPDATED)'!A:B,2,0)</f>
        <v>Costco01</v>
      </c>
      <c r="M187" s="11" t="str">
        <f>VLOOKUP(I187,'ITEM NUMBER (UPDATED)'!A:C,3,0)</f>
        <v>BLK</v>
      </c>
      <c r="N187" s="1">
        <f>VLOOKUP(I187,'ITEM NUMBER (UPDATED)'!A:D,4,0)</f>
        <v>32</v>
      </c>
      <c r="O187" s="42">
        <f>VLOOKUP(I187,'ITEM NUMBER (UPDATED)'!A:F,6,0)</f>
        <v>85.85</v>
      </c>
      <c r="P187" s="84">
        <f t="shared" si="8"/>
        <v>-1</v>
      </c>
      <c r="Q187" s="114">
        <v>85.85</v>
      </c>
      <c r="R187" s="84" t="b">
        <f t="shared" si="9"/>
        <v>1</v>
      </c>
      <c r="S187" t="s">
        <v>1289</v>
      </c>
      <c r="T187" s="76" t="s">
        <v>10219</v>
      </c>
    </row>
    <row r="188" spans="1:20" x14ac:dyDescent="0.25">
      <c r="A188" s="77" t="s">
        <v>9979</v>
      </c>
      <c r="B188" s="77" t="s">
        <v>9987</v>
      </c>
      <c r="C188" s="78">
        <v>45435</v>
      </c>
      <c r="D188" s="79">
        <f>E188+F188</f>
        <v>-35.870000000000005</v>
      </c>
      <c r="E188" s="79">
        <v>-8.89</v>
      </c>
      <c r="F188" s="79">
        <v>-26.98</v>
      </c>
      <c r="G188" s="78">
        <v>45435</v>
      </c>
      <c r="H188" s="77" t="s">
        <v>9986</v>
      </c>
      <c r="I188" s="80">
        <v>1793728</v>
      </c>
      <c r="J188" s="80" t="str">
        <f>VLOOKUP(I188,'ITEM NUMBER (UPDATED)'!A:E,5,0)</f>
        <v>CO16-373</v>
      </c>
      <c r="K188" s="80">
        <v>208469</v>
      </c>
      <c r="L188" s="77" t="str">
        <f>VLOOKUP(I188,'ITEM NUMBER (UPDATED)'!A:B,2,0)</f>
        <v>Costco01</v>
      </c>
      <c r="M188" s="11" t="str">
        <f>VLOOKUP(I188,'ITEM NUMBER (UPDATED)'!A:C,3,0)</f>
        <v>BASI</v>
      </c>
      <c r="N188" s="1">
        <f>VLOOKUP(I188,'ITEM NUMBER (UPDATED)'!A:D,4,0)</f>
        <v>15</v>
      </c>
      <c r="O188" s="42">
        <f>VLOOKUP(I188,'ITEM NUMBER (UPDATED)'!A:F,6,0)</f>
        <v>26.98</v>
      </c>
      <c r="P188" s="84">
        <f t="shared" si="8"/>
        <v>-1</v>
      </c>
      <c r="Q188" s="114">
        <v>26.98</v>
      </c>
      <c r="R188" s="84" t="b">
        <f t="shared" si="9"/>
        <v>1</v>
      </c>
      <c r="S188" t="s">
        <v>1289</v>
      </c>
      <c r="T188" s="76" t="s">
        <v>10219</v>
      </c>
    </row>
    <row r="189" spans="1:20" x14ac:dyDescent="0.25">
      <c r="A189" s="77" t="s">
        <v>9979</v>
      </c>
      <c r="B189" s="77" t="s">
        <v>9985</v>
      </c>
      <c r="C189" s="78">
        <v>45435</v>
      </c>
      <c r="D189" s="79">
        <v>-95.31</v>
      </c>
      <c r="E189" s="79">
        <v>-9.4600000000000009</v>
      </c>
      <c r="F189" s="79">
        <v>-85.85</v>
      </c>
      <c r="G189" s="78">
        <v>45435</v>
      </c>
      <c r="H189" s="77" t="s">
        <v>9984</v>
      </c>
      <c r="I189" s="80">
        <v>1662421</v>
      </c>
      <c r="J189" s="80" t="str">
        <f>VLOOKUP(I189,'ITEM NUMBER (UPDATED)'!A:E,5,0)</f>
        <v>TN55-0481</v>
      </c>
      <c r="K189" s="80">
        <v>208469</v>
      </c>
      <c r="L189" s="77" t="str">
        <f>VLOOKUP(I189,'ITEM NUMBER (UPDATED)'!A:B,2,0)</f>
        <v>Costco01</v>
      </c>
      <c r="M189" s="11" t="str">
        <f>VLOOKUP(I189,'ITEM NUMBER (UPDATED)'!A:C,3,0)</f>
        <v>BLK</v>
      </c>
      <c r="N189" s="1">
        <f>VLOOKUP(I189,'ITEM NUMBER (UPDATED)'!A:D,4,0)</f>
        <v>32</v>
      </c>
      <c r="O189" s="42">
        <f>VLOOKUP(I189,'ITEM NUMBER (UPDATED)'!A:F,6,0)</f>
        <v>85.85</v>
      </c>
      <c r="P189" s="84">
        <f t="shared" si="8"/>
        <v>-1</v>
      </c>
      <c r="Q189" s="114">
        <v>85.85</v>
      </c>
      <c r="R189" s="84" t="b">
        <f t="shared" si="9"/>
        <v>1</v>
      </c>
      <c r="S189" t="s">
        <v>1289</v>
      </c>
      <c r="T189" s="76" t="s">
        <v>10219</v>
      </c>
    </row>
    <row r="190" spans="1:20" x14ac:dyDescent="0.25">
      <c r="A190" s="77" t="s">
        <v>9979</v>
      </c>
      <c r="B190" s="77" t="s">
        <v>9983</v>
      </c>
      <c r="C190" s="78">
        <v>45435</v>
      </c>
      <c r="D190" s="79">
        <v>-38.659999999999997</v>
      </c>
      <c r="E190" s="79">
        <v>-10.51</v>
      </c>
      <c r="F190" s="79">
        <v>-28.15</v>
      </c>
      <c r="G190" s="78">
        <v>45435</v>
      </c>
      <c r="H190" s="77" t="s">
        <v>9982</v>
      </c>
      <c r="I190" s="80">
        <v>1593357</v>
      </c>
      <c r="J190" s="80" t="str">
        <f>VLOOKUP(I190,'ITEM NUMBER (UPDATED)'!A:E,5,0)</f>
        <v>BRB40-0010</v>
      </c>
      <c r="K190" s="80">
        <v>208469</v>
      </c>
      <c r="L190" s="77" t="str">
        <f>VLOOKUP(I190,'ITEM NUMBER (UPDATED)'!A:B,2,0)</f>
        <v>Costco01</v>
      </c>
      <c r="M190" s="11" t="str">
        <f>VLOOKUP(I190,'ITEM NUMBER (UPDATED)'!A:C,3,0)</f>
        <v>WIN</v>
      </c>
      <c r="N190" s="1">
        <f>VLOOKUP(I190,'ITEM NUMBER (UPDATED)'!A:D,4,0)</f>
        <v>60</v>
      </c>
      <c r="O190" s="42">
        <f>VLOOKUP(I190,'ITEM NUMBER (UPDATED)'!A:F,6,0)</f>
        <v>28.15</v>
      </c>
      <c r="P190" s="84">
        <f t="shared" si="8"/>
        <v>-1</v>
      </c>
      <c r="Q190" s="114">
        <v>28.15</v>
      </c>
      <c r="R190" s="84" t="b">
        <f t="shared" si="9"/>
        <v>1</v>
      </c>
      <c r="S190" t="s">
        <v>1289</v>
      </c>
      <c r="T190" s="76" t="s">
        <v>10219</v>
      </c>
    </row>
    <row r="191" spans="1:20" x14ac:dyDescent="0.25">
      <c r="A191" s="77" t="s">
        <v>9979</v>
      </c>
      <c r="B191" s="77" t="s">
        <v>9983</v>
      </c>
      <c r="C191" s="78">
        <v>45435</v>
      </c>
      <c r="D191" s="79">
        <f>E191+F191</f>
        <v>-35.870000000000005</v>
      </c>
      <c r="E191" s="79">
        <v>-8.89</v>
      </c>
      <c r="F191" s="79">
        <v>-26.98</v>
      </c>
      <c r="G191" s="78">
        <v>45435</v>
      </c>
      <c r="H191" s="77" t="s">
        <v>9982</v>
      </c>
      <c r="I191" s="80">
        <v>1793728</v>
      </c>
      <c r="J191" s="80" t="str">
        <f>VLOOKUP(I191,'ITEM NUMBER (UPDATED)'!A:E,5,0)</f>
        <v>CO16-373</v>
      </c>
      <c r="K191" s="80">
        <v>208469</v>
      </c>
      <c r="L191" s="77" t="str">
        <f>VLOOKUP(I191,'ITEM NUMBER (UPDATED)'!A:B,2,0)</f>
        <v>Costco01</v>
      </c>
      <c r="M191" s="11" t="str">
        <f>VLOOKUP(I191,'ITEM NUMBER (UPDATED)'!A:C,3,0)</f>
        <v>BASI</v>
      </c>
      <c r="N191" s="1">
        <f>VLOOKUP(I191,'ITEM NUMBER (UPDATED)'!A:D,4,0)</f>
        <v>15</v>
      </c>
      <c r="O191" s="42">
        <f>VLOOKUP(I191,'ITEM NUMBER (UPDATED)'!A:F,6,0)</f>
        <v>26.98</v>
      </c>
      <c r="P191" s="84">
        <f t="shared" si="8"/>
        <v>-1</v>
      </c>
      <c r="Q191" s="114">
        <v>26.98</v>
      </c>
      <c r="R191" s="84" t="b">
        <f t="shared" si="9"/>
        <v>1</v>
      </c>
      <c r="S191" t="s">
        <v>1289</v>
      </c>
      <c r="T191" s="76" t="s">
        <v>10219</v>
      </c>
    </row>
    <row r="192" spans="1:20" x14ac:dyDescent="0.25">
      <c r="A192" s="77" t="s">
        <v>9979</v>
      </c>
      <c r="B192" s="77" t="s">
        <v>9981</v>
      </c>
      <c r="C192" s="78">
        <v>45435</v>
      </c>
      <c r="D192" s="79">
        <v>-49.02</v>
      </c>
      <c r="E192" s="79">
        <v>0</v>
      </c>
      <c r="F192" s="79">
        <v>-49.02</v>
      </c>
      <c r="G192" s="78">
        <v>45435</v>
      </c>
      <c r="H192" s="77" t="s">
        <v>9980</v>
      </c>
      <c r="I192" s="80">
        <v>1775622</v>
      </c>
      <c r="J192" s="80" t="str">
        <f>VLOOKUP(I192,'ITEM NUMBER (UPDATED)'!A:E,5,0)</f>
        <v>CO63HN6260E</v>
      </c>
      <c r="K192" s="80">
        <v>208469</v>
      </c>
      <c r="L192" s="77" t="str">
        <f>VLOOKUP(I192,'ITEM NUMBER (UPDATED)'!A:B,2,0)</f>
        <v>Costco01</v>
      </c>
      <c r="M192" s="11" t="str">
        <f>VLOOKUP(I192,'ITEM NUMBER (UPDATED)'!A:C,3,0)</f>
        <v>PETB</v>
      </c>
      <c r="N192" s="1">
        <f>VLOOKUP(I192,'ITEM NUMBER (UPDATED)'!A:D,4,0)</f>
        <v>40</v>
      </c>
      <c r="O192" s="42">
        <f>VLOOKUP(I192,'ITEM NUMBER (UPDATED)'!A:F,6,0)</f>
        <v>25.8</v>
      </c>
      <c r="P192" s="84">
        <f t="shared" si="8"/>
        <v>-1.9000000000000001</v>
      </c>
      <c r="Q192" s="114">
        <v>25.8</v>
      </c>
      <c r="R192" s="84" t="b">
        <f t="shared" si="9"/>
        <v>1</v>
      </c>
      <c r="S192" t="s">
        <v>1289</v>
      </c>
      <c r="T192" s="76" t="s">
        <v>10219</v>
      </c>
    </row>
    <row r="193" spans="1:20" x14ac:dyDescent="0.25">
      <c r="A193" s="77" t="s">
        <v>9979</v>
      </c>
      <c r="B193" s="77" t="s">
        <v>9978</v>
      </c>
      <c r="C193" s="78">
        <v>45435</v>
      </c>
      <c r="D193" s="79">
        <f>E193+F193</f>
        <v>-35.870000000000005</v>
      </c>
      <c r="E193" s="79">
        <v>-8.89</v>
      </c>
      <c r="F193" s="79">
        <v>-26.98</v>
      </c>
      <c r="G193" s="78">
        <v>45435</v>
      </c>
      <c r="H193" s="77" t="s">
        <v>9977</v>
      </c>
      <c r="I193" s="80">
        <v>1793728</v>
      </c>
      <c r="J193" s="80" t="str">
        <f>VLOOKUP(I193,'ITEM NUMBER (UPDATED)'!A:E,5,0)</f>
        <v>CO16-373</v>
      </c>
      <c r="K193" s="80">
        <v>208469</v>
      </c>
      <c r="L193" s="77" t="str">
        <f>VLOOKUP(I193,'ITEM NUMBER (UPDATED)'!A:B,2,0)</f>
        <v>Costco01</v>
      </c>
      <c r="M193" s="11" t="str">
        <f>VLOOKUP(I193,'ITEM NUMBER (UPDATED)'!A:C,3,0)</f>
        <v>BASI</v>
      </c>
      <c r="N193" s="1">
        <f>VLOOKUP(I193,'ITEM NUMBER (UPDATED)'!A:D,4,0)</f>
        <v>15</v>
      </c>
      <c r="O193" s="42">
        <f>VLOOKUP(I193,'ITEM NUMBER (UPDATED)'!A:F,6,0)</f>
        <v>26.98</v>
      </c>
      <c r="P193" s="84">
        <f t="shared" si="8"/>
        <v>-1</v>
      </c>
      <c r="Q193" s="114">
        <v>26.98</v>
      </c>
      <c r="R193" s="84" t="b">
        <f t="shared" si="9"/>
        <v>1</v>
      </c>
      <c r="S193" t="s">
        <v>1289</v>
      </c>
      <c r="T193" s="76" t="s">
        <v>10219</v>
      </c>
    </row>
    <row r="194" spans="1:20" x14ac:dyDescent="0.25">
      <c r="A194" s="77" t="s">
        <v>9979</v>
      </c>
      <c r="B194" s="77" t="s">
        <v>9978</v>
      </c>
      <c r="C194" s="78">
        <v>45435</v>
      </c>
      <c r="D194" s="79">
        <v>-40.36</v>
      </c>
      <c r="E194" s="79">
        <v>-9.07</v>
      </c>
      <c r="F194" s="79">
        <v>-31.29</v>
      </c>
      <c r="G194" s="78">
        <v>45435</v>
      </c>
      <c r="H194" s="77" t="s">
        <v>9977</v>
      </c>
      <c r="I194" s="80">
        <v>1793729</v>
      </c>
      <c r="J194" s="80" t="str">
        <f>VLOOKUP(I194,'ITEM NUMBER (UPDATED)'!A:E,5,0)</f>
        <v>CO16-374</v>
      </c>
      <c r="K194" s="80">
        <v>208469</v>
      </c>
      <c r="L194" s="77" t="str">
        <f>VLOOKUP(I194,'ITEM NUMBER (UPDATED)'!A:B,2,0)</f>
        <v>Costco01</v>
      </c>
      <c r="M194" s="11" t="str">
        <f>VLOOKUP(I194,'ITEM NUMBER (UPDATED)'!A:C,3,0)</f>
        <v>BASI</v>
      </c>
      <c r="N194" s="1">
        <f>VLOOKUP(I194,'ITEM NUMBER (UPDATED)'!A:D,4,0)</f>
        <v>15</v>
      </c>
      <c r="O194" s="42">
        <f>VLOOKUP(I194,'ITEM NUMBER (UPDATED)'!A:F,6,0)</f>
        <v>31.29</v>
      </c>
      <c r="P194" s="84">
        <f t="shared" ref="P194:P257" si="13">F194/O194</f>
        <v>-1</v>
      </c>
      <c r="Q194" s="114">
        <v>31.29</v>
      </c>
      <c r="R194" s="84" t="b">
        <f t="shared" si="9"/>
        <v>1</v>
      </c>
      <c r="S194" t="s">
        <v>1289</v>
      </c>
      <c r="T194" s="76" t="s">
        <v>10219</v>
      </c>
    </row>
    <row r="195" spans="1:20" x14ac:dyDescent="0.25">
      <c r="A195" s="77" t="s">
        <v>10004</v>
      </c>
      <c r="B195" s="77" t="s">
        <v>10005</v>
      </c>
      <c r="C195" s="78">
        <v>45432</v>
      </c>
      <c r="D195" s="79">
        <v>-32.380000000000003</v>
      </c>
      <c r="E195" s="79">
        <v>-9.8800000000000008</v>
      </c>
      <c r="F195" s="79">
        <v>-22.5</v>
      </c>
      <c r="G195" s="78">
        <v>45432</v>
      </c>
      <c r="H195" s="77" t="s">
        <v>10006</v>
      </c>
      <c r="I195" s="80">
        <v>1663075</v>
      </c>
      <c r="J195" s="80" t="str">
        <f>VLOOKUP(I195,'ITEM NUMBER (UPDATED)'!A:E,5,0)</f>
        <v>MT70-0306</v>
      </c>
      <c r="K195" s="80">
        <v>12227436</v>
      </c>
      <c r="L195" s="77" t="str">
        <f>VLOOKUP(I195,'ITEM NUMBER (UPDATED)'!A:B,2,0)</f>
        <v>Costco01</v>
      </c>
      <c r="M195" s="11" t="str">
        <f>VLOOKUP(I195,'ITEM NUMBER (UPDATED)'!A:C,3,0)</f>
        <v>BATH</v>
      </c>
      <c r="N195" s="1">
        <f>VLOOKUP(I195,'ITEM NUMBER (UPDATED)'!A:D,4,0)</f>
        <v>55</v>
      </c>
      <c r="O195" s="42">
        <f>VLOOKUP(I195,'ITEM NUMBER (UPDATED)'!A:F,6,0)</f>
        <v>22.5</v>
      </c>
      <c r="P195" s="84">
        <f t="shared" si="13"/>
        <v>-1</v>
      </c>
      <c r="Q195" s="114">
        <v>22.5</v>
      </c>
      <c r="R195" s="84" t="b">
        <f t="shared" ref="R195:R258" si="14">Q195=O195</f>
        <v>1</v>
      </c>
      <c r="S195" t="s">
        <v>1289</v>
      </c>
      <c r="T195" s="76" t="s">
        <v>10219</v>
      </c>
    </row>
    <row r="196" spans="1:20" x14ac:dyDescent="0.25">
      <c r="A196" s="77" t="s">
        <v>10004</v>
      </c>
      <c r="B196" s="77" t="s">
        <v>10007</v>
      </c>
      <c r="C196" s="78">
        <v>45432</v>
      </c>
      <c r="D196" s="79">
        <v>-24.51</v>
      </c>
      <c r="E196" s="79">
        <v>0</v>
      </c>
      <c r="F196" s="79">
        <v>-24.51</v>
      </c>
      <c r="G196" s="78">
        <v>45432</v>
      </c>
      <c r="H196" s="77" t="s">
        <v>10008</v>
      </c>
      <c r="I196" s="80">
        <v>1775618</v>
      </c>
      <c r="J196" s="80" t="str">
        <f>VLOOKUP(I196,'ITEM NUMBER (UPDATED)'!A:E,5,0)</f>
        <v>CO63HN6256E</v>
      </c>
      <c r="K196" s="80">
        <v>208704</v>
      </c>
      <c r="L196" s="77" t="str">
        <f>VLOOKUP(I196,'ITEM NUMBER (UPDATED)'!A:B,2,0)</f>
        <v>Costco01</v>
      </c>
      <c r="M196" s="11" t="str">
        <f>VLOOKUP(I196,'ITEM NUMBER (UPDATED)'!A:C,3,0)</f>
        <v>PETB</v>
      </c>
      <c r="N196" s="1">
        <f>VLOOKUP(I196,'ITEM NUMBER (UPDATED)'!A:D,4,0)</f>
        <v>40</v>
      </c>
      <c r="O196" s="42">
        <f>VLOOKUP(I196,'ITEM NUMBER (UPDATED)'!A:F,6,0)</f>
        <v>25.8</v>
      </c>
      <c r="P196" s="84">
        <f t="shared" si="13"/>
        <v>-0.95000000000000007</v>
      </c>
      <c r="Q196" s="114">
        <v>25.8</v>
      </c>
      <c r="R196" s="84" t="b">
        <f t="shared" si="14"/>
        <v>1</v>
      </c>
      <c r="S196" t="s">
        <v>1289</v>
      </c>
      <c r="T196" s="76" t="s">
        <v>10219</v>
      </c>
    </row>
    <row r="197" spans="1:20" x14ac:dyDescent="0.25">
      <c r="A197" s="77" t="s">
        <v>10004</v>
      </c>
      <c r="B197" s="77" t="s">
        <v>10009</v>
      </c>
      <c r="C197" s="78">
        <v>45432</v>
      </c>
      <c r="D197" s="79">
        <v>-24.51</v>
      </c>
      <c r="E197" s="79">
        <v>0</v>
      </c>
      <c r="F197" s="79">
        <v>-24.51</v>
      </c>
      <c r="G197" s="78">
        <v>45432</v>
      </c>
      <c r="H197" s="77" t="s">
        <v>10010</v>
      </c>
      <c r="I197" s="80">
        <v>1775618</v>
      </c>
      <c r="J197" s="80" t="str">
        <f>VLOOKUP(I197,'ITEM NUMBER (UPDATED)'!A:E,5,0)</f>
        <v>CO63HN6256E</v>
      </c>
      <c r="K197" s="80">
        <v>208704</v>
      </c>
      <c r="L197" s="77" t="str">
        <f>VLOOKUP(I197,'ITEM NUMBER (UPDATED)'!A:B,2,0)</f>
        <v>Costco01</v>
      </c>
      <c r="M197" s="11" t="str">
        <f>VLOOKUP(I197,'ITEM NUMBER (UPDATED)'!A:C,3,0)</f>
        <v>PETB</v>
      </c>
      <c r="N197" s="1">
        <f>VLOOKUP(I197,'ITEM NUMBER (UPDATED)'!A:D,4,0)</f>
        <v>40</v>
      </c>
      <c r="O197" s="42">
        <f>VLOOKUP(I197,'ITEM NUMBER (UPDATED)'!A:F,6,0)</f>
        <v>25.8</v>
      </c>
      <c r="P197" s="84">
        <f t="shared" si="13"/>
        <v>-0.95000000000000007</v>
      </c>
      <c r="Q197" s="114">
        <v>25.8</v>
      </c>
      <c r="R197" s="84" t="b">
        <f t="shared" si="14"/>
        <v>1</v>
      </c>
      <c r="S197" t="s">
        <v>1289</v>
      </c>
      <c r="T197" s="76" t="s">
        <v>10219</v>
      </c>
    </row>
    <row r="198" spans="1:20" x14ac:dyDescent="0.25">
      <c r="A198" s="77" t="s">
        <v>10004</v>
      </c>
      <c r="B198" s="77" t="s">
        <v>10009</v>
      </c>
      <c r="C198" s="78">
        <v>45432</v>
      </c>
      <c r="D198" s="79">
        <v>-24.51</v>
      </c>
      <c r="E198" s="79">
        <v>0</v>
      </c>
      <c r="F198" s="79">
        <v>-24.51</v>
      </c>
      <c r="G198" s="78">
        <v>45432</v>
      </c>
      <c r="H198" s="77" t="s">
        <v>10010</v>
      </c>
      <c r="I198" s="80">
        <v>1775622</v>
      </c>
      <c r="J198" s="80" t="str">
        <f>VLOOKUP(I198,'ITEM NUMBER (UPDATED)'!A:E,5,0)</f>
        <v>CO63HN6260E</v>
      </c>
      <c r="K198" s="80">
        <v>208704</v>
      </c>
      <c r="L198" s="77" t="str">
        <f>VLOOKUP(I198,'ITEM NUMBER (UPDATED)'!A:B,2,0)</f>
        <v>Costco01</v>
      </c>
      <c r="M198" s="11" t="str">
        <f>VLOOKUP(I198,'ITEM NUMBER (UPDATED)'!A:C,3,0)</f>
        <v>PETB</v>
      </c>
      <c r="N198" s="1">
        <f>VLOOKUP(I198,'ITEM NUMBER (UPDATED)'!A:D,4,0)</f>
        <v>40</v>
      </c>
      <c r="O198" s="42">
        <f>VLOOKUP(I198,'ITEM NUMBER (UPDATED)'!A:F,6,0)</f>
        <v>25.8</v>
      </c>
      <c r="P198" s="84">
        <f t="shared" si="13"/>
        <v>-0.95000000000000007</v>
      </c>
      <c r="Q198" s="114">
        <v>25.8</v>
      </c>
      <c r="R198" s="84" t="b">
        <f t="shared" si="14"/>
        <v>1</v>
      </c>
      <c r="S198" t="s">
        <v>1289</v>
      </c>
      <c r="T198" s="76" t="s">
        <v>10219</v>
      </c>
    </row>
    <row r="199" spans="1:20" x14ac:dyDescent="0.25">
      <c r="A199" s="77" t="s">
        <v>10004</v>
      </c>
      <c r="B199" s="77" t="s">
        <v>10011</v>
      </c>
      <c r="C199" s="78">
        <v>45432</v>
      </c>
      <c r="D199" s="79">
        <v>-95.31</v>
      </c>
      <c r="E199" s="79">
        <v>-9.4600000000000009</v>
      </c>
      <c r="F199" s="79">
        <v>-85.85</v>
      </c>
      <c r="G199" s="78">
        <v>45432</v>
      </c>
      <c r="H199" s="77" t="s">
        <v>10012</v>
      </c>
      <c r="I199" s="80">
        <v>1662421</v>
      </c>
      <c r="J199" s="80" t="str">
        <f>VLOOKUP(I199,'ITEM NUMBER (UPDATED)'!A:E,5,0)</f>
        <v>TN55-0481</v>
      </c>
      <c r="K199" s="80">
        <v>208704</v>
      </c>
      <c r="L199" s="77" t="str">
        <f>VLOOKUP(I199,'ITEM NUMBER (UPDATED)'!A:B,2,0)</f>
        <v>Costco01</v>
      </c>
      <c r="M199" s="11" t="str">
        <f>VLOOKUP(I199,'ITEM NUMBER (UPDATED)'!A:C,3,0)</f>
        <v>BLK</v>
      </c>
      <c r="N199" s="1">
        <f>VLOOKUP(I199,'ITEM NUMBER (UPDATED)'!A:D,4,0)</f>
        <v>32</v>
      </c>
      <c r="O199" s="42">
        <f>VLOOKUP(I199,'ITEM NUMBER (UPDATED)'!A:F,6,0)</f>
        <v>85.85</v>
      </c>
      <c r="P199" s="84">
        <f t="shared" si="13"/>
        <v>-1</v>
      </c>
      <c r="Q199" s="114">
        <v>85.85</v>
      </c>
      <c r="R199" s="84" t="b">
        <f t="shared" si="14"/>
        <v>1</v>
      </c>
      <c r="S199" t="s">
        <v>1289</v>
      </c>
      <c r="T199" s="76" t="s">
        <v>10219</v>
      </c>
    </row>
    <row r="200" spans="1:20" x14ac:dyDescent="0.25">
      <c r="A200" s="77" t="s">
        <v>10004</v>
      </c>
      <c r="B200" s="77" t="s">
        <v>10011</v>
      </c>
      <c r="C200" s="78">
        <v>45432</v>
      </c>
      <c r="D200" s="79">
        <v>-95.31</v>
      </c>
      <c r="E200" s="79">
        <v>-9.4600000000000009</v>
      </c>
      <c r="F200" s="79">
        <v>-85.85</v>
      </c>
      <c r="G200" s="78">
        <v>45432</v>
      </c>
      <c r="H200" s="77" t="s">
        <v>10012</v>
      </c>
      <c r="I200" s="80">
        <v>1662422</v>
      </c>
      <c r="J200" s="80" t="str">
        <f>VLOOKUP(I200,'ITEM NUMBER (UPDATED)'!A:E,5,0)</f>
        <v>TN55-0482</v>
      </c>
      <c r="K200" s="80">
        <v>208704</v>
      </c>
      <c r="L200" s="77" t="str">
        <f>VLOOKUP(I200,'ITEM NUMBER (UPDATED)'!A:B,2,0)</f>
        <v>Costco01</v>
      </c>
      <c r="M200" s="11" t="str">
        <f>VLOOKUP(I200,'ITEM NUMBER (UPDATED)'!A:C,3,0)</f>
        <v>BLK</v>
      </c>
      <c r="N200" s="1">
        <f>VLOOKUP(I200,'ITEM NUMBER (UPDATED)'!A:D,4,0)</f>
        <v>32</v>
      </c>
      <c r="O200" s="42">
        <f>VLOOKUP(I200,'ITEM NUMBER (UPDATED)'!A:F,6,0)</f>
        <v>85.85</v>
      </c>
      <c r="P200" s="84">
        <f t="shared" si="13"/>
        <v>-1</v>
      </c>
      <c r="Q200" s="114">
        <v>85.85</v>
      </c>
      <c r="R200" s="84" t="b">
        <f t="shared" si="14"/>
        <v>1</v>
      </c>
      <c r="S200" t="s">
        <v>1289</v>
      </c>
      <c r="T200" s="76" t="s">
        <v>10219</v>
      </c>
    </row>
    <row r="201" spans="1:20" x14ac:dyDescent="0.25">
      <c r="A201" s="77" t="s">
        <v>10004</v>
      </c>
      <c r="B201" s="77" t="s">
        <v>10013</v>
      </c>
      <c r="C201" s="78">
        <v>45432</v>
      </c>
      <c r="D201" s="79">
        <v>-39</v>
      </c>
      <c r="E201" s="79">
        <v>0</v>
      </c>
      <c r="F201" s="79">
        <v>-39</v>
      </c>
      <c r="G201" s="78">
        <v>45432</v>
      </c>
      <c r="H201" s="77" t="s">
        <v>10014</v>
      </c>
      <c r="I201" s="80">
        <v>1529947</v>
      </c>
      <c r="J201" s="80" t="str">
        <f>VLOOKUP(I201,'ITEM NUMBER (UPDATED)'!A:E,5,0)</f>
        <v>CO63PN5563E</v>
      </c>
      <c r="K201" s="80">
        <v>208704</v>
      </c>
      <c r="L201" s="77" t="str">
        <f>VLOOKUP(I201,'ITEM NUMBER (UPDATED)'!A:B,2,0)</f>
        <v>Costco01</v>
      </c>
      <c r="M201" s="11" t="str">
        <f>VLOOKUP(I201,'ITEM NUMBER (UPDATED)'!A:C,3,0)</f>
        <v>PETB</v>
      </c>
      <c r="N201" s="1">
        <f>VLOOKUP(I201,'ITEM NUMBER (UPDATED)'!A:D,4,0)</f>
        <v>40</v>
      </c>
      <c r="O201" s="42">
        <f>VLOOKUP(I201,'ITEM NUMBER (UPDATED)'!A:F,6,0)</f>
        <v>39</v>
      </c>
      <c r="P201" s="84">
        <f t="shared" si="13"/>
        <v>-1</v>
      </c>
      <c r="Q201" s="114">
        <v>39</v>
      </c>
      <c r="R201" s="84" t="b">
        <f t="shared" si="14"/>
        <v>1</v>
      </c>
      <c r="S201" t="s">
        <v>1289</v>
      </c>
      <c r="T201" s="76" t="s">
        <v>10219</v>
      </c>
    </row>
    <row r="202" spans="1:20" x14ac:dyDescent="0.25">
      <c r="A202" s="77" t="s">
        <v>10004</v>
      </c>
      <c r="B202" s="77" t="s">
        <v>10015</v>
      </c>
      <c r="C202" s="78">
        <v>45432</v>
      </c>
      <c r="D202" s="79">
        <v>-38.659999999999997</v>
      </c>
      <c r="E202" s="79">
        <v>-10.51</v>
      </c>
      <c r="F202" s="79">
        <v>-28.15</v>
      </c>
      <c r="G202" s="78">
        <v>45432</v>
      </c>
      <c r="H202" s="77" t="s">
        <v>10016</v>
      </c>
      <c r="I202" s="80">
        <v>1540780</v>
      </c>
      <c r="J202" s="80" t="str">
        <f>VLOOKUP(I202,'ITEM NUMBER (UPDATED)'!A:E,5,0)</f>
        <v>BR40-2136</v>
      </c>
      <c r="K202" s="80">
        <v>208704</v>
      </c>
      <c r="L202" s="77" t="str">
        <f>VLOOKUP(I202,'ITEM NUMBER (UPDATED)'!A:B,2,0)</f>
        <v>Costco01</v>
      </c>
      <c r="M202" s="11" t="str">
        <f>VLOOKUP(I202,'ITEM NUMBER (UPDATED)'!A:C,3,0)</f>
        <v>WIN</v>
      </c>
      <c r="N202" s="1">
        <f>VLOOKUP(I202,'ITEM NUMBER (UPDATED)'!A:D,4,0)</f>
        <v>60</v>
      </c>
      <c r="O202" s="42">
        <f>VLOOKUP(I202,'ITEM NUMBER (UPDATED)'!A:F,6,0)</f>
        <v>28.15</v>
      </c>
      <c r="P202" s="84">
        <f t="shared" si="13"/>
        <v>-1</v>
      </c>
      <c r="Q202" s="114">
        <v>28.15</v>
      </c>
      <c r="R202" s="84" t="b">
        <f t="shared" si="14"/>
        <v>1</v>
      </c>
      <c r="S202" t="s">
        <v>1289</v>
      </c>
      <c r="T202" s="76" t="s">
        <v>10219</v>
      </c>
    </row>
    <row r="203" spans="1:20" x14ac:dyDescent="0.25">
      <c r="A203" s="77" t="s">
        <v>10004</v>
      </c>
      <c r="B203" s="77" t="s">
        <v>10017</v>
      </c>
      <c r="C203" s="78">
        <v>45432</v>
      </c>
      <c r="D203" s="79">
        <v>-95.31</v>
      </c>
      <c r="E203" s="79">
        <v>-9.4600000000000009</v>
      </c>
      <c r="F203" s="79">
        <v>-85.85</v>
      </c>
      <c r="G203" s="78">
        <v>45432</v>
      </c>
      <c r="H203" s="77" t="s">
        <v>10018</v>
      </c>
      <c r="I203" s="80">
        <v>1662421</v>
      </c>
      <c r="J203" s="80" t="str">
        <f>VLOOKUP(I203,'ITEM NUMBER (UPDATED)'!A:E,5,0)</f>
        <v>TN55-0481</v>
      </c>
      <c r="K203" s="80">
        <v>208704</v>
      </c>
      <c r="L203" s="77" t="str">
        <f>VLOOKUP(I203,'ITEM NUMBER (UPDATED)'!A:B,2,0)</f>
        <v>Costco01</v>
      </c>
      <c r="M203" s="11" t="str">
        <f>VLOOKUP(I203,'ITEM NUMBER (UPDATED)'!A:C,3,0)</f>
        <v>BLK</v>
      </c>
      <c r="N203" s="1">
        <f>VLOOKUP(I203,'ITEM NUMBER (UPDATED)'!A:D,4,0)</f>
        <v>32</v>
      </c>
      <c r="O203" s="42">
        <f>VLOOKUP(I203,'ITEM NUMBER (UPDATED)'!A:F,6,0)</f>
        <v>85.85</v>
      </c>
      <c r="P203" s="84">
        <f t="shared" si="13"/>
        <v>-1</v>
      </c>
      <c r="Q203" s="114">
        <v>85.85</v>
      </c>
      <c r="R203" s="84" t="b">
        <f t="shared" si="14"/>
        <v>1</v>
      </c>
      <c r="S203" t="s">
        <v>1289</v>
      </c>
      <c r="T203" s="76" t="s">
        <v>10219</v>
      </c>
    </row>
    <row r="204" spans="1:20" x14ac:dyDescent="0.25">
      <c r="A204" s="77" t="s">
        <v>10004</v>
      </c>
      <c r="B204" s="77" t="s">
        <v>10019</v>
      </c>
      <c r="C204" s="78">
        <v>45432</v>
      </c>
      <c r="D204" s="79">
        <v>-38.659999999999997</v>
      </c>
      <c r="E204" s="79">
        <v>-10.51</v>
      </c>
      <c r="F204" s="79">
        <v>-28.15</v>
      </c>
      <c r="G204" s="78">
        <v>45432</v>
      </c>
      <c r="H204" s="77" t="s">
        <v>10020</v>
      </c>
      <c r="I204" s="80">
        <v>1540780</v>
      </c>
      <c r="J204" s="80" t="str">
        <f>VLOOKUP(I204,'ITEM NUMBER (UPDATED)'!A:E,5,0)</f>
        <v>BR40-2136</v>
      </c>
      <c r="K204" s="80">
        <v>208704</v>
      </c>
      <c r="L204" s="77" t="str">
        <f>VLOOKUP(I204,'ITEM NUMBER (UPDATED)'!A:B,2,0)</f>
        <v>Costco01</v>
      </c>
      <c r="M204" s="11" t="str">
        <f>VLOOKUP(I204,'ITEM NUMBER (UPDATED)'!A:C,3,0)</f>
        <v>WIN</v>
      </c>
      <c r="N204" s="1">
        <f>VLOOKUP(I204,'ITEM NUMBER (UPDATED)'!A:D,4,0)</f>
        <v>60</v>
      </c>
      <c r="O204" s="42">
        <f>VLOOKUP(I204,'ITEM NUMBER (UPDATED)'!A:F,6,0)</f>
        <v>28.15</v>
      </c>
      <c r="P204" s="84">
        <f t="shared" si="13"/>
        <v>-1</v>
      </c>
      <c r="Q204" s="114">
        <v>28.15</v>
      </c>
      <c r="R204" s="84" t="b">
        <f t="shared" si="14"/>
        <v>1</v>
      </c>
      <c r="S204" t="s">
        <v>1289</v>
      </c>
      <c r="T204" s="76" t="s">
        <v>10219</v>
      </c>
    </row>
    <row r="205" spans="1:20" x14ac:dyDescent="0.25">
      <c r="A205" s="77" t="s">
        <v>10004</v>
      </c>
      <c r="B205" s="77" t="s">
        <v>10019</v>
      </c>
      <c r="C205" s="78">
        <v>45432</v>
      </c>
      <c r="D205" s="79">
        <f>E205+F205</f>
        <v>-35.870000000000005</v>
      </c>
      <c r="E205" s="79">
        <v>-8.89</v>
      </c>
      <c r="F205" s="79">
        <v>-26.98</v>
      </c>
      <c r="G205" s="78">
        <v>45432</v>
      </c>
      <c r="H205" s="77" t="s">
        <v>10020</v>
      </c>
      <c r="I205" s="80">
        <v>1793728</v>
      </c>
      <c r="J205" s="80" t="str">
        <f>VLOOKUP(I205,'ITEM NUMBER (UPDATED)'!A:E,5,0)</f>
        <v>CO16-373</v>
      </c>
      <c r="K205" s="80">
        <v>208704</v>
      </c>
      <c r="L205" s="77" t="str">
        <f>VLOOKUP(I205,'ITEM NUMBER (UPDATED)'!A:B,2,0)</f>
        <v>Costco01</v>
      </c>
      <c r="M205" s="11" t="str">
        <f>VLOOKUP(I205,'ITEM NUMBER (UPDATED)'!A:C,3,0)</f>
        <v>BASI</v>
      </c>
      <c r="N205" s="1">
        <f>VLOOKUP(I205,'ITEM NUMBER (UPDATED)'!A:D,4,0)</f>
        <v>15</v>
      </c>
      <c r="O205" s="42">
        <f>VLOOKUP(I205,'ITEM NUMBER (UPDATED)'!A:F,6,0)</f>
        <v>26.98</v>
      </c>
      <c r="P205" s="84">
        <f t="shared" si="13"/>
        <v>-1</v>
      </c>
      <c r="Q205" s="114">
        <v>26.98</v>
      </c>
      <c r="R205" s="84" t="b">
        <f t="shared" si="14"/>
        <v>1</v>
      </c>
      <c r="S205" t="s">
        <v>1289</v>
      </c>
      <c r="T205" s="76" t="s">
        <v>10219</v>
      </c>
    </row>
    <row r="206" spans="1:20" x14ac:dyDescent="0.25">
      <c r="A206" s="77" t="s">
        <v>10004</v>
      </c>
      <c r="B206" s="77" t="s">
        <v>10021</v>
      </c>
      <c r="C206" s="78">
        <v>45432</v>
      </c>
      <c r="D206" s="79">
        <v>-86.72</v>
      </c>
      <c r="E206" s="79">
        <v>-9.3699999999999992</v>
      </c>
      <c r="F206" s="79">
        <v>-77.349999999999994</v>
      </c>
      <c r="G206" s="78">
        <v>45432</v>
      </c>
      <c r="H206" s="77" t="s">
        <v>10022</v>
      </c>
      <c r="I206" s="80">
        <v>1662420</v>
      </c>
      <c r="J206" s="80" t="str">
        <f>VLOOKUP(I206,'ITEM NUMBER (UPDATED)'!A:E,5,0)</f>
        <v>TN55-0480</v>
      </c>
      <c r="K206" s="80">
        <v>208704</v>
      </c>
      <c r="L206" s="77" t="str">
        <f>VLOOKUP(I206,'ITEM NUMBER (UPDATED)'!A:B,2,0)</f>
        <v>Costco01</v>
      </c>
      <c r="M206" s="11" t="str">
        <f>VLOOKUP(I206,'ITEM NUMBER (UPDATED)'!A:C,3,0)</f>
        <v>BLK</v>
      </c>
      <c r="N206" s="1">
        <f>VLOOKUP(I206,'ITEM NUMBER (UPDATED)'!A:D,4,0)</f>
        <v>32</v>
      </c>
      <c r="O206" s="42">
        <f>VLOOKUP(I206,'ITEM NUMBER (UPDATED)'!A:F,6,0)</f>
        <v>77.349999999999994</v>
      </c>
      <c r="P206" s="84">
        <f t="shared" si="13"/>
        <v>-1</v>
      </c>
      <c r="Q206" s="114">
        <v>77.349999999999994</v>
      </c>
      <c r="R206" s="84" t="b">
        <f t="shared" si="14"/>
        <v>1</v>
      </c>
      <c r="S206" t="s">
        <v>1289</v>
      </c>
      <c r="T206" s="76" t="s">
        <v>10219</v>
      </c>
    </row>
    <row r="207" spans="1:20" x14ac:dyDescent="0.25">
      <c r="A207" s="77" t="s">
        <v>10023</v>
      </c>
      <c r="B207" s="77" t="s">
        <v>10024</v>
      </c>
      <c r="C207" s="78">
        <v>45433</v>
      </c>
      <c r="D207" s="79">
        <v>-64.760000000000005</v>
      </c>
      <c r="E207" s="79">
        <v>-19.760000000000002</v>
      </c>
      <c r="F207" s="79">
        <v>-45</v>
      </c>
      <c r="G207" s="78">
        <v>45433</v>
      </c>
      <c r="H207" s="77" t="s">
        <v>10025</v>
      </c>
      <c r="I207" s="80">
        <v>1663069</v>
      </c>
      <c r="J207" s="80" t="str">
        <f>VLOOKUP(I207,'ITEM NUMBER (UPDATED)'!A:E,5,0)</f>
        <v>MT70-0305</v>
      </c>
      <c r="K207" s="80">
        <v>12227440</v>
      </c>
      <c r="L207" s="77" t="str">
        <f>VLOOKUP(I207,'ITEM NUMBER (UPDATED)'!A:B,2,0)</f>
        <v>Costco01</v>
      </c>
      <c r="M207" s="11" t="str">
        <f>VLOOKUP(I207,'ITEM NUMBER (UPDATED)'!A:C,3,0)</f>
        <v>BATH</v>
      </c>
      <c r="N207" s="1">
        <f>VLOOKUP(I207,'ITEM NUMBER (UPDATED)'!A:D,4,0)</f>
        <v>55</v>
      </c>
      <c r="O207" s="42">
        <f>VLOOKUP(I207,'ITEM NUMBER (UPDATED)'!A:F,6,0)</f>
        <v>22.5</v>
      </c>
      <c r="P207" s="84">
        <f t="shared" si="13"/>
        <v>-2</v>
      </c>
      <c r="Q207" s="114">
        <v>22.5</v>
      </c>
      <c r="R207" s="84" t="b">
        <f t="shared" si="14"/>
        <v>1</v>
      </c>
      <c r="S207" t="s">
        <v>1289</v>
      </c>
      <c r="T207" s="76" t="s">
        <v>10219</v>
      </c>
    </row>
    <row r="208" spans="1:20" x14ac:dyDescent="0.25">
      <c r="A208" s="77" t="s">
        <v>10023</v>
      </c>
      <c r="B208" s="77" t="s">
        <v>10026</v>
      </c>
      <c r="C208" s="78">
        <v>45433</v>
      </c>
      <c r="D208" s="79">
        <v>-32.380000000000003</v>
      </c>
      <c r="E208" s="79">
        <v>-9.8800000000000008</v>
      </c>
      <c r="F208" s="79">
        <v>-22.5</v>
      </c>
      <c r="G208" s="78">
        <v>45433</v>
      </c>
      <c r="H208" s="77" t="s">
        <v>10027</v>
      </c>
      <c r="I208" s="80">
        <v>1663075</v>
      </c>
      <c r="J208" s="80" t="str">
        <f>VLOOKUP(I208,'ITEM NUMBER (UPDATED)'!A:E,5,0)</f>
        <v>MT70-0306</v>
      </c>
      <c r="K208" s="80">
        <v>12227440</v>
      </c>
      <c r="L208" s="77" t="str">
        <f>VLOOKUP(I208,'ITEM NUMBER (UPDATED)'!A:B,2,0)</f>
        <v>Costco01</v>
      </c>
      <c r="M208" s="11" t="str">
        <f>VLOOKUP(I208,'ITEM NUMBER (UPDATED)'!A:C,3,0)</f>
        <v>BATH</v>
      </c>
      <c r="N208" s="1">
        <f>VLOOKUP(I208,'ITEM NUMBER (UPDATED)'!A:D,4,0)</f>
        <v>55</v>
      </c>
      <c r="O208" s="42">
        <f>VLOOKUP(I208,'ITEM NUMBER (UPDATED)'!A:F,6,0)</f>
        <v>22.5</v>
      </c>
      <c r="P208" s="84">
        <f t="shared" si="13"/>
        <v>-1</v>
      </c>
      <c r="Q208" s="114">
        <v>22.5</v>
      </c>
      <c r="R208" s="84" t="b">
        <f t="shared" si="14"/>
        <v>1</v>
      </c>
      <c r="S208" t="s">
        <v>1289</v>
      </c>
      <c r="T208" s="76" t="s">
        <v>10219</v>
      </c>
    </row>
    <row r="209" spans="1:20" x14ac:dyDescent="0.25">
      <c r="A209" s="77" t="s">
        <v>10023</v>
      </c>
      <c r="B209" s="77" t="s">
        <v>10028</v>
      </c>
      <c r="C209" s="78">
        <v>45433</v>
      </c>
      <c r="D209" s="79">
        <v>-25.55</v>
      </c>
      <c r="E209" s="79">
        <v>0</v>
      </c>
      <c r="F209" s="79">
        <v>-25.55</v>
      </c>
      <c r="G209" s="78">
        <v>45433</v>
      </c>
      <c r="H209" s="77" t="s">
        <v>10029</v>
      </c>
      <c r="I209" s="80">
        <v>1516596</v>
      </c>
      <c r="J209" s="80" t="str">
        <f>VLOOKUP(I209,'ITEM NUMBER (UPDATED)'!A:E,5,0)</f>
        <v>CO63HC5549E</v>
      </c>
      <c r="K209" s="80">
        <v>208709</v>
      </c>
      <c r="L209" s="77" t="str">
        <f>VLOOKUP(I209,'ITEM NUMBER (UPDATED)'!A:B,2,0)</f>
        <v>Costco01</v>
      </c>
      <c r="M209" s="11" t="str">
        <f>VLOOKUP(I209,'ITEM NUMBER (UPDATED)'!A:C,3,0)</f>
        <v>PETB</v>
      </c>
      <c r="N209" s="1">
        <f>VLOOKUP(I209,'ITEM NUMBER (UPDATED)'!A:D,4,0)</f>
        <v>40</v>
      </c>
      <c r="O209" s="42">
        <f>VLOOKUP(I209,'ITEM NUMBER (UPDATED)'!A:F,6,0)</f>
        <v>25.55</v>
      </c>
      <c r="P209" s="84">
        <f t="shared" si="13"/>
        <v>-1</v>
      </c>
      <c r="Q209" s="114">
        <v>25.55</v>
      </c>
      <c r="R209" s="84" t="b">
        <f t="shared" si="14"/>
        <v>1</v>
      </c>
      <c r="S209" t="s">
        <v>1289</v>
      </c>
      <c r="T209" s="76" t="s">
        <v>10219</v>
      </c>
    </row>
    <row r="210" spans="1:20" x14ac:dyDescent="0.25">
      <c r="A210" s="77" t="s">
        <v>10023</v>
      </c>
      <c r="B210" s="77" t="s">
        <v>10030</v>
      </c>
      <c r="C210" s="78">
        <v>45433</v>
      </c>
      <c r="D210" s="79">
        <v>-25.55</v>
      </c>
      <c r="E210" s="79">
        <v>0</v>
      </c>
      <c r="F210" s="79">
        <v>-25.55</v>
      </c>
      <c r="G210" s="78">
        <v>45433</v>
      </c>
      <c r="H210" s="77" t="s">
        <v>10031</v>
      </c>
      <c r="I210" s="80">
        <v>1516594</v>
      </c>
      <c r="J210" s="80" t="str">
        <f>VLOOKUP(I210,'ITEM NUMBER (UPDATED)'!A:E,5,0)</f>
        <v>CO63HC5548E</v>
      </c>
      <c r="K210" s="80">
        <v>208709</v>
      </c>
      <c r="L210" s="77" t="str">
        <f>VLOOKUP(I210,'ITEM NUMBER (UPDATED)'!A:B,2,0)</f>
        <v>Costco01</v>
      </c>
      <c r="M210" s="11" t="str">
        <f>VLOOKUP(I210,'ITEM NUMBER (UPDATED)'!A:C,3,0)</f>
        <v>PETB</v>
      </c>
      <c r="N210" s="1">
        <f>VLOOKUP(I210,'ITEM NUMBER (UPDATED)'!A:D,4,0)</f>
        <v>40</v>
      </c>
      <c r="O210" s="42">
        <f>VLOOKUP(I210,'ITEM NUMBER (UPDATED)'!A:F,6,0)</f>
        <v>25.55</v>
      </c>
      <c r="P210" s="84">
        <f t="shared" si="13"/>
        <v>-1</v>
      </c>
      <c r="Q210" s="114">
        <v>25.55</v>
      </c>
      <c r="R210" s="84" t="b">
        <f t="shared" si="14"/>
        <v>1</v>
      </c>
      <c r="S210" t="s">
        <v>1289</v>
      </c>
      <c r="T210" s="76" t="s">
        <v>10219</v>
      </c>
    </row>
    <row r="211" spans="1:20" x14ac:dyDescent="0.25">
      <c r="A211" s="77" t="s">
        <v>10023</v>
      </c>
      <c r="B211" s="77" t="s">
        <v>10032</v>
      </c>
      <c r="C211" s="78">
        <v>45433</v>
      </c>
      <c r="D211" s="79">
        <v>-95.31</v>
      </c>
      <c r="E211" s="79">
        <v>-9.4600000000000009</v>
      </c>
      <c r="F211" s="79">
        <v>-85.85</v>
      </c>
      <c r="G211" s="78">
        <v>45433</v>
      </c>
      <c r="H211" s="77" t="s">
        <v>10033</v>
      </c>
      <c r="I211" s="80">
        <v>1662422</v>
      </c>
      <c r="J211" s="80" t="str">
        <f>VLOOKUP(I211,'ITEM NUMBER (UPDATED)'!A:E,5,0)</f>
        <v>TN55-0482</v>
      </c>
      <c r="K211" s="80">
        <v>208709</v>
      </c>
      <c r="L211" s="77" t="str">
        <f>VLOOKUP(I211,'ITEM NUMBER (UPDATED)'!A:B,2,0)</f>
        <v>Costco01</v>
      </c>
      <c r="M211" s="11" t="str">
        <f>VLOOKUP(I211,'ITEM NUMBER (UPDATED)'!A:C,3,0)</f>
        <v>BLK</v>
      </c>
      <c r="N211" s="1">
        <f>VLOOKUP(I211,'ITEM NUMBER (UPDATED)'!A:D,4,0)</f>
        <v>32</v>
      </c>
      <c r="O211" s="42">
        <f>VLOOKUP(I211,'ITEM NUMBER (UPDATED)'!A:F,6,0)</f>
        <v>85.85</v>
      </c>
      <c r="P211" s="84">
        <f t="shared" si="13"/>
        <v>-1</v>
      </c>
      <c r="Q211" s="114">
        <v>85.85</v>
      </c>
      <c r="R211" s="84" t="b">
        <f t="shared" si="14"/>
        <v>1</v>
      </c>
      <c r="S211" t="s">
        <v>1289</v>
      </c>
      <c r="T211" s="76" t="s">
        <v>10219</v>
      </c>
    </row>
    <row r="212" spans="1:20" x14ac:dyDescent="0.25">
      <c r="A212" s="77" t="s">
        <v>10023</v>
      </c>
      <c r="B212" s="77" t="s">
        <v>10034</v>
      </c>
      <c r="C212" s="78">
        <v>45433</v>
      </c>
      <c r="D212" s="79">
        <f>E212+F212</f>
        <v>-38.659999999999997</v>
      </c>
      <c r="E212" s="79">
        <v>-10.51</v>
      </c>
      <c r="F212" s="79">
        <v>-28.15</v>
      </c>
      <c r="G212" s="78">
        <v>45433</v>
      </c>
      <c r="H212" s="77" t="s">
        <v>10035</v>
      </c>
      <c r="I212" s="80">
        <v>1593357</v>
      </c>
      <c r="J212" s="80" t="str">
        <f>VLOOKUP(I212,'ITEM NUMBER (UPDATED)'!A:E,5,0)</f>
        <v>BRB40-0010</v>
      </c>
      <c r="K212" s="80">
        <v>208709</v>
      </c>
      <c r="L212" s="77" t="str">
        <f>VLOOKUP(I212,'ITEM NUMBER (UPDATED)'!A:B,2,0)</f>
        <v>Costco01</v>
      </c>
      <c r="M212" s="11" t="str">
        <f>VLOOKUP(I212,'ITEM NUMBER (UPDATED)'!A:C,3,0)</f>
        <v>WIN</v>
      </c>
      <c r="N212" s="1">
        <f>VLOOKUP(I212,'ITEM NUMBER (UPDATED)'!A:D,4,0)</f>
        <v>60</v>
      </c>
      <c r="O212" s="42">
        <f>VLOOKUP(I212,'ITEM NUMBER (UPDATED)'!A:F,6,0)</f>
        <v>28.15</v>
      </c>
      <c r="P212" s="84">
        <f t="shared" si="13"/>
        <v>-1</v>
      </c>
      <c r="Q212" s="114">
        <v>28.15</v>
      </c>
      <c r="R212" s="84" t="b">
        <f t="shared" si="14"/>
        <v>1</v>
      </c>
      <c r="S212" t="s">
        <v>1289</v>
      </c>
      <c r="T212" s="76" t="s">
        <v>10219</v>
      </c>
    </row>
    <row r="213" spans="1:20" x14ac:dyDescent="0.25">
      <c r="A213" s="77" t="s">
        <v>10023</v>
      </c>
      <c r="B213" s="77" t="s">
        <v>10034</v>
      </c>
      <c r="C213" s="78">
        <v>45433</v>
      </c>
      <c r="D213" s="79">
        <f t="shared" ref="D213" si="15">E213+F213</f>
        <v>-40.36</v>
      </c>
      <c r="E213" s="79">
        <v>-9.07</v>
      </c>
      <c r="F213" s="79">
        <v>-31.29</v>
      </c>
      <c r="G213" s="78">
        <v>45433</v>
      </c>
      <c r="H213" s="77" t="s">
        <v>10035</v>
      </c>
      <c r="I213" s="80">
        <v>1793730</v>
      </c>
      <c r="J213" s="80" t="str">
        <f>VLOOKUP(I213,'ITEM NUMBER (UPDATED)'!A:E,5,0)</f>
        <v>CO16-375</v>
      </c>
      <c r="K213" s="80">
        <v>208709</v>
      </c>
      <c r="L213" s="77" t="str">
        <f>VLOOKUP(I213,'ITEM NUMBER (UPDATED)'!A:B,2,0)</f>
        <v>Costco01</v>
      </c>
      <c r="M213" s="11" t="str">
        <f>VLOOKUP(I213,'ITEM NUMBER (UPDATED)'!A:C,3,0)</f>
        <v>BASI</v>
      </c>
      <c r="N213" s="1">
        <f>VLOOKUP(I213,'ITEM NUMBER (UPDATED)'!A:D,4,0)</f>
        <v>15</v>
      </c>
      <c r="O213" s="42">
        <f>VLOOKUP(I213,'ITEM NUMBER (UPDATED)'!A:F,6,0)</f>
        <v>31.29</v>
      </c>
      <c r="P213" s="84">
        <f t="shared" si="13"/>
        <v>-1</v>
      </c>
      <c r="Q213" s="114">
        <v>31.29</v>
      </c>
      <c r="R213" s="84" t="b">
        <f t="shared" si="14"/>
        <v>1</v>
      </c>
      <c r="S213" t="s">
        <v>1289</v>
      </c>
      <c r="T213" s="76" t="s">
        <v>10219</v>
      </c>
    </row>
    <row r="214" spans="1:20" x14ac:dyDescent="0.25">
      <c r="A214" s="77" t="s">
        <v>10023</v>
      </c>
      <c r="B214" s="77" t="s">
        <v>10036</v>
      </c>
      <c r="C214" s="78">
        <v>45433</v>
      </c>
      <c r="D214" s="79">
        <v>-42.7</v>
      </c>
      <c r="E214" s="79">
        <v>-11.1</v>
      </c>
      <c r="F214" s="79">
        <v>-31.6</v>
      </c>
      <c r="G214" s="78">
        <v>45433</v>
      </c>
      <c r="H214" s="77" t="s">
        <v>10037</v>
      </c>
      <c r="I214" s="80">
        <v>1593359</v>
      </c>
      <c r="J214" s="80" t="str">
        <f>VLOOKUP(I214,'ITEM NUMBER (UPDATED)'!A:E,5,0)</f>
        <v>BRB40-0011</v>
      </c>
      <c r="K214" s="80">
        <v>208709</v>
      </c>
      <c r="L214" s="77" t="str">
        <f>VLOOKUP(I214,'ITEM NUMBER (UPDATED)'!A:B,2,0)</f>
        <v>Costco01</v>
      </c>
      <c r="M214" s="11" t="str">
        <f>VLOOKUP(I214,'ITEM NUMBER (UPDATED)'!A:C,3,0)</f>
        <v>WIN</v>
      </c>
      <c r="N214" s="1">
        <f>VLOOKUP(I214,'ITEM NUMBER (UPDATED)'!A:D,4,0)</f>
        <v>60</v>
      </c>
      <c r="O214" s="42">
        <f>VLOOKUP(I214,'ITEM NUMBER (UPDATED)'!A:F,6,0)</f>
        <v>31.6</v>
      </c>
      <c r="P214" s="84">
        <f t="shared" si="13"/>
        <v>-1</v>
      </c>
      <c r="Q214" s="114">
        <v>31.6</v>
      </c>
      <c r="R214" s="84" t="b">
        <f t="shared" si="14"/>
        <v>1</v>
      </c>
      <c r="S214" t="s">
        <v>1289</v>
      </c>
      <c r="T214" s="76" t="s">
        <v>10219</v>
      </c>
    </row>
    <row r="215" spans="1:20" x14ac:dyDescent="0.25">
      <c r="A215" s="77" t="s">
        <v>10023</v>
      </c>
      <c r="B215" s="77" t="s">
        <v>10038</v>
      </c>
      <c r="C215" s="78">
        <v>45433</v>
      </c>
      <c r="D215" s="79">
        <v>-128.1</v>
      </c>
      <c r="E215" s="79">
        <v>-33.299999999999997</v>
      </c>
      <c r="F215" s="79">
        <v>-94.8</v>
      </c>
      <c r="G215" s="78">
        <v>45433</v>
      </c>
      <c r="H215" s="77" t="s">
        <v>10039</v>
      </c>
      <c r="I215" s="80">
        <v>1540785</v>
      </c>
      <c r="J215" s="80" t="str">
        <f>VLOOKUP(I215,'ITEM NUMBER (UPDATED)'!A:E,5,0)</f>
        <v>BR40-2141</v>
      </c>
      <c r="K215" s="80">
        <v>208709</v>
      </c>
      <c r="L215" s="77" t="str">
        <f>VLOOKUP(I215,'ITEM NUMBER (UPDATED)'!A:B,2,0)</f>
        <v>Costco01</v>
      </c>
      <c r="M215" s="11" t="str">
        <f>VLOOKUP(I215,'ITEM NUMBER (UPDATED)'!A:C,3,0)</f>
        <v>WIN</v>
      </c>
      <c r="N215" s="1">
        <f>VLOOKUP(I215,'ITEM NUMBER (UPDATED)'!A:D,4,0)</f>
        <v>60</v>
      </c>
      <c r="O215" s="42">
        <f>VLOOKUP(I215,'ITEM NUMBER (UPDATED)'!A:F,6,0)</f>
        <v>31.6</v>
      </c>
      <c r="P215" s="84">
        <f t="shared" si="13"/>
        <v>-2.9999999999999996</v>
      </c>
      <c r="Q215" s="114">
        <v>31.6</v>
      </c>
      <c r="R215" s="84" t="b">
        <f t="shared" si="14"/>
        <v>1</v>
      </c>
      <c r="S215" t="s">
        <v>1289</v>
      </c>
      <c r="T215" s="76" t="s">
        <v>10219</v>
      </c>
    </row>
    <row r="216" spans="1:20" x14ac:dyDescent="0.25">
      <c r="A216" s="77" t="s">
        <v>10023</v>
      </c>
      <c r="B216" s="77" t="s">
        <v>10040</v>
      </c>
      <c r="C216" s="78">
        <v>45433</v>
      </c>
      <c r="D216" s="79">
        <v>-24.51</v>
      </c>
      <c r="E216" s="79">
        <v>0</v>
      </c>
      <c r="F216" s="79">
        <v>-24.51</v>
      </c>
      <c r="G216" s="78">
        <v>45433</v>
      </c>
      <c r="H216" s="77" t="s">
        <v>10041</v>
      </c>
      <c r="I216" s="80">
        <v>1775619</v>
      </c>
      <c r="J216" s="80" t="str">
        <f>VLOOKUP(I216,'ITEM NUMBER (UPDATED)'!A:E,5,0)</f>
        <v>CO63HN6257E</v>
      </c>
      <c r="K216" s="80">
        <v>208709</v>
      </c>
      <c r="L216" s="77" t="str">
        <f>VLOOKUP(I216,'ITEM NUMBER (UPDATED)'!A:B,2,0)</f>
        <v>Costco01</v>
      </c>
      <c r="M216" s="11" t="str">
        <f>VLOOKUP(I216,'ITEM NUMBER (UPDATED)'!A:C,3,0)</f>
        <v>PETB</v>
      </c>
      <c r="N216" s="1">
        <f>VLOOKUP(I216,'ITEM NUMBER (UPDATED)'!A:D,4,0)</f>
        <v>40</v>
      </c>
      <c r="O216" s="42">
        <f>VLOOKUP(I216,'ITEM NUMBER (UPDATED)'!A:F,6,0)</f>
        <v>25.8</v>
      </c>
      <c r="P216" s="84">
        <f t="shared" si="13"/>
        <v>-0.95000000000000007</v>
      </c>
      <c r="Q216" s="114">
        <v>25.8</v>
      </c>
      <c r="R216" s="84" t="b">
        <f t="shared" si="14"/>
        <v>1</v>
      </c>
      <c r="S216" t="s">
        <v>1289</v>
      </c>
      <c r="T216" s="76" t="s">
        <v>10219</v>
      </c>
    </row>
    <row r="217" spans="1:20" x14ac:dyDescent="0.25">
      <c r="A217" s="77" t="s">
        <v>10042</v>
      </c>
      <c r="B217" s="77" t="s">
        <v>10043</v>
      </c>
      <c r="C217" s="78">
        <v>45440</v>
      </c>
      <c r="D217" s="79">
        <v>-32.380000000000003</v>
      </c>
      <c r="E217" s="79">
        <v>-9.8800000000000008</v>
      </c>
      <c r="F217" s="79">
        <v>-22.5</v>
      </c>
      <c r="G217" s="78">
        <v>45440</v>
      </c>
      <c r="H217" s="77" t="s">
        <v>10044</v>
      </c>
      <c r="I217" s="80">
        <v>1663079</v>
      </c>
      <c r="J217" s="80" t="str">
        <f>VLOOKUP(I217,'ITEM NUMBER (UPDATED)'!A:E,5,0)</f>
        <v>MT70-0307</v>
      </c>
      <c r="K217" s="80">
        <v>12227476</v>
      </c>
      <c r="L217" s="77" t="str">
        <f>VLOOKUP(I217,'ITEM NUMBER (UPDATED)'!A:B,2,0)</f>
        <v>Costco01</v>
      </c>
      <c r="M217" s="11" t="str">
        <f>VLOOKUP(I217,'ITEM NUMBER (UPDATED)'!A:C,3,0)</f>
        <v>BATH</v>
      </c>
      <c r="N217" s="1">
        <f>VLOOKUP(I217,'ITEM NUMBER (UPDATED)'!A:D,4,0)</f>
        <v>55</v>
      </c>
      <c r="O217" s="42">
        <f>VLOOKUP(I217,'ITEM NUMBER (UPDATED)'!A:F,6,0)</f>
        <v>22.5</v>
      </c>
      <c r="P217" s="84">
        <f t="shared" si="13"/>
        <v>-1</v>
      </c>
      <c r="Q217" s="114">
        <v>22.5</v>
      </c>
      <c r="R217" s="84" t="b">
        <f t="shared" si="14"/>
        <v>1</v>
      </c>
      <c r="S217" t="s">
        <v>1289</v>
      </c>
      <c r="T217" s="76" t="s">
        <v>10219</v>
      </c>
    </row>
    <row r="218" spans="1:20" x14ac:dyDescent="0.25">
      <c r="A218" s="77" t="s">
        <v>10042</v>
      </c>
      <c r="B218" s="77" t="s">
        <v>10045</v>
      </c>
      <c r="C218" s="78">
        <v>45440</v>
      </c>
      <c r="D218" s="79">
        <v>-24.51</v>
      </c>
      <c r="E218" s="79">
        <v>0</v>
      </c>
      <c r="F218" s="79">
        <v>-24.51</v>
      </c>
      <c r="G218" s="78">
        <v>45440</v>
      </c>
      <c r="H218" s="77" t="s">
        <v>10046</v>
      </c>
      <c r="I218" s="80">
        <v>1775622</v>
      </c>
      <c r="J218" s="80" t="str">
        <f>VLOOKUP(I218,'ITEM NUMBER (UPDATED)'!A:E,5,0)</f>
        <v>CO63HN6260E</v>
      </c>
      <c r="K218" s="80">
        <v>208852</v>
      </c>
      <c r="L218" s="77" t="str">
        <f>VLOOKUP(I218,'ITEM NUMBER (UPDATED)'!A:B,2,0)</f>
        <v>Costco01</v>
      </c>
      <c r="M218" s="11" t="str">
        <f>VLOOKUP(I218,'ITEM NUMBER (UPDATED)'!A:C,3,0)</f>
        <v>PETB</v>
      </c>
      <c r="N218" s="1">
        <f>VLOOKUP(I218,'ITEM NUMBER (UPDATED)'!A:D,4,0)</f>
        <v>40</v>
      </c>
      <c r="O218" s="42">
        <f>VLOOKUP(I218,'ITEM NUMBER (UPDATED)'!A:F,6,0)</f>
        <v>25.8</v>
      </c>
      <c r="P218" s="84">
        <f t="shared" si="13"/>
        <v>-0.95000000000000007</v>
      </c>
      <c r="Q218" s="114">
        <v>25.8</v>
      </c>
      <c r="R218" s="84" t="b">
        <f t="shared" si="14"/>
        <v>1</v>
      </c>
      <c r="S218" t="s">
        <v>1289</v>
      </c>
      <c r="T218" s="76" t="s">
        <v>10219</v>
      </c>
    </row>
    <row r="219" spans="1:20" x14ac:dyDescent="0.25">
      <c r="A219" s="77" t="s">
        <v>10042</v>
      </c>
      <c r="B219" s="77" t="s">
        <v>10047</v>
      </c>
      <c r="C219" s="78">
        <v>45440</v>
      </c>
      <c r="D219" s="79">
        <f>E219+F219</f>
        <v>-42.7</v>
      </c>
      <c r="E219" s="79">
        <v>-11.1</v>
      </c>
      <c r="F219" s="79">
        <v>-31.6</v>
      </c>
      <c r="G219" s="78">
        <v>45440</v>
      </c>
      <c r="H219" s="77" t="s">
        <v>10048</v>
      </c>
      <c r="I219" s="80">
        <v>1540784</v>
      </c>
      <c r="J219" s="80" t="str">
        <f>VLOOKUP(I219,'ITEM NUMBER (UPDATED)'!A:E,5,0)</f>
        <v>BR40-2137</v>
      </c>
      <c r="K219" s="80">
        <v>208852</v>
      </c>
      <c r="L219" s="77" t="str">
        <f>VLOOKUP(I219,'ITEM NUMBER (UPDATED)'!A:B,2,0)</f>
        <v>Costco01</v>
      </c>
      <c r="M219" s="11" t="str">
        <f>VLOOKUP(I219,'ITEM NUMBER (UPDATED)'!A:C,3,0)</f>
        <v>WIN</v>
      </c>
      <c r="N219" s="1">
        <f>VLOOKUP(I219,'ITEM NUMBER (UPDATED)'!A:D,4,0)</f>
        <v>60</v>
      </c>
      <c r="O219" s="42">
        <f>VLOOKUP(I219,'ITEM NUMBER (UPDATED)'!A:F,6,0)</f>
        <v>31.6</v>
      </c>
      <c r="P219" s="84">
        <f t="shared" si="13"/>
        <v>-1</v>
      </c>
      <c r="Q219" s="114">
        <v>31.6</v>
      </c>
      <c r="R219" s="84" t="b">
        <f t="shared" si="14"/>
        <v>1</v>
      </c>
      <c r="S219" t="s">
        <v>1289</v>
      </c>
      <c r="T219" s="76" t="s">
        <v>10219</v>
      </c>
    </row>
    <row r="220" spans="1:20" x14ac:dyDescent="0.25">
      <c r="A220" s="77" t="s">
        <v>10042</v>
      </c>
      <c r="B220" s="77" t="s">
        <v>10047</v>
      </c>
      <c r="C220" s="78">
        <v>45440</v>
      </c>
      <c r="D220" s="79">
        <v>-95.31</v>
      </c>
      <c r="E220" s="79">
        <v>-9.4600000000000009</v>
      </c>
      <c r="F220" s="79">
        <v>-85.85</v>
      </c>
      <c r="G220" s="78">
        <v>45440</v>
      </c>
      <c r="H220" s="77" t="s">
        <v>10048</v>
      </c>
      <c r="I220" s="80">
        <v>1662421</v>
      </c>
      <c r="J220" s="80" t="str">
        <f>VLOOKUP(I220,'ITEM NUMBER (UPDATED)'!A:E,5,0)</f>
        <v>TN55-0481</v>
      </c>
      <c r="K220" s="80">
        <v>208852</v>
      </c>
      <c r="L220" s="77" t="str">
        <f>VLOOKUP(I220,'ITEM NUMBER (UPDATED)'!A:B,2,0)</f>
        <v>Costco01</v>
      </c>
      <c r="M220" s="11" t="str">
        <f>VLOOKUP(I220,'ITEM NUMBER (UPDATED)'!A:C,3,0)</f>
        <v>BLK</v>
      </c>
      <c r="N220" s="1">
        <f>VLOOKUP(I220,'ITEM NUMBER (UPDATED)'!A:D,4,0)</f>
        <v>32</v>
      </c>
      <c r="O220" s="42">
        <f>VLOOKUP(I220,'ITEM NUMBER (UPDATED)'!A:F,6,0)</f>
        <v>85.85</v>
      </c>
      <c r="P220" s="84">
        <f t="shared" si="13"/>
        <v>-1</v>
      </c>
      <c r="Q220" s="114">
        <v>85.85</v>
      </c>
      <c r="R220" s="84" t="b">
        <f t="shared" si="14"/>
        <v>1</v>
      </c>
      <c r="S220" t="s">
        <v>1289</v>
      </c>
      <c r="T220" s="76" t="s">
        <v>10219</v>
      </c>
    </row>
    <row r="221" spans="1:20" x14ac:dyDescent="0.25">
      <c r="A221" s="77" t="s">
        <v>10042</v>
      </c>
      <c r="B221" s="77" t="s">
        <v>10049</v>
      </c>
      <c r="C221" s="78">
        <v>45440</v>
      </c>
      <c r="D221" s="79">
        <f>E221+F221</f>
        <v>-85.4</v>
      </c>
      <c r="E221" s="79">
        <v>-22.2</v>
      </c>
      <c r="F221" s="79">
        <v>-63.2</v>
      </c>
      <c r="G221" s="78">
        <v>45440</v>
      </c>
      <c r="H221" s="77" t="s">
        <v>10050</v>
      </c>
      <c r="I221" s="80">
        <v>1540784</v>
      </c>
      <c r="J221" s="80" t="str">
        <f>VLOOKUP(I221,'ITEM NUMBER (UPDATED)'!A:E,5,0)</f>
        <v>BR40-2137</v>
      </c>
      <c r="K221" s="80">
        <v>208852</v>
      </c>
      <c r="L221" s="77" t="str">
        <f>VLOOKUP(I221,'ITEM NUMBER (UPDATED)'!A:B,2,0)</f>
        <v>Costco01</v>
      </c>
      <c r="M221" s="11" t="str">
        <f>VLOOKUP(I221,'ITEM NUMBER (UPDATED)'!A:C,3,0)</f>
        <v>WIN</v>
      </c>
      <c r="N221" s="1">
        <f>VLOOKUP(I221,'ITEM NUMBER (UPDATED)'!A:D,4,0)</f>
        <v>60</v>
      </c>
      <c r="O221" s="42">
        <f>VLOOKUP(I221,'ITEM NUMBER (UPDATED)'!A:F,6,0)</f>
        <v>31.6</v>
      </c>
      <c r="P221" s="84">
        <f t="shared" si="13"/>
        <v>-2</v>
      </c>
      <c r="Q221" s="114">
        <v>31.6</v>
      </c>
      <c r="R221" s="84" t="b">
        <f t="shared" si="14"/>
        <v>1</v>
      </c>
      <c r="S221" t="s">
        <v>1289</v>
      </c>
      <c r="T221" s="76" t="s">
        <v>10219</v>
      </c>
    </row>
    <row r="222" spans="1:20" x14ac:dyDescent="0.25">
      <c r="A222" s="77" t="s">
        <v>10042</v>
      </c>
      <c r="B222" s="77" t="s">
        <v>10049</v>
      </c>
      <c r="C222" s="78">
        <v>45440</v>
      </c>
      <c r="D222" s="79">
        <f>E222+F222</f>
        <v>-256.2</v>
      </c>
      <c r="E222" s="79">
        <v>-66.599999999999994</v>
      </c>
      <c r="F222" s="79">
        <v>-189.6</v>
      </c>
      <c r="G222" s="78">
        <v>45440</v>
      </c>
      <c r="H222" s="77" t="s">
        <v>10050</v>
      </c>
      <c r="I222" s="80">
        <v>1593358</v>
      </c>
      <c r="J222" s="80" t="str">
        <f>VLOOKUP(I222,'ITEM NUMBER (UPDATED)'!A:E,5,0)</f>
        <v>BRB40-0007</v>
      </c>
      <c r="K222" s="80">
        <v>208852</v>
      </c>
      <c r="L222" s="77" t="str">
        <f>VLOOKUP(I222,'ITEM NUMBER (UPDATED)'!A:B,2,0)</f>
        <v>Costco01</v>
      </c>
      <c r="M222" s="11" t="str">
        <f>VLOOKUP(I222,'ITEM NUMBER (UPDATED)'!A:C,3,0)</f>
        <v>WIN</v>
      </c>
      <c r="N222" s="1">
        <f>VLOOKUP(I222,'ITEM NUMBER (UPDATED)'!A:D,4,0)</f>
        <v>60</v>
      </c>
      <c r="O222" s="42">
        <f>VLOOKUP(I222,'ITEM NUMBER (UPDATED)'!A:F,6,0)</f>
        <v>31.6</v>
      </c>
      <c r="P222" s="84">
        <f t="shared" si="13"/>
        <v>-5.9999999999999991</v>
      </c>
      <c r="Q222" s="114">
        <v>31.6</v>
      </c>
      <c r="R222" s="84" t="b">
        <f t="shared" si="14"/>
        <v>1</v>
      </c>
      <c r="S222" t="s">
        <v>1289</v>
      </c>
      <c r="T222" s="76" t="s">
        <v>10219</v>
      </c>
    </row>
    <row r="223" spans="1:20" x14ac:dyDescent="0.25">
      <c r="A223" s="77" t="s">
        <v>10042</v>
      </c>
      <c r="B223" s="77" t="s">
        <v>10049</v>
      </c>
      <c r="C223" s="78">
        <v>45440</v>
      </c>
      <c r="D223" s="79">
        <v>-95.31</v>
      </c>
      <c r="E223" s="79">
        <v>-9.4600000000000009</v>
      </c>
      <c r="F223" s="79">
        <v>-85.85</v>
      </c>
      <c r="G223" s="78">
        <v>45440</v>
      </c>
      <c r="H223" s="77" t="s">
        <v>10050</v>
      </c>
      <c r="I223" s="80">
        <v>1662421</v>
      </c>
      <c r="J223" s="80" t="str">
        <f>VLOOKUP(I223,'ITEM NUMBER (UPDATED)'!A:E,5,0)</f>
        <v>TN55-0481</v>
      </c>
      <c r="K223" s="80">
        <v>208852</v>
      </c>
      <c r="L223" s="77" t="str">
        <f>VLOOKUP(I223,'ITEM NUMBER (UPDATED)'!A:B,2,0)</f>
        <v>Costco01</v>
      </c>
      <c r="M223" s="11" t="str">
        <f>VLOOKUP(I223,'ITEM NUMBER (UPDATED)'!A:C,3,0)</f>
        <v>BLK</v>
      </c>
      <c r="N223" s="1">
        <f>VLOOKUP(I223,'ITEM NUMBER (UPDATED)'!A:D,4,0)</f>
        <v>32</v>
      </c>
      <c r="O223" s="42">
        <f>VLOOKUP(I223,'ITEM NUMBER (UPDATED)'!A:F,6,0)</f>
        <v>85.85</v>
      </c>
      <c r="P223" s="84">
        <f t="shared" si="13"/>
        <v>-1</v>
      </c>
      <c r="Q223" s="114">
        <v>85.85</v>
      </c>
      <c r="R223" s="84" t="b">
        <f t="shared" si="14"/>
        <v>1</v>
      </c>
      <c r="S223" t="s">
        <v>1289</v>
      </c>
      <c r="T223" s="76" t="s">
        <v>10219</v>
      </c>
    </row>
    <row r="224" spans="1:20" x14ac:dyDescent="0.25">
      <c r="A224" s="77" t="s">
        <v>10042</v>
      </c>
      <c r="B224" s="77" t="s">
        <v>10051</v>
      </c>
      <c r="C224" s="78">
        <v>45440</v>
      </c>
      <c r="D224" s="79">
        <v>-52.5</v>
      </c>
      <c r="E224" s="79">
        <v>-17.440000000000001</v>
      </c>
      <c r="F224" s="79">
        <v>-35.06</v>
      </c>
      <c r="G224" s="78">
        <v>45440</v>
      </c>
      <c r="H224" s="77" t="s">
        <v>10052</v>
      </c>
      <c r="I224" s="80">
        <v>1793725</v>
      </c>
      <c r="J224" s="80" t="str">
        <f>VLOOKUP(I224,'ITEM NUMBER (UPDATED)'!A:E,5,0)</f>
        <v>CO16-371</v>
      </c>
      <c r="K224" s="80">
        <v>208852</v>
      </c>
      <c r="L224" s="77" t="str">
        <f>VLOOKUP(I224,'ITEM NUMBER (UPDATED)'!A:B,2,0)</f>
        <v>Costco01</v>
      </c>
      <c r="M224" s="11" t="str">
        <f>VLOOKUP(I224,'ITEM NUMBER (UPDATED)'!A:C,3,0)</f>
        <v>BASI</v>
      </c>
      <c r="N224" s="1">
        <f>VLOOKUP(I224,'ITEM NUMBER (UPDATED)'!A:D,4,0)</f>
        <v>15</v>
      </c>
      <c r="O224" s="42">
        <f>VLOOKUP(I224,'ITEM NUMBER (UPDATED)'!A:F,6,0)</f>
        <v>17.53</v>
      </c>
      <c r="P224" s="84">
        <f t="shared" si="13"/>
        <v>-2</v>
      </c>
      <c r="Q224" s="114">
        <v>17.53</v>
      </c>
      <c r="R224" s="84" t="b">
        <f t="shared" si="14"/>
        <v>1</v>
      </c>
      <c r="S224" t="s">
        <v>1289</v>
      </c>
      <c r="T224" s="76" t="s">
        <v>10219</v>
      </c>
    </row>
    <row r="225" spans="1:20" x14ac:dyDescent="0.25">
      <c r="A225" s="77" t="s">
        <v>10042</v>
      </c>
      <c r="B225" s="77" t="s">
        <v>10053</v>
      </c>
      <c r="C225" s="78">
        <v>45440</v>
      </c>
      <c r="D225" s="79">
        <v>-49.02</v>
      </c>
      <c r="E225" s="79">
        <v>0</v>
      </c>
      <c r="F225" s="79">
        <v>-49.02</v>
      </c>
      <c r="G225" s="78">
        <v>45440</v>
      </c>
      <c r="H225" s="77" t="s">
        <v>10054</v>
      </c>
      <c r="I225" s="80">
        <v>1775621</v>
      </c>
      <c r="J225" s="80" t="str">
        <f>VLOOKUP(I225,'ITEM NUMBER (UPDATED)'!A:E,5,0)</f>
        <v>CO63HN6259E</v>
      </c>
      <c r="K225" s="80">
        <v>208852</v>
      </c>
      <c r="L225" s="77" t="str">
        <f>VLOOKUP(I225,'ITEM NUMBER (UPDATED)'!A:B,2,0)</f>
        <v>Costco01</v>
      </c>
      <c r="M225" s="11" t="str">
        <f>VLOOKUP(I225,'ITEM NUMBER (UPDATED)'!A:C,3,0)</f>
        <v>PETB</v>
      </c>
      <c r="N225" s="1">
        <f>VLOOKUP(I225,'ITEM NUMBER (UPDATED)'!A:D,4,0)</f>
        <v>40</v>
      </c>
      <c r="O225" s="42">
        <f>VLOOKUP(I225,'ITEM NUMBER (UPDATED)'!A:F,6,0)</f>
        <v>25.8</v>
      </c>
      <c r="P225" s="84">
        <f t="shared" si="13"/>
        <v>-1.9000000000000001</v>
      </c>
      <c r="Q225" s="114">
        <v>25.8</v>
      </c>
      <c r="R225" s="84" t="b">
        <f t="shared" si="14"/>
        <v>1</v>
      </c>
      <c r="S225" t="s">
        <v>1289</v>
      </c>
      <c r="T225" s="76" t="s">
        <v>10219</v>
      </c>
    </row>
    <row r="226" spans="1:20" x14ac:dyDescent="0.25">
      <c r="A226" s="77" t="s">
        <v>10042</v>
      </c>
      <c r="B226" s="77" t="s">
        <v>10055</v>
      </c>
      <c r="C226" s="78">
        <v>45440</v>
      </c>
      <c r="D226" s="79">
        <f>E226+F226</f>
        <v>-38.659999999999997</v>
      </c>
      <c r="E226" s="79">
        <v>-10.51</v>
      </c>
      <c r="F226" s="79">
        <v>-28.15</v>
      </c>
      <c r="G226" s="78">
        <v>45440</v>
      </c>
      <c r="H226" s="77" t="s">
        <v>10056</v>
      </c>
      <c r="I226" s="80">
        <v>1540780</v>
      </c>
      <c r="J226" s="80" t="str">
        <f>VLOOKUP(I226,'ITEM NUMBER (UPDATED)'!A:E,5,0)</f>
        <v>BR40-2136</v>
      </c>
      <c r="K226" s="80">
        <v>208852</v>
      </c>
      <c r="L226" s="77" t="str">
        <f>VLOOKUP(I226,'ITEM NUMBER (UPDATED)'!A:B,2,0)</f>
        <v>Costco01</v>
      </c>
      <c r="M226" s="11" t="str">
        <f>VLOOKUP(I226,'ITEM NUMBER (UPDATED)'!A:C,3,0)</f>
        <v>WIN</v>
      </c>
      <c r="N226" s="1">
        <f>VLOOKUP(I226,'ITEM NUMBER (UPDATED)'!A:D,4,0)</f>
        <v>60</v>
      </c>
      <c r="O226" s="42">
        <f>VLOOKUP(I226,'ITEM NUMBER (UPDATED)'!A:F,6,0)</f>
        <v>28.15</v>
      </c>
      <c r="P226" s="84">
        <f t="shared" si="13"/>
        <v>-1</v>
      </c>
      <c r="Q226" s="114">
        <v>28.15</v>
      </c>
      <c r="R226" s="84" t="b">
        <f t="shared" si="14"/>
        <v>1</v>
      </c>
      <c r="S226" t="s">
        <v>1289</v>
      </c>
      <c r="T226" s="76" t="s">
        <v>10219</v>
      </c>
    </row>
    <row r="227" spans="1:20" x14ac:dyDescent="0.25">
      <c r="A227" s="77" t="s">
        <v>10042</v>
      </c>
      <c r="B227" s="77" t="s">
        <v>10055</v>
      </c>
      <c r="C227" s="78">
        <v>45440</v>
      </c>
      <c r="D227" s="79">
        <v>-95.31</v>
      </c>
      <c r="E227" s="79">
        <v>-9.4600000000000009</v>
      </c>
      <c r="F227" s="79">
        <v>-85.85</v>
      </c>
      <c r="G227" s="78">
        <v>45440</v>
      </c>
      <c r="H227" s="77" t="s">
        <v>10056</v>
      </c>
      <c r="I227" s="80">
        <v>1662422</v>
      </c>
      <c r="J227" s="80" t="str">
        <f>VLOOKUP(I227,'ITEM NUMBER (UPDATED)'!A:E,5,0)</f>
        <v>TN55-0482</v>
      </c>
      <c r="K227" s="80">
        <v>208852</v>
      </c>
      <c r="L227" s="77" t="str">
        <f>VLOOKUP(I227,'ITEM NUMBER (UPDATED)'!A:B,2,0)</f>
        <v>Costco01</v>
      </c>
      <c r="M227" s="11" t="str">
        <f>VLOOKUP(I227,'ITEM NUMBER (UPDATED)'!A:C,3,0)</f>
        <v>BLK</v>
      </c>
      <c r="N227" s="1">
        <f>VLOOKUP(I227,'ITEM NUMBER (UPDATED)'!A:D,4,0)</f>
        <v>32</v>
      </c>
      <c r="O227" s="42">
        <f>VLOOKUP(I227,'ITEM NUMBER (UPDATED)'!A:F,6,0)</f>
        <v>85.85</v>
      </c>
      <c r="P227" s="84">
        <f t="shared" si="13"/>
        <v>-1</v>
      </c>
      <c r="Q227" s="114">
        <v>85.85</v>
      </c>
      <c r="R227" s="84" t="b">
        <f t="shared" si="14"/>
        <v>1</v>
      </c>
      <c r="S227" t="s">
        <v>1289</v>
      </c>
      <c r="T227" s="76" t="s">
        <v>10219</v>
      </c>
    </row>
    <row r="228" spans="1:20" x14ac:dyDescent="0.25">
      <c r="A228" s="77" t="s">
        <v>10057</v>
      </c>
      <c r="B228" s="77" t="s">
        <v>10058</v>
      </c>
      <c r="C228" s="78">
        <v>45436</v>
      </c>
      <c r="D228" s="79">
        <v>-32.380000000000003</v>
      </c>
      <c r="E228" s="79">
        <v>-9.8800000000000008</v>
      </c>
      <c r="F228" s="79">
        <v>-22.5</v>
      </c>
      <c r="G228" s="78">
        <v>45436</v>
      </c>
      <c r="H228" s="77" t="s">
        <v>10059</v>
      </c>
      <c r="I228" s="80">
        <v>1663079</v>
      </c>
      <c r="J228" s="80" t="str">
        <f>VLOOKUP(I228,'ITEM NUMBER (UPDATED)'!A:E,5,0)</f>
        <v>MT70-0307</v>
      </c>
      <c r="K228" s="80">
        <v>12227482</v>
      </c>
      <c r="L228" s="77" t="str">
        <f>VLOOKUP(I228,'ITEM NUMBER (UPDATED)'!A:B,2,0)</f>
        <v>Costco01</v>
      </c>
      <c r="M228" s="11" t="str">
        <f>VLOOKUP(I228,'ITEM NUMBER (UPDATED)'!A:C,3,0)</f>
        <v>BATH</v>
      </c>
      <c r="N228" s="1">
        <f>VLOOKUP(I228,'ITEM NUMBER (UPDATED)'!A:D,4,0)</f>
        <v>55</v>
      </c>
      <c r="O228" s="42">
        <f>VLOOKUP(I228,'ITEM NUMBER (UPDATED)'!A:F,6,0)</f>
        <v>22.5</v>
      </c>
      <c r="P228" s="84">
        <f t="shared" si="13"/>
        <v>-1</v>
      </c>
      <c r="Q228" s="114">
        <v>22.5</v>
      </c>
      <c r="R228" s="84" t="b">
        <f t="shared" si="14"/>
        <v>1</v>
      </c>
      <c r="S228" t="s">
        <v>1289</v>
      </c>
      <c r="T228" s="76" t="s">
        <v>10219</v>
      </c>
    </row>
    <row r="229" spans="1:20" x14ac:dyDescent="0.25">
      <c r="A229" s="77" t="s">
        <v>10057</v>
      </c>
      <c r="B229" s="77" t="s">
        <v>10060</v>
      </c>
      <c r="C229" s="78">
        <v>45437</v>
      </c>
      <c r="D229" s="79">
        <f>E229+F229</f>
        <v>-52.5</v>
      </c>
      <c r="E229" s="79">
        <v>-17.440000000000001</v>
      </c>
      <c r="F229" s="79">
        <v>-35.06</v>
      </c>
      <c r="G229" s="78">
        <v>45437</v>
      </c>
      <c r="H229" s="77" t="s">
        <v>10061</v>
      </c>
      <c r="I229" s="80">
        <v>1793725</v>
      </c>
      <c r="J229" s="80" t="str">
        <f>VLOOKUP(I229,'ITEM NUMBER (UPDATED)'!A:E,5,0)</f>
        <v>CO16-371</v>
      </c>
      <c r="K229" s="80">
        <v>208868</v>
      </c>
      <c r="L229" s="77" t="str">
        <f>VLOOKUP(I229,'ITEM NUMBER (UPDATED)'!A:B,2,0)</f>
        <v>Costco01</v>
      </c>
      <c r="M229" s="11" t="str">
        <f>VLOOKUP(I229,'ITEM NUMBER (UPDATED)'!A:C,3,0)</f>
        <v>BASI</v>
      </c>
      <c r="N229" s="1">
        <f>VLOOKUP(I229,'ITEM NUMBER (UPDATED)'!A:D,4,0)</f>
        <v>15</v>
      </c>
      <c r="O229" s="42">
        <f>VLOOKUP(I229,'ITEM NUMBER (UPDATED)'!A:F,6,0)</f>
        <v>17.53</v>
      </c>
      <c r="P229" s="84">
        <f t="shared" si="13"/>
        <v>-2</v>
      </c>
      <c r="Q229" s="114">
        <v>17.53</v>
      </c>
      <c r="R229" s="84" t="b">
        <f t="shared" si="14"/>
        <v>1</v>
      </c>
      <c r="S229" t="s">
        <v>1289</v>
      </c>
      <c r="T229" s="76" t="s">
        <v>10219</v>
      </c>
    </row>
    <row r="230" spans="1:20" x14ac:dyDescent="0.25">
      <c r="A230" s="77" t="s">
        <v>10057</v>
      </c>
      <c r="B230" s="77" t="s">
        <v>10060</v>
      </c>
      <c r="C230" s="78">
        <v>45437</v>
      </c>
      <c r="D230" s="79">
        <f t="shared" ref="D230" si="16">E230+F230</f>
        <v>-32.4</v>
      </c>
      <c r="E230" s="79">
        <v>-8.86</v>
      </c>
      <c r="F230" s="79">
        <v>-23.54</v>
      </c>
      <c r="G230" s="78">
        <v>45437</v>
      </c>
      <c r="H230" s="77" t="s">
        <v>10061</v>
      </c>
      <c r="I230" s="80">
        <v>1793726</v>
      </c>
      <c r="J230" s="80" t="str">
        <f>VLOOKUP(I230,'ITEM NUMBER (UPDATED)'!A:E,5,0)</f>
        <v>CO16-372</v>
      </c>
      <c r="K230" s="80">
        <v>208868</v>
      </c>
      <c r="L230" s="77" t="str">
        <f>VLOOKUP(I230,'ITEM NUMBER (UPDATED)'!A:B,2,0)</f>
        <v>Costco01</v>
      </c>
      <c r="M230" s="11" t="str">
        <f>VLOOKUP(I230,'ITEM NUMBER (UPDATED)'!A:C,3,0)</f>
        <v>BASI</v>
      </c>
      <c r="N230" s="1">
        <f>VLOOKUP(I230,'ITEM NUMBER (UPDATED)'!A:D,4,0)</f>
        <v>15</v>
      </c>
      <c r="O230" s="42">
        <f>VLOOKUP(I230,'ITEM NUMBER (UPDATED)'!A:F,6,0)</f>
        <v>23.54</v>
      </c>
      <c r="P230" s="84">
        <f t="shared" si="13"/>
        <v>-1</v>
      </c>
      <c r="Q230" s="114">
        <v>23.54</v>
      </c>
      <c r="R230" s="84" t="b">
        <f t="shared" si="14"/>
        <v>1</v>
      </c>
      <c r="S230" t="s">
        <v>1289</v>
      </c>
      <c r="T230" s="76" t="s">
        <v>10219</v>
      </c>
    </row>
    <row r="231" spans="1:20" x14ac:dyDescent="0.25">
      <c r="A231" s="77" t="s">
        <v>10057</v>
      </c>
      <c r="B231" s="77" t="s">
        <v>10062</v>
      </c>
      <c r="C231" s="78">
        <v>45436</v>
      </c>
      <c r="D231" s="79">
        <v>-51.76</v>
      </c>
      <c r="E231" s="79">
        <v>-17.440000000000001</v>
      </c>
      <c r="F231" s="79">
        <v>-34.32</v>
      </c>
      <c r="G231" s="78">
        <v>45436</v>
      </c>
      <c r="H231" s="77" t="s">
        <v>10063</v>
      </c>
      <c r="I231" s="80">
        <v>1793724</v>
      </c>
      <c r="J231" s="80" t="str">
        <f>VLOOKUP(I231,'ITEM NUMBER (UPDATED)'!A:E,5,0)</f>
        <v>CO16-370</v>
      </c>
      <c r="K231" s="80">
        <v>208868</v>
      </c>
      <c r="L231" s="77" t="str">
        <f>VLOOKUP(I231,'ITEM NUMBER (UPDATED)'!A:B,2,0)</f>
        <v>Costco01</v>
      </c>
      <c r="M231" s="11" t="str">
        <f>VLOOKUP(I231,'ITEM NUMBER (UPDATED)'!A:C,3,0)</f>
        <v>BASI</v>
      </c>
      <c r="N231" s="1">
        <f>VLOOKUP(I231,'ITEM NUMBER (UPDATED)'!A:D,4,0)</f>
        <v>15</v>
      </c>
      <c r="O231" s="42">
        <f>VLOOKUP(I231,'ITEM NUMBER (UPDATED)'!A:F,6,0)</f>
        <v>17.16</v>
      </c>
      <c r="P231" s="84">
        <f t="shared" si="13"/>
        <v>-2</v>
      </c>
      <c r="Q231" s="114">
        <v>17.16</v>
      </c>
      <c r="R231" s="84" t="b">
        <f t="shared" si="14"/>
        <v>1</v>
      </c>
      <c r="S231" t="s">
        <v>1289</v>
      </c>
      <c r="T231" s="76" t="s">
        <v>10219</v>
      </c>
    </row>
    <row r="232" spans="1:20" x14ac:dyDescent="0.25">
      <c r="A232" s="77" t="s">
        <v>10057</v>
      </c>
      <c r="B232" s="77" t="s">
        <v>10064</v>
      </c>
      <c r="C232" s="78">
        <v>45436</v>
      </c>
      <c r="D232" s="79">
        <v>-84.14</v>
      </c>
      <c r="E232" s="79">
        <v>0</v>
      </c>
      <c r="F232" s="79">
        <v>-84.14</v>
      </c>
      <c r="G232" s="78">
        <v>45436</v>
      </c>
      <c r="H232" s="77" t="s">
        <v>10065</v>
      </c>
      <c r="I232" s="80">
        <v>1514683</v>
      </c>
      <c r="J232" s="80" t="str">
        <f>VLOOKUP(I232,'ITEM NUMBER (UPDATED)'!A:E,5,0)</f>
        <v>CO63PC5552E</v>
      </c>
      <c r="K232" s="80">
        <v>208868</v>
      </c>
      <c r="L232" s="77" t="str">
        <f>VLOOKUP(I232,'ITEM NUMBER (UPDATED)'!A:B,2,0)</f>
        <v>Costco01</v>
      </c>
      <c r="M232" s="11" t="str">
        <f>VLOOKUP(I232,'ITEM NUMBER (UPDATED)'!A:C,3,0)</f>
        <v>PETB</v>
      </c>
      <c r="N232" s="1">
        <f>VLOOKUP(I232,'ITEM NUMBER (UPDATED)'!A:D,4,0)</f>
        <v>40</v>
      </c>
      <c r="O232" s="42">
        <f>VLOOKUP(I232,'ITEM NUMBER (UPDATED)'!A:F,6,0)</f>
        <v>42.07</v>
      </c>
      <c r="P232" s="84">
        <f t="shared" si="13"/>
        <v>-2</v>
      </c>
      <c r="Q232" s="114">
        <v>42.07</v>
      </c>
      <c r="R232" s="84" t="b">
        <f t="shared" si="14"/>
        <v>1</v>
      </c>
      <c r="S232" t="s">
        <v>1289</v>
      </c>
      <c r="T232" s="76" t="s">
        <v>10219</v>
      </c>
    </row>
    <row r="233" spans="1:20" x14ac:dyDescent="0.25">
      <c r="A233" s="77" t="s">
        <v>10057</v>
      </c>
      <c r="B233" s="77" t="s">
        <v>10066</v>
      </c>
      <c r="C233" s="78">
        <v>45436</v>
      </c>
      <c r="D233" s="79">
        <v>-49.02</v>
      </c>
      <c r="E233" s="79">
        <v>0</v>
      </c>
      <c r="F233" s="79">
        <v>-49.02</v>
      </c>
      <c r="G233" s="78">
        <v>45436</v>
      </c>
      <c r="H233" s="77" t="s">
        <v>10067</v>
      </c>
      <c r="I233" s="80">
        <v>1775619</v>
      </c>
      <c r="J233" s="80" t="str">
        <f>VLOOKUP(I233,'ITEM NUMBER (UPDATED)'!A:E,5,0)</f>
        <v>CO63HN6257E</v>
      </c>
      <c r="K233" s="80">
        <v>208868</v>
      </c>
      <c r="L233" s="77" t="str">
        <f>VLOOKUP(I233,'ITEM NUMBER (UPDATED)'!A:B,2,0)</f>
        <v>Costco01</v>
      </c>
      <c r="M233" s="11" t="str">
        <f>VLOOKUP(I233,'ITEM NUMBER (UPDATED)'!A:C,3,0)</f>
        <v>PETB</v>
      </c>
      <c r="N233" s="1">
        <f>VLOOKUP(I233,'ITEM NUMBER (UPDATED)'!A:D,4,0)</f>
        <v>40</v>
      </c>
      <c r="O233" s="42">
        <f>VLOOKUP(I233,'ITEM NUMBER (UPDATED)'!A:F,6,0)</f>
        <v>25.8</v>
      </c>
      <c r="P233" s="84">
        <f t="shared" si="13"/>
        <v>-1.9000000000000001</v>
      </c>
      <c r="Q233" s="114">
        <v>25.8</v>
      </c>
      <c r="R233" s="84" t="b">
        <f t="shared" si="14"/>
        <v>1</v>
      </c>
      <c r="S233" t="s">
        <v>1289</v>
      </c>
      <c r="T233" s="76" t="s">
        <v>10219</v>
      </c>
    </row>
    <row r="234" spans="1:20" x14ac:dyDescent="0.25">
      <c r="A234" s="77" t="s">
        <v>10057</v>
      </c>
      <c r="B234" s="77" t="s">
        <v>10068</v>
      </c>
      <c r="C234" s="78">
        <v>45436</v>
      </c>
      <c r="D234" s="79">
        <v>-49.02</v>
      </c>
      <c r="E234" s="79">
        <v>0</v>
      </c>
      <c r="F234" s="79">
        <v>-49.02</v>
      </c>
      <c r="G234" s="78">
        <v>45436</v>
      </c>
      <c r="H234" s="77" t="s">
        <v>10069</v>
      </c>
      <c r="I234" s="80">
        <v>1775618</v>
      </c>
      <c r="J234" s="80" t="str">
        <f>VLOOKUP(I234,'ITEM NUMBER (UPDATED)'!A:E,5,0)</f>
        <v>CO63HN6256E</v>
      </c>
      <c r="K234" s="80">
        <v>208868</v>
      </c>
      <c r="L234" s="77" t="str">
        <f>VLOOKUP(I234,'ITEM NUMBER (UPDATED)'!A:B,2,0)</f>
        <v>Costco01</v>
      </c>
      <c r="M234" s="11" t="str">
        <f>VLOOKUP(I234,'ITEM NUMBER (UPDATED)'!A:C,3,0)</f>
        <v>PETB</v>
      </c>
      <c r="N234" s="1">
        <f>VLOOKUP(I234,'ITEM NUMBER (UPDATED)'!A:D,4,0)</f>
        <v>40</v>
      </c>
      <c r="O234" s="42">
        <f>VLOOKUP(I234,'ITEM NUMBER (UPDATED)'!A:F,6,0)</f>
        <v>25.8</v>
      </c>
      <c r="P234" s="84">
        <f t="shared" si="13"/>
        <v>-1.9000000000000001</v>
      </c>
      <c r="Q234" s="114">
        <v>25.8</v>
      </c>
      <c r="R234" s="84" t="b">
        <f t="shared" si="14"/>
        <v>1</v>
      </c>
      <c r="S234" t="s">
        <v>1289</v>
      </c>
      <c r="T234" s="76" t="s">
        <v>10219</v>
      </c>
    </row>
    <row r="235" spans="1:20" x14ac:dyDescent="0.25">
      <c r="A235" s="77" t="s">
        <v>10057</v>
      </c>
      <c r="B235" s="77" t="s">
        <v>10070</v>
      </c>
      <c r="C235" s="78">
        <v>45436</v>
      </c>
      <c r="D235" s="79">
        <v>-25.55</v>
      </c>
      <c r="E235" s="79">
        <v>0</v>
      </c>
      <c r="F235" s="79">
        <v>-25.55</v>
      </c>
      <c r="G235" s="78">
        <v>45436</v>
      </c>
      <c r="H235" s="77" t="s">
        <v>10071</v>
      </c>
      <c r="I235" s="80">
        <v>1516597</v>
      </c>
      <c r="J235" s="80" t="str">
        <f>VLOOKUP(I235,'ITEM NUMBER (UPDATED)'!A:E,5,0)</f>
        <v>CO63HC5550E</v>
      </c>
      <c r="K235" s="80">
        <v>208868</v>
      </c>
      <c r="L235" s="77" t="str">
        <f>VLOOKUP(I235,'ITEM NUMBER (UPDATED)'!A:B,2,0)</f>
        <v>Costco01</v>
      </c>
      <c r="M235" s="11" t="str">
        <f>VLOOKUP(I235,'ITEM NUMBER (UPDATED)'!A:C,3,0)</f>
        <v>PETB</v>
      </c>
      <c r="N235" s="1">
        <f>VLOOKUP(I235,'ITEM NUMBER (UPDATED)'!A:D,4,0)</f>
        <v>40</v>
      </c>
      <c r="O235" s="42">
        <f>VLOOKUP(I235,'ITEM NUMBER (UPDATED)'!A:F,6,0)</f>
        <v>25.55</v>
      </c>
      <c r="P235" s="84">
        <f t="shared" si="13"/>
        <v>-1</v>
      </c>
      <c r="Q235" s="114">
        <v>25.55</v>
      </c>
      <c r="R235" s="84" t="b">
        <f t="shared" si="14"/>
        <v>1</v>
      </c>
      <c r="S235" t="s">
        <v>1289</v>
      </c>
      <c r="T235" s="76" t="s">
        <v>10219</v>
      </c>
    </row>
    <row r="236" spans="1:20" x14ac:dyDescent="0.25">
      <c r="A236" s="77" t="s">
        <v>10057</v>
      </c>
      <c r="B236" s="77" t="s">
        <v>10072</v>
      </c>
      <c r="C236" s="78">
        <v>45436</v>
      </c>
      <c r="D236" s="79">
        <v>-24.51</v>
      </c>
      <c r="E236" s="79">
        <v>0</v>
      </c>
      <c r="F236" s="79">
        <v>-24.51</v>
      </c>
      <c r="G236" s="78">
        <v>45436</v>
      </c>
      <c r="H236" s="77" t="s">
        <v>10073</v>
      </c>
      <c r="I236" s="80">
        <v>1775618</v>
      </c>
      <c r="J236" s="80" t="str">
        <f>VLOOKUP(I236,'ITEM NUMBER (UPDATED)'!A:E,5,0)</f>
        <v>CO63HN6256E</v>
      </c>
      <c r="K236" s="80">
        <v>208868</v>
      </c>
      <c r="L236" s="77" t="str">
        <f>VLOOKUP(I236,'ITEM NUMBER (UPDATED)'!A:B,2,0)</f>
        <v>Costco01</v>
      </c>
      <c r="M236" s="11" t="str">
        <f>VLOOKUP(I236,'ITEM NUMBER (UPDATED)'!A:C,3,0)</f>
        <v>PETB</v>
      </c>
      <c r="N236" s="1">
        <f>VLOOKUP(I236,'ITEM NUMBER (UPDATED)'!A:D,4,0)</f>
        <v>40</v>
      </c>
      <c r="O236" s="42">
        <f>VLOOKUP(I236,'ITEM NUMBER (UPDATED)'!A:F,6,0)</f>
        <v>25.8</v>
      </c>
      <c r="P236" s="84">
        <f t="shared" si="13"/>
        <v>-0.95000000000000007</v>
      </c>
      <c r="Q236" s="114">
        <v>25.8</v>
      </c>
      <c r="R236" s="84" t="b">
        <f t="shared" si="14"/>
        <v>1</v>
      </c>
      <c r="S236" t="s">
        <v>1289</v>
      </c>
      <c r="T236" s="76" t="s">
        <v>10219</v>
      </c>
    </row>
    <row r="237" spans="1:20" x14ac:dyDescent="0.25">
      <c r="A237" s="77" t="s">
        <v>10057</v>
      </c>
      <c r="B237" s="77" t="s">
        <v>10074</v>
      </c>
      <c r="C237" s="78">
        <v>45437</v>
      </c>
      <c r="D237" s="79">
        <v>-95.31</v>
      </c>
      <c r="E237" s="79">
        <v>-9.4600000000000009</v>
      </c>
      <c r="F237" s="79">
        <v>-85.85</v>
      </c>
      <c r="G237" s="78">
        <v>45437</v>
      </c>
      <c r="H237" s="77" t="s">
        <v>10075</v>
      </c>
      <c r="I237" s="80">
        <v>1662421</v>
      </c>
      <c r="J237" s="80" t="str">
        <f>VLOOKUP(I237,'ITEM NUMBER (UPDATED)'!A:E,5,0)</f>
        <v>TN55-0481</v>
      </c>
      <c r="K237" s="80">
        <v>208868</v>
      </c>
      <c r="L237" s="77" t="str">
        <f>VLOOKUP(I237,'ITEM NUMBER (UPDATED)'!A:B,2,0)</f>
        <v>Costco01</v>
      </c>
      <c r="M237" s="11" t="str">
        <f>VLOOKUP(I237,'ITEM NUMBER (UPDATED)'!A:C,3,0)</f>
        <v>BLK</v>
      </c>
      <c r="N237" s="1">
        <f>VLOOKUP(I237,'ITEM NUMBER (UPDATED)'!A:D,4,0)</f>
        <v>32</v>
      </c>
      <c r="O237" s="42">
        <f>VLOOKUP(I237,'ITEM NUMBER (UPDATED)'!A:F,6,0)</f>
        <v>85.85</v>
      </c>
      <c r="P237" s="84">
        <f t="shared" si="13"/>
        <v>-1</v>
      </c>
      <c r="Q237" s="114">
        <v>85.85</v>
      </c>
      <c r="R237" s="84" t="b">
        <f t="shared" si="14"/>
        <v>1</v>
      </c>
      <c r="S237" t="s">
        <v>1289</v>
      </c>
      <c r="T237" s="76" t="s">
        <v>10219</v>
      </c>
    </row>
    <row r="238" spans="1:20" x14ac:dyDescent="0.25">
      <c r="A238" s="77" t="s">
        <v>10057</v>
      </c>
      <c r="B238" s="77" t="s">
        <v>10076</v>
      </c>
      <c r="C238" s="78">
        <v>45437</v>
      </c>
      <c r="D238" s="79">
        <f>E238+F238</f>
        <v>-102.51</v>
      </c>
      <c r="E238" s="79">
        <v>-26.76</v>
      </c>
      <c r="F238" s="79">
        <v>-75.75</v>
      </c>
      <c r="G238" s="78">
        <v>45437</v>
      </c>
      <c r="H238" s="77" t="s">
        <v>10077</v>
      </c>
      <c r="I238" s="80">
        <v>1408971</v>
      </c>
      <c r="J238" s="80" t="str">
        <f>VLOOKUP(I238,'ITEM NUMBER (UPDATED)'!A:E,5,0)</f>
        <v>CO73-328</v>
      </c>
      <c r="K238" s="80">
        <v>208868</v>
      </c>
      <c r="L238" s="77" t="str">
        <f>VLOOKUP(I238,'ITEM NUMBER (UPDATED)'!A:B,2,0)</f>
        <v>Costco01</v>
      </c>
      <c r="M238" s="11" t="str">
        <f>VLOOKUP(I238,'ITEM NUMBER (UPDATED)'!A:C,3,0)</f>
        <v>TOWL</v>
      </c>
      <c r="N238" s="1">
        <f>VLOOKUP(I238,'ITEM NUMBER (UPDATED)'!A:D,4,0)</f>
        <v>58</v>
      </c>
      <c r="O238" s="42">
        <f>VLOOKUP(I238,'ITEM NUMBER (UPDATED)'!A:F,6,0)</f>
        <v>38.65</v>
      </c>
      <c r="P238" s="84">
        <f t="shared" si="13"/>
        <v>-1.959896507115136</v>
      </c>
      <c r="Q238" s="114">
        <v>38.65</v>
      </c>
      <c r="R238" s="84" t="b">
        <f t="shared" si="14"/>
        <v>1</v>
      </c>
      <c r="S238" t="s">
        <v>1289</v>
      </c>
      <c r="T238" s="76" t="s">
        <v>10219</v>
      </c>
    </row>
    <row r="239" spans="1:20" x14ac:dyDescent="0.25">
      <c r="A239" s="77" t="s">
        <v>10057</v>
      </c>
      <c r="B239" s="77" t="s">
        <v>10076</v>
      </c>
      <c r="C239" s="78">
        <v>45437</v>
      </c>
      <c r="D239" s="79">
        <f t="shared" ref="D239:D241" si="17">E239+F239</f>
        <v>-26.47</v>
      </c>
      <c r="E239" s="79">
        <v>-9.32</v>
      </c>
      <c r="F239" s="79">
        <v>-17.149999999999999</v>
      </c>
      <c r="G239" s="78">
        <v>45437</v>
      </c>
      <c r="H239" s="77" t="s">
        <v>10077</v>
      </c>
      <c r="I239" s="80">
        <v>1408975</v>
      </c>
      <c r="J239" s="80" t="str">
        <f>VLOOKUP(I239,'ITEM NUMBER (UPDATED)'!A:E,5,0)</f>
        <v>CO71-329</v>
      </c>
      <c r="K239" s="80">
        <v>208868</v>
      </c>
      <c r="L239" s="77" t="str">
        <f>VLOOKUP(I239,'ITEM NUMBER (UPDATED)'!A:B,2,0)</f>
        <v>Costco01</v>
      </c>
      <c r="M239" s="11" t="str">
        <f>VLOOKUP(I239,'ITEM NUMBER (UPDATED)'!A:C,3,0)</f>
        <v>BATH</v>
      </c>
      <c r="N239" s="1">
        <f>VLOOKUP(I239,'ITEM NUMBER (UPDATED)'!A:D,4,0)</f>
        <v>55</v>
      </c>
      <c r="O239" s="42">
        <f>VLOOKUP(I239,'ITEM NUMBER (UPDATED)'!A:F,6,0)</f>
        <v>17.5</v>
      </c>
      <c r="P239" s="84">
        <f t="shared" si="13"/>
        <v>-0.97999999999999987</v>
      </c>
      <c r="Q239" s="114">
        <v>17.5</v>
      </c>
      <c r="R239" s="84" t="b">
        <f t="shared" si="14"/>
        <v>1</v>
      </c>
      <c r="S239" t="s">
        <v>1289</v>
      </c>
      <c r="T239" s="76" t="s">
        <v>10219</v>
      </c>
    </row>
    <row r="240" spans="1:20" x14ac:dyDescent="0.25">
      <c r="A240" s="77" t="s">
        <v>10057</v>
      </c>
      <c r="B240" s="77" t="s">
        <v>10076</v>
      </c>
      <c r="C240" s="78">
        <v>45437</v>
      </c>
      <c r="D240" s="79">
        <f t="shared" si="17"/>
        <v>-190.62</v>
      </c>
      <c r="E240" s="79">
        <v>-18.920000000000002</v>
      </c>
      <c r="F240" s="79">
        <v>-171.7</v>
      </c>
      <c r="G240" s="78">
        <v>45437</v>
      </c>
      <c r="H240" s="77" t="s">
        <v>10077</v>
      </c>
      <c r="I240" s="80">
        <v>1662422</v>
      </c>
      <c r="J240" s="80" t="str">
        <f>VLOOKUP(I240,'ITEM NUMBER (UPDATED)'!A:E,5,0)</f>
        <v>TN55-0482</v>
      </c>
      <c r="K240" s="80">
        <v>208868</v>
      </c>
      <c r="L240" s="77" t="str">
        <f>VLOOKUP(I240,'ITEM NUMBER (UPDATED)'!A:B,2,0)</f>
        <v>Costco01</v>
      </c>
      <c r="M240" s="11" t="str">
        <f>VLOOKUP(I240,'ITEM NUMBER (UPDATED)'!A:C,3,0)</f>
        <v>BLK</v>
      </c>
      <c r="N240" s="1">
        <f>VLOOKUP(I240,'ITEM NUMBER (UPDATED)'!A:D,4,0)</f>
        <v>32</v>
      </c>
      <c r="O240" s="42">
        <f>VLOOKUP(I240,'ITEM NUMBER (UPDATED)'!A:F,6,0)</f>
        <v>85.85</v>
      </c>
      <c r="P240" s="84">
        <f t="shared" si="13"/>
        <v>-2</v>
      </c>
      <c r="Q240" s="114">
        <v>85.85</v>
      </c>
      <c r="R240" s="84" t="b">
        <f t="shared" si="14"/>
        <v>1</v>
      </c>
      <c r="S240" t="s">
        <v>1289</v>
      </c>
      <c r="T240" s="76" t="s">
        <v>10219</v>
      </c>
    </row>
    <row r="241" spans="1:20" x14ac:dyDescent="0.25">
      <c r="A241" s="77" t="s">
        <v>10057</v>
      </c>
      <c r="B241" s="77" t="s">
        <v>10078</v>
      </c>
      <c r="C241" s="78">
        <v>45437</v>
      </c>
      <c r="D241" s="79">
        <f t="shared" si="17"/>
        <v>-26.47</v>
      </c>
      <c r="E241" s="79">
        <v>-9.32</v>
      </c>
      <c r="F241" s="79">
        <v>-17.149999999999999</v>
      </c>
      <c r="G241" s="78">
        <v>45437</v>
      </c>
      <c r="H241" s="77" t="s">
        <v>10079</v>
      </c>
      <c r="I241" s="80">
        <v>1408975</v>
      </c>
      <c r="J241" s="80" t="str">
        <f>VLOOKUP(I241,'ITEM NUMBER (UPDATED)'!A:E,5,0)</f>
        <v>CO71-329</v>
      </c>
      <c r="K241" s="80">
        <v>208868</v>
      </c>
      <c r="L241" s="77" t="str">
        <f>VLOOKUP(I241,'ITEM NUMBER (UPDATED)'!A:B,2,0)</f>
        <v>Costco01</v>
      </c>
      <c r="M241" s="11" t="str">
        <f>VLOOKUP(I241,'ITEM NUMBER (UPDATED)'!A:C,3,0)</f>
        <v>BATH</v>
      </c>
      <c r="N241" s="1">
        <f>VLOOKUP(I241,'ITEM NUMBER (UPDATED)'!A:D,4,0)</f>
        <v>55</v>
      </c>
      <c r="O241" s="42">
        <f>VLOOKUP(I241,'ITEM NUMBER (UPDATED)'!A:F,6,0)</f>
        <v>17.5</v>
      </c>
      <c r="P241" s="84">
        <f t="shared" si="13"/>
        <v>-0.97999999999999987</v>
      </c>
      <c r="Q241" s="114">
        <v>17.5</v>
      </c>
      <c r="R241" s="84" t="b">
        <f t="shared" si="14"/>
        <v>1</v>
      </c>
      <c r="S241" t="s">
        <v>1289</v>
      </c>
      <c r="T241" s="76" t="s">
        <v>10219</v>
      </c>
    </row>
    <row r="242" spans="1:20" x14ac:dyDescent="0.25">
      <c r="A242" s="77" t="s">
        <v>10057</v>
      </c>
      <c r="B242" s="77" t="s">
        <v>10078</v>
      </c>
      <c r="C242" s="78">
        <v>45437</v>
      </c>
      <c r="D242" s="79">
        <v>-86.72</v>
      </c>
      <c r="E242" s="79">
        <v>-9.3699999999999992</v>
      </c>
      <c r="F242" s="79">
        <v>-77.349999999999994</v>
      </c>
      <c r="G242" s="78">
        <v>45437</v>
      </c>
      <c r="H242" s="77" t="s">
        <v>10079</v>
      </c>
      <c r="I242" s="80">
        <v>1662420</v>
      </c>
      <c r="J242" s="80" t="str">
        <f>VLOOKUP(I242,'ITEM NUMBER (UPDATED)'!A:E,5,0)</f>
        <v>TN55-0480</v>
      </c>
      <c r="K242" s="80">
        <v>208868</v>
      </c>
      <c r="L242" s="77" t="str">
        <f>VLOOKUP(I242,'ITEM NUMBER (UPDATED)'!A:B,2,0)</f>
        <v>Costco01</v>
      </c>
      <c r="M242" s="11" t="str">
        <f>VLOOKUP(I242,'ITEM NUMBER (UPDATED)'!A:C,3,0)</f>
        <v>BLK</v>
      </c>
      <c r="N242" s="1">
        <f>VLOOKUP(I242,'ITEM NUMBER (UPDATED)'!A:D,4,0)</f>
        <v>32</v>
      </c>
      <c r="O242" s="42">
        <f>VLOOKUP(I242,'ITEM NUMBER (UPDATED)'!A:F,6,0)</f>
        <v>77.349999999999994</v>
      </c>
      <c r="P242" s="84">
        <f t="shared" si="13"/>
        <v>-1</v>
      </c>
      <c r="Q242" s="114">
        <v>77.349999999999994</v>
      </c>
      <c r="R242" s="84" t="b">
        <f t="shared" si="14"/>
        <v>1</v>
      </c>
      <c r="S242" t="s">
        <v>1289</v>
      </c>
      <c r="T242" s="76" t="s">
        <v>10219</v>
      </c>
    </row>
    <row r="243" spans="1:20" x14ac:dyDescent="0.25">
      <c r="A243" s="77" t="s">
        <v>10057</v>
      </c>
      <c r="B243" s="77" t="s">
        <v>10078</v>
      </c>
      <c r="C243" s="78">
        <v>45437</v>
      </c>
      <c r="D243" s="79">
        <f>E243+F243</f>
        <v>-26.25</v>
      </c>
      <c r="E243" s="79">
        <v>-8.7200000000000006</v>
      </c>
      <c r="F243" s="79">
        <v>-17.53</v>
      </c>
      <c r="G243" s="78">
        <v>45437</v>
      </c>
      <c r="H243" s="77" t="s">
        <v>10079</v>
      </c>
      <c r="I243" s="80">
        <v>1793725</v>
      </c>
      <c r="J243" s="80" t="str">
        <f>VLOOKUP(I243,'ITEM NUMBER (UPDATED)'!A:E,5,0)</f>
        <v>CO16-371</v>
      </c>
      <c r="K243" s="80">
        <v>208868</v>
      </c>
      <c r="L243" s="77" t="str">
        <f>VLOOKUP(I243,'ITEM NUMBER (UPDATED)'!A:B,2,0)</f>
        <v>Costco01</v>
      </c>
      <c r="M243" s="11" t="str">
        <f>VLOOKUP(I243,'ITEM NUMBER (UPDATED)'!A:C,3,0)</f>
        <v>BASI</v>
      </c>
      <c r="N243" s="1">
        <f>VLOOKUP(I243,'ITEM NUMBER (UPDATED)'!A:D,4,0)</f>
        <v>15</v>
      </c>
      <c r="O243" s="42">
        <f>VLOOKUP(I243,'ITEM NUMBER (UPDATED)'!A:F,6,0)</f>
        <v>17.53</v>
      </c>
      <c r="P243" s="84">
        <f t="shared" si="13"/>
        <v>-1</v>
      </c>
      <c r="Q243" s="114">
        <v>17.53</v>
      </c>
      <c r="R243" s="84" t="b">
        <f t="shared" si="14"/>
        <v>1</v>
      </c>
      <c r="S243" t="s">
        <v>1289</v>
      </c>
      <c r="T243" s="76" t="s">
        <v>10219</v>
      </c>
    </row>
    <row r="244" spans="1:20" x14ac:dyDescent="0.25">
      <c r="A244" s="77" t="s">
        <v>10057</v>
      </c>
      <c r="B244" s="77" t="s">
        <v>10080</v>
      </c>
      <c r="C244" s="78">
        <v>45437</v>
      </c>
      <c r="D244" s="79">
        <v>-39</v>
      </c>
      <c r="E244" s="79">
        <v>0</v>
      </c>
      <c r="F244" s="79">
        <v>-39</v>
      </c>
      <c r="G244" s="78">
        <v>45437</v>
      </c>
      <c r="H244" s="77" t="s">
        <v>10081</v>
      </c>
      <c r="I244" s="80">
        <v>1529947</v>
      </c>
      <c r="J244" s="80" t="str">
        <f>VLOOKUP(I244,'ITEM NUMBER (UPDATED)'!A:E,5,0)</f>
        <v>CO63PN5563E</v>
      </c>
      <c r="K244" s="80">
        <v>208868</v>
      </c>
      <c r="L244" s="77" t="str">
        <f>VLOOKUP(I244,'ITEM NUMBER (UPDATED)'!A:B,2,0)</f>
        <v>Costco01</v>
      </c>
      <c r="M244" s="11" t="str">
        <f>VLOOKUP(I244,'ITEM NUMBER (UPDATED)'!A:C,3,0)</f>
        <v>PETB</v>
      </c>
      <c r="N244" s="1">
        <f>VLOOKUP(I244,'ITEM NUMBER (UPDATED)'!A:D,4,0)</f>
        <v>40</v>
      </c>
      <c r="O244" s="42">
        <f>VLOOKUP(I244,'ITEM NUMBER (UPDATED)'!A:F,6,0)</f>
        <v>39</v>
      </c>
      <c r="P244" s="84">
        <f t="shared" si="13"/>
        <v>-1</v>
      </c>
      <c r="Q244" s="114">
        <v>39</v>
      </c>
      <c r="R244" s="84" t="b">
        <f t="shared" si="14"/>
        <v>1</v>
      </c>
      <c r="S244" t="s">
        <v>1289</v>
      </c>
      <c r="T244" s="76" t="s">
        <v>10219</v>
      </c>
    </row>
    <row r="245" spans="1:20" x14ac:dyDescent="0.25">
      <c r="A245" s="77" t="s">
        <v>10057</v>
      </c>
      <c r="B245" s="77" t="s">
        <v>10082</v>
      </c>
      <c r="C245" s="78">
        <v>45436</v>
      </c>
      <c r="D245" s="79">
        <v>-86.72</v>
      </c>
      <c r="E245" s="79">
        <v>-9.3699999999999992</v>
      </c>
      <c r="F245" s="79">
        <v>-77.349999999999994</v>
      </c>
      <c r="G245" s="78">
        <v>45436</v>
      </c>
      <c r="H245" s="77" t="s">
        <v>10083</v>
      </c>
      <c r="I245" s="80">
        <v>1662420</v>
      </c>
      <c r="J245" s="80" t="str">
        <f>VLOOKUP(I245,'ITEM NUMBER (UPDATED)'!A:E,5,0)</f>
        <v>TN55-0480</v>
      </c>
      <c r="K245" s="80">
        <v>208868</v>
      </c>
      <c r="L245" s="77" t="str">
        <f>VLOOKUP(I245,'ITEM NUMBER (UPDATED)'!A:B,2,0)</f>
        <v>Costco01</v>
      </c>
      <c r="M245" s="11" t="str">
        <f>VLOOKUP(I245,'ITEM NUMBER (UPDATED)'!A:C,3,0)</f>
        <v>BLK</v>
      </c>
      <c r="N245" s="1">
        <f>VLOOKUP(I245,'ITEM NUMBER (UPDATED)'!A:D,4,0)</f>
        <v>32</v>
      </c>
      <c r="O245" s="42">
        <f>VLOOKUP(I245,'ITEM NUMBER (UPDATED)'!A:F,6,0)</f>
        <v>77.349999999999994</v>
      </c>
      <c r="P245" s="84">
        <f t="shared" si="13"/>
        <v>-1</v>
      </c>
      <c r="Q245" s="114">
        <v>77.349999999999994</v>
      </c>
      <c r="R245" s="84" t="b">
        <f t="shared" si="14"/>
        <v>1</v>
      </c>
      <c r="S245" t="s">
        <v>1289</v>
      </c>
      <c r="T245" s="76" t="s">
        <v>10219</v>
      </c>
    </row>
    <row r="246" spans="1:20" x14ac:dyDescent="0.25">
      <c r="A246" s="77" t="s">
        <v>10057</v>
      </c>
      <c r="B246" s="77" t="s">
        <v>10084</v>
      </c>
      <c r="C246" s="78">
        <v>45436</v>
      </c>
      <c r="D246" s="79">
        <v>-49.02</v>
      </c>
      <c r="E246" s="79">
        <v>0</v>
      </c>
      <c r="F246" s="79">
        <v>-49.02</v>
      </c>
      <c r="G246" s="78">
        <v>45436</v>
      </c>
      <c r="H246" s="77" t="s">
        <v>10085</v>
      </c>
      <c r="I246" s="80">
        <v>1775619</v>
      </c>
      <c r="J246" s="80" t="str">
        <f>VLOOKUP(I246,'ITEM NUMBER (UPDATED)'!A:E,5,0)</f>
        <v>CO63HN6257E</v>
      </c>
      <c r="K246" s="80">
        <v>208868</v>
      </c>
      <c r="L246" s="77" t="str">
        <f>VLOOKUP(I246,'ITEM NUMBER (UPDATED)'!A:B,2,0)</f>
        <v>Costco01</v>
      </c>
      <c r="M246" s="11" t="str">
        <f>VLOOKUP(I246,'ITEM NUMBER (UPDATED)'!A:C,3,0)</f>
        <v>PETB</v>
      </c>
      <c r="N246" s="1">
        <f>VLOOKUP(I246,'ITEM NUMBER (UPDATED)'!A:D,4,0)</f>
        <v>40</v>
      </c>
      <c r="O246" s="42">
        <f>VLOOKUP(I246,'ITEM NUMBER (UPDATED)'!A:F,6,0)</f>
        <v>25.8</v>
      </c>
      <c r="P246" s="84">
        <f t="shared" si="13"/>
        <v>-1.9000000000000001</v>
      </c>
      <c r="Q246" s="114">
        <v>25.8</v>
      </c>
      <c r="R246" s="84" t="b">
        <f t="shared" si="14"/>
        <v>1</v>
      </c>
      <c r="S246" t="s">
        <v>1289</v>
      </c>
      <c r="T246" s="76" t="s">
        <v>10219</v>
      </c>
    </row>
    <row r="247" spans="1:20" x14ac:dyDescent="0.25">
      <c r="A247" s="77" t="s">
        <v>10057</v>
      </c>
      <c r="B247" s="77" t="s">
        <v>10086</v>
      </c>
      <c r="C247" s="78">
        <v>45436</v>
      </c>
      <c r="D247" s="79">
        <f>E247+F247</f>
        <v>-190.62</v>
      </c>
      <c r="E247" s="79">
        <v>-18.920000000000002</v>
      </c>
      <c r="F247" s="79">
        <v>-171.7</v>
      </c>
      <c r="G247" s="78">
        <v>45436</v>
      </c>
      <c r="H247" s="77" t="s">
        <v>10087</v>
      </c>
      <c r="I247" s="80">
        <v>1662421</v>
      </c>
      <c r="J247" s="80" t="str">
        <f>VLOOKUP(I247,'ITEM NUMBER (UPDATED)'!A:E,5,0)</f>
        <v>TN55-0481</v>
      </c>
      <c r="K247" s="80">
        <v>208868</v>
      </c>
      <c r="L247" s="77" t="str">
        <f>VLOOKUP(I247,'ITEM NUMBER (UPDATED)'!A:B,2,0)</f>
        <v>Costco01</v>
      </c>
      <c r="M247" s="11" t="str">
        <f>VLOOKUP(I247,'ITEM NUMBER (UPDATED)'!A:C,3,0)</f>
        <v>BLK</v>
      </c>
      <c r="N247" s="1">
        <f>VLOOKUP(I247,'ITEM NUMBER (UPDATED)'!A:D,4,0)</f>
        <v>32</v>
      </c>
      <c r="O247" s="42">
        <f>VLOOKUP(I247,'ITEM NUMBER (UPDATED)'!A:F,6,0)</f>
        <v>85.85</v>
      </c>
      <c r="P247" s="84">
        <f t="shared" si="13"/>
        <v>-2</v>
      </c>
      <c r="Q247" s="114">
        <v>85.85</v>
      </c>
      <c r="R247" s="84" t="b">
        <f t="shared" si="14"/>
        <v>1</v>
      </c>
      <c r="S247" t="s">
        <v>1289</v>
      </c>
      <c r="T247" s="76" t="s">
        <v>10219</v>
      </c>
    </row>
    <row r="248" spans="1:20" x14ac:dyDescent="0.25">
      <c r="A248" s="77" t="s">
        <v>10057</v>
      </c>
      <c r="B248" s="77" t="s">
        <v>10086</v>
      </c>
      <c r="C248" s="78">
        <v>45436</v>
      </c>
      <c r="D248" s="79">
        <f>E248+F248</f>
        <v>-35.870000000000005</v>
      </c>
      <c r="E248" s="79">
        <v>-8.89</v>
      </c>
      <c r="F248" s="79">
        <v>-26.98</v>
      </c>
      <c r="G248" s="78">
        <v>45436</v>
      </c>
      <c r="H248" s="77" t="s">
        <v>10087</v>
      </c>
      <c r="I248" s="80">
        <v>1793728</v>
      </c>
      <c r="J248" s="80" t="str">
        <f>VLOOKUP(I248,'ITEM NUMBER (UPDATED)'!A:E,5,0)</f>
        <v>CO16-373</v>
      </c>
      <c r="K248" s="80">
        <v>208868</v>
      </c>
      <c r="L248" s="77" t="str">
        <f>VLOOKUP(I248,'ITEM NUMBER (UPDATED)'!A:B,2,0)</f>
        <v>Costco01</v>
      </c>
      <c r="M248" s="11" t="str">
        <f>VLOOKUP(I248,'ITEM NUMBER (UPDATED)'!A:C,3,0)</f>
        <v>BASI</v>
      </c>
      <c r="N248" s="1">
        <f>VLOOKUP(I248,'ITEM NUMBER (UPDATED)'!A:D,4,0)</f>
        <v>15</v>
      </c>
      <c r="O248" s="42">
        <f>VLOOKUP(I248,'ITEM NUMBER (UPDATED)'!A:F,6,0)</f>
        <v>26.98</v>
      </c>
      <c r="P248" s="84">
        <f t="shared" si="13"/>
        <v>-1</v>
      </c>
      <c r="Q248" s="114">
        <v>26.98</v>
      </c>
      <c r="R248" s="84" t="b">
        <f t="shared" si="14"/>
        <v>1</v>
      </c>
      <c r="S248" t="s">
        <v>1289</v>
      </c>
      <c r="T248" s="76" t="s">
        <v>10219</v>
      </c>
    </row>
    <row r="249" spans="1:20" x14ac:dyDescent="0.25">
      <c r="A249" s="77" t="s">
        <v>10088</v>
      </c>
      <c r="B249" s="77" t="s">
        <v>10089</v>
      </c>
      <c r="C249" s="78">
        <v>45441</v>
      </c>
      <c r="D249" s="79">
        <v>-32.380000000000003</v>
      </c>
      <c r="E249" s="79">
        <v>-9.8800000000000008</v>
      </c>
      <c r="F249" s="79">
        <v>-22.5</v>
      </c>
      <c r="G249" s="78">
        <v>45441</v>
      </c>
      <c r="H249" s="77" t="s">
        <v>10090</v>
      </c>
      <c r="I249" s="80">
        <v>1663075</v>
      </c>
      <c r="J249" s="80" t="str">
        <f>VLOOKUP(I249,'ITEM NUMBER (UPDATED)'!A:E,5,0)</f>
        <v>MT70-0306</v>
      </c>
      <c r="K249" s="80">
        <v>208892</v>
      </c>
      <c r="L249" s="77" t="str">
        <f>VLOOKUP(I249,'ITEM NUMBER (UPDATED)'!A:B,2,0)</f>
        <v>Costco01</v>
      </c>
      <c r="M249" s="11" t="str">
        <f>VLOOKUP(I249,'ITEM NUMBER (UPDATED)'!A:C,3,0)</f>
        <v>BATH</v>
      </c>
      <c r="N249" s="1">
        <f>VLOOKUP(I249,'ITEM NUMBER (UPDATED)'!A:D,4,0)</f>
        <v>55</v>
      </c>
      <c r="O249" s="42">
        <f>VLOOKUP(I249,'ITEM NUMBER (UPDATED)'!A:F,6,0)</f>
        <v>22.5</v>
      </c>
      <c r="P249" s="84">
        <f t="shared" si="13"/>
        <v>-1</v>
      </c>
      <c r="Q249" s="114">
        <v>22.5</v>
      </c>
      <c r="R249" s="84" t="b">
        <f t="shared" si="14"/>
        <v>1</v>
      </c>
      <c r="S249" t="s">
        <v>1289</v>
      </c>
      <c r="T249" s="76" t="s">
        <v>10219</v>
      </c>
    </row>
    <row r="250" spans="1:20" x14ac:dyDescent="0.25">
      <c r="A250" s="77" t="s">
        <v>10088</v>
      </c>
      <c r="B250" s="77" t="s">
        <v>10091</v>
      </c>
      <c r="C250" s="78">
        <v>45441</v>
      </c>
      <c r="D250" s="79">
        <v>-24.51</v>
      </c>
      <c r="E250" s="79">
        <v>0</v>
      </c>
      <c r="F250" s="79">
        <v>-24.51</v>
      </c>
      <c r="G250" s="78">
        <v>45441</v>
      </c>
      <c r="H250" s="77" t="s">
        <v>10092</v>
      </c>
      <c r="I250" s="80">
        <v>1775620</v>
      </c>
      <c r="J250" s="80" t="str">
        <f>VLOOKUP(I250,'ITEM NUMBER (UPDATED)'!A:E,5,0)</f>
        <v>CO63HN6258E</v>
      </c>
      <c r="K250" s="80">
        <v>208894</v>
      </c>
      <c r="L250" s="77" t="str">
        <f>VLOOKUP(I250,'ITEM NUMBER (UPDATED)'!A:B,2,0)</f>
        <v>Costco01</v>
      </c>
      <c r="M250" s="11" t="str">
        <f>VLOOKUP(I250,'ITEM NUMBER (UPDATED)'!A:C,3,0)</f>
        <v>PETB</v>
      </c>
      <c r="N250" s="1">
        <f>VLOOKUP(I250,'ITEM NUMBER (UPDATED)'!A:D,4,0)</f>
        <v>40</v>
      </c>
      <c r="O250" s="42">
        <f>VLOOKUP(I250,'ITEM NUMBER (UPDATED)'!A:F,6,0)</f>
        <v>25.8</v>
      </c>
      <c r="P250" s="84">
        <f t="shared" si="13"/>
        <v>-0.95000000000000007</v>
      </c>
      <c r="Q250" s="114">
        <v>25.8</v>
      </c>
      <c r="R250" s="84" t="b">
        <f t="shared" si="14"/>
        <v>1</v>
      </c>
      <c r="S250" t="s">
        <v>1289</v>
      </c>
      <c r="T250" s="76" t="s">
        <v>10219</v>
      </c>
    </row>
    <row r="251" spans="1:20" x14ac:dyDescent="0.25">
      <c r="A251" s="77" t="s">
        <v>10088</v>
      </c>
      <c r="B251" s="77" t="s">
        <v>10093</v>
      </c>
      <c r="C251" s="78">
        <v>45441</v>
      </c>
      <c r="D251" s="79">
        <v>-24.51</v>
      </c>
      <c r="E251" s="79">
        <v>0</v>
      </c>
      <c r="F251" s="79">
        <v>-24.51</v>
      </c>
      <c r="G251" s="78">
        <v>45441</v>
      </c>
      <c r="H251" s="77" t="s">
        <v>10094</v>
      </c>
      <c r="I251" s="80">
        <v>1775618</v>
      </c>
      <c r="J251" s="80" t="str">
        <f>VLOOKUP(I251,'ITEM NUMBER (UPDATED)'!A:E,5,0)</f>
        <v>CO63HN6256E</v>
      </c>
      <c r="K251" s="80">
        <v>208894</v>
      </c>
      <c r="L251" s="77" t="str">
        <f>VLOOKUP(I251,'ITEM NUMBER (UPDATED)'!A:B,2,0)</f>
        <v>Costco01</v>
      </c>
      <c r="M251" s="11" t="str">
        <f>VLOOKUP(I251,'ITEM NUMBER (UPDATED)'!A:C,3,0)</f>
        <v>PETB</v>
      </c>
      <c r="N251" s="1">
        <f>VLOOKUP(I251,'ITEM NUMBER (UPDATED)'!A:D,4,0)</f>
        <v>40</v>
      </c>
      <c r="O251" s="42">
        <f>VLOOKUP(I251,'ITEM NUMBER (UPDATED)'!A:F,6,0)</f>
        <v>25.8</v>
      </c>
      <c r="P251" s="84">
        <f t="shared" si="13"/>
        <v>-0.95000000000000007</v>
      </c>
      <c r="Q251" s="114">
        <v>25.8</v>
      </c>
      <c r="R251" s="84" t="b">
        <f t="shared" si="14"/>
        <v>1</v>
      </c>
      <c r="S251" t="s">
        <v>1289</v>
      </c>
      <c r="T251" s="76" t="s">
        <v>10219</v>
      </c>
    </row>
    <row r="252" spans="1:20" x14ac:dyDescent="0.25">
      <c r="A252" s="77" t="s">
        <v>10088</v>
      </c>
      <c r="B252" s="77" t="s">
        <v>10095</v>
      </c>
      <c r="C252" s="78">
        <v>45441</v>
      </c>
      <c r="D252" s="79">
        <v>-78</v>
      </c>
      <c r="E252" s="79">
        <v>0</v>
      </c>
      <c r="F252" s="79">
        <v>-78</v>
      </c>
      <c r="G252" s="78">
        <v>45441</v>
      </c>
      <c r="H252" s="77" t="s">
        <v>10096</v>
      </c>
      <c r="I252" s="80">
        <v>1529947</v>
      </c>
      <c r="J252" s="80" t="str">
        <f>VLOOKUP(I252,'ITEM NUMBER (UPDATED)'!A:E,5,0)</f>
        <v>CO63PN5563E</v>
      </c>
      <c r="K252" s="80">
        <v>208894</v>
      </c>
      <c r="L252" s="77" t="str">
        <f>VLOOKUP(I252,'ITEM NUMBER (UPDATED)'!A:B,2,0)</f>
        <v>Costco01</v>
      </c>
      <c r="M252" s="11" t="str">
        <f>VLOOKUP(I252,'ITEM NUMBER (UPDATED)'!A:C,3,0)</f>
        <v>PETB</v>
      </c>
      <c r="N252" s="1">
        <f>VLOOKUP(I252,'ITEM NUMBER (UPDATED)'!A:D,4,0)</f>
        <v>40</v>
      </c>
      <c r="O252" s="42">
        <f>VLOOKUP(I252,'ITEM NUMBER (UPDATED)'!A:F,6,0)</f>
        <v>39</v>
      </c>
      <c r="P252" s="84">
        <f t="shared" si="13"/>
        <v>-2</v>
      </c>
      <c r="Q252" s="114">
        <v>39</v>
      </c>
      <c r="R252" s="84" t="b">
        <f t="shared" si="14"/>
        <v>1</v>
      </c>
      <c r="S252" t="s">
        <v>1289</v>
      </c>
      <c r="T252" s="76" t="s">
        <v>10219</v>
      </c>
    </row>
    <row r="253" spans="1:20" x14ac:dyDescent="0.25">
      <c r="A253" s="77" t="s">
        <v>10088</v>
      </c>
      <c r="B253" s="77" t="s">
        <v>10097</v>
      </c>
      <c r="C253" s="78">
        <v>45441</v>
      </c>
      <c r="D253" s="79">
        <f>-51.76-0.74</f>
        <v>-52.5</v>
      </c>
      <c r="E253" s="79">
        <v>-17.440000000000001</v>
      </c>
      <c r="F253" s="79">
        <v>-35.06</v>
      </c>
      <c r="G253" s="78">
        <v>45441</v>
      </c>
      <c r="H253" s="77" t="s">
        <v>10098</v>
      </c>
      <c r="I253" s="80">
        <v>1793725</v>
      </c>
      <c r="J253" s="80" t="str">
        <f>VLOOKUP(I253,'ITEM NUMBER (UPDATED)'!A:E,5,0)</f>
        <v>CO16-371</v>
      </c>
      <c r="K253" s="80">
        <v>208894</v>
      </c>
      <c r="L253" s="77" t="str">
        <f>VLOOKUP(I253,'ITEM NUMBER (UPDATED)'!A:B,2,0)</f>
        <v>Costco01</v>
      </c>
      <c r="M253" s="11" t="str">
        <f>VLOOKUP(I253,'ITEM NUMBER (UPDATED)'!A:C,3,0)</f>
        <v>BASI</v>
      </c>
      <c r="N253" s="1">
        <f>VLOOKUP(I253,'ITEM NUMBER (UPDATED)'!A:D,4,0)</f>
        <v>15</v>
      </c>
      <c r="O253" s="42">
        <f>VLOOKUP(I253,'ITEM NUMBER (UPDATED)'!A:F,6,0)</f>
        <v>17.53</v>
      </c>
      <c r="P253" s="84">
        <f t="shared" si="13"/>
        <v>-2</v>
      </c>
      <c r="Q253" s="114">
        <v>17.53</v>
      </c>
      <c r="R253" s="84" t="b">
        <f t="shared" si="14"/>
        <v>1</v>
      </c>
      <c r="S253" t="s">
        <v>1289</v>
      </c>
      <c r="T253" s="76" t="s">
        <v>10219</v>
      </c>
    </row>
    <row r="254" spans="1:20" x14ac:dyDescent="0.25">
      <c r="A254" s="77" t="s">
        <v>10088</v>
      </c>
      <c r="B254" s="77" t="s">
        <v>10097</v>
      </c>
      <c r="C254" s="78">
        <v>45441</v>
      </c>
      <c r="D254" s="79">
        <f>E254+F254</f>
        <v>-35.870000000000005</v>
      </c>
      <c r="E254" s="79">
        <v>-8.89</v>
      </c>
      <c r="F254" s="79">
        <v>-26.98</v>
      </c>
      <c r="G254" s="78">
        <v>45441</v>
      </c>
      <c r="H254" s="77" t="s">
        <v>10098</v>
      </c>
      <c r="I254" s="80">
        <v>1793728</v>
      </c>
      <c r="J254" s="80" t="str">
        <f>VLOOKUP(I254,'ITEM NUMBER (UPDATED)'!A:E,5,0)</f>
        <v>CO16-373</v>
      </c>
      <c r="K254" s="80">
        <v>208894</v>
      </c>
      <c r="L254" s="77" t="str">
        <f>VLOOKUP(I254,'ITEM NUMBER (UPDATED)'!A:B,2,0)</f>
        <v>Costco01</v>
      </c>
      <c r="M254" s="11" t="str">
        <f>VLOOKUP(I254,'ITEM NUMBER (UPDATED)'!A:C,3,0)</f>
        <v>BASI</v>
      </c>
      <c r="N254" s="1">
        <f>VLOOKUP(I254,'ITEM NUMBER (UPDATED)'!A:D,4,0)</f>
        <v>15</v>
      </c>
      <c r="O254" s="42">
        <f>VLOOKUP(I254,'ITEM NUMBER (UPDATED)'!A:F,6,0)</f>
        <v>26.98</v>
      </c>
      <c r="P254" s="84">
        <f t="shared" si="13"/>
        <v>-1</v>
      </c>
      <c r="Q254" s="114">
        <v>26.98</v>
      </c>
      <c r="R254" s="84" t="b">
        <f t="shared" si="14"/>
        <v>1</v>
      </c>
      <c r="S254" t="s">
        <v>1289</v>
      </c>
      <c r="T254" s="76" t="s">
        <v>10219</v>
      </c>
    </row>
    <row r="255" spans="1:20" x14ac:dyDescent="0.25">
      <c r="A255" s="77" t="s">
        <v>10088</v>
      </c>
      <c r="B255" s="77" t="s">
        <v>10099</v>
      </c>
      <c r="C255" s="78">
        <v>45441</v>
      </c>
      <c r="D255" s="79">
        <v>-86.72</v>
      </c>
      <c r="E255" s="79">
        <v>-9.3699999999999992</v>
      </c>
      <c r="F255" s="79">
        <v>-77.349999999999994</v>
      </c>
      <c r="G255" s="78">
        <v>45441</v>
      </c>
      <c r="H255" s="77" t="s">
        <v>10100</v>
      </c>
      <c r="I255" s="80">
        <v>1662420</v>
      </c>
      <c r="J255" s="80" t="str">
        <f>VLOOKUP(I255,'ITEM NUMBER (UPDATED)'!A:E,5,0)</f>
        <v>TN55-0480</v>
      </c>
      <c r="K255" s="80">
        <v>208894</v>
      </c>
      <c r="L255" s="77" t="str">
        <f>VLOOKUP(I255,'ITEM NUMBER (UPDATED)'!A:B,2,0)</f>
        <v>Costco01</v>
      </c>
      <c r="M255" s="11" t="str">
        <f>VLOOKUP(I255,'ITEM NUMBER (UPDATED)'!A:C,3,0)</f>
        <v>BLK</v>
      </c>
      <c r="N255" s="1">
        <f>VLOOKUP(I255,'ITEM NUMBER (UPDATED)'!A:D,4,0)</f>
        <v>32</v>
      </c>
      <c r="O255" s="42">
        <f>VLOOKUP(I255,'ITEM NUMBER (UPDATED)'!A:F,6,0)</f>
        <v>77.349999999999994</v>
      </c>
      <c r="P255" s="84">
        <f t="shared" si="13"/>
        <v>-1</v>
      </c>
      <c r="Q255" s="114">
        <v>77.349999999999994</v>
      </c>
      <c r="R255" s="84" t="b">
        <f t="shared" si="14"/>
        <v>1</v>
      </c>
      <c r="S255" t="s">
        <v>1289</v>
      </c>
      <c r="T255" s="76" t="s">
        <v>10219</v>
      </c>
    </row>
    <row r="256" spans="1:20" x14ac:dyDescent="0.25">
      <c r="A256" s="77" t="s">
        <v>10088</v>
      </c>
      <c r="B256" s="77" t="s">
        <v>10101</v>
      </c>
      <c r="C256" s="78">
        <v>45441</v>
      </c>
      <c r="D256" s="79">
        <v>-42.7</v>
      </c>
      <c r="E256" s="79">
        <v>-11.1</v>
      </c>
      <c r="F256" s="79">
        <v>-31.6</v>
      </c>
      <c r="G256" s="78">
        <v>45441</v>
      </c>
      <c r="H256" s="77" t="s">
        <v>10102</v>
      </c>
      <c r="I256" s="80">
        <v>1540785</v>
      </c>
      <c r="J256" s="80" t="str">
        <f>VLOOKUP(I256,'ITEM NUMBER (UPDATED)'!A:E,5,0)</f>
        <v>BR40-2141</v>
      </c>
      <c r="K256" s="80">
        <v>208894</v>
      </c>
      <c r="L256" s="77" t="str">
        <f>VLOOKUP(I256,'ITEM NUMBER (UPDATED)'!A:B,2,0)</f>
        <v>Costco01</v>
      </c>
      <c r="M256" s="11" t="str">
        <f>VLOOKUP(I256,'ITEM NUMBER (UPDATED)'!A:C,3,0)</f>
        <v>WIN</v>
      </c>
      <c r="N256" s="1">
        <f>VLOOKUP(I256,'ITEM NUMBER (UPDATED)'!A:D,4,0)</f>
        <v>60</v>
      </c>
      <c r="O256" s="42">
        <f>VLOOKUP(I256,'ITEM NUMBER (UPDATED)'!A:F,6,0)</f>
        <v>31.6</v>
      </c>
      <c r="P256" s="84">
        <f t="shared" si="13"/>
        <v>-1</v>
      </c>
      <c r="Q256" s="114">
        <v>31.6</v>
      </c>
      <c r="R256" s="84" t="b">
        <f t="shared" si="14"/>
        <v>1</v>
      </c>
      <c r="S256" t="s">
        <v>1289</v>
      </c>
      <c r="T256" s="76" t="s">
        <v>10219</v>
      </c>
    </row>
    <row r="257" spans="1:20" x14ac:dyDescent="0.25">
      <c r="A257" s="77" t="s">
        <v>10088</v>
      </c>
      <c r="B257" s="77" t="s">
        <v>10103</v>
      </c>
      <c r="C257" s="78">
        <v>45441</v>
      </c>
      <c r="D257" s="79">
        <f>E257+F257</f>
        <v>-77.319999999999993</v>
      </c>
      <c r="E257" s="79">
        <v>-21.02</v>
      </c>
      <c r="F257" s="79">
        <v>-56.3</v>
      </c>
      <c r="G257" s="78">
        <v>45441</v>
      </c>
      <c r="H257" s="77" t="s">
        <v>10104</v>
      </c>
      <c r="I257" s="80">
        <v>1540780</v>
      </c>
      <c r="J257" s="80" t="str">
        <f>VLOOKUP(I257,'ITEM NUMBER (UPDATED)'!A:E,5,0)</f>
        <v>BR40-2136</v>
      </c>
      <c r="K257" s="80">
        <v>208894</v>
      </c>
      <c r="L257" s="77" t="str">
        <f>VLOOKUP(I257,'ITEM NUMBER (UPDATED)'!A:B,2,0)</f>
        <v>Costco01</v>
      </c>
      <c r="M257" s="11" t="str">
        <f>VLOOKUP(I257,'ITEM NUMBER (UPDATED)'!A:C,3,0)</f>
        <v>WIN</v>
      </c>
      <c r="N257" s="1">
        <f>VLOOKUP(I257,'ITEM NUMBER (UPDATED)'!A:D,4,0)</f>
        <v>60</v>
      </c>
      <c r="O257" s="42">
        <f>VLOOKUP(I257,'ITEM NUMBER (UPDATED)'!A:F,6,0)</f>
        <v>28.15</v>
      </c>
      <c r="P257" s="84">
        <f t="shared" si="13"/>
        <v>-2</v>
      </c>
      <c r="Q257" s="114">
        <v>28.15</v>
      </c>
      <c r="R257" s="84" t="b">
        <f t="shared" si="14"/>
        <v>1</v>
      </c>
      <c r="S257" t="s">
        <v>1289</v>
      </c>
      <c r="T257" s="76" t="s">
        <v>10219</v>
      </c>
    </row>
    <row r="258" spans="1:20" x14ac:dyDescent="0.25">
      <c r="A258" s="77" t="s">
        <v>10088</v>
      </c>
      <c r="B258" s="77" t="s">
        <v>10103</v>
      </c>
      <c r="C258" s="78">
        <v>45441</v>
      </c>
      <c r="D258" s="79">
        <f>E258+F258</f>
        <v>-85.4</v>
      </c>
      <c r="E258" s="79">
        <v>-22.2</v>
      </c>
      <c r="F258" s="79">
        <v>-63.2</v>
      </c>
      <c r="G258" s="78">
        <v>45441</v>
      </c>
      <c r="H258" s="77" t="s">
        <v>10104</v>
      </c>
      <c r="I258" s="80">
        <v>1540784</v>
      </c>
      <c r="J258" s="80" t="str">
        <f>VLOOKUP(I258,'ITEM NUMBER (UPDATED)'!A:E,5,0)</f>
        <v>BR40-2137</v>
      </c>
      <c r="K258" s="80">
        <v>208894</v>
      </c>
      <c r="L258" s="77" t="str">
        <f>VLOOKUP(I258,'ITEM NUMBER (UPDATED)'!A:B,2,0)</f>
        <v>Costco01</v>
      </c>
      <c r="M258" s="11" t="str">
        <f>VLOOKUP(I258,'ITEM NUMBER (UPDATED)'!A:C,3,0)</f>
        <v>WIN</v>
      </c>
      <c r="N258" s="1">
        <f>VLOOKUP(I258,'ITEM NUMBER (UPDATED)'!A:D,4,0)</f>
        <v>60</v>
      </c>
      <c r="O258" s="42">
        <f>VLOOKUP(I258,'ITEM NUMBER (UPDATED)'!A:F,6,0)</f>
        <v>31.6</v>
      </c>
      <c r="P258" s="84">
        <f t="shared" ref="P258:P261" si="18">F258/O258</f>
        <v>-2</v>
      </c>
      <c r="Q258" s="114">
        <v>31.6</v>
      </c>
      <c r="R258" s="84" t="b">
        <f t="shared" si="14"/>
        <v>1</v>
      </c>
      <c r="S258" t="s">
        <v>1289</v>
      </c>
      <c r="T258" s="76" t="s">
        <v>10219</v>
      </c>
    </row>
    <row r="259" spans="1:20" x14ac:dyDescent="0.25">
      <c r="A259" s="77" t="s">
        <v>10088</v>
      </c>
      <c r="B259" s="77" t="s">
        <v>10103</v>
      </c>
      <c r="C259" s="78">
        <v>45441</v>
      </c>
      <c r="D259" s="79">
        <v>-86.72</v>
      </c>
      <c r="E259" s="79">
        <v>-9.3699999999999992</v>
      </c>
      <c r="F259" s="79">
        <v>-77.349999999999994</v>
      </c>
      <c r="G259" s="78">
        <v>45441</v>
      </c>
      <c r="H259" s="77" t="s">
        <v>10104</v>
      </c>
      <c r="I259" s="80">
        <v>1662420</v>
      </c>
      <c r="J259" s="80" t="str">
        <f>VLOOKUP(I259,'ITEM NUMBER (UPDATED)'!A:E,5,0)</f>
        <v>TN55-0480</v>
      </c>
      <c r="K259" s="80">
        <v>208894</v>
      </c>
      <c r="L259" s="77" t="str">
        <f>VLOOKUP(I259,'ITEM NUMBER (UPDATED)'!A:B,2,0)</f>
        <v>Costco01</v>
      </c>
      <c r="M259" s="11" t="str">
        <f>VLOOKUP(I259,'ITEM NUMBER (UPDATED)'!A:C,3,0)</f>
        <v>BLK</v>
      </c>
      <c r="N259" s="1">
        <f>VLOOKUP(I259,'ITEM NUMBER (UPDATED)'!A:D,4,0)</f>
        <v>32</v>
      </c>
      <c r="O259" s="42">
        <f>VLOOKUP(I259,'ITEM NUMBER (UPDATED)'!A:F,6,0)</f>
        <v>77.349999999999994</v>
      </c>
      <c r="P259" s="84">
        <f t="shared" si="18"/>
        <v>-1</v>
      </c>
      <c r="Q259" s="114">
        <v>77.349999999999994</v>
      </c>
      <c r="R259" s="84" t="b">
        <f t="shared" ref="R259:R261" si="19">Q259=O259</f>
        <v>1</v>
      </c>
      <c r="S259" t="s">
        <v>1289</v>
      </c>
      <c r="T259" s="76" t="s">
        <v>10219</v>
      </c>
    </row>
    <row r="260" spans="1:20" x14ac:dyDescent="0.25">
      <c r="A260" s="77" t="s">
        <v>10088</v>
      </c>
      <c r="B260" s="77" t="s">
        <v>10103</v>
      </c>
      <c r="C260" s="78">
        <v>45441</v>
      </c>
      <c r="D260" s="79">
        <v>-95.31</v>
      </c>
      <c r="E260" s="79">
        <v>-9.4600000000000009</v>
      </c>
      <c r="F260" s="79">
        <v>-85.85</v>
      </c>
      <c r="G260" s="78">
        <v>45441</v>
      </c>
      <c r="H260" s="77" t="s">
        <v>10104</v>
      </c>
      <c r="I260" s="80">
        <v>1662421</v>
      </c>
      <c r="J260" s="80" t="str">
        <f>VLOOKUP(I260,'ITEM NUMBER (UPDATED)'!A:E,5,0)</f>
        <v>TN55-0481</v>
      </c>
      <c r="K260" s="80">
        <v>208894</v>
      </c>
      <c r="L260" s="77" t="str">
        <f>VLOOKUP(I260,'ITEM NUMBER (UPDATED)'!A:B,2,0)</f>
        <v>Costco01</v>
      </c>
      <c r="M260" s="11" t="str">
        <f>VLOOKUP(I260,'ITEM NUMBER (UPDATED)'!A:C,3,0)</f>
        <v>BLK</v>
      </c>
      <c r="N260" s="1">
        <f>VLOOKUP(I260,'ITEM NUMBER (UPDATED)'!A:D,4,0)</f>
        <v>32</v>
      </c>
      <c r="O260" s="42">
        <f>VLOOKUP(I260,'ITEM NUMBER (UPDATED)'!A:F,6,0)</f>
        <v>85.85</v>
      </c>
      <c r="P260" s="84">
        <f t="shared" si="18"/>
        <v>-1</v>
      </c>
      <c r="Q260" s="114">
        <v>85.85</v>
      </c>
      <c r="R260" s="84" t="b">
        <f t="shared" si="19"/>
        <v>1</v>
      </c>
      <c r="S260" t="s">
        <v>1289</v>
      </c>
      <c r="T260" s="76" t="s">
        <v>10219</v>
      </c>
    </row>
    <row r="261" spans="1:20" x14ac:dyDescent="0.25">
      <c r="A261" s="77" t="s">
        <v>10088</v>
      </c>
      <c r="B261" s="77" t="s">
        <v>10105</v>
      </c>
      <c r="C261" s="78">
        <v>45441</v>
      </c>
      <c r="D261" s="79">
        <v>-24.51</v>
      </c>
      <c r="E261" s="79">
        <v>0</v>
      </c>
      <c r="F261" s="79">
        <v>-24.51</v>
      </c>
      <c r="G261" s="78">
        <v>45441</v>
      </c>
      <c r="H261" s="77" t="s">
        <v>10106</v>
      </c>
      <c r="I261" s="80">
        <v>1775618</v>
      </c>
      <c r="J261" s="80" t="str">
        <f>VLOOKUP(I261,'ITEM NUMBER (UPDATED)'!A:E,5,0)</f>
        <v>CO63HN6256E</v>
      </c>
      <c r="K261" s="80">
        <v>208894</v>
      </c>
      <c r="L261" s="77" t="str">
        <f>VLOOKUP(I261,'ITEM NUMBER (UPDATED)'!A:B,2,0)</f>
        <v>Costco01</v>
      </c>
      <c r="M261" s="11" t="str">
        <f>VLOOKUP(I261,'ITEM NUMBER (UPDATED)'!A:C,3,0)</f>
        <v>PETB</v>
      </c>
      <c r="N261" s="1">
        <f>VLOOKUP(I261,'ITEM NUMBER (UPDATED)'!A:D,4,0)</f>
        <v>40</v>
      </c>
      <c r="O261" s="42">
        <f>VLOOKUP(I261,'ITEM NUMBER (UPDATED)'!A:F,6,0)</f>
        <v>25.8</v>
      </c>
      <c r="P261" s="84">
        <f t="shared" si="18"/>
        <v>-0.95000000000000007</v>
      </c>
      <c r="Q261" s="114">
        <v>25.8</v>
      </c>
      <c r="R261" s="84" t="b">
        <f t="shared" si="19"/>
        <v>1</v>
      </c>
      <c r="S261" t="s">
        <v>1289</v>
      </c>
      <c r="T261" s="76" t="s">
        <v>10219</v>
      </c>
    </row>
    <row r="262" spans="1:20" x14ac:dyDescent="0.25">
      <c r="D262" s="59">
        <f>SUM(D2:D261)</f>
        <v>-16603.569999999992</v>
      </c>
      <c r="E262" s="59">
        <f>SUM(E2:E261)</f>
        <v>-2243.88</v>
      </c>
      <c r="F262" s="59">
        <f>SUM(F2:F261)</f>
        <v>-14359.690000000019</v>
      </c>
    </row>
    <row r="269" spans="1:20" x14ac:dyDescent="0.25">
      <c r="E269" s="76"/>
    </row>
    <row r="270" spans="1:20" x14ac:dyDescent="0.25">
      <c r="E270" s="76"/>
    </row>
  </sheetData>
  <pageMargins left="0.25" right="0.25" top="0.75" bottom="0.75" header="0.3" footer="0.3"/>
  <pageSetup scale="46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60"/>
  <sheetViews>
    <sheetView workbookViewId="0">
      <selection activeCell="I1" sqref="I1"/>
    </sheetView>
  </sheetViews>
  <sheetFormatPr defaultColWidth="9.140625" defaultRowHeight="12.75" x14ac:dyDescent="0.2"/>
  <cols>
    <col min="1" max="1" width="18.7109375" style="11" bestFit="1" customWidth="1"/>
    <col min="2" max="2" width="15.140625" style="11" bestFit="1" customWidth="1"/>
    <col min="3" max="3" width="10.5703125" style="11" bestFit="1" customWidth="1"/>
    <col min="4" max="4" width="12.85546875" style="11" bestFit="1" customWidth="1"/>
    <col min="5" max="5" width="18" style="11" bestFit="1" customWidth="1"/>
    <col min="6" max="6" width="12" style="11" bestFit="1" customWidth="1"/>
    <col min="7" max="7" width="10.42578125" style="11" bestFit="1" customWidth="1"/>
    <col min="8" max="8" width="13.5703125" style="11" bestFit="1" customWidth="1"/>
    <col min="9" max="9" width="13.7109375" style="11" customWidth="1"/>
    <col min="10" max="10" width="24.5703125" style="1" customWidth="1"/>
    <col min="11" max="11" width="10.42578125" style="11" bestFit="1" customWidth="1"/>
    <col min="12" max="12" width="15" style="1" customWidth="1"/>
    <col min="13" max="13" width="11.28515625" style="11" customWidth="1"/>
    <col min="14" max="14" width="8.85546875" style="11" customWidth="1"/>
    <col min="15" max="15" width="9.42578125" style="12" bestFit="1" customWidth="1"/>
    <col min="16" max="16" width="10.5703125" style="11" bestFit="1" customWidth="1"/>
    <col min="17" max="17" width="9.5703125" style="13" customWidth="1"/>
    <col min="18" max="18" width="8.140625" style="11" bestFit="1" customWidth="1"/>
    <col min="19" max="21" width="9.140625" style="11"/>
    <col min="22" max="22" width="10" style="11" bestFit="1" customWidth="1"/>
    <col min="23" max="16384" width="9.140625" style="11"/>
  </cols>
  <sheetData>
    <row r="1" spans="1:22" s="1" customFormat="1" x14ac:dyDescent="0.2">
      <c r="A1" s="20" t="s">
        <v>0</v>
      </c>
      <c r="B1" s="20" t="s">
        <v>1</v>
      </c>
      <c r="C1" s="21" t="s">
        <v>2</v>
      </c>
      <c r="D1" s="22" t="s">
        <v>3</v>
      </c>
      <c r="E1" s="26" t="s">
        <v>4</v>
      </c>
      <c r="F1" s="26" t="s">
        <v>5</v>
      </c>
      <c r="G1" s="21" t="s">
        <v>6</v>
      </c>
      <c r="H1" s="20" t="s">
        <v>7</v>
      </c>
      <c r="I1" s="24" t="s">
        <v>190</v>
      </c>
      <c r="J1" s="34" t="s">
        <v>1288</v>
      </c>
      <c r="K1" s="24" t="s">
        <v>8</v>
      </c>
      <c r="L1" s="25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23" t="s">
        <v>14</v>
      </c>
      <c r="R1" s="33" t="s">
        <v>15</v>
      </c>
      <c r="S1" s="7" t="s">
        <v>16</v>
      </c>
      <c r="T1" s="7" t="s">
        <v>1289</v>
      </c>
      <c r="U1" s="1" t="s">
        <v>1212</v>
      </c>
      <c r="V1" s="8">
        <v>1633.55</v>
      </c>
    </row>
    <row r="2" spans="1:22" ht="15" x14ac:dyDescent="0.25">
      <c r="A2" s="1" t="s">
        <v>589</v>
      </c>
      <c r="B2" s="1" t="s">
        <v>623</v>
      </c>
      <c r="C2" s="18">
        <v>44894</v>
      </c>
      <c r="D2" s="8">
        <v>-64.47</v>
      </c>
      <c r="E2" s="27">
        <v>0</v>
      </c>
      <c r="F2" s="27">
        <v>-64.47</v>
      </c>
      <c r="G2" s="18">
        <v>44894</v>
      </c>
      <c r="H2" s="1" t="s">
        <v>590</v>
      </c>
      <c r="I2" s="19">
        <v>1585795</v>
      </c>
      <c r="J2" s="19" t="s">
        <v>1290</v>
      </c>
      <c r="K2" s="19">
        <v>166720</v>
      </c>
      <c r="L2" s="28">
        <v>44896</v>
      </c>
      <c r="M2" s="1" t="s">
        <v>186</v>
      </c>
      <c r="N2" s="11" t="s">
        <v>1291</v>
      </c>
      <c r="O2"/>
      <c r="P2" s="12">
        <v>-64.47</v>
      </c>
      <c r="Q2"/>
      <c r="R2" s="13">
        <v>1</v>
      </c>
      <c r="S2"/>
      <c r="T2" s="35" t="s">
        <v>1289</v>
      </c>
      <c r="U2" s="11" t="s">
        <v>1213</v>
      </c>
      <c r="V2" s="12">
        <v>31256.18</v>
      </c>
    </row>
    <row r="3" spans="1:22" ht="15" x14ac:dyDescent="0.25">
      <c r="A3" s="1" t="s">
        <v>589</v>
      </c>
      <c r="B3" s="1" t="s">
        <v>624</v>
      </c>
      <c r="C3" s="18">
        <v>44894</v>
      </c>
      <c r="D3" s="8">
        <v>-70.62</v>
      </c>
      <c r="E3" s="27">
        <v>0</v>
      </c>
      <c r="F3" s="27">
        <v>-70.62</v>
      </c>
      <c r="G3" s="18">
        <v>44894</v>
      </c>
      <c r="H3" s="1" t="s">
        <v>591</v>
      </c>
      <c r="I3" s="19">
        <v>1585799</v>
      </c>
      <c r="J3" s="19" t="s">
        <v>1292</v>
      </c>
      <c r="K3" s="19">
        <v>166720</v>
      </c>
      <c r="L3" s="28">
        <v>44896</v>
      </c>
      <c r="M3" s="1" t="s">
        <v>186</v>
      </c>
      <c r="N3" s="11" t="s">
        <v>1291</v>
      </c>
      <c r="O3"/>
      <c r="P3" s="12">
        <v>-70.62</v>
      </c>
      <c r="Q3"/>
      <c r="R3" s="13">
        <v>1</v>
      </c>
      <c r="S3"/>
      <c r="T3" s="35" t="s">
        <v>1289</v>
      </c>
      <c r="V3" s="12">
        <f>SUM(V1:V2)</f>
        <v>32889.730000000003</v>
      </c>
    </row>
    <row r="4" spans="1:22" ht="15" x14ac:dyDescent="0.25">
      <c r="A4" s="1" t="s">
        <v>589</v>
      </c>
      <c r="B4" s="1" t="s">
        <v>625</v>
      </c>
      <c r="C4" s="18">
        <v>44894</v>
      </c>
      <c r="D4" s="8">
        <v>-64.47</v>
      </c>
      <c r="E4" s="27">
        <v>0</v>
      </c>
      <c r="F4" s="27">
        <v>-64.47</v>
      </c>
      <c r="G4" s="18">
        <v>44894</v>
      </c>
      <c r="H4" s="1" t="s">
        <v>592</v>
      </c>
      <c r="I4" s="19">
        <v>1585795</v>
      </c>
      <c r="J4" s="19" t="s">
        <v>1290</v>
      </c>
      <c r="K4" s="19">
        <v>166720</v>
      </c>
      <c r="L4" s="28">
        <v>44896</v>
      </c>
      <c r="M4" s="1" t="s">
        <v>186</v>
      </c>
      <c r="N4" s="11" t="s">
        <v>1291</v>
      </c>
      <c r="O4"/>
      <c r="P4" s="12">
        <v>-64.47</v>
      </c>
      <c r="Q4"/>
      <c r="R4" s="13">
        <v>1</v>
      </c>
      <c r="S4"/>
      <c r="T4" s="35" t="s">
        <v>1289</v>
      </c>
      <c r="V4" s="12"/>
    </row>
    <row r="5" spans="1:22" ht="15" x14ac:dyDescent="0.25">
      <c r="A5" s="1" t="s">
        <v>589</v>
      </c>
      <c r="B5" s="1" t="s">
        <v>626</v>
      </c>
      <c r="C5" s="18">
        <v>44894</v>
      </c>
      <c r="D5" s="8">
        <v>-42.07</v>
      </c>
      <c r="E5" s="27">
        <v>0</v>
      </c>
      <c r="F5" s="27">
        <v>-42.07</v>
      </c>
      <c r="G5" s="18">
        <v>44894</v>
      </c>
      <c r="H5" s="1" t="s">
        <v>593</v>
      </c>
      <c r="I5" s="19">
        <v>1514691</v>
      </c>
      <c r="J5" s="19" t="s">
        <v>1293</v>
      </c>
      <c r="K5" s="19">
        <v>166720</v>
      </c>
      <c r="L5" s="28">
        <v>44896</v>
      </c>
      <c r="M5" s="1" t="s">
        <v>186</v>
      </c>
      <c r="N5" s="11" t="s">
        <v>1291</v>
      </c>
      <c r="O5"/>
      <c r="P5" s="12">
        <v>-42.07</v>
      </c>
      <c r="Q5"/>
      <c r="R5" s="13">
        <v>1</v>
      </c>
      <c r="S5"/>
      <c r="T5" s="35" t="s">
        <v>1289</v>
      </c>
      <c r="V5" s="12"/>
    </row>
    <row r="6" spans="1:22" ht="15" x14ac:dyDescent="0.25">
      <c r="A6" s="1" t="s">
        <v>589</v>
      </c>
      <c r="B6" s="1" t="s">
        <v>626</v>
      </c>
      <c r="C6" s="18">
        <v>44894</v>
      </c>
      <c r="D6" s="8">
        <v>-39</v>
      </c>
      <c r="E6" s="27">
        <v>0</v>
      </c>
      <c r="F6" s="27">
        <v>-39</v>
      </c>
      <c r="G6" s="18">
        <v>44894</v>
      </c>
      <c r="H6" s="1" t="s">
        <v>593</v>
      </c>
      <c r="I6" s="19">
        <v>1529947</v>
      </c>
      <c r="J6" s="19" t="s">
        <v>1294</v>
      </c>
      <c r="K6" s="19">
        <v>166720</v>
      </c>
      <c r="L6" s="28">
        <v>44896</v>
      </c>
      <c r="M6" s="1" t="s">
        <v>186</v>
      </c>
      <c r="N6" s="11" t="s">
        <v>1291</v>
      </c>
      <c r="O6"/>
      <c r="P6" s="12">
        <v>-39</v>
      </c>
      <c r="Q6"/>
      <c r="R6" s="13">
        <v>1</v>
      </c>
      <c r="S6"/>
      <c r="T6" s="35" t="s">
        <v>1289</v>
      </c>
      <c r="V6" s="12"/>
    </row>
    <row r="7" spans="1:22" ht="15" x14ac:dyDescent="0.25">
      <c r="A7" s="1" t="s">
        <v>589</v>
      </c>
      <c r="B7" s="1" t="s">
        <v>627</v>
      </c>
      <c r="C7" s="18">
        <v>44894</v>
      </c>
      <c r="D7" s="8">
        <v>-51.98</v>
      </c>
      <c r="E7" s="27">
        <v>-14.48</v>
      </c>
      <c r="F7" s="27">
        <v>-37.5</v>
      </c>
      <c r="G7" s="18">
        <v>44894</v>
      </c>
      <c r="H7" s="1" t="s">
        <v>594</v>
      </c>
      <c r="I7" s="19">
        <v>1476764</v>
      </c>
      <c r="J7" s="19" t="s">
        <v>1295</v>
      </c>
      <c r="K7" s="19">
        <v>166720</v>
      </c>
      <c r="L7" s="28">
        <v>44896</v>
      </c>
      <c r="M7" s="1" t="s">
        <v>186</v>
      </c>
      <c r="N7" s="11" t="s">
        <v>1296</v>
      </c>
      <c r="O7"/>
      <c r="P7" s="12">
        <v>-37.5</v>
      </c>
      <c r="Q7"/>
      <c r="R7" s="13">
        <v>1</v>
      </c>
      <c r="S7"/>
      <c r="T7" s="35" t="s">
        <v>1289</v>
      </c>
    </row>
    <row r="8" spans="1:22" ht="15" x14ac:dyDescent="0.25">
      <c r="A8" s="1" t="s">
        <v>589</v>
      </c>
      <c r="B8" s="1" t="s">
        <v>628</v>
      </c>
      <c r="C8" s="18">
        <v>44894</v>
      </c>
      <c r="D8" s="8">
        <v>-42.04</v>
      </c>
      <c r="E8" s="27">
        <v>-10.44</v>
      </c>
      <c r="F8" s="27">
        <v>-31.6</v>
      </c>
      <c r="G8" s="18">
        <v>44894</v>
      </c>
      <c r="H8" s="1" t="s">
        <v>595</v>
      </c>
      <c r="I8" s="19">
        <v>1540784</v>
      </c>
      <c r="J8" s="19" t="s">
        <v>1297</v>
      </c>
      <c r="K8" s="19">
        <v>166720</v>
      </c>
      <c r="L8" s="28">
        <v>44896</v>
      </c>
      <c r="M8" s="1" t="s">
        <v>186</v>
      </c>
      <c r="N8" s="11" t="s">
        <v>1298</v>
      </c>
      <c r="O8"/>
      <c r="P8" s="12">
        <v>-31.6</v>
      </c>
      <c r="Q8"/>
      <c r="R8" s="13">
        <v>1</v>
      </c>
      <c r="S8"/>
      <c r="T8" s="35" t="s">
        <v>1289</v>
      </c>
    </row>
    <row r="9" spans="1:22" ht="15" x14ac:dyDescent="0.25">
      <c r="A9" s="1" t="s">
        <v>589</v>
      </c>
      <c r="B9" s="1" t="s">
        <v>629</v>
      </c>
      <c r="C9" s="18">
        <v>44894</v>
      </c>
      <c r="D9" s="8">
        <v>-25.55</v>
      </c>
      <c r="E9" s="27">
        <v>0</v>
      </c>
      <c r="F9" s="27">
        <v>-25.55</v>
      </c>
      <c r="G9" s="18">
        <v>44894</v>
      </c>
      <c r="H9" s="1" t="s">
        <v>596</v>
      </c>
      <c r="I9" s="19">
        <v>1516592</v>
      </c>
      <c r="J9" s="19" t="s">
        <v>1299</v>
      </c>
      <c r="K9" s="19">
        <v>166720</v>
      </c>
      <c r="L9" s="28">
        <v>44896</v>
      </c>
      <c r="M9" s="1" t="s">
        <v>186</v>
      </c>
      <c r="N9" s="11" t="s">
        <v>1291</v>
      </c>
      <c r="O9"/>
      <c r="P9" s="12">
        <v>-25.55</v>
      </c>
      <c r="Q9"/>
      <c r="R9" s="13">
        <v>1</v>
      </c>
      <c r="S9"/>
      <c r="T9" s="35" t="s">
        <v>1289</v>
      </c>
    </row>
    <row r="10" spans="1:22" ht="15" x14ac:dyDescent="0.25">
      <c r="A10" s="1" t="s">
        <v>589</v>
      </c>
      <c r="B10" s="1" t="s">
        <v>630</v>
      </c>
      <c r="C10" s="18">
        <v>44894</v>
      </c>
      <c r="D10" s="8">
        <v>-96.4</v>
      </c>
      <c r="E10" s="27">
        <v>-10.55</v>
      </c>
      <c r="F10" s="27">
        <v>-85.85</v>
      </c>
      <c r="G10" s="18">
        <v>44894</v>
      </c>
      <c r="H10" s="1" t="s">
        <v>597</v>
      </c>
      <c r="I10" s="19">
        <v>1662421</v>
      </c>
      <c r="J10" s="19" t="s">
        <v>1300</v>
      </c>
      <c r="K10" s="19">
        <v>166720</v>
      </c>
      <c r="L10" s="28">
        <v>44896</v>
      </c>
      <c r="M10" s="1" t="s">
        <v>186</v>
      </c>
      <c r="N10" s="11" t="s">
        <v>1301</v>
      </c>
      <c r="O10"/>
      <c r="P10" s="12">
        <v>-85.85</v>
      </c>
      <c r="Q10"/>
      <c r="R10" s="13">
        <v>1</v>
      </c>
      <c r="S10"/>
      <c r="T10" s="35" t="s">
        <v>1289</v>
      </c>
    </row>
    <row r="11" spans="1:22" ht="15" x14ac:dyDescent="0.25">
      <c r="A11" s="1" t="s">
        <v>589</v>
      </c>
      <c r="B11" s="1" t="s">
        <v>631</v>
      </c>
      <c r="C11" s="18">
        <v>44894</v>
      </c>
      <c r="D11" s="8">
        <v>-76.16</v>
      </c>
      <c r="E11" s="27">
        <v>-19.86</v>
      </c>
      <c r="F11" s="27">
        <v>-56.3</v>
      </c>
      <c r="G11" s="18">
        <v>44894</v>
      </c>
      <c r="H11" s="1" t="s">
        <v>598</v>
      </c>
      <c r="I11" s="19">
        <v>1593357</v>
      </c>
      <c r="J11" s="19" t="s">
        <v>1302</v>
      </c>
      <c r="K11" s="19">
        <v>166720</v>
      </c>
      <c r="L11" s="28">
        <v>44896</v>
      </c>
      <c r="M11" s="1" t="s">
        <v>186</v>
      </c>
      <c r="N11" s="11" t="s">
        <v>1298</v>
      </c>
      <c r="O11"/>
      <c r="P11" s="12">
        <v>-28.15</v>
      </c>
      <c r="Q11"/>
      <c r="R11" s="13">
        <v>2</v>
      </c>
      <c r="S11"/>
      <c r="T11" s="35" t="s">
        <v>1289</v>
      </c>
    </row>
    <row r="12" spans="1:22" ht="15" x14ac:dyDescent="0.25">
      <c r="A12" s="1" t="s">
        <v>589</v>
      </c>
      <c r="B12" s="1" t="s">
        <v>632</v>
      </c>
      <c r="C12" s="18">
        <v>44894</v>
      </c>
      <c r="D12" s="8">
        <v>-51.1</v>
      </c>
      <c r="E12" s="27">
        <v>0</v>
      </c>
      <c r="F12" s="27">
        <v>-51.1</v>
      </c>
      <c r="G12" s="18">
        <v>44894</v>
      </c>
      <c r="H12" s="1" t="s">
        <v>599</v>
      </c>
      <c r="I12" s="19">
        <v>1516597</v>
      </c>
      <c r="J12" s="19" t="s">
        <v>1303</v>
      </c>
      <c r="K12" s="19">
        <v>166720</v>
      </c>
      <c r="L12" s="28">
        <v>44896</v>
      </c>
      <c r="M12" s="1" t="s">
        <v>186</v>
      </c>
      <c r="N12" s="11" t="s">
        <v>1291</v>
      </c>
      <c r="O12"/>
      <c r="P12" s="12">
        <v>-25.55</v>
      </c>
      <c r="Q12"/>
      <c r="R12" s="13">
        <v>2</v>
      </c>
      <c r="S12"/>
      <c r="T12" s="35" t="s">
        <v>1289</v>
      </c>
    </row>
    <row r="13" spans="1:22" ht="15" x14ac:dyDescent="0.25">
      <c r="A13" s="1" t="s">
        <v>589</v>
      </c>
      <c r="B13" s="1" t="s">
        <v>632</v>
      </c>
      <c r="C13" s="18">
        <v>44894</v>
      </c>
      <c r="D13" s="8">
        <v>-39</v>
      </c>
      <c r="E13" s="27">
        <v>0</v>
      </c>
      <c r="F13" s="27">
        <v>-39</v>
      </c>
      <c r="G13" s="18">
        <v>44894</v>
      </c>
      <c r="H13" s="1" t="s">
        <v>599</v>
      </c>
      <c r="I13" s="19">
        <v>1529947</v>
      </c>
      <c r="J13" s="19" t="s">
        <v>1294</v>
      </c>
      <c r="K13" s="19">
        <v>166720</v>
      </c>
      <c r="L13" s="28">
        <v>44896</v>
      </c>
      <c r="M13" s="1" t="s">
        <v>186</v>
      </c>
      <c r="N13" s="11" t="s">
        <v>1291</v>
      </c>
      <c r="O13"/>
      <c r="P13" s="12">
        <v>-39</v>
      </c>
      <c r="Q13"/>
      <c r="R13" s="13">
        <v>1</v>
      </c>
      <c r="S13"/>
      <c r="T13" s="35" t="s">
        <v>1289</v>
      </c>
    </row>
    <row r="14" spans="1:22" ht="15" x14ac:dyDescent="0.25">
      <c r="A14" s="1" t="s">
        <v>589</v>
      </c>
      <c r="B14" s="1" t="s">
        <v>632</v>
      </c>
      <c r="C14" s="18">
        <v>44894</v>
      </c>
      <c r="D14" s="8">
        <v>-211.86</v>
      </c>
      <c r="E14" s="27">
        <v>0</v>
      </c>
      <c r="F14" s="27">
        <v>-211.86</v>
      </c>
      <c r="G14" s="18">
        <v>44894</v>
      </c>
      <c r="H14" s="1" t="s">
        <v>599</v>
      </c>
      <c r="I14" s="19">
        <v>1585799</v>
      </c>
      <c r="J14" s="19" t="s">
        <v>1292</v>
      </c>
      <c r="K14" s="19">
        <v>166720</v>
      </c>
      <c r="L14" s="28">
        <v>44896</v>
      </c>
      <c r="M14" s="1" t="s">
        <v>186</v>
      </c>
      <c r="N14" s="11" t="s">
        <v>1291</v>
      </c>
      <c r="O14"/>
      <c r="P14" s="12">
        <v>-70.62</v>
      </c>
      <c r="Q14"/>
      <c r="R14" s="13">
        <v>3</v>
      </c>
      <c r="S14"/>
      <c r="T14" s="35" t="s">
        <v>1289</v>
      </c>
    </row>
    <row r="15" spans="1:22" ht="15" x14ac:dyDescent="0.25">
      <c r="A15" s="1" t="s">
        <v>589</v>
      </c>
      <c r="B15" s="1" t="s">
        <v>633</v>
      </c>
      <c r="C15" s="18">
        <v>44894</v>
      </c>
      <c r="D15" s="8">
        <v>-42.07</v>
      </c>
      <c r="E15" s="27">
        <v>0</v>
      </c>
      <c r="F15" s="27">
        <v>-42.07</v>
      </c>
      <c r="G15" s="18">
        <v>44894</v>
      </c>
      <c r="H15" s="1" t="s">
        <v>600</v>
      </c>
      <c r="I15" s="19">
        <v>1514688</v>
      </c>
      <c r="J15" s="19" t="s">
        <v>1304</v>
      </c>
      <c r="K15" s="19">
        <v>166720</v>
      </c>
      <c r="L15" s="28">
        <v>44896</v>
      </c>
      <c r="M15" s="1" t="s">
        <v>186</v>
      </c>
      <c r="N15" s="11" t="s">
        <v>1291</v>
      </c>
      <c r="O15"/>
      <c r="P15" s="12">
        <v>-42.07</v>
      </c>
      <c r="Q15"/>
      <c r="R15" s="13">
        <v>1</v>
      </c>
      <c r="S15"/>
      <c r="T15" s="35" t="s">
        <v>1289</v>
      </c>
    </row>
    <row r="16" spans="1:22" ht="15" x14ac:dyDescent="0.25">
      <c r="A16" s="1" t="s">
        <v>589</v>
      </c>
      <c r="B16" s="1" t="s">
        <v>633</v>
      </c>
      <c r="C16" s="18">
        <v>44894</v>
      </c>
      <c r="D16" s="8">
        <v>-64.47</v>
      </c>
      <c r="E16" s="27">
        <v>0</v>
      </c>
      <c r="F16" s="27">
        <v>-64.47</v>
      </c>
      <c r="G16" s="18">
        <v>44894</v>
      </c>
      <c r="H16" s="1" t="s">
        <v>600</v>
      </c>
      <c r="I16" s="19">
        <v>1585797</v>
      </c>
      <c r="J16" s="19" t="s">
        <v>1305</v>
      </c>
      <c r="K16" s="19">
        <v>166720</v>
      </c>
      <c r="L16" s="28">
        <v>44896</v>
      </c>
      <c r="M16" s="1" t="s">
        <v>186</v>
      </c>
      <c r="N16" s="11" t="s">
        <v>1291</v>
      </c>
      <c r="O16"/>
      <c r="P16" s="12">
        <v>-64.47</v>
      </c>
      <c r="Q16"/>
      <c r="R16" s="13">
        <v>1</v>
      </c>
      <c r="S16"/>
      <c r="T16" s="35" t="s">
        <v>1289</v>
      </c>
    </row>
    <row r="17" spans="1:20" ht="15" x14ac:dyDescent="0.25">
      <c r="A17" s="1" t="s">
        <v>589</v>
      </c>
      <c r="B17" s="1" t="s">
        <v>634</v>
      </c>
      <c r="C17" s="18">
        <v>44894</v>
      </c>
      <c r="D17" s="8">
        <v>-39</v>
      </c>
      <c r="E17" s="27">
        <v>0</v>
      </c>
      <c r="F17" s="27">
        <v>-39</v>
      </c>
      <c r="G17" s="18">
        <v>44894</v>
      </c>
      <c r="H17" s="1" t="s">
        <v>601</v>
      </c>
      <c r="I17" s="19">
        <v>1529946</v>
      </c>
      <c r="J17" s="19" t="s">
        <v>1306</v>
      </c>
      <c r="K17" s="19">
        <v>166720</v>
      </c>
      <c r="L17" s="28">
        <v>44896</v>
      </c>
      <c r="M17" s="1" t="s">
        <v>186</v>
      </c>
      <c r="N17" s="11" t="s">
        <v>1291</v>
      </c>
      <c r="O17"/>
      <c r="P17" s="12">
        <v>-39</v>
      </c>
      <c r="Q17"/>
      <c r="R17" s="13">
        <v>1</v>
      </c>
      <c r="S17"/>
      <c r="T17" s="35" t="s">
        <v>1289</v>
      </c>
    </row>
    <row r="18" spans="1:20" ht="15" x14ac:dyDescent="0.25">
      <c r="A18" s="1" t="s">
        <v>589</v>
      </c>
      <c r="B18" s="1" t="s">
        <v>635</v>
      </c>
      <c r="C18" s="18">
        <v>44894</v>
      </c>
      <c r="D18" s="8">
        <v>-51.98</v>
      </c>
      <c r="E18" s="27">
        <v>-14.48</v>
      </c>
      <c r="F18" s="27">
        <v>-37.5</v>
      </c>
      <c r="G18" s="18">
        <v>44894</v>
      </c>
      <c r="H18" s="1" t="s">
        <v>602</v>
      </c>
      <c r="I18" s="19">
        <v>1475761</v>
      </c>
      <c r="J18" s="19" t="s">
        <v>1307</v>
      </c>
      <c r="K18" s="19">
        <v>166720</v>
      </c>
      <c r="L18" s="28">
        <v>44896</v>
      </c>
      <c r="M18" s="1" t="s">
        <v>186</v>
      </c>
      <c r="N18" s="11" t="s">
        <v>1296</v>
      </c>
      <c r="O18"/>
      <c r="P18" s="12">
        <v>-37.5</v>
      </c>
      <c r="Q18"/>
      <c r="R18" s="13">
        <v>1</v>
      </c>
      <c r="S18"/>
      <c r="T18" s="35" t="s">
        <v>1289</v>
      </c>
    </row>
    <row r="19" spans="1:20" ht="15" x14ac:dyDescent="0.25">
      <c r="A19" s="1" t="s">
        <v>589</v>
      </c>
      <c r="B19" s="1" t="s">
        <v>635</v>
      </c>
      <c r="C19" s="18">
        <v>44894</v>
      </c>
      <c r="D19" s="8">
        <v>-190.4</v>
      </c>
      <c r="E19" s="27">
        <v>-49.65</v>
      </c>
      <c r="F19" s="27">
        <v>-140.75</v>
      </c>
      <c r="G19" s="18">
        <v>44894</v>
      </c>
      <c r="H19" s="1" t="s">
        <v>602</v>
      </c>
      <c r="I19" s="19">
        <v>1540781</v>
      </c>
      <c r="J19" s="19" t="s">
        <v>1308</v>
      </c>
      <c r="K19" s="19">
        <v>166720</v>
      </c>
      <c r="L19" s="28">
        <v>44896</v>
      </c>
      <c r="M19" s="1" t="s">
        <v>186</v>
      </c>
      <c r="N19" s="11" t="s">
        <v>1298</v>
      </c>
      <c r="O19"/>
      <c r="P19" s="12">
        <v>-28.15</v>
      </c>
      <c r="Q19"/>
      <c r="R19" s="13">
        <v>5</v>
      </c>
      <c r="S19"/>
      <c r="T19" s="35" t="s">
        <v>1289</v>
      </c>
    </row>
    <row r="20" spans="1:20" ht="15" x14ac:dyDescent="0.25">
      <c r="A20" s="1" t="s">
        <v>589</v>
      </c>
      <c r="B20" s="1" t="s">
        <v>635</v>
      </c>
      <c r="C20" s="18">
        <v>44894</v>
      </c>
      <c r="D20" s="8">
        <v>-84.08</v>
      </c>
      <c r="E20" s="27">
        <v>-20.88</v>
      </c>
      <c r="F20" s="27">
        <v>-63.2</v>
      </c>
      <c r="G20" s="18">
        <v>44894</v>
      </c>
      <c r="H20" s="1" t="s">
        <v>602</v>
      </c>
      <c r="I20" s="19">
        <v>1540784</v>
      </c>
      <c r="J20" s="19" t="s">
        <v>1297</v>
      </c>
      <c r="K20" s="19">
        <v>166720</v>
      </c>
      <c r="L20" s="28">
        <v>44896</v>
      </c>
      <c r="M20" s="1" t="s">
        <v>186</v>
      </c>
      <c r="N20" s="11" t="s">
        <v>1298</v>
      </c>
      <c r="O20"/>
      <c r="P20" s="12">
        <v>-31.6</v>
      </c>
      <c r="Q20"/>
      <c r="R20" s="13">
        <v>2</v>
      </c>
      <c r="S20"/>
      <c r="T20" s="35" t="s">
        <v>1289</v>
      </c>
    </row>
    <row r="21" spans="1:20" ht="15" x14ac:dyDescent="0.25">
      <c r="A21" s="1" t="s">
        <v>589</v>
      </c>
      <c r="B21" s="1" t="s">
        <v>636</v>
      </c>
      <c r="C21" s="18">
        <v>44894</v>
      </c>
      <c r="D21" s="8">
        <v>-64.47</v>
      </c>
      <c r="E21" s="27">
        <v>0</v>
      </c>
      <c r="F21" s="27">
        <v>-64.47</v>
      </c>
      <c r="G21" s="18">
        <v>44894</v>
      </c>
      <c r="H21" s="1" t="s">
        <v>603</v>
      </c>
      <c r="I21" s="19">
        <v>1585796</v>
      </c>
      <c r="J21" s="19" t="s">
        <v>1309</v>
      </c>
      <c r="K21" s="19">
        <v>166720</v>
      </c>
      <c r="L21" s="28">
        <v>44896</v>
      </c>
      <c r="M21" s="1" t="s">
        <v>186</v>
      </c>
      <c r="N21" s="11" t="s">
        <v>1291</v>
      </c>
      <c r="O21"/>
      <c r="P21" s="12">
        <v>-64.47</v>
      </c>
      <c r="Q21"/>
      <c r="R21" s="13">
        <v>1</v>
      </c>
      <c r="S21"/>
      <c r="T21" s="35" t="s">
        <v>1289</v>
      </c>
    </row>
    <row r="22" spans="1:20" ht="15" x14ac:dyDescent="0.25">
      <c r="A22" s="1" t="s">
        <v>589</v>
      </c>
      <c r="B22" s="1" t="s">
        <v>637</v>
      </c>
      <c r="C22" s="18">
        <v>44894</v>
      </c>
      <c r="D22" s="8">
        <v>-42.07</v>
      </c>
      <c r="E22" s="27">
        <v>0</v>
      </c>
      <c r="F22" s="27">
        <v>-42.07</v>
      </c>
      <c r="G22" s="18">
        <v>44894</v>
      </c>
      <c r="H22" s="1" t="s">
        <v>604</v>
      </c>
      <c r="I22" s="19">
        <v>1514691</v>
      </c>
      <c r="J22" s="19" t="s">
        <v>1293</v>
      </c>
      <c r="K22" s="19">
        <v>166720</v>
      </c>
      <c r="L22" s="28">
        <v>44896</v>
      </c>
      <c r="M22" s="1" t="s">
        <v>186</v>
      </c>
      <c r="N22" s="11" t="s">
        <v>1291</v>
      </c>
      <c r="O22"/>
      <c r="P22" s="12">
        <v>-42.07</v>
      </c>
      <c r="Q22"/>
      <c r="R22" s="13">
        <v>1</v>
      </c>
      <c r="S22"/>
      <c r="T22" s="35" t="s">
        <v>1289</v>
      </c>
    </row>
    <row r="23" spans="1:20" ht="15" x14ac:dyDescent="0.25">
      <c r="A23" s="1" t="s">
        <v>589</v>
      </c>
      <c r="B23" s="1" t="s">
        <v>638</v>
      </c>
      <c r="C23" s="18">
        <v>44894</v>
      </c>
      <c r="D23" s="8">
        <v>-50.1</v>
      </c>
      <c r="E23" s="27">
        <v>-12.22</v>
      </c>
      <c r="F23" s="27">
        <v>-37.880000000000003</v>
      </c>
      <c r="G23" s="18">
        <v>44894</v>
      </c>
      <c r="H23" s="1" t="s">
        <v>605</v>
      </c>
      <c r="I23" s="19">
        <v>1408973</v>
      </c>
      <c r="J23" s="19" t="s">
        <v>1310</v>
      </c>
      <c r="K23" s="19">
        <v>166720</v>
      </c>
      <c r="L23" s="28">
        <v>44896</v>
      </c>
      <c r="M23" s="1" t="s">
        <v>186</v>
      </c>
      <c r="N23" s="11" t="s">
        <v>1311</v>
      </c>
      <c r="O23"/>
      <c r="P23" s="12">
        <v>-37.880000000000003</v>
      </c>
      <c r="Q23"/>
      <c r="R23" s="13">
        <v>1</v>
      </c>
      <c r="S23"/>
      <c r="T23" s="35" t="s">
        <v>1289</v>
      </c>
    </row>
    <row r="24" spans="1:20" ht="15" x14ac:dyDescent="0.25">
      <c r="A24" s="1" t="s">
        <v>589</v>
      </c>
      <c r="B24" s="1" t="s">
        <v>638</v>
      </c>
      <c r="C24" s="18">
        <v>44894</v>
      </c>
      <c r="D24" s="8">
        <v>-25.74</v>
      </c>
      <c r="E24" s="27">
        <v>-8.59</v>
      </c>
      <c r="F24" s="27">
        <v>-17.149999999999999</v>
      </c>
      <c r="G24" s="18">
        <v>44894</v>
      </c>
      <c r="H24" s="1" t="s">
        <v>605</v>
      </c>
      <c r="I24" s="19">
        <v>1408977</v>
      </c>
      <c r="J24" s="19" t="s">
        <v>1312</v>
      </c>
      <c r="K24" s="19">
        <v>166720</v>
      </c>
      <c r="L24" s="28">
        <v>44896</v>
      </c>
      <c r="M24" s="1" t="s">
        <v>186</v>
      </c>
      <c r="N24" s="11" t="s">
        <v>1311</v>
      </c>
      <c r="O24"/>
      <c r="P24" s="12">
        <v>-17.149999999999999</v>
      </c>
      <c r="Q24"/>
      <c r="R24" s="13">
        <v>1</v>
      </c>
      <c r="S24"/>
      <c r="T24" s="35" t="s">
        <v>1289</v>
      </c>
    </row>
    <row r="25" spans="1:20" ht="15" x14ac:dyDescent="0.25">
      <c r="A25" s="1" t="s">
        <v>589</v>
      </c>
      <c r="B25" s="1" t="s">
        <v>639</v>
      </c>
      <c r="C25" s="18">
        <v>44894</v>
      </c>
      <c r="D25" s="8">
        <v>-42.07</v>
      </c>
      <c r="E25" s="27">
        <v>0</v>
      </c>
      <c r="F25" s="27">
        <v>-42.07</v>
      </c>
      <c r="G25" s="18">
        <v>44894</v>
      </c>
      <c r="H25" s="1" t="s">
        <v>606</v>
      </c>
      <c r="I25" s="19">
        <v>1514688</v>
      </c>
      <c r="J25" s="19" t="s">
        <v>1304</v>
      </c>
      <c r="K25" s="19">
        <v>166720</v>
      </c>
      <c r="L25" s="28">
        <v>44896</v>
      </c>
      <c r="M25" s="1" t="s">
        <v>186</v>
      </c>
      <c r="N25" s="11" t="s">
        <v>1291</v>
      </c>
      <c r="O25"/>
      <c r="P25" s="12">
        <v>-42.07</v>
      </c>
      <c r="Q25"/>
      <c r="R25" s="13">
        <v>1</v>
      </c>
      <c r="S25"/>
      <c r="T25" s="35" t="s">
        <v>1289</v>
      </c>
    </row>
    <row r="26" spans="1:20" ht="15" x14ac:dyDescent="0.25">
      <c r="A26" s="1" t="s">
        <v>589</v>
      </c>
      <c r="B26" s="1" t="s">
        <v>640</v>
      </c>
      <c r="C26" s="18">
        <v>44894</v>
      </c>
      <c r="D26" s="8">
        <v>-96.4</v>
      </c>
      <c r="E26" s="27">
        <v>-10.55</v>
      </c>
      <c r="F26" s="27">
        <v>-85.85</v>
      </c>
      <c r="G26" s="18">
        <v>44894</v>
      </c>
      <c r="H26" s="1" t="s">
        <v>607</v>
      </c>
      <c r="I26" s="19">
        <v>1662421</v>
      </c>
      <c r="J26" s="19" t="s">
        <v>1300</v>
      </c>
      <c r="K26" s="19">
        <v>166720</v>
      </c>
      <c r="L26" s="28">
        <v>44896</v>
      </c>
      <c r="M26" s="1" t="s">
        <v>186</v>
      </c>
      <c r="N26" s="11" t="s">
        <v>1301</v>
      </c>
      <c r="O26"/>
      <c r="P26" s="12">
        <v>-85.85</v>
      </c>
      <c r="Q26"/>
      <c r="R26" s="13">
        <v>1</v>
      </c>
      <c r="S26"/>
      <c r="T26" s="35" t="s">
        <v>1289</v>
      </c>
    </row>
    <row r="27" spans="1:20" ht="15" x14ac:dyDescent="0.25">
      <c r="A27" s="1" t="s">
        <v>589</v>
      </c>
      <c r="B27" s="1" t="s">
        <v>641</v>
      </c>
      <c r="C27" s="18">
        <v>44894</v>
      </c>
      <c r="D27" s="8">
        <v>-64.47</v>
      </c>
      <c r="E27" s="27">
        <v>0</v>
      </c>
      <c r="F27" s="27">
        <v>-64.47</v>
      </c>
      <c r="G27" s="18">
        <v>44894</v>
      </c>
      <c r="H27" s="1" t="s">
        <v>608</v>
      </c>
      <c r="I27" s="19">
        <v>1585795</v>
      </c>
      <c r="J27" s="19" t="s">
        <v>1290</v>
      </c>
      <c r="K27" s="19">
        <v>166720</v>
      </c>
      <c r="L27" s="28">
        <v>44896</v>
      </c>
      <c r="M27" s="1" t="s">
        <v>186</v>
      </c>
      <c r="N27" s="11" t="s">
        <v>1291</v>
      </c>
      <c r="O27"/>
      <c r="P27" s="12">
        <v>-64.47</v>
      </c>
      <c r="Q27"/>
      <c r="R27" s="13">
        <v>1</v>
      </c>
      <c r="S27"/>
      <c r="T27" s="35" t="s">
        <v>1289</v>
      </c>
    </row>
    <row r="28" spans="1:20" ht="15" x14ac:dyDescent="0.25">
      <c r="A28" s="1" t="s">
        <v>589</v>
      </c>
      <c r="B28" s="1" t="s">
        <v>642</v>
      </c>
      <c r="C28" s="18">
        <v>44894</v>
      </c>
      <c r="D28" s="8">
        <v>-51.1</v>
      </c>
      <c r="E28" s="27">
        <v>0</v>
      </c>
      <c r="F28" s="27">
        <v>-51.1</v>
      </c>
      <c r="G28" s="18">
        <v>44894</v>
      </c>
      <c r="H28" s="1" t="s">
        <v>609</v>
      </c>
      <c r="I28" s="19">
        <v>1516594</v>
      </c>
      <c r="J28" s="19" t="s">
        <v>1313</v>
      </c>
      <c r="K28" s="19">
        <v>166720</v>
      </c>
      <c r="L28" s="28">
        <v>44896</v>
      </c>
      <c r="M28" s="1" t="s">
        <v>186</v>
      </c>
      <c r="N28" s="11" t="s">
        <v>1291</v>
      </c>
      <c r="O28"/>
      <c r="P28" s="12">
        <v>-25.55</v>
      </c>
      <c r="Q28"/>
      <c r="R28" s="13">
        <v>2</v>
      </c>
      <c r="S28"/>
      <c r="T28" s="35" t="s">
        <v>1289</v>
      </c>
    </row>
    <row r="29" spans="1:20" ht="15" x14ac:dyDescent="0.25">
      <c r="A29" s="1" t="s">
        <v>610</v>
      </c>
      <c r="B29" s="1" t="s">
        <v>643</v>
      </c>
      <c r="C29" s="18">
        <v>44895</v>
      </c>
      <c r="D29" s="8">
        <v>-87.28</v>
      </c>
      <c r="E29" s="27">
        <v>-25.01</v>
      </c>
      <c r="F29" s="27">
        <v>-62.27</v>
      </c>
      <c r="G29" s="18">
        <v>44895</v>
      </c>
      <c r="H29" s="1" t="s">
        <v>611</v>
      </c>
      <c r="I29" s="19">
        <v>1339335</v>
      </c>
      <c r="J29" s="19" t="s">
        <v>1314</v>
      </c>
      <c r="K29" s="19">
        <v>166729</v>
      </c>
      <c r="L29" s="28">
        <v>44897</v>
      </c>
      <c r="M29" s="1" t="s">
        <v>186</v>
      </c>
      <c r="N29" s="11" t="s">
        <v>1301</v>
      </c>
      <c r="O29"/>
      <c r="P29" s="12">
        <v>-62.27</v>
      </c>
      <c r="Q29"/>
      <c r="R29" s="13">
        <v>1</v>
      </c>
      <c r="S29"/>
      <c r="T29" s="35" t="s">
        <v>1289</v>
      </c>
    </row>
    <row r="30" spans="1:20" s="1" customFormat="1" x14ac:dyDescent="0.2">
      <c r="A30" s="1" t="s">
        <v>610</v>
      </c>
      <c r="B30" s="1" t="s">
        <v>644</v>
      </c>
      <c r="C30" s="18">
        <v>44895</v>
      </c>
      <c r="D30" s="8">
        <v>-42.07</v>
      </c>
      <c r="E30" s="27">
        <v>0</v>
      </c>
      <c r="F30" s="27">
        <v>-42.07</v>
      </c>
      <c r="G30" s="18">
        <v>44895</v>
      </c>
      <c r="H30" s="1" t="s">
        <v>612</v>
      </c>
      <c r="I30" s="19">
        <v>1514688</v>
      </c>
      <c r="J30" s="19" t="s">
        <v>1304</v>
      </c>
      <c r="K30" s="19">
        <v>166731</v>
      </c>
      <c r="L30" s="28">
        <v>44897</v>
      </c>
      <c r="M30" s="1" t="s">
        <v>186</v>
      </c>
      <c r="N30" s="11" t="s">
        <v>1291</v>
      </c>
      <c r="P30" s="12">
        <v>-42.07</v>
      </c>
      <c r="R30" s="13">
        <v>1</v>
      </c>
      <c r="S30" s="11"/>
      <c r="T30" s="35" t="s">
        <v>1289</v>
      </c>
    </row>
    <row r="31" spans="1:20" ht="15" x14ac:dyDescent="0.25">
      <c r="A31" s="1" t="s">
        <v>610</v>
      </c>
      <c r="B31" s="1" t="s">
        <v>645</v>
      </c>
      <c r="C31" s="18">
        <v>44895</v>
      </c>
      <c r="D31" s="8">
        <v>-25.55</v>
      </c>
      <c r="E31" s="27">
        <v>0</v>
      </c>
      <c r="F31" s="27">
        <v>-25.55</v>
      </c>
      <c r="G31" s="18">
        <v>44895</v>
      </c>
      <c r="H31" s="1" t="s">
        <v>613</v>
      </c>
      <c r="I31" s="19">
        <v>1516594</v>
      </c>
      <c r="J31" s="19" t="s">
        <v>1313</v>
      </c>
      <c r="K31" s="19">
        <v>166731</v>
      </c>
      <c r="L31" s="28">
        <v>44897</v>
      </c>
      <c r="M31" s="1" t="s">
        <v>186</v>
      </c>
      <c r="N31" s="11" t="s">
        <v>1291</v>
      </c>
      <c r="O31"/>
      <c r="P31" s="12">
        <v>-25.55</v>
      </c>
      <c r="Q31"/>
      <c r="R31" s="13">
        <v>1</v>
      </c>
      <c r="S31"/>
      <c r="T31" s="35" t="s">
        <v>1289</v>
      </c>
    </row>
    <row r="32" spans="1:20" ht="15" x14ac:dyDescent="0.25">
      <c r="A32" s="1" t="s">
        <v>610</v>
      </c>
      <c r="B32" s="1" t="s">
        <v>646</v>
      </c>
      <c r="C32" s="18">
        <v>44895</v>
      </c>
      <c r="D32" s="8">
        <v>-100.19</v>
      </c>
      <c r="E32" s="27">
        <v>-24.44</v>
      </c>
      <c r="F32" s="27">
        <v>-75.75</v>
      </c>
      <c r="G32" s="18">
        <v>44895</v>
      </c>
      <c r="H32" s="1" t="s">
        <v>614</v>
      </c>
      <c r="I32" s="19">
        <v>1408971</v>
      </c>
      <c r="J32" s="19" t="s">
        <v>1315</v>
      </c>
      <c r="K32" s="19">
        <v>166731</v>
      </c>
      <c r="L32" s="28">
        <v>44897</v>
      </c>
      <c r="M32" s="1" t="s">
        <v>186</v>
      </c>
      <c r="N32" s="11" t="s">
        <v>1311</v>
      </c>
      <c r="O32"/>
      <c r="P32" s="12">
        <v>-37.880000000000003</v>
      </c>
      <c r="Q32"/>
      <c r="R32" s="13">
        <v>1.9997360084477296</v>
      </c>
      <c r="S32"/>
      <c r="T32" s="35" t="s">
        <v>1289</v>
      </c>
    </row>
    <row r="33" spans="1:20" ht="15" x14ac:dyDescent="0.25">
      <c r="A33" s="1" t="s">
        <v>610</v>
      </c>
      <c r="B33" s="1" t="s">
        <v>646</v>
      </c>
      <c r="C33" s="18">
        <v>44895</v>
      </c>
      <c r="D33" s="8">
        <v>-84.08</v>
      </c>
      <c r="E33" s="27">
        <v>-20.88</v>
      </c>
      <c r="F33" s="27">
        <v>-63.2</v>
      </c>
      <c r="G33" s="18">
        <v>44895</v>
      </c>
      <c r="H33" s="1" t="s">
        <v>614</v>
      </c>
      <c r="I33" s="19">
        <v>1593359</v>
      </c>
      <c r="J33" s="19" t="s">
        <v>1316</v>
      </c>
      <c r="K33" s="19">
        <v>166731</v>
      </c>
      <c r="L33" s="28">
        <v>44897</v>
      </c>
      <c r="M33" s="1" t="s">
        <v>186</v>
      </c>
      <c r="N33" s="11" t="s">
        <v>1298</v>
      </c>
      <c r="O33"/>
      <c r="P33" s="12">
        <v>-31.6</v>
      </c>
      <c r="Q33"/>
      <c r="R33" s="13">
        <v>2</v>
      </c>
      <c r="S33"/>
      <c r="T33" s="35" t="s">
        <v>1289</v>
      </c>
    </row>
    <row r="34" spans="1:20" ht="15" x14ac:dyDescent="0.25">
      <c r="A34" s="1" t="s">
        <v>610</v>
      </c>
      <c r="B34" s="1" t="s">
        <v>647</v>
      </c>
      <c r="C34" s="18">
        <v>44895</v>
      </c>
      <c r="D34" s="8">
        <v>-39</v>
      </c>
      <c r="E34" s="27">
        <v>0</v>
      </c>
      <c r="F34" s="27">
        <v>-39</v>
      </c>
      <c r="G34" s="18">
        <v>44895</v>
      </c>
      <c r="H34" s="1" t="s">
        <v>615</v>
      </c>
      <c r="I34" s="19">
        <v>1529946</v>
      </c>
      <c r="J34" s="19" t="s">
        <v>1306</v>
      </c>
      <c r="K34" s="19">
        <v>166731</v>
      </c>
      <c r="L34" s="28">
        <v>44897</v>
      </c>
      <c r="M34" s="1" t="s">
        <v>186</v>
      </c>
      <c r="N34" s="11" t="s">
        <v>1291</v>
      </c>
      <c r="O34"/>
      <c r="P34" s="12">
        <v>-39</v>
      </c>
      <c r="Q34"/>
      <c r="R34" s="13">
        <v>1</v>
      </c>
      <c r="S34"/>
      <c r="T34" s="35" t="s">
        <v>1289</v>
      </c>
    </row>
    <row r="35" spans="1:20" ht="15" x14ac:dyDescent="0.25">
      <c r="A35" s="1" t="s">
        <v>610</v>
      </c>
      <c r="B35" s="1" t="s">
        <v>647</v>
      </c>
      <c r="C35" s="18">
        <v>44895</v>
      </c>
      <c r="D35" s="8">
        <v>-39</v>
      </c>
      <c r="E35" s="27">
        <v>0</v>
      </c>
      <c r="F35" s="27">
        <v>-39</v>
      </c>
      <c r="G35" s="18">
        <v>44895</v>
      </c>
      <c r="H35" s="1" t="s">
        <v>615</v>
      </c>
      <c r="I35" s="19">
        <v>1529947</v>
      </c>
      <c r="J35" s="19" t="s">
        <v>1294</v>
      </c>
      <c r="K35" s="19">
        <v>166731</v>
      </c>
      <c r="L35" s="28">
        <v>44897</v>
      </c>
      <c r="M35" s="1" t="s">
        <v>186</v>
      </c>
      <c r="N35" s="11" t="s">
        <v>1291</v>
      </c>
      <c r="O35"/>
      <c r="P35" s="12">
        <v>-39</v>
      </c>
      <c r="Q35"/>
      <c r="R35" s="13">
        <v>1</v>
      </c>
      <c r="S35"/>
      <c r="T35" s="35" t="s">
        <v>1289</v>
      </c>
    </row>
    <row r="36" spans="1:20" ht="15" x14ac:dyDescent="0.25">
      <c r="A36" s="1" t="s">
        <v>610</v>
      </c>
      <c r="B36" s="1" t="s">
        <v>648</v>
      </c>
      <c r="C36" s="18">
        <v>44895</v>
      </c>
      <c r="D36" s="8">
        <v>-39</v>
      </c>
      <c r="E36" s="27">
        <v>0</v>
      </c>
      <c r="F36" s="27">
        <v>-39</v>
      </c>
      <c r="G36" s="18">
        <v>44895</v>
      </c>
      <c r="H36" s="1" t="s">
        <v>616</v>
      </c>
      <c r="I36" s="19">
        <v>1529946</v>
      </c>
      <c r="J36" s="19" t="s">
        <v>1306</v>
      </c>
      <c r="K36" s="19">
        <v>166731</v>
      </c>
      <c r="L36" s="28">
        <v>44897</v>
      </c>
      <c r="M36" s="1" t="s">
        <v>186</v>
      </c>
      <c r="N36" s="11" t="s">
        <v>1291</v>
      </c>
      <c r="O36"/>
      <c r="P36" s="12">
        <v>-39</v>
      </c>
      <c r="Q36"/>
      <c r="R36" s="13">
        <v>1</v>
      </c>
      <c r="S36"/>
      <c r="T36" s="35" t="s">
        <v>1289</v>
      </c>
    </row>
    <row r="37" spans="1:20" ht="15" x14ac:dyDescent="0.25">
      <c r="A37" s="1" t="s">
        <v>610</v>
      </c>
      <c r="B37" s="1" t="s">
        <v>648</v>
      </c>
      <c r="C37" s="18">
        <v>44895</v>
      </c>
      <c r="D37" s="8">
        <v>-211.86</v>
      </c>
      <c r="E37" s="27">
        <v>0</v>
      </c>
      <c r="F37" s="27">
        <v>-211.86</v>
      </c>
      <c r="G37" s="18">
        <v>44895</v>
      </c>
      <c r="H37" s="1" t="s">
        <v>616</v>
      </c>
      <c r="I37" s="19">
        <v>1585799</v>
      </c>
      <c r="J37" s="19" t="s">
        <v>1292</v>
      </c>
      <c r="K37" s="19">
        <v>166731</v>
      </c>
      <c r="L37" s="28">
        <v>44897</v>
      </c>
      <c r="M37" s="1" t="s">
        <v>186</v>
      </c>
      <c r="N37" s="11" t="s">
        <v>1291</v>
      </c>
      <c r="O37"/>
      <c r="P37" s="12">
        <v>-70.62</v>
      </c>
      <c r="Q37"/>
      <c r="R37" s="13">
        <v>3</v>
      </c>
      <c r="S37"/>
      <c r="T37" s="35" t="s">
        <v>1289</v>
      </c>
    </row>
    <row r="38" spans="1:20" ht="15" x14ac:dyDescent="0.25">
      <c r="A38" s="1" t="s">
        <v>610</v>
      </c>
      <c r="B38" s="1" t="s">
        <v>649</v>
      </c>
      <c r="C38" s="18">
        <v>44895</v>
      </c>
      <c r="D38" s="8">
        <v>-152.32</v>
      </c>
      <c r="E38" s="27">
        <v>-39.72</v>
      </c>
      <c r="F38" s="27">
        <v>-112.6</v>
      </c>
      <c r="G38" s="18">
        <v>44895</v>
      </c>
      <c r="H38" s="1" t="s">
        <v>617</v>
      </c>
      <c r="I38" s="19">
        <v>1540783</v>
      </c>
      <c r="J38" s="19" t="s">
        <v>1317</v>
      </c>
      <c r="K38" s="19">
        <v>166731</v>
      </c>
      <c r="L38" s="28">
        <v>44897</v>
      </c>
      <c r="M38" s="1" t="s">
        <v>186</v>
      </c>
      <c r="N38" s="11" t="s">
        <v>1298</v>
      </c>
      <c r="O38"/>
      <c r="P38" s="12">
        <v>-28.15</v>
      </c>
      <c r="Q38"/>
      <c r="R38" s="13">
        <v>4</v>
      </c>
      <c r="S38"/>
      <c r="T38" s="35" t="s">
        <v>1289</v>
      </c>
    </row>
    <row r="39" spans="1:20" ht="15" x14ac:dyDescent="0.25">
      <c r="A39" s="1" t="s">
        <v>610</v>
      </c>
      <c r="B39" s="1" t="s">
        <v>649</v>
      </c>
      <c r="C39" s="18">
        <v>44895</v>
      </c>
      <c r="D39" s="8">
        <v>-42.04</v>
      </c>
      <c r="E39" s="27">
        <v>-10.44</v>
      </c>
      <c r="F39" s="27">
        <v>-31.6</v>
      </c>
      <c r="G39" s="18">
        <v>44895</v>
      </c>
      <c r="H39" s="1" t="s">
        <v>617</v>
      </c>
      <c r="I39" s="19">
        <v>1540784</v>
      </c>
      <c r="J39" s="19" t="s">
        <v>1297</v>
      </c>
      <c r="K39" s="19">
        <v>166731</v>
      </c>
      <c r="L39" s="28">
        <v>44897</v>
      </c>
      <c r="M39" s="1" t="s">
        <v>186</v>
      </c>
      <c r="N39" s="11" t="s">
        <v>1298</v>
      </c>
      <c r="O39"/>
      <c r="P39" s="12">
        <v>-31.6</v>
      </c>
      <c r="Q39"/>
      <c r="R39" s="13">
        <v>1</v>
      </c>
      <c r="S39"/>
      <c r="T39" s="35" t="s">
        <v>1289</v>
      </c>
    </row>
    <row r="40" spans="1:20" ht="15" x14ac:dyDescent="0.25">
      <c r="A40" s="1" t="s">
        <v>610</v>
      </c>
      <c r="B40" s="1" t="s">
        <v>649</v>
      </c>
      <c r="C40" s="18">
        <v>44895</v>
      </c>
      <c r="D40" s="8">
        <v>-38.08</v>
      </c>
      <c r="E40" s="27">
        <v>-9.93</v>
      </c>
      <c r="F40" s="27">
        <v>-28.15</v>
      </c>
      <c r="G40" s="18">
        <v>44895</v>
      </c>
      <c r="H40" s="1" t="s">
        <v>617</v>
      </c>
      <c r="I40" s="19">
        <v>1593357</v>
      </c>
      <c r="J40" s="19" t="s">
        <v>1302</v>
      </c>
      <c r="K40" s="19">
        <v>166731</v>
      </c>
      <c r="L40" s="28">
        <v>44897</v>
      </c>
      <c r="M40" s="1" t="s">
        <v>186</v>
      </c>
      <c r="N40" s="11" t="s">
        <v>1298</v>
      </c>
      <c r="O40"/>
      <c r="P40" s="12">
        <v>-28.15</v>
      </c>
      <c r="Q40"/>
      <c r="R40" s="13">
        <v>1</v>
      </c>
      <c r="S40"/>
      <c r="T40" s="35" t="s">
        <v>1289</v>
      </c>
    </row>
    <row r="41" spans="1:20" ht="15" x14ac:dyDescent="0.25">
      <c r="A41" s="1" t="s">
        <v>610</v>
      </c>
      <c r="B41" s="1" t="s">
        <v>649</v>
      </c>
      <c r="C41" s="18">
        <v>44895</v>
      </c>
      <c r="D41" s="8">
        <v>-87.6</v>
      </c>
      <c r="E41" s="27">
        <v>-10.25</v>
      </c>
      <c r="F41" s="27">
        <v>-77.349999999999994</v>
      </c>
      <c r="G41" s="18">
        <v>44895</v>
      </c>
      <c r="H41" s="1" t="s">
        <v>617</v>
      </c>
      <c r="I41" s="19">
        <v>1662420</v>
      </c>
      <c r="J41" s="19" t="s">
        <v>1318</v>
      </c>
      <c r="K41" s="19">
        <v>166731</v>
      </c>
      <c r="L41" s="28">
        <v>44897</v>
      </c>
      <c r="M41" s="1" t="s">
        <v>186</v>
      </c>
      <c r="N41" s="11" t="s">
        <v>1301</v>
      </c>
      <c r="O41"/>
      <c r="P41" s="12">
        <v>-77.349999999999994</v>
      </c>
      <c r="Q41"/>
      <c r="R41" s="13">
        <v>1</v>
      </c>
      <c r="S41"/>
      <c r="T41" s="35" t="s">
        <v>1289</v>
      </c>
    </row>
    <row r="42" spans="1:20" ht="15" x14ac:dyDescent="0.25">
      <c r="A42" s="1" t="s">
        <v>610</v>
      </c>
      <c r="B42" s="1" t="s">
        <v>650</v>
      </c>
      <c r="C42" s="18">
        <v>44895</v>
      </c>
      <c r="D42" s="8">
        <v>-70.62</v>
      </c>
      <c r="E42" s="27">
        <v>0</v>
      </c>
      <c r="F42" s="27">
        <v>-70.62</v>
      </c>
      <c r="G42" s="18">
        <v>44895</v>
      </c>
      <c r="H42" s="1" t="s">
        <v>618</v>
      </c>
      <c r="I42" s="19">
        <v>1585799</v>
      </c>
      <c r="J42" s="19" t="s">
        <v>1292</v>
      </c>
      <c r="K42" s="19">
        <v>166731</v>
      </c>
      <c r="L42" s="28">
        <v>44897</v>
      </c>
      <c r="M42" s="1" t="s">
        <v>186</v>
      </c>
      <c r="N42" s="11" t="s">
        <v>1291</v>
      </c>
      <c r="O42"/>
      <c r="P42" s="12">
        <v>-70.62</v>
      </c>
      <c r="Q42"/>
      <c r="R42" s="13">
        <v>1</v>
      </c>
      <c r="S42"/>
      <c r="T42" s="35" t="s">
        <v>1289</v>
      </c>
    </row>
    <row r="43" spans="1:20" ht="15" x14ac:dyDescent="0.25">
      <c r="A43" s="1" t="s">
        <v>610</v>
      </c>
      <c r="B43" s="1" t="s">
        <v>651</v>
      </c>
      <c r="C43" s="18">
        <v>44895</v>
      </c>
      <c r="D43" s="8">
        <v>-96.4</v>
      </c>
      <c r="E43" s="27">
        <v>-10.55</v>
      </c>
      <c r="F43" s="27">
        <v>-85.85</v>
      </c>
      <c r="G43" s="18">
        <v>44895</v>
      </c>
      <c r="H43" s="1" t="s">
        <v>619</v>
      </c>
      <c r="I43" s="19">
        <v>1662421</v>
      </c>
      <c r="J43" s="19" t="s">
        <v>1300</v>
      </c>
      <c r="K43" s="19">
        <v>166731</v>
      </c>
      <c r="L43" s="28">
        <v>44897</v>
      </c>
      <c r="M43" s="1" t="s">
        <v>186</v>
      </c>
      <c r="N43" s="11" t="s">
        <v>1301</v>
      </c>
      <c r="O43"/>
      <c r="P43" s="12">
        <v>-85.85</v>
      </c>
      <c r="Q43"/>
      <c r="R43" s="13">
        <v>1</v>
      </c>
      <c r="S43"/>
      <c r="T43" s="35" t="s">
        <v>1289</v>
      </c>
    </row>
    <row r="44" spans="1:20" ht="15" x14ac:dyDescent="0.25">
      <c r="A44" s="1" t="s">
        <v>610</v>
      </c>
      <c r="B44" s="1" t="s">
        <v>652</v>
      </c>
      <c r="C44" s="18">
        <v>44895</v>
      </c>
      <c r="D44" s="8">
        <v>-39</v>
      </c>
      <c r="E44" s="27">
        <v>0</v>
      </c>
      <c r="F44" s="27">
        <v>-39</v>
      </c>
      <c r="G44" s="18">
        <v>44895</v>
      </c>
      <c r="H44" s="1" t="s">
        <v>620</v>
      </c>
      <c r="I44" s="19">
        <v>1529946</v>
      </c>
      <c r="J44" s="19" t="s">
        <v>1306</v>
      </c>
      <c r="K44" s="19">
        <v>166731</v>
      </c>
      <c r="L44" s="28">
        <v>44897</v>
      </c>
      <c r="M44" s="1" t="s">
        <v>186</v>
      </c>
      <c r="N44" s="11" t="s">
        <v>1291</v>
      </c>
      <c r="O44"/>
      <c r="P44" s="12">
        <v>-39</v>
      </c>
      <c r="Q44"/>
      <c r="R44" s="13">
        <v>1</v>
      </c>
      <c r="S44"/>
      <c r="T44" s="35" t="s">
        <v>1289</v>
      </c>
    </row>
    <row r="45" spans="1:20" ht="15" x14ac:dyDescent="0.25">
      <c r="A45" s="1" t="s">
        <v>610</v>
      </c>
      <c r="B45" s="1" t="s">
        <v>653</v>
      </c>
      <c r="C45" s="18">
        <v>44895</v>
      </c>
      <c r="D45" s="8">
        <v>-70.62</v>
      </c>
      <c r="E45" s="27">
        <v>0</v>
      </c>
      <c r="F45" s="27">
        <v>-70.62</v>
      </c>
      <c r="G45" s="18">
        <v>44895</v>
      </c>
      <c r="H45" s="1" t="s">
        <v>621</v>
      </c>
      <c r="I45" s="19">
        <v>1585798</v>
      </c>
      <c r="J45" s="19" t="s">
        <v>1319</v>
      </c>
      <c r="K45" s="19">
        <v>166731</v>
      </c>
      <c r="L45" s="28">
        <v>44897</v>
      </c>
      <c r="M45" s="1" t="s">
        <v>186</v>
      </c>
      <c r="N45" s="11" t="s">
        <v>1291</v>
      </c>
      <c r="O45"/>
      <c r="P45" s="12">
        <v>-70.62</v>
      </c>
      <c r="Q45"/>
      <c r="R45" s="13">
        <v>1</v>
      </c>
      <c r="S45"/>
      <c r="T45" s="35" t="s">
        <v>1289</v>
      </c>
    </row>
    <row r="46" spans="1:20" ht="15" x14ac:dyDescent="0.25">
      <c r="A46" s="1" t="s">
        <v>610</v>
      </c>
      <c r="B46" s="1" t="s">
        <v>654</v>
      </c>
      <c r="C46" s="18">
        <v>44895</v>
      </c>
      <c r="D46" s="8">
        <v>-42.07</v>
      </c>
      <c r="E46" s="27">
        <v>0</v>
      </c>
      <c r="F46" s="27">
        <v>-42.07</v>
      </c>
      <c r="G46" s="18">
        <v>44895</v>
      </c>
      <c r="H46" s="1" t="s">
        <v>622</v>
      </c>
      <c r="I46" s="19">
        <v>1514688</v>
      </c>
      <c r="J46" s="19" t="s">
        <v>1304</v>
      </c>
      <c r="K46" s="19">
        <v>166731</v>
      </c>
      <c r="L46" s="28">
        <v>44897</v>
      </c>
      <c r="M46" s="1" t="s">
        <v>186</v>
      </c>
      <c r="N46" s="11" t="s">
        <v>1291</v>
      </c>
      <c r="O46"/>
      <c r="P46" s="12">
        <v>-42.07</v>
      </c>
      <c r="Q46"/>
      <c r="R46" s="13">
        <v>1</v>
      </c>
      <c r="S46"/>
      <c r="T46" s="35" t="s">
        <v>1289</v>
      </c>
    </row>
    <row r="47" spans="1:20" ht="15" x14ac:dyDescent="0.25">
      <c r="A47" s="1" t="s">
        <v>655</v>
      </c>
      <c r="B47" s="1" t="s">
        <v>707</v>
      </c>
      <c r="C47" s="18">
        <v>44896</v>
      </c>
      <c r="D47" s="8">
        <v>-70.62</v>
      </c>
      <c r="E47" s="27">
        <v>0</v>
      </c>
      <c r="F47" s="27">
        <v>-70.62</v>
      </c>
      <c r="G47" s="18">
        <v>44896</v>
      </c>
      <c r="H47" s="1" t="s">
        <v>656</v>
      </c>
      <c r="I47" s="19">
        <v>1585900</v>
      </c>
      <c r="J47" s="19" t="s">
        <v>1320</v>
      </c>
      <c r="K47" s="19">
        <v>167175</v>
      </c>
      <c r="L47" s="28">
        <v>44900</v>
      </c>
      <c r="M47" s="1" t="s">
        <v>186</v>
      </c>
      <c r="N47" s="11" t="s">
        <v>1291</v>
      </c>
      <c r="O47"/>
      <c r="P47" s="12">
        <v>-70.62</v>
      </c>
      <c r="Q47"/>
      <c r="R47" s="13">
        <v>1</v>
      </c>
      <c r="S47"/>
      <c r="T47" s="35" t="s">
        <v>1289</v>
      </c>
    </row>
    <row r="48" spans="1:20" ht="15" x14ac:dyDescent="0.25">
      <c r="A48" s="1" t="s">
        <v>655</v>
      </c>
      <c r="B48" s="1" t="s">
        <v>708</v>
      </c>
      <c r="C48" s="18">
        <v>44896</v>
      </c>
      <c r="D48" s="8">
        <v>-64.47</v>
      </c>
      <c r="E48" s="27">
        <v>0</v>
      </c>
      <c r="F48" s="27">
        <v>-64.47</v>
      </c>
      <c r="G48" s="18">
        <v>44896</v>
      </c>
      <c r="H48" s="1" t="s">
        <v>657</v>
      </c>
      <c r="I48" s="19">
        <v>1585795</v>
      </c>
      <c r="J48" s="19" t="s">
        <v>1290</v>
      </c>
      <c r="K48" s="19">
        <v>167175</v>
      </c>
      <c r="L48" s="28">
        <v>44900</v>
      </c>
      <c r="M48" s="1" t="s">
        <v>186</v>
      </c>
      <c r="N48" s="11" t="s">
        <v>1291</v>
      </c>
      <c r="O48"/>
      <c r="P48" s="12">
        <v>-64.47</v>
      </c>
      <c r="Q48"/>
      <c r="R48" s="13">
        <v>1</v>
      </c>
      <c r="S48"/>
      <c r="T48" s="35" t="s">
        <v>1289</v>
      </c>
    </row>
    <row r="49" spans="1:20" ht="15" x14ac:dyDescent="0.25">
      <c r="A49" s="1" t="s">
        <v>655</v>
      </c>
      <c r="B49" s="1" t="s">
        <v>709</v>
      </c>
      <c r="C49" s="18">
        <v>44896</v>
      </c>
      <c r="D49" s="8">
        <v>-70.62</v>
      </c>
      <c r="E49" s="27">
        <v>0</v>
      </c>
      <c r="F49" s="27">
        <v>-70.62</v>
      </c>
      <c r="G49" s="18">
        <v>44896</v>
      </c>
      <c r="H49" s="1" t="s">
        <v>658</v>
      </c>
      <c r="I49" s="19">
        <v>1585672</v>
      </c>
      <c r="J49" s="19" t="s">
        <v>1321</v>
      </c>
      <c r="K49" s="19">
        <v>167175</v>
      </c>
      <c r="L49" s="28">
        <v>44900</v>
      </c>
      <c r="M49" s="1" t="s">
        <v>186</v>
      </c>
      <c r="N49" s="11" t="s">
        <v>1291</v>
      </c>
      <c r="O49"/>
      <c r="P49" s="12">
        <v>-70.62</v>
      </c>
      <c r="Q49"/>
      <c r="R49" s="13">
        <v>1</v>
      </c>
      <c r="S49"/>
      <c r="T49" s="35" t="s">
        <v>1289</v>
      </c>
    </row>
    <row r="50" spans="1:20" ht="15" x14ac:dyDescent="0.25">
      <c r="A50" s="1" t="s">
        <v>655</v>
      </c>
      <c r="B50" s="1" t="s">
        <v>710</v>
      </c>
      <c r="C50" s="18">
        <v>44896</v>
      </c>
      <c r="D50" s="8">
        <v>-70.62</v>
      </c>
      <c r="E50" s="27">
        <v>0</v>
      </c>
      <c r="F50" s="27">
        <v>-70.62</v>
      </c>
      <c r="G50" s="18">
        <v>44896</v>
      </c>
      <c r="H50" s="1" t="s">
        <v>659</v>
      </c>
      <c r="I50" s="19">
        <v>1585799</v>
      </c>
      <c r="J50" s="19" t="s">
        <v>1292</v>
      </c>
      <c r="K50" s="19">
        <v>167175</v>
      </c>
      <c r="L50" s="28">
        <v>44900</v>
      </c>
      <c r="M50" s="1" t="s">
        <v>186</v>
      </c>
      <c r="N50" s="11" t="s">
        <v>1291</v>
      </c>
      <c r="O50"/>
      <c r="P50" s="12">
        <v>-70.62</v>
      </c>
      <c r="Q50"/>
      <c r="R50" s="13">
        <v>1</v>
      </c>
      <c r="S50"/>
      <c r="T50" s="35" t="s">
        <v>1289</v>
      </c>
    </row>
    <row r="51" spans="1:20" ht="15" x14ac:dyDescent="0.25">
      <c r="A51" s="1" t="s">
        <v>655</v>
      </c>
      <c r="B51" s="1" t="s">
        <v>711</v>
      </c>
      <c r="C51" s="18">
        <v>44896</v>
      </c>
      <c r="D51" s="8">
        <v>-70.62</v>
      </c>
      <c r="E51" s="27">
        <v>0</v>
      </c>
      <c r="F51" s="27">
        <v>-70.62</v>
      </c>
      <c r="G51" s="18">
        <v>44896</v>
      </c>
      <c r="H51" s="1" t="s">
        <v>660</v>
      </c>
      <c r="I51" s="19">
        <v>1585799</v>
      </c>
      <c r="J51" s="19" t="s">
        <v>1292</v>
      </c>
      <c r="K51" s="19">
        <v>167175</v>
      </c>
      <c r="L51" s="28">
        <v>44900</v>
      </c>
      <c r="M51" s="1" t="s">
        <v>186</v>
      </c>
      <c r="N51" s="11" t="s">
        <v>1291</v>
      </c>
      <c r="O51"/>
      <c r="P51" s="12">
        <v>-70.62</v>
      </c>
      <c r="Q51"/>
      <c r="R51" s="13">
        <v>1</v>
      </c>
      <c r="S51"/>
      <c r="T51" s="35" t="s">
        <v>1289</v>
      </c>
    </row>
    <row r="52" spans="1:20" ht="15" x14ac:dyDescent="0.25">
      <c r="A52" s="1" t="s">
        <v>655</v>
      </c>
      <c r="B52" s="1" t="s">
        <v>712</v>
      </c>
      <c r="C52" s="18">
        <v>44896</v>
      </c>
      <c r="D52" s="8">
        <v>-39</v>
      </c>
      <c r="E52" s="27">
        <v>0</v>
      </c>
      <c r="F52" s="27">
        <v>-39</v>
      </c>
      <c r="G52" s="18">
        <v>44896</v>
      </c>
      <c r="H52" s="1" t="s">
        <v>661</v>
      </c>
      <c r="I52" s="19">
        <v>1529946</v>
      </c>
      <c r="J52" s="19" t="s">
        <v>1306</v>
      </c>
      <c r="K52" s="19">
        <v>167175</v>
      </c>
      <c r="L52" s="28">
        <v>44900</v>
      </c>
      <c r="M52" s="1" t="s">
        <v>186</v>
      </c>
      <c r="N52" s="11" t="s">
        <v>1291</v>
      </c>
      <c r="O52"/>
      <c r="P52" s="12">
        <v>-39</v>
      </c>
      <c r="Q52"/>
      <c r="R52" s="13">
        <v>1</v>
      </c>
      <c r="S52"/>
      <c r="T52" s="35" t="s">
        <v>1289</v>
      </c>
    </row>
    <row r="53" spans="1:20" ht="15" x14ac:dyDescent="0.25">
      <c r="A53" s="1" t="s">
        <v>655</v>
      </c>
      <c r="B53" s="1" t="s">
        <v>713</v>
      </c>
      <c r="C53" s="18">
        <v>44896</v>
      </c>
      <c r="D53" s="8">
        <v>-39</v>
      </c>
      <c r="E53" s="27">
        <v>0</v>
      </c>
      <c r="F53" s="27">
        <v>-39</v>
      </c>
      <c r="G53" s="18">
        <v>44896</v>
      </c>
      <c r="H53" s="1" t="s">
        <v>662</v>
      </c>
      <c r="I53" s="19">
        <v>1529946</v>
      </c>
      <c r="J53" s="19" t="s">
        <v>1306</v>
      </c>
      <c r="K53" s="19">
        <v>167175</v>
      </c>
      <c r="L53" s="28">
        <v>44900</v>
      </c>
      <c r="M53" s="1" t="s">
        <v>186</v>
      </c>
      <c r="N53" s="11" t="s">
        <v>1291</v>
      </c>
      <c r="O53"/>
      <c r="P53" s="12">
        <v>-39</v>
      </c>
      <c r="Q53"/>
      <c r="R53" s="13">
        <v>1</v>
      </c>
      <c r="S53"/>
      <c r="T53" s="35" t="s">
        <v>1289</v>
      </c>
    </row>
    <row r="54" spans="1:20" ht="15" x14ac:dyDescent="0.25">
      <c r="A54" s="1" t="s">
        <v>655</v>
      </c>
      <c r="B54" s="1" t="s">
        <v>714</v>
      </c>
      <c r="C54" s="18">
        <v>44896</v>
      </c>
      <c r="D54" s="8">
        <v>-42.07</v>
      </c>
      <c r="E54" s="27">
        <v>0</v>
      </c>
      <c r="F54" s="27">
        <v>-42.07</v>
      </c>
      <c r="G54" s="18">
        <v>44896</v>
      </c>
      <c r="H54" s="1" t="s">
        <v>663</v>
      </c>
      <c r="I54" s="19">
        <v>1514688</v>
      </c>
      <c r="J54" s="19" t="s">
        <v>1304</v>
      </c>
      <c r="K54" s="19">
        <v>167175</v>
      </c>
      <c r="L54" s="28">
        <v>44900</v>
      </c>
      <c r="M54" s="1" t="s">
        <v>186</v>
      </c>
      <c r="N54" s="11" t="s">
        <v>1291</v>
      </c>
      <c r="O54"/>
      <c r="P54" s="12">
        <v>-42.07</v>
      </c>
      <c r="Q54"/>
      <c r="R54" s="13">
        <v>1</v>
      </c>
      <c r="S54"/>
      <c r="T54" s="35" t="s">
        <v>1289</v>
      </c>
    </row>
    <row r="55" spans="1:20" ht="15" x14ac:dyDescent="0.25">
      <c r="A55" s="1" t="s">
        <v>655</v>
      </c>
      <c r="B55" s="1" t="s">
        <v>715</v>
      </c>
      <c r="C55" s="18">
        <v>44896</v>
      </c>
      <c r="D55" s="8">
        <v>-84.08</v>
      </c>
      <c r="E55" s="27">
        <v>-20.88</v>
      </c>
      <c r="F55" s="27">
        <v>-63.2</v>
      </c>
      <c r="G55" s="18">
        <v>44896</v>
      </c>
      <c r="H55" s="1" t="s">
        <v>664</v>
      </c>
      <c r="I55" s="19">
        <v>1593358</v>
      </c>
      <c r="J55" s="19" t="s">
        <v>1322</v>
      </c>
      <c r="K55" s="19">
        <v>167175</v>
      </c>
      <c r="L55" s="28">
        <v>44900</v>
      </c>
      <c r="M55" s="1" t="s">
        <v>186</v>
      </c>
      <c r="N55" s="11" t="s">
        <v>1298</v>
      </c>
      <c r="O55"/>
      <c r="P55" s="12">
        <v>-31.6</v>
      </c>
      <c r="Q55"/>
      <c r="R55" s="13">
        <v>2</v>
      </c>
      <c r="S55"/>
      <c r="T55" s="35" t="s">
        <v>1289</v>
      </c>
    </row>
    <row r="56" spans="1:20" ht="15" x14ac:dyDescent="0.25">
      <c r="A56" s="1" t="s">
        <v>655</v>
      </c>
      <c r="B56" s="1" t="s">
        <v>716</v>
      </c>
      <c r="C56" s="18">
        <v>44896</v>
      </c>
      <c r="D56" s="8">
        <v>-64.47</v>
      </c>
      <c r="E56" s="27">
        <v>0</v>
      </c>
      <c r="F56" s="27">
        <v>-64.47</v>
      </c>
      <c r="G56" s="18">
        <v>44896</v>
      </c>
      <c r="H56" s="1" t="s">
        <v>665</v>
      </c>
      <c r="I56" s="19">
        <v>1585793</v>
      </c>
      <c r="J56" s="19" t="s">
        <v>1323</v>
      </c>
      <c r="K56" s="19">
        <v>167175</v>
      </c>
      <c r="L56" s="28">
        <v>44900</v>
      </c>
      <c r="M56" s="1" t="s">
        <v>186</v>
      </c>
      <c r="N56" s="11" t="s">
        <v>1291</v>
      </c>
      <c r="O56"/>
      <c r="P56" s="12">
        <v>-64.47</v>
      </c>
      <c r="Q56"/>
      <c r="R56" s="13">
        <v>1</v>
      </c>
      <c r="S56"/>
      <c r="T56" s="35" t="s">
        <v>1289</v>
      </c>
    </row>
    <row r="57" spans="1:20" ht="15" x14ac:dyDescent="0.25">
      <c r="A57" s="1" t="s">
        <v>655</v>
      </c>
      <c r="B57" s="1" t="s">
        <v>717</v>
      </c>
      <c r="C57" s="18">
        <v>44896</v>
      </c>
      <c r="D57" s="8">
        <v>-42.07</v>
      </c>
      <c r="E57" s="27">
        <v>0</v>
      </c>
      <c r="F57" s="27">
        <v>-42.07</v>
      </c>
      <c r="G57" s="18">
        <v>44896</v>
      </c>
      <c r="H57" s="1" t="s">
        <v>666</v>
      </c>
      <c r="I57" s="19">
        <v>1514684</v>
      </c>
      <c r="J57" s="19" t="s">
        <v>1324</v>
      </c>
      <c r="K57" s="19">
        <v>167175</v>
      </c>
      <c r="L57" s="28">
        <v>44900</v>
      </c>
      <c r="M57" s="1" t="s">
        <v>186</v>
      </c>
      <c r="N57" s="11" t="s">
        <v>1291</v>
      </c>
      <c r="O57"/>
      <c r="P57" s="12">
        <v>-42.07</v>
      </c>
      <c r="Q57"/>
      <c r="R57" s="13">
        <v>1</v>
      </c>
      <c r="S57"/>
      <c r="T57" s="35" t="s">
        <v>1289</v>
      </c>
    </row>
    <row r="58" spans="1:20" ht="15" x14ac:dyDescent="0.25">
      <c r="A58" s="1" t="s">
        <v>655</v>
      </c>
      <c r="B58" s="1" t="s">
        <v>717</v>
      </c>
      <c r="C58" s="18">
        <v>44896</v>
      </c>
      <c r="D58" s="8">
        <v>-42.07</v>
      </c>
      <c r="E58" s="27">
        <v>0</v>
      </c>
      <c r="F58" s="27">
        <v>-42.07</v>
      </c>
      <c r="G58" s="18">
        <v>44896</v>
      </c>
      <c r="H58" s="1" t="s">
        <v>666</v>
      </c>
      <c r="I58" s="19">
        <v>1514688</v>
      </c>
      <c r="J58" s="19" t="s">
        <v>1304</v>
      </c>
      <c r="K58" s="19">
        <v>167175</v>
      </c>
      <c r="L58" s="28">
        <v>44900</v>
      </c>
      <c r="M58" s="1" t="s">
        <v>186</v>
      </c>
      <c r="N58" s="11" t="s">
        <v>1291</v>
      </c>
      <c r="O58"/>
      <c r="P58" s="12">
        <v>-42.07</v>
      </c>
      <c r="Q58"/>
      <c r="R58" s="13">
        <v>1</v>
      </c>
      <c r="S58"/>
      <c r="T58" s="35" t="s">
        <v>1289</v>
      </c>
    </row>
    <row r="59" spans="1:20" ht="15" x14ac:dyDescent="0.25">
      <c r="A59" s="1" t="s">
        <v>655</v>
      </c>
      <c r="B59" s="1" t="s">
        <v>718</v>
      </c>
      <c r="C59" s="18">
        <v>44896</v>
      </c>
      <c r="D59" s="8">
        <v>-87.6</v>
      </c>
      <c r="E59" s="27">
        <v>-10.25</v>
      </c>
      <c r="F59" s="27">
        <v>-77.349999999999994</v>
      </c>
      <c r="G59" s="18">
        <v>44896</v>
      </c>
      <c r="H59" s="1" t="s">
        <v>667</v>
      </c>
      <c r="I59" s="19">
        <v>1662420</v>
      </c>
      <c r="J59" s="19" t="s">
        <v>1318</v>
      </c>
      <c r="K59" s="19">
        <v>167175</v>
      </c>
      <c r="L59" s="28">
        <v>44900</v>
      </c>
      <c r="M59" s="1" t="s">
        <v>186</v>
      </c>
      <c r="N59" s="11" t="s">
        <v>1301</v>
      </c>
      <c r="O59"/>
      <c r="P59" s="12">
        <v>-77.349999999999994</v>
      </c>
      <c r="Q59"/>
      <c r="R59" s="13">
        <v>1</v>
      </c>
      <c r="S59"/>
      <c r="T59" s="35" t="s">
        <v>1289</v>
      </c>
    </row>
    <row r="60" spans="1:20" ht="15" x14ac:dyDescent="0.25">
      <c r="A60" s="1" t="s">
        <v>655</v>
      </c>
      <c r="B60" s="1" t="s">
        <v>719</v>
      </c>
      <c r="C60" s="18">
        <v>44896</v>
      </c>
      <c r="D60" s="8">
        <v>-64.47</v>
      </c>
      <c r="E60" s="27">
        <v>0</v>
      </c>
      <c r="F60" s="27">
        <v>-64.47</v>
      </c>
      <c r="G60" s="18">
        <v>44896</v>
      </c>
      <c r="H60" s="1" t="s">
        <v>668</v>
      </c>
      <c r="I60" s="19">
        <v>1585796</v>
      </c>
      <c r="J60" s="19" t="s">
        <v>1309</v>
      </c>
      <c r="K60" s="19">
        <v>167175</v>
      </c>
      <c r="L60" s="28">
        <v>44900</v>
      </c>
      <c r="M60" s="1" t="s">
        <v>186</v>
      </c>
      <c r="N60" s="11" t="s">
        <v>1291</v>
      </c>
      <c r="O60"/>
      <c r="P60" s="12">
        <v>-64.47</v>
      </c>
      <c r="Q60"/>
      <c r="R60" s="13">
        <v>1</v>
      </c>
      <c r="S60"/>
      <c r="T60" s="35" t="s">
        <v>1289</v>
      </c>
    </row>
    <row r="61" spans="1:20" ht="15" x14ac:dyDescent="0.25">
      <c r="A61" s="1" t="s">
        <v>655</v>
      </c>
      <c r="B61" s="1" t="s">
        <v>720</v>
      </c>
      <c r="C61" s="18">
        <v>44896</v>
      </c>
      <c r="D61" s="8">
        <v>-78</v>
      </c>
      <c r="E61" s="27">
        <v>0</v>
      </c>
      <c r="F61" s="27">
        <v>-78</v>
      </c>
      <c r="G61" s="18">
        <v>44896</v>
      </c>
      <c r="H61" s="1" t="s">
        <v>669</v>
      </c>
      <c r="I61" s="19">
        <v>1529946</v>
      </c>
      <c r="J61" s="19" t="s">
        <v>1306</v>
      </c>
      <c r="K61" s="19">
        <v>167175</v>
      </c>
      <c r="L61" s="28">
        <v>44900</v>
      </c>
      <c r="M61" s="1" t="s">
        <v>186</v>
      </c>
      <c r="N61" s="11" t="s">
        <v>1291</v>
      </c>
      <c r="O61"/>
      <c r="P61" s="12">
        <v>-39</v>
      </c>
      <c r="Q61"/>
      <c r="R61" s="13">
        <v>2</v>
      </c>
      <c r="S61"/>
      <c r="T61" s="35" t="s">
        <v>1289</v>
      </c>
    </row>
    <row r="62" spans="1:20" ht="15" x14ac:dyDescent="0.25">
      <c r="A62" s="1" t="s">
        <v>655</v>
      </c>
      <c r="B62" s="1" t="s">
        <v>721</v>
      </c>
      <c r="C62" s="18">
        <v>44896</v>
      </c>
      <c r="D62" s="8">
        <v>-70.62</v>
      </c>
      <c r="E62" s="27">
        <v>0</v>
      </c>
      <c r="F62" s="27">
        <v>-70.62</v>
      </c>
      <c r="G62" s="18">
        <v>44896</v>
      </c>
      <c r="H62" s="1" t="s">
        <v>670</v>
      </c>
      <c r="I62" s="19">
        <v>1585799</v>
      </c>
      <c r="J62" s="19" t="s">
        <v>1292</v>
      </c>
      <c r="K62" s="19">
        <v>167175</v>
      </c>
      <c r="L62" s="28">
        <v>44900</v>
      </c>
      <c r="M62" s="1" t="s">
        <v>186</v>
      </c>
      <c r="N62" s="11" t="s">
        <v>1291</v>
      </c>
      <c r="O62"/>
      <c r="P62" s="12">
        <v>-70.62</v>
      </c>
      <c r="Q62"/>
      <c r="R62" s="13">
        <v>1</v>
      </c>
      <c r="S62"/>
      <c r="T62" s="35" t="s">
        <v>1289</v>
      </c>
    </row>
    <row r="63" spans="1:20" ht="15" x14ac:dyDescent="0.25">
      <c r="A63" s="1" t="s">
        <v>671</v>
      </c>
      <c r="B63" s="1" t="s">
        <v>722</v>
      </c>
      <c r="C63" s="18">
        <v>44897</v>
      </c>
      <c r="D63" s="8">
        <v>-96.4</v>
      </c>
      <c r="E63" s="27">
        <v>-10.55</v>
      </c>
      <c r="F63" s="27">
        <v>-85.85</v>
      </c>
      <c r="G63" s="18">
        <v>44897</v>
      </c>
      <c r="H63" s="1" t="s">
        <v>672</v>
      </c>
      <c r="I63" s="19">
        <v>1662421</v>
      </c>
      <c r="J63" s="19" t="s">
        <v>1300</v>
      </c>
      <c r="K63" s="19">
        <v>167189</v>
      </c>
      <c r="L63" s="28">
        <v>44901</v>
      </c>
      <c r="M63" s="1" t="s">
        <v>186</v>
      </c>
      <c r="N63" s="11" t="s">
        <v>1301</v>
      </c>
      <c r="O63"/>
      <c r="P63" s="12">
        <v>-85.85</v>
      </c>
      <c r="Q63"/>
      <c r="R63" s="13">
        <v>1</v>
      </c>
      <c r="S63"/>
      <c r="T63" s="35" t="s">
        <v>1289</v>
      </c>
    </row>
    <row r="64" spans="1:20" ht="15" x14ac:dyDescent="0.25">
      <c r="A64" s="1" t="s">
        <v>671</v>
      </c>
      <c r="B64" s="1" t="s">
        <v>723</v>
      </c>
      <c r="C64" s="18">
        <v>44897</v>
      </c>
      <c r="D64" s="8">
        <v>-96.4</v>
      </c>
      <c r="E64" s="27">
        <v>-10.55</v>
      </c>
      <c r="F64" s="27">
        <v>-85.85</v>
      </c>
      <c r="G64" s="18">
        <v>44897</v>
      </c>
      <c r="H64" s="1" t="s">
        <v>673</v>
      </c>
      <c r="I64" s="19">
        <v>1662421</v>
      </c>
      <c r="J64" s="19" t="s">
        <v>1300</v>
      </c>
      <c r="K64" s="19">
        <v>167189</v>
      </c>
      <c r="L64" s="28">
        <v>44901</v>
      </c>
      <c r="M64" s="1" t="s">
        <v>186</v>
      </c>
      <c r="N64" s="11" t="s">
        <v>1301</v>
      </c>
      <c r="O64"/>
      <c r="P64" s="12">
        <v>-85.85</v>
      </c>
      <c r="Q64"/>
      <c r="R64" s="13">
        <v>1</v>
      </c>
      <c r="S64"/>
      <c r="T64" s="35" t="s">
        <v>1289</v>
      </c>
    </row>
    <row r="65" spans="1:20" ht="15" x14ac:dyDescent="0.25">
      <c r="A65" s="1" t="s">
        <v>671</v>
      </c>
      <c r="B65" s="1" t="s">
        <v>724</v>
      </c>
      <c r="C65" s="18">
        <v>44897</v>
      </c>
      <c r="D65" s="8">
        <v>-36.590000000000003</v>
      </c>
      <c r="E65" s="27">
        <v>0</v>
      </c>
      <c r="F65" s="27">
        <v>-36.590000000000003</v>
      </c>
      <c r="G65" s="18">
        <v>44897</v>
      </c>
      <c r="H65" s="1" t="s">
        <v>674</v>
      </c>
      <c r="I65" s="19">
        <v>1459091</v>
      </c>
      <c r="J65" s="19" t="s">
        <v>1325</v>
      </c>
      <c r="K65" s="19">
        <v>167189</v>
      </c>
      <c r="L65" s="28">
        <v>44901</v>
      </c>
      <c r="M65" s="1" t="s">
        <v>186</v>
      </c>
      <c r="N65" s="11" t="s">
        <v>1291</v>
      </c>
      <c r="O65"/>
      <c r="P65" s="12">
        <v>-36.590000000000003</v>
      </c>
      <c r="Q65"/>
      <c r="R65" s="13">
        <v>1</v>
      </c>
      <c r="S65"/>
      <c r="T65" s="35" t="s">
        <v>1289</v>
      </c>
    </row>
    <row r="66" spans="1:20" ht="15" x14ac:dyDescent="0.25">
      <c r="A66" s="1" t="s">
        <v>671</v>
      </c>
      <c r="B66" s="1" t="s">
        <v>725</v>
      </c>
      <c r="C66" s="18">
        <v>44899</v>
      </c>
      <c r="D66" s="8">
        <v>-68.63</v>
      </c>
      <c r="E66" s="27">
        <v>0</v>
      </c>
      <c r="F66" s="27">
        <v>-68.63</v>
      </c>
      <c r="G66" s="18">
        <v>44899</v>
      </c>
      <c r="H66" s="1" t="s">
        <v>675</v>
      </c>
      <c r="I66" s="19">
        <v>1529951</v>
      </c>
      <c r="J66" s="19" t="s">
        <v>1326</v>
      </c>
      <c r="K66" s="19">
        <v>167189</v>
      </c>
      <c r="L66" s="28">
        <v>44901</v>
      </c>
      <c r="M66" s="1" t="s">
        <v>186</v>
      </c>
      <c r="N66" s="11" t="s">
        <v>1291</v>
      </c>
      <c r="O66"/>
      <c r="P66" s="12">
        <v>-68.63</v>
      </c>
      <c r="Q66"/>
      <c r="R66" s="13">
        <v>1</v>
      </c>
      <c r="S66"/>
      <c r="T66" s="35" t="s">
        <v>1289</v>
      </c>
    </row>
    <row r="67" spans="1:20" ht="15" x14ac:dyDescent="0.25">
      <c r="A67" s="1" t="s">
        <v>671</v>
      </c>
      <c r="B67" s="1" t="s">
        <v>726</v>
      </c>
      <c r="C67" s="18">
        <v>44897</v>
      </c>
      <c r="D67" s="8">
        <v>-96.4</v>
      </c>
      <c r="E67" s="27">
        <v>-10.55</v>
      </c>
      <c r="F67" s="27">
        <v>-85.85</v>
      </c>
      <c r="G67" s="18">
        <v>44897</v>
      </c>
      <c r="H67" s="1" t="s">
        <v>676</v>
      </c>
      <c r="I67" s="19">
        <v>1662422</v>
      </c>
      <c r="J67" s="19" t="s">
        <v>1327</v>
      </c>
      <c r="K67" s="19">
        <v>167189</v>
      </c>
      <c r="L67" s="28">
        <v>44901</v>
      </c>
      <c r="M67" s="1" t="s">
        <v>186</v>
      </c>
      <c r="N67" s="11" t="s">
        <v>1301</v>
      </c>
      <c r="O67"/>
      <c r="P67" s="12">
        <v>-85.85</v>
      </c>
      <c r="Q67"/>
      <c r="R67" s="13">
        <v>1</v>
      </c>
      <c r="S67"/>
      <c r="T67" s="35" t="s">
        <v>1289</v>
      </c>
    </row>
    <row r="68" spans="1:20" ht="15" x14ac:dyDescent="0.25">
      <c r="A68" s="1" t="s">
        <v>671</v>
      </c>
      <c r="B68" s="1" t="s">
        <v>727</v>
      </c>
      <c r="C68" s="18">
        <v>44898</v>
      </c>
      <c r="D68" s="8">
        <v>-141.24</v>
      </c>
      <c r="E68" s="27">
        <v>0</v>
      </c>
      <c r="F68" s="27">
        <v>-141.24</v>
      </c>
      <c r="G68" s="18">
        <v>44898</v>
      </c>
      <c r="H68" s="1" t="s">
        <v>677</v>
      </c>
      <c r="I68" s="19">
        <v>1585799</v>
      </c>
      <c r="J68" s="19" t="s">
        <v>1292</v>
      </c>
      <c r="K68" s="19">
        <v>167189</v>
      </c>
      <c r="L68" s="28">
        <v>44901</v>
      </c>
      <c r="M68" s="1" t="s">
        <v>186</v>
      </c>
      <c r="N68" s="11" t="s">
        <v>1291</v>
      </c>
      <c r="O68"/>
      <c r="P68" s="12">
        <v>-70.62</v>
      </c>
      <c r="Q68"/>
      <c r="R68" s="13">
        <v>2</v>
      </c>
      <c r="S68"/>
      <c r="T68" s="35" t="s">
        <v>1289</v>
      </c>
    </row>
    <row r="69" spans="1:20" ht="15" x14ac:dyDescent="0.25">
      <c r="A69" s="1" t="s">
        <v>671</v>
      </c>
      <c r="B69" s="1" t="s">
        <v>728</v>
      </c>
      <c r="C69" s="18">
        <v>44897</v>
      </c>
      <c r="D69" s="8">
        <v>-128.94</v>
      </c>
      <c r="E69" s="27">
        <v>0</v>
      </c>
      <c r="F69" s="27">
        <v>-128.94</v>
      </c>
      <c r="G69" s="18">
        <v>44897</v>
      </c>
      <c r="H69" s="1" t="s">
        <v>678</v>
      </c>
      <c r="I69" s="19">
        <v>1585795</v>
      </c>
      <c r="J69" s="19" t="s">
        <v>1290</v>
      </c>
      <c r="K69" s="19">
        <v>167189</v>
      </c>
      <c r="L69" s="28">
        <v>44901</v>
      </c>
      <c r="M69" s="1" t="s">
        <v>186</v>
      </c>
      <c r="N69" s="11" t="s">
        <v>1291</v>
      </c>
      <c r="O69"/>
      <c r="P69" s="12">
        <v>-64.47</v>
      </c>
      <c r="Q69"/>
      <c r="R69" s="13">
        <v>2</v>
      </c>
      <c r="S69"/>
      <c r="T69" s="35" t="s">
        <v>1289</v>
      </c>
    </row>
    <row r="70" spans="1:20" ht="15" x14ac:dyDescent="0.25">
      <c r="A70" s="1" t="s">
        <v>671</v>
      </c>
      <c r="B70" s="1" t="s">
        <v>729</v>
      </c>
      <c r="C70" s="18">
        <v>44898</v>
      </c>
      <c r="D70" s="8">
        <v>-87.6</v>
      </c>
      <c r="E70" s="27">
        <v>-10.25</v>
      </c>
      <c r="F70" s="27">
        <v>-77.349999999999994</v>
      </c>
      <c r="G70" s="18">
        <v>44898</v>
      </c>
      <c r="H70" s="1" t="s">
        <v>679</v>
      </c>
      <c r="I70" s="19">
        <v>1662420</v>
      </c>
      <c r="J70" s="19" t="s">
        <v>1318</v>
      </c>
      <c r="K70" s="19">
        <v>167189</v>
      </c>
      <c r="L70" s="28">
        <v>44901</v>
      </c>
      <c r="M70" s="1" t="s">
        <v>186</v>
      </c>
      <c r="N70" s="11" t="s">
        <v>1301</v>
      </c>
      <c r="O70"/>
      <c r="P70" s="12">
        <v>-77.349999999999994</v>
      </c>
      <c r="Q70"/>
      <c r="R70" s="13">
        <v>1</v>
      </c>
      <c r="S70"/>
      <c r="T70" s="35" t="s">
        <v>1289</v>
      </c>
    </row>
    <row r="71" spans="1:20" ht="15" x14ac:dyDescent="0.25">
      <c r="A71" s="1" t="s">
        <v>671</v>
      </c>
      <c r="B71" s="1" t="s">
        <v>729</v>
      </c>
      <c r="C71" s="18">
        <v>44898</v>
      </c>
      <c r="D71" s="8">
        <v>-96.4</v>
      </c>
      <c r="E71" s="27">
        <v>-10.55</v>
      </c>
      <c r="F71" s="27">
        <v>-85.85</v>
      </c>
      <c r="G71" s="18">
        <v>44898</v>
      </c>
      <c r="H71" s="1" t="s">
        <v>679</v>
      </c>
      <c r="I71" s="19">
        <v>1662421</v>
      </c>
      <c r="J71" s="19" t="s">
        <v>1300</v>
      </c>
      <c r="K71" s="19">
        <v>167189</v>
      </c>
      <c r="L71" s="28">
        <v>44901</v>
      </c>
      <c r="M71" s="1" t="s">
        <v>186</v>
      </c>
      <c r="N71" s="11" t="s">
        <v>1301</v>
      </c>
      <c r="O71"/>
      <c r="P71" s="12">
        <v>-85.85</v>
      </c>
      <c r="Q71"/>
      <c r="R71" s="13">
        <v>1</v>
      </c>
      <c r="S71"/>
      <c r="T71" s="35" t="s">
        <v>1289</v>
      </c>
    </row>
    <row r="72" spans="1:20" ht="15" x14ac:dyDescent="0.25">
      <c r="A72" s="1" t="s">
        <v>671</v>
      </c>
      <c r="B72" s="1" t="s">
        <v>729</v>
      </c>
      <c r="C72" s="18">
        <v>44898</v>
      </c>
      <c r="D72" s="8">
        <v>-96.4</v>
      </c>
      <c r="E72" s="27">
        <v>-10.55</v>
      </c>
      <c r="F72" s="27">
        <v>-85.85</v>
      </c>
      <c r="G72" s="18">
        <v>44898</v>
      </c>
      <c r="H72" s="1" t="s">
        <v>679</v>
      </c>
      <c r="I72" s="19">
        <v>1662422</v>
      </c>
      <c r="J72" s="19" t="s">
        <v>1327</v>
      </c>
      <c r="K72" s="19">
        <v>167189</v>
      </c>
      <c r="L72" s="28">
        <v>44901</v>
      </c>
      <c r="M72" s="1" t="s">
        <v>186</v>
      </c>
      <c r="N72" s="11" t="s">
        <v>1301</v>
      </c>
      <c r="O72"/>
      <c r="P72" s="12">
        <v>-85.85</v>
      </c>
      <c r="Q72"/>
      <c r="R72" s="13">
        <v>1</v>
      </c>
      <c r="S72"/>
      <c r="T72" s="35" t="s">
        <v>1289</v>
      </c>
    </row>
    <row r="73" spans="1:20" ht="15" x14ac:dyDescent="0.25">
      <c r="A73" s="1" t="s">
        <v>671</v>
      </c>
      <c r="B73" s="1" t="s">
        <v>730</v>
      </c>
      <c r="C73" s="18">
        <v>44897</v>
      </c>
      <c r="D73" s="8">
        <v>-39</v>
      </c>
      <c r="E73" s="27">
        <v>0</v>
      </c>
      <c r="F73" s="27">
        <v>-39</v>
      </c>
      <c r="G73" s="18">
        <v>44897</v>
      </c>
      <c r="H73" s="1" t="s">
        <v>680</v>
      </c>
      <c r="I73" s="19">
        <v>1529947</v>
      </c>
      <c r="J73" s="19" t="s">
        <v>1294</v>
      </c>
      <c r="K73" s="19">
        <v>167189</v>
      </c>
      <c r="L73" s="28">
        <v>44901</v>
      </c>
      <c r="M73" s="1" t="s">
        <v>186</v>
      </c>
      <c r="N73" s="11" t="s">
        <v>1291</v>
      </c>
      <c r="O73"/>
      <c r="P73" s="12">
        <v>-39</v>
      </c>
      <c r="Q73"/>
      <c r="R73" s="13">
        <v>1</v>
      </c>
      <c r="S73"/>
      <c r="T73" s="35" t="s">
        <v>1289</v>
      </c>
    </row>
    <row r="74" spans="1:20" ht="15" x14ac:dyDescent="0.25">
      <c r="A74" s="1" t="s">
        <v>671</v>
      </c>
      <c r="B74" s="1" t="s">
        <v>730</v>
      </c>
      <c r="C74" s="18">
        <v>44897</v>
      </c>
      <c r="D74" s="8">
        <v>-68.63</v>
      </c>
      <c r="E74" s="27">
        <v>0</v>
      </c>
      <c r="F74" s="27">
        <v>-68.63</v>
      </c>
      <c r="G74" s="18">
        <v>44897</v>
      </c>
      <c r="H74" s="1" t="s">
        <v>680</v>
      </c>
      <c r="I74" s="19">
        <v>1529951</v>
      </c>
      <c r="J74" s="19" t="s">
        <v>1326</v>
      </c>
      <c r="K74" s="19">
        <v>167189</v>
      </c>
      <c r="L74" s="28">
        <v>44901</v>
      </c>
      <c r="M74" s="1" t="s">
        <v>186</v>
      </c>
      <c r="N74" s="11" t="s">
        <v>1291</v>
      </c>
      <c r="O74"/>
      <c r="P74" s="12">
        <v>-68.63</v>
      </c>
      <c r="Q74"/>
      <c r="R74" s="13">
        <v>1</v>
      </c>
      <c r="S74"/>
      <c r="T74" s="35" t="s">
        <v>1289</v>
      </c>
    </row>
    <row r="75" spans="1:20" ht="15" x14ac:dyDescent="0.25">
      <c r="A75" s="1" t="s">
        <v>671</v>
      </c>
      <c r="B75" s="1" t="s">
        <v>731</v>
      </c>
      <c r="C75" s="18">
        <v>44897</v>
      </c>
      <c r="D75" s="8">
        <v>-42.04</v>
      </c>
      <c r="E75" s="27">
        <v>-10.44</v>
      </c>
      <c r="F75" s="27">
        <v>-31.6</v>
      </c>
      <c r="G75" s="18">
        <v>44897</v>
      </c>
      <c r="H75" s="1" t="s">
        <v>681</v>
      </c>
      <c r="I75" s="19">
        <v>1540785</v>
      </c>
      <c r="J75" s="19" t="s">
        <v>1328</v>
      </c>
      <c r="K75" s="19">
        <v>167189</v>
      </c>
      <c r="L75" s="28">
        <v>44901</v>
      </c>
      <c r="M75" s="1" t="s">
        <v>186</v>
      </c>
      <c r="N75" s="11" t="s">
        <v>1298</v>
      </c>
      <c r="O75"/>
      <c r="P75" s="12">
        <v>-31.6</v>
      </c>
      <c r="Q75"/>
      <c r="R75" s="13">
        <v>1</v>
      </c>
      <c r="S75"/>
      <c r="T75" s="35" t="s">
        <v>1289</v>
      </c>
    </row>
    <row r="76" spans="1:20" ht="15" x14ac:dyDescent="0.25">
      <c r="A76" s="1" t="s">
        <v>671</v>
      </c>
      <c r="B76" s="1" t="s">
        <v>731</v>
      </c>
      <c r="C76" s="18">
        <v>44897</v>
      </c>
      <c r="D76" s="8">
        <v>-38.08</v>
      </c>
      <c r="E76" s="27">
        <v>-9.93</v>
      </c>
      <c r="F76" s="27">
        <v>-28.15</v>
      </c>
      <c r="G76" s="18">
        <v>44897</v>
      </c>
      <c r="H76" s="1" t="s">
        <v>681</v>
      </c>
      <c r="I76" s="19">
        <v>1593356</v>
      </c>
      <c r="J76" s="19" t="s">
        <v>1329</v>
      </c>
      <c r="K76" s="19">
        <v>167189</v>
      </c>
      <c r="L76" s="28">
        <v>44901</v>
      </c>
      <c r="M76" s="1" t="s">
        <v>186</v>
      </c>
      <c r="N76" s="11" t="s">
        <v>1298</v>
      </c>
      <c r="O76"/>
      <c r="P76" s="12">
        <v>-28.15</v>
      </c>
      <c r="Q76"/>
      <c r="R76" s="13">
        <v>1</v>
      </c>
      <c r="S76"/>
      <c r="T76" s="35" t="s">
        <v>1289</v>
      </c>
    </row>
    <row r="77" spans="1:20" ht="15" x14ac:dyDescent="0.25">
      <c r="A77" s="1" t="s">
        <v>671</v>
      </c>
      <c r="B77" s="1" t="s">
        <v>732</v>
      </c>
      <c r="C77" s="18">
        <v>44897</v>
      </c>
      <c r="D77" s="8">
        <v>-38.08</v>
      </c>
      <c r="E77" s="27">
        <v>-9.93</v>
      </c>
      <c r="F77" s="27">
        <v>-28.15</v>
      </c>
      <c r="G77" s="18">
        <v>44897</v>
      </c>
      <c r="H77" s="1" t="s">
        <v>682</v>
      </c>
      <c r="I77" s="19">
        <v>1593357</v>
      </c>
      <c r="J77" s="19" t="s">
        <v>1302</v>
      </c>
      <c r="K77" s="19">
        <v>167189</v>
      </c>
      <c r="L77" s="28">
        <v>44901</v>
      </c>
      <c r="M77" s="1" t="s">
        <v>186</v>
      </c>
      <c r="N77" s="11" t="s">
        <v>1298</v>
      </c>
      <c r="O77"/>
      <c r="P77" s="12">
        <v>-28.15</v>
      </c>
      <c r="Q77"/>
      <c r="R77" s="13">
        <v>1</v>
      </c>
      <c r="S77"/>
      <c r="T77" s="35" t="s">
        <v>1289</v>
      </c>
    </row>
    <row r="78" spans="1:20" ht="15" x14ac:dyDescent="0.25">
      <c r="A78" s="1" t="s">
        <v>671</v>
      </c>
      <c r="B78" s="1" t="s">
        <v>732</v>
      </c>
      <c r="C78" s="18">
        <v>44897</v>
      </c>
      <c r="D78" s="8">
        <v>-96.399999999999991</v>
      </c>
      <c r="E78" s="27">
        <v>-10.55</v>
      </c>
      <c r="F78" s="27">
        <v>-85.85</v>
      </c>
      <c r="G78" s="18">
        <v>44897</v>
      </c>
      <c r="H78" s="1" t="s">
        <v>682</v>
      </c>
      <c r="I78" s="19">
        <v>1662421</v>
      </c>
      <c r="J78" s="19" t="s">
        <v>1300</v>
      </c>
      <c r="K78" s="19">
        <v>167189</v>
      </c>
      <c r="L78" s="28">
        <v>44901</v>
      </c>
      <c r="M78" s="1" t="s">
        <v>186</v>
      </c>
      <c r="N78" s="11" t="s">
        <v>1301</v>
      </c>
      <c r="O78"/>
      <c r="P78" s="12">
        <v>-85.85</v>
      </c>
      <c r="Q78"/>
      <c r="R78" s="13">
        <v>1</v>
      </c>
      <c r="S78"/>
      <c r="T78" s="35" t="s">
        <v>1289</v>
      </c>
    </row>
    <row r="79" spans="1:20" ht="15" x14ac:dyDescent="0.25">
      <c r="A79" s="1" t="s">
        <v>671</v>
      </c>
      <c r="B79" s="1" t="s">
        <v>733</v>
      </c>
      <c r="C79" s="18">
        <v>44898</v>
      </c>
      <c r="D79" s="8">
        <v>-25.55</v>
      </c>
      <c r="E79" s="27">
        <v>0</v>
      </c>
      <c r="F79" s="27">
        <v>-25.55</v>
      </c>
      <c r="G79" s="18">
        <v>44898</v>
      </c>
      <c r="H79" s="1" t="s">
        <v>683</v>
      </c>
      <c r="I79" s="19">
        <v>1516592</v>
      </c>
      <c r="J79" s="19" t="s">
        <v>1299</v>
      </c>
      <c r="K79" s="19">
        <v>167189</v>
      </c>
      <c r="L79" s="28">
        <v>44901</v>
      </c>
      <c r="M79" s="1" t="s">
        <v>186</v>
      </c>
      <c r="N79" s="11" t="s">
        <v>1291</v>
      </c>
      <c r="O79"/>
      <c r="P79" s="12">
        <v>-25.55</v>
      </c>
      <c r="Q79"/>
      <c r="R79" s="13">
        <v>1</v>
      </c>
      <c r="S79"/>
      <c r="T79" s="35" t="s">
        <v>1289</v>
      </c>
    </row>
    <row r="80" spans="1:20" ht="15" x14ac:dyDescent="0.25">
      <c r="A80" s="1" t="s">
        <v>671</v>
      </c>
      <c r="B80" s="1" t="s">
        <v>733</v>
      </c>
      <c r="C80" s="18">
        <v>44898</v>
      </c>
      <c r="D80" s="8">
        <v>-39</v>
      </c>
      <c r="E80" s="27">
        <v>0</v>
      </c>
      <c r="F80" s="27">
        <v>-39</v>
      </c>
      <c r="G80" s="18">
        <v>44898</v>
      </c>
      <c r="H80" s="1" t="s">
        <v>683</v>
      </c>
      <c r="I80" s="19">
        <v>1529947</v>
      </c>
      <c r="J80" s="19" t="s">
        <v>1294</v>
      </c>
      <c r="K80" s="19">
        <v>167189</v>
      </c>
      <c r="L80" s="28">
        <v>44901</v>
      </c>
      <c r="M80" s="1" t="s">
        <v>186</v>
      </c>
      <c r="N80" s="11" t="s">
        <v>1291</v>
      </c>
      <c r="O80"/>
      <c r="P80" s="12">
        <v>-39</v>
      </c>
      <c r="Q80"/>
      <c r="R80" s="13">
        <v>1</v>
      </c>
      <c r="S80"/>
      <c r="T80" s="35" t="s">
        <v>1289</v>
      </c>
    </row>
    <row r="81" spans="1:20" ht="15" x14ac:dyDescent="0.25">
      <c r="A81" s="1" t="s">
        <v>671</v>
      </c>
      <c r="B81" s="1" t="s">
        <v>733</v>
      </c>
      <c r="C81" s="18">
        <v>44898</v>
      </c>
      <c r="D81" s="8">
        <v>-64.47</v>
      </c>
      <c r="E81" s="27">
        <v>0</v>
      </c>
      <c r="F81" s="27">
        <v>-64.47</v>
      </c>
      <c r="G81" s="18">
        <v>44898</v>
      </c>
      <c r="H81" s="1" t="s">
        <v>683</v>
      </c>
      <c r="I81" s="19">
        <v>1585797</v>
      </c>
      <c r="J81" s="19" t="s">
        <v>1305</v>
      </c>
      <c r="K81" s="19">
        <v>167189</v>
      </c>
      <c r="L81" s="28">
        <v>44901</v>
      </c>
      <c r="M81" s="1" t="s">
        <v>186</v>
      </c>
      <c r="N81" s="11" t="s">
        <v>1291</v>
      </c>
      <c r="O81"/>
      <c r="P81" s="12">
        <v>-64.47</v>
      </c>
      <c r="Q81"/>
      <c r="R81" s="13">
        <v>1</v>
      </c>
      <c r="S81"/>
      <c r="T81" s="35" t="s">
        <v>1289</v>
      </c>
    </row>
    <row r="82" spans="1:20" ht="15" x14ac:dyDescent="0.25">
      <c r="A82" s="1" t="s">
        <v>671</v>
      </c>
      <c r="B82" s="1" t="s">
        <v>734</v>
      </c>
      <c r="C82" s="18">
        <v>44898</v>
      </c>
      <c r="D82" s="8">
        <v>-266.56</v>
      </c>
      <c r="E82" s="27">
        <v>-69.510000000000005</v>
      </c>
      <c r="F82" s="27">
        <v>-197.05</v>
      </c>
      <c r="G82" s="18">
        <v>44898</v>
      </c>
      <c r="H82" s="1" t="s">
        <v>684</v>
      </c>
      <c r="I82" s="19">
        <v>1593357</v>
      </c>
      <c r="J82" s="19" t="s">
        <v>1302</v>
      </c>
      <c r="K82" s="19">
        <v>167189</v>
      </c>
      <c r="L82" s="28">
        <v>44901</v>
      </c>
      <c r="M82" s="1" t="s">
        <v>186</v>
      </c>
      <c r="N82" s="11" t="s">
        <v>1298</v>
      </c>
      <c r="O82"/>
      <c r="P82" s="12">
        <v>-28.15</v>
      </c>
      <c r="Q82"/>
      <c r="R82" s="13">
        <v>7.0000000000000009</v>
      </c>
      <c r="S82"/>
      <c r="T82" s="35" t="s">
        <v>1289</v>
      </c>
    </row>
    <row r="83" spans="1:20" ht="15" x14ac:dyDescent="0.25">
      <c r="A83" s="1" t="s">
        <v>671</v>
      </c>
      <c r="B83" s="1" t="s">
        <v>734</v>
      </c>
      <c r="C83" s="18">
        <v>44898</v>
      </c>
      <c r="D83" s="8">
        <v>-87.6</v>
      </c>
      <c r="E83" s="27">
        <v>-10.25</v>
      </c>
      <c r="F83" s="27">
        <v>-77.349999999999994</v>
      </c>
      <c r="G83" s="18">
        <v>44898</v>
      </c>
      <c r="H83" s="1" t="s">
        <v>684</v>
      </c>
      <c r="I83" s="19">
        <v>1662420</v>
      </c>
      <c r="J83" s="19" t="s">
        <v>1318</v>
      </c>
      <c r="K83" s="19">
        <v>167189</v>
      </c>
      <c r="L83" s="28">
        <v>44901</v>
      </c>
      <c r="M83" s="1" t="s">
        <v>186</v>
      </c>
      <c r="N83" s="11" t="s">
        <v>1301</v>
      </c>
      <c r="O83"/>
      <c r="P83" s="12">
        <v>-77.349999999999994</v>
      </c>
      <c r="Q83"/>
      <c r="R83" s="13">
        <v>1</v>
      </c>
      <c r="S83"/>
      <c r="T83" s="35" t="s">
        <v>1289</v>
      </c>
    </row>
    <row r="84" spans="1:20" ht="15" x14ac:dyDescent="0.25">
      <c r="A84" s="1" t="s">
        <v>671</v>
      </c>
      <c r="B84" s="1" t="s">
        <v>734</v>
      </c>
      <c r="C84" s="18">
        <v>44898</v>
      </c>
      <c r="D84" s="8">
        <v>-96.399999999999991</v>
      </c>
      <c r="E84" s="27">
        <v>-10.55</v>
      </c>
      <c r="F84" s="27">
        <v>-85.85</v>
      </c>
      <c r="G84" s="18">
        <v>44898</v>
      </c>
      <c r="H84" s="1" t="s">
        <v>684</v>
      </c>
      <c r="I84" s="19">
        <v>1662421</v>
      </c>
      <c r="J84" s="19" t="s">
        <v>1300</v>
      </c>
      <c r="K84" s="19">
        <v>167189</v>
      </c>
      <c r="L84" s="28">
        <v>44901</v>
      </c>
      <c r="M84" s="1" t="s">
        <v>186</v>
      </c>
      <c r="N84" s="11" t="s">
        <v>1301</v>
      </c>
      <c r="O84"/>
      <c r="P84" s="12">
        <v>-85.85</v>
      </c>
      <c r="Q84"/>
      <c r="R84" s="13">
        <v>1</v>
      </c>
      <c r="S84"/>
      <c r="T84" s="35" t="s">
        <v>1289</v>
      </c>
    </row>
    <row r="85" spans="1:20" ht="15" x14ac:dyDescent="0.25">
      <c r="A85" s="1" t="s">
        <v>671</v>
      </c>
      <c r="B85" s="1" t="s">
        <v>735</v>
      </c>
      <c r="C85" s="18">
        <v>44897</v>
      </c>
      <c r="D85" s="8">
        <v>-50.1</v>
      </c>
      <c r="E85" s="27">
        <v>-12.22</v>
      </c>
      <c r="F85" s="27">
        <v>-37.880000000000003</v>
      </c>
      <c r="G85" s="18">
        <v>44897</v>
      </c>
      <c r="H85" s="1" t="s">
        <v>685</v>
      </c>
      <c r="I85" s="19">
        <v>1408973</v>
      </c>
      <c r="J85" s="19" t="s">
        <v>1310</v>
      </c>
      <c r="K85" s="19">
        <v>167189</v>
      </c>
      <c r="L85" s="28">
        <v>44901</v>
      </c>
      <c r="M85" s="1" t="s">
        <v>186</v>
      </c>
      <c r="N85" s="11" t="s">
        <v>1311</v>
      </c>
      <c r="O85"/>
      <c r="P85" s="12">
        <v>-37.880000000000003</v>
      </c>
      <c r="Q85"/>
      <c r="R85" s="13">
        <v>1</v>
      </c>
      <c r="S85"/>
      <c r="T85" s="35" t="s">
        <v>1289</v>
      </c>
    </row>
    <row r="86" spans="1:20" ht="15" x14ac:dyDescent="0.25">
      <c r="A86" s="1" t="s">
        <v>671</v>
      </c>
      <c r="B86" s="1" t="s">
        <v>736</v>
      </c>
      <c r="C86" s="18">
        <v>44897</v>
      </c>
      <c r="D86" s="8">
        <v>-25.55</v>
      </c>
      <c r="E86" s="27">
        <v>0</v>
      </c>
      <c r="F86" s="27">
        <v>-25.55</v>
      </c>
      <c r="G86" s="18">
        <v>44897</v>
      </c>
      <c r="H86" s="1" t="s">
        <v>686</v>
      </c>
      <c r="I86" s="19">
        <v>1516592</v>
      </c>
      <c r="J86" s="19" t="s">
        <v>1299</v>
      </c>
      <c r="K86" s="19">
        <v>167189</v>
      </c>
      <c r="L86" s="28">
        <v>44901</v>
      </c>
      <c r="M86" s="1" t="s">
        <v>186</v>
      </c>
      <c r="N86" s="11" t="s">
        <v>1291</v>
      </c>
      <c r="O86"/>
      <c r="P86" s="12">
        <v>-25.55</v>
      </c>
      <c r="Q86"/>
      <c r="R86" s="13">
        <v>1</v>
      </c>
      <c r="S86"/>
      <c r="T86" s="35" t="s">
        <v>1289</v>
      </c>
    </row>
    <row r="87" spans="1:20" ht="15" x14ac:dyDescent="0.25">
      <c r="A87" s="1" t="s">
        <v>671</v>
      </c>
      <c r="B87" s="1" t="s">
        <v>736</v>
      </c>
      <c r="C87" s="18">
        <v>44897</v>
      </c>
      <c r="D87" s="8">
        <v>-22.78</v>
      </c>
      <c r="E87" s="27">
        <v>0</v>
      </c>
      <c r="F87" s="27">
        <v>-22.78</v>
      </c>
      <c r="G87" s="18">
        <v>44897</v>
      </c>
      <c r="H87" s="1" t="s">
        <v>686</v>
      </c>
      <c r="I87" s="19">
        <v>1529944</v>
      </c>
      <c r="J87" s="19" t="s">
        <v>1330</v>
      </c>
      <c r="K87" s="19">
        <v>167189</v>
      </c>
      <c r="L87" s="28">
        <v>44901</v>
      </c>
      <c r="M87" s="1" t="s">
        <v>186</v>
      </c>
      <c r="N87" s="11" t="s">
        <v>1291</v>
      </c>
      <c r="O87"/>
      <c r="P87" s="12">
        <v>-22.78</v>
      </c>
      <c r="Q87"/>
      <c r="R87" s="13">
        <v>1</v>
      </c>
      <c r="S87"/>
      <c r="T87" s="35" t="s">
        <v>1289</v>
      </c>
    </row>
    <row r="88" spans="1:20" ht="15" x14ac:dyDescent="0.25">
      <c r="A88" s="1" t="s">
        <v>671</v>
      </c>
      <c r="B88" s="1" t="s">
        <v>737</v>
      </c>
      <c r="C88" s="18">
        <v>44898</v>
      </c>
      <c r="D88" s="8">
        <v>-39</v>
      </c>
      <c r="E88" s="27">
        <v>0</v>
      </c>
      <c r="F88" s="27">
        <v>-39</v>
      </c>
      <c r="G88" s="18">
        <v>44898</v>
      </c>
      <c r="H88" s="1" t="s">
        <v>687</v>
      </c>
      <c r="I88" s="19">
        <v>1529947</v>
      </c>
      <c r="J88" s="19" t="s">
        <v>1294</v>
      </c>
      <c r="K88" s="19">
        <v>167189</v>
      </c>
      <c r="L88" s="28">
        <v>44901</v>
      </c>
      <c r="M88" s="1" t="s">
        <v>186</v>
      </c>
      <c r="N88" s="11" t="s">
        <v>1291</v>
      </c>
      <c r="O88"/>
      <c r="P88" s="12">
        <v>-39</v>
      </c>
      <c r="Q88"/>
      <c r="R88" s="13">
        <v>1</v>
      </c>
      <c r="S88"/>
      <c r="T88" s="35" t="s">
        <v>1289</v>
      </c>
    </row>
    <row r="89" spans="1:20" ht="15" x14ac:dyDescent="0.25">
      <c r="A89" s="1" t="s">
        <v>688</v>
      </c>
      <c r="B89" s="1" t="s">
        <v>738</v>
      </c>
      <c r="C89" s="18">
        <v>44900</v>
      </c>
      <c r="D89" s="8">
        <v>-95.65</v>
      </c>
      <c r="E89" s="27">
        <v>-33.380000000000003</v>
      </c>
      <c r="F89" s="27">
        <v>-62.27</v>
      </c>
      <c r="G89" s="18">
        <v>44900</v>
      </c>
      <c r="H89" s="1" t="s">
        <v>689</v>
      </c>
      <c r="I89" s="19">
        <v>1339334</v>
      </c>
      <c r="J89" s="19" t="s">
        <v>1331</v>
      </c>
      <c r="K89" s="19">
        <v>167197</v>
      </c>
      <c r="L89" s="28">
        <v>44902</v>
      </c>
      <c r="M89" s="1" t="s">
        <v>186</v>
      </c>
      <c r="N89" s="11" t="s">
        <v>1301</v>
      </c>
      <c r="O89"/>
      <c r="P89" s="12">
        <v>-62.27</v>
      </c>
      <c r="Q89"/>
      <c r="R89" s="13">
        <v>1</v>
      </c>
      <c r="S89"/>
      <c r="T89" s="35" t="s">
        <v>1289</v>
      </c>
    </row>
    <row r="90" spans="1:20" ht="15" x14ac:dyDescent="0.25">
      <c r="A90" s="1" t="s">
        <v>688</v>
      </c>
      <c r="B90" s="1" t="s">
        <v>739</v>
      </c>
      <c r="C90" s="18">
        <v>44900</v>
      </c>
      <c r="D90" s="8">
        <v>-70.62</v>
      </c>
      <c r="E90" s="27">
        <v>0</v>
      </c>
      <c r="F90" s="27">
        <v>-70.62</v>
      </c>
      <c r="G90" s="18">
        <v>44900</v>
      </c>
      <c r="H90" s="1" t="s">
        <v>690</v>
      </c>
      <c r="I90" s="19">
        <v>1585799</v>
      </c>
      <c r="J90" s="19" t="s">
        <v>1292</v>
      </c>
      <c r="K90" s="19">
        <v>167199</v>
      </c>
      <c r="L90" s="28">
        <v>44902</v>
      </c>
      <c r="M90" s="1" t="s">
        <v>186</v>
      </c>
      <c r="N90" s="11" t="s">
        <v>1291</v>
      </c>
      <c r="O90"/>
      <c r="P90" s="12">
        <v>-70.62</v>
      </c>
      <c r="Q90"/>
      <c r="R90" s="13">
        <v>1</v>
      </c>
      <c r="S90"/>
      <c r="T90" s="35" t="s">
        <v>1289</v>
      </c>
    </row>
    <row r="91" spans="1:20" ht="15" x14ac:dyDescent="0.25">
      <c r="A91" s="1" t="s">
        <v>688</v>
      </c>
      <c r="B91" s="1" t="s">
        <v>740</v>
      </c>
      <c r="C91" s="18">
        <v>44900</v>
      </c>
      <c r="D91" s="8">
        <v>-70.62</v>
      </c>
      <c r="E91" s="27">
        <v>0</v>
      </c>
      <c r="F91" s="27">
        <v>-70.62</v>
      </c>
      <c r="G91" s="18">
        <v>44900</v>
      </c>
      <c r="H91" s="1" t="s">
        <v>691</v>
      </c>
      <c r="I91" s="19">
        <v>1585900</v>
      </c>
      <c r="J91" s="19" t="s">
        <v>1320</v>
      </c>
      <c r="K91" s="19">
        <v>167199</v>
      </c>
      <c r="L91" s="28">
        <v>44902</v>
      </c>
      <c r="M91" s="1" t="s">
        <v>186</v>
      </c>
      <c r="N91" s="11" t="s">
        <v>1291</v>
      </c>
      <c r="O91"/>
      <c r="P91" s="12">
        <v>-70.62</v>
      </c>
      <c r="Q91"/>
      <c r="R91" s="13">
        <v>1</v>
      </c>
      <c r="S91"/>
      <c r="T91" s="35" t="s">
        <v>1289</v>
      </c>
    </row>
    <row r="92" spans="1:20" ht="15" x14ac:dyDescent="0.25">
      <c r="A92" s="1" t="s">
        <v>688</v>
      </c>
      <c r="B92" s="1" t="s">
        <v>741</v>
      </c>
      <c r="C92" s="18">
        <v>44900</v>
      </c>
      <c r="D92" s="8">
        <v>-42.07</v>
      </c>
      <c r="E92" s="27">
        <v>0</v>
      </c>
      <c r="F92" s="27">
        <v>-42.07</v>
      </c>
      <c r="G92" s="18">
        <v>44900</v>
      </c>
      <c r="H92" s="1" t="s">
        <v>692</v>
      </c>
      <c r="I92" s="19">
        <v>1514684</v>
      </c>
      <c r="J92" s="19" t="s">
        <v>1324</v>
      </c>
      <c r="K92" s="19">
        <v>167199</v>
      </c>
      <c r="L92" s="28">
        <v>44902</v>
      </c>
      <c r="M92" s="1" t="s">
        <v>186</v>
      </c>
      <c r="N92" s="11" t="s">
        <v>1291</v>
      </c>
      <c r="O92"/>
      <c r="P92" s="12">
        <v>-42.07</v>
      </c>
      <c r="Q92"/>
      <c r="R92" s="13">
        <v>1</v>
      </c>
      <c r="S92"/>
      <c r="T92" s="35" t="s">
        <v>1289</v>
      </c>
    </row>
    <row r="93" spans="1:20" ht="15" x14ac:dyDescent="0.25">
      <c r="A93" s="1" t="s">
        <v>688</v>
      </c>
      <c r="B93" s="1" t="s">
        <v>742</v>
      </c>
      <c r="C93" s="18">
        <v>44900</v>
      </c>
      <c r="D93" s="8">
        <v>-50.1</v>
      </c>
      <c r="E93" s="27">
        <v>-12.22</v>
      </c>
      <c r="F93" s="27">
        <v>-37.880000000000003</v>
      </c>
      <c r="G93" s="18">
        <v>44900</v>
      </c>
      <c r="H93" s="1" t="s">
        <v>693</v>
      </c>
      <c r="I93" s="19">
        <v>1408970</v>
      </c>
      <c r="J93" s="19" t="s">
        <v>1332</v>
      </c>
      <c r="K93" s="19">
        <v>167199</v>
      </c>
      <c r="L93" s="28">
        <v>44902</v>
      </c>
      <c r="M93" s="1" t="s">
        <v>186</v>
      </c>
      <c r="N93" s="11" t="s">
        <v>1311</v>
      </c>
      <c r="O93"/>
      <c r="P93" s="12">
        <v>-37.880000000000003</v>
      </c>
      <c r="Q93"/>
      <c r="R93" s="13">
        <v>1</v>
      </c>
      <c r="S93"/>
      <c r="T93" s="35" t="s">
        <v>1289</v>
      </c>
    </row>
    <row r="94" spans="1:20" ht="15" x14ac:dyDescent="0.25">
      <c r="A94" s="1" t="s">
        <v>688</v>
      </c>
      <c r="B94" s="1" t="s">
        <v>742</v>
      </c>
      <c r="C94" s="18">
        <v>44900</v>
      </c>
      <c r="D94" s="8">
        <v>-51.48</v>
      </c>
      <c r="E94" s="27">
        <v>-17.18</v>
      </c>
      <c r="F94" s="27">
        <v>-34.299999999999997</v>
      </c>
      <c r="G94" s="18">
        <v>44900</v>
      </c>
      <c r="H94" s="1" t="s">
        <v>693</v>
      </c>
      <c r="I94" s="19">
        <v>1408974</v>
      </c>
      <c r="J94" s="19" t="s">
        <v>1333</v>
      </c>
      <c r="K94" s="19">
        <v>167199</v>
      </c>
      <c r="L94" s="28">
        <v>44902</v>
      </c>
      <c r="M94" s="1" t="s">
        <v>186</v>
      </c>
      <c r="N94" s="11" t="s">
        <v>1311</v>
      </c>
      <c r="O94"/>
      <c r="P94" s="12">
        <v>-17.149999999999999</v>
      </c>
      <c r="Q94"/>
      <c r="R94" s="13">
        <v>2</v>
      </c>
      <c r="S94"/>
      <c r="T94" s="35" t="s">
        <v>1289</v>
      </c>
    </row>
    <row r="95" spans="1:20" ht="15" x14ac:dyDescent="0.25">
      <c r="A95" s="1" t="s">
        <v>688</v>
      </c>
      <c r="B95" s="1" t="s">
        <v>742</v>
      </c>
      <c r="C95" s="18">
        <v>44900</v>
      </c>
      <c r="D95" s="8">
        <v>-42.04</v>
      </c>
      <c r="E95" s="27">
        <v>-10.44</v>
      </c>
      <c r="F95" s="27">
        <v>-31.6</v>
      </c>
      <c r="G95" s="18">
        <v>44900</v>
      </c>
      <c r="H95" s="1" t="s">
        <v>693</v>
      </c>
      <c r="I95" s="19">
        <v>1540784</v>
      </c>
      <c r="J95" s="19" t="s">
        <v>1297</v>
      </c>
      <c r="K95" s="19">
        <v>167199</v>
      </c>
      <c r="L95" s="28">
        <v>44902</v>
      </c>
      <c r="M95" s="1" t="s">
        <v>186</v>
      </c>
      <c r="N95" s="11" t="s">
        <v>1298</v>
      </c>
      <c r="O95"/>
      <c r="P95" s="12">
        <v>-31.6</v>
      </c>
      <c r="Q95"/>
      <c r="R95" s="13">
        <v>1</v>
      </c>
      <c r="S95"/>
      <c r="T95" s="35" t="s">
        <v>1289</v>
      </c>
    </row>
    <row r="96" spans="1:20" ht="15" x14ac:dyDescent="0.25">
      <c r="A96" s="1" t="s">
        <v>688</v>
      </c>
      <c r="B96" s="1" t="s">
        <v>743</v>
      </c>
      <c r="C96" s="18">
        <v>44900</v>
      </c>
      <c r="D96" s="8">
        <v>-25.55</v>
      </c>
      <c r="E96" s="27">
        <v>0</v>
      </c>
      <c r="F96" s="27">
        <v>-25.55</v>
      </c>
      <c r="G96" s="18">
        <v>44900</v>
      </c>
      <c r="H96" s="1" t="s">
        <v>694</v>
      </c>
      <c r="I96" s="19">
        <v>1516597</v>
      </c>
      <c r="J96" s="19" t="s">
        <v>1303</v>
      </c>
      <c r="K96" s="19">
        <v>167199</v>
      </c>
      <c r="L96" s="28">
        <v>44902</v>
      </c>
      <c r="M96" s="1" t="s">
        <v>186</v>
      </c>
      <c r="N96" s="11" t="s">
        <v>1291</v>
      </c>
      <c r="O96"/>
      <c r="P96" s="12">
        <v>-25.55</v>
      </c>
      <c r="Q96"/>
      <c r="R96" s="13">
        <v>1</v>
      </c>
      <c r="S96"/>
      <c r="T96" s="35" t="s">
        <v>1289</v>
      </c>
    </row>
    <row r="97" spans="1:20" ht="15" x14ac:dyDescent="0.25">
      <c r="A97" s="1" t="s">
        <v>688</v>
      </c>
      <c r="B97" s="1" t="s">
        <v>744</v>
      </c>
      <c r="C97" s="18">
        <v>44900</v>
      </c>
      <c r="D97" s="8">
        <v>-76.16</v>
      </c>
      <c r="E97" s="27">
        <v>-19.86</v>
      </c>
      <c r="F97" s="27">
        <v>-56.3</v>
      </c>
      <c r="G97" s="18">
        <v>44900</v>
      </c>
      <c r="H97" s="1" t="s">
        <v>695</v>
      </c>
      <c r="I97" s="19">
        <v>1540780</v>
      </c>
      <c r="J97" s="19" t="s">
        <v>1334</v>
      </c>
      <c r="K97" s="19">
        <v>167199</v>
      </c>
      <c r="L97" s="28">
        <v>44902</v>
      </c>
      <c r="M97" s="1" t="s">
        <v>186</v>
      </c>
      <c r="N97" s="11" t="s">
        <v>1298</v>
      </c>
      <c r="O97"/>
      <c r="P97" s="12">
        <v>-28.15</v>
      </c>
      <c r="Q97"/>
      <c r="R97" s="13">
        <v>2</v>
      </c>
      <c r="S97"/>
      <c r="T97" s="35" t="s">
        <v>1289</v>
      </c>
    </row>
    <row r="98" spans="1:20" ht="15" x14ac:dyDescent="0.25">
      <c r="A98" s="1" t="s">
        <v>688</v>
      </c>
      <c r="B98" s="1" t="s">
        <v>744</v>
      </c>
      <c r="C98" s="18">
        <v>44900</v>
      </c>
      <c r="D98" s="8">
        <v>-87.6</v>
      </c>
      <c r="E98" s="27">
        <v>-10.25</v>
      </c>
      <c r="F98" s="27">
        <v>-77.349999999999994</v>
      </c>
      <c r="G98" s="18">
        <v>44900</v>
      </c>
      <c r="H98" s="1" t="s">
        <v>695</v>
      </c>
      <c r="I98" s="19">
        <v>1662420</v>
      </c>
      <c r="J98" s="19" t="s">
        <v>1318</v>
      </c>
      <c r="K98" s="19">
        <v>167199</v>
      </c>
      <c r="L98" s="28">
        <v>44902</v>
      </c>
      <c r="M98" s="1" t="s">
        <v>186</v>
      </c>
      <c r="N98" s="11" t="s">
        <v>1301</v>
      </c>
      <c r="O98"/>
      <c r="P98" s="12">
        <v>-77.349999999999994</v>
      </c>
      <c r="Q98"/>
      <c r="R98" s="13">
        <v>1</v>
      </c>
      <c r="S98"/>
      <c r="T98" s="35" t="s">
        <v>1289</v>
      </c>
    </row>
    <row r="99" spans="1:20" ht="15" x14ac:dyDescent="0.25">
      <c r="A99" s="1" t="s">
        <v>688</v>
      </c>
      <c r="B99" s="1" t="s">
        <v>745</v>
      </c>
      <c r="C99" s="18">
        <v>44900</v>
      </c>
      <c r="D99" s="8">
        <v>-87.6</v>
      </c>
      <c r="E99" s="27">
        <v>-10.25</v>
      </c>
      <c r="F99" s="27">
        <v>-77.349999999999994</v>
      </c>
      <c r="G99" s="18">
        <v>44900</v>
      </c>
      <c r="H99" s="1" t="s">
        <v>696</v>
      </c>
      <c r="I99" s="19">
        <v>1662420</v>
      </c>
      <c r="J99" s="19" t="s">
        <v>1318</v>
      </c>
      <c r="K99" s="19">
        <v>167199</v>
      </c>
      <c r="L99" s="28">
        <v>44902</v>
      </c>
      <c r="M99" s="1" t="s">
        <v>186</v>
      </c>
      <c r="N99" s="11" t="s">
        <v>1301</v>
      </c>
      <c r="O99"/>
      <c r="P99" s="12">
        <v>-77.349999999999994</v>
      </c>
      <c r="Q99"/>
      <c r="R99" s="13">
        <v>1</v>
      </c>
      <c r="S99"/>
      <c r="T99" s="35" t="s">
        <v>1289</v>
      </c>
    </row>
    <row r="100" spans="1:20" ht="15" x14ac:dyDescent="0.25">
      <c r="A100" s="1" t="s">
        <v>688</v>
      </c>
      <c r="B100" s="1" t="s">
        <v>746</v>
      </c>
      <c r="C100" s="18">
        <v>44900</v>
      </c>
      <c r="D100" s="8">
        <v>-25.55</v>
      </c>
      <c r="E100" s="27">
        <v>0</v>
      </c>
      <c r="F100" s="27">
        <v>-25.55</v>
      </c>
      <c r="G100" s="18">
        <v>44900</v>
      </c>
      <c r="H100" s="1" t="s">
        <v>697</v>
      </c>
      <c r="I100" s="19">
        <v>1516597</v>
      </c>
      <c r="J100" s="19" t="s">
        <v>1303</v>
      </c>
      <c r="K100" s="19">
        <v>167199</v>
      </c>
      <c r="L100" s="28">
        <v>44902</v>
      </c>
      <c r="M100" s="1" t="s">
        <v>186</v>
      </c>
      <c r="N100" s="11" t="s">
        <v>1291</v>
      </c>
      <c r="O100"/>
      <c r="P100" s="12">
        <v>-25.55</v>
      </c>
      <c r="Q100"/>
      <c r="R100" s="13">
        <v>1</v>
      </c>
      <c r="S100"/>
      <c r="T100" s="35" t="s">
        <v>1289</v>
      </c>
    </row>
    <row r="101" spans="1:20" ht="15" x14ac:dyDescent="0.25">
      <c r="A101" s="1" t="s">
        <v>688</v>
      </c>
      <c r="B101" s="1" t="s">
        <v>746</v>
      </c>
      <c r="C101" s="18">
        <v>44900</v>
      </c>
      <c r="D101" s="8">
        <v>-70.62</v>
      </c>
      <c r="E101" s="27">
        <v>0</v>
      </c>
      <c r="F101" s="27">
        <v>-70.62</v>
      </c>
      <c r="G101" s="18">
        <v>44900</v>
      </c>
      <c r="H101" s="1" t="s">
        <v>697</v>
      </c>
      <c r="I101" s="19">
        <v>1585900</v>
      </c>
      <c r="J101" s="19" t="s">
        <v>1320</v>
      </c>
      <c r="K101" s="19">
        <v>167199</v>
      </c>
      <c r="L101" s="28">
        <v>44902</v>
      </c>
      <c r="M101" s="1" t="s">
        <v>186</v>
      </c>
      <c r="N101" s="11" t="s">
        <v>1291</v>
      </c>
      <c r="O101"/>
      <c r="P101" s="12">
        <v>-70.62</v>
      </c>
      <c r="Q101"/>
      <c r="R101" s="13">
        <v>1</v>
      </c>
      <c r="S101"/>
      <c r="T101" s="35" t="s">
        <v>1289</v>
      </c>
    </row>
    <row r="102" spans="1:20" ht="15" x14ac:dyDescent="0.25">
      <c r="A102" s="1" t="s">
        <v>698</v>
      </c>
      <c r="B102" s="1" t="s">
        <v>747</v>
      </c>
      <c r="C102" s="18">
        <v>44901</v>
      </c>
      <c r="D102" s="8">
        <v>-64.47</v>
      </c>
      <c r="E102" s="27">
        <v>0</v>
      </c>
      <c r="F102" s="27">
        <v>-64.47</v>
      </c>
      <c r="G102" s="18">
        <v>44901</v>
      </c>
      <c r="H102" s="1" t="s">
        <v>699</v>
      </c>
      <c r="I102" s="19">
        <v>1585795</v>
      </c>
      <c r="J102" s="19" t="s">
        <v>1290</v>
      </c>
      <c r="K102" s="19">
        <v>167207</v>
      </c>
      <c r="L102" s="28">
        <v>44903</v>
      </c>
      <c r="M102" s="1" t="s">
        <v>186</v>
      </c>
      <c r="N102" s="11" t="s">
        <v>1291</v>
      </c>
      <c r="O102"/>
      <c r="P102" s="12">
        <v>-64.47</v>
      </c>
      <c r="Q102"/>
      <c r="R102" s="13">
        <v>1</v>
      </c>
      <c r="S102"/>
      <c r="T102" s="35" t="s">
        <v>1289</v>
      </c>
    </row>
    <row r="103" spans="1:20" ht="15" x14ac:dyDescent="0.25">
      <c r="A103" s="1" t="s">
        <v>698</v>
      </c>
      <c r="B103" s="1" t="s">
        <v>748</v>
      </c>
      <c r="C103" s="18">
        <v>44901</v>
      </c>
      <c r="D103" s="8">
        <v>-70.62</v>
      </c>
      <c r="E103" s="27">
        <v>0</v>
      </c>
      <c r="F103" s="27">
        <v>-70.62</v>
      </c>
      <c r="G103" s="18">
        <v>44901</v>
      </c>
      <c r="H103" s="1" t="s">
        <v>700</v>
      </c>
      <c r="I103" s="19">
        <v>1585900</v>
      </c>
      <c r="J103" s="19" t="s">
        <v>1320</v>
      </c>
      <c r="K103" s="19">
        <v>167207</v>
      </c>
      <c r="L103" s="28">
        <v>44903</v>
      </c>
      <c r="M103" s="1" t="s">
        <v>186</v>
      </c>
      <c r="N103" s="11" t="s">
        <v>1291</v>
      </c>
      <c r="O103"/>
      <c r="P103" s="12">
        <v>-70.62</v>
      </c>
      <c r="Q103"/>
      <c r="R103" s="13">
        <v>1</v>
      </c>
      <c r="S103"/>
      <c r="T103" s="35" t="s">
        <v>1289</v>
      </c>
    </row>
    <row r="104" spans="1:20" ht="15" x14ac:dyDescent="0.25">
      <c r="A104" s="1" t="s">
        <v>698</v>
      </c>
      <c r="B104" s="1" t="s">
        <v>749</v>
      </c>
      <c r="C104" s="18">
        <v>44901</v>
      </c>
      <c r="D104" s="8">
        <v>-25.74</v>
      </c>
      <c r="E104" s="27">
        <v>-8.59</v>
      </c>
      <c r="F104" s="27">
        <v>-17.149999999999999</v>
      </c>
      <c r="G104" s="18">
        <v>44901</v>
      </c>
      <c r="H104" s="1" t="s">
        <v>701</v>
      </c>
      <c r="I104" s="19">
        <v>1408975</v>
      </c>
      <c r="J104" s="19" t="s">
        <v>1335</v>
      </c>
      <c r="K104" s="19">
        <v>167207</v>
      </c>
      <c r="L104" s="28">
        <v>44903</v>
      </c>
      <c r="M104" s="1" t="s">
        <v>186</v>
      </c>
      <c r="N104" s="11" t="s">
        <v>1311</v>
      </c>
      <c r="O104"/>
      <c r="P104" s="12">
        <v>-17.149999999999999</v>
      </c>
      <c r="Q104"/>
      <c r="R104" s="13">
        <v>1</v>
      </c>
      <c r="S104"/>
      <c r="T104" s="35" t="s">
        <v>1289</v>
      </c>
    </row>
    <row r="105" spans="1:20" ht="15" x14ac:dyDescent="0.25">
      <c r="A105" s="1" t="s">
        <v>698</v>
      </c>
      <c r="B105" s="1" t="s">
        <v>750</v>
      </c>
      <c r="C105" s="18">
        <v>44901</v>
      </c>
      <c r="D105" s="8">
        <v>-39</v>
      </c>
      <c r="E105" s="27">
        <v>0</v>
      </c>
      <c r="F105" s="27">
        <v>-39</v>
      </c>
      <c r="G105" s="18">
        <v>44901</v>
      </c>
      <c r="H105" s="1" t="s">
        <v>702</v>
      </c>
      <c r="I105" s="19">
        <v>1529946</v>
      </c>
      <c r="J105" s="19" t="s">
        <v>1306</v>
      </c>
      <c r="K105" s="19">
        <v>167207</v>
      </c>
      <c r="L105" s="28">
        <v>44903</v>
      </c>
      <c r="M105" s="1" t="s">
        <v>186</v>
      </c>
      <c r="N105" s="11" t="s">
        <v>1291</v>
      </c>
      <c r="O105"/>
      <c r="P105" s="12">
        <v>-39</v>
      </c>
      <c r="Q105"/>
      <c r="R105" s="13">
        <v>1</v>
      </c>
      <c r="S105"/>
      <c r="T105" s="35" t="s">
        <v>1289</v>
      </c>
    </row>
    <row r="106" spans="1:20" ht="15" x14ac:dyDescent="0.25">
      <c r="A106" s="1" t="s">
        <v>698</v>
      </c>
      <c r="B106" s="1" t="s">
        <v>751</v>
      </c>
      <c r="C106" s="18">
        <v>44901</v>
      </c>
      <c r="D106" s="8">
        <v>-42.07</v>
      </c>
      <c r="E106" s="27">
        <v>0</v>
      </c>
      <c r="F106" s="27">
        <v>-42.07</v>
      </c>
      <c r="G106" s="18">
        <v>44901</v>
      </c>
      <c r="H106" s="1" t="s">
        <v>703</v>
      </c>
      <c r="I106" s="19">
        <v>1514688</v>
      </c>
      <c r="J106" s="19" t="s">
        <v>1304</v>
      </c>
      <c r="K106" s="19">
        <v>167207</v>
      </c>
      <c r="L106" s="28">
        <v>44903</v>
      </c>
      <c r="M106" s="1" t="s">
        <v>186</v>
      </c>
      <c r="N106" s="11" t="s">
        <v>1291</v>
      </c>
      <c r="O106"/>
      <c r="P106" s="12">
        <v>-42.07</v>
      </c>
      <c r="Q106"/>
      <c r="R106" s="13">
        <v>1</v>
      </c>
      <c r="S106"/>
      <c r="T106" s="35" t="s">
        <v>1289</v>
      </c>
    </row>
    <row r="107" spans="1:20" ht="15" x14ac:dyDescent="0.25">
      <c r="A107" s="1" t="s">
        <v>698</v>
      </c>
      <c r="B107" s="1" t="s">
        <v>751</v>
      </c>
      <c r="C107" s="18">
        <v>44901</v>
      </c>
      <c r="D107" s="8">
        <v>-70.62</v>
      </c>
      <c r="E107" s="27">
        <v>0</v>
      </c>
      <c r="F107" s="27">
        <v>-70.62</v>
      </c>
      <c r="G107" s="18">
        <v>44901</v>
      </c>
      <c r="H107" s="1" t="s">
        <v>703</v>
      </c>
      <c r="I107" s="19">
        <v>1585799</v>
      </c>
      <c r="J107" s="19" t="s">
        <v>1292</v>
      </c>
      <c r="K107" s="19">
        <v>167207</v>
      </c>
      <c r="L107" s="28">
        <v>44903</v>
      </c>
      <c r="M107" s="1" t="s">
        <v>186</v>
      </c>
      <c r="N107" s="11" t="s">
        <v>1291</v>
      </c>
      <c r="O107"/>
      <c r="P107" s="12">
        <v>-70.62</v>
      </c>
      <c r="Q107"/>
      <c r="R107" s="13">
        <v>1</v>
      </c>
      <c r="S107"/>
      <c r="T107" s="35" t="s">
        <v>1289</v>
      </c>
    </row>
    <row r="108" spans="1:20" ht="15" x14ac:dyDescent="0.25">
      <c r="A108" s="1" t="s">
        <v>698</v>
      </c>
      <c r="B108" s="1" t="s">
        <v>751</v>
      </c>
      <c r="C108" s="18">
        <v>44901</v>
      </c>
      <c r="D108" s="8">
        <v>-70.62</v>
      </c>
      <c r="E108" s="27">
        <v>0</v>
      </c>
      <c r="F108" s="27">
        <v>-70.62</v>
      </c>
      <c r="G108" s="18">
        <v>44901</v>
      </c>
      <c r="H108" s="1" t="s">
        <v>703</v>
      </c>
      <c r="I108" s="19">
        <v>1585900</v>
      </c>
      <c r="J108" s="19" t="s">
        <v>1320</v>
      </c>
      <c r="K108" s="19">
        <v>167207</v>
      </c>
      <c r="L108" s="28">
        <v>44903</v>
      </c>
      <c r="M108" s="1" t="s">
        <v>186</v>
      </c>
      <c r="N108" s="11" t="s">
        <v>1291</v>
      </c>
      <c r="O108"/>
      <c r="P108" s="12">
        <v>-70.62</v>
      </c>
      <c r="Q108"/>
      <c r="R108" s="13">
        <v>1</v>
      </c>
      <c r="S108"/>
      <c r="T108" s="35" t="s">
        <v>1289</v>
      </c>
    </row>
    <row r="109" spans="1:20" ht="15" x14ac:dyDescent="0.25">
      <c r="A109" s="1" t="s">
        <v>698</v>
      </c>
      <c r="B109" s="1" t="s">
        <v>752</v>
      </c>
      <c r="C109" s="18">
        <v>44901</v>
      </c>
      <c r="D109" s="8">
        <v>-87.6</v>
      </c>
      <c r="E109" s="27">
        <v>-10.25</v>
      </c>
      <c r="F109" s="27">
        <v>-77.349999999999994</v>
      </c>
      <c r="G109" s="18">
        <v>44901</v>
      </c>
      <c r="H109" s="1" t="s">
        <v>704</v>
      </c>
      <c r="I109" s="19">
        <v>1662420</v>
      </c>
      <c r="J109" s="19" t="s">
        <v>1318</v>
      </c>
      <c r="K109" s="19">
        <v>167207</v>
      </c>
      <c r="L109" s="28">
        <v>44903</v>
      </c>
      <c r="M109" s="1" t="s">
        <v>186</v>
      </c>
      <c r="N109" s="11" t="s">
        <v>1301</v>
      </c>
      <c r="O109"/>
      <c r="P109" s="12">
        <v>-77.349999999999994</v>
      </c>
      <c r="Q109"/>
      <c r="R109" s="13">
        <v>1</v>
      </c>
      <c r="S109"/>
      <c r="T109" s="35" t="s">
        <v>1289</v>
      </c>
    </row>
    <row r="110" spans="1:20" ht="15" x14ac:dyDescent="0.25">
      <c r="A110" s="1" t="s">
        <v>698</v>
      </c>
      <c r="B110" s="1" t="s">
        <v>753</v>
      </c>
      <c r="C110" s="18">
        <v>44901</v>
      </c>
      <c r="D110" s="8">
        <v>-39</v>
      </c>
      <c r="E110" s="27">
        <v>0</v>
      </c>
      <c r="F110" s="27">
        <v>-39</v>
      </c>
      <c r="G110" s="18">
        <v>44901</v>
      </c>
      <c r="H110" s="1" t="s">
        <v>705</v>
      </c>
      <c r="I110" s="19">
        <v>1529946</v>
      </c>
      <c r="J110" s="19" t="s">
        <v>1306</v>
      </c>
      <c r="K110" s="19">
        <v>167207</v>
      </c>
      <c r="L110" s="28">
        <v>44903</v>
      </c>
      <c r="M110" s="1" t="s">
        <v>186</v>
      </c>
      <c r="N110" s="11" t="s">
        <v>1291</v>
      </c>
      <c r="O110"/>
      <c r="P110" s="12">
        <v>-39</v>
      </c>
      <c r="Q110"/>
      <c r="R110" s="13">
        <v>1</v>
      </c>
      <c r="S110"/>
      <c r="T110" s="35" t="s">
        <v>1289</v>
      </c>
    </row>
    <row r="111" spans="1:20" ht="15" x14ac:dyDescent="0.25">
      <c r="A111" s="1" t="s">
        <v>698</v>
      </c>
      <c r="B111" s="1" t="s">
        <v>754</v>
      </c>
      <c r="C111" s="18">
        <v>44901</v>
      </c>
      <c r="D111" s="8">
        <v>-72</v>
      </c>
      <c r="E111" s="27">
        <v>0</v>
      </c>
      <c r="F111" s="27">
        <v>-72</v>
      </c>
      <c r="G111" s="18">
        <v>44901</v>
      </c>
      <c r="H111" s="1" t="s">
        <v>706</v>
      </c>
      <c r="I111" s="19">
        <v>1407958</v>
      </c>
      <c r="J111" s="19" t="s">
        <v>1336</v>
      </c>
      <c r="K111" s="19">
        <v>167207</v>
      </c>
      <c r="L111" s="28">
        <v>44903</v>
      </c>
      <c r="M111" s="1" t="s">
        <v>186</v>
      </c>
      <c r="N111" s="11" t="s">
        <v>1291</v>
      </c>
      <c r="O111"/>
      <c r="P111" s="12">
        <v>-36</v>
      </c>
      <c r="Q111"/>
      <c r="R111" s="13">
        <v>2</v>
      </c>
      <c r="S111"/>
      <c r="T111" s="35" t="s">
        <v>1289</v>
      </c>
    </row>
    <row r="112" spans="1:20" ht="15" x14ac:dyDescent="0.25">
      <c r="A112" s="30" t="s">
        <v>671</v>
      </c>
      <c r="B112" s="30" t="s">
        <v>762</v>
      </c>
      <c r="C112" s="31">
        <v>44897</v>
      </c>
      <c r="D112" s="29">
        <v>-88.12</v>
      </c>
      <c r="E112" s="29">
        <v>-25.85</v>
      </c>
      <c r="F112" s="29">
        <v>-62.27</v>
      </c>
      <c r="G112" s="31">
        <v>44897</v>
      </c>
      <c r="H112" s="30" t="s">
        <v>755</v>
      </c>
      <c r="I112" s="30">
        <v>1339334</v>
      </c>
      <c r="J112" s="19" t="s">
        <v>1331</v>
      </c>
      <c r="K112" s="30">
        <v>12210452</v>
      </c>
      <c r="L112" s="31">
        <v>44901</v>
      </c>
      <c r="M112" s="1" t="s">
        <v>186</v>
      </c>
      <c r="N112" s="11" t="s">
        <v>1301</v>
      </c>
      <c r="O112" s="11"/>
      <c r="P112" s="12">
        <v>-62.27</v>
      </c>
      <c r="Q112"/>
      <c r="R112" s="13">
        <v>1</v>
      </c>
      <c r="S112"/>
      <c r="T112" s="35" t="s">
        <v>1289</v>
      </c>
    </row>
    <row r="113" spans="1:20" ht="15" x14ac:dyDescent="0.25">
      <c r="A113" s="30" t="s">
        <v>671</v>
      </c>
      <c r="B113" s="30" t="s">
        <v>763</v>
      </c>
      <c r="C113" s="31">
        <v>44897</v>
      </c>
      <c r="D113" s="29">
        <v>-80.08</v>
      </c>
      <c r="E113" s="29">
        <v>-24.95</v>
      </c>
      <c r="F113" s="29">
        <v>-55.13</v>
      </c>
      <c r="G113" s="31">
        <v>44897</v>
      </c>
      <c r="H113" s="30" t="s">
        <v>756</v>
      </c>
      <c r="I113" s="30">
        <v>1339333</v>
      </c>
      <c r="J113" s="19" t="s">
        <v>1337</v>
      </c>
      <c r="K113" s="30">
        <v>12210452</v>
      </c>
      <c r="L113" s="31">
        <v>44901</v>
      </c>
      <c r="M113" s="1" t="s">
        <v>186</v>
      </c>
      <c r="N113" s="11" t="s">
        <v>1301</v>
      </c>
      <c r="O113" s="11"/>
      <c r="P113" s="12">
        <v>-55.13</v>
      </c>
      <c r="Q113"/>
      <c r="R113" s="13">
        <v>1</v>
      </c>
      <c r="S113"/>
      <c r="T113" s="35" t="s">
        <v>1289</v>
      </c>
    </row>
    <row r="114" spans="1:20" ht="15" x14ac:dyDescent="0.25">
      <c r="A114" s="30" t="s">
        <v>671</v>
      </c>
      <c r="B114" s="30" t="s">
        <v>764</v>
      </c>
      <c r="C114" s="31">
        <v>44898</v>
      </c>
      <c r="D114" s="29">
        <v>-87.44</v>
      </c>
      <c r="E114" s="29">
        <v>-25.17</v>
      </c>
      <c r="F114" s="29">
        <v>-62.27</v>
      </c>
      <c r="G114" s="31">
        <v>44898</v>
      </c>
      <c r="H114" s="30" t="s">
        <v>757</v>
      </c>
      <c r="I114" s="30">
        <v>1339334</v>
      </c>
      <c r="J114" s="19" t="s">
        <v>1331</v>
      </c>
      <c r="K114" s="30">
        <v>12210452</v>
      </c>
      <c r="L114" s="31">
        <v>44901</v>
      </c>
      <c r="M114" s="1" t="s">
        <v>186</v>
      </c>
      <c r="N114" s="11" t="s">
        <v>1301</v>
      </c>
      <c r="O114" s="11"/>
      <c r="P114" s="12">
        <v>-62.27</v>
      </c>
      <c r="Q114"/>
      <c r="R114" s="13">
        <v>1</v>
      </c>
      <c r="S114"/>
      <c r="T114" s="35" t="s">
        <v>1289</v>
      </c>
    </row>
    <row r="115" spans="1:20" ht="15" x14ac:dyDescent="0.25">
      <c r="A115" s="30" t="s">
        <v>655</v>
      </c>
      <c r="B115" s="30" t="s">
        <v>765</v>
      </c>
      <c r="C115" s="31">
        <v>44896</v>
      </c>
      <c r="D115" s="29">
        <v>-89.37</v>
      </c>
      <c r="E115" s="29">
        <v>-27.1</v>
      </c>
      <c r="F115" s="29">
        <v>-62.27</v>
      </c>
      <c r="G115" s="31">
        <v>44896</v>
      </c>
      <c r="H115" s="30" t="s">
        <v>758</v>
      </c>
      <c r="I115" s="30">
        <v>1339334</v>
      </c>
      <c r="J115" s="19" t="s">
        <v>1331</v>
      </c>
      <c r="K115" s="30">
        <v>12210448</v>
      </c>
      <c r="L115" s="31">
        <v>44900</v>
      </c>
      <c r="M115" s="1" t="s">
        <v>186</v>
      </c>
      <c r="N115" s="11" t="s">
        <v>1301</v>
      </c>
      <c r="O115" s="11"/>
      <c r="P115" s="12">
        <v>-62.27</v>
      </c>
      <c r="Q115"/>
      <c r="R115" s="13">
        <v>1</v>
      </c>
      <c r="S115"/>
      <c r="T115" s="35" t="s">
        <v>1289</v>
      </c>
    </row>
    <row r="116" spans="1:20" ht="15" x14ac:dyDescent="0.25">
      <c r="A116" s="30" t="s">
        <v>589</v>
      </c>
      <c r="B116" s="30" t="s">
        <v>766</v>
      </c>
      <c r="C116" s="31">
        <v>44894</v>
      </c>
      <c r="D116" s="29">
        <v>-165.22</v>
      </c>
      <c r="E116" s="29">
        <v>-54.96</v>
      </c>
      <c r="F116" s="29">
        <v>-110.26</v>
      </c>
      <c r="G116" s="31">
        <v>44894</v>
      </c>
      <c r="H116" s="30" t="s">
        <v>759</v>
      </c>
      <c r="I116" s="30">
        <v>1339333</v>
      </c>
      <c r="J116" s="19" t="s">
        <v>1337</v>
      </c>
      <c r="K116" s="30">
        <v>12210191</v>
      </c>
      <c r="L116" s="31">
        <v>44896</v>
      </c>
      <c r="M116" s="1" t="s">
        <v>186</v>
      </c>
      <c r="N116" s="11" t="s">
        <v>1301</v>
      </c>
      <c r="O116" s="11"/>
      <c r="P116" s="12">
        <v>-55.13</v>
      </c>
      <c r="Q116"/>
      <c r="R116" s="13">
        <v>2</v>
      </c>
      <c r="S116"/>
      <c r="T116" s="35" t="s">
        <v>1289</v>
      </c>
    </row>
    <row r="117" spans="1:20" ht="15" x14ac:dyDescent="0.25">
      <c r="A117" s="30" t="s">
        <v>698</v>
      </c>
      <c r="B117" s="30" t="s">
        <v>767</v>
      </c>
      <c r="C117" s="31">
        <v>44901</v>
      </c>
      <c r="D117" s="29">
        <v>-85.42</v>
      </c>
      <c r="E117" s="29">
        <v>-30.29</v>
      </c>
      <c r="F117" s="29">
        <v>-55.13</v>
      </c>
      <c r="G117" s="31">
        <v>44901</v>
      </c>
      <c r="H117" s="30" t="s">
        <v>760</v>
      </c>
      <c r="I117" s="30">
        <v>1339333</v>
      </c>
      <c r="J117" s="19" t="s">
        <v>1337</v>
      </c>
      <c r="K117" s="30">
        <v>12210456</v>
      </c>
      <c r="L117" s="31">
        <v>44903</v>
      </c>
      <c r="M117" s="1" t="s">
        <v>186</v>
      </c>
      <c r="N117" s="11" t="s">
        <v>1301</v>
      </c>
      <c r="O117" s="11"/>
      <c r="P117" s="12">
        <v>-55.13</v>
      </c>
      <c r="Q117"/>
      <c r="R117" s="13">
        <v>1</v>
      </c>
      <c r="S117"/>
      <c r="T117" s="35" t="s">
        <v>1289</v>
      </c>
    </row>
    <row r="118" spans="1:20" ht="15" x14ac:dyDescent="0.25">
      <c r="A118" s="30" t="s">
        <v>698</v>
      </c>
      <c r="B118" s="30" t="s">
        <v>768</v>
      </c>
      <c r="C118" s="31">
        <v>44900</v>
      </c>
      <c r="D118" s="29">
        <v>-81.23</v>
      </c>
      <c r="E118" s="29">
        <v>-26.1</v>
      </c>
      <c r="F118" s="29">
        <v>-55.13</v>
      </c>
      <c r="G118" s="31">
        <v>44900</v>
      </c>
      <c r="H118" s="30" t="s">
        <v>761</v>
      </c>
      <c r="I118" s="30">
        <v>1339333</v>
      </c>
      <c r="J118" s="19" t="s">
        <v>1337</v>
      </c>
      <c r="K118" s="30">
        <v>12210456</v>
      </c>
      <c r="L118" s="31">
        <v>44903</v>
      </c>
      <c r="M118" s="1" t="s">
        <v>186</v>
      </c>
      <c r="N118" s="11" t="s">
        <v>1301</v>
      </c>
      <c r="O118" s="11"/>
      <c r="P118" s="12">
        <v>-55.13</v>
      </c>
      <c r="Q118"/>
      <c r="R118" s="13">
        <v>1</v>
      </c>
      <c r="S118"/>
      <c r="T118" s="35" t="s">
        <v>1289</v>
      </c>
    </row>
    <row r="119" spans="1:20" ht="15" x14ac:dyDescent="0.25">
      <c r="A119" s="1" t="s">
        <v>769</v>
      </c>
      <c r="B119" s="1" t="s">
        <v>789</v>
      </c>
      <c r="C119" s="18">
        <v>44902</v>
      </c>
      <c r="D119" s="8">
        <v>-80.08</v>
      </c>
      <c r="E119" s="27">
        <v>-24.95</v>
      </c>
      <c r="F119" s="27">
        <v>-55.13</v>
      </c>
      <c r="G119" s="18">
        <v>44902</v>
      </c>
      <c r="H119" s="1" t="s">
        <v>770</v>
      </c>
      <c r="I119" s="19">
        <v>1339333</v>
      </c>
      <c r="J119" s="19" t="s">
        <v>1337</v>
      </c>
      <c r="K119" s="19">
        <v>167367</v>
      </c>
      <c r="L119" s="28">
        <v>44904</v>
      </c>
      <c r="M119" s="1" t="s">
        <v>186</v>
      </c>
      <c r="N119" s="11" t="s">
        <v>1301</v>
      </c>
      <c r="O119"/>
      <c r="P119" s="12">
        <v>-55.13</v>
      </c>
      <c r="Q119"/>
      <c r="R119" s="13">
        <v>1</v>
      </c>
      <c r="S119"/>
      <c r="T119" s="35" t="s">
        <v>1289</v>
      </c>
    </row>
    <row r="120" spans="1:20" ht="15" x14ac:dyDescent="0.25">
      <c r="A120" s="1" t="s">
        <v>769</v>
      </c>
      <c r="B120" s="1" t="s">
        <v>790</v>
      </c>
      <c r="C120" s="18">
        <v>44902</v>
      </c>
      <c r="D120" s="8">
        <v>-81.23</v>
      </c>
      <c r="E120" s="27">
        <v>-26.1</v>
      </c>
      <c r="F120" s="27">
        <v>-55.13</v>
      </c>
      <c r="G120" s="18">
        <v>44902</v>
      </c>
      <c r="H120" s="1" t="s">
        <v>771</v>
      </c>
      <c r="I120" s="19">
        <v>1339333</v>
      </c>
      <c r="J120" s="19" t="s">
        <v>1337</v>
      </c>
      <c r="K120" s="19">
        <v>167367</v>
      </c>
      <c r="L120" s="28">
        <v>44904</v>
      </c>
      <c r="M120" s="1" t="s">
        <v>186</v>
      </c>
      <c r="N120" s="11" t="s">
        <v>1301</v>
      </c>
      <c r="O120"/>
      <c r="P120" s="12">
        <v>-55.13</v>
      </c>
      <c r="Q120"/>
      <c r="R120" s="13">
        <v>1</v>
      </c>
      <c r="S120"/>
      <c r="T120" s="35" t="s">
        <v>1289</v>
      </c>
    </row>
    <row r="121" spans="1:20" ht="15" x14ac:dyDescent="0.25">
      <c r="A121" s="1" t="s">
        <v>769</v>
      </c>
      <c r="B121" s="1" t="s">
        <v>791</v>
      </c>
      <c r="C121" s="18">
        <v>44902</v>
      </c>
      <c r="D121" s="8">
        <v>-99.43</v>
      </c>
      <c r="E121" s="27">
        <v>-44.3</v>
      </c>
      <c r="F121" s="27">
        <v>-55.13</v>
      </c>
      <c r="G121" s="18">
        <v>44902</v>
      </c>
      <c r="H121" s="1" t="s">
        <v>772</v>
      </c>
      <c r="I121" s="19">
        <v>1339333</v>
      </c>
      <c r="J121" s="19" t="s">
        <v>1337</v>
      </c>
      <c r="K121" s="19">
        <v>167369</v>
      </c>
      <c r="L121" s="28">
        <v>44904</v>
      </c>
      <c r="M121" s="1" t="s">
        <v>186</v>
      </c>
      <c r="N121" s="11" t="s">
        <v>1301</v>
      </c>
      <c r="O121"/>
      <c r="P121" s="12">
        <v>-55.13</v>
      </c>
      <c r="Q121"/>
      <c r="R121" s="13">
        <v>1</v>
      </c>
      <c r="S121"/>
      <c r="T121" s="35" t="s">
        <v>1289</v>
      </c>
    </row>
    <row r="122" spans="1:20" ht="15" x14ac:dyDescent="0.25">
      <c r="A122" s="1" t="s">
        <v>769</v>
      </c>
      <c r="B122" s="1" t="s">
        <v>792</v>
      </c>
      <c r="C122" s="18">
        <v>44902</v>
      </c>
      <c r="D122" s="8">
        <v>-70.62</v>
      </c>
      <c r="E122" s="27">
        <v>0</v>
      </c>
      <c r="F122" s="27">
        <v>-70.62</v>
      </c>
      <c r="G122" s="18">
        <v>44902</v>
      </c>
      <c r="H122" s="1" t="s">
        <v>773</v>
      </c>
      <c r="I122" s="19">
        <v>1585799</v>
      </c>
      <c r="J122" s="19" t="s">
        <v>1292</v>
      </c>
      <c r="K122" s="19">
        <v>167369</v>
      </c>
      <c r="L122" s="28">
        <v>44904</v>
      </c>
      <c r="M122" s="1" t="s">
        <v>186</v>
      </c>
      <c r="N122" s="11" t="s">
        <v>1291</v>
      </c>
      <c r="O122"/>
      <c r="P122" s="12">
        <v>-70.62</v>
      </c>
      <c r="Q122"/>
      <c r="R122" s="13">
        <v>1</v>
      </c>
      <c r="S122"/>
      <c r="T122" s="35" t="s">
        <v>1289</v>
      </c>
    </row>
    <row r="123" spans="1:20" ht="15" x14ac:dyDescent="0.25">
      <c r="A123" s="1" t="s">
        <v>769</v>
      </c>
      <c r="B123" s="1" t="s">
        <v>793</v>
      </c>
      <c r="C123" s="18">
        <v>44902</v>
      </c>
      <c r="D123" s="8">
        <v>-42.07</v>
      </c>
      <c r="E123" s="27">
        <v>0</v>
      </c>
      <c r="F123" s="27">
        <v>-42.07</v>
      </c>
      <c r="G123" s="18">
        <v>44902</v>
      </c>
      <c r="H123" s="1" t="s">
        <v>774</v>
      </c>
      <c r="I123" s="19">
        <v>1514691</v>
      </c>
      <c r="J123" s="19" t="s">
        <v>1293</v>
      </c>
      <c r="K123" s="19">
        <v>167369</v>
      </c>
      <c r="L123" s="28">
        <v>44904</v>
      </c>
      <c r="M123" s="1" t="s">
        <v>186</v>
      </c>
      <c r="N123" s="11" t="s">
        <v>1291</v>
      </c>
      <c r="O123"/>
      <c r="P123" s="12">
        <v>-42.07</v>
      </c>
      <c r="Q123"/>
      <c r="R123" s="13">
        <v>1</v>
      </c>
      <c r="S123"/>
      <c r="T123" s="35" t="s">
        <v>1289</v>
      </c>
    </row>
    <row r="124" spans="1:20" ht="15" x14ac:dyDescent="0.25">
      <c r="A124" s="1" t="s">
        <v>769</v>
      </c>
      <c r="B124" s="1" t="s">
        <v>794</v>
      </c>
      <c r="C124" s="18">
        <v>44902</v>
      </c>
      <c r="D124" s="8">
        <v>-51.48</v>
      </c>
      <c r="E124" s="27">
        <v>-17.18</v>
      </c>
      <c r="F124" s="27">
        <v>-34.299999999999997</v>
      </c>
      <c r="G124" s="18">
        <v>44902</v>
      </c>
      <c r="H124" s="1" t="s">
        <v>775</v>
      </c>
      <c r="I124" s="19">
        <v>1408975</v>
      </c>
      <c r="J124" s="19" t="s">
        <v>1335</v>
      </c>
      <c r="K124" s="19">
        <v>167369</v>
      </c>
      <c r="L124" s="28">
        <v>44904</v>
      </c>
      <c r="M124" s="1" t="s">
        <v>186</v>
      </c>
      <c r="N124" s="11" t="s">
        <v>1311</v>
      </c>
      <c r="O124"/>
      <c r="P124" s="12">
        <v>-17.149999999999999</v>
      </c>
      <c r="Q124"/>
      <c r="R124" s="13">
        <v>2</v>
      </c>
      <c r="S124"/>
      <c r="T124" s="35" t="s">
        <v>1289</v>
      </c>
    </row>
    <row r="125" spans="1:20" ht="15" x14ac:dyDescent="0.25">
      <c r="A125" s="1" t="s">
        <v>769</v>
      </c>
      <c r="B125" s="1" t="s">
        <v>795</v>
      </c>
      <c r="C125" s="18">
        <v>44902</v>
      </c>
      <c r="D125" s="8">
        <v>-192.8</v>
      </c>
      <c r="E125" s="27">
        <v>-21.1</v>
      </c>
      <c r="F125" s="27">
        <v>-171.7</v>
      </c>
      <c r="G125" s="18">
        <v>44902</v>
      </c>
      <c r="H125" s="1" t="s">
        <v>776</v>
      </c>
      <c r="I125" s="19">
        <v>1662421</v>
      </c>
      <c r="J125" s="19" t="s">
        <v>1300</v>
      </c>
      <c r="K125" s="19">
        <v>167369</v>
      </c>
      <c r="L125" s="28">
        <v>44904</v>
      </c>
      <c r="M125" s="1" t="s">
        <v>186</v>
      </c>
      <c r="N125" s="11" t="s">
        <v>1301</v>
      </c>
      <c r="O125"/>
      <c r="P125" s="12">
        <v>-85.85</v>
      </c>
      <c r="Q125"/>
      <c r="R125" s="13">
        <v>2</v>
      </c>
      <c r="S125"/>
      <c r="T125" s="35" t="s">
        <v>1289</v>
      </c>
    </row>
    <row r="126" spans="1:20" ht="15" x14ac:dyDescent="0.25">
      <c r="A126" s="1" t="s">
        <v>769</v>
      </c>
      <c r="B126" s="1" t="s">
        <v>796</v>
      </c>
      <c r="C126" s="18">
        <v>44902</v>
      </c>
      <c r="D126" s="8">
        <v>-64.47</v>
      </c>
      <c r="E126" s="27">
        <v>0</v>
      </c>
      <c r="F126" s="27">
        <v>-64.47</v>
      </c>
      <c r="G126" s="18">
        <v>44902</v>
      </c>
      <c r="H126" s="1" t="s">
        <v>777</v>
      </c>
      <c r="I126" s="19">
        <v>1585794</v>
      </c>
      <c r="J126" s="19" t="s">
        <v>1338</v>
      </c>
      <c r="K126" s="19">
        <v>167369</v>
      </c>
      <c r="L126" s="28">
        <v>44904</v>
      </c>
      <c r="M126" s="1" t="s">
        <v>186</v>
      </c>
      <c r="N126" s="11" t="s">
        <v>1291</v>
      </c>
      <c r="O126"/>
      <c r="P126" s="12">
        <v>-64.47</v>
      </c>
      <c r="Q126"/>
      <c r="R126" s="13">
        <v>1</v>
      </c>
      <c r="S126"/>
      <c r="T126" s="35" t="s">
        <v>1289</v>
      </c>
    </row>
    <row r="127" spans="1:20" ht="15" x14ac:dyDescent="0.25">
      <c r="A127" s="1" t="s">
        <v>769</v>
      </c>
      <c r="B127" s="1" t="s">
        <v>797</v>
      </c>
      <c r="C127" s="18">
        <v>44902</v>
      </c>
      <c r="D127" s="8">
        <v>-25.55</v>
      </c>
      <c r="E127" s="27">
        <v>0</v>
      </c>
      <c r="F127" s="27">
        <v>-25.55</v>
      </c>
      <c r="G127" s="18">
        <v>44902</v>
      </c>
      <c r="H127" s="1" t="s">
        <v>778</v>
      </c>
      <c r="I127" s="19">
        <v>1516594</v>
      </c>
      <c r="J127" s="19" t="s">
        <v>1313</v>
      </c>
      <c r="K127" s="19">
        <v>167369</v>
      </c>
      <c r="L127" s="28">
        <v>44904</v>
      </c>
      <c r="M127" s="1" t="s">
        <v>186</v>
      </c>
      <c r="N127" s="11" t="s">
        <v>1291</v>
      </c>
      <c r="O127"/>
      <c r="P127" s="12">
        <v>-25.55</v>
      </c>
      <c r="Q127"/>
      <c r="R127" s="13">
        <v>1</v>
      </c>
      <c r="S127"/>
      <c r="T127" s="35" t="s">
        <v>1289</v>
      </c>
    </row>
    <row r="128" spans="1:20" ht="15" x14ac:dyDescent="0.25">
      <c r="A128" s="1" t="s">
        <v>769</v>
      </c>
      <c r="B128" s="1" t="s">
        <v>797</v>
      </c>
      <c r="C128" s="18">
        <v>44902</v>
      </c>
      <c r="D128" s="8">
        <v>-141.24</v>
      </c>
      <c r="E128" s="27">
        <v>0</v>
      </c>
      <c r="F128" s="27">
        <v>-141.24</v>
      </c>
      <c r="G128" s="18">
        <v>44902</v>
      </c>
      <c r="H128" s="1" t="s">
        <v>778</v>
      </c>
      <c r="I128" s="19">
        <v>1585799</v>
      </c>
      <c r="J128" s="19" t="s">
        <v>1292</v>
      </c>
      <c r="K128" s="19">
        <v>167369</v>
      </c>
      <c r="L128" s="28">
        <v>44904</v>
      </c>
      <c r="M128" s="1" t="s">
        <v>186</v>
      </c>
      <c r="N128" s="11" t="s">
        <v>1291</v>
      </c>
      <c r="O128"/>
      <c r="P128" s="12">
        <v>-70.62</v>
      </c>
      <c r="Q128"/>
      <c r="R128" s="13">
        <v>2</v>
      </c>
      <c r="S128"/>
      <c r="T128" s="35" t="s">
        <v>1289</v>
      </c>
    </row>
    <row r="129" spans="1:20" ht="15" x14ac:dyDescent="0.25">
      <c r="A129" s="1" t="s">
        <v>769</v>
      </c>
      <c r="B129" s="1" t="s">
        <v>798</v>
      </c>
      <c r="C129" s="18">
        <v>44902</v>
      </c>
      <c r="D129" s="8">
        <v>-25.74</v>
      </c>
      <c r="E129" s="27">
        <v>-8.59</v>
      </c>
      <c r="F129" s="27">
        <v>-17.149999999999999</v>
      </c>
      <c r="G129" s="18">
        <v>44902</v>
      </c>
      <c r="H129" s="1" t="s">
        <v>779</v>
      </c>
      <c r="I129" s="19">
        <v>1408977</v>
      </c>
      <c r="J129" s="19" t="s">
        <v>1312</v>
      </c>
      <c r="K129" s="19">
        <v>167369</v>
      </c>
      <c r="L129" s="28">
        <v>44904</v>
      </c>
      <c r="M129" s="1" t="s">
        <v>186</v>
      </c>
      <c r="N129" s="11" t="s">
        <v>1311</v>
      </c>
      <c r="O129"/>
      <c r="P129" s="12">
        <v>-17.149999999999999</v>
      </c>
      <c r="Q129"/>
      <c r="R129" s="13">
        <v>1</v>
      </c>
      <c r="S129"/>
      <c r="T129" s="35" t="s">
        <v>1289</v>
      </c>
    </row>
    <row r="130" spans="1:20" ht="15" x14ac:dyDescent="0.25">
      <c r="A130" s="1" t="s">
        <v>769</v>
      </c>
      <c r="B130" s="1" t="s">
        <v>799</v>
      </c>
      <c r="C130" s="18">
        <v>44902</v>
      </c>
      <c r="D130" s="8">
        <v>-64.47</v>
      </c>
      <c r="E130" s="27">
        <v>0</v>
      </c>
      <c r="F130" s="27">
        <v>-64.47</v>
      </c>
      <c r="G130" s="18">
        <v>44902</v>
      </c>
      <c r="H130" s="1" t="s">
        <v>780</v>
      </c>
      <c r="I130" s="19">
        <v>1585795</v>
      </c>
      <c r="J130" s="19" t="s">
        <v>1290</v>
      </c>
      <c r="K130" s="19">
        <v>167369</v>
      </c>
      <c r="L130" s="28">
        <v>44904</v>
      </c>
      <c r="M130" s="1" t="s">
        <v>186</v>
      </c>
      <c r="N130" s="11" t="s">
        <v>1291</v>
      </c>
      <c r="O130"/>
      <c r="P130" s="12">
        <v>-64.47</v>
      </c>
      <c r="Q130"/>
      <c r="R130" s="13">
        <v>1</v>
      </c>
      <c r="S130"/>
      <c r="T130" s="35" t="s">
        <v>1289</v>
      </c>
    </row>
    <row r="131" spans="1:20" ht="15" x14ac:dyDescent="0.25">
      <c r="A131" s="1" t="s">
        <v>769</v>
      </c>
      <c r="B131" s="1" t="s">
        <v>800</v>
      </c>
      <c r="C131" s="18">
        <v>44902</v>
      </c>
      <c r="D131" s="8">
        <v>-38.08</v>
      </c>
      <c r="E131" s="27">
        <v>-9.93</v>
      </c>
      <c r="F131" s="27">
        <v>-28.15</v>
      </c>
      <c r="G131" s="18">
        <v>44902</v>
      </c>
      <c r="H131" s="1" t="s">
        <v>781</v>
      </c>
      <c r="I131" s="19">
        <v>1593356</v>
      </c>
      <c r="J131" s="19" t="s">
        <v>1329</v>
      </c>
      <c r="K131" s="19">
        <v>167369</v>
      </c>
      <c r="L131" s="28">
        <v>44904</v>
      </c>
      <c r="M131" s="1" t="s">
        <v>186</v>
      </c>
      <c r="N131" s="11" t="s">
        <v>1298</v>
      </c>
      <c r="O131"/>
      <c r="P131" s="12">
        <v>-28.15</v>
      </c>
      <c r="Q131"/>
      <c r="R131" s="13">
        <v>1</v>
      </c>
      <c r="S131"/>
      <c r="T131" s="35" t="s">
        <v>1289</v>
      </c>
    </row>
    <row r="132" spans="1:20" ht="15" x14ac:dyDescent="0.25">
      <c r="A132" s="1" t="s">
        <v>769</v>
      </c>
      <c r="B132" s="1" t="s">
        <v>800</v>
      </c>
      <c r="C132" s="18">
        <v>44902</v>
      </c>
      <c r="D132" s="8">
        <v>-42.04</v>
      </c>
      <c r="E132" s="27">
        <v>-10.44</v>
      </c>
      <c r="F132" s="27">
        <v>-31.6</v>
      </c>
      <c r="G132" s="18">
        <v>44902</v>
      </c>
      <c r="H132" s="1" t="s">
        <v>781</v>
      </c>
      <c r="I132" s="19">
        <v>1593359</v>
      </c>
      <c r="J132" s="19" t="s">
        <v>1316</v>
      </c>
      <c r="K132" s="19">
        <v>167369</v>
      </c>
      <c r="L132" s="28">
        <v>44904</v>
      </c>
      <c r="M132" s="1" t="s">
        <v>186</v>
      </c>
      <c r="N132" s="11" t="s">
        <v>1298</v>
      </c>
      <c r="O132"/>
      <c r="P132" s="12">
        <v>-31.6</v>
      </c>
      <c r="Q132"/>
      <c r="R132" s="13">
        <v>1</v>
      </c>
      <c r="S132"/>
      <c r="T132" s="35" t="s">
        <v>1289</v>
      </c>
    </row>
    <row r="133" spans="1:20" ht="15" x14ac:dyDescent="0.25">
      <c r="A133" s="1" t="s">
        <v>769</v>
      </c>
      <c r="B133" s="1" t="s">
        <v>801</v>
      </c>
      <c r="C133" s="18">
        <v>44902</v>
      </c>
      <c r="D133" s="8">
        <v>-64.47</v>
      </c>
      <c r="E133" s="27">
        <v>0</v>
      </c>
      <c r="F133" s="27">
        <v>-64.47</v>
      </c>
      <c r="G133" s="18">
        <v>44902</v>
      </c>
      <c r="H133" s="1" t="s">
        <v>782</v>
      </c>
      <c r="I133" s="19">
        <v>1585795</v>
      </c>
      <c r="J133" s="19" t="s">
        <v>1290</v>
      </c>
      <c r="K133" s="19">
        <v>167369</v>
      </c>
      <c r="L133" s="28">
        <v>44904</v>
      </c>
      <c r="M133" s="1" t="s">
        <v>186</v>
      </c>
      <c r="N133" s="11" t="s">
        <v>1291</v>
      </c>
      <c r="O133"/>
      <c r="P133" s="12">
        <v>-64.47</v>
      </c>
      <c r="Q133"/>
      <c r="R133" s="13">
        <v>1</v>
      </c>
      <c r="S133"/>
      <c r="T133" s="35" t="s">
        <v>1289</v>
      </c>
    </row>
    <row r="134" spans="1:20" ht="15" x14ac:dyDescent="0.25">
      <c r="A134" s="1" t="s">
        <v>769</v>
      </c>
      <c r="B134" s="1" t="s">
        <v>802</v>
      </c>
      <c r="C134" s="18">
        <v>44902</v>
      </c>
      <c r="D134" s="8">
        <v>-64.47</v>
      </c>
      <c r="E134" s="27">
        <v>0</v>
      </c>
      <c r="F134" s="27">
        <v>-64.47</v>
      </c>
      <c r="G134" s="18">
        <v>44902</v>
      </c>
      <c r="H134" s="1" t="s">
        <v>783</v>
      </c>
      <c r="I134" s="19">
        <v>1585797</v>
      </c>
      <c r="J134" s="19" t="s">
        <v>1305</v>
      </c>
      <c r="K134" s="19">
        <v>167369</v>
      </c>
      <c r="L134" s="28">
        <v>44904</v>
      </c>
      <c r="M134" s="1" t="s">
        <v>186</v>
      </c>
      <c r="N134" s="11" t="s">
        <v>1291</v>
      </c>
      <c r="O134"/>
      <c r="P134" s="12">
        <v>-64.47</v>
      </c>
      <c r="Q134"/>
      <c r="R134" s="13">
        <v>1</v>
      </c>
      <c r="S134"/>
      <c r="T134" s="35" t="s">
        <v>1289</v>
      </c>
    </row>
    <row r="135" spans="1:20" ht="15" x14ac:dyDescent="0.25">
      <c r="A135" s="1" t="s">
        <v>769</v>
      </c>
      <c r="B135" s="1" t="s">
        <v>803</v>
      </c>
      <c r="C135" s="18">
        <v>44902</v>
      </c>
      <c r="D135" s="8">
        <v>-42.04</v>
      </c>
      <c r="E135" s="27">
        <v>-10.44</v>
      </c>
      <c r="F135" s="27">
        <v>-31.6</v>
      </c>
      <c r="G135" s="18">
        <v>44902</v>
      </c>
      <c r="H135" s="1" t="s">
        <v>784</v>
      </c>
      <c r="I135" s="19">
        <v>1540784</v>
      </c>
      <c r="J135" s="19" t="s">
        <v>1297</v>
      </c>
      <c r="K135" s="19">
        <v>167369</v>
      </c>
      <c r="L135" s="28">
        <v>44904</v>
      </c>
      <c r="M135" s="1" t="s">
        <v>186</v>
      </c>
      <c r="N135" s="11" t="s">
        <v>1298</v>
      </c>
      <c r="O135"/>
      <c r="P135" s="12">
        <v>-31.6</v>
      </c>
      <c r="Q135"/>
      <c r="R135" s="13">
        <v>1</v>
      </c>
      <c r="S135"/>
      <c r="T135" s="35" t="s">
        <v>1289</v>
      </c>
    </row>
    <row r="136" spans="1:20" ht="15" x14ac:dyDescent="0.25">
      <c r="A136" s="1" t="s">
        <v>769</v>
      </c>
      <c r="B136" s="1" t="s">
        <v>803</v>
      </c>
      <c r="C136" s="18">
        <v>44902</v>
      </c>
      <c r="D136" s="8">
        <v>-84.08</v>
      </c>
      <c r="E136" s="27">
        <v>-20.88</v>
      </c>
      <c r="F136" s="27">
        <v>-63.2</v>
      </c>
      <c r="G136" s="18">
        <v>44902</v>
      </c>
      <c r="H136" s="1" t="s">
        <v>784</v>
      </c>
      <c r="I136" s="19">
        <v>1540785</v>
      </c>
      <c r="J136" s="19" t="s">
        <v>1328</v>
      </c>
      <c r="K136" s="19">
        <v>167369</v>
      </c>
      <c r="L136" s="28">
        <v>44904</v>
      </c>
      <c r="M136" s="1" t="s">
        <v>186</v>
      </c>
      <c r="N136" s="11" t="s">
        <v>1298</v>
      </c>
      <c r="O136"/>
      <c r="P136" s="12">
        <v>-31.6</v>
      </c>
      <c r="Q136"/>
      <c r="R136" s="13">
        <v>2</v>
      </c>
      <c r="S136"/>
      <c r="T136" s="35" t="s">
        <v>1289</v>
      </c>
    </row>
    <row r="137" spans="1:20" ht="15" x14ac:dyDescent="0.25">
      <c r="A137" s="1" t="s">
        <v>769</v>
      </c>
      <c r="B137" s="1" t="s">
        <v>803</v>
      </c>
      <c r="C137" s="18">
        <v>44902</v>
      </c>
      <c r="D137" s="8">
        <v>-84.08</v>
      </c>
      <c r="E137" s="27">
        <v>-20.88</v>
      </c>
      <c r="F137" s="27">
        <v>-63.2</v>
      </c>
      <c r="G137" s="18">
        <v>44902</v>
      </c>
      <c r="H137" s="1" t="s">
        <v>784</v>
      </c>
      <c r="I137" s="19">
        <v>1593359</v>
      </c>
      <c r="J137" s="19" t="s">
        <v>1316</v>
      </c>
      <c r="K137" s="19">
        <v>167369</v>
      </c>
      <c r="L137" s="28">
        <v>44904</v>
      </c>
      <c r="M137" s="1" t="s">
        <v>186</v>
      </c>
      <c r="N137" s="11" t="s">
        <v>1298</v>
      </c>
      <c r="O137"/>
      <c r="P137" s="12">
        <v>-31.6</v>
      </c>
      <c r="Q137"/>
      <c r="R137" s="13">
        <v>2</v>
      </c>
      <c r="S137"/>
      <c r="T137" s="35" t="s">
        <v>1289</v>
      </c>
    </row>
    <row r="138" spans="1:20" ht="15" x14ac:dyDescent="0.25">
      <c r="A138" s="1" t="s">
        <v>769</v>
      </c>
      <c r="B138" s="1" t="s">
        <v>803</v>
      </c>
      <c r="C138" s="18">
        <v>44902</v>
      </c>
      <c r="D138" s="8">
        <v>-289.2</v>
      </c>
      <c r="E138" s="27">
        <v>-31.65</v>
      </c>
      <c r="F138" s="27">
        <v>-257.55</v>
      </c>
      <c r="G138" s="18">
        <v>44902</v>
      </c>
      <c r="H138" s="1" t="s">
        <v>784</v>
      </c>
      <c r="I138" s="19">
        <v>1662421</v>
      </c>
      <c r="J138" s="19" t="s">
        <v>1300</v>
      </c>
      <c r="K138" s="19">
        <v>167369</v>
      </c>
      <c r="L138" s="28">
        <v>44904</v>
      </c>
      <c r="M138" s="1" t="s">
        <v>186</v>
      </c>
      <c r="N138" s="11" t="s">
        <v>1301</v>
      </c>
      <c r="O138"/>
      <c r="P138" s="12">
        <v>-85.85</v>
      </c>
      <c r="Q138"/>
      <c r="R138" s="13">
        <v>3.0000000000000004</v>
      </c>
      <c r="S138"/>
      <c r="T138" s="35" t="s">
        <v>1289</v>
      </c>
    </row>
    <row r="139" spans="1:20" ht="15" x14ac:dyDescent="0.25">
      <c r="A139" s="1" t="s">
        <v>769</v>
      </c>
      <c r="B139" s="1" t="s">
        <v>804</v>
      </c>
      <c r="C139" s="18">
        <v>44902</v>
      </c>
      <c r="D139" s="8">
        <v>-76.16</v>
      </c>
      <c r="E139" s="27">
        <v>-19.86</v>
      </c>
      <c r="F139" s="27">
        <v>-56.3</v>
      </c>
      <c r="G139" s="18">
        <v>44902</v>
      </c>
      <c r="H139" s="1" t="s">
        <v>785</v>
      </c>
      <c r="I139" s="19">
        <v>1540781</v>
      </c>
      <c r="J139" s="19" t="s">
        <v>1308</v>
      </c>
      <c r="K139" s="19">
        <v>167369</v>
      </c>
      <c r="L139" s="28">
        <v>44904</v>
      </c>
      <c r="M139" s="1" t="s">
        <v>186</v>
      </c>
      <c r="N139" s="11" t="s">
        <v>1298</v>
      </c>
      <c r="O139"/>
      <c r="P139" s="12">
        <v>-28.15</v>
      </c>
      <c r="Q139"/>
      <c r="R139" s="13">
        <v>2</v>
      </c>
      <c r="S139"/>
      <c r="T139" s="35" t="s">
        <v>1289</v>
      </c>
    </row>
    <row r="140" spans="1:20" ht="15" x14ac:dyDescent="0.25">
      <c r="A140" s="1" t="s">
        <v>769</v>
      </c>
      <c r="B140" s="1" t="s">
        <v>804</v>
      </c>
      <c r="C140" s="18">
        <v>44902</v>
      </c>
      <c r="D140" s="8">
        <v>-96.4</v>
      </c>
      <c r="E140" s="27">
        <v>-10.55</v>
      </c>
      <c r="F140" s="27">
        <v>-85.85</v>
      </c>
      <c r="G140" s="18">
        <v>44902</v>
      </c>
      <c r="H140" s="1" t="s">
        <v>785</v>
      </c>
      <c r="I140" s="19">
        <v>1662422</v>
      </c>
      <c r="J140" s="19" t="s">
        <v>1327</v>
      </c>
      <c r="K140" s="19">
        <v>167369</v>
      </c>
      <c r="L140" s="28">
        <v>44904</v>
      </c>
      <c r="M140" s="1" t="s">
        <v>186</v>
      </c>
      <c r="N140" s="11" t="s">
        <v>1301</v>
      </c>
      <c r="O140"/>
      <c r="P140" s="12">
        <v>-85.85</v>
      </c>
      <c r="Q140"/>
      <c r="R140" s="13">
        <v>1</v>
      </c>
      <c r="S140"/>
      <c r="T140" s="35" t="s">
        <v>1289</v>
      </c>
    </row>
    <row r="141" spans="1:20" ht="15" x14ac:dyDescent="0.25">
      <c r="A141" s="1" t="s">
        <v>769</v>
      </c>
      <c r="B141" s="1" t="s">
        <v>805</v>
      </c>
      <c r="C141" s="18">
        <v>44902</v>
      </c>
      <c r="D141" s="8">
        <v>-22.78</v>
      </c>
      <c r="E141" s="27">
        <v>0</v>
      </c>
      <c r="F141" s="27">
        <v>-22.78</v>
      </c>
      <c r="G141" s="18">
        <v>44902</v>
      </c>
      <c r="H141" s="1" t="s">
        <v>786</v>
      </c>
      <c r="I141" s="19">
        <v>1529939</v>
      </c>
      <c r="J141" s="19" t="s">
        <v>1339</v>
      </c>
      <c r="K141" s="19">
        <v>167369</v>
      </c>
      <c r="L141" s="28">
        <v>44904</v>
      </c>
      <c r="M141" s="1" t="s">
        <v>186</v>
      </c>
      <c r="N141" s="11" t="s">
        <v>1291</v>
      </c>
      <c r="O141"/>
      <c r="P141" s="12">
        <v>-22.78</v>
      </c>
      <c r="Q141"/>
      <c r="R141" s="13">
        <v>1</v>
      </c>
      <c r="S141"/>
      <c r="T141" s="35" t="s">
        <v>1289</v>
      </c>
    </row>
    <row r="142" spans="1:20" ht="15" x14ac:dyDescent="0.25">
      <c r="A142" s="1" t="s">
        <v>769</v>
      </c>
      <c r="B142" s="1" t="s">
        <v>806</v>
      </c>
      <c r="C142" s="18">
        <v>44902</v>
      </c>
      <c r="D142" s="8">
        <v>-51.48</v>
      </c>
      <c r="E142" s="27">
        <v>-17.18</v>
      </c>
      <c r="F142" s="27">
        <v>-34.299999999999997</v>
      </c>
      <c r="G142" s="18">
        <v>44902</v>
      </c>
      <c r="H142" s="1" t="s">
        <v>787</v>
      </c>
      <c r="I142" s="19">
        <v>1408975</v>
      </c>
      <c r="J142" s="19" t="s">
        <v>1335</v>
      </c>
      <c r="K142" s="19">
        <v>167369</v>
      </c>
      <c r="L142" s="28">
        <v>44904</v>
      </c>
      <c r="M142" s="1" t="s">
        <v>186</v>
      </c>
      <c r="N142" s="11" t="s">
        <v>1311</v>
      </c>
      <c r="O142"/>
      <c r="P142" s="12">
        <v>-17.149999999999999</v>
      </c>
      <c r="Q142"/>
      <c r="R142" s="13">
        <v>2</v>
      </c>
      <c r="S142"/>
      <c r="T142" s="35" t="s">
        <v>1289</v>
      </c>
    </row>
    <row r="143" spans="1:20" ht="15" x14ac:dyDescent="0.25">
      <c r="A143" s="1" t="s">
        <v>769</v>
      </c>
      <c r="B143" s="1" t="s">
        <v>807</v>
      </c>
      <c r="C143" s="18">
        <v>44902</v>
      </c>
      <c r="D143" s="8">
        <v>-39</v>
      </c>
      <c r="E143" s="27">
        <v>0</v>
      </c>
      <c r="F143" s="27">
        <v>-39</v>
      </c>
      <c r="G143" s="18">
        <v>44902</v>
      </c>
      <c r="H143" s="1" t="s">
        <v>788</v>
      </c>
      <c r="I143" s="19">
        <v>1529946</v>
      </c>
      <c r="J143" s="19" t="s">
        <v>1306</v>
      </c>
      <c r="K143" s="19">
        <v>167369</v>
      </c>
      <c r="L143" s="28">
        <v>44904</v>
      </c>
      <c r="M143" s="1" t="s">
        <v>186</v>
      </c>
      <c r="N143" s="11" t="s">
        <v>1291</v>
      </c>
      <c r="O143"/>
      <c r="P143" s="12">
        <v>-39</v>
      </c>
      <c r="Q143"/>
      <c r="R143" s="13">
        <v>1</v>
      </c>
      <c r="S143"/>
      <c r="T143" s="35" t="s">
        <v>1289</v>
      </c>
    </row>
    <row r="144" spans="1:20" ht="15" x14ac:dyDescent="0.25">
      <c r="A144" s="1" t="s">
        <v>808</v>
      </c>
      <c r="B144" s="1" t="s">
        <v>843</v>
      </c>
      <c r="C144" s="18">
        <v>44903</v>
      </c>
      <c r="D144" s="8">
        <v>-84.47</v>
      </c>
      <c r="E144" s="27">
        <v>-29.34</v>
      </c>
      <c r="F144" s="27">
        <v>-55.13</v>
      </c>
      <c r="G144" s="18">
        <v>44903</v>
      </c>
      <c r="H144" s="1" t="s">
        <v>809</v>
      </c>
      <c r="I144" s="19">
        <v>1339333</v>
      </c>
      <c r="J144" s="19" t="s">
        <v>1337</v>
      </c>
      <c r="K144" s="19">
        <v>167487</v>
      </c>
      <c r="L144" s="28">
        <v>44907</v>
      </c>
      <c r="M144" s="1" t="s">
        <v>186</v>
      </c>
      <c r="N144" s="11" t="s">
        <v>1301</v>
      </c>
      <c r="O144"/>
      <c r="P144" s="12">
        <v>-55.13</v>
      </c>
      <c r="Q144"/>
      <c r="R144" s="13">
        <v>1</v>
      </c>
      <c r="S144"/>
      <c r="T144" s="35" t="s">
        <v>1289</v>
      </c>
    </row>
    <row r="145" spans="1:20" ht="15" x14ac:dyDescent="0.25">
      <c r="A145" s="1" t="s">
        <v>808</v>
      </c>
      <c r="B145" s="1" t="s">
        <v>844</v>
      </c>
      <c r="C145" s="18">
        <v>44903</v>
      </c>
      <c r="D145" s="8">
        <v>-89.77</v>
      </c>
      <c r="E145" s="27">
        <v>-27.5</v>
      </c>
      <c r="F145" s="27">
        <v>-62.27</v>
      </c>
      <c r="G145" s="18">
        <v>44903</v>
      </c>
      <c r="H145" s="1" t="s">
        <v>810</v>
      </c>
      <c r="I145" s="19">
        <v>1339334</v>
      </c>
      <c r="J145" s="19" t="s">
        <v>1331</v>
      </c>
      <c r="K145" s="19">
        <v>167487</v>
      </c>
      <c r="L145" s="28">
        <v>44907</v>
      </c>
      <c r="M145" s="1" t="s">
        <v>186</v>
      </c>
      <c r="N145" s="11" t="s">
        <v>1301</v>
      </c>
      <c r="O145"/>
      <c r="P145" s="12">
        <v>-62.27</v>
      </c>
      <c r="Q145"/>
      <c r="R145" s="13">
        <v>1</v>
      </c>
      <c r="S145"/>
      <c r="T145" s="35" t="s">
        <v>1289</v>
      </c>
    </row>
    <row r="146" spans="1:20" ht="15" x14ac:dyDescent="0.25">
      <c r="A146" s="1" t="s">
        <v>808</v>
      </c>
      <c r="B146" s="1" t="s">
        <v>845</v>
      </c>
      <c r="C146" s="18">
        <v>44903</v>
      </c>
      <c r="D146" s="8">
        <v>-23.62</v>
      </c>
      <c r="E146" s="27">
        <v>0</v>
      </c>
      <c r="F146" s="27">
        <v>-23.62</v>
      </c>
      <c r="G146" s="18">
        <v>44903</v>
      </c>
      <c r="H146" s="1" t="s">
        <v>811</v>
      </c>
      <c r="I146" s="19">
        <v>1407965</v>
      </c>
      <c r="J146" s="19" t="s">
        <v>1340</v>
      </c>
      <c r="K146" s="19">
        <v>167489</v>
      </c>
      <c r="L146" s="28">
        <v>44907</v>
      </c>
      <c r="M146" s="1" t="s">
        <v>186</v>
      </c>
      <c r="N146" s="11" t="s">
        <v>1291</v>
      </c>
      <c r="O146"/>
      <c r="P146" s="12">
        <v>-23.62</v>
      </c>
      <c r="Q146"/>
      <c r="R146" s="13">
        <v>1</v>
      </c>
      <c r="S146"/>
      <c r="T146" s="35" t="s">
        <v>1289</v>
      </c>
    </row>
    <row r="147" spans="1:20" ht="15" x14ac:dyDescent="0.25">
      <c r="A147" s="1" t="s">
        <v>808</v>
      </c>
      <c r="B147" s="1" t="s">
        <v>846</v>
      </c>
      <c r="C147" s="18">
        <v>44903</v>
      </c>
      <c r="D147" s="8">
        <v>-64.47</v>
      </c>
      <c r="E147" s="27">
        <v>0</v>
      </c>
      <c r="F147" s="27">
        <v>-64.47</v>
      </c>
      <c r="G147" s="18">
        <v>44903</v>
      </c>
      <c r="H147" s="1" t="s">
        <v>812</v>
      </c>
      <c r="I147" s="19">
        <v>1585793</v>
      </c>
      <c r="J147" s="19" t="s">
        <v>1323</v>
      </c>
      <c r="K147" s="19">
        <v>167489</v>
      </c>
      <c r="L147" s="28">
        <v>44907</v>
      </c>
      <c r="M147" s="1" t="s">
        <v>186</v>
      </c>
      <c r="N147" s="11" t="s">
        <v>1291</v>
      </c>
      <c r="O147"/>
      <c r="P147" s="12">
        <v>-64.47</v>
      </c>
      <c r="Q147"/>
      <c r="R147" s="13">
        <v>1</v>
      </c>
      <c r="S147"/>
      <c r="T147" s="35" t="s">
        <v>1289</v>
      </c>
    </row>
    <row r="148" spans="1:20" ht="15" x14ac:dyDescent="0.25">
      <c r="A148" s="1" t="s">
        <v>808</v>
      </c>
      <c r="B148" s="1" t="s">
        <v>847</v>
      </c>
      <c r="C148" s="18">
        <v>44903</v>
      </c>
      <c r="D148" s="8">
        <v>-64.47</v>
      </c>
      <c r="E148" s="27">
        <v>0</v>
      </c>
      <c r="F148" s="27">
        <v>-64.47</v>
      </c>
      <c r="G148" s="18">
        <v>44903</v>
      </c>
      <c r="H148" s="1" t="s">
        <v>813</v>
      </c>
      <c r="I148" s="19">
        <v>1585795</v>
      </c>
      <c r="J148" s="19" t="s">
        <v>1290</v>
      </c>
      <c r="K148" s="19">
        <v>167489</v>
      </c>
      <c r="L148" s="28">
        <v>44907</v>
      </c>
      <c r="M148" s="1" t="s">
        <v>186</v>
      </c>
      <c r="N148" s="11" t="s">
        <v>1291</v>
      </c>
      <c r="O148"/>
      <c r="P148" s="12">
        <v>-64.47</v>
      </c>
      <c r="Q148"/>
      <c r="R148" s="13">
        <v>1</v>
      </c>
      <c r="S148"/>
      <c r="T148" s="35" t="s">
        <v>1289</v>
      </c>
    </row>
    <row r="149" spans="1:20" ht="15" x14ac:dyDescent="0.25">
      <c r="A149" s="1" t="s">
        <v>808</v>
      </c>
      <c r="B149" s="1" t="s">
        <v>848</v>
      </c>
      <c r="C149" s="18">
        <v>44903</v>
      </c>
      <c r="D149" s="8">
        <v>-104.99</v>
      </c>
      <c r="E149" s="32">
        <v>-34.369999999999997</v>
      </c>
      <c r="F149" s="27">
        <v>-70.62</v>
      </c>
      <c r="G149" s="18">
        <v>44903</v>
      </c>
      <c r="H149" s="1" t="s">
        <v>814</v>
      </c>
      <c r="I149" s="19">
        <v>1585900</v>
      </c>
      <c r="J149" s="19" t="s">
        <v>1320</v>
      </c>
      <c r="K149" s="19">
        <v>167489</v>
      </c>
      <c r="L149" s="28">
        <v>44907</v>
      </c>
      <c r="M149" s="1" t="s">
        <v>186</v>
      </c>
      <c r="N149" s="11" t="s">
        <v>1291</v>
      </c>
      <c r="O149"/>
      <c r="P149" s="12">
        <v>-70.62</v>
      </c>
      <c r="Q149"/>
      <c r="R149" s="13">
        <v>1</v>
      </c>
      <c r="S149"/>
      <c r="T149" s="35" t="s">
        <v>1289</v>
      </c>
    </row>
    <row r="150" spans="1:20" ht="15" x14ac:dyDescent="0.25">
      <c r="A150" s="1" t="s">
        <v>808</v>
      </c>
      <c r="B150" s="1" t="s">
        <v>849</v>
      </c>
      <c r="C150" s="18">
        <v>44903</v>
      </c>
      <c r="D150" s="8">
        <v>-76.16</v>
      </c>
      <c r="E150" s="27">
        <v>-19.86</v>
      </c>
      <c r="F150" s="27">
        <v>-56.3</v>
      </c>
      <c r="G150" s="18">
        <v>44903</v>
      </c>
      <c r="H150" s="1" t="s">
        <v>815</v>
      </c>
      <c r="I150" s="19">
        <v>1540780</v>
      </c>
      <c r="J150" s="19" t="s">
        <v>1334</v>
      </c>
      <c r="K150" s="19">
        <v>167489</v>
      </c>
      <c r="L150" s="28">
        <v>44907</v>
      </c>
      <c r="M150" s="1" t="s">
        <v>186</v>
      </c>
      <c r="N150" s="11" t="s">
        <v>1298</v>
      </c>
      <c r="O150"/>
      <c r="P150" s="12">
        <v>-28.15</v>
      </c>
      <c r="Q150"/>
      <c r="R150" s="13">
        <v>2</v>
      </c>
      <c r="S150"/>
      <c r="T150" s="35" t="s">
        <v>1289</v>
      </c>
    </row>
    <row r="151" spans="1:20" ht="15" x14ac:dyDescent="0.25">
      <c r="A151" s="1" t="s">
        <v>808</v>
      </c>
      <c r="B151" s="1" t="s">
        <v>850</v>
      </c>
      <c r="C151" s="18">
        <v>44903</v>
      </c>
      <c r="D151" s="8">
        <v>-50.1</v>
      </c>
      <c r="E151" s="27">
        <v>-12.22</v>
      </c>
      <c r="F151" s="27">
        <v>-37.880000000000003</v>
      </c>
      <c r="G151" s="18">
        <v>44903</v>
      </c>
      <c r="H151" s="1" t="s">
        <v>816</v>
      </c>
      <c r="I151" s="19">
        <v>1408970</v>
      </c>
      <c r="J151" s="19" t="s">
        <v>1332</v>
      </c>
      <c r="K151" s="19">
        <v>167489</v>
      </c>
      <c r="L151" s="28">
        <v>44907</v>
      </c>
      <c r="M151" s="1" t="s">
        <v>186</v>
      </c>
      <c r="N151" s="11" t="s">
        <v>1311</v>
      </c>
      <c r="O151"/>
      <c r="P151" s="12">
        <v>-37.880000000000003</v>
      </c>
      <c r="Q151"/>
      <c r="R151" s="13">
        <v>1</v>
      </c>
      <c r="S151"/>
      <c r="T151" s="35" t="s">
        <v>1289</v>
      </c>
    </row>
    <row r="152" spans="1:20" ht="15" x14ac:dyDescent="0.25">
      <c r="A152" s="1" t="s">
        <v>808</v>
      </c>
      <c r="B152" s="1" t="s">
        <v>850</v>
      </c>
      <c r="C152" s="18">
        <v>44903</v>
      </c>
      <c r="D152" s="8">
        <v>-76.16</v>
      </c>
      <c r="E152" s="27">
        <v>-19.86</v>
      </c>
      <c r="F152" s="27">
        <v>-56.3</v>
      </c>
      <c r="G152" s="18">
        <v>44903</v>
      </c>
      <c r="H152" s="1" t="s">
        <v>816</v>
      </c>
      <c r="I152" s="19">
        <v>1540780</v>
      </c>
      <c r="J152" s="19" t="s">
        <v>1334</v>
      </c>
      <c r="K152" s="19">
        <v>167489</v>
      </c>
      <c r="L152" s="28">
        <v>44907</v>
      </c>
      <c r="M152" s="1" t="s">
        <v>186</v>
      </c>
      <c r="N152" s="11" t="s">
        <v>1298</v>
      </c>
      <c r="O152"/>
      <c r="P152" s="12">
        <v>-28.15</v>
      </c>
      <c r="Q152"/>
      <c r="R152" s="13">
        <v>2</v>
      </c>
      <c r="S152"/>
      <c r="T152" s="35" t="s">
        <v>1289</v>
      </c>
    </row>
    <row r="153" spans="1:20" ht="15" x14ac:dyDescent="0.25">
      <c r="A153" s="1" t="s">
        <v>808</v>
      </c>
      <c r="B153" s="1" t="s">
        <v>851</v>
      </c>
      <c r="C153" s="18">
        <v>44903</v>
      </c>
      <c r="D153" s="8">
        <v>-96.4</v>
      </c>
      <c r="E153" s="27">
        <v>-10.55</v>
      </c>
      <c r="F153" s="27">
        <v>-85.85</v>
      </c>
      <c r="G153" s="18">
        <v>44903</v>
      </c>
      <c r="H153" s="1" t="s">
        <v>817</v>
      </c>
      <c r="I153" s="19">
        <v>1662422</v>
      </c>
      <c r="J153" s="19" t="s">
        <v>1327</v>
      </c>
      <c r="K153" s="19">
        <v>167489</v>
      </c>
      <c r="L153" s="28">
        <v>44907</v>
      </c>
      <c r="M153" s="1" t="s">
        <v>186</v>
      </c>
      <c r="N153" s="11" t="s">
        <v>1301</v>
      </c>
      <c r="O153"/>
      <c r="P153" s="12">
        <v>-85.85</v>
      </c>
      <c r="Q153"/>
      <c r="R153" s="13">
        <v>1</v>
      </c>
      <c r="S153"/>
      <c r="T153" s="35" t="s">
        <v>1289</v>
      </c>
    </row>
    <row r="154" spans="1:20" ht="15" x14ac:dyDescent="0.25">
      <c r="A154" s="1" t="s">
        <v>808</v>
      </c>
      <c r="B154" s="1" t="s">
        <v>852</v>
      </c>
      <c r="C154" s="18">
        <v>44903</v>
      </c>
      <c r="D154" s="8">
        <v>-25.55</v>
      </c>
      <c r="E154" s="27">
        <v>0</v>
      </c>
      <c r="F154" s="27">
        <v>-25.55</v>
      </c>
      <c r="G154" s="18">
        <v>44903</v>
      </c>
      <c r="H154" s="1" t="s">
        <v>818</v>
      </c>
      <c r="I154" s="19">
        <v>1516594</v>
      </c>
      <c r="J154" s="19" t="s">
        <v>1313</v>
      </c>
      <c r="K154" s="19">
        <v>167489</v>
      </c>
      <c r="L154" s="28">
        <v>44907</v>
      </c>
      <c r="M154" s="1" t="s">
        <v>186</v>
      </c>
      <c r="N154" s="11" t="s">
        <v>1291</v>
      </c>
      <c r="O154"/>
      <c r="P154" s="12">
        <v>-25.55</v>
      </c>
      <c r="Q154"/>
      <c r="R154" s="13">
        <v>1</v>
      </c>
      <c r="S154"/>
      <c r="T154" s="35" t="s">
        <v>1289</v>
      </c>
    </row>
    <row r="155" spans="1:20" ht="15" x14ac:dyDescent="0.25">
      <c r="A155" s="1" t="s">
        <v>808</v>
      </c>
      <c r="B155" s="1" t="s">
        <v>853</v>
      </c>
      <c r="C155" s="18">
        <v>44903</v>
      </c>
      <c r="D155" s="8">
        <v>-42.04</v>
      </c>
      <c r="E155" s="27">
        <v>-10.44</v>
      </c>
      <c r="F155" s="27">
        <v>-31.6</v>
      </c>
      <c r="G155" s="18">
        <v>44903</v>
      </c>
      <c r="H155" s="1" t="s">
        <v>819</v>
      </c>
      <c r="I155" s="19">
        <v>1540784</v>
      </c>
      <c r="J155" s="19" t="s">
        <v>1297</v>
      </c>
      <c r="K155" s="19">
        <v>167489</v>
      </c>
      <c r="L155" s="28">
        <v>44907</v>
      </c>
      <c r="M155" s="1" t="s">
        <v>186</v>
      </c>
      <c r="N155" s="11" t="s">
        <v>1298</v>
      </c>
      <c r="O155"/>
      <c r="P155" s="12">
        <v>-31.6</v>
      </c>
      <c r="Q155"/>
      <c r="R155" s="13">
        <v>1</v>
      </c>
      <c r="S155"/>
      <c r="T155" s="35" t="s">
        <v>1289</v>
      </c>
    </row>
    <row r="156" spans="1:20" ht="15" x14ac:dyDescent="0.25">
      <c r="A156" s="1" t="s">
        <v>808</v>
      </c>
      <c r="B156" s="1" t="s">
        <v>854</v>
      </c>
      <c r="C156" s="18">
        <v>44903</v>
      </c>
      <c r="D156" s="8">
        <v>-42.04</v>
      </c>
      <c r="E156" s="27">
        <v>-10.44</v>
      </c>
      <c r="F156" s="27">
        <v>-31.6</v>
      </c>
      <c r="G156" s="18">
        <v>44903</v>
      </c>
      <c r="H156" s="1" t="s">
        <v>820</v>
      </c>
      <c r="I156" s="19">
        <v>1540785</v>
      </c>
      <c r="J156" s="19" t="s">
        <v>1328</v>
      </c>
      <c r="K156" s="19">
        <v>167489</v>
      </c>
      <c r="L156" s="28">
        <v>44907</v>
      </c>
      <c r="M156" s="1" t="s">
        <v>186</v>
      </c>
      <c r="N156" s="11" t="s">
        <v>1298</v>
      </c>
      <c r="O156"/>
      <c r="P156" s="12">
        <v>-31.6</v>
      </c>
      <c r="Q156"/>
      <c r="R156" s="13">
        <v>1</v>
      </c>
      <c r="S156"/>
      <c r="T156" s="35" t="s">
        <v>1289</v>
      </c>
    </row>
    <row r="157" spans="1:20" ht="15" x14ac:dyDescent="0.25">
      <c r="A157" s="1" t="s">
        <v>808</v>
      </c>
      <c r="B157" s="1" t="s">
        <v>854</v>
      </c>
      <c r="C157" s="18">
        <v>44903</v>
      </c>
      <c r="D157" s="8">
        <v>-87.6</v>
      </c>
      <c r="E157" s="27">
        <v>-10.25</v>
      </c>
      <c r="F157" s="27">
        <v>-77.349999999999994</v>
      </c>
      <c r="G157" s="18">
        <v>44903</v>
      </c>
      <c r="H157" s="1" t="s">
        <v>820</v>
      </c>
      <c r="I157" s="19">
        <v>1662420</v>
      </c>
      <c r="J157" s="19" t="s">
        <v>1318</v>
      </c>
      <c r="K157" s="19">
        <v>167489</v>
      </c>
      <c r="L157" s="28">
        <v>44907</v>
      </c>
      <c r="M157" s="1" t="s">
        <v>186</v>
      </c>
      <c r="N157" s="11" t="s">
        <v>1301</v>
      </c>
      <c r="O157"/>
      <c r="P157" s="12">
        <v>-77.349999999999994</v>
      </c>
      <c r="Q157"/>
      <c r="R157" s="13">
        <v>1</v>
      </c>
      <c r="S157"/>
      <c r="T157" s="35" t="s">
        <v>1289</v>
      </c>
    </row>
    <row r="158" spans="1:20" ht="15" x14ac:dyDescent="0.25">
      <c r="A158" s="1" t="s">
        <v>808</v>
      </c>
      <c r="B158" s="1" t="s">
        <v>855</v>
      </c>
      <c r="C158" s="18">
        <v>44903</v>
      </c>
      <c r="D158" s="8">
        <v>-42.07</v>
      </c>
      <c r="E158" s="27">
        <v>0</v>
      </c>
      <c r="F158" s="27">
        <v>-42.07</v>
      </c>
      <c r="G158" s="18">
        <v>44903</v>
      </c>
      <c r="H158" s="1" t="s">
        <v>821</v>
      </c>
      <c r="I158" s="19">
        <v>1514684</v>
      </c>
      <c r="J158" s="19" t="s">
        <v>1324</v>
      </c>
      <c r="K158" s="19">
        <v>167489</v>
      </c>
      <c r="L158" s="28">
        <v>44907</v>
      </c>
      <c r="M158" s="1" t="s">
        <v>186</v>
      </c>
      <c r="N158" s="11" t="s">
        <v>1291</v>
      </c>
      <c r="O158"/>
      <c r="P158" s="12">
        <v>-42.07</v>
      </c>
      <c r="Q158"/>
      <c r="R158" s="13">
        <v>1</v>
      </c>
      <c r="S158"/>
      <c r="T158" s="35" t="s">
        <v>1289</v>
      </c>
    </row>
    <row r="159" spans="1:20" ht="15" x14ac:dyDescent="0.25">
      <c r="A159" s="1" t="s">
        <v>808</v>
      </c>
      <c r="B159" s="1" t="s">
        <v>855</v>
      </c>
      <c r="C159" s="18">
        <v>44903</v>
      </c>
      <c r="D159" s="8">
        <v>-64.47</v>
      </c>
      <c r="E159" s="27">
        <v>0</v>
      </c>
      <c r="F159" s="27">
        <v>-64.47</v>
      </c>
      <c r="G159" s="18">
        <v>44903</v>
      </c>
      <c r="H159" s="1" t="s">
        <v>821</v>
      </c>
      <c r="I159" s="19">
        <v>1585796</v>
      </c>
      <c r="J159" s="19" t="s">
        <v>1309</v>
      </c>
      <c r="K159" s="19">
        <v>167489</v>
      </c>
      <c r="L159" s="28">
        <v>44907</v>
      </c>
      <c r="M159" s="1" t="s">
        <v>186</v>
      </c>
      <c r="N159" s="11" t="s">
        <v>1291</v>
      </c>
      <c r="O159"/>
      <c r="P159" s="12">
        <v>-64.47</v>
      </c>
      <c r="Q159"/>
      <c r="R159" s="13">
        <v>1</v>
      </c>
      <c r="S159"/>
      <c r="T159" s="35" t="s">
        <v>1289</v>
      </c>
    </row>
    <row r="160" spans="1:20" ht="15" x14ac:dyDescent="0.25">
      <c r="A160" s="1" t="s">
        <v>808</v>
      </c>
      <c r="B160" s="1" t="s">
        <v>855</v>
      </c>
      <c r="C160" s="18">
        <v>44903</v>
      </c>
      <c r="D160" s="8">
        <v>-64.47</v>
      </c>
      <c r="E160" s="27">
        <v>0</v>
      </c>
      <c r="F160" s="27">
        <v>-64.47</v>
      </c>
      <c r="G160" s="18">
        <v>44903</v>
      </c>
      <c r="H160" s="1" t="s">
        <v>821</v>
      </c>
      <c r="I160" s="19">
        <v>1585797</v>
      </c>
      <c r="J160" s="19" t="s">
        <v>1305</v>
      </c>
      <c r="K160" s="19">
        <v>167489</v>
      </c>
      <c r="L160" s="28">
        <v>44907</v>
      </c>
      <c r="M160" s="1" t="s">
        <v>186</v>
      </c>
      <c r="N160" s="11" t="s">
        <v>1291</v>
      </c>
      <c r="O160"/>
      <c r="P160" s="12">
        <v>-64.47</v>
      </c>
      <c r="Q160"/>
      <c r="R160" s="13">
        <v>1</v>
      </c>
      <c r="S160"/>
      <c r="T160" s="35" t="s">
        <v>1289</v>
      </c>
    </row>
    <row r="161" spans="1:20" ht="15" x14ac:dyDescent="0.25">
      <c r="A161" s="1" t="s">
        <v>808</v>
      </c>
      <c r="B161" s="1" t="s">
        <v>856</v>
      </c>
      <c r="C161" s="18">
        <v>44903</v>
      </c>
      <c r="D161" s="8">
        <v>-128.69999999999999</v>
      </c>
      <c r="E161" s="27">
        <v>-42.95</v>
      </c>
      <c r="F161" s="27">
        <v>-85.75</v>
      </c>
      <c r="G161" s="18">
        <v>44903</v>
      </c>
      <c r="H161" s="1" t="s">
        <v>822</v>
      </c>
      <c r="I161" s="19">
        <v>1408975</v>
      </c>
      <c r="J161" s="19" t="s">
        <v>1335</v>
      </c>
      <c r="K161" s="19">
        <v>167489</v>
      </c>
      <c r="L161" s="28">
        <v>44907</v>
      </c>
      <c r="M161" s="1" t="s">
        <v>186</v>
      </c>
      <c r="N161" s="11" t="s">
        <v>1311</v>
      </c>
      <c r="O161"/>
      <c r="P161" s="12">
        <v>-17.149999999999999</v>
      </c>
      <c r="Q161"/>
      <c r="R161" s="13">
        <v>5</v>
      </c>
      <c r="S161"/>
      <c r="T161" s="35" t="s">
        <v>1289</v>
      </c>
    </row>
    <row r="162" spans="1:20" ht="15" x14ac:dyDescent="0.25">
      <c r="A162" s="1" t="s">
        <v>808</v>
      </c>
      <c r="B162" s="1" t="s">
        <v>857</v>
      </c>
      <c r="C162" s="18">
        <v>44903</v>
      </c>
      <c r="D162" s="8">
        <v>-190.4</v>
      </c>
      <c r="E162" s="27">
        <v>-49.65</v>
      </c>
      <c r="F162" s="27">
        <v>-140.75</v>
      </c>
      <c r="G162" s="18">
        <v>44903</v>
      </c>
      <c r="H162" s="1" t="s">
        <v>823</v>
      </c>
      <c r="I162" s="19">
        <v>1540780</v>
      </c>
      <c r="J162" s="19" t="s">
        <v>1334</v>
      </c>
      <c r="K162" s="19">
        <v>167489</v>
      </c>
      <c r="L162" s="28">
        <v>44907</v>
      </c>
      <c r="M162" s="1" t="s">
        <v>186</v>
      </c>
      <c r="N162" s="11" t="s">
        <v>1298</v>
      </c>
      <c r="O162"/>
      <c r="P162" s="12">
        <v>-28.15</v>
      </c>
      <c r="Q162"/>
      <c r="R162" s="13">
        <v>5</v>
      </c>
      <c r="S162"/>
      <c r="T162" s="35" t="s">
        <v>1289</v>
      </c>
    </row>
    <row r="163" spans="1:20" ht="15" x14ac:dyDescent="0.25">
      <c r="A163" s="1" t="s">
        <v>808</v>
      </c>
      <c r="B163" s="1" t="s">
        <v>857</v>
      </c>
      <c r="C163" s="18">
        <v>44903</v>
      </c>
      <c r="D163" s="8">
        <v>-42.04</v>
      </c>
      <c r="E163" s="27">
        <v>-10.44</v>
      </c>
      <c r="F163" s="27">
        <v>-31.6</v>
      </c>
      <c r="G163" s="18">
        <v>44903</v>
      </c>
      <c r="H163" s="1" t="s">
        <v>823</v>
      </c>
      <c r="I163" s="19">
        <v>1540784</v>
      </c>
      <c r="J163" s="19" t="s">
        <v>1297</v>
      </c>
      <c r="K163" s="19">
        <v>167489</v>
      </c>
      <c r="L163" s="28">
        <v>44907</v>
      </c>
      <c r="M163" s="1" t="s">
        <v>186</v>
      </c>
      <c r="N163" s="11" t="s">
        <v>1298</v>
      </c>
      <c r="O163"/>
      <c r="P163" s="12">
        <v>-31.6</v>
      </c>
      <c r="Q163"/>
      <c r="R163" s="13">
        <v>1</v>
      </c>
      <c r="S163"/>
      <c r="T163" s="35" t="s">
        <v>1289</v>
      </c>
    </row>
    <row r="164" spans="1:20" ht="15" x14ac:dyDescent="0.25">
      <c r="A164" s="1" t="s">
        <v>824</v>
      </c>
      <c r="B164" s="1" t="s">
        <v>858</v>
      </c>
      <c r="C164" s="18">
        <v>44905</v>
      </c>
      <c r="D164" s="8">
        <v>-25.55</v>
      </c>
      <c r="E164" s="27">
        <v>0</v>
      </c>
      <c r="F164" s="27">
        <v>-25.55</v>
      </c>
      <c r="G164" s="18">
        <v>44905</v>
      </c>
      <c r="H164" s="1" t="s">
        <v>825</v>
      </c>
      <c r="I164" s="19">
        <v>1516594</v>
      </c>
      <c r="J164" s="19" t="s">
        <v>1313</v>
      </c>
      <c r="K164" s="19">
        <v>167503</v>
      </c>
      <c r="L164" s="28">
        <v>44908</v>
      </c>
      <c r="M164" s="1" t="s">
        <v>186</v>
      </c>
      <c r="N164" s="11" t="s">
        <v>1291</v>
      </c>
      <c r="O164"/>
      <c r="P164" s="12">
        <v>-25.55</v>
      </c>
      <c r="Q164"/>
      <c r="R164" s="13">
        <v>1</v>
      </c>
      <c r="S164"/>
      <c r="T164" s="35" t="s">
        <v>1289</v>
      </c>
    </row>
    <row r="165" spans="1:20" ht="15" x14ac:dyDescent="0.25">
      <c r="A165" s="1" t="s">
        <v>824</v>
      </c>
      <c r="B165" s="1" t="s">
        <v>859</v>
      </c>
      <c r="C165" s="18">
        <v>44906</v>
      </c>
      <c r="D165" s="8">
        <v>-39</v>
      </c>
      <c r="E165" s="27">
        <v>0</v>
      </c>
      <c r="F165" s="27">
        <v>-39</v>
      </c>
      <c r="G165" s="18">
        <v>44906</v>
      </c>
      <c r="H165" s="1" t="s">
        <v>826</v>
      </c>
      <c r="I165" s="19">
        <v>1529946</v>
      </c>
      <c r="J165" s="19" t="s">
        <v>1306</v>
      </c>
      <c r="K165" s="19">
        <v>167503</v>
      </c>
      <c r="L165" s="28">
        <v>44908</v>
      </c>
      <c r="M165" s="1" t="s">
        <v>186</v>
      </c>
      <c r="N165" s="11" t="s">
        <v>1291</v>
      </c>
      <c r="O165"/>
      <c r="P165" s="12">
        <v>-39</v>
      </c>
      <c r="Q165"/>
      <c r="R165" s="13">
        <v>1</v>
      </c>
      <c r="S165"/>
      <c r="T165" s="35" t="s">
        <v>1289</v>
      </c>
    </row>
    <row r="166" spans="1:20" ht="15" x14ac:dyDescent="0.25">
      <c r="A166" s="1" t="s">
        <v>824</v>
      </c>
      <c r="B166" s="1" t="s">
        <v>860</v>
      </c>
      <c r="C166" s="18">
        <v>44905</v>
      </c>
      <c r="D166" s="8">
        <v>-42.07</v>
      </c>
      <c r="E166" s="27">
        <v>0</v>
      </c>
      <c r="F166" s="27">
        <v>-42.07</v>
      </c>
      <c r="G166" s="18">
        <v>44905</v>
      </c>
      <c r="H166" s="1" t="s">
        <v>827</v>
      </c>
      <c r="I166" s="19">
        <v>1514684</v>
      </c>
      <c r="J166" s="19" t="s">
        <v>1324</v>
      </c>
      <c r="K166" s="19">
        <v>167503</v>
      </c>
      <c r="L166" s="28">
        <v>44908</v>
      </c>
      <c r="M166" s="1" t="s">
        <v>186</v>
      </c>
      <c r="N166" s="11" t="s">
        <v>1291</v>
      </c>
      <c r="O166"/>
      <c r="P166" s="12">
        <v>-42.07</v>
      </c>
      <c r="Q166"/>
      <c r="R166" s="13">
        <v>1</v>
      </c>
      <c r="S166"/>
      <c r="T166" s="35" t="s">
        <v>1289</v>
      </c>
    </row>
    <row r="167" spans="1:20" ht="15" x14ac:dyDescent="0.25">
      <c r="A167" s="1" t="s">
        <v>824</v>
      </c>
      <c r="B167" s="1" t="s">
        <v>861</v>
      </c>
      <c r="C167" s="18">
        <v>44904</v>
      </c>
      <c r="D167" s="8">
        <v>-39</v>
      </c>
      <c r="E167" s="27">
        <v>0</v>
      </c>
      <c r="F167" s="27">
        <v>-39</v>
      </c>
      <c r="G167" s="18">
        <v>44904</v>
      </c>
      <c r="H167" s="1" t="s">
        <v>828</v>
      </c>
      <c r="I167" s="19">
        <v>1529946</v>
      </c>
      <c r="J167" s="19" t="s">
        <v>1306</v>
      </c>
      <c r="K167" s="19">
        <v>167503</v>
      </c>
      <c r="L167" s="28">
        <v>44908</v>
      </c>
      <c r="M167" s="1" t="s">
        <v>186</v>
      </c>
      <c r="N167" s="11" t="s">
        <v>1291</v>
      </c>
      <c r="O167"/>
      <c r="P167" s="12">
        <v>-39</v>
      </c>
      <c r="Q167"/>
      <c r="R167" s="13">
        <v>1</v>
      </c>
      <c r="S167"/>
      <c r="T167" s="35" t="s">
        <v>1289</v>
      </c>
    </row>
    <row r="168" spans="1:20" ht="15" x14ac:dyDescent="0.25">
      <c r="A168" s="1" t="s">
        <v>824</v>
      </c>
      <c r="B168" s="1" t="s">
        <v>862</v>
      </c>
      <c r="C168" s="18">
        <v>44904</v>
      </c>
      <c r="D168" s="8">
        <v>-84.14</v>
      </c>
      <c r="E168" s="27">
        <v>0</v>
      </c>
      <c r="F168" s="27">
        <v>-84.14</v>
      </c>
      <c r="G168" s="18">
        <v>44904</v>
      </c>
      <c r="H168" s="1" t="s">
        <v>829</v>
      </c>
      <c r="I168" s="19">
        <v>1514688</v>
      </c>
      <c r="J168" s="19" t="s">
        <v>1304</v>
      </c>
      <c r="K168" s="19">
        <v>167503</v>
      </c>
      <c r="L168" s="28">
        <v>44908</v>
      </c>
      <c r="M168" s="1" t="s">
        <v>186</v>
      </c>
      <c r="N168" s="11" t="s">
        <v>1291</v>
      </c>
      <c r="O168"/>
      <c r="P168" s="12">
        <v>-42.07</v>
      </c>
      <c r="Q168"/>
      <c r="R168" s="13">
        <v>2</v>
      </c>
      <c r="S168"/>
      <c r="T168" s="35" t="s">
        <v>1289</v>
      </c>
    </row>
    <row r="169" spans="1:20" ht="15" x14ac:dyDescent="0.25">
      <c r="A169" s="1" t="s">
        <v>824</v>
      </c>
      <c r="B169" s="1" t="s">
        <v>863</v>
      </c>
      <c r="C169" s="18">
        <v>44904</v>
      </c>
      <c r="D169" s="8">
        <v>-78</v>
      </c>
      <c r="E169" s="27">
        <v>0</v>
      </c>
      <c r="F169" s="27">
        <v>-78</v>
      </c>
      <c r="G169" s="18">
        <v>44904</v>
      </c>
      <c r="H169" s="1" t="s">
        <v>830</v>
      </c>
      <c r="I169" s="19">
        <v>1529946</v>
      </c>
      <c r="J169" s="19" t="s">
        <v>1306</v>
      </c>
      <c r="K169" s="19">
        <v>167503</v>
      </c>
      <c r="L169" s="28">
        <v>44908</v>
      </c>
      <c r="M169" s="1" t="s">
        <v>186</v>
      </c>
      <c r="N169" s="11" t="s">
        <v>1291</v>
      </c>
      <c r="O169"/>
      <c r="P169" s="12">
        <v>-39</v>
      </c>
      <c r="Q169"/>
      <c r="R169" s="13">
        <v>2</v>
      </c>
      <c r="S169"/>
      <c r="T169" s="35" t="s">
        <v>1289</v>
      </c>
    </row>
    <row r="170" spans="1:20" ht="15" x14ac:dyDescent="0.25">
      <c r="A170" s="1" t="s">
        <v>824</v>
      </c>
      <c r="B170" s="1" t="s">
        <v>864</v>
      </c>
      <c r="C170" s="18">
        <v>44904</v>
      </c>
      <c r="D170" s="8">
        <v>-64.47</v>
      </c>
      <c r="E170" s="27">
        <v>0</v>
      </c>
      <c r="F170" s="27">
        <v>-64.47</v>
      </c>
      <c r="G170" s="18">
        <v>44904</v>
      </c>
      <c r="H170" s="1" t="s">
        <v>831</v>
      </c>
      <c r="I170" s="19">
        <v>1585795</v>
      </c>
      <c r="J170" s="19" t="s">
        <v>1290</v>
      </c>
      <c r="K170" s="19">
        <v>167503</v>
      </c>
      <c r="L170" s="28">
        <v>44908</v>
      </c>
      <c r="M170" s="1" t="s">
        <v>186</v>
      </c>
      <c r="N170" s="11" t="s">
        <v>1291</v>
      </c>
      <c r="O170"/>
      <c r="P170" s="12">
        <v>-64.47</v>
      </c>
      <c r="Q170"/>
      <c r="R170" s="13">
        <v>1</v>
      </c>
      <c r="S170"/>
      <c r="T170" s="35" t="s">
        <v>1289</v>
      </c>
    </row>
    <row r="171" spans="1:20" ht="15" x14ac:dyDescent="0.25">
      <c r="A171" s="1" t="s">
        <v>824</v>
      </c>
      <c r="B171" s="1" t="s">
        <v>865</v>
      </c>
      <c r="C171" s="18">
        <v>44904</v>
      </c>
      <c r="D171" s="8">
        <v>-96.4</v>
      </c>
      <c r="E171" s="27">
        <v>-10.55</v>
      </c>
      <c r="F171" s="27">
        <v>-85.85</v>
      </c>
      <c r="G171" s="18">
        <v>44904</v>
      </c>
      <c r="H171" s="1" t="s">
        <v>832</v>
      </c>
      <c r="I171" s="19">
        <v>1662422</v>
      </c>
      <c r="J171" s="19" t="s">
        <v>1327</v>
      </c>
      <c r="K171" s="19">
        <v>167503</v>
      </c>
      <c r="L171" s="28">
        <v>44908</v>
      </c>
      <c r="M171" s="1" t="s">
        <v>186</v>
      </c>
      <c r="N171" s="11" t="s">
        <v>1301</v>
      </c>
      <c r="O171"/>
      <c r="P171" s="12">
        <v>-85.85</v>
      </c>
      <c r="Q171"/>
      <c r="R171" s="13">
        <v>1</v>
      </c>
      <c r="S171"/>
      <c r="T171" s="35" t="s">
        <v>1289</v>
      </c>
    </row>
    <row r="172" spans="1:20" ht="15" x14ac:dyDescent="0.25">
      <c r="A172" s="1" t="s">
        <v>824</v>
      </c>
      <c r="B172" s="1" t="s">
        <v>866</v>
      </c>
      <c r="C172" s="18">
        <v>44904</v>
      </c>
      <c r="D172" s="8">
        <v>-70.62</v>
      </c>
      <c r="E172" s="27">
        <v>0</v>
      </c>
      <c r="F172" s="27">
        <v>-70.62</v>
      </c>
      <c r="G172" s="18">
        <v>44904</v>
      </c>
      <c r="H172" s="1" t="s">
        <v>833</v>
      </c>
      <c r="I172" s="19">
        <v>1585900</v>
      </c>
      <c r="J172" s="19" t="s">
        <v>1320</v>
      </c>
      <c r="K172" s="19">
        <v>167503</v>
      </c>
      <c r="L172" s="28">
        <v>44908</v>
      </c>
      <c r="M172" s="1" t="s">
        <v>186</v>
      </c>
      <c r="N172" s="11" t="s">
        <v>1291</v>
      </c>
      <c r="O172"/>
      <c r="P172" s="12">
        <v>-70.62</v>
      </c>
      <c r="Q172"/>
      <c r="R172" s="13">
        <v>1</v>
      </c>
      <c r="S172"/>
      <c r="T172" s="35" t="s">
        <v>1289</v>
      </c>
    </row>
    <row r="173" spans="1:20" ht="15" x14ac:dyDescent="0.25">
      <c r="A173" s="1" t="s">
        <v>824</v>
      </c>
      <c r="B173" s="1" t="s">
        <v>867</v>
      </c>
      <c r="C173" s="18">
        <v>44904</v>
      </c>
      <c r="D173" s="8">
        <v>-25.55</v>
      </c>
      <c r="E173" s="27">
        <v>0</v>
      </c>
      <c r="F173" s="27">
        <v>-25.55</v>
      </c>
      <c r="G173" s="18">
        <v>44904</v>
      </c>
      <c r="H173" s="1" t="s">
        <v>834</v>
      </c>
      <c r="I173" s="19">
        <v>1516592</v>
      </c>
      <c r="J173" s="19" t="s">
        <v>1299</v>
      </c>
      <c r="K173" s="19">
        <v>167503</v>
      </c>
      <c r="L173" s="28">
        <v>44908</v>
      </c>
      <c r="M173" s="1" t="s">
        <v>186</v>
      </c>
      <c r="N173" s="11" t="s">
        <v>1291</v>
      </c>
      <c r="O173"/>
      <c r="P173" s="12">
        <v>-25.55</v>
      </c>
      <c r="Q173"/>
      <c r="R173" s="13">
        <v>1</v>
      </c>
      <c r="S173"/>
      <c r="T173" s="35" t="s">
        <v>1289</v>
      </c>
    </row>
    <row r="174" spans="1:20" ht="15" x14ac:dyDescent="0.25">
      <c r="A174" s="1" t="s">
        <v>824</v>
      </c>
      <c r="B174" s="1" t="s">
        <v>868</v>
      </c>
      <c r="C174" s="18">
        <v>44904</v>
      </c>
      <c r="D174" s="8">
        <v>-96.4</v>
      </c>
      <c r="E174" s="27">
        <v>-10.55</v>
      </c>
      <c r="F174" s="27">
        <v>-85.85</v>
      </c>
      <c r="G174" s="18">
        <v>44904</v>
      </c>
      <c r="H174" s="1" t="s">
        <v>835</v>
      </c>
      <c r="I174" s="19">
        <v>1662422</v>
      </c>
      <c r="J174" s="19" t="s">
        <v>1327</v>
      </c>
      <c r="K174" s="19">
        <v>167503</v>
      </c>
      <c r="L174" s="28">
        <v>44908</v>
      </c>
      <c r="M174" s="1" t="s">
        <v>186</v>
      </c>
      <c r="N174" s="11" t="s">
        <v>1301</v>
      </c>
      <c r="O174"/>
      <c r="P174" s="12">
        <v>-85.85</v>
      </c>
      <c r="Q174"/>
      <c r="R174" s="13">
        <v>1</v>
      </c>
      <c r="S174"/>
      <c r="T174" s="35" t="s">
        <v>1289</v>
      </c>
    </row>
    <row r="175" spans="1:20" ht="15" x14ac:dyDescent="0.25">
      <c r="A175" s="1" t="s">
        <v>824</v>
      </c>
      <c r="B175" s="1" t="s">
        <v>869</v>
      </c>
      <c r="C175" s="18">
        <v>44904</v>
      </c>
      <c r="D175" s="8">
        <v>-96.4</v>
      </c>
      <c r="E175" s="27">
        <v>-10.55</v>
      </c>
      <c r="F175" s="27">
        <v>-85.85</v>
      </c>
      <c r="G175" s="18">
        <v>44904</v>
      </c>
      <c r="H175" s="1" t="s">
        <v>836</v>
      </c>
      <c r="I175" s="19">
        <v>1662421</v>
      </c>
      <c r="J175" s="19" t="s">
        <v>1300</v>
      </c>
      <c r="K175" s="19">
        <v>167503</v>
      </c>
      <c r="L175" s="28">
        <v>44908</v>
      </c>
      <c r="M175" s="1" t="s">
        <v>186</v>
      </c>
      <c r="N175" s="11" t="s">
        <v>1301</v>
      </c>
      <c r="O175"/>
      <c r="P175" s="12">
        <v>-85.85</v>
      </c>
      <c r="Q175"/>
      <c r="R175" s="13">
        <v>1</v>
      </c>
      <c r="S175"/>
      <c r="T175" s="35" t="s">
        <v>1289</v>
      </c>
    </row>
    <row r="176" spans="1:20" ht="15" x14ac:dyDescent="0.25">
      <c r="A176" s="1" t="s">
        <v>824</v>
      </c>
      <c r="B176" s="1" t="s">
        <v>870</v>
      </c>
      <c r="C176" s="18">
        <v>44904</v>
      </c>
      <c r="D176" s="8">
        <v>-190.4</v>
      </c>
      <c r="E176" s="27">
        <v>-49.65</v>
      </c>
      <c r="F176" s="27">
        <v>-140.75</v>
      </c>
      <c r="G176" s="18">
        <v>44904</v>
      </c>
      <c r="H176" s="1" t="s">
        <v>837</v>
      </c>
      <c r="I176" s="19">
        <v>1540783</v>
      </c>
      <c r="J176" s="19" t="s">
        <v>1317</v>
      </c>
      <c r="K176" s="19">
        <v>167503</v>
      </c>
      <c r="L176" s="28">
        <v>44908</v>
      </c>
      <c r="M176" s="1" t="s">
        <v>186</v>
      </c>
      <c r="N176" s="11" t="s">
        <v>1298</v>
      </c>
      <c r="O176"/>
      <c r="P176" s="12">
        <v>-28.15</v>
      </c>
      <c r="Q176"/>
      <c r="R176" s="13">
        <v>5</v>
      </c>
      <c r="S176"/>
      <c r="T176" s="35" t="s">
        <v>1289</v>
      </c>
    </row>
    <row r="177" spans="1:20" ht="15" x14ac:dyDescent="0.25">
      <c r="A177" s="1" t="s">
        <v>824</v>
      </c>
      <c r="B177" s="1" t="s">
        <v>871</v>
      </c>
      <c r="C177" s="18">
        <v>44905</v>
      </c>
      <c r="D177" s="8">
        <v>-42.04</v>
      </c>
      <c r="E177" s="27">
        <v>-10.44</v>
      </c>
      <c r="F177" s="27">
        <v>-31.6</v>
      </c>
      <c r="G177" s="18">
        <v>44905</v>
      </c>
      <c r="H177" s="1" t="s">
        <v>838</v>
      </c>
      <c r="I177" s="19">
        <v>1540784</v>
      </c>
      <c r="J177" s="19" t="s">
        <v>1297</v>
      </c>
      <c r="K177" s="19">
        <v>167503</v>
      </c>
      <c r="L177" s="28">
        <v>44908</v>
      </c>
      <c r="M177" s="1" t="s">
        <v>186</v>
      </c>
      <c r="N177" s="11" t="s">
        <v>1298</v>
      </c>
      <c r="O177"/>
      <c r="P177" s="12">
        <v>-31.6</v>
      </c>
      <c r="Q177"/>
      <c r="R177" s="13">
        <v>1</v>
      </c>
      <c r="S177"/>
      <c r="T177" s="35" t="s">
        <v>1289</v>
      </c>
    </row>
    <row r="178" spans="1:20" ht="15" x14ac:dyDescent="0.25">
      <c r="A178" s="1" t="s">
        <v>824</v>
      </c>
      <c r="B178" s="1" t="s">
        <v>871</v>
      </c>
      <c r="C178" s="18">
        <v>44905</v>
      </c>
      <c r="D178" s="8">
        <v>-42.04</v>
      </c>
      <c r="E178" s="27">
        <v>-10.44</v>
      </c>
      <c r="F178" s="27">
        <v>-31.6</v>
      </c>
      <c r="G178" s="18">
        <v>44905</v>
      </c>
      <c r="H178" s="1" t="s">
        <v>838</v>
      </c>
      <c r="I178" s="19">
        <v>1540787</v>
      </c>
      <c r="J178" s="19" t="s">
        <v>1341</v>
      </c>
      <c r="K178" s="19">
        <v>167503</v>
      </c>
      <c r="L178" s="28">
        <v>44908</v>
      </c>
      <c r="M178" s="1" t="s">
        <v>186</v>
      </c>
      <c r="N178" s="11" t="s">
        <v>1298</v>
      </c>
      <c r="O178"/>
      <c r="P178" s="12">
        <v>-31.6</v>
      </c>
      <c r="Q178"/>
      <c r="R178" s="13">
        <v>1</v>
      </c>
      <c r="S178"/>
      <c r="T178" s="35" t="s">
        <v>1289</v>
      </c>
    </row>
    <row r="179" spans="1:20" ht="15" x14ac:dyDescent="0.25">
      <c r="A179" s="1" t="s">
        <v>824</v>
      </c>
      <c r="B179" s="1" t="s">
        <v>871</v>
      </c>
      <c r="C179" s="18">
        <v>44905</v>
      </c>
      <c r="D179" s="8">
        <v>-42.04</v>
      </c>
      <c r="E179" s="27">
        <v>-10.44</v>
      </c>
      <c r="F179" s="27">
        <v>-31.6</v>
      </c>
      <c r="G179" s="18">
        <v>44905</v>
      </c>
      <c r="H179" s="1" t="s">
        <v>838</v>
      </c>
      <c r="I179" s="19">
        <v>1593358</v>
      </c>
      <c r="J179" s="19" t="s">
        <v>1322</v>
      </c>
      <c r="K179" s="19">
        <v>167503</v>
      </c>
      <c r="L179" s="28">
        <v>44908</v>
      </c>
      <c r="M179" s="1" t="s">
        <v>186</v>
      </c>
      <c r="N179" s="11" t="s">
        <v>1298</v>
      </c>
      <c r="O179"/>
      <c r="P179" s="12">
        <v>-31.6</v>
      </c>
      <c r="Q179"/>
      <c r="R179" s="13">
        <v>1</v>
      </c>
      <c r="S179"/>
      <c r="T179" s="35" t="s">
        <v>1289</v>
      </c>
    </row>
    <row r="180" spans="1:20" ht="15" x14ac:dyDescent="0.25">
      <c r="A180" s="1" t="s">
        <v>824</v>
      </c>
      <c r="B180" s="1" t="s">
        <v>871</v>
      </c>
      <c r="C180" s="18">
        <v>44905</v>
      </c>
      <c r="D180" s="8">
        <v>-87.6</v>
      </c>
      <c r="E180" s="27">
        <v>-10.25</v>
      </c>
      <c r="F180" s="27">
        <v>-77.349999999999994</v>
      </c>
      <c r="G180" s="18">
        <v>44905</v>
      </c>
      <c r="H180" s="1" t="s">
        <v>838</v>
      </c>
      <c r="I180" s="19">
        <v>1662420</v>
      </c>
      <c r="J180" s="19" t="s">
        <v>1318</v>
      </c>
      <c r="K180" s="19">
        <v>167503</v>
      </c>
      <c r="L180" s="28">
        <v>44908</v>
      </c>
      <c r="M180" s="1" t="s">
        <v>186</v>
      </c>
      <c r="N180" s="11" t="s">
        <v>1301</v>
      </c>
      <c r="O180"/>
      <c r="P180" s="12">
        <v>-77.349999999999994</v>
      </c>
      <c r="Q180"/>
      <c r="R180" s="13">
        <v>1</v>
      </c>
      <c r="S180"/>
      <c r="T180" s="35" t="s">
        <v>1289</v>
      </c>
    </row>
    <row r="181" spans="1:20" ht="15" x14ac:dyDescent="0.25">
      <c r="A181" s="1" t="s">
        <v>824</v>
      </c>
      <c r="B181" s="1" t="s">
        <v>872</v>
      </c>
      <c r="C181" s="18">
        <v>44904</v>
      </c>
      <c r="D181" s="8">
        <v>-42.07</v>
      </c>
      <c r="E181" s="27">
        <v>0</v>
      </c>
      <c r="F181" s="27">
        <v>-42.07</v>
      </c>
      <c r="G181" s="18">
        <v>44904</v>
      </c>
      <c r="H181" s="1" t="s">
        <v>839</v>
      </c>
      <c r="I181" s="19">
        <v>1514688</v>
      </c>
      <c r="J181" s="19" t="s">
        <v>1304</v>
      </c>
      <c r="K181" s="19">
        <v>167503</v>
      </c>
      <c r="L181" s="28">
        <v>44908</v>
      </c>
      <c r="M181" s="1" t="s">
        <v>186</v>
      </c>
      <c r="N181" s="11" t="s">
        <v>1291</v>
      </c>
      <c r="O181"/>
      <c r="P181" s="12">
        <v>-42.07</v>
      </c>
      <c r="Q181"/>
      <c r="R181" s="13">
        <v>1</v>
      </c>
      <c r="S181"/>
      <c r="T181" s="35" t="s">
        <v>1289</v>
      </c>
    </row>
    <row r="182" spans="1:20" ht="15" x14ac:dyDescent="0.25">
      <c r="A182" s="1" t="s">
        <v>824</v>
      </c>
      <c r="B182" s="1" t="s">
        <v>873</v>
      </c>
      <c r="C182" s="18">
        <v>44904</v>
      </c>
      <c r="D182" s="8">
        <v>-84.08</v>
      </c>
      <c r="E182" s="27">
        <v>-20.88</v>
      </c>
      <c r="F182" s="27">
        <v>-63.2</v>
      </c>
      <c r="G182" s="18">
        <v>44904</v>
      </c>
      <c r="H182" s="1" t="s">
        <v>840</v>
      </c>
      <c r="I182" s="19">
        <v>1540784</v>
      </c>
      <c r="J182" s="19" t="s">
        <v>1297</v>
      </c>
      <c r="K182" s="19">
        <v>167503</v>
      </c>
      <c r="L182" s="28">
        <v>44908</v>
      </c>
      <c r="M182" s="1" t="s">
        <v>186</v>
      </c>
      <c r="N182" s="11" t="s">
        <v>1298</v>
      </c>
      <c r="O182"/>
      <c r="P182" s="12">
        <v>-31.6</v>
      </c>
      <c r="Q182"/>
      <c r="R182" s="13">
        <v>2</v>
      </c>
      <c r="S182"/>
      <c r="T182" s="35" t="s">
        <v>1289</v>
      </c>
    </row>
    <row r="183" spans="1:20" ht="15" x14ac:dyDescent="0.25">
      <c r="A183" s="1" t="s">
        <v>824</v>
      </c>
      <c r="B183" s="1" t="s">
        <v>874</v>
      </c>
      <c r="C183" s="18">
        <v>44905</v>
      </c>
      <c r="D183" s="8">
        <v>-79.67</v>
      </c>
      <c r="E183" s="27">
        <v>-24.54</v>
      </c>
      <c r="F183" s="27">
        <v>-55.13</v>
      </c>
      <c r="G183" s="18">
        <v>44905</v>
      </c>
      <c r="H183" s="1" t="s">
        <v>841</v>
      </c>
      <c r="I183" s="19">
        <v>1339333</v>
      </c>
      <c r="J183" s="19" t="s">
        <v>1337</v>
      </c>
      <c r="K183" s="19">
        <v>12210528</v>
      </c>
      <c r="L183" s="28">
        <v>44908</v>
      </c>
      <c r="M183" s="1" t="s">
        <v>186</v>
      </c>
      <c r="N183" s="11" t="s">
        <v>1301</v>
      </c>
      <c r="O183"/>
      <c r="P183" s="12">
        <v>-55.13</v>
      </c>
      <c r="Q183"/>
      <c r="R183" s="13">
        <v>1</v>
      </c>
      <c r="S183"/>
      <c r="T183" s="35" t="s">
        <v>1289</v>
      </c>
    </row>
    <row r="184" spans="1:20" ht="15" x14ac:dyDescent="0.25">
      <c r="A184" s="1" t="s">
        <v>824</v>
      </c>
      <c r="B184" s="1" t="s">
        <v>875</v>
      </c>
      <c r="C184" s="18">
        <v>44904</v>
      </c>
      <c r="D184" s="8">
        <v>-88.43</v>
      </c>
      <c r="E184" s="27">
        <v>-26.16</v>
      </c>
      <c r="F184" s="27">
        <v>-62.27</v>
      </c>
      <c r="G184" s="18">
        <v>44904</v>
      </c>
      <c r="H184" s="1" t="s">
        <v>842</v>
      </c>
      <c r="I184" s="19">
        <v>1339334</v>
      </c>
      <c r="J184" s="19" t="s">
        <v>1331</v>
      </c>
      <c r="K184" s="19">
        <v>12210528</v>
      </c>
      <c r="L184" s="28">
        <v>44908</v>
      </c>
      <c r="M184" s="1" t="s">
        <v>186</v>
      </c>
      <c r="N184" s="11" t="s">
        <v>1301</v>
      </c>
      <c r="O184"/>
      <c r="P184" s="12">
        <v>-62.27</v>
      </c>
      <c r="Q184"/>
      <c r="R184" s="13">
        <v>1</v>
      </c>
      <c r="S184"/>
      <c r="T184" s="35" t="s">
        <v>1289</v>
      </c>
    </row>
    <row r="185" spans="1:20" ht="15" x14ac:dyDescent="0.25">
      <c r="A185" s="1" t="s">
        <v>876</v>
      </c>
      <c r="B185" s="1" t="s">
        <v>933</v>
      </c>
      <c r="C185" s="18">
        <v>44907</v>
      </c>
      <c r="D185" s="8">
        <v>-39</v>
      </c>
      <c r="E185" s="27">
        <v>0</v>
      </c>
      <c r="F185" s="27">
        <v>-39</v>
      </c>
      <c r="G185" s="18">
        <v>44907</v>
      </c>
      <c r="H185" s="1" t="s">
        <v>877</v>
      </c>
      <c r="I185" s="19">
        <v>1529946</v>
      </c>
      <c r="J185" s="19" t="s">
        <v>1306</v>
      </c>
      <c r="K185" s="19">
        <v>167869</v>
      </c>
      <c r="L185" s="28">
        <v>44909</v>
      </c>
      <c r="M185" s="1" t="s">
        <v>186</v>
      </c>
      <c r="N185" s="11" t="s">
        <v>1291</v>
      </c>
      <c r="O185"/>
      <c r="P185" s="12">
        <v>-39</v>
      </c>
      <c r="Q185"/>
      <c r="R185" s="13">
        <v>1</v>
      </c>
      <c r="S185"/>
      <c r="T185" s="35" t="s">
        <v>1289</v>
      </c>
    </row>
    <row r="186" spans="1:20" ht="15" x14ac:dyDescent="0.25">
      <c r="A186" s="1" t="s">
        <v>876</v>
      </c>
      <c r="B186" s="1" t="s">
        <v>934</v>
      </c>
      <c r="C186" s="18">
        <v>44907</v>
      </c>
      <c r="D186" s="8">
        <v>-64.47</v>
      </c>
      <c r="E186" s="27">
        <v>0</v>
      </c>
      <c r="F186" s="27">
        <v>-64.47</v>
      </c>
      <c r="G186" s="18">
        <v>44907</v>
      </c>
      <c r="H186" s="1" t="s">
        <v>878</v>
      </c>
      <c r="I186" s="19">
        <v>1585795</v>
      </c>
      <c r="J186" s="19" t="s">
        <v>1290</v>
      </c>
      <c r="K186" s="19">
        <v>167869</v>
      </c>
      <c r="L186" s="28">
        <v>44909</v>
      </c>
      <c r="M186" s="1" t="s">
        <v>186</v>
      </c>
      <c r="N186" s="11" t="s">
        <v>1291</v>
      </c>
      <c r="O186"/>
      <c r="P186" s="12">
        <v>-64.47</v>
      </c>
      <c r="Q186"/>
      <c r="R186" s="13">
        <v>1</v>
      </c>
      <c r="S186"/>
      <c r="T186" s="35" t="s">
        <v>1289</v>
      </c>
    </row>
    <row r="187" spans="1:20" ht="15" x14ac:dyDescent="0.25">
      <c r="A187" s="1" t="s">
        <v>876</v>
      </c>
      <c r="B187" s="1" t="s">
        <v>935</v>
      </c>
      <c r="C187" s="18">
        <v>44907</v>
      </c>
      <c r="D187" s="8">
        <v>-64.47</v>
      </c>
      <c r="E187" s="27">
        <v>0</v>
      </c>
      <c r="F187" s="27">
        <v>-64.47</v>
      </c>
      <c r="G187" s="18">
        <v>44907</v>
      </c>
      <c r="H187" s="1" t="s">
        <v>879</v>
      </c>
      <c r="I187" s="19">
        <v>1585793</v>
      </c>
      <c r="J187" s="19" t="s">
        <v>1323</v>
      </c>
      <c r="K187" s="19">
        <v>167869</v>
      </c>
      <c r="L187" s="28">
        <v>44909</v>
      </c>
      <c r="M187" s="1" t="s">
        <v>186</v>
      </c>
      <c r="N187" s="11" t="s">
        <v>1291</v>
      </c>
      <c r="O187"/>
      <c r="P187" s="12">
        <v>-64.47</v>
      </c>
      <c r="Q187"/>
      <c r="R187" s="13">
        <v>1</v>
      </c>
      <c r="S187"/>
      <c r="T187" s="35" t="s">
        <v>1289</v>
      </c>
    </row>
    <row r="188" spans="1:20" ht="15" x14ac:dyDescent="0.25">
      <c r="A188" s="1" t="s">
        <v>876</v>
      </c>
      <c r="B188" s="1" t="s">
        <v>936</v>
      </c>
      <c r="C188" s="18">
        <v>44907</v>
      </c>
      <c r="D188" s="8">
        <v>-25.55</v>
      </c>
      <c r="E188" s="27">
        <v>0</v>
      </c>
      <c r="F188" s="27">
        <v>-25.55</v>
      </c>
      <c r="G188" s="18">
        <v>44907</v>
      </c>
      <c r="H188" s="1" t="s">
        <v>880</v>
      </c>
      <c r="I188" s="19">
        <v>1516594</v>
      </c>
      <c r="J188" s="19" t="s">
        <v>1313</v>
      </c>
      <c r="K188" s="19">
        <v>167869</v>
      </c>
      <c r="L188" s="28">
        <v>44909</v>
      </c>
      <c r="M188" s="1" t="s">
        <v>186</v>
      </c>
      <c r="N188" s="11" t="s">
        <v>1291</v>
      </c>
      <c r="O188"/>
      <c r="P188" s="12">
        <v>-25.55</v>
      </c>
      <c r="Q188"/>
      <c r="R188" s="13">
        <v>1</v>
      </c>
      <c r="S188"/>
      <c r="T188" s="35" t="s">
        <v>1289</v>
      </c>
    </row>
    <row r="189" spans="1:20" ht="15" x14ac:dyDescent="0.25">
      <c r="A189" s="1" t="s">
        <v>876</v>
      </c>
      <c r="B189" s="1" t="s">
        <v>936</v>
      </c>
      <c r="C189" s="18">
        <v>44907</v>
      </c>
      <c r="D189" s="8">
        <v>-64.47</v>
      </c>
      <c r="E189" s="27">
        <v>0</v>
      </c>
      <c r="F189" s="27">
        <v>-64.47</v>
      </c>
      <c r="G189" s="18">
        <v>44907</v>
      </c>
      <c r="H189" s="1" t="s">
        <v>880</v>
      </c>
      <c r="I189" s="19">
        <v>1585797</v>
      </c>
      <c r="J189" s="19" t="s">
        <v>1305</v>
      </c>
      <c r="K189" s="19">
        <v>167869</v>
      </c>
      <c r="L189" s="28">
        <v>44909</v>
      </c>
      <c r="M189" s="1" t="s">
        <v>186</v>
      </c>
      <c r="N189" s="11" t="s">
        <v>1291</v>
      </c>
      <c r="O189"/>
      <c r="P189" s="12">
        <v>-64.47</v>
      </c>
      <c r="Q189"/>
      <c r="R189" s="13">
        <v>1</v>
      </c>
      <c r="S189"/>
      <c r="T189" s="35" t="s">
        <v>1289</v>
      </c>
    </row>
    <row r="190" spans="1:20" ht="15" x14ac:dyDescent="0.25">
      <c r="A190" s="1" t="s">
        <v>876</v>
      </c>
      <c r="B190" s="1" t="s">
        <v>936</v>
      </c>
      <c r="C190" s="18">
        <v>44907</v>
      </c>
      <c r="D190" s="8">
        <v>-141.24</v>
      </c>
      <c r="E190" s="27">
        <v>0</v>
      </c>
      <c r="F190" s="27">
        <v>-141.24</v>
      </c>
      <c r="G190" s="18">
        <v>44907</v>
      </c>
      <c r="H190" s="1" t="s">
        <v>880</v>
      </c>
      <c r="I190" s="19">
        <v>1585799</v>
      </c>
      <c r="J190" s="19" t="s">
        <v>1292</v>
      </c>
      <c r="K190" s="19">
        <v>167869</v>
      </c>
      <c r="L190" s="28">
        <v>44909</v>
      </c>
      <c r="M190" s="1" t="s">
        <v>186</v>
      </c>
      <c r="N190" s="11" t="s">
        <v>1291</v>
      </c>
      <c r="O190"/>
      <c r="P190" s="12">
        <v>-70.62</v>
      </c>
      <c r="Q190"/>
      <c r="R190" s="13">
        <v>2</v>
      </c>
      <c r="S190"/>
      <c r="T190" s="35" t="s">
        <v>1289</v>
      </c>
    </row>
    <row r="191" spans="1:20" ht="15" x14ac:dyDescent="0.25">
      <c r="A191" s="1" t="s">
        <v>876</v>
      </c>
      <c r="B191" s="1" t="s">
        <v>937</v>
      </c>
      <c r="C191" s="18">
        <v>44907</v>
      </c>
      <c r="D191" s="8">
        <v>-50.1</v>
      </c>
      <c r="E191" s="27">
        <v>-12.22</v>
      </c>
      <c r="F191" s="27">
        <v>-37.880000000000003</v>
      </c>
      <c r="G191" s="18">
        <v>44907</v>
      </c>
      <c r="H191" s="1" t="s">
        <v>881</v>
      </c>
      <c r="I191" s="19">
        <v>1408972</v>
      </c>
      <c r="J191" s="19" t="s">
        <v>1342</v>
      </c>
      <c r="K191" s="19">
        <v>167869</v>
      </c>
      <c r="L191" s="28">
        <v>44909</v>
      </c>
      <c r="M191" s="1" t="s">
        <v>186</v>
      </c>
      <c r="N191" s="11" t="s">
        <v>1311</v>
      </c>
      <c r="O191"/>
      <c r="P191" s="12">
        <v>-37.880000000000003</v>
      </c>
      <c r="Q191"/>
      <c r="R191" s="13">
        <v>1</v>
      </c>
      <c r="S191"/>
      <c r="T191" s="35" t="s">
        <v>1289</v>
      </c>
    </row>
    <row r="192" spans="1:20" ht="15" x14ac:dyDescent="0.25">
      <c r="A192" s="1" t="s">
        <v>876</v>
      </c>
      <c r="B192" s="1" t="s">
        <v>938</v>
      </c>
      <c r="C192" s="18">
        <v>44907</v>
      </c>
      <c r="D192" s="8">
        <v>-42.07</v>
      </c>
      <c r="E192" s="27">
        <v>0</v>
      </c>
      <c r="F192" s="27">
        <v>-42.07</v>
      </c>
      <c r="G192" s="18">
        <v>44907</v>
      </c>
      <c r="H192" s="1" t="s">
        <v>882</v>
      </c>
      <c r="I192" s="19">
        <v>1514688</v>
      </c>
      <c r="J192" s="19" t="s">
        <v>1304</v>
      </c>
      <c r="K192" s="19">
        <v>167869</v>
      </c>
      <c r="L192" s="28">
        <v>44909</v>
      </c>
      <c r="M192" s="1" t="s">
        <v>186</v>
      </c>
      <c r="N192" s="11" t="s">
        <v>1291</v>
      </c>
      <c r="O192"/>
      <c r="P192" s="12">
        <v>-42.07</v>
      </c>
      <c r="Q192"/>
      <c r="R192" s="13">
        <v>1</v>
      </c>
      <c r="S192"/>
      <c r="T192" s="35" t="s">
        <v>1289</v>
      </c>
    </row>
    <row r="193" spans="1:20" ht="15" x14ac:dyDescent="0.25">
      <c r="A193" s="1" t="s">
        <v>876</v>
      </c>
      <c r="B193" s="1" t="s">
        <v>939</v>
      </c>
      <c r="C193" s="18">
        <v>44907</v>
      </c>
      <c r="D193" s="8">
        <v>-87.6</v>
      </c>
      <c r="E193" s="27">
        <v>-10.25</v>
      </c>
      <c r="F193" s="27">
        <v>-77.349999999999994</v>
      </c>
      <c r="G193" s="18">
        <v>44907</v>
      </c>
      <c r="H193" s="1" t="s">
        <v>883</v>
      </c>
      <c r="I193" s="19">
        <v>1662420</v>
      </c>
      <c r="J193" s="19" t="s">
        <v>1318</v>
      </c>
      <c r="K193" s="19">
        <v>167869</v>
      </c>
      <c r="L193" s="28">
        <v>44909</v>
      </c>
      <c r="M193" s="1" t="s">
        <v>186</v>
      </c>
      <c r="N193" s="11" t="s">
        <v>1301</v>
      </c>
      <c r="O193"/>
      <c r="P193" s="12">
        <v>-77.349999999999994</v>
      </c>
      <c r="Q193"/>
      <c r="R193" s="13">
        <v>1</v>
      </c>
      <c r="S193"/>
      <c r="T193" s="35" t="s">
        <v>1289</v>
      </c>
    </row>
    <row r="194" spans="1:20" ht="15" x14ac:dyDescent="0.25">
      <c r="A194" s="1" t="s">
        <v>876</v>
      </c>
      <c r="B194" s="1" t="s">
        <v>940</v>
      </c>
      <c r="C194" s="18">
        <v>44907</v>
      </c>
      <c r="D194" s="8">
        <v>-25.55</v>
      </c>
      <c r="E194" s="27">
        <v>0</v>
      </c>
      <c r="F194" s="27">
        <v>-25.55</v>
      </c>
      <c r="G194" s="18">
        <v>44907</v>
      </c>
      <c r="H194" s="1" t="s">
        <v>884</v>
      </c>
      <c r="I194" s="19">
        <v>1516594</v>
      </c>
      <c r="J194" s="19" t="s">
        <v>1313</v>
      </c>
      <c r="K194" s="19">
        <v>167869</v>
      </c>
      <c r="L194" s="28">
        <v>44909</v>
      </c>
      <c r="M194" s="1" t="s">
        <v>186</v>
      </c>
      <c r="N194" s="11" t="s">
        <v>1291</v>
      </c>
      <c r="O194"/>
      <c r="P194" s="12">
        <v>-25.55</v>
      </c>
      <c r="Q194"/>
      <c r="R194" s="13">
        <v>1</v>
      </c>
      <c r="S194"/>
      <c r="T194" s="35" t="s">
        <v>1289</v>
      </c>
    </row>
    <row r="195" spans="1:20" ht="15" x14ac:dyDescent="0.25">
      <c r="A195" s="1" t="s">
        <v>876</v>
      </c>
      <c r="B195" s="1" t="s">
        <v>940</v>
      </c>
      <c r="C195" s="18">
        <v>44907</v>
      </c>
      <c r="D195" s="8">
        <v>-39</v>
      </c>
      <c r="E195" s="27">
        <v>0</v>
      </c>
      <c r="F195" s="27">
        <v>-39</v>
      </c>
      <c r="G195" s="18">
        <v>44907</v>
      </c>
      <c r="H195" s="1" t="s">
        <v>884</v>
      </c>
      <c r="I195" s="19">
        <v>1529946</v>
      </c>
      <c r="J195" s="19" t="s">
        <v>1306</v>
      </c>
      <c r="K195" s="19">
        <v>167869</v>
      </c>
      <c r="L195" s="28">
        <v>44909</v>
      </c>
      <c r="M195" s="1" t="s">
        <v>186</v>
      </c>
      <c r="N195" s="11" t="s">
        <v>1291</v>
      </c>
      <c r="O195"/>
      <c r="P195" s="12">
        <v>-39</v>
      </c>
      <c r="Q195"/>
      <c r="R195" s="13">
        <v>1</v>
      </c>
      <c r="S195"/>
      <c r="T195" s="35" t="s">
        <v>1289</v>
      </c>
    </row>
    <row r="196" spans="1:20" ht="15" x14ac:dyDescent="0.25">
      <c r="A196" s="1" t="s">
        <v>885</v>
      </c>
      <c r="B196" s="1" t="s">
        <v>941</v>
      </c>
      <c r="C196" s="18">
        <v>44908</v>
      </c>
      <c r="D196" s="8">
        <v>-42.07</v>
      </c>
      <c r="E196" s="27">
        <v>0</v>
      </c>
      <c r="F196" s="27">
        <v>-42.07</v>
      </c>
      <c r="G196" s="18">
        <v>44908</v>
      </c>
      <c r="H196" s="1" t="s">
        <v>886</v>
      </c>
      <c r="I196" s="19">
        <v>1514691</v>
      </c>
      <c r="J196" s="19" t="s">
        <v>1293</v>
      </c>
      <c r="K196" s="19">
        <v>167880</v>
      </c>
      <c r="L196" s="28">
        <v>44910</v>
      </c>
      <c r="M196" s="1" t="s">
        <v>186</v>
      </c>
      <c r="N196" s="11" t="s">
        <v>1291</v>
      </c>
      <c r="O196"/>
      <c r="P196" s="12">
        <v>-42.07</v>
      </c>
      <c r="Q196"/>
      <c r="R196" s="13">
        <v>1</v>
      </c>
      <c r="S196"/>
      <c r="T196" s="35" t="s">
        <v>1289</v>
      </c>
    </row>
    <row r="197" spans="1:20" ht="15" x14ac:dyDescent="0.25">
      <c r="A197" s="1" t="s">
        <v>885</v>
      </c>
      <c r="B197" s="1" t="s">
        <v>942</v>
      </c>
      <c r="C197" s="18">
        <v>44908</v>
      </c>
      <c r="D197" s="8">
        <v>-42.07</v>
      </c>
      <c r="E197" s="27">
        <v>0</v>
      </c>
      <c r="F197" s="27">
        <v>-42.07</v>
      </c>
      <c r="G197" s="18">
        <v>44908</v>
      </c>
      <c r="H197" s="1" t="s">
        <v>887</v>
      </c>
      <c r="I197" s="19">
        <v>1514691</v>
      </c>
      <c r="J197" s="19" t="s">
        <v>1293</v>
      </c>
      <c r="K197" s="19">
        <v>167880</v>
      </c>
      <c r="L197" s="28">
        <v>44910</v>
      </c>
      <c r="M197" s="1" t="s">
        <v>186</v>
      </c>
      <c r="N197" s="11" t="s">
        <v>1291</v>
      </c>
      <c r="O197"/>
      <c r="P197" s="12">
        <v>-42.07</v>
      </c>
      <c r="Q197"/>
      <c r="R197" s="13">
        <v>1</v>
      </c>
      <c r="S197"/>
      <c r="T197" s="35" t="s">
        <v>1289</v>
      </c>
    </row>
    <row r="198" spans="1:20" ht="15" x14ac:dyDescent="0.25">
      <c r="A198" s="1" t="s">
        <v>885</v>
      </c>
      <c r="B198" s="1" t="s">
        <v>943</v>
      </c>
      <c r="C198" s="18">
        <v>44908</v>
      </c>
      <c r="D198" s="8">
        <v>-64.47</v>
      </c>
      <c r="E198" s="27">
        <v>0</v>
      </c>
      <c r="F198" s="27">
        <v>-64.47</v>
      </c>
      <c r="G198" s="18">
        <v>44908</v>
      </c>
      <c r="H198" s="1" t="s">
        <v>888</v>
      </c>
      <c r="I198" s="19">
        <v>1585795</v>
      </c>
      <c r="J198" s="19" t="s">
        <v>1290</v>
      </c>
      <c r="K198" s="19">
        <v>167880</v>
      </c>
      <c r="L198" s="28">
        <v>44910</v>
      </c>
      <c r="M198" s="1" t="s">
        <v>186</v>
      </c>
      <c r="N198" s="11" t="s">
        <v>1291</v>
      </c>
      <c r="O198"/>
      <c r="P198" s="12">
        <v>-64.47</v>
      </c>
      <c r="Q198"/>
      <c r="R198" s="13">
        <v>1</v>
      </c>
      <c r="S198"/>
      <c r="T198" s="35" t="s">
        <v>1289</v>
      </c>
    </row>
    <row r="199" spans="1:20" ht="15" x14ac:dyDescent="0.25">
      <c r="A199" s="1" t="s">
        <v>885</v>
      </c>
      <c r="B199" s="1" t="s">
        <v>944</v>
      </c>
      <c r="C199" s="18">
        <v>44908</v>
      </c>
      <c r="D199" s="8">
        <v>-64.47</v>
      </c>
      <c r="E199" s="27">
        <v>0</v>
      </c>
      <c r="F199" s="27">
        <v>-64.47</v>
      </c>
      <c r="G199" s="18">
        <v>44908</v>
      </c>
      <c r="H199" s="1" t="s">
        <v>889</v>
      </c>
      <c r="I199" s="19">
        <v>1585795</v>
      </c>
      <c r="J199" s="19" t="s">
        <v>1290</v>
      </c>
      <c r="K199" s="19">
        <v>167880</v>
      </c>
      <c r="L199" s="28">
        <v>44910</v>
      </c>
      <c r="M199" s="1" t="s">
        <v>186</v>
      </c>
      <c r="N199" s="11" t="s">
        <v>1291</v>
      </c>
      <c r="O199"/>
      <c r="P199" s="12">
        <v>-64.47</v>
      </c>
      <c r="Q199"/>
      <c r="R199" s="13">
        <v>1</v>
      </c>
      <c r="S199"/>
      <c r="T199" s="35" t="s">
        <v>1289</v>
      </c>
    </row>
    <row r="200" spans="1:20" ht="15" x14ac:dyDescent="0.25">
      <c r="A200" s="1" t="s">
        <v>885</v>
      </c>
      <c r="B200" s="1" t="s">
        <v>944</v>
      </c>
      <c r="C200" s="18">
        <v>44908</v>
      </c>
      <c r="D200" s="8">
        <v>-64.47</v>
      </c>
      <c r="E200" s="27">
        <v>0</v>
      </c>
      <c r="F200" s="27">
        <v>-64.47</v>
      </c>
      <c r="G200" s="18">
        <v>44908</v>
      </c>
      <c r="H200" s="1" t="s">
        <v>889</v>
      </c>
      <c r="I200" s="19">
        <v>1585793</v>
      </c>
      <c r="J200" s="19" t="s">
        <v>1323</v>
      </c>
      <c r="K200" s="19">
        <v>167880</v>
      </c>
      <c r="L200" s="28">
        <v>44910</v>
      </c>
      <c r="M200" s="1" t="s">
        <v>186</v>
      </c>
      <c r="N200" s="11" t="s">
        <v>1291</v>
      </c>
      <c r="O200"/>
      <c r="P200" s="12">
        <v>-64.47</v>
      </c>
      <c r="Q200"/>
      <c r="R200" s="13">
        <v>1</v>
      </c>
      <c r="S200"/>
      <c r="T200" s="35" t="s">
        <v>1289</v>
      </c>
    </row>
    <row r="201" spans="1:20" ht="15" x14ac:dyDescent="0.25">
      <c r="A201" s="1" t="s">
        <v>885</v>
      </c>
      <c r="B201" s="1" t="s">
        <v>945</v>
      </c>
      <c r="C201" s="18">
        <v>44908</v>
      </c>
      <c r="D201" s="8">
        <v>-282.48</v>
      </c>
      <c r="E201" s="27">
        <v>0</v>
      </c>
      <c r="F201" s="27">
        <v>-282.48</v>
      </c>
      <c r="G201" s="18">
        <v>44908</v>
      </c>
      <c r="H201" s="1" t="s">
        <v>890</v>
      </c>
      <c r="I201" s="19">
        <v>1585902</v>
      </c>
      <c r="J201" s="19" t="s">
        <v>1343</v>
      </c>
      <c r="K201" s="19">
        <v>167880</v>
      </c>
      <c r="L201" s="28">
        <v>44910</v>
      </c>
      <c r="M201" s="1" t="s">
        <v>186</v>
      </c>
      <c r="N201" s="11" t="s">
        <v>1291</v>
      </c>
      <c r="O201"/>
      <c r="P201" s="12">
        <v>-70.62</v>
      </c>
      <c r="Q201"/>
      <c r="R201" s="13">
        <v>4</v>
      </c>
      <c r="S201"/>
      <c r="T201" s="35" t="s">
        <v>1289</v>
      </c>
    </row>
    <row r="202" spans="1:20" ht="15" x14ac:dyDescent="0.25">
      <c r="A202" s="1" t="s">
        <v>885</v>
      </c>
      <c r="B202" s="1" t="s">
        <v>946</v>
      </c>
      <c r="C202" s="18">
        <v>44908</v>
      </c>
      <c r="D202" s="8">
        <v>-64.47</v>
      </c>
      <c r="E202" s="27">
        <v>0</v>
      </c>
      <c r="F202" s="27">
        <v>-64.47</v>
      </c>
      <c r="G202" s="18">
        <v>44908</v>
      </c>
      <c r="H202" s="1" t="s">
        <v>891</v>
      </c>
      <c r="I202" s="19">
        <v>1585793</v>
      </c>
      <c r="J202" s="19" t="s">
        <v>1323</v>
      </c>
      <c r="K202" s="19">
        <v>167880</v>
      </c>
      <c r="L202" s="28">
        <v>44910</v>
      </c>
      <c r="M202" s="1" t="s">
        <v>186</v>
      </c>
      <c r="N202" s="11" t="s">
        <v>1291</v>
      </c>
      <c r="O202"/>
      <c r="P202" s="12">
        <v>-64.47</v>
      </c>
      <c r="Q202"/>
      <c r="R202" s="13">
        <v>1</v>
      </c>
      <c r="S202"/>
      <c r="T202" s="35" t="s">
        <v>1289</v>
      </c>
    </row>
    <row r="203" spans="1:20" ht="15" x14ac:dyDescent="0.25">
      <c r="A203" s="1" t="s">
        <v>885</v>
      </c>
      <c r="B203" s="1" t="s">
        <v>947</v>
      </c>
      <c r="C203" s="18">
        <v>44908</v>
      </c>
      <c r="D203" s="8">
        <v>-87.6</v>
      </c>
      <c r="E203" s="27">
        <v>-10.25</v>
      </c>
      <c r="F203" s="27">
        <v>-77.349999999999994</v>
      </c>
      <c r="G203" s="18">
        <v>44908</v>
      </c>
      <c r="H203" s="1" t="s">
        <v>892</v>
      </c>
      <c r="I203" s="19">
        <v>1662420</v>
      </c>
      <c r="J203" s="19" t="s">
        <v>1318</v>
      </c>
      <c r="K203" s="19">
        <v>167880</v>
      </c>
      <c r="L203" s="28">
        <v>44910</v>
      </c>
      <c r="M203" s="1" t="s">
        <v>186</v>
      </c>
      <c r="N203" s="11" t="s">
        <v>1301</v>
      </c>
      <c r="O203"/>
      <c r="P203" s="12">
        <v>-77.349999999999994</v>
      </c>
      <c r="Q203"/>
      <c r="R203" s="13">
        <v>1</v>
      </c>
      <c r="S203"/>
      <c r="T203" s="35" t="s">
        <v>1289</v>
      </c>
    </row>
    <row r="204" spans="1:20" ht="15" x14ac:dyDescent="0.25">
      <c r="A204" s="1" t="s">
        <v>885</v>
      </c>
      <c r="B204" s="1" t="s">
        <v>948</v>
      </c>
      <c r="C204" s="18">
        <v>44908</v>
      </c>
      <c r="D204" s="8">
        <v>-78</v>
      </c>
      <c r="E204" s="27">
        <v>0</v>
      </c>
      <c r="F204" s="27">
        <v>-78</v>
      </c>
      <c r="G204" s="18">
        <v>44908</v>
      </c>
      <c r="H204" s="1" t="s">
        <v>893</v>
      </c>
      <c r="I204" s="19">
        <v>1529947</v>
      </c>
      <c r="J204" s="19" t="s">
        <v>1294</v>
      </c>
      <c r="K204" s="19">
        <v>167880</v>
      </c>
      <c r="L204" s="28">
        <v>44910</v>
      </c>
      <c r="M204" s="1" t="s">
        <v>186</v>
      </c>
      <c r="N204" s="11" t="s">
        <v>1291</v>
      </c>
      <c r="O204"/>
      <c r="P204" s="12">
        <v>-39</v>
      </c>
      <c r="Q204"/>
      <c r="R204" s="13">
        <v>2</v>
      </c>
      <c r="S204"/>
      <c r="T204" s="35" t="s">
        <v>1289</v>
      </c>
    </row>
    <row r="205" spans="1:20" ht="15" x14ac:dyDescent="0.25">
      <c r="A205" s="1" t="s">
        <v>885</v>
      </c>
      <c r="B205" s="1" t="s">
        <v>949</v>
      </c>
      <c r="C205" s="18">
        <v>44908</v>
      </c>
      <c r="D205" s="8">
        <v>-141.24</v>
      </c>
      <c r="E205" s="27">
        <v>0</v>
      </c>
      <c r="F205" s="27">
        <v>-141.24</v>
      </c>
      <c r="G205" s="18">
        <v>44908</v>
      </c>
      <c r="H205" s="1" t="s">
        <v>894</v>
      </c>
      <c r="I205" s="19">
        <v>1585799</v>
      </c>
      <c r="J205" s="19" t="s">
        <v>1292</v>
      </c>
      <c r="K205" s="19">
        <v>167880</v>
      </c>
      <c r="L205" s="28">
        <v>44910</v>
      </c>
      <c r="M205" s="1" t="s">
        <v>186</v>
      </c>
      <c r="N205" s="11" t="s">
        <v>1291</v>
      </c>
      <c r="O205"/>
      <c r="P205" s="12">
        <v>-70.62</v>
      </c>
      <c r="Q205"/>
      <c r="R205" s="13">
        <v>2</v>
      </c>
      <c r="S205"/>
      <c r="T205" s="35" t="s">
        <v>1289</v>
      </c>
    </row>
    <row r="206" spans="1:20" ht="15" x14ac:dyDescent="0.25">
      <c r="A206" s="1" t="s">
        <v>885</v>
      </c>
      <c r="B206" s="1" t="s">
        <v>950</v>
      </c>
      <c r="C206" s="18">
        <v>44908</v>
      </c>
      <c r="D206" s="8">
        <v>-42.04</v>
      </c>
      <c r="E206" s="27">
        <v>-10.44</v>
      </c>
      <c r="F206" s="27">
        <v>-31.6</v>
      </c>
      <c r="G206" s="18">
        <v>44908</v>
      </c>
      <c r="H206" s="1" t="s">
        <v>895</v>
      </c>
      <c r="I206" s="19">
        <v>1540784</v>
      </c>
      <c r="J206" s="19" t="s">
        <v>1297</v>
      </c>
      <c r="K206" s="19">
        <v>167880</v>
      </c>
      <c r="L206" s="28">
        <v>44910</v>
      </c>
      <c r="M206" s="1" t="s">
        <v>186</v>
      </c>
      <c r="N206" s="11" t="s">
        <v>1298</v>
      </c>
      <c r="O206"/>
      <c r="P206" s="12">
        <v>-31.6</v>
      </c>
      <c r="Q206"/>
      <c r="R206" s="13">
        <v>1</v>
      </c>
      <c r="S206"/>
      <c r="T206" s="35" t="s">
        <v>1289</v>
      </c>
    </row>
    <row r="207" spans="1:20" ht="15" x14ac:dyDescent="0.25">
      <c r="A207" s="1" t="s">
        <v>885</v>
      </c>
      <c r="B207" s="1" t="s">
        <v>951</v>
      </c>
      <c r="C207" s="18">
        <v>44908</v>
      </c>
      <c r="D207" s="8">
        <v>-38.08</v>
      </c>
      <c r="E207" s="27">
        <v>-9.93</v>
      </c>
      <c r="F207" s="27">
        <v>-28.15</v>
      </c>
      <c r="G207" s="18">
        <v>44908</v>
      </c>
      <c r="H207" s="1" t="s">
        <v>896</v>
      </c>
      <c r="I207" s="19">
        <v>1540781</v>
      </c>
      <c r="J207" s="19" t="s">
        <v>1308</v>
      </c>
      <c r="K207" s="19">
        <v>167880</v>
      </c>
      <c r="L207" s="28">
        <v>44910</v>
      </c>
      <c r="M207" s="1" t="s">
        <v>186</v>
      </c>
      <c r="N207" s="11" t="s">
        <v>1298</v>
      </c>
      <c r="O207"/>
      <c r="P207" s="12">
        <v>-28.15</v>
      </c>
      <c r="Q207"/>
      <c r="R207" s="13">
        <v>1</v>
      </c>
      <c r="S207"/>
      <c r="T207" s="35" t="s">
        <v>1289</v>
      </c>
    </row>
    <row r="208" spans="1:20" ht="15" x14ac:dyDescent="0.25">
      <c r="A208" s="1" t="s">
        <v>885</v>
      </c>
      <c r="B208" s="1" t="s">
        <v>951</v>
      </c>
      <c r="C208" s="18">
        <v>44908</v>
      </c>
      <c r="D208" s="8">
        <v>-76.16</v>
      </c>
      <c r="E208" s="27">
        <v>-19.86</v>
      </c>
      <c r="F208" s="27">
        <v>-56.3</v>
      </c>
      <c r="G208" s="18">
        <v>44908</v>
      </c>
      <c r="H208" s="1" t="s">
        <v>896</v>
      </c>
      <c r="I208" s="19">
        <v>1540783</v>
      </c>
      <c r="J208" s="19" t="s">
        <v>1317</v>
      </c>
      <c r="K208" s="19">
        <v>167880</v>
      </c>
      <c r="L208" s="28">
        <v>44910</v>
      </c>
      <c r="M208" s="1" t="s">
        <v>186</v>
      </c>
      <c r="N208" s="11" t="s">
        <v>1298</v>
      </c>
      <c r="O208"/>
      <c r="P208" s="12">
        <v>-28.15</v>
      </c>
      <c r="Q208"/>
      <c r="R208" s="13">
        <v>2</v>
      </c>
      <c r="S208"/>
      <c r="T208" s="35" t="s">
        <v>1289</v>
      </c>
    </row>
    <row r="209" spans="1:20" ht="15" x14ac:dyDescent="0.25">
      <c r="A209" s="1" t="s">
        <v>885</v>
      </c>
      <c r="B209" s="1" t="s">
        <v>951</v>
      </c>
      <c r="C209" s="18">
        <v>44908</v>
      </c>
      <c r="D209" s="8">
        <v>-42.04</v>
      </c>
      <c r="E209" s="27">
        <v>-10.44</v>
      </c>
      <c r="F209" s="27">
        <v>-31.6</v>
      </c>
      <c r="G209" s="18">
        <v>44908</v>
      </c>
      <c r="H209" s="1" t="s">
        <v>896</v>
      </c>
      <c r="I209" s="19">
        <v>1540787</v>
      </c>
      <c r="J209" s="19" t="s">
        <v>1341</v>
      </c>
      <c r="K209" s="19">
        <v>167880</v>
      </c>
      <c r="L209" s="28">
        <v>44910</v>
      </c>
      <c r="M209" s="1" t="s">
        <v>186</v>
      </c>
      <c r="N209" s="11" t="s">
        <v>1298</v>
      </c>
      <c r="O209"/>
      <c r="P209" s="12">
        <v>-31.6</v>
      </c>
      <c r="Q209"/>
      <c r="R209" s="13">
        <v>1</v>
      </c>
      <c r="S209"/>
      <c r="T209" s="35" t="s">
        <v>1289</v>
      </c>
    </row>
    <row r="210" spans="1:20" ht="15" x14ac:dyDescent="0.25">
      <c r="A210" s="1" t="s">
        <v>885</v>
      </c>
      <c r="B210" s="1" t="s">
        <v>952</v>
      </c>
      <c r="C210" s="18">
        <v>44908</v>
      </c>
      <c r="D210" s="8">
        <v>-39</v>
      </c>
      <c r="E210" s="27">
        <v>0</v>
      </c>
      <c r="F210" s="27">
        <v>-39</v>
      </c>
      <c r="G210" s="18">
        <v>44908</v>
      </c>
      <c r="H210" s="1" t="s">
        <v>897</v>
      </c>
      <c r="I210" s="19">
        <v>1529946</v>
      </c>
      <c r="J210" s="19" t="s">
        <v>1306</v>
      </c>
      <c r="K210" s="19">
        <v>167880</v>
      </c>
      <c r="L210" s="28">
        <v>44910</v>
      </c>
      <c r="M210" s="1" t="s">
        <v>186</v>
      </c>
      <c r="N210" s="11" t="s">
        <v>1291</v>
      </c>
      <c r="O210"/>
      <c r="P210" s="12">
        <v>-39</v>
      </c>
      <c r="Q210"/>
      <c r="R210" s="13">
        <v>1</v>
      </c>
      <c r="S210"/>
      <c r="T210" s="35" t="s">
        <v>1289</v>
      </c>
    </row>
    <row r="211" spans="1:20" ht="15" x14ac:dyDescent="0.25">
      <c r="A211" s="1" t="s">
        <v>885</v>
      </c>
      <c r="B211" s="1" t="s">
        <v>952</v>
      </c>
      <c r="C211" s="18">
        <v>44908</v>
      </c>
      <c r="D211" s="8">
        <v>-64.47</v>
      </c>
      <c r="E211" s="27">
        <v>0</v>
      </c>
      <c r="F211" s="27">
        <v>-64.47</v>
      </c>
      <c r="G211" s="18">
        <v>44908</v>
      </c>
      <c r="H211" s="1" t="s">
        <v>897</v>
      </c>
      <c r="I211" s="19">
        <v>1585797</v>
      </c>
      <c r="J211" s="19" t="s">
        <v>1305</v>
      </c>
      <c r="K211" s="19">
        <v>167880</v>
      </c>
      <c r="L211" s="28">
        <v>44910</v>
      </c>
      <c r="M211" s="1" t="s">
        <v>186</v>
      </c>
      <c r="N211" s="11" t="s">
        <v>1291</v>
      </c>
      <c r="O211"/>
      <c r="P211" s="12">
        <v>-64.47</v>
      </c>
      <c r="Q211"/>
      <c r="R211" s="13">
        <v>1</v>
      </c>
      <c r="S211"/>
      <c r="T211" s="35" t="s">
        <v>1289</v>
      </c>
    </row>
    <row r="212" spans="1:20" ht="15" x14ac:dyDescent="0.25">
      <c r="A212" s="1" t="s">
        <v>885</v>
      </c>
      <c r="B212" s="1" t="s">
        <v>953</v>
      </c>
      <c r="C212" s="18">
        <v>44908</v>
      </c>
      <c r="D212" s="8">
        <v>-84.14</v>
      </c>
      <c r="E212" s="27">
        <v>0</v>
      </c>
      <c r="F212" s="27">
        <v>-84.14</v>
      </c>
      <c r="G212" s="18">
        <v>44908</v>
      </c>
      <c r="H212" s="1" t="s">
        <v>898</v>
      </c>
      <c r="I212" s="19">
        <v>1514691</v>
      </c>
      <c r="J212" s="19" t="s">
        <v>1293</v>
      </c>
      <c r="K212" s="19">
        <v>167880</v>
      </c>
      <c r="L212" s="28">
        <v>44910</v>
      </c>
      <c r="M212" s="1" t="s">
        <v>186</v>
      </c>
      <c r="N212" s="11" t="s">
        <v>1291</v>
      </c>
      <c r="O212"/>
      <c r="P212" s="12">
        <v>-42.07</v>
      </c>
      <c r="Q212"/>
      <c r="R212" s="13">
        <v>2</v>
      </c>
      <c r="S212"/>
      <c r="T212" s="35" t="s">
        <v>1289</v>
      </c>
    </row>
    <row r="213" spans="1:20" ht="15" x14ac:dyDescent="0.25">
      <c r="A213" s="1" t="s">
        <v>885</v>
      </c>
      <c r="B213" s="1" t="s">
        <v>953</v>
      </c>
      <c r="C213" s="18">
        <v>44908</v>
      </c>
      <c r="D213" s="8">
        <v>-25.55</v>
      </c>
      <c r="E213" s="27">
        <v>0</v>
      </c>
      <c r="F213" s="27">
        <v>-25.55</v>
      </c>
      <c r="G213" s="18">
        <v>44908</v>
      </c>
      <c r="H213" s="1" t="s">
        <v>898</v>
      </c>
      <c r="I213" s="19">
        <v>1516596</v>
      </c>
      <c r="J213" s="19" t="s">
        <v>1344</v>
      </c>
      <c r="K213" s="19">
        <v>167880</v>
      </c>
      <c r="L213" s="28">
        <v>44910</v>
      </c>
      <c r="M213" s="1" t="s">
        <v>186</v>
      </c>
      <c r="N213" s="11" t="s">
        <v>1291</v>
      </c>
      <c r="O213"/>
      <c r="P213" s="12">
        <v>-25.55</v>
      </c>
      <c r="Q213"/>
      <c r="R213" s="13">
        <v>1</v>
      </c>
      <c r="S213"/>
      <c r="T213" s="35" t="s">
        <v>1289</v>
      </c>
    </row>
    <row r="214" spans="1:20" ht="15" x14ac:dyDescent="0.25">
      <c r="A214" s="1" t="s">
        <v>885</v>
      </c>
      <c r="B214" s="1" t="s">
        <v>953</v>
      </c>
      <c r="C214" s="18">
        <v>44908</v>
      </c>
      <c r="D214" s="8">
        <v>-64.47</v>
      </c>
      <c r="E214" s="27">
        <v>0</v>
      </c>
      <c r="F214" s="27">
        <v>-64.47</v>
      </c>
      <c r="G214" s="18">
        <v>44908</v>
      </c>
      <c r="H214" s="1" t="s">
        <v>898</v>
      </c>
      <c r="I214" s="19">
        <v>1585795</v>
      </c>
      <c r="J214" s="19" t="s">
        <v>1290</v>
      </c>
      <c r="K214" s="19">
        <v>167880</v>
      </c>
      <c r="L214" s="28">
        <v>44910</v>
      </c>
      <c r="M214" s="1" t="s">
        <v>186</v>
      </c>
      <c r="N214" s="11" t="s">
        <v>1291</v>
      </c>
      <c r="O214"/>
      <c r="P214" s="12">
        <v>-64.47</v>
      </c>
      <c r="Q214"/>
      <c r="R214" s="13">
        <v>1</v>
      </c>
      <c r="S214"/>
      <c r="T214" s="35" t="s">
        <v>1289</v>
      </c>
    </row>
    <row r="215" spans="1:20" ht="15" x14ac:dyDescent="0.25">
      <c r="A215" s="1" t="s">
        <v>885</v>
      </c>
      <c r="B215" s="1" t="s">
        <v>954</v>
      </c>
      <c r="C215" s="18">
        <v>44908</v>
      </c>
      <c r="D215" s="8">
        <v>-25.74</v>
      </c>
      <c r="E215" s="27">
        <v>-8.59</v>
      </c>
      <c r="F215" s="27">
        <v>-17.149999999999999</v>
      </c>
      <c r="G215" s="18">
        <v>44908</v>
      </c>
      <c r="H215" s="1" t="s">
        <v>899</v>
      </c>
      <c r="I215" s="19">
        <v>1408976</v>
      </c>
      <c r="J215" s="19" t="s">
        <v>1345</v>
      </c>
      <c r="K215" s="19">
        <v>167880</v>
      </c>
      <c r="L215" s="28">
        <v>44910</v>
      </c>
      <c r="M215" s="1" t="s">
        <v>186</v>
      </c>
      <c r="N215" s="11" t="s">
        <v>1311</v>
      </c>
      <c r="O215"/>
      <c r="P215" s="12">
        <v>-17.149999999999999</v>
      </c>
      <c r="Q215"/>
      <c r="R215" s="13">
        <v>1</v>
      </c>
      <c r="S215"/>
      <c r="T215" s="35" t="s">
        <v>1289</v>
      </c>
    </row>
    <row r="216" spans="1:20" ht="15" x14ac:dyDescent="0.25">
      <c r="A216" s="1" t="s">
        <v>885</v>
      </c>
      <c r="B216" s="1" t="s">
        <v>955</v>
      </c>
      <c r="C216" s="18">
        <v>44908</v>
      </c>
      <c r="D216" s="8">
        <v>-39</v>
      </c>
      <c r="E216" s="27">
        <v>0</v>
      </c>
      <c r="F216" s="27">
        <v>-39</v>
      </c>
      <c r="G216" s="18">
        <v>44908</v>
      </c>
      <c r="H216" s="1" t="s">
        <v>900</v>
      </c>
      <c r="I216" s="19">
        <v>1529946</v>
      </c>
      <c r="J216" s="19" t="s">
        <v>1306</v>
      </c>
      <c r="K216" s="19">
        <v>167880</v>
      </c>
      <c r="L216" s="28">
        <v>44910</v>
      </c>
      <c r="M216" s="1" t="s">
        <v>186</v>
      </c>
      <c r="N216" s="11" t="s">
        <v>1291</v>
      </c>
      <c r="O216"/>
      <c r="P216" s="12">
        <v>-39</v>
      </c>
      <c r="Q216"/>
      <c r="R216" s="13">
        <v>1</v>
      </c>
      <c r="S216"/>
      <c r="T216" s="35" t="s">
        <v>1289</v>
      </c>
    </row>
    <row r="217" spans="1:20" ht="15" x14ac:dyDescent="0.25">
      <c r="A217" s="1" t="s">
        <v>885</v>
      </c>
      <c r="B217" s="1" t="s">
        <v>955</v>
      </c>
      <c r="C217" s="18">
        <v>44908</v>
      </c>
      <c r="D217" s="8">
        <v>-70.62</v>
      </c>
      <c r="E217" s="27">
        <v>0</v>
      </c>
      <c r="F217" s="27">
        <v>-70.62</v>
      </c>
      <c r="G217" s="18">
        <v>44908</v>
      </c>
      <c r="H217" s="1" t="s">
        <v>900</v>
      </c>
      <c r="I217" s="19">
        <v>1585900</v>
      </c>
      <c r="J217" s="19" t="s">
        <v>1320</v>
      </c>
      <c r="K217" s="19">
        <v>167880</v>
      </c>
      <c r="L217" s="28">
        <v>44910</v>
      </c>
      <c r="M217" s="1" t="s">
        <v>186</v>
      </c>
      <c r="N217" s="11" t="s">
        <v>1291</v>
      </c>
      <c r="O217"/>
      <c r="P217" s="12">
        <v>-70.62</v>
      </c>
      <c r="Q217"/>
      <c r="R217" s="13">
        <v>1</v>
      </c>
      <c r="S217"/>
      <c r="T217" s="35" t="s">
        <v>1289</v>
      </c>
    </row>
    <row r="218" spans="1:20" ht="15" x14ac:dyDescent="0.25">
      <c r="A218" s="1" t="s">
        <v>885</v>
      </c>
      <c r="B218" s="1" t="s">
        <v>956</v>
      </c>
      <c r="C218" s="18">
        <v>44908</v>
      </c>
      <c r="D218" s="8">
        <v>-38.08</v>
      </c>
      <c r="E218" s="27">
        <v>-9.93</v>
      </c>
      <c r="F218" s="27">
        <v>-28.15</v>
      </c>
      <c r="G218" s="18">
        <v>44908</v>
      </c>
      <c r="H218" s="1" t="s">
        <v>901</v>
      </c>
      <c r="I218" s="19">
        <v>1540780</v>
      </c>
      <c r="J218" s="19" t="s">
        <v>1334</v>
      </c>
      <c r="K218" s="19">
        <v>167880</v>
      </c>
      <c r="L218" s="28">
        <v>44910</v>
      </c>
      <c r="M218" s="1" t="s">
        <v>186</v>
      </c>
      <c r="N218" s="11" t="s">
        <v>1298</v>
      </c>
      <c r="O218"/>
      <c r="P218" s="12">
        <v>-28.15</v>
      </c>
      <c r="Q218"/>
      <c r="R218" s="13">
        <v>1</v>
      </c>
      <c r="S218"/>
      <c r="T218" s="35" t="s">
        <v>1289</v>
      </c>
    </row>
    <row r="219" spans="1:20" ht="15" x14ac:dyDescent="0.25">
      <c r="A219" s="1" t="s">
        <v>885</v>
      </c>
      <c r="B219" s="1" t="s">
        <v>956</v>
      </c>
      <c r="C219" s="18">
        <v>44908</v>
      </c>
      <c r="D219" s="8">
        <v>-38.08</v>
      </c>
      <c r="E219" s="27">
        <v>-9.93</v>
      </c>
      <c r="F219" s="27">
        <v>-28.15</v>
      </c>
      <c r="G219" s="18">
        <v>44908</v>
      </c>
      <c r="H219" s="1" t="s">
        <v>901</v>
      </c>
      <c r="I219" s="19">
        <v>1540783</v>
      </c>
      <c r="J219" s="19" t="s">
        <v>1317</v>
      </c>
      <c r="K219" s="19">
        <v>167880</v>
      </c>
      <c r="L219" s="28">
        <v>44910</v>
      </c>
      <c r="M219" s="1" t="s">
        <v>186</v>
      </c>
      <c r="N219" s="11" t="s">
        <v>1298</v>
      </c>
      <c r="O219"/>
      <c r="P219" s="12">
        <v>-28.15</v>
      </c>
      <c r="Q219"/>
      <c r="R219" s="13">
        <v>1</v>
      </c>
      <c r="S219"/>
      <c r="T219" s="35" t="s">
        <v>1289</v>
      </c>
    </row>
    <row r="220" spans="1:20" ht="15" x14ac:dyDescent="0.25">
      <c r="A220" s="1" t="s">
        <v>885</v>
      </c>
      <c r="B220" s="1" t="s">
        <v>957</v>
      </c>
      <c r="C220" s="18">
        <v>44908</v>
      </c>
      <c r="D220" s="8">
        <v>-39</v>
      </c>
      <c r="E220" s="27">
        <v>0</v>
      </c>
      <c r="F220" s="27">
        <v>-39</v>
      </c>
      <c r="G220" s="18">
        <v>44908</v>
      </c>
      <c r="H220" s="1" t="s">
        <v>902</v>
      </c>
      <c r="I220" s="19">
        <v>1529946</v>
      </c>
      <c r="J220" s="19" t="s">
        <v>1306</v>
      </c>
      <c r="K220" s="19">
        <v>167880</v>
      </c>
      <c r="L220" s="28">
        <v>44910</v>
      </c>
      <c r="M220" s="1" t="s">
        <v>186</v>
      </c>
      <c r="N220" s="11" t="s">
        <v>1291</v>
      </c>
      <c r="O220"/>
      <c r="P220" s="12">
        <v>-39</v>
      </c>
      <c r="Q220"/>
      <c r="R220" s="13">
        <v>1</v>
      </c>
      <c r="S220"/>
      <c r="T220" s="35" t="s">
        <v>1289</v>
      </c>
    </row>
    <row r="221" spans="1:20" ht="15" x14ac:dyDescent="0.25">
      <c r="A221" s="1" t="s">
        <v>885</v>
      </c>
      <c r="B221" s="1" t="s">
        <v>958</v>
      </c>
      <c r="C221" s="18">
        <v>44908</v>
      </c>
      <c r="D221" s="8">
        <v>-38.08</v>
      </c>
      <c r="E221" s="27">
        <v>-9.93</v>
      </c>
      <c r="F221" s="27">
        <v>-28.15</v>
      </c>
      <c r="G221" s="18">
        <v>44908</v>
      </c>
      <c r="H221" s="1" t="s">
        <v>903</v>
      </c>
      <c r="I221" s="19">
        <v>1540783</v>
      </c>
      <c r="J221" s="19" t="s">
        <v>1317</v>
      </c>
      <c r="K221" s="19">
        <v>167880</v>
      </c>
      <c r="L221" s="28">
        <v>44910</v>
      </c>
      <c r="M221" s="1" t="s">
        <v>186</v>
      </c>
      <c r="N221" s="11" t="s">
        <v>1298</v>
      </c>
      <c r="O221"/>
      <c r="P221" s="12">
        <v>-28.15</v>
      </c>
      <c r="Q221"/>
      <c r="R221" s="13">
        <v>1</v>
      </c>
      <c r="S221"/>
      <c r="T221" s="35" t="s">
        <v>1289</v>
      </c>
    </row>
    <row r="222" spans="1:20" ht="15" x14ac:dyDescent="0.25">
      <c r="A222" s="1" t="s">
        <v>885</v>
      </c>
      <c r="B222" s="1" t="s">
        <v>958</v>
      </c>
      <c r="C222" s="18">
        <v>44908</v>
      </c>
      <c r="D222" s="8">
        <v>-152.32</v>
      </c>
      <c r="E222" s="27">
        <v>-39.72</v>
      </c>
      <c r="F222" s="27">
        <v>-112.6</v>
      </c>
      <c r="G222" s="18">
        <v>44908</v>
      </c>
      <c r="H222" s="1" t="s">
        <v>903</v>
      </c>
      <c r="I222" s="19">
        <v>1593356</v>
      </c>
      <c r="J222" s="19" t="s">
        <v>1329</v>
      </c>
      <c r="K222" s="19">
        <v>167880</v>
      </c>
      <c r="L222" s="28">
        <v>44910</v>
      </c>
      <c r="M222" s="1" t="s">
        <v>186</v>
      </c>
      <c r="N222" s="11" t="s">
        <v>1298</v>
      </c>
      <c r="O222"/>
      <c r="P222" s="12">
        <v>-28.15</v>
      </c>
      <c r="Q222"/>
      <c r="R222" s="13">
        <v>4</v>
      </c>
      <c r="S222"/>
      <c r="T222" s="35" t="s">
        <v>1289</v>
      </c>
    </row>
    <row r="223" spans="1:20" ht="15" x14ac:dyDescent="0.25">
      <c r="A223" s="1" t="s">
        <v>885</v>
      </c>
      <c r="B223" s="1" t="s">
        <v>958</v>
      </c>
      <c r="C223" s="18">
        <v>44908</v>
      </c>
      <c r="D223" s="8">
        <v>-76.16</v>
      </c>
      <c r="E223" s="27">
        <v>-19.86</v>
      </c>
      <c r="F223" s="27">
        <v>-56.3</v>
      </c>
      <c r="G223" s="18">
        <v>44908</v>
      </c>
      <c r="H223" s="1" t="s">
        <v>903</v>
      </c>
      <c r="I223" s="19">
        <v>1593357</v>
      </c>
      <c r="J223" s="19" t="s">
        <v>1302</v>
      </c>
      <c r="K223" s="19">
        <v>167880</v>
      </c>
      <c r="L223" s="28">
        <v>44910</v>
      </c>
      <c r="M223" s="1" t="s">
        <v>186</v>
      </c>
      <c r="N223" s="11" t="s">
        <v>1298</v>
      </c>
      <c r="O223"/>
      <c r="P223" s="12">
        <v>-28.15</v>
      </c>
      <c r="Q223"/>
      <c r="R223" s="13">
        <v>2</v>
      </c>
      <c r="S223"/>
      <c r="T223" s="35" t="s">
        <v>1289</v>
      </c>
    </row>
    <row r="224" spans="1:20" ht="15" x14ac:dyDescent="0.25">
      <c r="A224" s="1" t="s">
        <v>885</v>
      </c>
      <c r="B224" s="1" t="s">
        <v>959</v>
      </c>
      <c r="C224" s="18">
        <v>44908</v>
      </c>
      <c r="D224" s="8">
        <v>-64.47</v>
      </c>
      <c r="E224" s="27">
        <v>0</v>
      </c>
      <c r="F224" s="27">
        <v>-64.47</v>
      </c>
      <c r="G224" s="18">
        <v>44908</v>
      </c>
      <c r="H224" s="1" t="s">
        <v>904</v>
      </c>
      <c r="I224" s="19">
        <v>1585795</v>
      </c>
      <c r="J224" s="19" t="s">
        <v>1290</v>
      </c>
      <c r="K224" s="19">
        <v>167880</v>
      </c>
      <c r="L224" s="28">
        <v>44910</v>
      </c>
      <c r="M224" s="1" t="s">
        <v>186</v>
      </c>
      <c r="N224" s="11" t="s">
        <v>1291</v>
      </c>
      <c r="O224"/>
      <c r="P224" s="12">
        <v>-64.47</v>
      </c>
      <c r="Q224"/>
      <c r="R224" s="13">
        <v>1</v>
      </c>
      <c r="S224"/>
      <c r="T224" s="35" t="s">
        <v>1289</v>
      </c>
    </row>
    <row r="225" spans="1:20" ht="15" x14ac:dyDescent="0.25">
      <c r="A225" s="1" t="s">
        <v>885</v>
      </c>
      <c r="B225" s="1" t="s">
        <v>960</v>
      </c>
      <c r="C225" s="18">
        <v>44908</v>
      </c>
      <c r="D225" s="8">
        <v>-96.4</v>
      </c>
      <c r="E225" s="27">
        <v>-10.55</v>
      </c>
      <c r="F225" s="27">
        <v>-85.85</v>
      </c>
      <c r="G225" s="18">
        <v>44908</v>
      </c>
      <c r="H225" s="1" t="s">
        <v>905</v>
      </c>
      <c r="I225" s="19">
        <v>1662421</v>
      </c>
      <c r="J225" s="19" t="s">
        <v>1300</v>
      </c>
      <c r="K225" s="19">
        <v>167880</v>
      </c>
      <c r="L225" s="28">
        <v>44910</v>
      </c>
      <c r="M225" s="1" t="s">
        <v>186</v>
      </c>
      <c r="N225" s="11" t="s">
        <v>1301</v>
      </c>
      <c r="O225"/>
      <c r="P225" s="12">
        <v>-85.85</v>
      </c>
      <c r="Q225"/>
      <c r="R225" s="13">
        <v>1</v>
      </c>
      <c r="S225"/>
      <c r="T225" s="35" t="s">
        <v>1289</v>
      </c>
    </row>
    <row r="226" spans="1:20" ht="15" x14ac:dyDescent="0.25">
      <c r="A226" s="1" t="s">
        <v>885</v>
      </c>
      <c r="B226" s="1" t="s">
        <v>961</v>
      </c>
      <c r="C226" s="18">
        <v>44908</v>
      </c>
      <c r="D226" s="8">
        <v>-42.04</v>
      </c>
      <c r="E226" s="27">
        <v>-10.44</v>
      </c>
      <c r="F226" s="27">
        <v>-31.6</v>
      </c>
      <c r="G226" s="18">
        <v>44908</v>
      </c>
      <c r="H226" s="1" t="s">
        <v>906</v>
      </c>
      <c r="I226" s="19">
        <v>1540787</v>
      </c>
      <c r="J226" s="19" t="s">
        <v>1341</v>
      </c>
      <c r="K226" s="19">
        <v>167880</v>
      </c>
      <c r="L226" s="28">
        <v>44910</v>
      </c>
      <c r="M226" s="1" t="s">
        <v>186</v>
      </c>
      <c r="N226" s="11" t="s">
        <v>1298</v>
      </c>
      <c r="O226"/>
      <c r="P226" s="12">
        <v>-31.6</v>
      </c>
      <c r="Q226"/>
      <c r="R226" s="13">
        <v>1</v>
      </c>
      <c r="S226"/>
      <c r="T226" s="35" t="s">
        <v>1289</v>
      </c>
    </row>
    <row r="227" spans="1:20" ht="15" x14ac:dyDescent="0.25">
      <c r="A227" s="1" t="s">
        <v>885</v>
      </c>
      <c r="B227" s="1" t="s">
        <v>961</v>
      </c>
      <c r="C227" s="18">
        <v>44908</v>
      </c>
      <c r="D227" s="8">
        <v>-38.08</v>
      </c>
      <c r="E227" s="27">
        <v>-9.93</v>
      </c>
      <c r="F227" s="27">
        <v>-28.15</v>
      </c>
      <c r="G227" s="18">
        <v>44908</v>
      </c>
      <c r="H227" s="1" t="s">
        <v>906</v>
      </c>
      <c r="I227" s="19">
        <v>1593357</v>
      </c>
      <c r="J227" s="19" t="s">
        <v>1302</v>
      </c>
      <c r="K227" s="19">
        <v>167880</v>
      </c>
      <c r="L227" s="28">
        <v>44910</v>
      </c>
      <c r="M227" s="1" t="s">
        <v>186</v>
      </c>
      <c r="N227" s="11" t="s">
        <v>1298</v>
      </c>
      <c r="O227"/>
      <c r="P227" s="12">
        <v>-28.15</v>
      </c>
      <c r="Q227"/>
      <c r="R227" s="13">
        <v>1</v>
      </c>
      <c r="S227"/>
      <c r="T227" s="35" t="s">
        <v>1289</v>
      </c>
    </row>
    <row r="228" spans="1:20" ht="15" x14ac:dyDescent="0.25">
      <c r="A228" s="1" t="s">
        <v>885</v>
      </c>
      <c r="B228" s="1" t="s">
        <v>961</v>
      </c>
      <c r="C228" s="18">
        <v>44908</v>
      </c>
      <c r="D228" s="8">
        <v>-87.6</v>
      </c>
      <c r="E228" s="27">
        <v>-10.25</v>
      </c>
      <c r="F228" s="27">
        <v>-77.349999999999994</v>
      </c>
      <c r="G228" s="18">
        <v>44908</v>
      </c>
      <c r="H228" s="1" t="s">
        <v>906</v>
      </c>
      <c r="I228" s="19">
        <v>1662420</v>
      </c>
      <c r="J228" s="19" t="s">
        <v>1318</v>
      </c>
      <c r="K228" s="19">
        <v>167880</v>
      </c>
      <c r="L228" s="28">
        <v>44910</v>
      </c>
      <c r="M228" s="1" t="s">
        <v>186</v>
      </c>
      <c r="N228" s="11" t="s">
        <v>1301</v>
      </c>
      <c r="O228"/>
      <c r="P228" s="12">
        <v>-77.349999999999994</v>
      </c>
      <c r="Q228"/>
      <c r="R228" s="13">
        <v>1</v>
      </c>
      <c r="S228"/>
      <c r="T228" s="35" t="s">
        <v>1289</v>
      </c>
    </row>
    <row r="229" spans="1:20" ht="15" x14ac:dyDescent="0.25">
      <c r="A229" s="1" t="s">
        <v>885</v>
      </c>
      <c r="B229" s="1" t="s">
        <v>962</v>
      </c>
      <c r="C229" s="18">
        <v>44908</v>
      </c>
      <c r="D229" s="8">
        <v>-64.47</v>
      </c>
      <c r="E229" s="27">
        <v>0</v>
      </c>
      <c r="F229" s="27">
        <v>-64.47</v>
      </c>
      <c r="G229" s="18">
        <v>44908</v>
      </c>
      <c r="H229" s="1" t="s">
        <v>907</v>
      </c>
      <c r="I229" s="19">
        <v>1585794</v>
      </c>
      <c r="J229" s="19" t="s">
        <v>1338</v>
      </c>
      <c r="K229" s="19">
        <v>167880</v>
      </c>
      <c r="L229" s="28">
        <v>44910</v>
      </c>
      <c r="M229" s="1" t="s">
        <v>186</v>
      </c>
      <c r="N229" s="11" t="s">
        <v>1291</v>
      </c>
      <c r="O229"/>
      <c r="P229" s="12">
        <v>-64.47</v>
      </c>
      <c r="Q229"/>
      <c r="R229" s="13">
        <v>1</v>
      </c>
      <c r="S229"/>
      <c r="T229" s="35" t="s">
        <v>1289</v>
      </c>
    </row>
    <row r="230" spans="1:20" ht="15" x14ac:dyDescent="0.25">
      <c r="A230" s="1" t="s">
        <v>885</v>
      </c>
      <c r="B230" s="1" t="s">
        <v>963</v>
      </c>
      <c r="C230" s="18">
        <v>44908</v>
      </c>
      <c r="D230" s="8">
        <v>-84.08</v>
      </c>
      <c r="E230" s="27">
        <v>-20.88</v>
      </c>
      <c r="F230" s="27">
        <v>-63.2</v>
      </c>
      <c r="G230" s="18">
        <v>44908</v>
      </c>
      <c r="H230" s="1" t="s">
        <v>908</v>
      </c>
      <c r="I230" s="19">
        <v>1540785</v>
      </c>
      <c r="J230" s="19" t="s">
        <v>1328</v>
      </c>
      <c r="K230" s="19">
        <v>167880</v>
      </c>
      <c r="L230" s="28">
        <v>44910</v>
      </c>
      <c r="M230" s="1" t="s">
        <v>186</v>
      </c>
      <c r="N230" s="11" t="s">
        <v>1298</v>
      </c>
      <c r="O230"/>
      <c r="P230" s="12">
        <v>-31.6</v>
      </c>
      <c r="Q230"/>
      <c r="R230" s="13">
        <v>2</v>
      </c>
      <c r="S230"/>
      <c r="T230" s="35" t="s">
        <v>1289</v>
      </c>
    </row>
    <row r="231" spans="1:20" ht="15" x14ac:dyDescent="0.25">
      <c r="A231" s="1" t="s">
        <v>885</v>
      </c>
      <c r="B231" s="1" t="s">
        <v>964</v>
      </c>
      <c r="C231" s="18">
        <v>44908</v>
      </c>
      <c r="D231" s="8">
        <v>-64.47</v>
      </c>
      <c r="E231" s="27">
        <v>0</v>
      </c>
      <c r="F231" s="27">
        <v>-64.47</v>
      </c>
      <c r="G231" s="18">
        <v>44908</v>
      </c>
      <c r="H231" s="1" t="s">
        <v>909</v>
      </c>
      <c r="I231" s="19">
        <v>1585795</v>
      </c>
      <c r="J231" s="19" t="s">
        <v>1290</v>
      </c>
      <c r="K231" s="19">
        <v>167880</v>
      </c>
      <c r="L231" s="28">
        <v>44910</v>
      </c>
      <c r="M231" s="1" t="s">
        <v>186</v>
      </c>
      <c r="N231" s="11" t="s">
        <v>1291</v>
      </c>
      <c r="O231"/>
      <c r="P231" s="12">
        <v>-64.47</v>
      </c>
      <c r="Q231"/>
      <c r="R231" s="13">
        <v>1</v>
      </c>
      <c r="S231"/>
      <c r="T231" s="35" t="s">
        <v>1289</v>
      </c>
    </row>
    <row r="232" spans="1:20" ht="15" x14ac:dyDescent="0.25">
      <c r="A232" s="1" t="s">
        <v>885</v>
      </c>
      <c r="B232" s="1" t="s">
        <v>965</v>
      </c>
      <c r="C232" s="18">
        <v>44908</v>
      </c>
      <c r="D232" s="8">
        <v>-87.6</v>
      </c>
      <c r="E232" s="27">
        <v>-10.25</v>
      </c>
      <c r="F232" s="27">
        <v>-77.349999999999994</v>
      </c>
      <c r="G232" s="18">
        <v>44908</v>
      </c>
      <c r="H232" s="1" t="s">
        <v>910</v>
      </c>
      <c r="I232" s="19">
        <v>1662420</v>
      </c>
      <c r="J232" s="19" t="s">
        <v>1318</v>
      </c>
      <c r="K232" s="19">
        <v>167880</v>
      </c>
      <c r="L232" s="28">
        <v>44910</v>
      </c>
      <c r="M232" s="1" t="s">
        <v>186</v>
      </c>
      <c r="N232" s="11" t="s">
        <v>1301</v>
      </c>
      <c r="O232"/>
      <c r="P232" s="12">
        <v>-77.349999999999994</v>
      </c>
      <c r="Q232"/>
      <c r="R232" s="13">
        <v>1</v>
      </c>
      <c r="S232"/>
      <c r="T232" s="35" t="s">
        <v>1289</v>
      </c>
    </row>
    <row r="233" spans="1:20" ht="15" x14ac:dyDescent="0.25">
      <c r="A233" s="1" t="s">
        <v>885</v>
      </c>
      <c r="B233" s="1" t="s">
        <v>965</v>
      </c>
      <c r="C233" s="18">
        <v>44908</v>
      </c>
      <c r="D233" s="8">
        <v>-96.4</v>
      </c>
      <c r="E233" s="27">
        <v>-10.55</v>
      </c>
      <c r="F233" s="27">
        <v>-85.85</v>
      </c>
      <c r="G233" s="18">
        <v>44908</v>
      </c>
      <c r="H233" s="1" t="s">
        <v>910</v>
      </c>
      <c r="I233" s="19">
        <v>1662421</v>
      </c>
      <c r="J233" s="19" t="s">
        <v>1300</v>
      </c>
      <c r="K233" s="19">
        <v>167880</v>
      </c>
      <c r="L233" s="28">
        <v>44910</v>
      </c>
      <c r="M233" s="1" t="s">
        <v>186</v>
      </c>
      <c r="N233" s="11" t="s">
        <v>1301</v>
      </c>
      <c r="O233"/>
      <c r="P233" s="12">
        <v>-85.85</v>
      </c>
      <c r="Q233"/>
      <c r="R233" s="13">
        <v>1</v>
      </c>
      <c r="S233"/>
      <c r="T233" s="35" t="s">
        <v>1289</v>
      </c>
    </row>
    <row r="234" spans="1:20" ht="15" x14ac:dyDescent="0.25">
      <c r="A234" s="1" t="s">
        <v>885</v>
      </c>
      <c r="B234" s="1" t="s">
        <v>966</v>
      </c>
      <c r="C234" s="18">
        <v>44908</v>
      </c>
      <c r="D234" s="8">
        <v>-88.78</v>
      </c>
      <c r="E234" s="27">
        <v>-26.51</v>
      </c>
      <c r="F234" s="27">
        <v>-62.27</v>
      </c>
      <c r="G234" s="18">
        <v>44908</v>
      </c>
      <c r="H234" s="1" t="s">
        <v>911</v>
      </c>
      <c r="I234" s="19">
        <v>1339334</v>
      </c>
      <c r="J234" s="19" t="s">
        <v>1331</v>
      </c>
      <c r="K234" s="19">
        <v>12210752</v>
      </c>
      <c r="L234" s="28">
        <v>44910</v>
      </c>
      <c r="M234" s="1" t="s">
        <v>186</v>
      </c>
      <c r="N234" s="11" t="s">
        <v>1301</v>
      </c>
      <c r="O234"/>
      <c r="P234" s="12">
        <v>-62.27</v>
      </c>
      <c r="Q234"/>
      <c r="R234" s="13">
        <v>1</v>
      </c>
      <c r="S234"/>
      <c r="T234" s="35" t="s">
        <v>1289</v>
      </c>
    </row>
    <row r="235" spans="1:20" ht="15" x14ac:dyDescent="0.25">
      <c r="A235" s="1" t="s">
        <v>885</v>
      </c>
      <c r="B235" s="1" t="s">
        <v>967</v>
      </c>
      <c r="C235" s="18">
        <v>44908</v>
      </c>
      <c r="D235" s="8">
        <v>-87.44</v>
      </c>
      <c r="E235" s="27">
        <v>-25.17</v>
      </c>
      <c r="F235" s="27">
        <v>-62.27</v>
      </c>
      <c r="G235" s="18">
        <v>44908</v>
      </c>
      <c r="H235" s="1" t="s">
        <v>912</v>
      </c>
      <c r="I235" s="19">
        <v>1339335</v>
      </c>
      <c r="J235" s="19" t="s">
        <v>1314</v>
      </c>
      <c r="K235" s="19">
        <v>12210752</v>
      </c>
      <c r="L235" s="28">
        <v>44910</v>
      </c>
      <c r="M235" s="1" t="s">
        <v>186</v>
      </c>
      <c r="N235" s="11" t="s">
        <v>1301</v>
      </c>
      <c r="O235"/>
      <c r="P235" s="12">
        <v>-62.27</v>
      </c>
      <c r="Q235"/>
      <c r="R235" s="13">
        <v>1</v>
      </c>
      <c r="S235"/>
      <c r="T235" s="35" t="s">
        <v>1289</v>
      </c>
    </row>
    <row r="236" spans="1:20" ht="15" x14ac:dyDescent="0.25">
      <c r="A236" s="1" t="s">
        <v>913</v>
      </c>
      <c r="B236" s="1" t="s">
        <v>968</v>
      </c>
      <c r="C236" s="18">
        <v>44909</v>
      </c>
      <c r="D236" s="8">
        <v>-128.94</v>
      </c>
      <c r="E236" s="27">
        <v>0</v>
      </c>
      <c r="F236" s="27">
        <v>-128.94</v>
      </c>
      <c r="G236" s="18">
        <v>44909</v>
      </c>
      <c r="H236" s="1" t="s">
        <v>914</v>
      </c>
      <c r="I236" s="19">
        <v>1585794</v>
      </c>
      <c r="J236" s="19" t="s">
        <v>1338</v>
      </c>
      <c r="K236" s="19">
        <v>167892</v>
      </c>
      <c r="L236" s="28">
        <v>44911</v>
      </c>
      <c r="M236" s="1" t="s">
        <v>186</v>
      </c>
      <c r="N236" s="11" t="s">
        <v>1291</v>
      </c>
      <c r="O236"/>
      <c r="P236" s="12">
        <v>-64.47</v>
      </c>
      <c r="Q236"/>
      <c r="R236" s="13">
        <v>2</v>
      </c>
      <c r="S236"/>
      <c r="T236" s="35" t="s">
        <v>1289</v>
      </c>
    </row>
    <row r="237" spans="1:20" ht="15" x14ac:dyDescent="0.25">
      <c r="A237" s="1" t="s">
        <v>913</v>
      </c>
      <c r="B237" s="1" t="s">
        <v>969</v>
      </c>
      <c r="C237" s="18">
        <v>44909</v>
      </c>
      <c r="D237" s="8">
        <v>-25.55</v>
      </c>
      <c r="E237" s="27">
        <v>0</v>
      </c>
      <c r="F237" s="27">
        <v>-25.55</v>
      </c>
      <c r="G237" s="18">
        <v>44909</v>
      </c>
      <c r="H237" s="1" t="s">
        <v>915</v>
      </c>
      <c r="I237" s="19">
        <v>1516596</v>
      </c>
      <c r="J237" s="19" t="s">
        <v>1344</v>
      </c>
      <c r="K237" s="19">
        <v>167892</v>
      </c>
      <c r="L237" s="28">
        <v>44911</v>
      </c>
      <c r="M237" s="1" t="s">
        <v>186</v>
      </c>
      <c r="N237" s="11" t="s">
        <v>1291</v>
      </c>
      <c r="O237"/>
      <c r="P237" s="12">
        <v>-25.55</v>
      </c>
      <c r="Q237"/>
      <c r="R237" s="13">
        <v>1</v>
      </c>
      <c r="S237"/>
      <c r="T237" s="35" t="s">
        <v>1289</v>
      </c>
    </row>
    <row r="238" spans="1:20" ht="15" x14ac:dyDescent="0.25">
      <c r="A238" s="1" t="s">
        <v>913</v>
      </c>
      <c r="B238" s="1" t="s">
        <v>970</v>
      </c>
      <c r="C238" s="18">
        <v>44909</v>
      </c>
      <c r="D238" s="8">
        <v>-42.07</v>
      </c>
      <c r="E238" s="27">
        <v>0</v>
      </c>
      <c r="F238" s="27">
        <v>-42.07</v>
      </c>
      <c r="G238" s="18">
        <v>44909</v>
      </c>
      <c r="H238" s="1" t="s">
        <v>916</v>
      </c>
      <c r="I238" s="19">
        <v>1514688</v>
      </c>
      <c r="J238" s="19" t="s">
        <v>1304</v>
      </c>
      <c r="K238" s="19">
        <v>167892</v>
      </c>
      <c r="L238" s="28">
        <v>44911</v>
      </c>
      <c r="M238" s="1" t="s">
        <v>186</v>
      </c>
      <c r="N238" s="11" t="s">
        <v>1291</v>
      </c>
      <c r="O238"/>
      <c r="P238" s="12">
        <v>-42.07</v>
      </c>
      <c r="Q238"/>
      <c r="R238" s="13">
        <v>1</v>
      </c>
      <c r="S238"/>
      <c r="T238" s="35" t="s">
        <v>1289</v>
      </c>
    </row>
    <row r="239" spans="1:20" ht="15" x14ac:dyDescent="0.25">
      <c r="A239" s="1" t="s">
        <v>913</v>
      </c>
      <c r="B239" s="1" t="s">
        <v>971</v>
      </c>
      <c r="C239" s="18">
        <v>44909</v>
      </c>
      <c r="D239" s="8">
        <v>-70.62</v>
      </c>
      <c r="E239" s="27">
        <v>0</v>
      </c>
      <c r="F239" s="27">
        <v>-70.62</v>
      </c>
      <c r="G239" s="18">
        <v>44909</v>
      </c>
      <c r="H239" s="1" t="s">
        <v>917</v>
      </c>
      <c r="I239" s="19">
        <v>1585798</v>
      </c>
      <c r="J239" s="19" t="s">
        <v>1319</v>
      </c>
      <c r="K239" s="19">
        <v>167892</v>
      </c>
      <c r="L239" s="28">
        <v>44911</v>
      </c>
      <c r="M239" s="1" t="s">
        <v>186</v>
      </c>
      <c r="N239" s="11" t="s">
        <v>1291</v>
      </c>
      <c r="O239"/>
      <c r="P239" s="12">
        <v>-70.62</v>
      </c>
      <c r="Q239"/>
      <c r="R239" s="13">
        <v>1</v>
      </c>
      <c r="S239"/>
      <c r="T239" s="35" t="s">
        <v>1289</v>
      </c>
    </row>
    <row r="240" spans="1:20" ht="15" x14ac:dyDescent="0.25">
      <c r="A240" s="1" t="s">
        <v>913</v>
      </c>
      <c r="B240" s="1" t="s">
        <v>972</v>
      </c>
      <c r="C240" s="18">
        <v>44909</v>
      </c>
      <c r="D240" s="8">
        <v>-39</v>
      </c>
      <c r="E240" s="27">
        <v>0</v>
      </c>
      <c r="F240" s="27">
        <v>-39</v>
      </c>
      <c r="G240" s="18">
        <v>44909</v>
      </c>
      <c r="H240" s="1" t="s">
        <v>918</v>
      </c>
      <c r="I240" s="19">
        <v>1529947</v>
      </c>
      <c r="J240" s="19" t="s">
        <v>1294</v>
      </c>
      <c r="K240" s="19">
        <v>167892</v>
      </c>
      <c r="L240" s="28">
        <v>44911</v>
      </c>
      <c r="M240" s="1" t="s">
        <v>186</v>
      </c>
      <c r="N240" s="11" t="s">
        <v>1291</v>
      </c>
      <c r="O240"/>
      <c r="P240" s="12">
        <v>-39</v>
      </c>
      <c r="Q240"/>
      <c r="R240" s="13">
        <v>1</v>
      </c>
      <c r="S240"/>
      <c r="T240" s="35" t="s">
        <v>1289</v>
      </c>
    </row>
    <row r="241" spans="1:20" ht="15" x14ac:dyDescent="0.25">
      <c r="A241" s="1" t="s">
        <v>913</v>
      </c>
      <c r="B241" s="1" t="s">
        <v>973</v>
      </c>
      <c r="C241" s="18">
        <v>44909</v>
      </c>
      <c r="D241" s="8">
        <v>-114.24</v>
      </c>
      <c r="E241" s="27">
        <v>-29.79</v>
      </c>
      <c r="F241" s="27">
        <v>-84.45</v>
      </c>
      <c r="G241" s="18">
        <v>44909</v>
      </c>
      <c r="H241" s="1" t="s">
        <v>919</v>
      </c>
      <c r="I241" s="19">
        <v>1540780</v>
      </c>
      <c r="J241" s="19" t="s">
        <v>1334</v>
      </c>
      <c r="K241" s="19">
        <v>167892</v>
      </c>
      <c r="L241" s="28">
        <v>44911</v>
      </c>
      <c r="M241" s="1" t="s">
        <v>186</v>
      </c>
      <c r="N241" s="11" t="s">
        <v>1298</v>
      </c>
      <c r="O241"/>
      <c r="P241" s="12">
        <v>-28.15</v>
      </c>
      <c r="Q241"/>
      <c r="R241" s="13">
        <v>3.0000000000000004</v>
      </c>
      <c r="S241"/>
      <c r="T241" s="35" t="s">
        <v>1289</v>
      </c>
    </row>
    <row r="242" spans="1:20" ht="15" x14ac:dyDescent="0.25">
      <c r="A242" s="1" t="s">
        <v>913</v>
      </c>
      <c r="B242" s="1" t="s">
        <v>973</v>
      </c>
      <c r="C242" s="18">
        <v>44909</v>
      </c>
      <c r="D242" s="8">
        <v>-76.16</v>
      </c>
      <c r="E242" s="27">
        <v>-19.86</v>
      </c>
      <c r="F242" s="27">
        <v>-56.3</v>
      </c>
      <c r="G242" s="18">
        <v>44909</v>
      </c>
      <c r="H242" s="1" t="s">
        <v>919</v>
      </c>
      <c r="I242" s="19">
        <v>1540781</v>
      </c>
      <c r="J242" s="19" t="s">
        <v>1308</v>
      </c>
      <c r="K242" s="19">
        <v>167892</v>
      </c>
      <c r="L242" s="28">
        <v>44911</v>
      </c>
      <c r="M242" s="1" t="s">
        <v>186</v>
      </c>
      <c r="N242" s="11" t="s">
        <v>1298</v>
      </c>
      <c r="O242"/>
      <c r="P242" s="12">
        <v>-28.15</v>
      </c>
      <c r="Q242"/>
      <c r="R242" s="13">
        <v>2</v>
      </c>
      <c r="S242"/>
      <c r="T242" s="35" t="s">
        <v>1289</v>
      </c>
    </row>
    <row r="243" spans="1:20" ht="15" x14ac:dyDescent="0.25">
      <c r="A243" s="1" t="s">
        <v>913</v>
      </c>
      <c r="B243" s="1" t="s">
        <v>973</v>
      </c>
      <c r="C243" s="18">
        <v>44909</v>
      </c>
      <c r="D243" s="8">
        <v>-126.12</v>
      </c>
      <c r="E243" s="27">
        <v>-31.32</v>
      </c>
      <c r="F243" s="27">
        <v>-94.8</v>
      </c>
      <c r="G243" s="18">
        <v>44909</v>
      </c>
      <c r="H243" s="1" t="s">
        <v>919</v>
      </c>
      <c r="I243" s="19">
        <v>1540785</v>
      </c>
      <c r="J243" s="19" t="s">
        <v>1328</v>
      </c>
      <c r="K243" s="19">
        <v>167892</v>
      </c>
      <c r="L243" s="28">
        <v>44911</v>
      </c>
      <c r="M243" s="1" t="s">
        <v>186</v>
      </c>
      <c r="N243" s="11" t="s">
        <v>1298</v>
      </c>
      <c r="O243"/>
      <c r="P243" s="12">
        <v>-31.6</v>
      </c>
      <c r="Q243"/>
      <c r="R243" s="13">
        <v>2.9999999999999996</v>
      </c>
      <c r="S243"/>
      <c r="T243" s="35" t="s">
        <v>1289</v>
      </c>
    </row>
    <row r="244" spans="1:20" ht="15" x14ac:dyDescent="0.25">
      <c r="A244" s="1" t="s">
        <v>913</v>
      </c>
      <c r="B244" s="1" t="s">
        <v>973</v>
      </c>
      <c r="C244" s="18">
        <v>44909</v>
      </c>
      <c r="D244" s="8">
        <v>-42.04</v>
      </c>
      <c r="E244" s="27">
        <v>-10.44</v>
      </c>
      <c r="F244" s="27">
        <v>-31.6</v>
      </c>
      <c r="G244" s="18">
        <v>44909</v>
      </c>
      <c r="H244" s="1" t="s">
        <v>919</v>
      </c>
      <c r="I244" s="19">
        <v>1593359</v>
      </c>
      <c r="J244" s="19" t="s">
        <v>1316</v>
      </c>
      <c r="K244" s="19">
        <v>167892</v>
      </c>
      <c r="L244" s="28">
        <v>44911</v>
      </c>
      <c r="M244" s="1" t="s">
        <v>186</v>
      </c>
      <c r="N244" s="11" t="s">
        <v>1298</v>
      </c>
      <c r="O244"/>
      <c r="P244" s="12">
        <v>-31.6</v>
      </c>
      <c r="Q244"/>
      <c r="R244" s="13">
        <v>1</v>
      </c>
      <c r="S244"/>
      <c r="T244" s="35" t="s">
        <v>1289</v>
      </c>
    </row>
    <row r="245" spans="1:20" ht="15" x14ac:dyDescent="0.25">
      <c r="A245" s="1" t="s">
        <v>913</v>
      </c>
      <c r="B245" s="1" t="s">
        <v>974</v>
      </c>
      <c r="C245" s="18">
        <v>44909</v>
      </c>
      <c r="D245" s="8">
        <v>-25.55</v>
      </c>
      <c r="E245" s="27">
        <v>0</v>
      </c>
      <c r="F245" s="27">
        <v>-25.55</v>
      </c>
      <c r="G245" s="18">
        <v>44909</v>
      </c>
      <c r="H245" s="1" t="s">
        <v>920</v>
      </c>
      <c r="I245" s="19">
        <v>1516597</v>
      </c>
      <c r="J245" s="19" t="s">
        <v>1303</v>
      </c>
      <c r="K245" s="19">
        <v>167892</v>
      </c>
      <c r="L245" s="28">
        <v>44911</v>
      </c>
      <c r="M245" s="1" t="s">
        <v>186</v>
      </c>
      <c r="N245" s="11" t="s">
        <v>1291</v>
      </c>
      <c r="O245"/>
      <c r="P245" s="12">
        <v>-25.55</v>
      </c>
      <c r="Q245"/>
      <c r="R245" s="13">
        <v>1</v>
      </c>
      <c r="S245"/>
      <c r="T245" s="35" t="s">
        <v>1289</v>
      </c>
    </row>
    <row r="246" spans="1:20" ht="15" x14ac:dyDescent="0.25">
      <c r="A246" s="1" t="s">
        <v>913</v>
      </c>
      <c r="B246" s="1" t="s">
        <v>974</v>
      </c>
      <c r="C246" s="18">
        <v>44909</v>
      </c>
      <c r="D246" s="8">
        <v>-128.94</v>
      </c>
      <c r="E246" s="27">
        <v>0</v>
      </c>
      <c r="F246" s="27">
        <v>-128.94</v>
      </c>
      <c r="G246" s="18">
        <v>44909</v>
      </c>
      <c r="H246" s="1" t="s">
        <v>920</v>
      </c>
      <c r="I246" s="19">
        <v>1585793</v>
      </c>
      <c r="J246" s="19" t="s">
        <v>1323</v>
      </c>
      <c r="K246" s="19">
        <v>167892</v>
      </c>
      <c r="L246" s="28">
        <v>44911</v>
      </c>
      <c r="M246" s="1" t="s">
        <v>186</v>
      </c>
      <c r="N246" s="11" t="s">
        <v>1291</v>
      </c>
      <c r="O246"/>
      <c r="P246" s="12">
        <v>-64.47</v>
      </c>
      <c r="Q246"/>
      <c r="R246" s="13">
        <v>2</v>
      </c>
      <c r="S246"/>
      <c r="T246" s="35" t="s">
        <v>1289</v>
      </c>
    </row>
    <row r="247" spans="1:20" ht="15" x14ac:dyDescent="0.25">
      <c r="A247" s="1" t="s">
        <v>913</v>
      </c>
      <c r="B247" s="1" t="s">
        <v>975</v>
      </c>
      <c r="C247" s="18">
        <v>44909</v>
      </c>
      <c r="D247" s="8">
        <v>-51.98</v>
      </c>
      <c r="E247" s="27">
        <v>-14.48</v>
      </c>
      <c r="F247" s="27">
        <v>-37.5</v>
      </c>
      <c r="G247" s="18">
        <v>44909</v>
      </c>
      <c r="H247" s="1" t="s">
        <v>921</v>
      </c>
      <c r="I247" s="19">
        <v>1476764</v>
      </c>
      <c r="J247" s="19" t="s">
        <v>1295</v>
      </c>
      <c r="K247" s="19">
        <v>167892</v>
      </c>
      <c r="L247" s="28">
        <v>44911</v>
      </c>
      <c r="M247" s="1" t="s">
        <v>186</v>
      </c>
      <c r="N247" s="11" t="s">
        <v>1296</v>
      </c>
      <c r="O247"/>
      <c r="P247" s="12">
        <v>-37.5</v>
      </c>
      <c r="Q247"/>
      <c r="R247" s="13">
        <v>1</v>
      </c>
      <c r="S247"/>
      <c r="T247" s="35" t="s">
        <v>1289</v>
      </c>
    </row>
    <row r="248" spans="1:20" ht="15" x14ac:dyDescent="0.25">
      <c r="A248" s="1" t="s">
        <v>913</v>
      </c>
      <c r="B248" s="1" t="s">
        <v>976</v>
      </c>
      <c r="C248" s="18">
        <v>44909</v>
      </c>
      <c r="D248" s="8">
        <v>-175.2</v>
      </c>
      <c r="E248" s="27">
        <v>-20.5</v>
      </c>
      <c r="F248" s="27">
        <v>-154.69999999999999</v>
      </c>
      <c r="G248" s="18">
        <v>44909</v>
      </c>
      <c r="H248" s="1" t="s">
        <v>922</v>
      </c>
      <c r="I248" s="19">
        <v>1662420</v>
      </c>
      <c r="J248" s="19" t="s">
        <v>1318</v>
      </c>
      <c r="K248" s="19">
        <v>167892</v>
      </c>
      <c r="L248" s="28">
        <v>44911</v>
      </c>
      <c r="M248" s="1" t="s">
        <v>186</v>
      </c>
      <c r="N248" s="11" t="s">
        <v>1301</v>
      </c>
      <c r="O248"/>
      <c r="P248" s="12">
        <v>-77.349999999999994</v>
      </c>
      <c r="Q248"/>
      <c r="R248" s="13">
        <v>2</v>
      </c>
      <c r="S248"/>
      <c r="T248" s="35" t="s">
        <v>1289</v>
      </c>
    </row>
    <row r="249" spans="1:20" ht="15" x14ac:dyDescent="0.25">
      <c r="A249" s="1" t="s">
        <v>913</v>
      </c>
      <c r="B249" s="1" t="s">
        <v>976</v>
      </c>
      <c r="C249" s="18">
        <v>44909</v>
      </c>
      <c r="D249" s="8">
        <v>-96.4</v>
      </c>
      <c r="E249" s="27">
        <v>-10.55</v>
      </c>
      <c r="F249" s="27">
        <v>-85.85</v>
      </c>
      <c r="G249" s="18">
        <v>44909</v>
      </c>
      <c r="H249" s="1" t="s">
        <v>922</v>
      </c>
      <c r="I249" s="19">
        <v>1662421</v>
      </c>
      <c r="J249" s="19" t="s">
        <v>1300</v>
      </c>
      <c r="K249" s="19">
        <v>167892</v>
      </c>
      <c r="L249" s="28">
        <v>44911</v>
      </c>
      <c r="M249" s="1" t="s">
        <v>186</v>
      </c>
      <c r="N249" s="11" t="s">
        <v>1301</v>
      </c>
      <c r="O249"/>
      <c r="P249" s="12">
        <v>-85.85</v>
      </c>
      <c r="Q249"/>
      <c r="R249" s="13">
        <v>1</v>
      </c>
      <c r="S249"/>
      <c r="T249" s="35" t="s">
        <v>1289</v>
      </c>
    </row>
    <row r="250" spans="1:20" ht="15" x14ac:dyDescent="0.25">
      <c r="A250" s="1" t="s">
        <v>913</v>
      </c>
      <c r="B250" s="1" t="s">
        <v>977</v>
      </c>
      <c r="C250" s="18">
        <v>44909</v>
      </c>
      <c r="D250" s="8">
        <v>-22.78</v>
      </c>
      <c r="E250" s="27">
        <v>0</v>
      </c>
      <c r="F250" s="27">
        <v>-22.78</v>
      </c>
      <c r="G250" s="18">
        <v>44909</v>
      </c>
      <c r="H250" s="1" t="s">
        <v>923</v>
      </c>
      <c r="I250" s="19">
        <v>1529939</v>
      </c>
      <c r="J250" s="19" t="s">
        <v>1339</v>
      </c>
      <c r="K250" s="19">
        <v>167892</v>
      </c>
      <c r="L250" s="28">
        <v>44911</v>
      </c>
      <c r="M250" s="1" t="s">
        <v>186</v>
      </c>
      <c r="N250" s="11" t="s">
        <v>1291</v>
      </c>
      <c r="O250"/>
      <c r="P250" s="12">
        <v>-22.78</v>
      </c>
      <c r="Q250"/>
      <c r="R250" s="13">
        <v>1</v>
      </c>
      <c r="S250"/>
      <c r="T250" s="35" t="s">
        <v>1289</v>
      </c>
    </row>
    <row r="251" spans="1:20" ht="15" x14ac:dyDescent="0.25">
      <c r="A251" s="1" t="s">
        <v>913</v>
      </c>
      <c r="B251" s="1" t="s">
        <v>977</v>
      </c>
      <c r="C251" s="18">
        <v>44909</v>
      </c>
      <c r="D251" s="8">
        <v>-39</v>
      </c>
      <c r="E251" s="27">
        <v>0</v>
      </c>
      <c r="F251" s="27">
        <v>-39</v>
      </c>
      <c r="G251" s="18">
        <v>44909</v>
      </c>
      <c r="H251" s="1" t="s">
        <v>923</v>
      </c>
      <c r="I251" s="19">
        <v>1529947</v>
      </c>
      <c r="J251" s="19" t="s">
        <v>1294</v>
      </c>
      <c r="K251" s="19">
        <v>167892</v>
      </c>
      <c r="L251" s="28">
        <v>44911</v>
      </c>
      <c r="M251" s="1" t="s">
        <v>186</v>
      </c>
      <c r="N251" s="11" t="s">
        <v>1291</v>
      </c>
      <c r="O251"/>
      <c r="P251" s="12">
        <v>-39</v>
      </c>
      <c r="Q251"/>
      <c r="R251" s="13">
        <v>1</v>
      </c>
      <c r="S251"/>
      <c r="T251" s="35" t="s">
        <v>1289</v>
      </c>
    </row>
    <row r="252" spans="1:20" ht="15" x14ac:dyDescent="0.25">
      <c r="A252" s="1" t="s">
        <v>913</v>
      </c>
      <c r="B252" s="1" t="s">
        <v>978</v>
      </c>
      <c r="C252" s="18">
        <v>44909</v>
      </c>
      <c r="D252" s="8">
        <v>-42.07</v>
      </c>
      <c r="E252" s="27">
        <v>0</v>
      </c>
      <c r="F252" s="27">
        <v>-42.07</v>
      </c>
      <c r="G252" s="18">
        <v>44909</v>
      </c>
      <c r="H252" s="1" t="s">
        <v>924</v>
      </c>
      <c r="I252" s="19">
        <v>1514688</v>
      </c>
      <c r="J252" s="19" t="s">
        <v>1304</v>
      </c>
      <c r="K252" s="19">
        <v>167892</v>
      </c>
      <c r="L252" s="28">
        <v>44911</v>
      </c>
      <c r="M252" s="1" t="s">
        <v>186</v>
      </c>
      <c r="N252" s="11" t="s">
        <v>1291</v>
      </c>
      <c r="O252"/>
      <c r="P252" s="12">
        <v>-42.07</v>
      </c>
      <c r="Q252"/>
      <c r="R252" s="13">
        <v>1</v>
      </c>
      <c r="S252"/>
      <c r="T252" s="35" t="s">
        <v>1289</v>
      </c>
    </row>
    <row r="253" spans="1:20" ht="15" x14ac:dyDescent="0.25">
      <c r="A253" s="1" t="s">
        <v>913</v>
      </c>
      <c r="B253" s="1" t="s">
        <v>978</v>
      </c>
      <c r="C253" s="18">
        <v>44909</v>
      </c>
      <c r="D253" s="8">
        <v>-64.47</v>
      </c>
      <c r="E253" s="27">
        <v>0</v>
      </c>
      <c r="F253" s="27">
        <v>-64.47</v>
      </c>
      <c r="G253" s="18">
        <v>44909</v>
      </c>
      <c r="H253" s="1" t="s">
        <v>924</v>
      </c>
      <c r="I253" s="19">
        <v>1585794</v>
      </c>
      <c r="J253" s="19" t="s">
        <v>1338</v>
      </c>
      <c r="K253" s="19">
        <v>167892</v>
      </c>
      <c r="L253" s="28">
        <v>44911</v>
      </c>
      <c r="M253" s="1" t="s">
        <v>186</v>
      </c>
      <c r="N253" s="11" t="s">
        <v>1291</v>
      </c>
      <c r="O253"/>
      <c r="P253" s="12">
        <v>-64.47</v>
      </c>
      <c r="Q253"/>
      <c r="R253" s="13">
        <v>1</v>
      </c>
      <c r="S253"/>
      <c r="T253" s="35" t="s">
        <v>1289</v>
      </c>
    </row>
    <row r="254" spans="1:20" ht="15" x14ac:dyDescent="0.25">
      <c r="A254" s="1" t="s">
        <v>913</v>
      </c>
      <c r="B254" s="1" t="s">
        <v>978</v>
      </c>
      <c r="C254" s="18">
        <v>44909</v>
      </c>
      <c r="D254" s="8">
        <v>-70.62</v>
      </c>
      <c r="E254" s="27">
        <v>0</v>
      </c>
      <c r="F254" s="27">
        <v>-70.62</v>
      </c>
      <c r="G254" s="18">
        <v>44909</v>
      </c>
      <c r="H254" s="1" t="s">
        <v>924</v>
      </c>
      <c r="I254" s="19">
        <v>1585900</v>
      </c>
      <c r="J254" s="19" t="s">
        <v>1320</v>
      </c>
      <c r="K254" s="19">
        <v>167892</v>
      </c>
      <c r="L254" s="28">
        <v>44911</v>
      </c>
      <c r="M254" s="1" t="s">
        <v>186</v>
      </c>
      <c r="N254" s="11" t="s">
        <v>1291</v>
      </c>
      <c r="O254"/>
      <c r="P254" s="12">
        <v>-70.62</v>
      </c>
      <c r="Q254"/>
      <c r="R254" s="13">
        <v>1</v>
      </c>
      <c r="S254"/>
      <c r="T254" s="35" t="s">
        <v>1289</v>
      </c>
    </row>
    <row r="255" spans="1:20" ht="15" x14ac:dyDescent="0.25">
      <c r="A255" s="1" t="s">
        <v>913</v>
      </c>
      <c r="B255" s="1" t="s">
        <v>979</v>
      </c>
      <c r="C255" s="18">
        <v>44909</v>
      </c>
      <c r="D255" s="8">
        <v>-87.6</v>
      </c>
      <c r="E255" s="27">
        <v>-10.25</v>
      </c>
      <c r="F255" s="27">
        <v>-77.349999999999994</v>
      </c>
      <c r="G255" s="18">
        <v>44909</v>
      </c>
      <c r="H255" s="1" t="s">
        <v>925</v>
      </c>
      <c r="I255" s="19">
        <v>1662420</v>
      </c>
      <c r="J255" s="19" t="s">
        <v>1318</v>
      </c>
      <c r="K255" s="19">
        <v>167892</v>
      </c>
      <c r="L255" s="28">
        <v>44911</v>
      </c>
      <c r="M255" s="1" t="s">
        <v>186</v>
      </c>
      <c r="N255" s="11" t="s">
        <v>1301</v>
      </c>
      <c r="O255"/>
      <c r="P255" s="12">
        <v>-77.349999999999994</v>
      </c>
      <c r="Q255"/>
      <c r="R255" s="13">
        <v>1</v>
      </c>
      <c r="S255"/>
      <c r="T255" s="35" t="s">
        <v>1289</v>
      </c>
    </row>
    <row r="256" spans="1:20" ht="15" x14ac:dyDescent="0.25">
      <c r="A256" s="1" t="s">
        <v>913</v>
      </c>
      <c r="B256" s="1" t="s">
        <v>980</v>
      </c>
      <c r="C256" s="18">
        <v>44909</v>
      </c>
      <c r="D256" s="8">
        <v>-39</v>
      </c>
      <c r="E256" s="27">
        <v>0</v>
      </c>
      <c r="F256" s="27">
        <v>-39</v>
      </c>
      <c r="G256" s="18">
        <v>44909</v>
      </c>
      <c r="H256" s="1" t="s">
        <v>926</v>
      </c>
      <c r="I256" s="19">
        <v>1529946</v>
      </c>
      <c r="J256" s="19" t="s">
        <v>1306</v>
      </c>
      <c r="K256" s="19">
        <v>167892</v>
      </c>
      <c r="L256" s="28">
        <v>44911</v>
      </c>
      <c r="M256" s="1" t="s">
        <v>186</v>
      </c>
      <c r="N256" s="11" t="s">
        <v>1291</v>
      </c>
      <c r="O256"/>
      <c r="P256" s="12">
        <v>-39</v>
      </c>
      <c r="Q256"/>
      <c r="R256" s="13">
        <v>1</v>
      </c>
      <c r="S256"/>
      <c r="T256" s="35" t="s">
        <v>1289</v>
      </c>
    </row>
    <row r="257" spans="1:20" ht="15" x14ac:dyDescent="0.25">
      <c r="A257" s="1" t="s">
        <v>913</v>
      </c>
      <c r="B257" s="1" t="s">
        <v>981</v>
      </c>
      <c r="C257" s="18">
        <v>44909</v>
      </c>
      <c r="D257" s="8">
        <v>-42.07</v>
      </c>
      <c r="E257" s="27">
        <v>0</v>
      </c>
      <c r="F257" s="27">
        <v>-42.07</v>
      </c>
      <c r="G257" s="18">
        <v>44909</v>
      </c>
      <c r="H257" s="1" t="s">
        <v>927</v>
      </c>
      <c r="I257" s="19">
        <v>1514688</v>
      </c>
      <c r="J257" s="19" t="s">
        <v>1304</v>
      </c>
      <c r="K257" s="19">
        <v>167892</v>
      </c>
      <c r="L257" s="28">
        <v>44911</v>
      </c>
      <c r="M257" s="1" t="s">
        <v>186</v>
      </c>
      <c r="N257" s="11" t="s">
        <v>1291</v>
      </c>
      <c r="O257"/>
      <c r="P257" s="12">
        <v>-42.07</v>
      </c>
      <c r="Q257"/>
      <c r="R257" s="13">
        <v>1</v>
      </c>
      <c r="S257"/>
      <c r="T257" s="35" t="s">
        <v>1289</v>
      </c>
    </row>
    <row r="258" spans="1:20" ht="15" x14ac:dyDescent="0.25">
      <c r="A258" s="1" t="s">
        <v>913</v>
      </c>
      <c r="B258" s="1" t="s">
        <v>981</v>
      </c>
      <c r="C258" s="18">
        <v>44909</v>
      </c>
      <c r="D258" s="8">
        <v>-64.47</v>
      </c>
      <c r="E258" s="27">
        <v>0</v>
      </c>
      <c r="F258" s="27">
        <v>-64.47</v>
      </c>
      <c r="G258" s="18">
        <v>44909</v>
      </c>
      <c r="H258" s="1" t="s">
        <v>927</v>
      </c>
      <c r="I258" s="19">
        <v>1585795</v>
      </c>
      <c r="J258" s="19" t="s">
        <v>1290</v>
      </c>
      <c r="K258" s="19">
        <v>167892</v>
      </c>
      <c r="L258" s="28">
        <v>44911</v>
      </c>
      <c r="M258" s="1" t="s">
        <v>186</v>
      </c>
      <c r="N258" s="11" t="s">
        <v>1291</v>
      </c>
      <c r="O258"/>
      <c r="P258" s="12">
        <v>-64.47</v>
      </c>
      <c r="Q258"/>
      <c r="R258" s="13">
        <v>1</v>
      </c>
      <c r="S258"/>
      <c r="T258" s="35" t="s">
        <v>1289</v>
      </c>
    </row>
    <row r="259" spans="1:20" ht="15" x14ac:dyDescent="0.25">
      <c r="A259" s="1" t="s">
        <v>913</v>
      </c>
      <c r="B259" s="1" t="s">
        <v>981</v>
      </c>
      <c r="C259" s="18">
        <v>44909</v>
      </c>
      <c r="D259" s="8">
        <v>-64.47</v>
      </c>
      <c r="E259" s="27">
        <v>0</v>
      </c>
      <c r="F259" s="27">
        <v>-64.47</v>
      </c>
      <c r="G259" s="18">
        <v>44909</v>
      </c>
      <c r="H259" s="1" t="s">
        <v>927</v>
      </c>
      <c r="I259" s="19">
        <v>1585796</v>
      </c>
      <c r="J259" s="19" t="s">
        <v>1309</v>
      </c>
      <c r="K259" s="19">
        <v>167892</v>
      </c>
      <c r="L259" s="28">
        <v>44911</v>
      </c>
      <c r="M259" s="1" t="s">
        <v>186</v>
      </c>
      <c r="N259" s="11" t="s">
        <v>1291</v>
      </c>
      <c r="O259"/>
      <c r="P259" s="12">
        <v>-64.47</v>
      </c>
      <c r="Q259"/>
      <c r="R259" s="13">
        <v>1</v>
      </c>
      <c r="S259"/>
      <c r="T259" s="35" t="s">
        <v>1289</v>
      </c>
    </row>
    <row r="260" spans="1:20" ht="15" x14ac:dyDescent="0.25">
      <c r="A260" s="1" t="s">
        <v>913</v>
      </c>
      <c r="B260" s="1" t="s">
        <v>982</v>
      </c>
      <c r="C260" s="18">
        <v>44909</v>
      </c>
      <c r="D260" s="8">
        <v>-87.6</v>
      </c>
      <c r="E260" s="27">
        <v>-10.25</v>
      </c>
      <c r="F260" s="27">
        <v>-77.349999999999994</v>
      </c>
      <c r="G260" s="18">
        <v>44909</v>
      </c>
      <c r="H260" s="1" t="s">
        <v>928</v>
      </c>
      <c r="I260" s="19">
        <v>1662420</v>
      </c>
      <c r="J260" s="19" t="s">
        <v>1318</v>
      </c>
      <c r="K260" s="19">
        <v>167892</v>
      </c>
      <c r="L260" s="28">
        <v>44911</v>
      </c>
      <c r="M260" s="1" t="s">
        <v>186</v>
      </c>
      <c r="N260" s="11" t="s">
        <v>1301</v>
      </c>
      <c r="O260"/>
      <c r="P260" s="12">
        <v>-77.349999999999994</v>
      </c>
      <c r="Q260"/>
      <c r="R260" s="13">
        <v>1</v>
      </c>
      <c r="S260"/>
      <c r="T260" s="35" t="s">
        <v>1289</v>
      </c>
    </row>
    <row r="261" spans="1:20" ht="15" x14ac:dyDescent="0.25">
      <c r="A261" s="1" t="s">
        <v>913</v>
      </c>
      <c r="B261" s="1" t="s">
        <v>982</v>
      </c>
      <c r="C261" s="18">
        <v>44909</v>
      </c>
      <c r="D261" s="8">
        <v>-96.4</v>
      </c>
      <c r="E261" s="27">
        <v>-10.55</v>
      </c>
      <c r="F261" s="27">
        <v>-85.85</v>
      </c>
      <c r="G261" s="18">
        <v>44909</v>
      </c>
      <c r="H261" s="1" t="s">
        <v>928</v>
      </c>
      <c r="I261" s="19">
        <v>1662421</v>
      </c>
      <c r="J261" s="19" t="s">
        <v>1300</v>
      </c>
      <c r="K261" s="19">
        <v>167892</v>
      </c>
      <c r="L261" s="28">
        <v>44911</v>
      </c>
      <c r="M261" s="1" t="s">
        <v>186</v>
      </c>
      <c r="N261" s="11" t="s">
        <v>1301</v>
      </c>
      <c r="O261"/>
      <c r="P261" s="12">
        <v>-85.85</v>
      </c>
      <c r="Q261"/>
      <c r="R261" s="13">
        <v>1</v>
      </c>
      <c r="S261"/>
      <c r="T261" s="35" t="s">
        <v>1289</v>
      </c>
    </row>
    <row r="262" spans="1:20" ht="15" x14ac:dyDescent="0.25">
      <c r="A262" s="1" t="s">
        <v>913</v>
      </c>
      <c r="B262" s="1" t="s">
        <v>983</v>
      </c>
      <c r="C262" s="18">
        <v>44909</v>
      </c>
      <c r="D262" s="8">
        <v>-96.4</v>
      </c>
      <c r="E262" s="27">
        <v>-10.55</v>
      </c>
      <c r="F262" s="27">
        <v>-85.85</v>
      </c>
      <c r="G262" s="18">
        <v>44909</v>
      </c>
      <c r="H262" s="1" t="s">
        <v>929</v>
      </c>
      <c r="I262" s="19">
        <v>1662421</v>
      </c>
      <c r="J262" s="19" t="s">
        <v>1300</v>
      </c>
      <c r="K262" s="19">
        <v>167892</v>
      </c>
      <c r="L262" s="28">
        <v>44911</v>
      </c>
      <c r="M262" s="1" t="s">
        <v>186</v>
      </c>
      <c r="N262" s="11" t="s">
        <v>1301</v>
      </c>
      <c r="O262"/>
      <c r="P262" s="12">
        <v>-85.85</v>
      </c>
      <c r="Q262"/>
      <c r="R262" s="13">
        <v>1</v>
      </c>
      <c r="S262"/>
      <c r="T262" s="35" t="s">
        <v>1289</v>
      </c>
    </row>
    <row r="263" spans="1:20" ht="15" x14ac:dyDescent="0.25">
      <c r="A263" s="1" t="s">
        <v>913</v>
      </c>
      <c r="B263" s="1" t="s">
        <v>984</v>
      </c>
      <c r="C263" s="18">
        <v>44909</v>
      </c>
      <c r="D263" s="8">
        <v>-96.4</v>
      </c>
      <c r="E263" s="27">
        <v>-10.55</v>
      </c>
      <c r="F263" s="27">
        <v>-85.85</v>
      </c>
      <c r="G263" s="18">
        <v>44909</v>
      </c>
      <c r="H263" s="1" t="s">
        <v>930</v>
      </c>
      <c r="I263" s="19">
        <v>1662421</v>
      </c>
      <c r="J263" s="19" t="s">
        <v>1300</v>
      </c>
      <c r="K263" s="19">
        <v>167892</v>
      </c>
      <c r="L263" s="28">
        <v>44911</v>
      </c>
      <c r="M263" s="1" t="s">
        <v>186</v>
      </c>
      <c r="N263" s="11" t="s">
        <v>1301</v>
      </c>
      <c r="O263"/>
      <c r="P263" s="12">
        <v>-85.85</v>
      </c>
      <c r="Q263"/>
      <c r="R263" s="13">
        <v>1</v>
      </c>
      <c r="S263"/>
      <c r="T263" s="35" t="s">
        <v>1289</v>
      </c>
    </row>
    <row r="264" spans="1:20" ht="15" x14ac:dyDescent="0.25">
      <c r="A264" s="1" t="s">
        <v>913</v>
      </c>
      <c r="B264" s="1" t="s">
        <v>985</v>
      </c>
      <c r="C264" s="18">
        <v>44909</v>
      </c>
      <c r="D264" s="8">
        <v>-42.07</v>
      </c>
      <c r="E264" s="27">
        <v>0</v>
      </c>
      <c r="F264" s="27">
        <v>-42.07</v>
      </c>
      <c r="G264" s="18">
        <v>44909</v>
      </c>
      <c r="H264" s="1" t="s">
        <v>931</v>
      </c>
      <c r="I264" s="19">
        <v>1514683</v>
      </c>
      <c r="J264" s="19" t="s">
        <v>1346</v>
      </c>
      <c r="K264" s="19">
        <v>167892</v>
      </c>
      <c r="L264" s="28">
        <v>44911</v>
      </c>
      <c r="M264" s="1" t="s">
        <v>186</v>
      </c>
      <c r="N264" s="11" t="s">
        <v>1291</v>
      </c>
      <c r="O264"/>
      <c r="P264" s="12">
        <v>-42.07</v>
      </c>
      <c r="Q264"/>
      <c r="R264" s="13">
        <v>1</v>
      </c>
      <c r="S264"/>
      <c r="T264" s="35" t="s">
        <v>1289</v>
      </c>
    </row>
    <row r="265" spans="1:20" ht="15" x14ac:dyDescent="0.25">
      <c r="A265" s="1" t="s">
        <v>913</v>
      </c>
      <c r="B265" s="1" t="s">
        <v>986</v>
      </c>
      <c r="C265" s="18">
        <v>44909</v>
      </c>
      <c r="D265" s="8">
        <v>-95.65</v>
      </c>
      <c r="E265" s="27">
        <v>-33.380000000000003</v>
      </c>
      <c r="F265" s="27">
        <v>-62.27</v>
      </c>
      <c r="G265" s="18">
        <v>44909</v>
      </c>
      <c r="H265" s="1" t="s">
        <v>932</v>
      </c>
      <c r="I265" s="19">
        <v>1339334</v>
      </c>
      <c r="J265" s="19" t="s">
        <v>1331</v>
      </c>
      <c r="K265" s="19">
        <v>12210756</v>
      </c>
      <c r="L265" s="28">
        <v>44911</v>
      </c>
      <c r="M265" s="1" t="s">
        <v>186</v>
      </c>
      <c r="N265" s="11" t="s">
        <v>1301</v>
      </c>
      <c r="O265"/>
      <c r="P265" s="12">
        <v>-62.27</v>
      </c>
      <c r="Q265"/>
      <c r="R265" s="13">
        <v>1</v>
      </c>
      <c r="S265"/>
      <c r="T265" s="35" t="s">
        <v>1289</v>
      </c>
    </row>
    <row r="266" spans="1:20" ht="15" x14ac:dyDescent="0.25">
      <c r="A266" s="1" t="s">
        <v>987</v>
      </c>
      <c r="B266" s="1" t="s">
        <v>1023</v>
      </c>
      <c r="C266" s="18">
        <v>44910</v>
      </c>
      <c r="D266" s="8">
        <v>-92.93</v>
      </c>
      <c r="E266" s="27">
        <v>-30.66</v>
      </c>
      <c r="F266" s="27">
        <v>-62.27</v>
      </c>
      <c r="G266" s="18">
        <v>44910</v>
      </c>
      <c r="H266" s="1" t="s">
        <v>988</v>
      </c>
      <c r="I266" s="19">
        <v>1339334</v>
      </c>
      <c r="J266" s="19" t="s">
        <v>1331</v>
      </c>
      <c r="K266" s="19">
        <v>168069</v>
      </c>
      <c r="L266" s="28">
        <v>44914</v>
      </c>
      <c r="M266" s="1" t="s">
        <v>186</v>
      </c>
      <c r="N266" s="11" t="s">
        <v>1301</v>
      </c>
      <c r="O266"/>
      <c r="P266" s="12">
        <v>-62.27</v>
      </c>
      <c r="Q266"/>
      <c r="R266" s="13">
        <v>1</v>
      </c>
      <c r="S266"/>
      <c r="T266" s="35" t="s">
        <v>1289</v>
      </c>
    </row>
    <row r="267" spans="1:20" ht="15" x14ac:dyDescent="0.25">
      <c r="A267" s="1" t="s">
        <v>987</v>
      </c>
      <c r="B267" s="1" t="s">
        <v>1024</v>
      </c>
      <c r="C267" s="18">
        <v>44910</v>
      </c>
      <c r="D267" s="8">
        <v>-88.54</v>
      </c>
      <c r="E267" s="27">
        <v>-26.27</v>
      </c>
      <c r="F267" s="27">
        <v>-62.27</v>
      </c>
      <c r="G267" s="18">
        <v>44910</v>
      </c>
      <c r="H267" s="1" t="s">
        <v>989</v>
      </c>
      <c r="I267" s="19">
        <v>1339335</v>
      </c>
      <c r="J267" s="19" t="s">
        <v>1314</v>
      </c>
      <c r="K267" s="19">
        <v>168069</v>
      </c>
      <c r="L267" s="28">
        <v>44914</v>
      </c>
      <c r="M267" s="1" t="s">
        <v>186</v>
      </c>
      <c r="N267" s="11" t="s">
        <v>1301</v>
      </c>
      <c r="O267"/>
      <c r="P267" s="12">
        <v>-62.27</v>
      </c>
      <c r="Q267"/>
      <c r="R267" s="13">
        <v>1</v>
      </c>
      <c r="S267"/>
      <c r="T267" s="35" t="s">
        <v>1289</v>
      </c>
    </row>
    <row r="268" spans="1:20" ht="15" x14ac:dyDescent="0.25">
      <c r="A268" s="1" t="s">
        <v>987</v>
      </c>
      <c r="B268" s="1" t="s">
        <v>1025</v>
      </c>
      <c r="C268" s="18">
        <v>44910</v>
      </c>
      <c r="D268" s="8">
        <v>-42.07</v>
      </c>
      <c r="E268" s="27">
        <v>0</v>
      </c>
      <c r="F268" s="27">
        <v>-42.07</v>
      </c>
      <c r="G268" s="18">
        <v>44910</v>
      </c>
      <c r="H268" s="1" t="s">
        <v>990</v>
      </c>
      <c r="I268" s="19">
        <v>1514684</v>
      </c>
      <c r="J268" s="19" t="s">
        <v>1324</v>
      </c>
      <c r="K268" s="19">
        <v>168071</v>
      </c>
      <c r="L268" s="28">
        <v>44914</v>
      </c>
      <c r="M268" s="1" t="s">
        <v>186</v>
      </c>
      <c r="N268" s="11" t="s">
        <v>1291</v>
      </c>
      <c r="O268"/>
      <c r="P268" s="12">
        <v>-42.07</v>
      </c>
      <c r="Q268"/>
      <c r="R268" s="13">
        <v>1</v>
      </c>
      <c r="S268"/>
      <c r="T268" s="35" t="s">
        <v>1289</v>
      </c>
    </row>
    <row r="269" spans="1:20" ht="15" x14ac:dyDescent="0.25">
      <c r="A269" s="1" t="s">
        <v>987</v>
      </c>
      <c r="B269" s="1" t="s">
        <v>1026</v>
      </c>
      <c r="C269" s="18">
        <v>44910</v>
      </c>
      <c r="D269" s="8">
        <v>-39</v>
      </c>
      <c r="E269" s="27">
        <v>0</v>
      </c>
      <c r="F269" s="27">
        <v>-39</v>
      </c>
      <c r="G269" s="18">
        <v>44910</v>
      </c>
      <c r="H269" s="1" t="s">
        <v>991</v>
      </c>
      <c r="I269" s="19">
        <v>1529946</v>
      </c>
      <c r="J269" s="19" t="s">
        <v>1306</v>
      </c>
      <c r="K269" s="19">
        <v>168071</v>
      </c>
      <c r="L269" s="28">
        <v>44914</v>
      </c>
      <c r="M269" s="1" t="s">
        <v>186</v>
      </c>
      <c r="N269" s="11" t="s">
        <v>1291</v>
      </c>
      <c r="O269"/>
      <c r="P269" s="12">
        <v>-39</v>
      </c>
      <c r="Q269"/>
      <c r="R269" s="13">
        <v>1</v>
      </c>
      <c r="S269"/>
      <c r="T269" s="35" t="s">
        <v>1289</v>
      </c>
    </row>
    <row r="270" spans="1:20" ht="15" x14ac:dyDescent="0.25">
      <c r="A270" s="1" t="s">
        <v>987</v>
      </c>
      <c r="B270" s="1" t="s">
        <v>1027</v>
      </c>
      <c r="C270" s="18">
        <v>44910</v>
      </c>
      <c r="D270" s="8">
        <v>-25.55</v>
      </c>
      <c r="E270" s="27">
        <v>0</v>
      </c>
      <c r="F270" s="27">
        <v>-25.55</v>
      </c>
      <c r="G270" s="18">
        <v>44910</v>
      </c>
      <c r="H270" s="1" t="s">
        <v>992</v>
      </c>
      <c r="I270" s="19">
        <v>1516594</v>
      </c>
      <c r="J270" s="19" t="s">
        <v>1313</v>
      </c>
      <c r="K270" s="19">
        <v>168071</v>
      </c>
      <c r="L270" s="28">
        <v>44914</v>
      </c>
      <c r="M270" s="1" t="s">
        <v>186</v>
      </c>
      <c r="N270" s="11" t="s">
        <v>1291</v>
      </c>
      <c r="O270"/>
      <c r="P270" s="12">
        <v>-25.55</v>
      </c>
      <c r="Q270"/>
      <c r="R270" s="13">
        <v>1</v>
      </c>
      <c r="S270"/>
      <c r="T270" s="35" t="s">
        <v>1289</v>
      </c>
    </row>
    <row r="271" spans="1:20" ht="15" x14ac:dyDescent="0.25">
      <c r="A271" s="1" t="s">
        <v>987</v>
      </c>
      <c r="B271" s="1" t="s">
        <v>1028</v>
      </c>
      <c r="C271" s="18">
        <v>44910</v>
      </c>
      <c r="D271" s="8">
        <v>-70.62</v>
      </c>
      <c r="E271" s="27">
        <v>0</v>
      </c>
      <c r="F271" s="27">
        <v>-70.62</v>
      </c>
      <c r="G271" s="18">
        <v>44910</v>
      </c>
      <c r="H271" s="1" t="s">
        <v>993</v>
      </c>
      <c r="I271" s="19">
        <v>1585798</v>
      </c>
      <c r="J271" s="19" t="s">
        <v>1319</v>
      </c>
      <c r="K271" s="19">
        <v>168071</v>
      </c>
      <c r="L271" s="28">
        <v>44914</v>
      </c>
      <c r="M271" s="1" t="s">
        <v>186</v>
      </c>
      <c r="N271" s="11" t="s">
        <v>1291</v>
      </c>
      <c r="O271"/>
      <c r="P271" s="12">
        <v>-70.62</v>
      </c>
      <c r="Q271"/>
      <c r="R271" s="13">
        <v>1</v>
      </c>
      <c r="S271"/>
      <c r="T271" s="35" t="s">
        <v>1289</v>
      </c>
    </row>
    <row r="272" spans="1:20" ht="15" x14ac:dyDescent="0.25">
      <c r="A272" s="1" t="s">
        <v>987</v>
      </c>
      <c r="B272" s="1" t="s">
        <v>1029</v>
      </c>
      <c r="C272" s="18">
        <v>44910</v>
      </c>
      <c r="D272" s="8">
        <v>-64.47</v>
      </c>
      <c r="E272" s="27">
        <v>0</v>
      </c>
      <c r="F272" s="27">
        <v>-64.47</v>
      </c>
      <c r="G272" s="18">
        <v>44910</v>
      </c>
      <c r="H272" s="1" t="s">
        <v>994</v>
      </c>
      <c r="I272" s="19">
        <v>1585797</v>
      </c>
      <c r="J272" s="19" t="s">
        <v>1305</v>
      </c>
      <c r="K272" s="19">
        <v>168071</v>
      </c>
      <c r="L272" s="28">
        <v>44914</v>
      </c>
      <c r="M272" s="1" t="s">
        <v>186</v>
      </c>
      <c r="N272" s="11" t="s">
        <v>1291</v>
      </c>
      <c r="O272"/>
      <c r="P272" s="12">
        <v>-64.47</v>
      </c>
      <c r="Q272"/>
      <c r="R272" s="13">
        <v>1</v>
      </c>
      <c r="S272"/>
      <c r="T272" s="35" t="s">
        <v>1289</v>
      </c>
    </row>
    <row r="273" spans="1:20" ht="15" x14ac:dyDescent="0.25">
      <c r="A273" s="1" t="s">
        <v>987</v>
      </c>
      <c r="B273" s="1" t="s">
        <v>1030</v>
      </c>
      <c r="C273" s="18">
        <v>44910</v>
      </c>
      <c r="D273" s="8">
        <v>-22.78</v>
      </c>
      <c r="E273" s="27">
        <v>0</v>
      </c>
      <c r="F273" s="27">
        <v>-22.78</v>
      </c>
      <c r="G273" s="18">
        <v>44910</v>
      </c>
      <c r="H273" s="1" t="s">
        <v>995</v>
      </c>
      <c r="I273" s="19">
        <v>1529939</v>
      </c>
      <c r="J273" s="19" t="s">
        <v>1339</v>
      </c>
      <c r="K273" s="19">
        <v>168071</v>
      </c>
      <c r="L273" s="28">
        <v>44914</v>
      </c>
      <c r="M273" s="1" t="s">
        <v>186</v>
      </c>
      <c r="N273" s="11" t="s">
        <v>1291</v>
      </c>
      <c r="O273"/>
      <c r="P273" s="12">
        <v>-22.78</v>
      </c>
      <c r="Q273"/>
      <c r="R273" s="13">
        <v>1</v>
      </c>
      <c r="S273"/>
      <c r="T273" s="35" t="s">
        <v>1289</v>
      </c>
    </row>
    <row r="274" spans="1:20" ht="15" x14ac:dyDescent="0.25">
      <c r="A274" s="1" t="s">
        <v>987</v>
      </c>
      <c r="B274" s="1" t="s">
        <v>1031</v>
      </c>
      <c r="C274" s="18">
        <v>44910</v>
      </c>
      <c r="D274" s="8">
        <v>-96.4</v>
      </c>
      <c r="E274" s="27">
        <v>-10.55</v>
      </c>
      <c r="F274" s="27">
        <v>-85.85</v>
      </c>
      <c r="G274" s="18">
        <v>44910</v>
      </c>
      <c r="H274" s="1" t="s">
        <v>996</v>
      </c>
      <c r="I274" s="19">
        <v>1662422</v>
      </c>
      <c r="J274" s="19" t="s">
        <v>1327</v>
      </c>
      <c r="K274" s="19">
        <v>168071</v>
      </c>
      <c r="L274" s="28">
        <v>44914</v>
      </c>
      <c r="M274" s="1" t="s">
        <v>186</v>
      </c>
      <c r="N274" s="11" t="s">
        <v>1301</v>
      </c>
      <c r="O274"/>
      <c r="P274" s="12">
        <v>-85.85</v>
      </c>
      <c r="Q274"/>
      <c r="R274" s="13">
        <v>1</v>
      </c>
      <c r="S274"/>
      <c r="T274" s="35" t="s">
        <v>1289</v>
      </c>
    </row>
    <row r="275" spans="1:20" ht="15" x14ac:dyDescent="0.25">
      <c r="A275" s="1" t="s">
        <v>987</v>
      </c>
      <c r="B275" s="1" t="s">
        <v>1032</v>
      </c>
      <c r="C275" s="18">
        <v>44910</v>
      </c>
      <c r="D275" s="8">
        <v>-25.55</v>
      </c>
      <c r="E275" s="27">
        <v>0</v>
      </c>
      <c r="F275" s="27">
        <v>-25.55</v>
      </c>
      <c r="G275" s="18">
        <v>44910</v>
      </c>
      <c r="H275" s="1" t="s">
        <v>997</v>
      </c>
      <c r="I275" s="19">
        <v>1516597</v>
      </c>
      <c r="J275" s="19" t="s">
        <v>1303</v>
      </c>
      <c r="K275" s="19">
        <v>168071</v>
      </c>
      <c r="L275" s="28">
        <v>44914</v>
      </c>
      <c r="M275" s="1" t="s">
        <v>186</v>
      </c>
      <c r="N275" s="11" t="s">
        <v>1291</v>
      </c>
      <c r="O275"/>
      <c r="P275" s="12">
        <v>-25.55</v>
      </c>
      <c r="Q275"/>
      <c r="R275" s="13">
        <v>1</v>
      </c>
      <c r="S275"/>
      <c r="T275" s="35" t="s">
        <v>1289</v>
      </c>
    </row>
    <row r="276" spans="1:20" ht="15" x14ac:dyDescent="0.25">
      <c r="A276" s="1" t="s">
        <v>987</v>
      </c>
      <c r="B276" s="1" t="s">
        <v>1032</v>
      </c>
      <c r="C276" s="18">
        <v>44910</v>
      </c>
      <c r="D276" s="8">
        <v>-39</v>
      </c>
      <c r="E276" s="27">
        <v>0</v>
      </c>
      <c r="F276" s="27">
        <v>-39</v>
      </c>
      <c r="G276" s="18">
        <v>44910</v>
      </c>
      <c r="H276" s="1" t="s">
        <v>997</v>
      </c>
      <c r="I276" s="19">
        <v>1529946</v>
      </c>
      <c r="J276" s="19" t="s">
        <v>1306</v>
      </c>
      <c r="K276" s="19">
        <v>168071</v>
      </c>
      <c r="L276" s="28">
        <v>44914</v>
      </c>
      <c r="M276" s="1" t="s">
        <v>186</v>
      </c>
      <c r="N276" s="11" t="s">
        <v>1291</v>
      </c>
      <c r="O276"/>
      <c r="P276" s="12">
        <v>-39</v>
      </c>
      <c r="Q276"/>
      <c r="R276" s="13">
        <v>1</v>
      </c>
      <c r="S276"/>
      <c r="T276" s="35" t="s">
        <v>1289</v>
      </c>
    </row>
    <row r="277" spans="1:20" ht="15" x14ac:dyDescent="0.25">
      <c r="A277" s="1" t="s">
        <v>987</v>
      </c>
      <c r="B277" s="1" t="s">
        <v>1033</v>
      </c>
      <c r="C277" s="18">
        <v>44910</v>
      </c>
      <c r="D277" s="8">
        <v>-96.4</v>
      </c>
      <c r="E277" s="27">
        <v>-10.55</v>
      </c>
      <c r="F277" s="27">
        <v>-85.85</v>
      </c>
      <c r="G277" s="18">
        <v>44910</v>
      </c>
      <c r="H277" s="1" t="s">
        <v>998</v>
      </c>
      <c r="I277" s="19">
        <v>1662421</v>
      </c>
      <c r="J277" s="19" t="s">
        <v>1300</v>
      </c>
      <c r="K277" s="19">
        <v>168071</v>
      </c>
      <c r="L277" s="28">
        <v>44914</v>
      </c>
      <c r="M277" s="1" t="s">
        <v>186</v>
      </c>
      <c r="N277" s="11" t="s">
        <v>1301</v>
      </c>
      <c r="O277"/>
      <c r="P277" s="12">
        <v>-85.85</v>
      </c>
      <c r="Q277"/>
      <c r="R277" s="13">
        <v>1</v>
      </c>
      <c r="S277"/>
      <c r="T277" s="35" t="s">
        <v>1289</v>
      </c>
    </row>
    <row r="278" spans="1:20" ht="15" x14ac:dyDescent="0.25">
      <c r="A278" s="1" t="s">
        <v>987</v>
      </c>
      <c r="B278" s="1" t="s">
        <v>1034</v>
      </c>
      <c r="C278" s="18">
        <v>44910</v>
      </c>
      <c r="D278" s="8">
        <v>-50.1</v>
      </c>
      <c r="E278" s="27">
        <v>-12.22</v>
      </c>
      <c r="F278" s="27">
        <v>-37.880000000000003</v>
      </c>
      <c r="G278" s="18">
        <v>44910</v>
      </c>
      <c r="H278" s="1" t="s">
        <v>999</v>
      </c>
      <c r="I278" s="19">
        <v>1408973</v>
      </c>
      <c r="J278" s="19" t="s">
        <v>1310</v>
      </c>
      <c r="K278" s="19">
        <v>168071</v>
      </c>
      <c r="L278" s="28">
        <v>44914</v>
      </c>
      <c r="M278" s="1" t="s">
        <v>186</v>
      </c>
      <c r="N278" s="11" t="s">
        <v>1311</v>
      </c>
      <c r="O278"/>
      <c r="P278" s="12">
        <v>-37.880000000000003</v>
      </c>
      <c r="Q278"/>
      <c r="R278" s="13">
        <v>1</v>
      </c>
      <c r="S278"/>
      <c r="T278" s="35" t="s">
        <v>1289</v>
      </c>
    </row>
    <row r="279" spans="1:20" ht="15" x14ac:dyDescent="0.25">
      <c r="A279" s="1" t="s">
        <v>987</v>
      </c>
      <c r="B279" s="1" t="s">
        <v>1035</v>
      </c>
      <c r="C279" s="18">
        <v>44910</v>
      </c>
      <c r="D279" s="8">
        <v>-42.07</v>
      </c>
      <c r="E279" s="27">
        <v>0</v>
      </c>
      <c r="F279" s="27">
        <v>-42.07</v>
      </c>
      <c r="G279" s="18">
        <v>44910</v>
      </c>
      <c r="H279" s="1" t="s">
        <v>1000</v>
      </c>
      <c r="I279" s="19">
        <v>1514691</v>
      </c>
      <c r="J279" s="19" t="s">
        <v>1293</v>
      </c>
      <c r="K279" s="19">
        <v>168071</v>
      </c>
      <c r="L279" s="28">
        <v>44914</v>
      </c>
      <c r="M279" s="1" t="s">
        <v>186</v>
      </c>
      <c r="N279" s="11" t="s">
        <v>1291</v>
      </c>
      <c r="O279"/>
      <c r="P279" s="12">
        <v>-42.07</v>
      </c>
      <c r="Q279"/>
      <c r="R279" s="13">
        <v>1</v>
      </c>
      <c r="S279"/>
      <c r="T279" s="35" t="s">
        <v>1289</v>
      </c>
    </row>
    <row r="280" spans="1:20" ht="15" x14ac:dyDescent="0.25">
      <c r="A280" s="1" t="s">
        <v>987</v>
      </c>
      <c r="B280" s="1" t="s">
        <v>1035</v>
      </c>
      <c r="C280" s="18">
        <v>44910</v>
      </c>
      <c r="D280" s="8">
        <v>-64.47</v>
      </c>
      <c r="E280" s="27">
        <v>0</v>
      </c>
      <c r="F280" s="27">
        <v>-64.47</v>
      </c>
      <c r="G280" s="18">
        <v>44910</v>
      </c>
      <c r="H280" s="1" t="s">
        <v>1000</v>
      </c>
      <c r="I280" s="19">
        <v>1585797</v>
      </c>
      <c r="J280" s="19" t="s">
        <v>1305</v>
      </c>
      <c r="K280" s="19">
        <v>168071</v>
      </c>
      <c r="L280" s="28">
        <v>44914</v>
      </c>
      <c r="M280" s="1" t="s">
        <v>186</v>
      </c>
      <c r="N280" s="11" t="s">
        <v>1291</v>
      </c>
      <c r="O280"/>
      <c r="P280" s="12">
        <v>-64.47</v>
      </c>
      <c r="Q280"/>
      <c r="R280" s="13">
        <v>1</v>
      </c>
      <c r="S280"/>
      <c r="T280" s="35" t="s">
        <v>1289</v>
      </c>
    </row>
    <row r="281" spans="1:20" ht="15" x14ac:dyDescent="0.25">
      <c r="A281" s="1" t="s">
        <v>987</v>
      </c>
      <c r="B281" s="1" t="s">
        <v>1035</v>
      </c>
      <c r="C281" s="18">
        <v>44910</v>
      </c>
      <c r="D281" s="8">
        <v>-70.62</v>
      </c>
      <c r="E281" s="27">
        <v>0</v>
      </c>
      <c r="F281" s="27">
        <v>-70.62</v>
      </c>
      <c r="G281" s="18">
        <v>44910</v>
      </c>
      <c r="H281" s="1" t="s">
        <v>1000</v>
      </c>
      <c r="I281" s="19">
        <v>1585900</v>
      </c>
      <c r="J281" s="19" t="s">
        <v>1320</v>
      </c>
      <c r="K281" s="19">
        <v>168071</v>
      </c>
      <c r="L281" s="28">
        <v>44914</v>
      </c>
      <c r="M281" s="1" t="s">
        <v>186</v>
      </c>
      <c r="N281" s="11" t="s">
        <v>1291</v>
      </c>
      <c r="O281"/>
      <c r="P281" s="12">
        <v>-70.62</v>
      </c>
      <c r="Q281"/>
      <c r="R281" s="13">
        <v>1</v>
      </c>
      <c r="S281"/>
      <c r="T281" s="35" t="s">
        <v>1289</v>
      </c>
    </row>
    <row r="282" spans="1:20" ht="15" x14ac:dyDescent="0.25">
      <c r="A282" s="1" t="s">
        <v>987</v>
      </c>
      <c r="B282" s="1" t="s">
        <v>1035</v>
      </c>
      <c r="C282" s="18">
        <v>44910</v>
      </c>
      <c r="D282" s="8">
        <v>-70.62</v>
      </c>
      <c r="E282" s="27">
        <v>0</v>
      </c>
      <c r="F282" s="27">
        <v>-70.62</v>
      </c>
      <c r="G282" s="18">
        <v>44910</v>
      </c>
      <c r="H282" s="1" t="s">
        <v>1000</v>
      </c>
      <c r="I282" s="19">
        <v>1585901</v>
      </c>
      <c r="J282" s="19" t="s">
        <v>1347</v>
      </c>
      <c r="K282" s="19">
        <v>168071</v>
      </c>
      <c r="L282" s="28">
        <v>44914</v>
      </c>
      <c r="M282" s="1" t="s">
        <v>186</v>
      </c>
      <c r="N282" s="11" t="s">
        <v>1291</v>
      </c>
      <c r="O282"/>
      <c r="P282" s="12">
        <v>-70.62</v>
      </c>
      <c r="Q282"/>
      <c r="R282" s="13">
        <v>1</v>
      </c>
      <c r="S282"/>
      <c r="T282" s="35" t="s">
        <v>1289</v>
      </c>
    </row>
    <row r="283" spans="1:20" ht="15" x14ac:dyDescent="0.25">
      <c r="A283" s="1" t="s">
        <v>987</v>
      </c>
      <c r="B283" s="1" t="s">
        <v>1036</v>
      </c>
      <c r="C283" s="18">
        <v>44910</v>
      </c>
      <c r="D283" s="8">
        <v>-39</v>
      </c>
      <c r="E283" s="27">
        <v>0</v>
      </c>
      <c r="F283" s="27">
        <v>-39</v>
      </c>
      <c r="G283" s="18">
        <v>44910</v>
      </c>
      <c r="H283" s="1" t="s">
        <v>1001</v>
      </c>
      <c r="I283" s="19">
        <v>1529946</v>
      </c>
      <c r="J283" s="19" t="s">
        <v>1306</v>
      </c>
      <c r="K283" s="19">
        <v>168071</v>
      </c>
      <c r="L283" s="28">
        <v>44914</v>
      </c>
      <c r="M283" s="1" t="s">
        <v>186</v>
      </c>
      <c r="N283" s="11" t="s">
        <v>1291</v>
      </c>
      <c r="O283"/>
      <c r="P283" s="12">
        <v>-39</v>
      </c>
      <c r="Q283"/>
      <c r="R283" s="13">
        <v>1</v>
      </c>
      <c r="S283"/>
      <c r="T283" s="35" t="s">
        <v>1289</v>
      </c>
    </row>
    <row r="284" spans="1:20" ht="15" x14ac:dyDescent="0.25">
      <c r="A284" s="1" t="s">
        <v>987</v>
      </c>
      <c r="B284" s="1" t="s">
        <v>1036</v>
      </c>
      <c r="C284" s="18">
        <v>44910</v>
      </c>
      <c r="D284" s="8">
        <v>-39</v>
      </c>
      <c r="E284" s="27">
        <v>0</v>
      </c>
      <c r="F284" s="27">
        <v>-39</v>
      </c>
      <c r="G284" s="18">
        <v>44910</v>
      </c>
      <c r="H284" s="1" t="s">
        <v>1001</v>
      </c>
      <c r="I284" s="19">
        <v>1529947</v>
      </c>
      <c r="J284" s="19" t="s">
        <v>1294</v>
      </c>
      <c r="K284" s="19">
        <v>168071</v>
      </c>
      <c r="L284" s="28">
        <v>44914</v>
      </c>
      <c r="M284" s="1" t="s">
        <v>186</v>
      </c>
      <c r="N284" s="11" t="s">
        <v>1291</v>
      </c>
      <c r="O284"/>
      <c r="P284" s="12">
        <v>-39</v>
      </c>
      <c r="Q284"/>
      <c r="R284" s="13">
        <v>1</v>
      </c>
      <c r="S284"/>
      <c r="T284" s="35" t="s">
        <v>1289</v>
      </c>
    </row>
    <row r="285" spans="1:20" ht="15" x14ac:dyDescent="0.25">
      <c r="A285" s="1" t="s">
        <v>987</v>
      </c>
      <c r="B285" s="1" t="s">
        <v>1037</v>
      </c>
      <c r="C285" s="18">
        <v>44910</v>
      </c>
      <c r="D285" s="8">
        <v>-42.07</v>
      </c>
      <c r="E285" s="27">
        <v>0</v>
      </c>
      <c r="F285" s="27">
        <v>-42.07</v>
      </c>
      <c r="G285" s="18">
        <v>44910</v>
      </c>
      <c r="H285" s="1" t="s">
        <v>1002</v>
      </c>
      <c r="I285" s="19">
        <v>1514688</v>
      </c>
      <c r="J285" s="19" t="s">
        <v>1304</v>
      </c>
      <c r="K285" s="19">
        <v>168071</v>
      </c>
      <c r="L285" s="28">
        <v>44914</v>
      </c>
      <c r="M285" s="1" t="s">
        <v>186</v>
      </c>
      <c r="N285" s="11" t="s">
        <v>1291</v>
      </c>
      <c r="O285"/>
      <c r="P285" s="12">
        <v>-42.07</v>
      </c>
      <c r="Q285"/>
      <c r="R285" s="13">
        <v>1</v>
      </c>
      <c r="S285"/>
      <c r="T285" s="35" t="s">
        <v>1289</v>
      </c>
    </row>
    <row r="286" spans="1:20" ht="15" x14ac:dyDescent="0.25">
      <c r="A286" s="1" t="s">
        <v>987</v>
      </c>
      <c r="B286" s="1" t="s">
        <v>1038</v>
      </c>
      <c r="C286" s="18">
        <v>44910</v>
      </c>
      <c r="D286" s="8">
        <v>-64.47</v>
      </c>
      <c r="E286" s="27">
        <v>0</v>
      </c>
      <c r="F286" s="27">
        <v>-64.47</v>
      </c>
      <c r="G286" s="18">
        <v>44910</v>
      </c>
      <c r="H286" s="1" t="s">
        <v>1003</v>
      </c>
      <c r="I286" s="19">
        <v>1585793</v>
      </c>
      <c r="J286" s="19" t="s">
        <v>1323</v>
      </c>
      <c r="K286" s="19">
        <v>168071</v>
      </c>
      <c r="L286" s="28">
        <v>44914</v>
      </c>
      <c r="M286" s="1" t="s">
        <v>186</v>
      </c>
      <c r="N286" s="11" t="s">
        <v>1291</v>
      </c>
      <c r="O286"/>
      <c r="P286" s="12">
        <v>-64.47</v>
      </c>
      <c r="Q286"/>
      <c r="R286" s="13">
        <v>1</v>
      </c>
      <c r="S286"/>
      <c r="T286" s="35" t="s">
        <v>1289</v>
      </c>
    </row>
    <row r="287" spans="1:20" ht="15" x14ac:dyDescent="0.25">
      <c r="A287" s="1" t="s">
        <v>987</v>
      </c>
      <c r="B287" s="1" t="s">
        <v>1039</v>
      </c>
      <c r="C287" s="18">
        <v>44910</v>
      </c>
      <c r="D287" s="8">
        <v>-42.04</v>
      </c>
      <c r="E287" s="27">
        <v>-10.44</v>
      </c>
      <c r="F287" s="27">
        <v>-31.6</v>
      </c>
      <c r="G287" s="18">
        <v>44910</v>
      </c>
      <c r="H287" s="1" t="s">
        <v>1004</v>
      </c>
      <c r="I287" s="19">
        <v>1540785</v>
      </c>
      <c r="J287" s="19" t="s">
        <v>1328</v>
      </c>
      <c r="K287" s="19">
        <v>168071</v>
      </c>
      <c r="L287" s="28">
        <v>44914</v>
      </c>
      <c r="M287" s="1" t="s">
        <v>186</v>
      </c>
      <c r="N287" s="11" t="s">
        <v>1298</v>
      </c>
      <c r="O287"/>
      <c r="P287" s="12">
        <v>-31.6</v>
      </c>
      <c r="Q287"/>
      <c r="R287" s="13">
        <v>1</v>
      </c>
      <c r="S287"/>
      <c r="T287" s="35" t="s">
        <v>1289</v>
      </c>
    </row>
    <row r="288" spans="1:20" ht="15" x14ac:dyDescent="0.25">
      <c r="A288" s="1" t="s">
        <v>987</v>
      </c>
      <c r="B288" s="1" t="s">
        <v>1040</v>
      </c>
      <c r="C288" s="18">
        <v>44910</v>
      </c>
      <c r="D288" s="8">
        <v>-78</v>
      </c>
      <c r="E288" s="27">
        <v>0</v>
      </c>
      <c r="F288" s="27">
        <v>-78</v>
      </c>
      <c r="G288" s="18">
        <v>44910</v>
      </c>
      <c r="H288" s="1" t="s">
        <v>1005</v>
      </c>
      <c r="I288" s="19">
        <v>1529946</v>
      </c>
      <c r="J288" s="19" t="s">
        <v>1306</v>
      </c>
      <c r="K288" s="19">
        <v>168071</v>
      </c>
      <c r="L288" s="28">
        <v>44914</v>
      </c>
      <c r="M288" s="1" t="s">
        <v>186</v>
      </c>
      <c r="N288" s="11" t="s">
        <v>1291</v>
      </c>
      <c r="O288"/>
      <c r="P288" s="12">
        <v>-39</v>
      </c>
      <c r="Q288"/>
      <c r="R288" s="13">
        <v>2</v>
      </c>
      <c r="S288"/>
      <c r="T288" s="35" t="s">
        <v>1289</v>
      </c>
    </row>
    <row r="289" spans="1:20" ht="15" x14ac:dyDescent="0.25">
      <c r="A289" s="1" t="s">
        <v>987</v>
      </c>
      <c r="B289" s="1" t="s">
        <v>1041</v>
      </c>
      <c r="C289" s="18">
        <v>44910</v>
      </c>
      <c r="D289" s="8">
        <v>-84.14</v>
      </c>
      <c r="E289" s="27">
        <v>0</v>
      </c>
      <c r="F289" s="27">
        <v>-84.14</v>
      </c>
      <c r="G289" s="18">
        <v>44910</v>
      </c>
      <c r="H289" s="1" t="s">
        <v>1006</v>
      </c>
      <c r="I289" s="19">
        <v>1514688</v>
      </c>
      <c r="J289" s="19" t="s">
        <v>1304</v>
      </c>
      <c r="K289" s="19">
        <v>168071</v>
      </c>
      <c r="L289" s="28">
        <v>44914</v>
      </c>
      <c r="M289" s="1" t="s">
        <v>186</v>
      </c>
      <c r="N289" s="11" t="s">
        <v>1291</v>
      </c>
      <c r="O289"/>
      <c r="P289" s="12">
        <v>-42.07</v>
      </c>
      <c r="Q289"/>
      <c r="R289" s="13">
        <v>2</v>
      </c>
      <c r="S289"/>
      <c r="T289" s="35" t="s">
        <v>1289</v>
      </c>
    </row>
    <row r="290" spans="1:20" ht="15" x14ac:dyDescent="0.25">
      <c r="A290" s="1" t="s">
        <v>987</v>
      </c>
      <c r="B290" s="1" t="s">
        <v>1041</v>
      </c>
      <c r="C290" s="18">
        <v>44910</v>
      </c>
      <c r="D290" s="8">
        <v>-70.62</v>
      </c>
      <c r="E290" s="27">
        <v>0</v>
      </c>
      <c r="F290" s="27">
        <v>-70.62</v>
      </c>
      <c r="G290" s="18">
        <v>44910</v>
      </c>
      <c r="H290" s="1" t="s">
        <v>1006</v>
      </c>
      <c r="I290" s="19">
        <v>1585902</v>
      </c>
      <c r="J290" s="19" t="s">
        <v>1343</v>
      </c>
      <c r="K290" s="19">
        <v>168071</v>
      </c>
      <c r="L290" s="28">
        <v>44914</v>
      </c>
      <c r="M290" s="1" t="s">
        <v>186</v>
      </c>
      <c r="N290" s="11" t="s">
        <v>1291</v>
      </c>
      <c r="O290"/>
      <c r="P290" s="12">
        <v>-70.62</v>
      </c>
      <c r="Q290"/>
      <c r="R290" s="13">
        <v>1</v>
      </c>
      <c r="S290"/>
      <c r="T290" s="35" t="s">
        <v>1289</v>
      </c>
    </row>
    <row r="291" spans="1:20" ht="15" x14ac:dyDescent="0.25">
      <c r="A291" s="1" t="s">
        <v>987</v>
      </c>
      <c r="B291" s="1" t="s">
        <v>1042</v>
      </c>
      <c r="C291" s="18">
        <v>44910</v>
      </c>
      <c r="D291" s="8">
        <v>-87.6</v>
      </c>
      <c r="E291" s="27">
        <v>-10.25</v>
      </c>
      <c r="F291" s="27">
        <v>-77.349999999999994</v>
      </c>
      <c r="G291" s="18">
        <v>44910</v>
      </c>
      <c r="H291" s="1" t="s">
        <v>1007</v>
      </c>
      <c r="I291" s="19">
        <v>1662420</v>
      </c>
      <c r="J291" s="19" t="s">
        <v>1318</v>
      </c>
      <c r="K291" s="19">
        <v>168071</v>
      </c>
      <c r="L291" s="28">
        <v>44914</v>
      </c>
      <c r="M291" s="1" t="s">
        <v>186</v>
      </c>
      <c r="N291" s="11" t="s">
        <v>1301</v>
      </c>
      <c r="O291"/>
      <c r="P291" s="12">
        <v>-77.349999999999994</v>
      </c>
      <c r="Q291"/>
      <c r="R291" s="13">
        <v>1</v>
      </c>
      <c r="S291"/>
      <c r="T291" s="35" t="s">
        <v>1289</v>
      </c>
    </row>
    <row r="292" spans="1:20" ht="15" x14ac:dyDescent="0.25">
      <c r="A292" s="1" t="s">
        <v>987</v>
      </c>
      <c r="B292" s="1" t="s">
        <v>1043</v>
      </c>
      <c r="C292" s="18">
        <v>44910</v>
      </c>
      <c r="D292" s="8">
        <v>-39</v>
      </c>
      <c r="E292" s="27">
        <v>0</v>
      </c>
      <c r="F292" s="27">
        <v>-39</v>
      </c>
      <c r="G292" s="18">
        <v>44910</v>
      </c>
      <c r="H292" s="1" t="s">
        <v>1008</v>
      </c>
      <c r="I292" s="19">
        <v>1529947</v>
      </c>
      <c r="J292" s="19" t="s">
        <v>1294</v>
      </c>
      <c r="K292" s="19">
        <v>168071</v>
      </c>
      <c r="L292" s="28">
        <v>44914</v>
      </c>
      <c r="M292" s="1" t="s">
        <v>186</v>
      </c>
      <c r="N292" s="11" t="s">
        <v>1291</v>
      </c>
      <c r="O292"/>
      <c r="P292" s="12">
        <v>-39</v>
      </c>
      <c r="Q292"/>
      <c r="R292" s="13">
        <v>1</v>
      </c>
      <c r="S292"/>
      <c r="T292" s="35" t="s">
        <v>1289</v>
      </c>
    </row>
    <row r="293" spans="1:20" ht="15" x14ac:dyDescent="0.25">
      <c r="A293" s="1" t="s">
        <v>987</v>
      </c>
      <c r="B293" s="1" t="s">
        <v>1044</v>
      </c>
      <c r="C293" s="18">
        <v>44910</v>
      </c>
      <c r="D293" s="8">
        <v>-25.55</v>
      </c>
      <c r="E293" s="27">
        <v>0</v>
      </c>
      <c r="F293" s="27">
        <v>-25.55</v>
      </c>
      <c r="G293" s="18">
        <v>44910</v>
      </c>
      <c r="H293" s="1" t="s">
        <v>1009</v>
      </c>
      <c r="I293" s="19">
        <v>1516597</v>
      </c>
      <c r="J293" s="19" t="s">
        <v>1303</v>
      </c>
      <c r="K293" s="19">
        <v>168071</v>
      </c>
      <c r="L293" s="28">
        <v>44914</v>
      </c>
      <c r="M293" s="1" t="s">
        <v>186</v>
      </c>
      <c r="N293" s="11" t="s">
        <v>1291</v>
      </c>
      <c r="O293"/>
      <c r="P293" s="12">
        <v>-25.55</v>
      </c>
      <c r="Q293"/>
      <c r="R293" s="13">
        <v>1</v>
      </c>
      <c r="S293"/>
      <c r="T293" s="35" t="s">
        <v>1289</v>
      </c>
    </row>
    <row r="294" spans="1:20" ht="15" x14ac:dyDescent="0.25">
      <c r="A294" s="1" t="s">
        <v>987</v>
      </c>
      <c r="B294" s="1" t="s">
        <v>1044</v>
      </c>
      <c r="C294" s="18">
        <v>44910</v>
      </c>
      <c r="D294" s="8">
        <v>-78</v>
      </c>
      <c r="E294" s="27">
        <v>0</v>
      </c>
      <c r="F294" s="27">
        <v>-78</v>
      </c>
      <c r="G294" s="18">
        <v>44910</v>
      </c>
      <c r="H294" s="1" t="s">
        <v>1009</v>
      </c>
      <c r="I294" s="19">
        <v>1529947</v>
      </c>
      <c r="J294" s="19" t="s">
        <v>1294</v>
      </c>
      <c r="K294" s="19">
        <v>168071</v>
      </c>
      <c r="L294" s="28">
        <v>44914</v>
      </c>
      <c r="M294" s="1" t="s">
        <v>186</v>
      </c>
      <c r="N294" s="11" t="s">
        <v>1291</v>
      </c>
      <c r="O294"/>
      <c r="P294" s="12">
        <v>-39</v>
      </c>
      <c r="Q294"/>
      <c r="R294" s="13">
        <v>2</v>
      </c>
      <c r="S294"/>
      <c r="T294" s="35" t="s">
        <v>1289</v>
      </c>
    </row>
    <row r="295" spans="1:20" ht="15" x14ac:dyDescent="0.25">
      <c r="A295" s="1" t="s">
        <v>1010</v>
      </c>
      <c r="B295" s="1" t="s">
        <v>1045</v>
      </c>
      <c r="C295" s="18">
        <v>44913</v>
      </c>
      <c r="D295" s="8">
        <v>-64.47</v>
      </c>
      <c r="E295" s="27">
        <v>0</v>
      </c>
      <c r="F295" s="27">
        <v>-64.47</v>
      </c>
      <c r="G295" s="18">
        <v>44913</v>
      </c>
      <c r="H295" s="1" t="s">
        <v>1011</v>
      </c>
      <c r="I295" s="19">
        <v>1585794</v>
      </c>
      <c r="J295" s="19" t="s">
        <v>1338</v>
      </c>
      <c r="K295" s="19">
        <v>168076</v>
      </c>
      <c r="L295" s="28">
        <v>44915</v>
      </c>
      <c r="M295" s="1" t="s">
        <v>186</v>
      </c>
      <c r="N295" s="11" t="s">
        <v>1291</v>
      </c>
      <c r="O295"/>
      <c r="P295" s="12">
        <v>-64.47</v>
      </c>
      <c r="Q295"/>
      <c r="R295" s="13">
        <v>1</v>
      </c>
      <c r="S295"/>
      <c r="T295" s="35" t="s">
        <v>1289</v>
      </c>
    </row>
    <row r="296" spans="1:20" ht="15" x14ac:dyDescent="0.25">
      <c r="A296" s="1" t="s">
        <v>1010</v>
      </c>
      <c r="B296" s="1" t="s">
        <v>1046</v>
      </c>
      <c r="C296" s="18">
        <v>44913</v>
      </c>
      <c r="D296" s="8">
        <v>-42.07</v>
      </c>
      <c r="E296" s="27">
        <v>0</v>
      </c>
      <c r="F296" s="27">
        <v>-42.07</v>
      </c>
      <c r="G296" s="18">
        <v>44913</v>
      </c>
      <c r="H296" s="1" t="s">
        <v>1012</v>
      </c>
      <c r="I296" s="19">
        <v>1514684</v>
      </c>
      <c r="J296" s="19" t="s">
        <v>1324</v>
      </c>
      <c r="K296" s="19">
        <v>168076</v>
      </c>
      <c r="L296" s="28">
        <v>44915</v>
      </c>
      <c r="M296" s="1" t="s">
        <v>186</v>
      </c>
      <c r="N296" s="11" t="s">
        <v>1291</v>
      </c>
      <c r="O296"/>
      <c r="P296" s="12">
        <v>-42.07</v>
      </c>
      <c r="Q296"/>
      <c r="R296" s="13">
        <v>1</v>
      </c>
      <c r="S296"/>
      <c r="T296" s="35" t="s">
        <v>1289</v>
      </c>
    </row>
    <row r="297" spans="1:20" ht="15" x14ac:dyDescent="0.25">
      <c r="A297" s="1" t="s">
        <v>1010</v>
      </c>
      <c r="B297" s="1" t="s">
        <v>1047</v>
      </c>
      <c r="C297" s="18">
        <v>44913</v>
      </c>
      <c r="D297" s="8">
        <v>-64.47</v>
      </c>
      <c r="E297" s="27">
        <v>0</v>
      </c>
      <c r="F297" s="27">
        <v>-64.47</v>
      </c>
      <c r="G297" s="18">
        <v>44913</v>
      </c>
      <c r="H297" s="1" t="s">
        <v>1013</v>
      </c>
      <c r="I297" s="19">
        <v>1585795</v>
      </c>
      <c r="J297" s="19" t="s">
        <v>1290</v>
      </c>
      <c r="K297" s="19">
        <v>168076</v>
      </c>
      <c r="L297" s="28">
        <v>44915</v>
      </c>
      <c r="M297" s="1" t="s">
        <v>186</v>
      </c>
      <c r="N297" s="11" t="s">
        <v>1291</v>
      </c>
      <c r="O297"/>
      <c r="P297" s="12">
        <v>-64.47</v>
      </c>
      <c r="Q297"/>
      <c r="R297" s="13">
        <v>1</v>
      </c>
      <c r="S297"/>
      <c r="T297" s="35" t="s">
        <v>1289</v>
      </c>
    </row>
    <row r="298" spans="1:20" ht="15" x14ac:dyDescent="0.25">
      <c r="A298" s="1" t="s">
        <v>1010</v>
      </c>
      <c r="B298" s="1" t="s">
        <v>1048</v>
      </c>
      <c r="C298" s="18">
        <v>44911</v>
      </c>
      <c r="D298" s="8">
        <v>-96.4</v>
      </c>
      <c r="E298" s="27">
        <v>-10.55</v>
      </c>
      <c r="F298" s="27">
        <v>-85.85</v>
      </c>
      <c r="G298" s="18">
        <v>44911</v>
      </c>
      <c r="H298" s="1" t="s">
        <v>1014</v>
      </c>
      <c r="I298" s="19">
        <v>1662421</v>
      </c>
      <c r="J298" s="19" t="s">
        <v>1300</v>
      </c>
      <c r="K298" s="19">
        <v>168076</v>
      </c>
      <c r="L298" s="28">
        <v>44915</v>
      </c>
      <c r="M298" s="1" t="s">
        <v>186</v>
      </c>
      <c r="N298" s="11" t="s">
        <v>1301</v>
      </c>
      <c r="O298"/>
      <c r="P298" s="12">
        <v>-85.85</v>
      </c>
      <c r="Q298"/>
      <c r="R298" s="13">
        <v>1</v>
      </c>
      <c r="S298"/>
      <c r="T298" s="35" t="s">
        <v>1289</v>
      </c>
    </row>
    <row r="299" spans="1:20" ht="15" x14ac:dyDescent="0.25">
      <c r="A299" s="1" t="s">
        <v>1010</v>
      </c>
      <c r="B299" s="1" t="s">
        <v>1049</v>
      </c>
      <c r="C299" s="18">
        <v>44911</v>
      </c>
      <c r="D299" s="8">
        <v>-96.4</v>
      </c>
      <c r="E299" s="27">
        <v>-10.55</v>
      </c>
      <c r="F299" s="27">
        <v>-85.85</v>
      </c>
      <c r="G299" s="18">
        <v>44911</v>
      </c>
      <c r="H299" s="1" t="s">
        <v>1015</v>
      </c>
      <c r="I299" s="19">
        <v>1662422</v>
      </c>
      <c r="J299" s="19" t="s">
        <v>1327</v>
      </c>
      <c r="K299" s="19">
        <v>168076</v>
      </c>
      <c r="L299" s="28">
        <v>44915</v>
      </c>
      <c r="M299" s="1" t="s">
        <v>186</v>
      </c>
      <c r="N299" s="11" t="s">
        <v>1301</v>
      </c>
      <c r="O299"/>
      <c r="P299" s="12">
        <v>-85.85</v>
      </c>
      <c r="Q299"/>
      <c r="R299" s="13">
        <v>1</v>
      </c>
      <c r="S299"/>
      <c r="T299" s="35" t="s">
        <v>1289</v>
      </c>
    </row>
    <row r="300" spans="1:20" ht="15" x14ac:dyDescent="0.25">
      <c r="A300" s="1" t="s">
        <v>1010</v>
      </c>
      <c r="B300" s="1" t="s">
        <v>1050</v>
      </c>
      <c r="C300" s="18">
        <v>44911</v>
      </c>
      <c r="D300" s="8">
        <v>-25.55</v>
      </c>
      <c r="E300" s="27">
        <v>0</v>
      </c>
      <c r="F300" s="27">
        <v>-25.55</v>
      </c>
      <c r="G300" s="18">
        <v>44911</v>
      </c>
      <c r="H300" s="1" t="s">
        <v>1016</v>
      </c>
      <c r="I300" s="19">
        <v>1516596</v>
      </c>
      <c r="J300" s="19" t="s">
        <v>1344</v>
      </c>
      <c r="K300" s="19">
        <v>168076</v>
      </c>
      <c r="L300" s="28">
        <v>44915</v>
      </c>
      <c r="M300" s="1" t="s">
        <v>186</v>
      </c>
      <c r="N300" s="11" t="s">
        <v>1291</v>
      </c>
      <c r="O300"/>
      <c r="P300" s="12">
        <v>-25.55</v>
      </c>
      <c r="Q300"/>
      <c r="R300" s="13">
        <v>1</v>
      </c>
      <c r="S300"/>
      <c r="T300" s="35" t="s">
        <v>1289</v>
      </c>
    </row>
    <row r="301" spans="1:20" ht="15" x14ac:dyDescent="0.25">
      <c r="A301" s="1" t="s">
        <v>1010</v>
      </c>
      <c r="B301" s="1" t="s">
        <v>1050</v>
      </c>
      <c r="C301" s="18">
        <v>44911</v>
      </c>
      <c r="D301" s="8">
        <v>-68.63</v>
      </c>
      <c r="E301" s="27">
        <v>0</v>
      </c>
      <c r="F301" s="27">
        <v>-68.63</v>
      </c>
      <c r="G301" s="18">
        <v>44911</v>
      </c>
      <c r="H301" s="1" t="s">
        <v>1016</v>
      </c>
      <c r="I301" s="19">
        <v>1529950</v>
      </c>
      <c r="J301" s="19" t="s">
        <v>1348</v>
      </c>
      <c r="K301" s="19">
        <v>168076</v>
      </c>
      <c r="L301" s="28">
        <v>44915</v>
      </c>
      <c r="M301" s="1" t="s">
        <v>186</v>
      </c>
      <c r="N301" s="11" t="s">
        <v>1291</v>
      </c>
      <c r="O301"/>
      <c r="P301" s="12">
        <v>-68.63</v>
      </c>
      <c r="Q301"/>
      <c r="R301" s="13">
        <v>1</v>
      </c>
      <c r="S301"/>
      <c r="T301" s="35" t="s">
        <v>1289</v>
      </c>
    </row>
    <row r="302" spans="1:20" ht="15" x14ac:dyDescent="0.25">
      <c r="A302" s="1" t="s">
        <v>1010</v>
      </c>
      <c r="B302" s="1" t="s">
        <v>1050</v>
      </c>
      <c r="C302" s="18">
        <v>44911</v>
      </c>
      <c r="D302" s="8">
        <v>-70.62</v>
      </c>
      <c r="E302" s="27">
        <v>0</v>
      </c>
      <c r="F302" s="27">
        <v>-70.62</v>
      </c>
      <c r="G302" s="18">
        <v>44911</v>
      </c>
      <c r="H302" s="1" t="s">
        <v>1016</v>
      </c>
      <c r="I302" s="19">
        <v>1585902</v>
      </c>
      <c r="J302" s="19" t="s">
        <v>1343</v>
      </c>
      <c r="K302" s="19">
        <v>168076</v>
      </c>
      <c r="L302" s="28">
        <v>44915</v>
      </c>
      <c r="M302" s="1" t="s">
        <v>186</v>
      </c>
      <c r="N302" s="11" t="s">
        <v>1291</v>
      </c>
      <c r="O302"/>
      <c r="P302" s="12">
        <v>-70.62</v>
      </c>
      <c r="Q302"/>
      <c r="R302" s="13">
        <v>1</v>
      </c>
      <c r="S302"/>
      <c r="T302" s="35" t="s">
        <v>1289</v>
      </c>
    </row>
    <row r="303" spans="1:20" ht="15" x14ac:dyDescent="0.25">
      <c r="A303" s="1" t="s">
        <v>1010</v>
      </c>
      <c r="B303" s="1" t="s">
        <v>1051</v>
      </c>
      <c r="C303" s="18">
        <v>44911</v>
      </c>
      <c r="D303" s="8">
        <v>-39</v>
      </c>
      <c r="E303" s="27">
        <v>0</v>
      </c>
      <c r="F303" s="27">
        <v>-39</v>
      </c>
      <c r="G303" s="18">
        <v>44911</v>
      </c>
      <c r="H303" s="1" t="s">
        <v>1017</v>
      </c>
      <c r="I303" s="19">
        <v>1529946</v>
      </c>
      <c r="J303" s="19" t="s">
        <v>1306</v>
      </c>
      <c r="K303" s="19">
        <v>168076</v>
      </c>
      <c r="L303" s="28">
        <v>44915</v>
      </c>
      <c r="M303" s="1" t="s">
        <v>186</v>
      </c>
      <c r="N303" s="11" t="s">
        <v>1291</v>
      </c>
      <c r="O303"/>
      <c r="P303" s="12">
        <v>-39</v>
      </c>
      <c r="Q303"/>
      <c r="R303" s="13">
        <v>1</v>
      </c>
      <c r="S303"/>
      <c r="T303" s="35" t="s">
        <v>1289</v>
      </c>
    </row>
    <row r="304" spans="1:20" ht="15" x14ac:dyDescent="0.25">
      <c r="A304" s="1" t="s">
        <v>1010</v>
      </c>
      <c r="B304" s="1" t="s">
        <v>1052</v>
      </c>
      <c r="C304" s="18">
        <v>44911</v>
      </c>
      <c r="D304" s="8">
        <v>-42.04</v>
      </c>
      <c r="E304" s="27">
        <v>-10.44</v>
      </c>
      <c r="F304" s="27">
        <v>-31.6</v>
      </c>
      <c r="G304" s="18">
        <v>44911</v>
      </c>
      <c r="H304" s="1" t="s">
        <v>1018</v>
      </c>
      <c r="I304" s="19">
        <v>1540785</v>
      </c>
      <c r="J304" s="19" t="s">
        <v>1328</v>
      </c>
      <c r="K304" s="19">
        <v>168076</v>
      </c>
      <c r="L304" s="28">
        <v>44915</v>
      </c>
      <c r="M304" s="1" t="s">
        <v>186</v>
      </c>
      <c r="N304" s="11" t="s">
        <v>1298</v>
      </c>
      <c r="O304"/>
      <c r="P304" s="12">
        <v>-31.6</v>
      </c>
      <c r="Q304"/>
      <c r="R304" s="13">
        <v>1</v>
      </c>
      <c r="S304"/>
      <c r="T304" s="35" t="s">
        <v>1289</v>
      </c>
    </row>
    <row r="305" spans="1:20" ht="15" x14ac:dyDescent="0.25">
      <c r="A305" s="1" t="s">
        <v>1010</v>
      </c>
      <c r="B305" s="1" t="s">
        <v>1052</v>
      </c>
      <c r="C305" s="18">
        <v>44911</v>
      </c>
      <c r="D305" s="8">
        <v>-42.04</v>
      </c>
      <c r="E305" s="27">
        <v>-10.44</v>
      </c>
      <c r="F305" s="27">
        <v>-31.6</v>
      </c>
      <c r="G305" s="18">
        <v>44911</v>
      </c>
      <c r="H305" s="1" t="s">
        <v>1018</v>
      </c>
      <c r="I305" s="19">
        <v>1593358</v>
      </c>
      <c r="J305" s="19" t="s">
        <v>1322</v>
      </c>
      <c r="K305" s="19">
        <v>168076</v>
      </c>
      <c r="L305" s="28">
        <v>44915</v>
      </c>
      <c r="M305" s="1" t="s">
        <v>186</v>
      </c>
      <c r="N305" s="11" t="s">
        <v>1298</v>
      </c>
      <c r="O305"/>
      <c r="P305" s="12">
        <v>-31.6</v>
      </c>
      <c r="Q305"/>
      <c r="R305" s="13">
        <v>1</v>
      </c>
      <c r="S305"/>
      <c r="T305" s="35" t="s">
        <v>1289</v>
      </c>
    </row>
    <row r="306" spans="1:20" ht="15" x14ac:dyDescent="0.25">
      <c r="A306" s="1" t="s">
        <v>1010</v>
      </c>
      <c r="B306" s="1" t="s">
        <v>1052</v>
      </c>
      <c r="C306" s="18">
        <v>44911</v>
      </c>
      <c r="D306" s="8">
        <v>-96.4</v>
      </c>
      <c r="E306" s="27">
        <v>-10.55</v>
      </c>
      <c r="F306" s="27">
        <v>-85.85</v>
      </c>
      <c r="G306" s="18">
        <v>44911</v>
      </c>
      <c r="H306" s="1" t="s">
        <v>1018</v>
      </c>
      <c r="I306" s="19">
        <v>1662421</v>
      </c>
      <c r="J306" s="19" t="s">
        <v>1300</v>
      </c>
      <c r="K306" s="19">
        <v>168076</v>
      </c>
      <c r="L306" s="28">
        <v>44915</v>
      </c>
      <c r="M306" s="1" t="s">
        <v>186</v>
      </c>
      <c r="N306" s="11" t="s">
        <v>1301</v>
      </c>
      <c r="O306"/>
      <c r="P306" s="12">
        <v>-85.85</v>
      </c>
      <c r="Q306"/>
      <c r="R306" s="13">
        <v>1</v>
      </c>
      <c r="S306"/>
      <c r="T306" s="35" t="s">
        <v>1289</v>
      </c>
    </row>
    <row r="307" spans="1:20" ht="15" x14ac:dyDescent="0.25">
      <c r="A307" s="1" t="s">
        <v>1010</v>
      </c>
      <c r="B307" s="1" t="s">
        <v>1053</v>
      </c>
      <c r="C307" s="18">
        <v>44911</v>
      </c>
      <c r="D307" s="8">
        <v>-64.47</v>
      </c>
      <c r="E307" s="27">
        <v>0</v>
      </c>
      <c r="F307" s="27">
        <v>-64.47</v>
      </c>
      <c r="G307" s="18">
        <v>44911</v>
      </c>
      <c r="H307" s="1" t="s">
        <v>1019</v>
      </c>
      <c r="I307" s="19">
        <v>1585673</v>
      </c>
      <c r="J307" s="19" t="s">
        <v>1349</v>
      </c>
      <c r="K307" s="19">
        <v>168076</v>
      </c>
      <c r="L307" s="28">
        <v>44915</v>
      </c>
      <c r="M307" s="1" t="s">
        <v>186</v>
      </c>
      <c r="N307" s="11" t="s">
        <v>1291</v>
      </c>
      <c r="O307"/>
      <c r="P307" s="12">
        <v>-64.47</v>
      </c>
      <c r="Q307"/>
      <c r="R307" s="13">
        <v>1</v>
      </c>
      <c r="S307"/>
      <c r="T307" s="35" t="s">
        <v>1289</v>
      </c>
    </row>
    <row r="308" spans="1:20" ht="15" x14ac:dyDescent="0.25">
      <c r="A308" s="1" t="s">
        <v>1010</v>
      </c>
      <c r="B308" s="1" t="s">
        <v>1054</v>
      </c>
      <c r="C308" s="18">
        <v>44911</v>
      </c>
      <c r="D308" s="8">
        <v>-64.47</v>
      </c>
      <c r="E308" s="27">
        <v>0</v>
      </c>
      <c r="F308" s="27">
        <v>-64.47</v>
      </c>
      <c r="G308" s="18">
        <v>44911</v>
      </c>
      <c r="H308" s="1" t="s">
        <v>1020</v>
      </c>
      <c r="I308" s="19">
        <v>1585794</v>
      </c>
      <c r="J308" s="19" t="s">
        <v>1338</v>
      </c>
      <c r="K308" s="19">
        <v>168076</v>
      </c>
      <c r="L308" s="28">
        <v>44915</v>
      </c>
      <c r="M308" s="1" t="s">
        <v>186</v>
      </c>
      <c r="N308" s="11" t="s">
        <v>1291</v>
      </c>
      <c r="O308"/>
      <c r="P308" s="12">
        <v>-64.47</v>
      </c>
      <c r="Q308"/>
      <c r="R308" s="13">
        <v>1</v>
      </c>
      <c r="S308"/>
      <c r="T308" s="35" t="s">
        <v>1289</v>
      </c>
    </row>
    <row r="309" spans="1:20" ht="15" x14ac:dyDescent="0.25">
      <c r="A309" s="1" t="s">
        <v>1010</v>
      </c>
      <c r="B309" s="1" t="s">
        <v>1055</v>
      </c>
      <c r="C309" s="18">
        <v>44912</v>
      </c>
      <c r="D309" s="8">
        <v>-88.38</v>
      </c>
      <c r="E309" s="27">
        <v>-26.11</v>
      </c>
      <c r="F309" s="27">
        <v>-62.27</v>
      </c>
      <c r="G309" s="18">
        <v>44912</v>
      </c>
      <c r="H309" s="1" t="s">
        <v>1021</v>
      </c>
      <c r="I309" s="19">
        <v>1339335</v>
      </c>
      <c r="J309" s="19" t="s">
        <v>1314</v>
      </c>
      <c r="K309" s="19">
        <v>12210860</v>
      </c>
      <c r="L309" s="28">
        <v>44915</v>
      </c>
      <c r="M309" s="1" t="s">
        <v>186</v>
      </c>
      <c r="N309" s="11" t="s">
        <v>1301</v>
      </c>
      <c r="O309"/>
      <c r="P309" s="12">
        <v>-62.27</v>
      </c>
      <c r="Q309"/>
      <c r="R309" s="13">
        <v>1</v>
      </c>
      <c r="S309"/>
      <c r="T309" s="35" t="s">
        <v>1289</v>
      </c>
    </row>
    <row r="310" spans="1:20" ht="15" x14ac:dyDescent="0.25">
      <c r="A310" s="1" t="s">
        <v>1010</v>
      </c>
      <c r="B310" s="1" t="s">
        <v>1056</v>
      </c>
      <c r="C310" s="18">
        <v>44911</v>
      </c>
      <c r="D310" s="8">
        <v>-89.54</v>
      </c>
      <c r="E310" s="27">
        <v>-27.27</v>
      </c>
      <c r="F310" s="27">
        <v>-62.27</v>
      </c>
      <c r="G310" s="18">
        <v>44911</v>
      </c>
      <c r="H310" s="1" t="s">
        <v>1022</v>
      </c>
      <c r="I310" s="19">
        <v>1339335</v>
      </c>
      <c r="J310" s="19" t="s">
        <v>1314</v>
      </c>
      <c r="K310" s="19">
        <v>12210860</v>
      </c>
      <c r="L310" s="28">
        <v>44915</v>
      </c>
      <c r="M310" s="1" t="s">
        <v>186</v>
      </c>
      <c r="N310" s="11" t="s">
        <v>1301</v>
      </c>
      <c r="O310"/>
      <c r="P310" s="12">
        <v>-62.27</v>
      </c>
      <c r="Q310"/>
      <c r="R310" s="13">
        <v>1</v>
      </c>
      <c r="S310"/>
      <c r="T310" s="35" t="s">
        <v>1289</v>
      </c>
    </row>
    <row r="311" spans="1:20" ht="15" x14ac:dyDescent="0.25">
      <c r="A311" s="1" t="s">
        <v>1057</v>
      </c>
      <c r="B311" s="2" t="s">
        <v>1062</v>
      </c>
      <c r="C311" s="18">
        <v>44914</v>
      </c>
      <c r="D311" s="8">
        <v>-70.62</v>
      </c>
      <c r="E311" s="27">
        <v>0</v>
      </c>
      <c r="F311" s="27">
        <v>-70.62</v>
      </c>
      <c r="G311" s="18">
        <v>44914</v>
      </c>
      <c r="H311" s="1" t="s">
        <v>1058</v>
      </c>
      <c r="I311" s="19">
        <v>1585902</v>
      </c>
      <c r="J311" s="19" t="s">
        <v>1343</v>
      </c>
      <c r="K311" s="19">
        <v>168127</v>
      </c>
      <c r="L311" s="28">
        <v>44916</v>
      </c>
      <c r="M311" s="1" t="s">
        <v>186</v>
      </c>
      <c r="N311" s="11" t="s">
        <v>1291</v>
      </c>
      <c r="O311"/>
      <c r="P311" s="12">
        <v>-70.62</v>
      </c>
      <c r="Q311"/>
      <c r="R311" s="13">
        <v>1</v>
      </c>
      <c r="S311"/>
      <c r="T311" s="35" t="s">
        <v>1289</v>
      </c>
    </row>
    <row r="312" spans="1:20" ht="15" x14ac:dyDescent="0.25">
      <c r="A312" s="1" t="s">
        <v>1057</v>
      </c>
      <c r="B312" s="2" t="s">
        <v>1063</v>
      </c>
      <c r="C312" s="18">
        <v>44914</v>
      </c>
      <c r="D312" s="8">
        <v>-39</v>
      </c>
      <c r="E312" s="27">
        <v>0</v>
      </c>
      <c r="F312" s="27">
        <v>-39</v>
      </c>
      <c r="G312" s="18">
        <v>44914</v>
      </c>
      <c r="H312" s="1" t="s">
        <v>1059</v>
      </c>
      <c r="I312" s="19">
        <v>1529946</v>
      </c>
      <c r="J312" s="19" t="s">
        <v>1306</v>
      </c>
      <c r="K312" s="19">
        <v>168127</v>
      </c>
      <c r="L312" s="28">
        <v>44916</v>
      </c>
      <c r="M312" s="1" t="s">
        <v>186</v>
      </c>
      <c r="N312" s="11" t="s">
        <v>1291</v>
      </c>
      <c r="O312"/>
      <c r="P312" s="12">
        <v>-39</v>
      </c>
      <c r="Q312"/>
      <c r="R312" s="13">
        <v>1</v>
      </c>
      <c r="S312"/>
      <c r="T312" s="35" t="s">
        <v>1289</v>
      </c>
    </row>
    <row r="313" spans="1:20" ht="15" x14ac:dyDescent="0.25">
      <c r="A313" s="1" t="s">
        <v>1057</v>
      </c>
      <c r="B313" s="2" t="s">
        <v>1064</v>
      </c>
      <c r="C313" s="18">
        <v>44914</v>
      </c>
      <c r="D313" s="8">
        <v>-51.1</v>
      </c>
      <c r="E313" s="27">
        <v>0</v>
      </c>
      <c r="F313" s="27">
        <v>-51.1</v>
      </c>
      <c r="G313" s="18">
        <v>44914</v>
      </c>
      <c r="H313" s="1" t="s">
        <v>1060</v>
      </c>
      <c r="I313" s="19">
        <v>1516597</v>
      </c>
      <c r="J313" s="19" t="s">
        <v>1303</v>
      </c>
      <c r="K313" s="19">
        <v>168127</v>
      </c>
      <c r="L313" s="28">
        <v>44916</v>
      </c>
      <c r="M313" s="1" t="s">
        <v>186</v>
      </c>
      <c r="N313" s="11" t="s">
        <v>1291</v>
      </c>
      <c r="O313"/>
      <c r="P313" s="12">
        <v>-25.55</v>
      </c>
      <c r="Q313"/>
      <c r="R313" s="13">
        <v>2</v>
      </c>
      <c r="S313"/>
      <c r="T313" s="35" t="s">
        <v>1289</v>
      </c>
    </row>
    <row r="314" spans="1:20" ht="15" x14ac:dyDescent="0.25">
      <c r="A314" s="1" t="s">
        <v>1057</v>
      </c>
      <c r="B314" s="2" t="s">
        <v>1064</v>
      </c>
      <c r="C314" s="18">
        <v>44914</v>
      </c>
      <c r="D314" s="8">
        <v>-64.47</v>
      </c>
      <c r="E314" s="27">
        <v>0</v>
      </c>
      <c r="F314" s="27">
        <v>-64.47</v>
      </c>
      <c r="G314" s="18">
        <v>44914</v>
      </c>
      <c r="H314" s="1" t="s">
        <v>1060</v>
      </c>
      <c r="I314" s="19">
        <v>1585795</v>
      </c>
      <c r="J314" s="19" t="s">
        <v>1290</v>
      </c>
      <c r="K314" s="19">
        <v>168127</v>
      </c>
      <c r="L314" s="28">
        <v>44916</v>
      </c>
      <c r="M314" s="1" t="s">
        <v>186</v>
      </c>
      <c r="N314" s="11" t="s">
        <v>1291</v>
      </c>
      <c r="O314"/>
      <c r="P314" s="12">
        <v>-64.47</v>
      </c>
      <c r="Q314"/>
      <c r="R314" s="13">
        <v>1</v>
      </c>
      <c r="S314"/>
      <c r="T314" s="35" t="s">
        <v>1289</v>
      </c>
    </row>
    <row r="315" spans="1:20" ht="15" x14ac:dyDescent="0.25">
      <c r="A315" s="1" t="s">
        <v>1057</v>
      </c>
      <c r="B315" s="2" t="s">
        <v>1064</v>
      </c>
      <c r="C315" s="18">
        <v>44914</v>
      </c>
      <c r="D315" s="8">
        <v>-70.62</v>
      </c>
      <c r="E315" s="27">
        <v>0</v>
      </c>
      <c r="F315" s="27">
        <v>-70.62</v>
      </c>
      <c r="G315" s="18">
        <v>44914</v>
      </c>
      <c r="H315" s="1" t="s">
        <v>1060</v>
      </c>
      <c r="I315" s="19">
        <v>1585799</v>
      </c>
      <c r="J315" s="19" t="s">
        <v>1292</v>
      </c>
      <c r="K315" s="19">
        <v>168127</v>
      </c>
      <c r="L315" s="28">
        <v>44916</v>
      </c>
      <c r="M315" s="1" t="s">
        <v>186</v>
      </c>
      <c r="N315" s="11" t="s">
        <v>1291</v>
      </c>
      <c r="O315"/>
      <c r="P315" s="12">
        <v>-70.62</v>
      </c>
      <c r="Q315"/>
      <c r="R315" s="13">
        <v>1</v>
      </c>
      <c r="S315"/>
      <c r="T315" s="35" t="s">
        <v>1289</v>
      </c>
    </row>
    <row r="316" spans="1:20" ht="15" x14ac:dyDescent="0.25">
      <c r="A316" s="1" t="s">
        <v>1057</v>
      </c>
      <c r="B316" s="2" t="s">
        <v>1065</v>
      </c>
      <c r="C316" s="18">
        <v>44914</v>
      </c>
      <c r="D316" s="8">
        <v>-25.74</v>
      </c>
      <c r="E316" s="27">
        <v>-8.59</v>
      </c>
      <c r="F316" s="27">
        <v>-17.149999999999999</v>
      </c>
      <c r="G316" s="18">
        <v>44914</v>
      </c>
      <c r="H316" s="1" t="s">
        <v>1061</v>
      </c>
      <c r="I316" s="19">
        <v>1408977</v>
      </c>
      <c r="J316" s="19" t="s">
        <v>1312</v>
      </c>
      <c r="K316" s="19">
        <v>168127</v>
      </c>
      <c r="L316" s="28">
        <v>44916</v>
      </c>
      <c r="M316" s="1" t="s">
        <v>186</v>
      </c>
      <c r="N316" s="11" t="s">
        <v>1311</v>
      </c>
      <c r="O316"/>
      <c r="P316" s="12">
        <v>-17.149999999999999</v>
      </c>
      <c r="Q316"/>
      <c r="R316" s="13">
        <v>1</v>
      </c>
      <c r="S316"/>
      <c r="T316" s="35" t="s">
        <v>1289</v>
      </c>
    </row>
    <row r="317" spans="1:20" ht="15" x14ac:dyDescent="0.25">
      <c r="A317" s="1" t="s">
        <v>1066</v>
      </c>
      <c r="B317" s="1" t="s">
        <v>1120</v>
      </c>
      <c r="C317" s="18">
        <v>44915</v>
      </c>
      <c r="D317" s="8">
        <v>-42.07</v>
      </c>
      <c r="E317" s="27">
        <v>0</v>
      </c>
      <c r="F317" s="27">
        <v>-42.07</v>
      </c>
      <c r="G317" s="18">
        <v>44915</v>
      </c>
      <c r="H317" s="1" t="s">
        <v>1067</v>
      </c>
      <c r="I317" s="19">
        <v>1514688</v>
      </c>
      <c r="J317" s="19" t="s">
        <v>1304</v>
      </c>
      <c r="K317" s="19">
        <v>168357</v>
      </c>
      <c r="L317" s="28">
        <v>44917</v>
      </c>
      <c r="M317" s="1" t="s">
        <v>186</v>
      </c>
      <c r="N317" s="11" t="s">
        <v>1291</v>
      </c>
      <c r="O317"/>
      <c r="P317" s="12">
        <v>-42.07</v>
      </c>
      <c r="Q317"/>
      <c r="R317" s="13">
        <v>1</v>
      </c>
      <c r="S317"/>
      <c r="T317" s="35" t="s">
        <v>1289</v>
      </c>
    </row>
    <row r="318" spans="1:20" ht="15" x14ac:dyDescent="0.25">
      <c r="A318" s="1" t="s">
        <v>1066</v>
      </c>
      <c r="B318" s="1" t="s">
        <v>1121</v>
      </c>
      <c r="C318" s="18">
        <v>44915</v>
      </c>
      <c r="D318" s="8">
        <v>-127.05</v>
      </c>
      <c r="E318" s="27">
        <v>-71.92</v>
      </c>
      <c r="F318" s="27">
        <v>-55.13</v>
      </c>
      <c r="G318" s="18">
        <v>44915</v>
      </c>
      <c r="H318" s="1" t="s">
        <v>1068</v>
      </c>
      <c r="I318" s="19">
        <v>1339333</v>
      </c>
      <c r="J318" s="19" t="s">
        <v>1337</v>
      </c>
      <c r="K318" s="19">
        <v>168357</v>
      </c>
      <c r="L318" s="28">
        <v>44917</v>
      </c>
      <c r="M318" s="1" t="s">
        <v>186</v>
      </c>
      <c r="N318" s="11" t="s">
        <v>1301</v>
      </c>
      <c r="O318"/>
      <c r="P318" s="12">
        <v>-55.13</v>
      </c>
      <c r="Q318"/>
      <c r="R318" s="13">
        <v>1</v>
      </c>
      <c r="S318"/>
      <c r="T318" s="35" t="s">
        <v>1289</v>
      </c>
    </row>
    <row r="319" spans="1:20" ht="15" x14ac:dyDescent="0.25">
      <c r="A319" s="1" t="s">
        <v>1066</v>
      </c>
      <c r="B319" s="1" t="s">
        <v>1122</v>
      </c>
      <c r="C319" s="18">
        <v>44915</v>
      </c>
      <c r="D319" s="8">
        <v>-120.35</v>
      </c>
      <c r="E319" s="27">
        <v>-58.08</v>
      </c>
      <c r="F319" s="27">
        <v>-62.27</v>
      </c>
      <c r="G319" s="18">
        <v>44915</v>
      </c>
      <c r="H319" s="1" t="s">
        <v>1069</v>
      </c>
      <c r="I319" s="19">
        <v>1339334</v>
      </c>
      <c r="J319" s="19" t="s">
        <v>1331</v>
      </c>
      <c r="K319" s="19">
        <v>168357</v>
      </c>
      <c r="L319" s="28">
        <v>44917</v>
      </c>
      <c r="M319" s="1" t="s">
        <v>186</v>
      </c>
      <c r="N319" s="11" t="s">
        <v>1301</v>
      </c>
      <c r="O319"/>
      <c r="P319" s="12">
        <v>-62.27</v>
      </c>
      <c r="Q319"/>
      <c r="R319" s="13">
        <v>1</v>
      </c>
      <c r="S319"/>
      <c r="T319" s="35" t="s">
        <v>1289</v>
      </c>
    </row>
    <row r="320" spans="1:20" ht="15" x14ac:dyDescent="0.25">
      <c r="A320" s="1" t="s">
        <v>1066</v>
      </c>
      <c r="B320" s="1" t="s">
        <v>1123</v>
      </c>
      <c r="C320" s="18">
        <v>44915</v>
      </c>
      <c r="D320" s="8">
        <v>-152.32</v>
      </c>
      <c r="E320" s="27">
        <v>-39.72</v>
      </c>
      <c r="F320" s="27">
        <v>-112.6</v>
      </c>
      <c r="G320" s="18">
        <v>44915</v>
      </c>
      <c r="H320" s="1" t="s">
        <v>1070</v>
      </c>
      <c r="I320" s="19">
        <v>1593356</v>
      </c>
      <c r="J320" s="19" t="s">
        <v>1329</v>
      </c>
      <c r="K320" s="19">
        <v>168357</v>
      </c>
      <c r="L320" s="28">
        <v>44917</v>
      </c>
      <c r="M320" s="1" t="s">
        <v>186</v>
      </c>
      <c r="N320" s="11" t="s">
        <v>1298</v>
      </c>
      <c r="O320"/>
      <c r="P320" s="12">
        <v>-28.15</v>
      </c>
      <c r="Q320"/>
      <c r="R320" s="13">
        <v>4</v>
      </c>
      <c r="S320"/>
      <c r="T320" s="35" t="s">
        <v>1289</v>
      </c>
    </row>
    <row r="321" spans="1:20" ht="15" x14ac:dyDescent="0.25">
      <c r="A321" s="1" t="s">
        <v>1066</v>
      </c>
      <c r="B321" s="1" t="s">
        <v>1124</v>
      </c>
      <c r="C321" s="18">
        <v>44915</v>
      </c>
      <c r="D321" s="8">
        <v>-301.8</v>
      </c>
      <c r="E321" s="27">
        <v>-94.8</v>
      </c>
      <c r="F321" s="27">
        <v>-207</v>
      </c>
      <c r="G321" s="18">
        <v>44915</v>
      </c>
      <c r="H321" s="1" t="s">
        <v>1071</v>
      </c>
      <c r="I321" s="19">
        <v>1593361</v>
      </c>
      <c r="J321" s="19" t="s">
        <v>1350</v>
      </c>
      <c r="K321" s="19">
        <v>168357</v>
      </c>
      <c r="L321" s="28">
        <v>44917</v>
      </c>
      <c r="M321" s="1" t="s">
        <v>186</v>
      </c>
      <c r="N321" s="11" t="s">
        <v>1298</v>
      </c>
      <c r="O321"/>
      <c r="P321" s="12">
        <v>-34.5</v>
      </c>
      <c r="Q321"/>
      <c r="R321" s="13">
        <v>6</v>
      </c>
      <c r="S321"/>
      <c r="T321" s="35" t="s">
        <v>1289</v>
      </c>
    </row>
    <row r="322" spans="1:20" ht="15" x14ac:dyDescent="0.25">
      <c r="A322" s="1" t="s">
        <v>1066</v>
      </c>
      <c r="B322" s="1" t="s">
        <v>1125</v>
      </c>
      <c r="C322" s="18">
        <v>44915</v>
      </c>
      <c r="D322" s="8">
        <v>-38.08</v>
      </c>
      <c r="E322" s="27">
        <v>-9.93</v>
      </c>
      <c r="F322" s="27">
        <v>-28.15</v>
      </c>
      <c r="G322" s="18">
        <v>44915</v>
      </c>
      <c r="H322" s="1" t="s">
        <v>1072</v>
      </c>
      <c r="I322" s="19">
        <v>1540781</v>
      </c>
      <c r="J322" s="19" t="s">
        <v>1308</v>
      </c>
      <c r="K322" s="19">
        <v>168357</v>
      </c>
      <c r="L322" s="28">
        <v>44917</v>
      </c>
      <c r="M322" s="1" t="s">
        <v>186</v>
      </c>
      <c r="N322" s="11" t="s">
        <v>1298</v>
      </c>
      <c r="O322"/>
      <c r="P322" s="12">
        <v>-28.15</v>
      </c>
      <c r="Q322"/>
      <c r="R322" s="13">
        <v>1</v>
      </c>
      <c r="S322"/>
      <c r="T322" s="35" t="s">
        <v>1289</v>
      </c>
    </row>
    <row r="323" spans="1:20" ht="15" x14ac:dyDescent="0.25">
      <c r="A323" s="1" t="s">
        <v>1066</v>
      </c>
      <c r="B323" s="1" t="s">
        <v>1125</v>
      </c>
      <c r="C323" s="18">
        <v>44915</v>
      </c>
      <c r="D323" s="8">
        <v>-289.2</v>
      </c>
      <c r="E323" s="27">
        <v>-31.65</v>
      </c>
      <c r="F323" s="27">
        <v>-257.55</v>
      </c>
      <c r="G323" s="18">
        <v>44915</v>
      </c>
      <c r="H323" s="1" t="s">
        <v>1072</v>
      </c>
      <c r="I323" s="19">
        <v>1662421</v>
      </c>
      <c r="J323" s="19" t="s">
        <v>1300</v>
      </c>
      <c r="K323" s="19">
        <v>168357</v>
      </c>
      <c r="L323" s="28">
        <v>44917</v>
      </c>
      <c r="M323" s="1" t="s">
        <v>186</v>
      </c>
      <c r="N323" s="11" t="s">
        <v>1301</v>
      </c>
      <c r="O323"/>
      <c r="P323" s="12">
        <v>-85.85</v>
      </c>
      <c r="Q323"/>
      <c r="R323" s="13">
        <v>3.0000000000000004</v>
      </c>
      <c r="S323"/>
      <c r="T323" s="35" t="s">
        <v>1289</v>
      </c>
    </row>
    <row r="324" spans="1:20" ht="15" x14ac:dyDescent="0.25">
      <c r="A324" s="1" t="s">
        <v>1066</v>
      </c>
      <c r="B324" s="1" t="s">
        <v>1126</v>
      </c>
      <c r="C324" s="18">
        <v>44915</v>
      </c>
      <c r="D324" s="8">
        <v>-39</v>
      </c>
      <c r="E324" s="27">
        <v>0</v>
      </c>
      <c r="F324" s="27">
        <v>-39</v>
      </c>
      <c r="G324" s="18">
        <v>44915</v>
      </c>
      <c r="H324" s="1" t="s">
        <v>1073</v>
      </c>
      <c r="I324" s="19">
        <v>1529946</v>
      </c>
      <c r="J324" s="19" t="s">
        <v>1306</v>
      </c>
      <c r="K324" s="19">
        <v>168357</v>
      </c>
      <c r="L324" s="28">
        <v>44917</v>
      </c>
      <c r="M324" s="1" t="s">
        <v>186</v>
      </c>
      <c r="N324" s="11" t="s">
        <v>1291</v>
      </c>
      <c r="O324"/>
      <c r="P324" s="12">
        <v>-39</v>
      </c>
      <c r="Q324"/>
      <c r="R324" s="13">
        <v>1</v>
      </c>
      <c r="S324"/>
      <c r="T324" s="35" t="s">
        <v>1289</v>
      </c>
    </row>
    <row r="325" spans="1:20" ht="15" x14ac:dyDescent="0.25">
      <c r="A325" s="1" t="s">
        <v>1066</v>
      </c>
      <c r="B325" s="1" t="s">
        <v>1126</v>
      </c>
      <c r="C325" s="18">
        <v>44915</v>
      </c>
      <c r="D325" s="8">
        <v>-64.47</v>
      </c>
      <c r="E325" s="27">
        <v>0</v>
      </c>
      <c r="F325" s="27">
        <v>-64.47</v>
      </c>
      <c r="G325" s="18">
        <v>44915</v>
      </c>
      <c r="H325" s="1" t="s">
        <v>1073</v>
      </c>
      <c r="I325" s="19">
        <v>1585794</v>
      </c>
      <c r="J325" s="19" t="s">
        <v>1338</v>
      </c>
      <c r="K325" s="19">
        <v>168357</v>
      </c>
      <c r="L325" s="28">
        <v>44917</v>
      </c>
      <c r="M325" s="1" t="s">
        <v>186</v>
      </c>
      <c r="N325" s="11" t="s">
        <v>1291</v>
      </c>
      <c r="O325"/>
      <c r="P325" s="12">
        <v>-64.47</v>
      </c>
      <c r="Q325"/>
      <c r="R325" s="13">
        <v>1</v>
      </c>
      <c r="S325"/>
      <c r="T325" s="35" t="s">
        <v>1289</v>
      </c>
    </row>
    <row r="326" spans="1:20" ht="15" x14ac:dyDescent="0.25">
      <c r="A326" s="1" t="s">
        <v>1066</v>
      </c>
      <c r="B326" s="1" t="s">
        <v>1127</v>
      </c>
      <c r="C326" s="18">
        <v>44915</v>
      </c>
      <c r="D326" s="8">
        <v>-64.47</v>
      </c>
      <c r="E326" s="27">
        <v>0</v>
      </c>
      <c r="F326" s="27">
        <v>-64.47</v>
      </c>
      <c r="G326" s="18">
        <v>44915</v>
      </c>
      <c r="H326" s="1" t="s">
        <v>1074</v>
      </c>
      <c r="I326" s="19">
        <v>1585673</v>
      </c>
      <c r="J326" s="19" t="s">
        <v>1349</v>
      </c>
      <c r="K326" s="19">
        <v>168357</v>
      </c>
      <c r="L326" s="28">
        <v>44917</v>
      </c>
      <c r="M326" s="1" t="s">
        <v>186</v>
      </c>
      <c r="N326" s="11" t="s">
        <v>1291</v>
      </c>
      <c r="O326"/>
      <c r="P326" s="12">
        <v>-64.47</v>
      </c>
      <c r="Q326"/>
      <c r="R326" s="13">
        <v>1</v>
      </c>
      <c r="S326"/>
      <c r="T326" s="35" t="s">
        <v>1289</v>
      </c>
    </row>
    <row r="327" spans="1:20" ht="15" x14ac:dyDescent="0.25">
      <c r="A327" s="1" t="s">
        <v>1066</v>
      </c>
      <c r="B327" s="1" t="s">
        <v>1128</v>
      </c>
      <c r="C327" s="18">
        <v>44915</v>
      </c>
      <c r="D327" s="8">
        <v>-84.14</v>
      </c>
      <c r="E327" s="27">
        <v>0</v>
      </c>
      <c r="F327" s="27">
        <v>-84.14</v>
      </c>
      <c r="G327" s="18">
        <v>44915</v>
      </c>
      <c r="H327" s="1" t="s">
        <v>1075</v>
      </c>
      <c r="I327" s="19">
        <v>1514691</v>
      </c>
      <c r="J327" s="19" t="s">
        <v>1293</v>
      </c>
      <c r="K327" s="19">
        <v>168357</v>
      </c>
      <c r="L327" s="28">
        <v>44917</v>
      </c>
      <c r="M327" s="1" t="s">
        <v>186</v>
      </c>
      <c r="N327" s="11" t="s">
        <v>1291</v>
      </c>
      <c r="O327"/>
      <c r="P327" s="12">
        <v>-42.07</v>
      </c>
      <c r="Q327"/>
      <c r="R327" s="13">
        <v>2</v>
      </c>
      <c r="S327"/>
      <c r="T327" s="35" t="s">
        <v>1289</v>
      </c>
    </row>
    <row r="328" spans="1:20" ht="15" x14ac:dyDescent="0.25">
      <c r="A328" s="1" t="s">
        <v>1066</v>
      </c>
      <c r="B328" s="1" t="s">
        <v>1129</v>
      </c>
      <c r="C328" s="18">
        <v>44915</v>
      </c>
      <c r="D328" s="8">
        <v>-42.04</v>
      </c>
      <c r="E328" s="27">
        <v>-10.44</v>
      </c>
      <c r="F328" s="27">
        <v>-31.6</v>
      </c>
      <c r="G328" s="18">
        <v>44915</v>
      </c>
      <c r="H328" s="1" t="s">
        <v>1076</v>
      </c>
      <c r="I328" s="19">
        <v>1540784</v>
      </c>
      <c r="J328" s="19" t="s">
        <v>1297</v>
      </c>
      <c r="K328" s="19">
        <v>168357</v>
      </c>
      <c r="L328" s="28">
        <v>44917</v>
      </c>
      <c r="M328" s="1" t="s">
        <v>186</v>
      </c>
      <c r="N328" s="11" t="s">
        <v>1298</v>
      </c>
      <c r="O328"/>
      <c r="P328" s="12">
        <v>-31.6</v>
      </c>
      <c r="Q328"/>
      <c r="R328" s="13">
        <v>1</v>
      </c>
      <c r="S328"/>
      <c r="T328" s="35" t="s">
        <v>1289</v>
      </c>
    </row>
    <row r="329" spans="1:20" ht="15" x14ac:dyDescent="0.25">
      <c r="A329" s="1" t="s">
        <v>1066</v>
      </c>
      <c r="B329" s="1" t="s">
        <v>1130</v>
      </c>
      <c r="C329" s="18">
        <v>44915</v>
      </c>
      <c r="D329" s="8">
        <v>-39</v>
      </c>
      <c r="E329" s="27">
        <v>0</v>
      </c>
      <c r="F329" s="27">
        <v>-39</v>
      </c>
      <c r="G329" s="18">
        <v>44915</v>
      </c>
      <c r="H329" s="1" t="s">
        <v>1077</v>
      </c>
      <c r="I329" s="19">
        <v>1529946</v>
      </c>
      <c r="J329" s="19" t="s">
        <v>1306</v>
      </c>
      <c r="K329" s="19">
        <v>168357</v>
      </c>
      <c r="L329" s="28">
        <v>44917</v>
      </c>
      <c r="M329" s="1" t="s">
        <v>186</v>
      </c>
      <c r="N329" s="11" t="s">
        <v>1291</v>
      </c>
      <c r="O329"/>
      <c r="P329" s="12">
        <v>-39</v>
      </c>
      <c r="Q329"/>
      <c r="R329" s="13">
        <v>1</v>
      </c>
      <c r="S329"/>
      <c r="T329" s="35" t="s">
        <v>1289</v>
      </c>
    </row>
    <row r="330" spans="1:20" ht="15" x14ac:dyDescent="0.25">
      <c r="A330" s="1" t="s">
        <v>1066</v>
      </c>
      <c r="B330" s="1" t="s">
        <v>1130</v>
      </c>
      <c r="C330" s="18">
        <v>44915</v>
      </c>
      <c r="D330" s="8">
        <v>-68.63</v>
      </c>
      <c r="E330" s="27">
        <v>0</v>
      </c>
      <c r="F330" s="27">
        <v>-68.63</v>
      </c>
      <c r="G330" s="18">
        <v>44915</v>
      </c>
      <c r="H330" s="1" t="s">
        <v>1077</v>
      </c>
      <c r="I330" s="19">
        <v>1529950</v>
      </c>
      <c r="J330" s="19" t="s">
        <v>1348</v>
      </c>
      <c r="K330" s="19">
        <v>168357</v>
      </c>
      <c r="L330" s="28">
        <v>44917</v>
      </c>
      <c r="M330" s="1" t="s">
        <v>186</v>
      </c>
      <c r="N330" s="11" t="s">
        <v>1291</v>
      </c>
      <c r="O330"/>
      <c r="P330" s="12">
        <v>-68.63</v>
      </c>
      <c r="Q330"/>
      <c r="R330" s="13">
        <v>1</v>
      </c>
      <c r="S330"/>
      <c r="T330" s="35" t="s">
        <v>1289</v>
      </c>
    </row>
    <row r="331" spans="1:20" ht="15" x14ac:dyDescent="0.25">
      <c r="A331" s="1" t="s">
        <v>1066</v>
      </c>
      <c r="B331" s="1" t="s">
        <v>1130</v>
      </c>
      <c r="C331" s="18">
        <v>44915</v>
      </c>
      <c r="D331" s="8">
        <v>-64.47</v>
      </c>
      <c r="E331" s="27">
        <v>0</v>
      </c>
      <c r="F331" s="27">
        <v>-64.47</v>
      </c>
      <c r="G331" s="18">
        <v>44915</v>
      </c>
      <c r="H331" s="1" t="s">
        <v>1077</v>
      </c>
      <c r="I331" s="19">
        <v>1585793</v>
      </c>
      <c r="J331" s="19" t="s">
        <v>1323</v>
      </c>
      <c r="K331" s="19">
        <v>168357</v>
      </c>
      <c r="L331" s="28">
        <v>44917</v>
      </c>
      <c r="M331" s="1" t="s">
        <v>186</v>
      </c>
      <c r="N331" s="11" t="s">
        <v>1291</v>
      </c>
      <c r="O331"/>
      <c r="P331" s="12">
        <v>-64.47</v>
      </c>
      <c r="Q331"/>
      <c r="R331" s="13">
        <v>1</v>
      </c>
      <c r="S331"/>
      <c r="T331" s="35" t="s">
        <v>1289</v>
      </c>
    </row>
    <row r="332" spans="1:20" ht="15" x14ac:dyDescent="0.25">
      <c r="A332" s="1" t="s">
        <v>1066</v>
      </c>
      <c r="B332" s="1" t="s">
        <v>1130</v>
      </c>
      <c r="C332" s="18">
        <v>44915</v>
      </c>
      <c r="D332" s="8">
        <v>-70.62</v>
      </c>
      <c r="E332" s="27">
        <v>0</v>
      </c>
      <c r="F332" s="27">
        <v>-70.62</v>
      </c>
      <c r="G332" s="18">
        <v>44915</v>
      </c>
      <c r="H332" s="1" t="s">
        <v>1077</v>
      </c>
      <c r="I332" s="19">
        <v>1585902</v>
      </c>
      <c r="J332" s="19" t="s">
        <v>1343</v>
      </c>
      <c r="K332" s="19">
        <v>168357</v>
      </c>
      <c r="L332" s="28">
        <v>44917</v>
      </c>
      <c r="M332" s="1" t="s">
        <v>186</v>
      </c>
      <c r="N332" s="11" t="s">
        <v>1291</v>
      </c>
      <c r="O332"/>
      <c r="P332" s="12">
        <v>-70.62</v>
      </c>
      <c r="Q332"/>
      <c r="R332" s="13">
        <v>1</v>
      </c>
      <c r="S332"/>
      <c r="T332" s="35" t="s">
        <v>1289</v>
      </c>
    </row>
    <row r="333" spans="1:20" ht="15" x14ac:dyDescent="0.25">
      <c r="A333" s="1" t="s">
        <v>1066</v>
      </c>
      <c r="B333" s="1" t="s">
        <v>1131</v>
      </c>
      <c r="C333" s="18">
        <v>44915</v>
      </c>
      <c r="D333" s="8">
        <v>-87.6</v>
      </c>
      <c r="E333" s="27">
        <v>-10.25</v>
      </c>
      <c r="F333" s="27">
        <v>-77.349999999999994</v>
      </c>
      <c r="G333" s="18">
        <v>44915</v>
      </c>
      <c r="H333" s="1" t="s">
        <v>1078</v>
      </c>
      <c r="I333" s="19">
        <v>1662420</v>
      </c>
      <c r="J333" s="19" t="s">
        <v>1318</v>
      </c>
      <c r="K333" s="19">
        <v>168357</v>
      </c>
      <c r="L333" s="28">
        <v>44917</v>
      </c>
      <c r="M333" s="1" t="s">
        <v>186</v>
      </c>
      <c r="N333" s="11" t="s">
        <v>1301</v>
      </c>
      <c r="O333"/>
      <c r="P333" s="12">
        <v>-77.349999999999994</v>
      </c>
      <c r="Q333"/>
      <c r="R333" s="13">
        <v>1</v>
      </c>
      <c r="S333"/>
      <c r="T333" s="35" t="s">
        <v>1289</v>
      </c>
    </row>
    <row r="334" spans="1:20" ht="15" x14ac:dyDescent="0.25">
      <c r="A334" s="1" t="s">
        <v>1066</v>
      </c>
      <c r="B334" s="1" t="s">
        <v>1132</v>
      </c>
      <c r="C334" s="18">
        <v>44915</v>
      </c>
      <c r="D334" s="8">
        <v>-25.55</v>
      </c>
      <c r="E334" s="27">
        <v>0</v>
      </c>
      <c r="F334" s="27">
        <v>-25.55</v>
      </c>
      <c r="G334" s="18">
        <v>44915</v>
      </c>
      <c r="H334" s="1" t="s">
        <v>1079</v>
      </c>
      <c r="I334" s="19">
        <v>1516592</v>
      </c>
      <c r="J334" s="19" t="s">
        <v>1299</v>
      </c>
      <c r="K334" s="19">
        <v>168357</v>
      </c>
      <c r="L334" s="28">
        <v>44917</v>
      </c>
      <c r="M334" s="1" t="s">
        <v>186</v>
      </c>
      <c r="N334" s="11" t="s">
        <v>1291</v>
      </c>
      <c r="O334"/>
      <c r="P334" s="12">
        <v>-25.55</v>
      </c>
      <c r="Q334"/>
      <c r="R334" s="13">
        <v>1</v>
      </c>
      <c r="S334"/>
      <c r="T334" s="35" t="s">
        <v>1289</v>
      </c>
    </row>
    <row r="335" spans="1:20" ht="15" x14ac:dyDescent="0.25">
      <c r="A335" s="1" t="s">
        <v>1066</v>
      </c>
      <c r="B335" s="1" t="s">
        <v>1132</v>
      </c>
      <c r="C335" s="18">
        <v>44915</v>
      </c>
      <c r="D335" s="8">
        <v>-39</v>
      </c>
      <c r="E335" s="27">
        <v>0</v>
      </c>
      <c r="F335" s="27">
        <v>-39</v>
      </c>
      <c r="G335" s="18">
        <v>44915</v>
      </c>
      <c r="H335" s="1" t="s">
        <v>1079</v>
      </c>
      <c r="I335" s="19">
        <v>1529947</v>
      </c>
      <c r="J335" s="19" t="s">
        <v>1294</v>
      </c>
      <c r="K335" s="19">
        <v>168357</v>
      </c>
      <c r="L335" s="28">
        <v>44917</v>
      </c>
      <c r="M335" s="1" t="s">
        <v>186</v>
      </c>
      <c r="N335" s="11" t="s">
        <v>1291</v>
      </c>
      <c r="O335"/>
      <c r="P335" s="12">
        <v>-39</v>
      </c>
      <c r="Q335"/>
      <c r="R335" s="13">
        <v>1</v>
      </c>
      <c r="S335"/>
      <c r="T335" s="35" t="s">
        <v>1289</v>
      </c>
    </row>
    <row r="336" spans="1:20" ht="15" x14ac:dyDescent="0.25">
      <c r="A336" s="1" t="s">
        <v>1066</v>
      </c>
      <c r="B336" s="1" t="s">
        <v>1132</v>
      </c>
      <c r="C336" s="18">
        <v>44915</v>
      </c>
      <c r="D336" s="8">
        <v>-64.47</v>
      </c>
      <c r="E336" s="27">
        <v>0</v>
      </c>
      <c r="F336" s="27">
        <v>-64.47</v>
      </c>
      <c r="G336" s="18">
        <v>44915</v>
      </c>
      <c r="H336" s="1" t="s">
        <v>1079</v>
      </c>
      <c r="I336" s="19">
        <v>1585673</v>
      </c>
      <c r="J336" s="19" t="s">
        <v>1349</v>
      </c>
      <c r="K336" s="19">
        <v>168357</v>
      </c>
      <c r="L336" s="28">
        <v>44917</v>
      </c>
      <c r="M336" s="1" t="s">
        <v>186</v>
      </c>
      <c r="N336" s="11" t="s">
        <v>1291</v>
      </c>
      <c r="O336"/>
      <c r="P336" s="12">
        <v>-64.47</v>
      </c>
      <c r="Q336"/>
      <c r="R336" s="13">
        <v>1</v>
      </c>
      <c r="S336"/>
      <c r="T336" s="35" t="s">
        <v>1289</v>
      </c>
    </row>
    <row r="337" spans="1:20" ht="15" x14ac:dyDescent="0.25">
      <c r="A337" s="1" t="s">
        <v>1066</v>
      </c>
      <c r="B337" s="1" t="s">
        <v>1133</v>
      </c>
      <c r="C337" s="18">
        <v>44915</v>
      </c>
      <c r="D337" s="8">
        <v>-96.4</v>
      </c>
      <c r="E337" s="27">
        <v>-10.55</v>
      </c>
      <c r="F337" s="27">
        <v>-85.85</v>
      </c>
      <c r="G337" s="18">
        <v>44915</v>
      </c>
      <c r="H337" s="1" t="s">
        <v>1080</v>
      </c>
      <c r="I337" s="19">
        <v>1662421</v>
      </c>
      <c r="J337" s="19" t="s">
        <v>1300</v>
      </c>
      <c r="K337" s="19">
        <v>168357</v>
      </c>
      <c r="L337" s="28">
        <v>44917</v>
      </c>
      <c r="M337" s="1" t="s">
        <v>186</v>
      </c>
      <c r="N337" s="11" t="s">
        <v>1301</v>
      </c>
      <c r="O337"/>
      <c r="P337" s="12">
        <v>-85.85</v>
      </c>
      <c r="Q337"/>
      <c r="R337" s="13">
        <v>1</v>
      </c>
      <c r="S337"/>
      <c r="T337" s="35" t="s">
        <v>1289</v>
      </c>
    </row>
    <row r="338" spans="1:20" ht="15" x14ac:dyDescent="0.25">
      <c r="A338" s="1" t="s">
        <v>1066</v>
      </c>
      <c r="B338" s="1" t="s">
        <v>1134</v>
      </c>
      <c r="C338" s="18">
        <v>44915</v>
      </c>
      <c r="D338" s="8">
        <v>-211.86</v>
      </c>
      <c r="E338" s="27">
        <v>0</v>
      </c>
      <c r="F338" s="27">
        <v>-211.86</v>
      </c>
      <c r="G338" s="18">
        <v>44915</v>
      </c>
      <c r="H338" s="1" t="s">
        <v>1081</v>
      </c>
      <c r="I338" s="19">
        <v>1585799</v>
      </c>
      <c r="J338" s="19" t="s">
        <v>1292</v>
      </c>
      <c r="K338" s="19">
        <v>168357</v>
      </c>
      <c r="L338" s="28">
        <v>44917</v>
      </c>
      <c r="M338" s="1" t="s">
        <v>186</v>
      </c>
      <c r="N338" s="11" t="s">
        <v>1291</v>
      </c>
      <c r="O338"/>
      <c r="P338" s="12">
        <v>-70.62</v>
      </c>
      <c r="Q338"/>
      <c r="R338" s="13">
        <v>3</v>
      </c>
      <c r="S338"/>
      <c r="T338" s="35" t="s">
        <v>1289</v>
      </c>
    </row>
    <row r="339" spans="1:20" ht="15" x14ac:dyDescent="0.25">
      <c r="A339" s="1" t="s">
        <v>1066</v>
      </c>
      <c r="B339" s="1" t="s">
        <v>1135</v>
      </c>
      <c r="C339" s="18">
        <v>44915</v>
      </c>
      <c r="D339" s="8">
        <v>-87.6</v>
      </c>
      <c r="E339" s="27">
        <v>-10.25</v>
      </c>
      <c r="F339" s="27">
        <v>-77.349999999999994</v>
      </c>
      <c r="G339" s="18">
        <v>44915</v>
      </c>
      <c r="H339" s="1" t="s">
        <v>1082</v>
      </c>
      <c r="I339" s="19">
        <v>1662420</v>
      </c>
      <c r="J339" s="19" t="s">
        <v>1318</v>
      </c>
      <c r="K339" s="19">
        <v>168357</v>
      </c>
      <c r="L339" s="28">
        <v>44917</v>
      </c>
      <c r="M339" s="1" t="s">
        <v>186</v>
      </c>
      <c r="N339" s="11" t="s">
        <v>1301</v>
      </c>
      <c r="O339"/>
      <c r="P339" s="12">
        <v>-77.349999999999994</v>
      </c>
      <c r="Q339"/>
      <c r="R339" s="13">
        <v>1</v>
      </c>
      <c r="S339"/>
      <c r="T339" s="35" t="s">
        <v>1289</v>
      </c>
    </row>
    <row r="340" spans="1:20" ht="15" x14ac:dyDescent="0.25">
      <c r="A340" s="1" t="s">
        <v>1066</v>
      </c>
      <c r="B340" s="1" t="s">
        <v>1136</v>
      </c>
      <c r="C340" s="18">
        <v>44915</v>
      </c>
      <c r="D340" s="8">
        <v>-42.07</v>
      </c>
      <c r="E340" s="27">
        <v>0</v>
      </c>
      <c r="F340" s="27">
        <v>-42.07</v>
      </c>
      <c r="G340" s="18">
        <v>44915</v>
      </c>
      <c r="H340" s="1" t="s">
        <v>1083</v>
      </c>
      <c r="I340" s="19">
        <v>1514691</v>
      </c>
      <c r="J340" s="19" t="s">
        <v>1293</v>
      </c>
      <c r="K340" s="19">
        <v>168357</v>
      </c>
      <c r="L340" s="28">
        <v>44917</v>
      </c>
      <c r="M340" s="1" t="s">
        <v>186</v>
      </c>
      <c r="N340" s="11" t="s">
        <v>1291</v>
      </c>
      <c r="O340"/>
      <c r="P340" s="12">
        <v>-42.07</v>
      </c>
      <c r="Q340"/>
      <c r="R340" s="13">
        <v>1</v>
      </c>
      <c r="S340"/>
      <c r="T340" s="35" t="s">
        <v>1289</v>
      </c>
    </row>
    <row r="341" spans="1:20" ht="15" x14ac:dyDescent="0.25">
      <c r="A341" s="1" t="s">
        <v>1066</v>
      </c>
      <c r="B341" s="1" t="s">
        <v>1136</v>
      </c>
      <c r="C341" s="18">
        <v>44915</v>
      </c>
      <c r="D341" s="8">
        <v>-70.62</v>
      </c>
      <c r="E341" s="27">
        <v>0</v>
      </c>
      <c r="F341" s="27">
        <v>-70.62</v>
      </c>
      <c r="G341" s="18">
        <v>44915</v>
      </c>
      <c r="H341" s="1" t="s">
        <v>1083</v>
      </c>
      <c r="I341" s="19">
        <v>1585901</v>
      </c>
      <c r="J341" s="19" t="s">
        <v>1347</v>
      </c>
      <c r="K341" s="19">
        <v>168357</v>
      </c>
      <c r="L341" s="28">
        <v>44917</v>
      </c>
      <c r="M341" s="1" t="s">
        <v>186</v>
      </c>
      <c r="N341" s="11" t="s">
        <v>1291</v>
      </c>
      <c r="O341"/>
      <c r="P341" s="12">
        <v>-70.62</v>
      </c>
      <c r="Q341"/>
      <c r="R341" s="13">
        <v>1</v>
      </c>
      <c r="S341"/>
      <c r="T341" s="35" t="s">
        <v>1289</v>
      </c>
    </row>
    <row r="342" spans="1:20" ht="15" x14ac:dyDescent="0.25">
      <c r="A342" s="1" t="s">
        <v>1084</v>
      </c>
      <c r="B342" s="1" t="s">
        <v>1137</v>
      </c>
      <c r="C342" s="18">
        <v>44916</v>
      </c>
      <c r="D342" s="8">
        <v>-87.28</v>
      </c>
      <c r="E342" s="27">
        <v>-25.01</v>
      </c>
      <c r="F342" s="27">
        <v>-62.27</v>
      </c>
      <c r="G342" s="18">
        <v>44916</v>
      </c>
      <c r="H342" s="1" t="s">
        <v>1085</v>
      </c>
      <c r="I342" s="19">
        <v>1339335</v>
      </c>
      <c r="J342" s="19" t="s">
        <v>1314</v>
      </c>
      <c r="K342" s="19">
        <v>168362</v>
      </c>
      <c r="L342" s="28">
        <v>44918</v>
      </c>
      <c r="M342" s="1" t="s">
        <v>186</v>
      </c>
      <c r="N342" s="11" t="s">
        <v>1301</v>
      </c>
      <c r="O342"/>
      <c r="P342" s="12">
        <v>-62.27</v>
      </c>
      <c r="Q342"/>
      <c r="R342" s="13">
        <v>1</v>
      </c>
      <c r="S342"/>
      <c r="T342" s="35" t="s">
        <v>1289</v>
      </c>
    </row>
    <row r="343" spans="1:20" ht="15" x14ac:dyDescent="0.25">
      <c r="A343" s="1" t="s">
        <v>1084</v>
      </c>
      <c r="B343" s="1" t="s">
        <v>1138</v>
      </c>
      <c r="C343" s="18">
        <v>44916</v>
      </c>
      <c r="D343" s="8">
        <v>-25.55</v>
      </c>
      <c r="E343" s="27">
        <v>0</v>
      </c>
      <c r="F343" s="27">
        <v>-25.55</v>
      </c>
      <c r="G343" s="18">
        <v>44916</v>
      </c>
      <c r="H343" s="1" t="s">
        <v>1086</v>
      </c>
      <c r="I343" s="19">
        <v>1516592</v>
      </c>
      <c r="J343" s="19" t="s">
        <v>1299</v>
      </c>
      <c r="K343" s="19">
        <v>168364</v>
      </c>
      <c r="L343" s="28">
        <v>44918</v>
      </c>
      <c r="M343" s="1" t="s">
        <v>186</v>
      </c>
      <c r="N343" s="11" t="s">
        <v>1291</v>
      </c>
      <c r="O343"/>
      <c r="P343" s="12">
        <v>-25.55</v>
      </c>
      <c r="Q343"/>
      <c r="R343" s="13">
        <v>1</v>
      </c>
      <c r="S343"/>
      <c r="T343" s="35" t="s">
        <v>1289</v>
      </c>
    </row>
    <row r="344" spans="1:20" ht="15" x14ac:dyDescent="0.25">
      <c r="A344" s="1" t="s">
        <v>1084</v>
      </c>
      <c r="B344" s="1" t="s">
        <v>1139</v>
      </c>
      <c r="C344" s="18">
        <v>44916</v>
      </c>
      <c r="D344" s="8">
        <v>-25.55</v>
      </c>
      <c r="E344" s="27">
        <v>0</v>
      </c>
      <c r="F344" s="27">
        <v>-25.55</v>
      </c>
      <c r="G344" s="18">
        <v>44916</v>
      </c>
      <c r="H344" s="1" t="s">
        <v>1087</v>
      </c>
      <c r="I344" s="19">
        <v>1516594</v>
      </c>
      <c r="J344" s="19" t="s">
        <v>1313</v>
      </c>
      <c r="K344" s="19">
        <v>168364</v>
      </c>
      <c r="L344" s="28">
        <v>44918</v>
      </c>
      <c r="M344" s="1" t="s">
        <v>186</v>
      </c>
      <c r="N344" s="11" t="s">
        <v>1291</v>
      </c>
      <c r="O344"/>
      <c r="P344" s="12">
        <v>-25.55</v>
      </c>
      <c r="Q344"/>
      <c r="R344" s="13">
        <v>1</v>
      </c>
      <c r="S344"/>
      <c r="T344" s="35" t="s">
        <v>1289</v>
      </c>
    </row>
    <row r="345" spans="1:20" ht="15" x14ac:dyDescent="0.25">
      <c r="A345" s="1" t="s">
        <v>1084</v>
      </c>
      <c r="B345" s="1" t="s">
        <v>1140</v>
      </c>
      <c r="C345" s="18">
        <v>44916</v>
      </c>
      <c r="D345" s="8">
        <v>-25.55</v>
      </c>
      <c r="E345" s="27">
        <v>0</v>
      </c>
      <c r="F345" s="27">
        <v>-25.55</v>
      </c>
      <c r="G345" s="18">
        <v>44916</v>
      </c>
      <c r="H345" s="1" t="s">
        <v>1088</v>
      </c>
      <c r="I345" s="19">
        <v>1516596</v>
      </c>
      <c r="J345" s="19" t="s">
        <v>1344</v>
      </c>
      <c r="K345" s="19">
        <v>168364</v>
      </c>
      <c r="L345" s="28">
        <v>44918</v>
      </c>
      <c r="M345" s="1" t="s">
        <v>186</v>
      </c>
      <c r="N345" s="11" t="s">
        <v>1291</v>
      </c>
      <c r="O345"/>
      <c r="P345" s="12">
        <v>-25.55</v>
      </c>
      <c r="Q345"/>
      <c r="R345" s="13">
        <v>1</v>
      </c>
      <c r="S345"/>
      <c r="T345" s="35" t="s">
        <v>1289</v>
      </c>
    </row>
    <row r="346" spans="1:20" ht="15" x14ac:dyDescent="0.25">
      <c r="A346" s="1" t="s">
        <v>1084</v>
      </c>
      <c r="B346" s="1" t="s">
        <v>1141</v>
      </c>
      <c r="C346" s="18">
        <v>44916</v>
      </c>
      <c r="D346" s="8">
        <v>-70.62</v>
      </c>
      <c r="E346" s="27">
        <v>0</v>
      </c>
      <c r="F346" s="27">
        <v>-70.62</v>
      </c>
      <c r="G346" s="18">
        <v>44916</v>
      </c>
      <c r="H346" s="1" t="s">
        <v>1089</v>
      </c>
      <c r="I346" s="19">
        <v>1585900</v>
      </c>
      <c r="J346" s="19" t="s">
        <v>1320</v>
      </c>
      <c r="K346" s="19">
        <v>168364</v>
      </c>
      <c r="L346" s="28">
        <v>44918</v>
      </c>
      <c r="M346" s="1" t="s">
        <v>186</v>
      </c>
      <c r="N346" s="11" t="s">
        <v>1291</v>
      </c>
      <c r="O346"/>
      <c r="P346" s="12">
        <v>-70.62</v>
      </c>
      <c r="Q346"/>
      <c r="R346" s="13">
        <v>1</v>
      </c>
      <c r="S346"/>
      <c r="T346" s="35" t="s">
        <v>1289</v>
      </c>
    </row>
    <row r="347" spans="1:20" ht="15" x14ac:dyDescent="0.25">
      <c r="A347" s="1" t="s">
        <v>1084</v>
      </c>
      <c r="B347" s="1" t="s">
        <v>1142</v>
      </c>
      <c r="C347" s="18">
        <v>44916</v>
      </c>
      <c r="D347" s="8">
        <v>-70.62</v>
      </c>
      <c r="E347" s="27">
        <v>0</v>
      </c>
      <c r="F347" s="27">
        <v>-70.62</v>
      </c>
      <c r="G347" s="18">
        <v>44916</v>
      </c>
      <c r="H347" s="1" t="s">
        <v>1090</v>
      </c>
      <c r="I347" s="19">
        <v>1585902</v>
      </c>
      <c r="J347" s="19" t="s">
        <v>1343</v>
      </c>
      <c r="K347" s="19">
        <v>168364</v>
      </c>
      <c r="L347" s="28">
        <v>44918</v>
      </c>
      <c r="M347" s="1" t="s">
        <v>186</v>
      </c>
      <c r="N347" s="11" t="s">
        <v>1291</v>
      </c>
      <c r="O347"/>
      <c r="P347" s="12">
        <v>-70.62</v>
      </c>
      <c r="Q347"/>
      <c r="R347" s="13">
        <v>1</v>
      </c>
      <c r="S347"/>
      <c r="T347" s="35" t="s">
        <v>1289</v>
      </c>
    </row>
    <row r="348" spans="1:20" ht="15" x14ac:dyDescent="0.25">
      <c r="A348" s="1" t="s">
        <v>1084</v>
      </c>
      <c r="B348" s="1" t="s">
        <v>1143</v>
      </c>
      <c r="C348" s="18">
        <v>44916</v>
      </c>
      <c r="D348" s="8">
        <v>-64.47</v>
      </c>
      <c r="E348" s="27">
        <v>0</v>
      </c>
      <c r="F348" s="27">
        <v>-64.47</v>
      </c>
      <c r="G348" s="18">
        <v>44916</v>
      </c>
      <c r="H348" s="1" t="s">
        <v>1091</v>
      </c>
      <c r="I348" s="19">
        <v>1585797</v>
      </c>
      <c r="J348" s="19" t="s">
        <v>1305</v>
      </c>
      <c r="K348" s="19">
        <v>168364</v>
      </c>
      <c r="L348" s="28">
        <v>44918</v>
      </c>
      <c r="M348" s="1" t="s">
        <v>186</v>
      </c>
      <c r="N348" s="11" t="s">
        <v>1291</v>
      </c>
      <c r="O348"/>
      <c r="P348" s="12">
        <v>-64.47</v>
      </c>
      <c r="Q348"/>
      <c r="R348" s="13">
        <v>1</v>
      </c>
      <c r="S348"/>
      <c r="T348" s="35" t="s">
        <v>1289</v>
      </c>
    </row>
    <row r="349" spans="1:20" ht="15" x14ac:dyDescent="0.25">
      <c r="A349" s="1" t="s">
        <v>1084</v>
      </c>
      <c r="B349" s="1" t="s">
        <v>1144</v>
      </c>
      <c r="C349" s="18">
        <v>44916</v>
      </c>
      <c r="D349" s="8">
        <v>-42.07</v>
      </c>
      <c r="E349" s="27">
        <v>0</v>
      </c>
      <c r="F349" s="27">
        <v>-42.07</v>
      </c>
      <c r="G349" s="18">
        <v>44916</v>
      </c>
      <c r="H349" s="1" t="s">
        <v>1092</v>
      </c>
      <c r="I349" s="19">
        <v>1514688</v>
      </c>
      <c r="J349" s="19" t="s">
        <v>1304</v>
      </c>
      <c r="K349" s="19">
        <v>168364</v>
      </c>
      <c r="L349" s="28">
        <v>44918</v>
      </c>
      <c r="M349" s="1" t="s">
        <v>186</v>
      </c>
      <c r="N349" s="11" t="s">
        <v>1291</v>
      </c>
      <c r="O349"/>
      <c r="P349" s="12">
        <v>-42.07</v>
      </c>
      <c r="Q349"/>
      <c r="R349" s="13">
        <v>1</v>
      </c>
      <c r="S349"/>
      <c r="T349" s="35" t="s">
        <v>1289</v>
      </c>
    </row>
    <row r="350" spans="1:20" ht="15" x14ac:dyDescent="0.25">
      <c r="A350" s="1" t="s">
        <v>1084</v>
      </c>
      <c r="B350" s="1" t="s">
        <v>1145</v>
      </c>
      <c r="C350" s="18">
        <v>44916</v>
      </c>
      <c r="D350" s="8">
        <v>-134.25</v>
      </c>
      <c r="E350" s="27">
        <v>-71.98</v>
      </c>
      <c r="F350" s="27">
        <v>-62.27</v>
      </c>
      <c r="G350" s="18">
        <v>44916</v>
      </c>
      <c r="H350" s="1" t="s">
        <v>1093</v>
      </c>
      <c r="I350" s="19">
        <v>1339334</v>
      </c>
      <c r="J350" s="19" t="s">
        <v>1331</v>
      </c>
      <c r="K350" s="19">
        <v>168364</v>
      </c>
      <c r="L350" s="28">
        <v>44918</v>
      </c>
      <c r="M350" s="1" t="s">
        <v>186</v>
      </c>
      <c r="N350" s="11" t="s">
        <v>1301</v>
      </c>
      <c r="O350"/>
      <c r="P350" s="12">
        <v>-62.27</v>
      </c>
      <c r="Q350"/>
      <c r="R350" s="13">
        <v>1</v>
      </c>
      <c r="S350"/>
      <c r="T350" s="35" t="s">
        <v>1289</v>
      </c>
    </row>
    <row r="351" spans="1:20" ht="15" x14ac:dyDescent="0.25">
      <c r="A351" s="1" t="s">
        <v>1084</v>
      </c>
      <c r="B351" s="1" t="s">
        <v>1146</v>
      </c>
      <c r="C351" s="18">
        <v>44916</v>
      </c>
      <c r="D351" s="8">
        <v>-42.07</v>
      </c>
      <c r="E351" s="27">
        <v>0</v>
      </c>
      <c r="F351" s="27">
        <v>-42.07</v>
      </c>
      <c r="G351" s="18">
        <v>44916</v>
      </c>
      <c r="H351" s="1" t="s">
        <v>1094</v>
      </c>
      <c r="I351" s="19">
        <v>1514691</v>
      </c>
      <c r="J351" s="19" t="s">
        <v>1293</v>
      </c>
      <c r="K351" s="19">
        <v>168364</v>
      </c>
      <c r="L351" s="28">
        <v>44918</v>
      </c>
      <c r="M351" s="1" t="s">
        <v>186</v>
      </c>
      <c r="N351" s="11" t="s">
        <v>1291</v>
      </c>
      <c r="O351"/>
      <c r="P351" s="12">
        <v>-42.07</v>
      </c>
      <c r="Q351"/>
      <c r="R351" s="13">
        <v>1</v>
      </c>
      <c r="S351"/>
      <c r="T351" s="35" t="s">
        <v>1289</v>
      </c>
    </row>
    <row r="352" spans="1:20" ht="15" x14ac:dyDescent="0.25">
      <c r="A352" s="1" t="s">
        <v>1084</v>
      </c>
      <c r="B352" s="1" t="s">
        <v>1146</v>
      </c>
      <c r="C352" s="18">
        <v>44916</v>
      </c>
      <c r="D352" s="8">
        <v>-36.590000000000003</v>
      </c>
      <c r="E352" s="27">
        <v>0</v>
      </c>
      <c r="F352" s="27">
        <v>-36.590000000000003</v>
      </c>
      <c r="G352" s="18">
        <v>44916</v>
      </c>
      <c r="H352" s="1" t="s">
        <v>1094</v>
      </c>
      <c r="I352" s="19">
        <v>1459093</v>
      </c>
      <c r="J352" s="19" t="s">
        <v>1351</v>
      </c>
      <c r="K352" s="19">
        <v>168364</v>
      </c>
      <c r="L352" s="28">
        <v>44918</v>
      </c>
      <c r="M352" s="1" t="s">
        <v>186</v>
      </c>
      <c r="N352" s="11" t="s">
        <v>1291</v>
      </c>
      <c r="O352"/>
      <c r="P352" s="12">
        <v>-36.590000000000003</v>
      </c>
      <c r="Q352"/>
      <c r="R352" s="13">
        <v>1</v>
      </c>
      <c r="S352"/>
      <c r="T352" s="35" t="s">
        <v>1289</v>
      </c>
    </row>
    <row r="353" spans="1:20" ht="15" x14ac:dyDescent="0.25">
      <c r="A353" s="1" t="s">
        <v>1084</v>
      </c>
      <c r="B353" s="1" t="s">
        <v>1147</v>
      </c>
      <c r="C353" s="18">
        <v>44916</v>
      </c>
      <c r="D353" s="8">
        <v>-96.4</v>
      </c>
      <c r="E353" s="27">
        <v>-10.55</v>
      </c>
      <c r="F353" s="27">
        <v>-85.85</v>
      </c>
      <c r="G353" s="18">
        <v>44916</v>
      </c>
      <c r="H353" s="1" t="s">
        <v>1095</v>
      </c>
      <c r="I353" s="19">
        <v>1662421</v>
      </c>
      <c r="J353" s="19" t="s">
        <v>1300</v>
      </c>
      <c r="K353" s="19">
        <v>168364</v>
      </c>
      <c r="L353" s="28">
        <v>44918</v>
      </c>
      <c r="M353" s="1" t="s">
        <v>186</v>
      </c>
      <c r="N353" s="11" t="s">
        <v>1301</v>
      </c>
      <c r="O353"/>
      <c r="P353" s="12">
        <v>-85.85</v>
      </c>
      <c r="Q353"/>
      <c r="R353" s="13">
        <v>1</v>
      </c>
      <c r="S353"/>
      <c r="T353" s="35" t="s">
        <v>1289</v>
      </c>
    </row>
    <row r="354" spans="1:20" ht="15" x14ac:dyDescent="0.25">
      <c r="A354" s="1" t="s">
        <v>1084</v>
      </c>
      <c r="B354" s="1" t="s">
        <v>1148</v>
      </c>
      <c r="C354" s="18">
        <v>44916</v>
      </c>
      <c r="D354" s="8">
        <v>-42.07</v>
      </c>
      <c r="E354" s="27">
        <v>0</v>
      </c>
      <c r="F354" s="27">
        <v>-42.07</v>
      </c>
      <c r="G354" s="18">
        <v>44916</v>
      </c>
      <c r="H354" s="1" t="s">
        <v>1096</v>
      </c>
      <c r="I354" s="19">
        <v>1514688</v>
      </c>
      <c r="J354" s="19" t="s">
        <v>1304</v>
      </c>
      <c r="K354" s="19">
        <v>168364</v>
      </c>
      <c r="L354" s="28">
        <v>44918</v>
      </c>
      <c r="M354" s="1" t="s">
        <v>186</v>
      </c>
      <c r="N354" s="11" t="s">
        <v>1291</v>
      </c>
      <c r="O354"/>
      <c r="P354" s="12">
        <v>-42.07</v>
      </c>
      <c r="Q354"/>
      <c r="R354" s="13">
        <v>1</v>
      </c>
      <c r="S354"/>
      <c r="T354" s="35" t="s">
        <v>1289</v>
      </c>
    </row>
    <row r="355" spans="1:20" ht="15" x14ac:dyDescent="0.25">
      <c r="A355" s="1" t="s">
        <v>1084</v>
      </c>
      <c r="B355" s="1" t="s">
        <v>1149</v>
      </c>
      <c r="C355" s="18">
        <v>44916</v>
      </c>
      <c r="D355" s="8">
        <v>-50.1</v>
      </c>
      <c r="E355" s="27">
        <v>-12.22</v>
      </c>
      <c r="F355" s="27">
        <v>-37.880000000000003</v>
      </c>
      <c r="G355" s="18">
        <v>44916</v>
      </c>
      <c r="H355" s="1" t="s">
        <v>1097</v>
      </c>
      <c r="I355" s="19">
        <v>1408971</v>
      </c>
      <c r="J355" s="19" t="s">
        <v>1315</v>
      </c>
      <c r="K355" s="19">
        <v>168364</v>
      </c>
      <c r="L355" s="28">
        <v>44918</v>
      </c>
      <c r="M355" s="1" t="s">
        <v>186</v>
      </c>
      <c r="N355" s="11" t="s">
        <v>1311</v>
      </c>
      <c r="O355"/>
      <c r="P355" s="12">
        <v>-37.880000000000003</v>
      </c>
      <c r="Q355"/>
      <c r="R355" s="13">
        <v>1</v>
      </c>
      <c r="S355"/>
      <c r="T355" s="35" t="s">
        <v>1289</v>
      </c>
    </row>
    <row r="356" spans="1:20" ht="15" x14ac:dyDescent="0.25">
      <c r="A356" s="1" t="s">
        <v>1084</v>
      </c>
      <c r="B356" s="1" t="s">
        <v>1150</v>
      </c>
      <c r="C356" s="18">
        <v>44916</v>
      </c>
      <c r="D356" s="8">
        <v>-70.62</v>
      </c>
      <c r="E356" s="27">
        <v>0</v>
      </c>
      <c r="F356" s="27">
        <v>-70.62</v>
      </c>
      <c r="G356" s="18">
        <v>44916</v>
      </c>
      <c r="H356" s="1" t="s">
        <v>1098</v>
      </c>
      <c r="I356" s="19">
        <v>1585672</v>
      </c>
      <c r="J356" s="19" t="s">
        <v>1321</v>
      </c>
      <c r="K356" s="19">
        <v>168364</v>
      </c>
      <c r="L356" s="28">
        <v>44918</v>
      </c>
      <c r="M356" s="1" t="s">
        <v>186</v>
      </c>
      <c r="N356" s="11" t="s">
        <v>1291</v>
      </c>
      <c r="O356"/>
      <c r="P356" s="12">
        <v>-70.62</v>
      </c>
      <c r="Q356"/>
      <c r="R356" s="13">
        <v>1</v>
      </c>
      <c r="S356"/>
      <c r="T356" s="35" t="s">
        <v>1289</v>
      </c>
    </row>
    <row r="357" spans="1:20" ht="15" x14ac:dyDescent="0.25">
      <c r="A357" s="1" t="s">
        <v>1084</v>
      </c>
      <c r="B357" s="1" t="s">
        <v>1151</v>
      </c>
      <c r="C357" s="18">
        <v>44916</v>
      </c>
      <c r="D357" s="8">
        <v>-70.62</v>
      </c>
      <c r="E357" s="27">
        <v>0</v>
      </c>
      <c r="F357" s="27">
        <v>-70.62</v>
      </c>
      <c r="G357" s="18">
        <v>44916</v>
      </c>
      <c r="H357" s="1" t="s">
        <v>1099</v>
      </c>
      <c r="I357" s="19">
        <v>1585900</v>
      </c>
      <c r="J357" s="19" t="s">
        <v>1320</v>
      </c>
      <c r="K357" s="19">
        <v>168364</v>
      </c>
      <c r="L357" s="28">
        <v>44918</v>
      </c>
      <c r="M357" s="1" t="s">
        <v>186</v>
      </c>
      <c r="N357" s="11" t="s">
        <v>1291</v>
      </c>
      <c r="O357"/>
      <c r="P357" s="12">
        <v>-70.62</v>
      </c>
      <c r="Q357"/>
      <c r="R357" s="13">
        <v>1</v>
      </c>
      <c r="S357"/>
      <c r="T357" s="35" t="s">
        <v>1289</v>
      </c>
    </row>
    <row r="358" spans="1:20" ht="15" x14ac:dyDescent="0.25">
      <c r="A358" s="1" t="s">
        <v>1084</v>
      </c>
      <c r="B358" s="1" t="s">
        <v>1152</v>
      </c>
      <c r="C358" s="18">
        <v>44916</v>
      </c>
      <c r="D358" s="8">
        <v>-87.6</v>
      </c>
      <c r="E358" s="27">
        <v>-10.25</v>
      </c>
      <c r="F358" s="27">
        <v>-77.349999999999994</v>
      </c>
      <c r="G358" s="18">
        <v>44916</v>
      </c>
      <c r="H358" s="1" t="s">
        <v>1100</v>
      </c>
      <c r="I358" s="19">
        <v>1662420</v>
      </c>
      <c r="J358" s="19" t="s">
        <v>1318</v>
      </c>
      <c r="K358" s="19">
        <v>168364</v>
      </c>
      <c r="L358" s="28">
        <v>44918</v>
      </c>
      <c r="M358" s="1" t="s">
        <v>186</v>
      </c>
      <c r="N358" s="11" t="s">
        <v>1301</v>
      </c>
      <c r="O358"/>
      <c r="P358" s="12">
        <v>-77.349999999999994</v>
      </c>
      <c r="Q358"/>
      <c r="R358" s="13">
        <v>1</v>
      </c>
      <c r="S358"/>
      <c r="T358" s="35" t="s">
        <v>1289</v>
      </c>
    </row>
    <row r="359" spans="1:20" ht="15" x14ac:dyDescent="0.25">
      <c r="A359" s="1" t="s">
        <v>1084</v>
      </c>
      <c r="B359" s="1" t="s">
        <v>1153</v>
      </c>
      <c r="C359" s="18">
        <v>44916</v>
      </c>
      <c r="D359" s="8">
        <v>-87.6</v>
      </c>
      <c r="E359" s="27">
        <v>-10.25</v>
      </c>
      <c r="F359" s="27">
        <v>-77.349999999999994</v>
      </c>
      <c r="G359" s="18">
        <v>44916</v>
      </c>
      <c r="H359" s="1" t="s">
        <v>1101</v>
      </c>
      <c r="I359" s="19">
        <v>1662420</v>
      </c>
      <c r="J359" s="19" t="s">
        <v>1318</v>
      </c>
      <c r="K359" s="19">
        <v>168364</v>
      </c>
      <c r="L359" s="28">
        <v>44918</v>
      </c>
      <c r="M359" s="1" t="s">
        <v>186</v>
      </c>
      <c r="N359" s="11" t="s">
        <v>1301</v>
      </c>
      <c r="O359"/>
      <c r="P359" s="12">
        <v>-77.349999999999994</v>
      </c>
      <c r="Q359"/>
      <c r="R359" s="13">
        <v>1</v>
      </c>
      <c r="S359"/>
      <c r="T359" s="35" t="s">
        <v>1289</v>
      </c>
    </row>
    <row r="360" spans="1:20" ht="15" x14ac:dyDescent="0.25">
      <c r="A360" s="1" t="s">
        <v>1084</v>
      </c>
      <c r="B360" s="1" t="s">
        <v>1154</v>
      </c>
      <c r="C360" s="18">
        <v>44916</v>
      </c>
      <c r="D360" s="8">
        <v>-96.4</v>
      </c>
      <c r="E360" s="27">
        <v>-10.55</v>
      </c>
      <c r="F360" s="27">
        <v>-85.85</v>
      </c>
      <c r="G360" s="18">
        <v>44916</v>
      </c>
      <c r="H360" s="1" t="s">
        <v>1102</v>
      </c>
      <c r="I360" s="19">
        <v>1662421</v>
      </c>
      <c r="J360" s="19" t="s">
        <v>1300</v>
      </c>
      <c r="K360" s="19">
        <v>168364</v>
      </c>
      <c r="L360" s="28">
        <v>44918</v>
      </c>
      <c r="M360" s="1" t="s">
        <v>186</v>
      </c>
      <c r="N360" s="11" t="s">
        <v>1301</v>
      </c>
      <c r="O360"/>
      <c r="P360" s="12">
        <v>-85.85</v>
      </c>
      <c r="Q360"/>
      <c r="R360" s="13">
        <v>1</v>
      </c>
      <c r="S360"/>
      <c r="T360" s="35" t="s">
        <v>1289</v>
      </c>
    </row>
    <row r="361" spans="1:20" ht="15" x14ac:dyDescent="0.25">
      <c r="A361" s="1" t="s">
        <v>1084</v>
      </c>
      <c r="B361" s="1" t="s">
        <v>1155</v>
      </c>
      <c r="C361" s="18">
        <v>44916</v>
      </c>
      <c r="D361" s="8">
        <v>-25.74</v>
      </c>
      <c r="E361" s="27">
        <v>-8.59</v>
      </c>
      <c r="F361" s="27">
        <v>-17.149999999999999</v>
      </c>
      <c r="G361" s="18">
        <v>44916</v>
      </c>
      <c r="H361" s="1" t="s">
        <v>1103</v>
      </c>
      <c r="I361" s="19">
        <v>1408975</v>
      </c>
      <c r="J361" s="19" t="s">
        <v>1335</v>
      </c>
      <c r="K361" s="19">
        <v>168364</v>
      </c>
      <c r="L361" s="28">
        <v>44918</v>
      </c>
      <c r="M361" s="1" t="s">
        <v>186</v>
      </c>
      <c r="N361" s="11" t="s">
        <v>1311</v>
      </c>
      <c r="O361"/>
      <c r="P361" s="12">
        <v>-17.149999999999999</v>
      </c>
      <c r="Q361"/>
      <c r="R361" s="13">
        <v>1</v>
      </c>
      <c r="S361"/>
      <c r="T361" s="35" t="s">
        <v>1289</v>
      </c>
    </row>
    <row r="362" spans="1:20" ht="15" x14ac:dyDescent="0.25">
      <c r="A362" s="1" t="s">
        <v>1084</v>
      </c>
      <c r="B362" s="1" t="s">
        <v>1155</v>
      </c>
      <c r="C362" s="18">
        <v>44916</v>
      </c>
      <c r="D362" s="8">
        <v>-25.74</v>
      </c>
      <c r="E362" s="27">
        <v>-8.59</v>
      </c>
      <c r="F362" s="27">
        <v>-17.149999999999999</v>
      </c>
      <c r="G362" s="18">
        <v>44916</v>
      </c>
      <c r="H362" s="1" t="s">
        <v>1103</v>
      </c>
      <c r="I362" s="19">
        <v>1408977</v>
      </c>
      <c r="J362" s="19" t="s">
        <v>1312</v>
      </c>
      <c r="K362" s="19">
        <v>168364</v>
      </c>
      <c r="L362" s="28">
        <v>44918</v>
      </c>
      <c r="M362" s="1" t="s">
        <v>186</v>
      </c>
      <c r="N362" s="11" t="s">
        <v>1311</v>
      </c>
      <c r="O362"/>
      <c r="P362" s="12">
        <v>-17.149999999999999</v>
      </c>
      <c r="Q362"/>
      <c r="R362" s="13">
        <v>1</v>
      </c>
      <c r="S362"/>
      <c r="T362" s="35" t="s">
        <v>1289</v>
      </c>
    </row>
    <row r="363" spans="1:20" ht="15" x14ac:dyDescent="0.25">
      <c r="A363" s="1" t="s">
        <v>1084</v>
      </c>
      <c r="B363" s="1" t="s">
        <v>1155</v>
      </c>
      <c r="C363" s="18">
        <v>44916</v>
      </c>
      <c r="D363" s="8">
        <v>-96.4</v>
      </c>
      <c r="E363" s="27">
        <v>-10.55</v>
      </c>
      <c r="F363" s="27">
        <v>-85.85</v>
      </c>
      <c r="G363" s="18">
        <v>44916</v>
      </c>
      <c r="H363" s="1" t="s">
        <v>1103</v>
      </c>
      <c r="I363" s="19">
        <v>1662421</v>
      </c>
      <c r="J363" s="19" t="s">
        <v>1300</v>
      </c>
      <c r="K363" s="19">
        <v>168364</v>
      </c>
      <c r="L363" s="28">
        <v>44918</v>
      </c>
      <c r="M363" s="1" t="s">
        <v>186</v>
      </c>
      <c r="N363" s="11" t="s">
        <v>1301</v>
      </c>
      <c r="O363"/>
      <c r="P363" s="12">
        <v>-85.85</v>
      </c>
      <c r="Q363"/>
      <c r="R363" s="13">
        <v>1</v>
      </c>
      <c r="S363"/>
      <c r="T363" s="35" t="s">
        <v>1289</v>
      </c>
    </row>
    <row r="364" spans="1:20" ht="15" x14ac:dyDescent="0.25">
      <c r="A364" s="1" t="s">
        <v>1084</v>
      </c>
      <c r="B364" s="1" t="s">
        <v>1156</v>
      </c>
      <c r="C364" s="18">
        <v>44916</v>
      </c>
      <c r="D364" s="8">
        <v>-64.47</v>
      </c>
      <c r="E364" s="27">
        <v>0</v>
      </c>
      <c r="F364" s="27">
        <v>-64.47</v>
      </c>
      <c r="G364" s="18">
        <v>44916</v>
      </c>
      <c r="H364" s="1" t="s">
        <v>1104</v>
      </c>
      <c r="I364" s="19">
        <v>1585794</v>
      </c>
      <c r="J364" s="19" t="s">
        <v>1338</v>
      </c>
      <c r="K364" s="19">
        <v>168364</v>
      </c>
      <c r="L364" s="28">
        <v>44918</v>
      </c>
      <c r="M364" s="1" t="s">
        <v>186</v>
      </c>
      <c r="N364" s="11" t="s">
        <v>1291</v>
      </c>
      <c r="O364"/>
      <c r="P364" s="12">
        <v>-64.47</v>
      </c>
      <c r="Q364"/>
      <c r="R364" s="13">
        <v>1</v>
      </c>
      <c r="S364"/>
      <c r="T364" s="35" t="s">
        <v>1289</v>
      </c>
    </row>
    <row r="365" spans="1:20" ht="15" x14ac:dyDescent="0.25">
      <c r="A365" s="1" t="s">
        <v>1084</v>
      </c>
      <c r="B365" s="1" t="s">
        <v>1157</v>
      </c>
      <c r="C365" s="18">
        <v>44916</v>
      </c>
      <c r="D365" s="8">
        <v>-64.47</v>
      </c>
      <c r="E365" s="27">
        <v>0</v>
      </c>
      <c r="F365" s="27">
        <v>-64.47</v>
      </c>
      <c r="G365" s="18">
        <v>44916</v>
      </c>
      <c r="H365" s="1" t="s">
        <v>1105</v>
      </c>
      <c r="I365" s="19">
        <v>1585797</v>
      </c>
      <c r="J365" s="19" t="s">
        <v>1305</v>
      </c>
      <c r="K365" s="19">
        <v>168364</v>
      </c>
      <c r="L365" s="28">
        <v>44918</v>
      </c>
      <c r="M365" s="1" t="s">
        <v>186</v>
      </c>
      <c r="N365" s="11" t="s">
        <v>1291</v>
      </c>
      <c r="O365"/>
      <c r="P365" s="12">
        <v>-64.47</v>
      </c>
      <c r="Q365"/>
      <c r="R365" s="13">
        <v>1</v>
      </c>
      <c r="S365"/>
      <c r="T365" s="35" t="s">
        <v>1289</v>
      </c>
    </row>
    <row r="366" spans="1:20" ht="15" x14ac:dyDescent="0.25">
      <c r="A366" s="1" t="s">
        <v>1106</v>
      </c>
      <c r="B366" s="1" t="s">
        <v>1158</v>
      </c>
      <c r="C366" s="18">
        <v>44917</v>
      </c>
      <c r="D366" s="8">
        <v>-170.48</v>
      </c>
      <c r="E366" s="27">
        <v>-45.94</v>
      </c>
      <c r="F366" s="27">
        <v>-124.54</v>
      </c>
      <c r="G366" s="18">
        <v>44917</v>
      </c>
      <c r="H366" s="1" t="s">
        <v>1107</v>
      </c>
      <c r="I366" s="19">
        <v>1339334</v>
      </c>
      <c r="J366" s="19" t="s">
        <v>1331</v>
      </c>
      <c r="K366" s="19">
        <v>12210961</v>
      </c>
      <c r="L366" s="28">
        <v>44922</v>
      </c>
      <c r="M366" s="1" t="s">
        <v>186</v>
      </c>
      <c r="N366" s="11" t="s">
        <v>1301</v>
      </c>
      <c r="O366"/>
      <c r="P366" s="12">
        <v>-62.27</v>
      </c>
      <c r="Q366"/>
      <c r="R366" s="13">
        <v>2</v>
      </c>
      <c r="S366"/>
      <c r="T366" s="35" t="s">
        <v>1289</v>
      </c>
    </row>
    <row r="367" spans="1:20" ht="15" x14ac:dyDescent="0.25">
      <c r="A367" s="1" t="s">
        <v>1106</v>
      </c>
      <c r="B367" s="1" t="s">
        <v>1159</v>
      </c>
      <c r="C367" s="18">
        <v>44917</v>
      </c>
      <c r="D367" s="8">
        <v>-64.47</v>
      </c>
      <c r="E367" s="27">
        <v>0</v>
      </c>
      <c r="F367" s="27">
        <v>-64.47</v>
      </c>
      <c r="G367" s="18">
        <v>44917</v>
      </c>
      <c r="H367" s="1" t="s">
        <v>1108</v>
      </c>
      <c r="I367" s="19">
        <v>1585797</v>
      </c>
      <c r="J367" s="19" t="s">
        <v>1305</v>
      </c>
      <c r="K367" s="19">
        <v>168370</v>
      </c>
      <c r="L367" s="28">
        <v>44922</v>
      </c>
      <c r="M367" s="1" t="s">
        <v>186</v>
      </c>
      <c r="N367" s="11" t="s">
        <v>1291</v>
      </c>
      <c r="O367"/>
      <c r="P367" s="12">
        <v>-64.47</v>
      </c>
      <c r="Q367"/>
      <c r="R367" s="13">
        <v>1</v>
      </c>
      <c r="S367"/>
      <c r="T367" s="35" t="s">
        <v>1289</v>
      </c>
    </row>
    <row r="368" spans="1:20" ht="15" x14ac:dyDescent="0.25">
      <c r="A368" s="1" t="s">
        <v>1106</v>
      </c>
      <c r="B368" s="1" t="s">
        <v>1160</v>
      </c>
      <c r="C368" s="18">
        <v>44917</v>
      </c>
      <c r="D368" s="8">
        <v>-70.62</v>
      </c>
      <c r="E368" s="27">
        <v>0</v>
      </c>
      <c r="F368" s="27">
        <v>-70.62</v>
      </c>
      <c r="G368" s="18">
        <v>44917</v>
      </c>
      <c r="H368" s="1" t="s">
        <v>1109</v>
      </c>
      <c r="I368" s="19">
        <v>1585799</v>
      </c>
      <c r="J368" s="19" t="s">
        <v>1292</v>
      </c>
      <c r="K368" s="19">
        <v>168370</v>
      </c>
      <c r="L368" s="28">
        <v>44922</v>
      </c>
      <c r="M368" s="1" t="s">
        <v>186</v>
      </c>
      <c r="N368" s="11" t="s">
        <v>1291</v>
      </c>
      <c r="O368"/>
      <c r="P368" s="12">
        <v>-70.62</v>
      </c>
      <c r="Q368"/>
      <c r="R368" s="13">
        <v>1</v>
      </c>
      <c r="S368"/>
      <c r="T368" s="35" t="s">
        <v>1289</v>
      </c>
    </row>
    <row r="369" spans="1:20" ht="15" x14ac:dyDescent="0.25">
      <c r="A369" s="1" t="s">
        <v>1106</v>
      </c>
      <c r="B369" s="1" t="s">
        <v>1161</v>
      </c>
      <c r="C369" s="18">
        <v>44917</v>
      </c>
      <c r="D369" s="8">
        <v>-64.47</v>
      </c>
      <c r="E369" s="27">
        <v>0</v>
      </c>
      <c r="F369" s="27">
        <v>-64.47</v>
      </c>
      <c r="G369" s="18">
        <v>44917</v>
      </c>
      <c r="H369" s="1" t="s">
        <v>1110</v>
      </c>
      <c r="I369" s="19">
        <v>1585797</v>
      </c>
      <c r="J369" s="19" t="s">
        <v>1305</v>
      </c>
      <c r="K369" s="19">
        <v>168370</v>
      </c>
      <c r="L369" s="28">
        <v>44922</v>
      </c>
      <c r="M369" s="1" t="s">
        <v>186</v>
      </c>
      <c r="N369" s="11" t="s">
        <v>1291</v>
      </c>
      <c r="O369"/>
      <c r="P369" s="12">
        <v>-64.47</v>
      </c>
      <c r="Q369"/>
      <c r="R369" s="13">
        <v>1</v>
      </c>
      <c r="S369"/>
      <c r="T369" s="35" t="s">
        <v>1289</v>
      </c>
    </row>
    <row r="370" spans="1:20" ht="15" x14ac:dyDescent="0.25">
      <c r="A370" s="1" t="s">
        <v>1106</v>
      </c>
      <c r="B370" s="1" t="s">
        <v>1162</v>
      </c>
      <c r="C370" s="18">
        <v>44917</v>
      </c>
      <c r="D370" s="8">
        <v>-42.07</v>
      </c>
      <c r="E370" s="27">
        <v>0</v>
      </c>
      <c r="F370" s="27">
        <v>-42.07</v>
      </c>
      <c r="G370" s="18">
        <v>44917</v>
      </c>
      <c r="H370" s="1" t="s">
        <v>1111</v>
      </c>
      <c r="I370" s="19">
        <v>1514688</v>
      </c>
      <c r="J370" s="19" t="s">
        <v>1304</v>
      </c>
      <c r="K370" s="19">
        <v>168370</v>
      </c>
      <c r="L370" s="28">
        <v>44922</v>
      </c>
      <c r="M370" s="1" t="s">
        <v>186</v>
      </c>
      <c r="N370" s="11" t="s">
        <v>1291</v>
      </c>
      <c r="O370"/>
      <c r="P370" s="12">
        <v>-42.07</v>
      </c>
      <c r="Q370"/>
      <c r="R370" s="13">
        <v>1</v>
      </c>
      <c r="S370"/>
      <c r="T370" s="35" t="s">
        <v>1289</v>
      </c>
    </row>
    <row r="371" spans="1:20" ht="15" x14ac:dyDescent="0.25">
      <c r="A371" s="1" t="s">
        <v>1106</v>
      </c>
      <c r="B371" s="1" t="s">
        <v>1163</v>
      </c>
      <c r="C371" s="18">
        <v>44917</v>
      </c>
      <c r="D371" s="8">
        <v>-77.22</v>
      </c>
      <c r="E371" s="27">
        <v>-25.77</v>
      </c>
      <c r="F371" s="27">
        <v>-51.45</v>
      </c>
      <c r="G371" s="18">
        <v>44917</v>
      </c>
      <c r="H371" s="1" t="s">
        <v>1112</v>
      </c>
      <c r="I371" s="19">
        <v>1408975</v>
      </c>
      <c r="J371" s="19" t="s">
        <v>1335</v>
      </c>
      <c r="K371" s="19">
        <v>168370</v>
      </c>
      <c r="L371" s="28">
        <v>44922</v>
      </c>
      <c r="M371" s="1" t="s">
        <v>186</v>
      </c>
      <c r="N371" s="11" t="s">
        <v>1311</v>
      </c>
      <c r="O371"/>
      <c r="P371" s="12">
        <v>-17.149999999999999</v>
      </c>
      <c r="Q371"/>
      <c r="R371" s="13">
        <v>3.0000000000000004</v>
      </c>
      <c r="S371"/>
      <c r="T371" s="35" t="s">
        <v>1289</v>
      </c>
    </row>
    <row r="372" spans="1:20" ht="15" x14ac:dyDescent="0.25">
      <c r="A372" s="1" t="s">
        <v>1106</v>
      </c>
      <c r="B372" s="1" t="s">
        <v>1164</v>
      </c>
      <c r="C372" s="18">
        <v>44917</v>
      </c>
      <c r="D372" s="8">
        <v>-42.07</v>
      </c>
      <c r="E372" s="27">
        <v>0</v>
      </c>
      <c r="F372" s="27">
        <v>-42.07</v>
      </c>
      <c r="G372" s="18">
        <v>44917</v>
      </c>
      <c r="H372" s="1" t="s">
        <v>1113</v>
      </c>
      <c r="I372" s="19">
        <v>1514691</v>
      </c>
      <c r="J372" s="19" t="s">
        <v>1293</v>
      </c>
      <c r="K372" s="19">
        <v>168370</v>
      </c>
      <c r="L372" s="28">
        <v>44922</v>
      </c>
      <c r="M372" s="1" t="s">
        <v>186</v>
      </c>
      <c r="N372" s="11" t="s">
        <v>1291</v>
      </c>
      <c r="O372"/>
      <c r="P372" s="12">
        <v>-42.07</v>
      </c>
      <c r="Q372"/>
      <c r="R372" s="13">
        <v>1</v>
      </c>
      <c r="S372"/>
      <c r="T372" s="35" t="s">
        <v>1289</v>
      </c>
    </row>
    <row r="373" spans="1:20" ht="15" x14ac:dyDescent="0.25">
      <c r="A373" s="1" t="s">
        <v>1106</v>
      </c>
      <c r="B373" s="1" t="s">
        <v>1165</v>
      </c>
      <c r="C373" s="18">
        <v>44917</v>
      </c>
      <c r="D373" s="8">
        <v>-96.4</v>
      </c>
      <c r="E373" s="27">
        <v>-10.55</v>
      </c>
      <c r="F373" s="27">
        <v>-85.85</v>
      </c>
      <c r="G373" s="18">
        <v>44917</v>
      </c>
      <c r="H373" s="1" t="s">
        <v>1114</v>
      </c>
      <c r="I373" s="19">
        <v>1662422</v>
      </c>
      <c r="J373" s="19" t="s">
        <v>1327</v>
      </c>
      <c r="K373" s="19">
        <v>168370</v>
      </c>
      <c r="L373" s="28">
        <v>44922</v>
      </c>
      <c r="M373" s="1" t="s">
        <v>186</v>
      </c>
      <c r="N373" s="11" t="s">
        <v>1301</v>
      </c>
      <c r="O373"/>
      <c r="P373" s="12">
        <v>-85.85</v>
      </c>
      <c r="Q373"/>
      <c r="R373" s="13">
        <v>1</v>
      </c>
      <c r="S373"/>
      <c r="T373" s="35" t="s">
        <v>1289</v>
      </c>
    </row>
    <row r="374" spans="1:20" ht="15" x14ac:dyDescent="0.25">
      <c r="A374" s="1" t="s">
        <v>1106</v>
      </c>
      <c r="B374" s="1" t="s">
        <v>1166</v>
      </c>
      <c r="C374" s="18">
        <v>44917</v>
      </c>
      <c r="D374" s="8">
        <v>-64.47</v>
      </c>
      <c r="E374" s="27">
        <v>0</v>
      </c>
      <c r="F374" s="27">
        <v>-64.47</v>
      </c>
      <c r="G374" s="18">
        <v>44917</v>
      </c>
      <c r="H374" s="1" t="s">
        <v>1115</v>
      </c>
      <c r="I374" s="19">
        <v>1585797</v>
      </c>
      <c r="J374" s="19" t="s">
        <v>1305</v>
      </c>
      <c r="K374" s="19">
        <v>168370</v>
      </c>
      <c r="L374" s="28">
        <v>44922</v>
      </c>
      <c r="M374" s="1" t="s">
        <v>186</v>
      </c>
      <c r="N374" s="11" t="s">
        <v>1291</v>
      </c>
      <c r="O374"/>
      <c r="P374" s="12">
        <v>-64.47</v>
      </c>
      <c r="Q374"/>
      <c r="R374" s="13">
        <v>1</v>
      </c>
      <c r="S374"/>
      <c r="T374" s="35" t="s">
        <v>1289</v>
      </c>
    </row>
    <row r="375" spans="1:20" ht="15" x14ac:dyDescent="0.25">
      <c r="A375" s="1" t="s">
        <v>1106</v>
      </c>
      <c r="B375" s="1" t="s">
        <v>1167</v>
      </c>
      <c r="C375" s="18">
        <v>44917</v>
      </c>
      <c r="D375" s="8">
        <v>-175.2</v>
      </c>
      <c r="E375" s="27">
        <v>-20.5</v>
      </c>
      <c r="F375" s="27">
        <v>-154.69999999999999</v>
      </c>
      <c r="G375" s="18">
        <v>44917</v>
      </c>
      <c r="H375" s="1" t="s">
        <v>1116</v>
      </c>
      <c r="I375" s="19">
        <v>1662420</v>
      </c>
      <c r="J375" s="19" t="s">
        <v>1318</v>
      </c>
      <c r="K375" s="19">
        <v>168370</v>
      </c>
      <c r="L375" s="28">
        <v>44922</v>
      </c>
      <c r="M375" s="1" t="s">
        <v>186</v>
      </c>
      <c r="N375" s="11" t="s">
        <v>1301</v>
      </c>
      <c r="O375"/>
      <c r="P375" s="12">
        <v>-77.349999999999994</v>
      </c>
      <c r="Q375"/>
      <c r="R375" s="13">
        <v>2</v>
      </c>
      <c r="S375"/>
      <c r="T375" s="35" t="s">
        <v>1289</v>
      </c>
    </row>
    <row r="376" spans="1:20" ht="15" x14ac:dyDescent="0.25">
      <c r="A376" s="1" t="s">
        <v>1106</v>
      </c>
      <c r="B376" s="1" t="s">
        <v>1167</v>
      </c>
      <c r="C376" s="18">
        <v>44917</v>
      </c>
      <c r="D376" s="8">
        <v>-96.4</v>
      </c>
      <c r="E376" s="27">
        <v>-10.55</v>
      </c>
      <c r="F376" s="27">
        <v>-85.85</v>
      </c>
      <c r="G376" s="18">
        <v>44917</v>
      </c>
      <c r="H376" s="1" t="s">
        <v>1116</v>
      </c>
      <c r="I376" s="19">
        <v>1662421</v>
      </c>
      <c r="J376" s="19" t="s">
        <v>1300</v>
      </c>
      <c r="K376" s="19">
        <v>168370</v>
      </c>
      <c r="L376" s="28">
        <v>44922</v>
      </c>
      <c r="M376" s="1" t="s">
        <v>186</v>
      </c>
      <c r="N376" s="11" t="s">
        <v>1301</v>
      </c>
      <c r="O376"/>
      <c r="P376" s="12">
        <v>-85.85</v>
      </c>
      <c r="Q376"/>
      <c r="R376" s="13">
        <v>1</v>
      </c>
      <c r="S376"/>
      <c r="T376" s="35" t="s">
        <v>1289</v>
      </c>
    </row>
    <row r="377" spans="1:20" ht="15" x14ac:dyDescent="0.25">
      <c r="A377" s="1" t="s">
        <v>1106</v>
      </c>
      <c r="B377" s="1" t="s">
        <v>1168</v>
      </c>
      <c r="C377" s="18">
        <v>44917</v>
      </c>
      <c r="D377" s="8">
        <v>-25.55</v>
      </c>
      <c r="E377" s="27">
        <v>0</v>
      </c>
      <c r="F377" s="27">
        <v>-25.55</v>
      </c>
      <c r="G377" s="18">
        <v>44917</v>
      </c>
      <c r="H377" s="1" t="s">
        <v>1117</v>
      </c>
      <c r="I377" s="19">
        <v>1516597</v>
      </c>
      <c r="J377" s="19" t="s">
        <v>1303</v>
      </c>
      <c r="K377" s="19">
        <v>168370</v>
      </c>
      <c r="L377" s="28">
        <v>44922</v>
      </c>
      <c r="M377" s="1" t="s">
        <v>186</v>
      </c>
      <c r="N377" s="11" t="s">
        <v>1291</v>
      </c>
      <c r="O377"/>
      <c r="P377" s="12">
        <v>-25.55</v>
      </c>
      <c r="Q377"/>
      <c r="R377" s="13">
        <v>1</v>
      </c>
      <c r="S377"/>
      <c r="T377" s="35" t="s">
        <v>1289</v>
      </c>
    </row>
    <row r="378" spans="1:20" ht="15" x14ac:dyDescent="0.25">
      <c r="A378" s="1" t="s">
        <v>1106</v>
      </c>
      <c r="B378" s="1" t="s">
        <v>1169</v>
      </c>
      <c r="C378" s="18">
        <v>44917</v>
      </c>
      <c r="D378" s="8">
        <v>-38.08</v>
      </c>
      <c r="E378" s="27">
        <v>-9.93</v>
      </c>
      <c r="F378" s="27">
        <v>-28.15</v>
      </c>
      <c r="G378" s="18">
        <v>44917</v>
      </c>
      <c r="H378" s="1" t="s">
        <v>1118</v>
      </c>
      <c r="I378" s="19">
        <v>1540783</v>
      </c>
      <c r="J378" s="19" t="s">
        <v>1317</v>
      </c>
      <c r="K378" s="19">
        <v>168370</v>
      </c>
      <c r="L378" s="28">
        <v>44922</v>
      </c>
      <c r="M378" s="1" t="s">
        <v>186</v>
      </c>
      <c r="N378" s="11" t="s">
        <v>1298</v>
      </c>
      <c r="O378"/>
      <c r="P378" s="12">
        <v>-28.15</v>
      </c>
      <c r="Q378"/>
      <c r="R378" s="13">
        <v>1</v>
      </c>
      <c r="S378"/>
      <c r="T378" s="35" t="s">
        <v>1289</v>
      </c>
    </row>
    <row r="379" spans="1:20" ht="15" x14ac:dyDescent="0.25">
      <c r="A379" s="1" t="s">
        <v>1106</v>
      </c>
      <c r="B379" s="1" t="s">
        <v>1170</v>
      </c>
      <c r="C379" s="18">
        <v>44917</v>
      </c>
      <c r="D379" s="8">
        <v>-39</v>
      </c>
      <c r="E379" s="27">
        <v>0</v>
      </c>
      <c r="F379" s="27">
        <v>-39</v>
      </c>
      <c r="G379" s="18">
        <v>44917</v>
      </c>
      <c r="H379" s="1" t="s">
        <v>1119</v>
      </c>
      <c r="I379" s="19">
        <v>1529946</v>
      </c>
      <c r="J379" s="19" t="s">
        <v>1306</v>
      </c>
      <c r="K379" s="19">
        <v>168370</v>
      </c>
      <c r="L379" s="28">
        <v>44922</v>
      </c>
      <c r="M379" s="1" t="s">
        <v>186</v>
      </c>
      <c r="N379" s="11" t="s">
        <v>1291</v>
      </c>
      <c r="O379"/>
      <c r="P379" s="12">
        <v>-39</v>
      </c>
      <c r="Q379"/>
      <c r="R379" s="13">
        <v>1</v>
      </c>
      <c r="S379"/>
      <c r="T379" s="35" t="s">
        <v>1289</v>
      </c>
    </row>
    <row r="380" spans="1:20" ht="15" x14ac:dyDescent="0.25">
      <c r="A380" s="1" t="s">
        <v>1106</v>
      </c>
      <c r="B380" s="1" t="s">
        <v>1170</v>
      </c>
      <c r="C380" s="18">
        <v>44917</v>
      </c>
      <c r="D380" s="8">
        <v>-39</v>
      </c>
      <c r="E380" s="27">
        <v>0</v>
      </c>
      <c r="F380" s="27">
        <v>-39</v>
      </c>
      <c r="G380" s="18">
        <v>44917</v>
      </c>
      <c r="H380" s="1" t="s">
        <v>1119</v>
      </c>
      <c r="I380" s="19">
        <v>1529947</v>
      </c>
      <c r="J380" s="19" t="s">
        <v>1294</v>
      </c>
      <c r="K380" s="19">
        <v>168370</v>
      </c>
      <c r="L380" s="28">
        <v>44922</v>
      </c>
      <c r="M380" s="1" t="s">
        <v>186</v>
      </c>
      <c r="N380" s="11" t="s">
        <v>1291</v>
      </c>
      <c r="O380"/>
      <c r="P380" s="12">
        <v>-39</v>
      </c>
      <c r="Q380"/>
      <c r="R380" s="13">
        <v>1</v>
      </c>
      <c r="S380"/>
      <c r="T380" s="35" t="s">
        <v>1289</v>
      </c>
    </row>
    <row r="381" spans="1:20" ht="15" x14ac:dyDescent="0.25">
      <c r="A381" s="1" t="s">
        <v>1106</v>
      </c>
      <c r="B381" s="1" t="s">
        <v>1170</v>
      </c>
      <c r="C381" s="18">
        <v>44917</v>
      </c>
      <c r="D381" s="8">
        <v>-70.62</v>
      </c>
      <c r="E381" s="27">
        <v>0</v>
      </c>
      <c r="F381" s="27">
        <v>-70.62</v>
      </c>
      <c r="G381" s="18">
        <v>44917</v>
      </c>
      <c r="H381" s="1" t="s">
        <v>1119</v>
      </c>
      <c r="I381" s="19">
        <v>1585900</v>
      </c>
      <c r="J381" s="19" t="s">
        <v>1320</v>
      </c>
      <c r="K381" s="19">
        <v>168370</v>
      </c>
      <c r="L381" s="28">
        <v>44922</v>
      </c>
      <c r="M381" s="1" t="s">
        <v>186</v>
      </c>
      <c r="N381" s="11" t="s">
        <v>1291</v>
      </c>
      <c r="O381"/>
      <c r="P381" s="12">
        <v>-70.62</v>
      </c>
      <c r="Q381"/>
      <c r="R381" s="13">
        <v>1</v>
      </c>
      <c r="S381"/>
      <c r="T381" s="35" t="s">
        <v>1289</v>
      </c>
    </row>
    <row r="382" spans="1:20" ht="15" x14ac:dyDescent="0.25">
      <c r="A382" s="1" t="s">
        <v>1171</v>
      </c>
      <c r="B382" s="1" t="s">
        <v>1192</v>
      </c>
      <c r="C382" s="18">
        <v>44921</v>
      </c>
      <c r="D382" s="8">
        <v>-85.42</v>
      </c>
      <c r="E382" s="27">
        <v>-30.29</v>
      </c>
      <c r="F382" s="27">
        <v>-55.13</v>
      </c>
      <c r="G382" s="18">
        <v>44921</v>
      </c>
      <c r="H382" s="1" t="s">
        <v>1172</v>
      </c>
      <c r="I382" s="19">
        <v>1339333</v>
      </c>
      <c r="J382" s="19" t="s">
        <v>1337</v>
      </c>
      <c r="K382" s="19">
        <v>168547</v>
      </c>
      <c r="L382" s="28">
        <v>44923</v>
      </c>
      <c r="M382" s="1" t="s">
        <v>186</v>
      </c>
      <c r="N382" s="11" t="s">
        <v>1301</v>
      </c>
      <c r="O382"/>
      <c r="P382" s="12">
        <v>-55.13</v>
      </c>
      <c r="Q382"/>
      <c r="R382" s="13">
        <v>1</v>
      </c>
      <c r="S382"/>
      <c r="T382" s="35" t="s">
        <v>1289</v>
      </c>
    </row>
    <row r="383" spans="1:20" ht="15" x14ac:dyDescent="0.25">
      <c r="A383" s="1" t="s">
        <v>1171</v>
      </c>
      <c r="B383" s="1" t="s">
        <v>1193</v>
      </c>
      <c r="C383" s="18">
        <v>44918</v>
      </c>
      <c r="D383" s="8">
        <v>-36.590000000000003</v>
      </c>
      <c r="E383" s="27">
        <v>0</v>
      </c>
      <c r="F383" s="27">
        <v>-36.590000000000003</v>
      </c>
      <c r="G383" s="18">
        <v>44918</v>
      </c>
      <c r="H383" s="1" t="s">
        <v>1173</v>
      </c>
      <c r="I383" s="19">
        <v>1458506</v>
      </c>
      <c r="J383" s="19" t="s">
        <v>1352</v>
      </c>
      <c r="K383" s="19">
        <v>168551</v>
      </c>
      <c r="L383" s="28">
        <v>44923</v>
      </c>
      <c r="M383" s="1" t="s">
        <v>186</v>
      </c>
      <c r="N383" s="11" t="s">
        <v>1291</v>
      </c>
      <c r="O383"/>
      <c r="P383" s="12">
        <v>-36.590000000000003</v>
      </c>
      <c r="Q383"/>
      <c r="R383" s="13">
        <v>1</v>
      </c>
      <c r="S383"/>
      <c r="T383" s="35" t="s">
        <v>1289</v>
      </c>
    </row>
    <row r="384" spans="1:20" ht="15" x14ac:dyDescent="0.25">
      <c r="A384" s="1" t="s">
        <v>1171</v>
      </c>
      <c r="B384" s="1" t="s">
        <v>1194</v>
      </c>
      <c r="C384" s="18">
        <v>44918</v>
      </c>
      <c r="D384" s="8">
        <v>-64.47</v>
      </c>
      <c r="E384" s="27">
        <v>0</v>
      </c>
      <c r="F384" s="27">
        <v>-64.47</v>
      </c>
      <c r="G384" s="18">
        <v>44918</v>
      </c>
      <c r="H384" s="1" t="s">
        <v>1174</v>
      </c>
      <c r="I384" s="19">
        <v>1585796</v>
      </c>
      <c r="J384" s="19" t="s">
        <v>1309</v>
      </c>
      <c r="K384" s="19">
        <v>168551</v>
      </c>
      <c r="L384" s="28">
        <v>44923</v>
      </c>
      <c r="M384" s="1" t="s">
        <v>186</v>
      </c>
      <c r="N384" s="11" t="s">
        <v>1291</v>
      </c>
      <c r="O384"/>
      <c r="P384" s="12">
        <v>-64.47</v>
      </c>
      <c r="Q384"/>
      <c r="R384" s="13">
        <v>1</v>
      </c>
      <c r="S384"/>
      <c r="T384" s="35" t="s">
        <v>1289</v>
      </c>
    </row>
    <row r="385" spans="1:20" ht="15" x14ac:dyDescent="0.25">
      <c r="A385" s="1" t="s">
        <v>1171</v>
      </c>
      <c r="B385" s="1" t="s">
        <v>1195</v>
      </c>
      <c r="C385" s="18">
        <v>44918</v>
      </c>
      <c r="D385" s="8">
        <v>-42.07</v>
      </c>
      <c r="E385" s="27">
        <v>0</v>
      </c>
      <c r="F385" s="27">
        <v>-42.07</v>
      </c>
      <c r="G385" s="18">
        <v>44918</v>
      </c>
      <c r="H385" s="1" t="s">
        <v>1175</v>
      </c>
      <c r="I385" s="19">
        <v>1514691</v>
      </c>
      <c r="J385" s="19" t="s">
        <v>1293</v>
      </c>
      <c r="K385" s="19">
        <v>168551</v>
      </c>
      <c r="L385" s="28">
        <v>44923</v>
      </c>
      <c r="M385" s="1" t="s">
        <v>186</v>
      </c>
      <c r="N385" s="11" t="s">
        <v>1291</v>
      </c>
      <c r="O385"/>
      <c r="P385" s="12">
        <v>-42.07</v>
      </c>
      <c r="Q385"/>
      <c r="R385" s="13">
        <v>1</v>
      </c>
      <c r="S385"/>
      <c r="T385" s="35" t="s">
        <v>1289</v>
      </c>
    </row>
    <row r="386" spans="1:20" ht="15" x14ac:dyDescent="0.25">
      <c r="A386" s="1" t="s">
        <v>1171</v>
      </c>
      <c r="B386" s="1" t="s">
        <v>1196</v>
      </c>
      <c r="C386" s="18">
        <v>44918</v>
      </c>
      <c r="D386" s="8">
        <v>-25.55</v>
      </c>
      <c r="E386" s="27">
        <v>0</v>
      </c>
      <c r="F386" s="27">
        <v>-25.55</v>
      </c>
      <c r="G386" s="18">
        <v>44918</v>
      </c>
      <c r="H386" s="1" t="s">
        <v>1176</v>
      </c>
      <c r="I386" s="19">
        <v>1516592</v>
      </c>
      <c r="J386" s="19" t="s">
        <v>1299</v>
      </c>
      <c r="K386" s="19">
        <v>168551</v>
      </c>
      <c r="L386" s="28">
        <v>44923</v>
      </c>
      <c r="M386" s="1" t="s">
        <v>186</v>
      </c>
      <c r="N386" s="11" t="s">
        <v>1291</v>
      </c>
      <c r="O386"/>
      <c r="P386" s="12">
        <v>-25.55</v>
      </c>
      <c r="Q386"/>
      <c r="R386" s="13">
        <v>1</v>
      </c>
      <c r="S386"/>
      <c r="T386" s="35" t="s">
        <v>1289</v>
      </c>
    </row>
    <row r="387" spans="1:20" ht="15" x14ac:dyDescent="0.25">
      <c r="A387" s="1" t="s">
        <v>1171</v>
      </c>
      <c r="B387" s="1" t="s">
        <v>1197</v>
      </c>
      <c r="C387" s="18">
        <v>44919</v>
      </c>
      <c r="D387" s="8">
        <v>-25.55</v>
      </c>
      <c r="E387" s="27">
        <v>0</v>
      </c>
      <c r="F387" s="27">
        <v>-25.55</v>
      </c>
      <c r="G387" s="18">
        <v>44919</v>
      </c>
      <c r="H387" s="1" t="s">
        <v>1177</v>
      </c>
      <c r="I387" s="19">
        <v>1516597</v>
      </c>
      <c r="J387" s="19" t="s">
        <v>1303</v>
      </c>
      <c r="K387" s="19">
        <v>168551</v>
      </c>
      <c r="L387" s="28">
        <v>44923</v>
      </c>
      <c r="M387" s="1" t="s">
        <v>186</v>
      </c>
      <c r="N387" s="11" t="s">
        <v>1291</v>
      </c>
      <c r="O387"/>
      <c r="P387" s="12">
        <v>-25.55</v>
      </c>
      <c r="Q387"/>
      <c r="R387" s="13">
        <v>1</v>
      </c>
      <c r="S387"/>
      <c r="T387" s="35" t="s">
        <v>1289</v>
      </c>
    </row>
    <row r="388" spans="1:20" ht="15" x14ac:dyDescent="0.25">
      <c r="A388" s="1" t="s">
        <v>1171</v>
      </c>
      <c r="B388" s="1" t="s">
        <v>1198</v>
      </c>
      <c r="C388" s="18">
        <v>44918</v>
      </c>
      <c r="D388" s="8">
        <v>-141.24</v>
      </c>
      <c r="E388" s="27">
        <v>0</v>
      </c>
      <c r="F388" s="27">
        <v>-141.24</v>
      </c>
      <c r="G388" s="18">
        <v>44918</v>
      </c>
      <c r="H388" s="1" t="s">
        <v>1178</v>
      </c>
      <c r="I388" s="19">
        <v>1585798</v>
      </c>
      <c r="J388" s="19" t="s">
        <v>1319</v>
      </c>
      <c r="K388" s="19">
        <v>168551</v>
      </c>
      <c r="L388" s="28">
        <v>44923</v>
      </c>
      <c r="M388" s="1" t="s">
        <v>186</v>
      </c>
      <c r="N388" s="11" t="s">
        <v>1291</v>
      </c>
      <c r="O388"/>
      <c r="P388" s="12">
        <v>-70.62</v>
      </c>
      <c r="Q388"/>
      <c r="R388" s="13">
        <v>2</v>
      </c>
      <c r="S388"/>
      <c r="T388" s="35" t="s">
        <v>1289</v>
      </c>
    </row>
    <row r="389" spans="1:20" ht="15" x14ac:dyDescent="0.25">
      <c r="A389" s="1" t="s">
        <v>1171</v>
      </c>
      <c r="B389" s="1" t="s">
        <v>1199</v>
      </c>
      <c r="C389" s="18">
        <v>44918</v>
      </c>
      <c r="D389" s="8">
        <v>-141.24</v>
      </c>
      <c r="E389" s="27">
        <v>0</v>
      </c>
      <c r="F389" s="27">
        <v>-141.24</v>
      </c>
      <c r="G389" s="18">
        <v>44918</v>
      </c>
      <c r="H389" s="1" t="s">
        <v>1179</v>
      </c>
      <c r="I389" s="19">
        <v>1585902</v>
      </c>
      <c r="J389" s="19" t="s">
        <v>1343</v>
      </c>
      <c r="K389" s="19">
        <v>168551</v>
      </c>
      <c r="L389" s="28">
        <v>44923</v>
      </c>
      <c r="M389" s="1" t="s">
        <v>186</v>
      </c>
      <c r="N389" s="11" t="s">
        <v>1291</v>
      </c>
      <c r="O389"/>
      <c r="P389" s="12">
        <v>-70.62</v>
      </c>
      <c r="Q389"/>
      <c r="R389" s="13">
        <v>2</v>
      </c>
      <c r="S389"/>
      <c r="T389" s="35" t="s">
        <v>1289</v>
      </c>
    </row>
    <row r="390" spans="1:20" ht="15" x14ac:dyDescent="0.25">
      <c r="A390" s="1" t="s">
        <v>1171</v>
      </c>
      <c r="B390" s="1" t="s">
        <v>1200</v>
      </c>
      <c r="C390" s="18">
        <v>44918</v>
      </c>
      <c r="D390" s="8">
        <v>-84.14</v>
      </c>
      <c r="E390" s="27">
        <v>0</v>
      </c>
      <c r="F390" s="27">
        <v>-84.14</v>
      </c>
      <c r="G390" s="18">
        <v>44918</v>
      </c>
      <c r="H390" s="1" t="s">
        <v>1180</v>
      </c>
      <c r="I390" s="19">
        <v>1514691</v>
      </c>
      <c r="J390" s="19" t="s">
        <v>1293</v>
      </c>
      <c r="K390" s="19">
        <v>168551</v>
      </c>
      <c r="L390" s="28">
        <v>44923</v>
      </c>
      <c r="M390" s="1" t="s">
        <v>186</v>
      </c>
      <c r="N390" s="11" t="s">
        <v>1291</v>
      </c>
      <c r="O390"/>
      <c r="P390" s="12">
        <v>-42.07</v>
      </c>
      <c r="Q390"/>
      <c r="R390" s="13">
        <v>2</v>
      </c>
      <c r="S390"/>
      <c r="T390" s="35" t="s">
        <v>1289</v>
      </c>
    </row>
    <row r="391" spans="1:20" ht="15" x14ac:dyDescent="0.25">
      <c r="A391" s="1" t="s">
        <v>1171</v>
      </c>
      <c r="B391" s="1" t="s">
        <v>1201</v>
      </c>
      <c r="C391" s="18">
        <v>44918</v>
      </c>
      <c r="D391" s="8">
        <v>-45.56</v>
      </c>
      <c r="E391" s="27">
        <v>0</v>
      </c>
      <c r="F391" s="27">
        <v>-45.56</v>
      </c>
      <c r="G391" s="18">
        <v>44918</v>
      </c>
      <c r="H391" s="1" t="s">
        <v>1181</v>
      </c>
      <c r="I391" s="19">
        <v>1529939</v>
      </c>
      <c r="J391" s="19" t="s">
        <v>1339</v>
      </c>
      <c r="K391" s="19">
        <v>168551</v>
      </c>
      <c r="L391" s="28">
        <v>44923</v>
      </c>
      <c r="M391" s="1" t="s">
        <v>186</v>
      </c>
      <c r="N391" s="11" t="s">
        <v>1291</v>
      </c>
      <c r="O391"/>
      <c r="P391" s="12">
        <v>-22.78</v>
      </c>
      <c r="Q391"/>
      <c r="R391" s="13">
        <v>2</v>
      </c>
      <c r="S391"/>
      <c r="T391" s="35" t="s">
        <v>1289</v>
      </c>
    </row>
    <row r="392" spans="1:20" ht="15" x14ac:dyDescent="0.25">
      <c r="A392" s="1" t="s">
        <v>1171</v>
      </c>
      <c r="B392" s="1" t="s">
        <v>1202</v>
      </c>
      <c r="C392" s="18">
        <v>44919</v>
      </c>
      <c r="D392" s="8">
        <v>-42.07</v>
      </c>
      <c r="E392" s="27">
        <v>0</v>
      </c>
      <c r="F392" s="27">
        <v>-42.07</v>
      </c>
      <c r="G392" s="18">
        <v>44919</v>
      </c>
      <c r="H392" s="1" t="s">
        <v>1182</v>
      </c>
      <c r="I392" s="19">
        <v>1514684</v>
      </c>
      <c r="J392" s="19" t="s">
        <v>1324</v>
      </c>
      <c r="K392" s="19">
        <v>168551</v>
      </c>
      <c r="L392" s="28">
        <v>44923</v>
      </c>
      <c r="M392" s="1" t="s">
        <v>186</v>
      </c>
      <c r="N392" s="11" t="s">
        <v>1291</v>
      </c>
      <c r="O392"/>
      <c r="P392" s="12">
        <v>-42.07</v>
      </c>
      <c r="Q392"/>
      <c r="R392" s="13">
        <v>1</v>
      </c>
      <c r="S392"/>
      <c r="T392" s="35" t="s">
        <v>1289</v>
      </c>
    </row>
    <row r="393" spans="1:20" ht="15" x14ac:dyDescent="0.25">
      <c r="A393" s="1" t="s">
        <v>1171</v>
      </c>
      <c r="B393" s="1" t="s">
        <v>1202</v>
      </c>
      <c r="C393" s="18">
        <v>44919</v>
      </c>
      <c r="D393" s="8">
        <v>-70.62</v>
      </c>
      <c r="E393" s="27">
        <v>0</v>
      </c>
      <c r="F393" s="27">
        <v>-70.62</v>
      </c>
      <c r="G393" s="18">
        <v>44919</v>
      </c>
      <c r="H393" s="1" t="s">
        <v>1182</v>
      </c>
      <c r="I393" s="19">
        <v>1585799</v>
      </c>
      <c r="J393" s="19" t="s">
        <v>1292</v>
      </c>
      <c r="K393" s="19">
        <v>168551</v>
      </c>
      <c r="L393" s="28">
        <v>44923</v>
      </c>
      <c r="M393" s="1" t="s">
        <v>186</v>
      </c>
      <c r="N393" s="11" t="s">
        <v>1291</v>
      </c>
      <c r="O393"/>
      <c r="P393" s="12">
        <v>-70.62</v>
      </c>
      <c r="Q393"/>
      <c r="R393" s="13">
        <v>1</v>
      </c>
      <c r="S393"/>
      <c r="T393" s="35" t="s">
        <v>1289</v>
      </c>
    </row>
    <row r="394" spans="1:20" ht="15" x14ac:dyDescent="0.25">
      <c r="A394" s="1" t="s">
        <v>1171</v>
      </c>
      <c r="B394" s="1" t="s">
        <v>1203</v>
      </c>
      <c r="C394" s="18">
        <v>44921</v>
      </c>
      <c r="D394" s="8">
        <v>-38.08</v>
      </c>
      <c r="E394" s="27">
        <v>-9.93</v>
      </c>
      <c r="F394" s="27">
        <v>-28.15</v>
      </c>
      <c r="G394" s="18">
        <v>44921</v>
      </c>
      <c r="H394" s="1" t="s">
        <v>1183</v>
      </c>
      <c r="I394" s="19">
        <v>1540781</v>
      </c>
      <c r="J394" s="19" t="s">
        <v>1308</v>
      </c>
      <c r="K394" s="19">
        <v>168551</v>
      </c>
      <c r="L394" s="28">
        <v>44923</v>
      </c>
      <c r="M394" s="1" t="s">
        <v>186</v>
      </c>
      <c r="N394" s="11" t="s">
        <v>1298</v>
      </c>
      <c r="O394"/>
      <c r="P394" s="12">
        <v>-28.15</v>
      </c>
      <c r="Q394"/>
      <c r="R394" s="13">
        <v>1</v>
      </c>
      <c r="S394"/>
      <c r="T394" s="35" t="s">
        <v>1289</v>
      </c>
    </row>
    <row r="395" spans="1:20" ht="15" x14ac:dyDescent="0.25">
      <c r="A395" s="1" t="s">
        <v>1171</v>
      </c>
      <c r="B395" s="1" t="s">
        <v>1203</v>
      </c>
      <c r="C395" s="18">
        <v>44921</v>
      </c>
      <c r="D395" s="8">
        <v>-96.4</v>
      </c>
      <c r="E395" s="27">
        <v>-10.55</v>
      </c>
      <c r="F395" s="27">
        <v>-85.85</v>
      </c>
      <c r="G395" s="18">
        <v>44921</v>
      </c>
      <c r="H395" s="1" t="s">
        <v>1183</v>
      </c>
      <c r="I395" s="19">
        <v>1662421</v>
      </c>
      <c r="J395" s="19" t="s">
        <v>1300</v>
      </c>
      <c r="K395" s="19">
        <v>168551</v>
      </c>
      <c r="L395" s="28">
        <v>44923</v>
      </c>
      <c r="M395" s="1" t="s">
        <v>186</v>
      </c>
      <c r="N395" s="11" t="s">
        <v>1301</v>
      </c>
      <c r="O395"/>
      <c r="P395" s="12">
        <v>-85.85</v>
      </c>
      <c r="Q395"/>
      <c r="R395" s="13">
        <v>1</v>
      </c>
      <c r="S395"/>
      <c r="T395" s="35" t="s">
        <v>1289</v>
      </c>
    </row>
    <row r="396" spans="1:20" ht="15" x14ac:dyDescent="0.25">
      <c r="A396" s="1" t="s">
        <v>1171</v>
      </c>
      <c r="B396" s="1" t="s">
        <v>1204</v>
      </c>
      <c r="C396" s="18">
        <v>44921</v>
      </c>
      <c r="D396" s="8">
        <v>-25.55</v>
      </c>
      <c r="E396" s="27">
        <v>0</v>
      </c>
      <c r="F396" s="27">
        <v>-25.55</v>
      </c>
      <c r="G396" s="18">
        <v>44921</v>
      </c>
      <c r="H396" s="1" t="s">
        <v>1184</v>
      </c>
      <c r="I396" s="19">
        <v>1516592</v>
      </c>
      <c r="J396" s="19" t="s">
        <v>1299</v>
      </c>
      <c r="K396" s="19">
        <v>168551</v>
      </c>
      <c r="L396" s="28">
        <v>44923</v>
      </c>
      <c r="M396" s="1" t="s">
        <v>186</v>
      </c>
      <c r="N396" s="11" t="s">
        <v>1291</v>
      </c>
      <c r="O396"/>
      <c r="P396" s="12">
        <v>-25.55</v>
      </c>
      <c r="Q396"/>
      <c r="R396" s="13">
        <v>1</v>
      </c>
      <c r="S396"/>
      <c r="T396" s="35" t="s">
        <v>1289</v>
      </c>
    </row>
    <row r="397" spans="1:20" ht="15" x14ac:dyDescent="0.25">
      <c r="A397" s="1" t="s">
        <v>1171</v>
      </c>
      <c r="B397" s="1" t="s">
        <v>1205</v>
      </c>
      <c r="C397" s="18">
        <v>44921</v>
      </c>
      <c r="D397" s="8">
        <v>-70.62</v>
      </c>
      <c r="E397" s="27">
        <v>0</v>
      </c>
      <c r="F397" s="27">
        <v>-70.62</v>
      </c>
      <c r="G397" s="18">
        <v>44921</v>
      </c>
      <c r="H397" s="1" t="s">
        <v>1185</v>
      </c>
      <c r="I397" s="19">
        <v>1585900</v>
      </c>
      <c r="J397" s="19" t="s">
        <v>1320</v>
      </c>
      <c r="K397" s="19">
        <v>168551</v>
      </c>
      <c r="L397" s="28">
        <v>44923</v>
      </c>
      <c r="M397" s="1" t="s">
        <v>186</v>
      </c>
      <c r="N397" s="11" t="s">
        <v>1291</v>
      </c>
      <c r="O397"/>
      <c r="P397" s="12">
        <v>-70.62</v>
      </c>
      <c r="Q397"/>
      <c r="R397" s="13">
        <v>1</v>
      </c>
      <c r="S397"/>
      <c r="T397" s="35" t="s">
        <v>1289</v>
      </c>
    </row>
    <row r="398" spans="1:20" ht="15" x14ac:dyDescent="0.25">
      <c r="A398" s="1" t="s">
        <v>1171</v>
      </c>
      <c r="B398" s="1" t="s">
        <v>1206</v>
      </c>
      <c r="C398" s="18">
        <v>44921</v>
      </c>
      <c r="D398" s="8">
        <v>-126.12</v>
      </c>
      <c r="E398" s="27">
        <v>-31.32</v>
      </c>
      <c r="F398" s="27">
        <v>-94.8</v>
      </c>
      <c r="G398" s="18">
        <v>44921</v>
      </c>
      <c r="H398" s="1" t="s">
        <v>1186</v>
      </c>
      <c r="I398" s="19">
        <v>1540787</v>
      </c>
      <c r="J398" s="19" t="s">
        <v>1341</v>
      </c>
      <c r="K398" s="19">
        <v>168551</v>
      </c>
      <c r="L398" s="28">
        <v>44923</v>
      </c>
      <c r="M398" s="1" t="s">
        <v>186</v>
      </c>
      <c r="N398" s="11" t="s">
        <v>1298</v>
      </c>
      <c r="O398"/>
      <c r="P398" s="12">
        <v>-31.6</v>
      </c>
      <c r="Q398"/>
      <c r="R398" s="13">
        <v>2.9999999999999996</v>
      </c>
      <c r="S398"/>
      <c r="T398" s="35" t="s">
        <v>1289</v>
      </c>
    </row>
    <row r="399" spans="1:20" ht="15" x14ac:dyDescent="0.25">
      <c r="A399" s="1" t="s">
        <v>1171</v>
      </c>
      <c r="B399" s="1" t="s">
        <v>1207</v>
      </c>
      <c r="C399" s="18">
        <v>44918</v>
      </c>
      <c r="D399" s="8">
        <v>-42.04</v>
      </c>
      <c r="E399" s="27">
        <v>-10.44</v>
      </c>
      <c r="F399" s="27">
        <v>-31.6</v>
      </c>
      <c r="G399" s="18">
        <v>44918</v>
      </c>
      <c r="H399" s="1" t="s">
        <v>1187</v>
      </c>
      <c r="I399" s="19">
        <v>1540784</v>
      </c>
      <c r="J399" s="19" t="s">
        <v>1297</v>
      </c>
      <c r="K399" s="19">
        <v>168551</v>
      </c>
      <c r="L399" s="28">
        <v>44923</v>
      </c>
      <c r="M399" s="1" t="s">
        <v>186</v>
      </c>
      <c r="N399" s="11" t="s">
        <v>1298</v>
      </c>
      <c r="O399"/>
      <c r="P399" s="12">
        <v>-31.6</v>
      </c>
      <c r="Q399"/>
      <c r="R399" s="13">
        <v>1</v>
      </c>
      <c r="S399"/>
      <c r="T399" s="35" t="s">
        <v>1289</v>
      </c>
    </row>
    <row r="400" spans="1:20" ht="15" x14ac:dyDescent="0.25">
      <c r="A400" s="1" t="s">
        <v>1171</v>
      </c>
      <c r="B400" s="1" t="s">
        <v>1208</v>
      </c>
      <c r="C400" s="18">
        <v>44918</v>
      </c>
      <c r="D400" s="8">
        <v>-38.08</v>
      </c>
      <c r="E400" s="27">
        <v>-9.93</v>
      </c>
      <c r="F400" s="27">
        <v>-28.15</v>
      </c>
      <c r="G400" s="18">
        <v>44918</v>
      </c>
      <c r="H400" s="1" t="s">
        <v>1188</v>
      </c>
      <c r="I400" s="19">
        <v>1540781</v>
      </c>
      <c r="J400" s="19" t="s">
        <v>1308</v>
      </c>
      <c r="K400" s="19">
        <v>168551</v>
      </c>
      <c r="L400" s="28">
        <v>44923</v>
      </c>
      <c r="M400" s="1" t="s">
        <v>186</v>
      </c>
      <c r="N400" s="11" t="s">
        <v>1298</v>
      </c>
      <c r="O400"/>
      <c r="P400" s="12">
        <v>-28.15</v>
      </c>
      <c r="Q400"/>
      <c r="R400" s="13">
        <v>1</v>
      </c>
      <c r="S400"/>
      <c r="T400" s="35" t="s">
        <v>1289</v>
      </c>
    </row>
    <row r="401" spans="1:20" ht="15" x14ac:dyDescent="0.25">
      <c r="A401" s="1" t="s">
        <v>1171</v>
      </c>
      <c r="B401" s="1" t="s">
        <v>1208</v>
      </c>
      <c r="C401" s="18">
        <v>44918</v>
      </c>
      <c r="D401" s="8">
        <v>-38.08</v>
      </c>
      <c r="E401" s="27">
        <v>-9.93</v>
      </c>
      <c r="F401" s="27">
        <v>-28.15</v>
      </c>
      <c r="G401" s="18">
        <v>44918</v>
      </c>
      <c r="H401" s="1" t="s">
        <v>1188</v>
      </c>
      <c r="I401" s="19">
        <v>1593356</v>
      </c>
      <c r="J401" s="19" t="s">
        <v>1329</v>
      </c>
      <c r="K401" s="19">
        <v>168551</v>
      </c>
      <c r="L401" s="28">
        <v>44923</v>
      </c>
      <c r="M401" s="1" t="s">
        <v>186</v>
      </c>
      <c r="N401" s="11" t="s">
        <v>1298</v>
      </c>
      <c r="O401"/>
      <c r="P401" s="12">
        <v>-28.15</v>
      </c>
      <c r="Q401"/>
      <c r="R401" s="13">
        <v>1</v>
      </c>
      <c r="S401"/>
      <c r="T401" s="35" t="s">
        <v>1289</v>
      </c>
    </row>
    <row r="402" spans="1:20" ht="15" x14ac:dyDescent="0.25">
      <c r="A402" s="1" t="s">
        <v>1171</v>
      </c>
      <c r="B402" s="1" t="s">
        <v>1208</v>
      </c>
      <c r="C402" s="18">
        <v>44918</v>
      </c>
      <c r="D402" s="8">
        <v>-38.08</v>
      </c>
      <c r="E402" s="27">
        <v>-9.93</v>
      </c>
      <c r="F402" s="27">
        <v>-28.15</v>
      </c>
      <c r="G402" s="18">
        <v>44918</v>
      </c>
      <c r="H402" s="1" t="s">
        <v>1188</v>
      </c>
      <c r="I402" s="19">
        <v>1593357</v>
      </c>
      <c r="J402" s="19" t="s">
        <v>1302</v>
      </c>
      <c r="K402" s="19">
        <v>168551</v>
      </c>
      <c r="L402" s="28">
        <v>44923</v>
      </c>
      <c r="M402" s="1" t="s">
        <v>186</v>
      </c>
      <c r="N402" s="11" t="s">
        <v>1298</v>
      </c>
      <c r="O402"/>
      <c r="P402" s="12">
        <v>-28.15</v>
      </c>
      <c r="Q402"/>
      <c r="R402" s="13">
        <v>1</v>
      </c>
      <c r="S402"/>
      <c r="T402" s="35" t="s">
        <v>1289</v>
      </c>
    </row>
    <row r="403" spans="1:20" ht="15" x14ac:dyDescent="0.25">
      <c r="A403" s="1" t="s">
        <v>1171</v>
      </c>
      <c r="B403" s="1" t="s">
        <v>1209</v>
      </c>
      <c r="C403" s="18">
        <v>44921</v>
      </c>
      <c r="D403" s="8">
        <v>-175.2</v>
      </c>
      <c r="E403" s="27">
        <v>-20.5</v>
      </c>
      <c r="F403" s="27">
        <v>-154.69999999999999</v>
      </c>
      <c r="G403" s="18">
        <v>44921</v>
      </c>
      <c r="H403" s="1" t="s">
        <v>1189</v>
      </c>
      <c r="I403" s="19">
        <v>1662420</v>
      </c>
      <c r="J403" s="19" t="s">
        <v>1318</v>
      </c>
      <c r="K403" s="19">
        <v>168551</v>
      </c>
      <c r="L403" s="28">
        <v>44923</v>
      </c>
      <c r="M403" s="1" t="s">
        <v>186</v>
      </c>
      <c r="N403" s="11" t="s">
        <v>1301</v>
      </c>
      <c r="O403"/>
      <c r="P403" s="12">
        <v>-77.349999999999994</v>
      </c>
      <c r="Q403"/>
      <c r="R403" s="13">
        <v>2</v>
      </c>
      <c r="S403"/>
      <c r="T403" s="35" t="s">
        <v>1289</v>
      </c>
    </row>
    <row r="404" spans="1:20" ht="15" x14ac:dyDescent="0.25">
      <c r="A404" s="1" t="s">
        <v>1171</v>
      </c>
      <c r="B404" s="1" t="s">
        <v>1209</v>
      </c>
      <c r="C404" s="18">
        <v>44921</v>
      </c>
      <c r="D404" s="8">
        <v>-96.4</v>
      </c>
      <c r="E404" s="27">
        <v>-10.55</v>
      </c>
      <c r="F404" s="27">
        <v>-85.85</v>
      </c>
      <c r="G404" s="18">
        <v>44921</v>
      </c>
      <c r="H404" s="1" t="s">
        <v>1189</v>
      </c>
      <c r="I404" s="19">
        <v>1662421</v>
      </c>
      <c r="J404" s="19" t="s">
        <v>1300</v>
      </c>
      <c r="K404" s="19">
        <v>168551</v>
      </c>
      <c r="L404" s="28">
        <v>44923</v>
      </c>
      <c r="M404" s="1" t="s">
        <v>186</v>
      </c>
      <c r="N404" s="11" t="s">
        <v>1301</v>
      </c>
      <c r="O404"/>
      <c r="P404" s="12">
        <v>-85.85</v>
      </c>
      <c r="Q404"/>
      <c r="R404" s="13">
        <v>1</v>
      </c>
      <c r="S404"/>
      <c r="T404" s="35" t="s">
        <v>1289</v>
      </c>
    </row>
    <row r="405" spans="1:20" ht="15" x14ac:dyDescent="0.25">
      <c r="A405" s="1" t="s">
        <v>1171</v>
      </c>
      <c r="B405" s="1" t="s">
        <v>1210</v>
      </c>
      <c r="C405" s="18">
        <v>44921</v>
      </c>
      <c r="D405" s="8">
        <v>-39</v>
      </c>
      <c r="E405" s="27">
        <v>0</v>
      </c>
      <c r="F405" s="27">
        <v>-39</v>
      </c>
      <c r="G405" s="18">
        <v>44921</v>
      </c>
      <c r="H405" s="1" t="s">
        <v>1190</v>
      </c>
      <c r="I405" s="19">
        <v>1529946</v>
      </c>
      <c r="J405" s="19" t="s">
        <v>1306</v>
      </c>
      <c r="K405" s="19">
        <v>168551</v>
      </c>
      <c r="L405" s="28">
        <v>44923</v>
      </c>
      <c r="M405" s="1" t="s">
        <v>186</v>
      </c>
      <c r="N405" s="11" t="s">
        <v>1291</v>
      </c>
      <c r="O405"/>
      <c r="P405" s="12">
        <v>-39</v>
      </c>
      <c r="Q405"/>
      <c r="R405" s="13">
        <v>1</v>
      </c>
      <c r="S405"/>
      <c r="T405" s="35" t="s">
        <v>1289</v>
      </c>
    </row>
    <row r="406" spans="1:20" ht="15" x14ac:dyDescent="0.25">
      <c r="A406" s="1" t="s">
        <v>1171</v>
      </c>
      <c r="B406" s="1" t="s">
        <v>1211</v>
      </c>
      <c r="C406" s="18">
        <v>44921</v>
      </c>
      <c r="D406" s="8">
        <v>-87.6</v>
      </c>
      <c r="E406" s="27">
        <v>-10.25</v>
      </c>
      <c r="F406" s="27">
        <v>-77.349999999999994</v>
      </c>
      <c r="G406" s="18">
        <v>44921</v>
      </c>
      <c r="H406" s="1" t="s">
        <v>1191</v>
      </c>
      <c r="I406" s="19">
        <v>1662420</v>
      </c>
      <c r="J406" s="19" t="s">
        <v>1318</v>
      </c>
      <c r="K406" s="19">
        <v>168551</v>
      </c>
      <c r="L406" s="28">
        <v>44923</v>
      </c>
      <c r="M406" s="1" t="s">
        <v>186</v>
      </c>
      <c r="N406" s="11" t="s">
        <v>1301</v>
      </c>
      <c r="O406"/>
      <c r="P406" s="12">
        <v>-77.349999999999994</v>
      </c>
      <c r="Q406"/>
      <c r="R406" s="13">
        <v>1</v>
      </c>
      <c r="S406"/>
      <c r="T406" s="35" t="s">
        <v>1289</v>
      </c>
    </row>
    <row r="407" spans="1:20" ht="15" x14ac:dyDescent="0.25">
      <c r="A407" s="1" t="s">
        <v>1214</v>
      </c>
      <c r="B407" s="1" t="s">
        <v>1238</v>
      </c>
      <c r="C407" s="18">
        <v>44922</v>
      </c>
      <c r="D407" s="8">
        <v>-282.48</v>
      </c>
      <c r="E407" s="27">
        <v>0</v>
      </c>
      <c r="F407" s="27">
        <v>-282.48</v>
      </c>
      <c r="G407" s="18">
        <v>44922</v>
      </c>
      <c r="H407" s="1" t="s">
        <v>1215</v>
      </c>
      <c r="I407" s="19">
        <v>1585901</v>
      </c>
      <c r="J407" s="19" t="s">
        <v>1347</v>
      </c>
      <c r="K407" s="19">
        <v>168759</v>
      </c>
      <c r="L407" s="28">
        <v>44924</v>
      </c>
      <c r="M407" s="1" t="s">
        <v>186</v>
      </c>
      <c r="N407" s="11" t="s">
        <v>1291</v>
      </c>
      <c r="O407"/>
      <c r="P407" s="12">
        <v>-70.62</v>
      </c>
      <c r="Q407"/>
      <c r="R407" s="13">
        <v>4</v>
      </c>
      <c r="S407"/>
      <c r="T407" s="35" t="s">
        <v>1289</v>
      </c>
    </row>
    <row r="408" spans="1:20" s="1" customFormat="1" x14ac:dyDescent="0.2">
      <c r="A408" s="1" t="s">
        <v>1214</v>
      </c>
      <c r="B408" s="1" t="s">
        <v>1239</v>
      </c>
      <c r="C408" s="18">
        <v>44922</v>
      </c>
      <c r="D408" s="8">
        <v>-42.07</v>
      </c>
      <c r="E408" s="27">
        <v>0</v>
      </c>
      <c r="F408" s="27">
        <v>-42.07</v>
      </c>
      <c r="G408" s="18">
        <v>44922</v>
      </c>
      <c r="H408" s="1" t="s">
        <v>1216</v>
      </c>
      <c r="I408" s="19">
        <v>1514684</v>
      </c>
      <c r="J408" s="19" t="s">
        <v>1324</v>
      </c>
      <c r="K408" s="19">
        <v>168759</v>
      </c>
      <c r="L408" s="28">
        <v>44924</v>
      </c>
      <c r="M408" s="1" t="s">
        <v>186</v>
      </c>
      <c r="N408" s="11" t="s">
        <v>1291</v>
      </c>
      <c r="P408" s="12">
        <v>-42.07</v>
      </c>
      <c r="Q408" s="11"/>
      <c r="R408" s="13">
        <v>1</v>
      </c>
      <c r="S408" s="11"/>
      <c r="T408" s="35" t="s">
        <v>1289</v>
      </c>
    </row>
    <row r="409" spans="1:20" s="1" customFormat="1" x14ac:dyDescent="0.2">
      <c r="A409" s="1" t="s">
        <v>1214</v>
      </c>
      <c r="B409" s="1" t="s">
        <v>1240</v>
      </c>
      <c r="C409" s="18">
        <v>44922</v>
      </c>
      <c r="D409" s="8">
        <v>-336.32</v>
      </c>
      <c r="E409" s="27">
        <v>-83.52</v>
      </c>
      <c r="F409" s="27">
        <v>-252.8</v>
      </c>
      <c r="G409" s="18">
        <v>44922</v>
      </c>
      <c r="H409" s="1" t="s">
        <v>1217</v>
      </c>
      <c r="I409" s="19">
        <v>1540787</v>
      </c>
      <c r="J409" s="19" t="s">
        <v>1341</v>
      </c>
      <c r="K409" s="19">
        <v>168759</v>
      </c>
      <c r="L409" s="28">
        <v>44924</v>
      </c>
      <c r="M409" s="1" t="s">
        <v>186</v>
      </c>
      <c r="N409" s="11" t="s">
        <v>1298</v>
      </c>
      <c r="P409" s="12">
        <v>-31.6</v>
      </c>
      <c r="Q409" s="11"/>
      <c r="R409" s="13">
        <v>8</v>
      </c>
      <c r="S409" s="11"/>
      <c r="T409" s="35" t="s">
        <v>1289</v>
      </c>
    </row>
    <row r="410" spans="1:20" s="1" customFormat="1" x14ac:dyDescent="0.2">
      <c r="A410" s="1" t="s">
        <v>1214</v>
      </c>
      <c r="B410" s="1" t="s">
        <v>1241</v>
      </c>
      <c r="C410" s="18">
        <v>44922</v>
      </c>
      <c r="D410" s="8">
        <v>-87.6</v>
      </c>
      <c r="E410" s="27">
        <v>-10.25</v>
      </c>
      <c r="F410" s="27">
        <v>-77.349999999999994</v>
      </c>
      <c r="G410" s="18">
        <v>44922</v>
      </c>
      <c r="H410" s="1" t="s">
        <v>1218</v>
      </c>
      <c r="I410" s="19">
        <v>1662420</v>
      </c>
      <c r="J410" s="19" t="s">
        <v>1318</v>
      </c>
      <c r="K410" s="19">
        <v>168759</v>
      </c>
      <c r="L410" s="28">
        <v>44924</v>
      </c>
      <c r="M410" s="1" t="s">
        <v>186</v>
      </c>
      <c r="N410" s="11" t="s">
        <v>1301</v>
      </c>
      <c r="P410" s="12">
        <v>-77.349999999999994</v>
      </c>
      <c r="Q410" s="11"/>
      <c r="R410" s="13">
        <v>1</v>
      </c>
      <c r="S410" s="11"/>
      <c r="T410" s="35" t="s">
        <v>1289</v>
      </c>
    </row>
    <row r="411" spans="1:20" s="1" customFormat="1" x14ac:dyDescent="0.2">
      <c r="A411" s="1" t="s">
        <v>1214</v>
      </c>
      <c r="B411" s="1" t="s">
        <v>1241</v>
      </c>
      <c r="C411" s="18">
        <v>44922</v>
      </c>
      <c r="D411" s="8">
        <v>-192.8</v>
      </c>
      <c r="E411" s="27">
        <v>-21.1</v>
      </c>
      <c r="F411" s="27">
        <v>-171.7</v>
      </c>
      <c r="G411" s="18">
        <v>44922</v>
      </c>
      <c r="H411" s="1" t="s">
        <v>1218</v>
      </c>
      <c r="I411" s="19">
        <v>1662421</v>
      </c>
      <c r="J411" s="19" t="s">
        <v>1300</v>
      </c>
      <c r="K411" s="19">
        <v>168759</v>
      </c>
      <c r="L411" s="28">
        <v>44924</v>
      </c>
      <c r="M411" s="1" t="s">
        <v>186</v>
      </c>
      <c r="N411" s="11" t="s">
        <v>1301</v>
      </c>
      <c r="P411" s="12">
        <v>-85.85</v>
      </c>
      <c r="Q411" s="11"/>
      <c r="R411" s="13">
        <v>2</v>
      </c>
      <c r="S411" s="11"/>
      <c r="T411" s="35" t="s">
        <v>1289</v>
      </c>
    </row>
    <row r="412" spans="1:20" s="1" customFormat="1" x14ac:dyDescent="0.2">
      <c r="A412" s="1" t="s">
        <v>1214</v>
      </c>
      <c r="B412" s="1" t="s">
        <v>1241</v>
      </c>
      <c r="C412" s="18">
        <v>44922</v>
      </c>
      <c r="D412" s="8">
        <v>-192.8</v>
      </c>
      <c r="E412" s="27">
        <v>-21.1</v>
      </c>
      <c r="F412" s="27">
        <v>-171.7</v>
      </c>
      <c r="G412" s="18">
        <v>44922</v>
      </c>
      <c r="H412" s="1" t="s">
        <v>1218</v>
      </c>
      <c r="I412" s="19">
        <v>1662422</v>
      </c>
      <c r="J412" s="19" t="s">
        <v>1327</v>
      </c>
      <c r="K412" s="19">
        <v>168759</v>
      </c>
      <c r="L412" s="28">
        <v>44924</v>
      </c>
      <c r="M412" s="1" t="s">
        <v>186</v>
      </c>
      <c r="N412" s="11" t="s">
        <v>1301</v>
      </c>
      <c r="P412" s="12">
        <v>-85.85</v>
      </c>
      <c r="Q412" s="11"/>
      <c r="R412" s="13">
        <v>2</v>
      </c>
      <c r="S412" s="11"/>
      <c r="T412" s="35" t="s">
        <v>1289</v>
      </c>
    </row>
    <row r="413" spans="1:20" s="1" customFormat="1" x14ac:dyDescent="0.2">
      <c r="A413" s="1" t="s">
        <v>1214</v>
      </c>
      <c r="B413" s="1" t="s">
        <v>1242</v>
      </c>
      <c r="C413" s="18">
        <v>44922</v>
      </c>
      <c r="D413" s="8">
        <v>-38.08</v>
      </c>
      <c r="E413" s="27">
        <v>-9.93</v>
      </c>
      <c r="F413" s="27">
        <v>-28.15</v>
      </c>
      <c r="G413" s="18">
        <v>44922</v>
      </c>
      <c r="H413" s="1" t="s">
        <v>1219</v>
      </c>
      <c r="I413" s="19">
        <v>1540781</v>
      </c>
      <c r="J413" s="19" t="s">
        <v>1308</v>
      </c>
      <c r="K413" s="19">
        <v>168759</v>
      </c>
      <c r="L413" s="28">
        <v>44924</v>
      </c>
      <c r="M413" s="1" t="s">
        <v>186</v>
      </c>
      <c r="N413" s="11" t="s">
        <v>1298</v>
      </c>
      <c r="P413" s="12">
        <v>-28.15</v>
      </c>
      <c r="Q413" s="11"/>
      <c r="R413" s="13">
        <v>1</v>
      </c>
      <c r="S413" s="11"/>
      <c r="T413" s="35" t="s">
        <v>1289</v>
      </c>
    </row>
    <row r="414" spans="1:20" s="1" customFormat="1" x14ac:dyDescent="0.2">
      <c r="A414" s="1" t="s">
        <v>1214</v>
      </c>
      <c r="B414" s="1" t="s">
        <v>1242</v>
      </c>
      <c r="C414" s="18">
        <v>44922</v>
      </c>
      <c r="D414" s="8">
        <v>-38.08</v>
      </c>
      <c r="E414" s="27">
        <v>-9.93</v>
      </c>
      <c r="F414" s="27">
        <v>-28.15</v>
      </c>
      <c r="G414" s="18">
        <v>44922</v>
      </c>
      <c r="H414" s="1" t="s">
        <v>1219</v>
      </c>
      <c r="I414" s="19">
        <v>1593356</v>
      </c>
      <c r="J414" s="19" t="s">
        <v>1329</v>
      </c>
      <c r="K414" s="19">
        <v>168759</v>
      </c>
      <c r="L414" s="28">
        <v>44924</v>
      </c>
      <c r="M414" s="1" t="s">
        <v>186</v>
      </c>
      <c r="N414" s="11" t="s">
        <v>1298</v>
      </c>
      <c r="P414" s="12">
        <v>-28.15</v>
      </c>
      <c r="Q414" s="11"/>
      <c r="R414" s="13">
        <v>1</v>
      </c>
      <c r="S414" s="11"/>
      <c r="T414" s="35" t="s">
        <v>1289</v>
      </c>
    </row>
    <row r="415" spans="1:20" s="1" customFormat="1" x14ac:dyDescent="0.2">
      <c r="A415" s="1" t="s">
        <v>1214</v>
      </c>
      <c r="B415" s="1" t="s">
        <v>1243</v>
      </c>
      <c r="C415" s="18">
        <v>44922</v>
      </c>
      <c r="D415" s="8">
        <v>-45.56</v>
      </c>
      <c r="E415" s="27">
        <v>0</v>
      </c>
      <c r="F415" s="27">
        <v>-45.56</v>
      </c>
      <c r="G415" s="18">
        <v>44922</v>
      </c>
      <c r="H415" s="1" t="s">
        <v>1220</v>
      </c>
      <c r="I415" s="19">
        <v>1529939</v>
      </c>
      <c r="J415" s="19" t="s">
        <v>1339</v>
      </c>
      <c r="K415" s="19">
        <v>168759</v>
      </c>
      <c r="L415" s="28">
        <v>44924</v>
      </c>
      <c r="M415" s="1" t="s">
        <v>186</v>
      </c>
      <c r="N415" s="11" t="s">
        <v>1291</v>
      </c>
      <c r="P415" s="12">
        <v>-22.78</v>
      </c>
      <c r="Q415" s="11"/>
      <c r="R415" s="13">
        <v>2</v>
      </c>
      <c r="S415" s="11"/>
      <c r="T415" s="35" t="s">
        <v>1289</v>
      </c>
    </row>
    <row r="416" spans="1:20" s="1" customFormat="1" x14ac:dyDescent="0.2">
      <c r="A416" s="1" t="s">
        <v>1214</v>
      </c>
      <c r="B416" s="1" t="s">
        <v>1243</v>
      </c>
      <c r="C416" s="18">
        <v>44922</v>
      </c>
      <c r="D416" s="8">
        <v>-64.47</v>
      </c>
      <c r="E416" s="27">
        <v>0</v>
      </c>
      <c r="F416" s="27">
        <v>-64.47</v>
      </c>
      <c r="G416" s="18">
        <v>44922</v>
      </c>
      <c r="H416" s="1" t="s">
        <v>1220</v>
      </c>
      <c r="I416" s="19">
        <v>1585797</v>
      </c>
      <c r="J416" s="19" t="s">
        <v>1305</v>
      </c>
      <c r="K416" s="19">
        <v>168759</v>
      </c>
      <c r="L416" s="28">
        <v>44924</v>
      </c>
      <c r="M416" s="1" t="s">
        <v>186</v>
      </c>
      <c r="N416" s="11" t="s">
        <v>1291</v>
      </c>
      <c r="P416" s="12">
        <v>-64.47</v>
      </c>
      <c r="Q416" s="11"/>
      <c r="R416" s="13">
        <v>1</v>
      </c>
      <c r="S416" s="11"/>
      <c r="T416" s="35" t="s">
        <v>1289</v>
      </c>
    </row>
    <row r="417" spans="1:20" s="1" customFormat="1" x14ac:dyDescent="0.2">
      <c r="A417" s="1" t="s">
        <v>1214</v>
      </c>
      <c r="B417" s="1" t="s">
        <v>1243</v>
      </c>
      <c r="C417" s="18">
        <v>44922</v>
      </c>
      <c r="D417" s="8">
        <v>-70.62</v>
      </c>
      <c r="E417" s="27">
        <v>0</v>
      </c>
      <c r="F417" s="27">
        <v>-70.62</v>
      </c>
      <c r="G417" s="18">
        <v>44922</v>
      </c>
      <c r="H417" s="1" t="s">
        <v>1220</v>
      </c>
      <c r="I417" s="19">
        <v>1585799</v>
      </c>
      <c r="J417" s="19" t="s">
        <v>1292</v>
      </c>
      <c r="K417" s="19">
        <v>168759</v>
      </c>
      <c r="L417" s="28">
        <v>44924</v>
      </c>
      <c r="M417" s="1" t="s">
        <v>186</v>
      </c>
      <c r="N417" s="11" t="s">
        <v>1291</v>
      </c>
      <c r="P417" s="12">
        <v>-70.62</v>
      </c>
      <c r="Q417" s="11"/>
      <c r="R417" s="13">
        <v>1</v>
      </c>
      <c r="S417" s="11"/>
      <c r="T417" s="35" t="s">
        <v>1289</v>
      </c>
    </row>
    <row r="418" spans="1:20" s="1" customFormat="1" x14ac:dyDescent="0.2">
      <c r="A418" s="1" t="s">
        <v>1214</v>
      </c>
      <c r="B418" s="1" t="s">
        <v>1244</v>
      </c>
      <c r="C418" s="18">
        <v>44922</v>
      </c>
      <c r="D418" s="8">
        <v>-38.08</v>
      </c>
      <c r="E418" s="27">
        <v>-9.93</v>
      </c>
      <c r="F418" s="27">
        <v>-28.15</v>
      </c>
      <c r="G418" s="18">
        <v>44922</v>
      </c>
      <c r="H418" s="1" t="s">
        <v>1221</v>
      </c>
      <c r="I418" s="19">
        <v>1540781</v>
      </c>
      <c r="J418" s="19" t="s">
        <v>1308</v>
      </c>
      <c r="K418" s="19">
        <v>168759</v>
      </c>
      <c r="L418" s="28">
        <v>44924</v>
      </c>
      <c r="M418" s="1" t="s">
        <v>186</v>
      </c>
      <c r="N418" s="11" t="s">
        <v>1298</v>
      </c>
      <c r="P418" s="12">
        <v>-28.15</v>
      </c>
      <c r="Q418" s="11"/>
      <c r="R418" s="13">
        <v>1</v>
      </c>
      <c r="S418" s="11"/>
      <c r="T418" s="35" t="s">
        <v>1289</v>
      </c>
    </row>
    <row r="419" spans="1:20" s="1" customFormat="1" x14ac:dyDescent="0.2">
      <c r="A419" s="1" t="s">
        <v>1214</v>
      </c>
      <c r="B419" s="1" t="s">
        <v>1245</v>
      </c>
      <c r="C419" s="18">
        <v>44922</v>
      </c>
      <c r="D419" s="8">
        <v>-42.07</v>
      </c>
      <c r="E419" s="27">
        <v>0</v>
      </c>
      <c r="F419" s="27">
        <v>-42.07</v>
      </c>
      <c r="G419" s="18">
        <v>44922</v>
      </c>
      <c r="H419" s="1" t="s">
        <v>1222</v>
      </c>
      <c r="I419" s="19">
        <v>1514688</v>
      </c>
      <c r="J419" s="19" t="s">
        <v>1304</v>
      </c>
      <c r="K419" s="19">
        <v>168759</v>
      </c>
      <c r="L419" s="28">
        <v>44924</v>
      </c>
      <c r="M419" s="1" t="s">
        <v>186</v>
      </c>
      <c r="N419" s="11" t="s">
        <v>1291</v>
      </c>
      <c r="P419" s="12">
        <v>-42.07</v>
      </c>
      <c r="Q419" s="11"/>
      <c r="R419" s="13">
        <v>1</v>
      </c>
      <c r="S419" s="11"/>
      <c r="T419" s="35" t="s">
        <v>1289</v>
      </c>
    </row>
    <row r="420" spans="1:20" s="1" customFormat="1" x14ac:dyDescent="0.2">
      <c r="A420" s="1" t="s">
        <v>1214</v>
      </c>
      <c r="B420" s="1" t="s">
        <v>1246</v>
      </c>
      <c r="C420" s="18">
        <v>44922</v>
      </c>
      <c r="D420" s="8">
        <v>-96.4</v>
      </c>
      <c r="E420" s="27">
        <v>-10.55</v>
      </c>
      <c r="F420" s="27">
        <v>-85.85</v>
      </c>
      <c r="G420" s="18">
        <v>44922</v>
      </c>
      <c r="H420" s="1" t="s">
        <v>1223</v>
      </c>
      <c r="I420" s="19">
        <v>1662421</v>
      </c>
      <c r="J420" s="19" t="s">
        <v>1300</v>
      </c>
      <c r="K420" s="19">
        <v>168759</v>
      </c>
      <c r="L420" s="28">
        <v>44924</v>
      </c>
      <c r="M420" s="1" t="s">
        <v>186</v>
      </c>
      <c r="N420" s="11" t="s">
        <v>1301</v>
      </c>
      <c r="P420" s="12">
        <v>-85.85</v>
      </c>
      <c r="Q420" s="11"/>
      <c r="R420" s="13">
        <v>1</v>
      </c>
      <c r="S420" s="11"/>
      <c r="T420" s="35" t="s">
        <v>1289</v>
      </c>
    </row>
    <row r="421" spans="1:20" s="1" customFormat="1" x14ac:dyDescent="0.2">
      <c r="A421" s="1" t="s">
        <v>1214</v>
      </c>
      <c r="B421" s="1" t="s">
        <v>1247</v>
      </c>
      <c r="C421" s="18">
        <v>44922</v>
      </c>
      <c r="D421" s="8">
        <v>-64.47</v>
      </c>
      <c r="E421" s="27">
        <v>0</v>
      </c>
      <c r="F421" s="27">
        <v>-64.47</v>
      </c>
      <c r="G421" s="18">
        <v>44922</v>
      </c>
      <c r="H421" s="1" t="s">
        <v>1224</v>
      </c>
      <c r="I421" s="19">
        <v>1585794</v>
      </c>
      <c r="J421" s="19" t="s">
        <v>1338</v>
      </c>
      <c r="K421" s="19">
        <v>168759</v>
      </c>
      <c r="L421" s="28">
        <v>44924</v>
      </c>
      <c r="M421" s="1" t="s">
        <v>186</v>
      </c>
      <c r="N421" s="11" t="s">
        <v>1291</v>
      </c>
      <c r="P421" s="12">
        <v>-64.47</v>
      </c>
      <c r="Q421" s="11"/>
      <c r="R421" s="13">
        <v>1</v>
      </c>
      <c r="S421" s="11"/>
      <c r="T421" s="35" t="s">
        <v>1289</v>
      </c>
    </row>
    <row r="422" spans="1:20" s="1" customFormat="1" x14ac:dyDescent="0.2">
      <c r="A422" s="1" t="s">
        <v>1214</v>
      </c>
      <c r="B422" s="1" t="s">
        <v>1248</v>
      </c>
      <c r="C422" s="18">
        <v>44922</v>
      </c>
      <c r="D422" s="8">
        <v>-78</v>
      </c>
      <c r="E422" s="27">
        <v>0</v>
      </c>
      <c r="F422" s="27">
        <v>-78</v>
      </c>
      <c r="G422" s="18">
        <v>44922</v>
      </c>
      <c r="H422" s="1" t="s">
        <v>1225</v>
      </c>
      <c r="I422" s="19">
        <v>1529946</v>
      </c>
      <c r="J422" s="19" t="s">
        <v>1306</v>
      </c>
      <c r="K422" s="19">
        <v>168759</v>
      </c>
      <c r="L422" s="28">
        <v>44924</v>
      </c>
      <c r="M422" s="1" t="s">
        <v>186</v>
      </c>
      <c r="N422" s="11" t="s">
        <v>1291</v>
      </c>
      <c r="P422" s="12">
        <v>-39</v>
      </c>
      <c r="Q422" s="11"/>
      <c r="R422" s="13">
        <v>2</v>
      </c>
      <c r="S422" s="11"/>
      <c r="T422" s="35" t="s">
        <v>1289</v>
      </c>
    </row>
    <row r="423" spans="1:20" s="1" customFormat="1" x14ac:dyDescent="0.2">
      <c r="A423" s="1" t="s">
        <v>1214</v>
      </c>
      <c r="B423" s="1" t="s">
        <v>1248</v>
      </c>
      <c r="C423" s="18">
        <v>44922</v>
      </c>
      <c r="D423" s="8">
        <v>-78</v>
      </c>
      <c r="E423" s="27">
        <v>0</v>
      </c>
      <c r="F423" s="27">
        <v>-78</v>
      </c>
      <c r="G423" s="18">
        <v>44922</v>
      </c>
      <c r="H423" s="1" t="s">
        <v>1225</v>
      </c>
      <c r="I423" s="19">
        <v>1529947</v>
      </c>
      <c r="J423" s="19" t="s">
        <v>1294</v>
      </c>
      <c r="K423" s="19">
        <v>168759</v>
      </c>
      <c r="L423" s="28">
        <v>44924</v>
      </c>
      <c r="M423" s="1" t="s">
        <v>186</v>
      </c>
      <c r="N423" s="11" t="s">
        <v>1291</v>
      </c>
      <c r="P423" s="12">
        <v>-39</v>
      </c>
      <c r="Q423" s="11"/>
      <c r="R423" s="13">
        <v>2</v>
      </c>
      <c r="S423" s="11"/>
      <c r="T423" s="35" t="s">
        <v>1289</v>
      </c>
    </row>
    <row r="424" spans="1:20" s="1" customFormat="1" x14ac:dyDescent="0.2">
      <c r="A424" s="1" t="s">
        <v>1214</v>
      </c>
      <c r="B424" s="1" t="s">
        <v>1249</v>
      </c>
      <c r="C424" s="18">
        <v>44922</v>
      </c>
      <c r="D424" s="8">
        <v>-70.62</v>
      </c>
      <c r="E424" s="27">
        <v>0</v>
      </c>
      <c r="F424" s="27">
        <v>-70.62</v>
      </c>
      <c r="G424" s="18">
        <v>44922</v>
      </c>
      <c r="H424" s="1" t="s">
        <v>1226</v>
      </c>
      <c r="I424" s="19">
        <v>1585900</v>
      </c>
      <c r="J424" s="19" t="s">
        <v>1320</v>
      </c>
      <c r="K424" s="19">
        <v>168759</v>
      </c>
      <c r="L424" s="28">
        <v>44924</v>
      </c>
      <c r="M424" s="1" t="s">
        <v>186</v>
      </c>
      <c r="N424" s="11" t="s">
        <v>1291</v>
      </c>
      <c r="P424" s="12">
        <v>-70.62</v>
      </c>
      <c r="Q424" s="11"/>
      <c r="R424" s="13">
        <v>1</v>
      </c>
      <c r="S424" s="11"/>
      <c r="T424" s="35" t="s">
        <v>1289</v>
      </c>
    </row>
    <row r="425" spans="1:20" s="1" customFormat="1" x14ac:dyDescent="0.2">
      <c r="A425" s="1" t="s">
        <v>1214</v>
      </c>
      <c r="B425" s="1" t="s">
        <v>1250</v>
      </c>
      <c r="C425" s="18">
        <v>44922</v>
      </c>
      <c r="D425" s="8">
        <v>-42.07</v>
      </c>
      <c r="E425" s="27">
        <v>0</v>
      </c>
      <c r="F425" s="27">
        <v>-42.07</v>
      </c>
      <c r="G425" s="18">
        <v>44922</v>
      </c>
      <c r="H425" s="1" t="s">
        <v>1227</v>
      </c>
      <c r="I425" s="19">
        <v>1514688</v>
      </c>
      <c r="J425" s="19" t="s">
        <v>1304</v>
      </c>
      <c r="K425" s="19">
        <v>168759</v>
      </c>
      <c r="L425" s="28">
        <v>44924</v>
      </c>
      <c r="M425" s="1" t="s">
        <v>186</v>
      </c>
      <c r="N425" s="11" t="s">
        <v>1291</v>
      </c>
      <c r="P425" s="12">
        <v>-42.07</v>
      </c>
      <c r="Q425" s="11"/>
      <c r="R425" s="13">
        <v>1</v>
      </c>
      <c r="S425" s="11"/>
      <c r="T425" s="35" t="s">
        <v>1289</v>
      </c>
    </row>
    <row r="426" spans="1:20" s="1" customFormat="1" x14ac:dyDescent="0.2">
      <c r="A426" s="1" t="s">
        <v>1214</v>
      </c>
      <c r="B426" s="1" t="s">
        <v>1251</v>
      </c>
      <c r="C426" s="18">
        <v>44922</v>
      </c>
      <c r="D426" s="8">
        <v>-87.6</v>
      </c>
      <c r="E426" s="27">
        <v>-10.25</v>
      </c>
      <c r="F426" s="27">
        <v>-77.349999999999994</v>
      </c>
      <c r="G426" s="18">
        <v>44922</v>
      </c>
      <c r="H426" s="1" t="s">
        <v>1228</v>
      </c>
      <c r="I426" s="19">
        <v>1662420</v>
      </c>
      <c r="J426" s="19" t="s">
        <v>1318</v>
      </c>
      <c r="K426" s="19">
        <v>168759</v>
      </c>
      <c r="L426" s="28">
        <v>44924</v>
      </c>
      <c r="M426" s="1" t="s">
        <v>186</v>
      </c>
      <c r="N426" s="11" t="s">
        <v>1301</v>
      </c>
      <c r="P426" s="12">
        <v>-77.349999999999994</v>
      </c>
      <c r="Q426" s="11"/>
      <c r="R426" s="13">
        <v>1</v>
      </c>
      <c r="S426" s="11"/>
      <c r="T426" s="35" t="s">
        <v>1289</v>
      </c>
    </row>
    <row r="427" spans="1:20" s="1" customFormat="1" x14ac:dyDescent="0.2">
      <c r="A427" s="1" t="s">
        <v>1214</v>
      </c>
      <c r="B427" s="1" t="s">
        <v>1252</v>
      </c>
      <c r="C427" s="18">
        <v>44922</v>
      </c>
      <c r="D427" s="8">
        <v>-42.07</v>
      </c>
      <c r="E427" s="27">
        <v>0</v>
      </c>
      <c r="F427" s="27">
        <v>-42.07</v>
      </c>
      <c r="G427" s="18">
        <v>44922</v>
      </c>
      <c r="H427" s="1" t="s">
        <v>1229</v>
      </c>
      <c r="I427" s="19">
        <v>1514685</v>
      </c>
      <c r="J427" s="19" t="s">
        <v>1353</v>
      </c>
      <c r="K427" s="19">
        <v>168759</v>
      </c>
      <c r="L427" s="28">
        <v>44924</v>
      </c>
      <c r="M427" s="1" t="s">
        <v>186</v>
      </c>
      <c r="N427" s="11" t="s">
        <v>1291</v>
      </c>
      <c r="P427" s="12">
        <v>-42.07</v>
      </c>
      <c r="Q427" s="11"/>
      <c r="R427" s="13">
        <v>1</v>
      </c>
      <c r="S427" s="11"/>
      <c r="T427" s="35" t="s">
        <v>1289</v>
      </c>
    </row>
    <row r="428" spans="1:20" s="1" customFormat="1" x14ac:dyDescent="0.2">
      <c r="A428" s="1" t="s">
        <v>1214</v>
      </c>
      <c r="B428" s="1" t="s">
        <v>1252</v>
      </c>
      <c r="C428" s="18">
        <v>44922</v>
      </c>
      <c r="D428" s="8">
        <v>-141.24</v>
      </c>
      <c r="E428" s="27">
        <v>0</v>
      </c>
      <c r="F428" s="27">
        <v>-141.24</v>
      </c>
      <c r="G428" s="18">
        <v>44922</v>
      </c>
      <c r="H428" s="1" t="s">
        <v>1229</v>
      </c>
      <c r="I428" s="19">
        <v>1585902</v>
      </c>
      <c r="J428" s="19" t="s">
        <v>1343</v>
      </c>
      <c r="K428" s="19">
        <v>168759</v>
      </c>
      <c r="L428" s="28">
        <v>44924</v>
      </c>
      <c r="M428" s="1" t="s">
        <v>186</v>
      </c>
      <c r="N428" s="11" t="s">
        <v>1291</v>
      </c>
      <c r="P428" s="12">
        <v>-70.62</v>
      </c>
      <c r="Q428" s="11"/>
      <c r="R428" s="13">
        <v>2</v>
      </c>
      <c r="S428" s="11"/>
      <c r="T428" s="35" t="s">
        <v>1289</v>
      </c>
    </row>
    <row r="429" spans="1:20" s="1" customFormat="1" x14ac:dyDescent="0.2">
      <c r="A429" s="1" t="s">
        <v>1214</v>
      </c>
      <c r="B429" s="1" t="s">
        <v>1253</v>
      </c>
      <c r="C429" s="18">
        <v>44922</v>
      </c>
      <c r="D429" s="8">
        <v>-76.16</v>
      </c>
      <c r="E429" s="27">
        <v>-19.86</v>
      </c>
      <c r="F429" s="27">
        <v>-56.3</v>
      </c>
      <c r="G429" s="18">
        <v>44922</v>
      </c>
      <c r="H429" s="1" t="s">
        <v>1230</v>
      </c>
      <c r="I429" s="19">
        <v>1540781</v>
      </c>
      <c r="J429" s="19" t="s">
        <v>1308</v>
      </c>
      <c r="K429" s="19">
        <v>168759</v>
      </c>
      <c r="L429" s="28">
        <v>44924</v>
      </c>
      <c r="M429" s="1" t="s">
        <v>186</v>
      </c>
      <c r="N429" s="11" t="s">
        <v>1298</v>
      </c>
      <c r="P429" s="12">
        <v>-28.15</v>
      </c>
      <c r="Q429" s="11"/>
      <c r="R429" s="13">
        <v>2</v>
      </c>
      <c r="S429" s="11"/>
      <c r="T429" s="35" t="s">
        <v>1289</v>
      </c>
    </row>
    <row r="430" spans="1:20" s="1" customFormat="1" x14ac:dyDescent="0.2">
      <c r="A430" s="1" t="s">
        <v>1214</v>
      </c>
      <c r="B430" s="1" t="s">
        <v>1254</v>
      </c>
      <c r="C430" s="18">
        <v>44922</v>
      </c>
      <c r="D430" s="8">
        <v>-96.4</v>
      </c>
      <c r="E430" s="27">
        <v>-10.55</v>
      </c>
      <c r="F430" s="27">
        <v>-85.85</v>
      </c>
      <c r="G430" s="18">
        <v>44922</v>
      </c>
      <c r="H430" s="1" t="s">
        <v>1231</v>
      </c>
      <c r="I430" s="19">
        <v>1662422</v>
      </c>
      <c r="J430" s="19" t="s">
        <v>1327</v>
      </c>
      <c r="K430" s="19">
        <v>168759</v>
      </c>
      <c r="L430" s="28">
        <v>44924</v>
      </c>
      <c r="M430" s="1" t="s">
        <v>186</v>
      </c>
      <c r="N430" s="11" t="s">
        <v>1301</v>
      </c>
      <c r="P430" s="12">
        <v>-85.85</v>
      </c>
      <c r="Q430" s="11"/>
      <c r="R430" s="13">
        <v>1</v>
      </c>
      <c r="S430" s="11"/>
      <c r="T430" s="35" t="s">
        <v>1289</v>
      </c>
    </row>
    <row r="431" spans="1:20" s="1" customFormat="1" x14ac:dyDescent="0.2">
      <c r="A431" s="1" t="s">
        <v>1214</v>
      </c>
      <c r="B431" s="1" t="s">
        <v>1255</v>
      </c>
      <c r="C431" s="18">
        <v>44922</v>
      </c>
      <c r="D431" s="8">
        <v>-42.04</v>
      </c>
      <c r="E431" s="27">
        <v>-10.44</v>
      </c>
      <c r="F431" s="27">
        <v>-31.6</v>
      </c>
      <c r="G431" s="18">
        <v>44922</v>
      </c>
      <c r="H431" s="1" t="s">
        <v>1232</v>
      </c>
      <c r="I431" s="19">
        <v>1593358</v>
      </c>
      <c r="J431" s="19" t="s">
        <v>1322</v>
      </c>
      <c r="K431" s="19">
        <v>168759</v>
      </c>
      <c r="L431" s="28">
        <v>44924</v>
      </c>
      <c r="M431" s="1" t="s">
        <v>186</v>
      </c>
      <c r="N431" s="11" t="s">
        <v>1298</v>
      </c>
      <c r="P431" s="12">
        <v>-31.6</v>
      </c>
      <c r="Q431" s="11"/>
      <c r="R431" s="13">
        <v>1</v>
      </c>
      <c r="S431" s="11"/>
      <c r="T431" s="35" t="s">
        <v>1289</v>
      </c>
    </row>
    <row r="432" spans="1:20" s="1" customFormat="1" x14ac:dyDescent="0.2">
      <c r="A432" s="1" t="s">
        <v>1214</v>
      </c>
      <c r="B432" s="1" t="s">
        <v>1255</v>
      </c>
      <c r="C432" s="18">
        <v>44922</v>
      </c>
      <c r="D432" s="8">
        <v>-87.6</v>
      </c>
      <c r="E432" s="27">
        <v>-10.25</v>
      </c>
      <c r="F432" s="27">
        <v>-77.349999999999994</v>
      </c>
      <c r="G432" s="18">
        <v>44922</v>
      </c>
      <c r="H432" s="1" t="s">
        <v>1232</v>
      </c>
      <c r="I432" s="19">
        <v>1662420</v>
      </c>
      <c r="J432" s="19" t="s">
        <v>1318</v>
      </c>
      <c r="K432" s="19">
        <v>168759</v>
      </c>
      <c r="L432" s="28">
        <v>44924</v>
      </c>
      <c r="M432" s="1" t="s">
        <v>186</v>
      </c>
      <c r="N432" s="11" t="s">
        <v>1301</v>
      </c>
      <c r="P432" s="12">
        <v>-77.349999999999994</v>
      </c>
      <c r="Q432" s="11"/>
      <c r="R432" s="13">
        <v>1</v>
      </c>
      <c r="S432" s="11"/>
      <c r="T432" s="35" t="s">
        <v>1289</v>
      </c>
    </row>
    <row r="433" spans="1:20" s="1" customFormat="1" x14ac:dyDescent="0.2">
      <c r="A433" s="1" t="s">
        <v>1214</v>
      </c>
      <c r="B433" s="1" t="s">
        <v>1255</v>
      </c>
      <c r="C433" s="18">
        <v>44922</v>
      </c>
      <c r="D433" s="8">
        <v>-96.4</v>
      </c>
      <c r="E433" s="27">
        <v>-10.55</v>
      </c>
      <c r="F433" s="27">
        <v>-85.85</v>
      </c>
      <c r="G433" s="18">
        <v>44922</v>
      </c>
      <c r="H433" s="1" t="s">
        <v>1232</v>
      </c>
      <c r="I433" s="19">
        <v>1662422</v>
      </c>
      <c r="J433" s="19" t="s">
        <v>1327</v>
      </c>
      <c r="K433" s="19">
        <v>168759</v>
      </c>
      <c r="L433" s="28">
        <v>44924</v>
      </c>
      <c r="M433" s="1" t="s">
        <v>186</v>
      </c>
      <c r="N433" s="11" t="s">
        <v>1301</v>
      </c>
      <c r="P433" s="12">
        <v>-85.85</v>
      </c>
      <c r="Q433" s="11"/>
      <c r="R433" s="13">
        <v>1</v>
      </c>
      <c r="S433" s="11"/>
      <c r="T433" s="35" t="s">
        <v>1289</v>
      </c>
    </row>
    <row r="434" spans="1:20" s="1" customFormat="1" x14ac:dyDescent="0.2">
      <c r="A434" s="1" t="s">
        <v>1214</v>
      </c>
      <c r="B434" s="1" t="s">
        <v>1256</v>
      </c>
      <c r="C434" s="18">
        <v>44922</v>
      </c>
      <c r="D434" s="8">
        <v>-36.590000000000003</v>
      </c>
      <c r="E434" s="27">
        <v>0</v>
      </c>
      <c r="F434" s="27">
        <v>-36.590000000000003</v>
      </c>
      <c r="G434" s="18">
        <v>44922</v>
      </c>
      <c r="H434" s="1" t="s">
        <v>1233</v>
      </c>
      <c r="I434" s="19">
        <v>1459093</v>
      </c>
      <c r="J434" s="19" t="s">
        <v>1351</v>
      </c>
      <c r="K434" s="19">
        <v>168759</v>
      </c>
      <c r="L434" s="28">
        <v>44924</v>
      </c>
      <c r="M434" s="1" t="s">
        <v>186</v>
      </c>
      <c r="N434" s="11" t="s">
        <v>1291</v>
      </c>
      <c r="P434" s="12">
        <v>-36.590000000000003</v>
      </c>
      <c r="Q434" s="11"/>
      <c r="R434" s="13">
        <v>1</v>
      </c>
      <c r="S434" s="11"/>
      <c r="T434" s="35" t="s">
        <v>1289</v>
      </c>
    </row>
    <row r="435" spans="1:20" s="1" customFormat="1" x14ac:dyDescent="0.2">
      <c r="A435" s="1" t="s">
        <v>1214</v>
      </c>
      <c r="B435" s="1" t="s">
        <v>1256</v>
      </c>
      <c r="C435" s="18">
        <v>44922</v>
      </c>
      <c r="D435" s="8">
        <v>-22.78</v>
      </c>
      <c r="E435" s="27">
        <v>0</v>
      </c>
      <c r="F435" s="27">
        <v>-22.78</v>
      </c>
      <c r="G435" s="18">
        <v>44922</v>
      </c>
      <c r="H435" s="1" t="s">
        <v>1233</v>
      </c>
      <c r="I435" s="19">
        <v>1529939</v>
      </c>
      <c r="J435" s="19" t="s">
        <v>1339</v>
      </c>
      <c r="K435" s="19">
        <v>168759</v>
      </c>
      <c r="L435" s="28">
        <v>44924</v>
      </c>
      <c r="M435" s="1" t="s">
        <v>186</v>
      </c>
      <c r="N435" s="11" t="s">
        <v>1291</v>
      </c>
      <c r="P435" s="12">
        <v>-22.78</v>
      </c>
      <c r="Q435" s="11"/>
      <c r="R435" s="13">
        <v>1</v>
      </c>
      <c r="S435" s="11"/>
      <c r="T435" s="35" t="s">
        <v>1289</v>
      </c>
    </row>
    <row r="436" spans="1:20" s="1" customFormat="1" x14ac:dyDescent="0.2">
      <c r="A436" s="1" t="s">
        <v>1214</v>
      </c>
      <c r="B436" s="1" t="s">
        <v>1256</v>
      </c>
      <c r="C436" s="18">
        <v>44922</v>
      </c>
      <c r="D436" s="8">
        <v>-70.62</v>
      </c>
      <c r="E436" s="27">
        <v>0</v>
      </c>
      <c r="F436" s="27">
        <v>-70.62</v>
      </c>
      <c r="G436" s="18">
        <v>44922</v>
      </c>
      <c r="H436" s="1" t="s">
        <v>1233</v>
      </c>
      <c r="I436" s="19">
        <v>1585799</v>
      </c>
      <c r="J436" s="19" t="s">
        <v>1292</v>
      </c>
      <c r="K436" s="19">
        <v>168759</v>
      </c>
      <c r="L436" s="28">
        <v>44924</v>
      </c>
      <c r="M436" s="1" t="s">
        <v>186</v>
      </c>
      <c r="N436" s="11" t="s">
        <v>1291</v>
      </c>
      <c r="P436" s="12">
        <v>-70.62</v>
      </c>
      <c r="Q436" s="11"/>
      <c r="R436" s="13">
        <v>1</v>
      </c>
      <c r="S436" s="11"/>
      <c r="T436" s="35" t="s">
        <v>1289</v>
      </c>
    </row>
    <row r="437" spans="1:20" s="1" customFormat="1" x14ac:dyDescent="0.2">
      <c r="A437" s="1" t="s">
        <v>1214</v>
      </c>
      <c r="B437" s="1" t="s">
        <v>1256</v>
      </c>
      <c r="C437" s="18">
        <v>44922</v>
      </c>
      <c r="D437" s="8">
        <v>-141.24</v>
      </c>
      <c r="E437" s="27">
        <v>0</v>
      </c>
      <c r="F437" s="27">
        <v>-141.24</v>
      </c>
      <c r="G437" s="18">
        <v>44922</v>
      </c>
      <c r="H437" s="1" t="s">
        <v>1233</v>
      </c>
      <c r="I437" s="19">
        <v>1585900</v>
      </c>
      <c r="J437" s="19" t="s">
        <v>1320</v>
      </c>
      <c r="K437" s="19">
        <v>168759</v>
      </c>
      <c r="L437" s="28">
        <v>44924</v>
      </c>
      <c r="M437" s="1" t="s">
        <v>186</v>
      </c>
      <c r="N437" s="11" t="s">
        <v>1291</v>
      </c>
      <c r="P437" s="12">
        <v>-70.62</v>
      </c>
      <c r="Q437" s="11"/>
      <c r="R437" s="13">
        <v>2</v>
      </c>
      <c r="S437" s="11"/>
      <c r="T437" s="35" t="s">
        <v>1289</v>
      </c>
    </row>
    <row r="438" spans="1:20" s="1" customFormat="1" x14ac:dyDescent="0.2">
      <c r="A438" s="1" t="s">
        <v>1214</v>
      </c>
      <c r="B438" s="1" t="s">
        <v>1257</v>
      </c>
      <c r="C438" s="18">
        <v>44922</v>
      </c>
      <c r="D438" s="8">
        <v>-64.47</v>
      </c>
      <c r="E438" s="27">
        <v>0</v>
      </c>
      <c r="F438" s="27">
        <v>-64.47</v>
      </c>
      <c r="G438" s="18">
        <v>44922</v>
      </c>
      <c r="H438" s="1" t="s">
        <v>1234</v>
      </c>
      <c r="I438" s="19">
        <v>1585795</v>
      </c>
      <c r="J438" s="19" t="s">
        <v>1290</v>
      </c>
      <c r="K438" s="19">
        <v>168759</v>
      </c>
      <c r="L438" s="28">
        <v>44924</v>
      </c>
      <c r="M438" s="1" t="s">
        <v>186</v>
      </c>
      <c r="N438" s="11" t="s">
        <v>1291</v>
      </c>
      <c r="P438" s="12">
        <v>-64.47</v>
      </c>
      <c r="Q438" s="11"/>
      <c r="R438" s="13">
        <v>1</v>
      </c>
      <c r="S438" s="11"/>
      <c r="T438" s="35" t="s">
        <v>1289</v>
      </c>
    </row>
    <row r="439" spans="1:20" s="1" customFormat="1" x14ac:dyDescent="0.2">
      <c r="A439" s="1" t="s">
        <v>1214</v>
      </c>
      <c r="B439" s="1" t="s">
        <v>1258</v>
      </c>
      <c r="C439" s="18">
        <v>44922</v>
      </c>
      <c r="D439" s="8">
        <v>-38.08</v>
      </c>
      <c r="E439" s="27">
        <v>-9.93</v>
      </c>
      <c r="F439" s="27">
        <v>-28.15</v>
      </c>
      <c r="G439" s="18">
        <v>44922</v>
      </c>
      <c r="H439" s="1" t="s">
        <v>1235</v>
      </c>
      <c r="I439" s="19">
        <v>1540781</v>
      </c>
      <c r="J439" s="19" t="s">
        <v>1308</v>
      </c>
      <c r="K439" s="19">
        <v>168759</v>
      </c>
      <c r="L439" s="28">
        <v>44924</v>
      </c>
      <c r="M439" s="1" t="s">
        <v>186</v>
      </c>
      <c r="N439" s="11" t="s">
        <v>1298</v>
      </c>
      <c r="P439" s="12">
        <v>-28.15</v>
      </c>
      <c r="Q439" s="11"/>
      <c r="R439" s="13">
        <v>1</v>
      </c>
      <c r="S439" s="11"/>
      <c r="T439" s="35" t="s">
        <v>1289</v>
      </c>
    </row>
    <row r="440" spans="1:20" s="1" customFormat="1" x14ac:dyDescent="0.2">
      <c r="A440" s="1" t="s">
        <v>1214</v>
      </c>
      <c r="B440" s="1" t="s">
        <v>1258</v>
      </c>
      <c r="C440" s="18">
        <v>44922</v>
      </c>
      <c r="D440" s="8">
        <v>-42.04</v>
      </c>
      <c r="E440" s="27">
        <v>-10.44</v>
      </c>
      <c r="F440" s="27">
        <v>-31.6</v>
      </c>
      <c r="G440" s="18">
        <v>44922</v>
      </c>
      <c r="H440" s="1" t="s">
        <v>1235</v>
      </c>
      <c r="I440" s="19">
        <v>1540785</v>
      </c>
      <c r="J440" s="19" t="s">
        <v>1328</v>
      </c>
      <c r="K440" s="19">
        <v>168759</v>
      </c>
      <c r="L440" s="28">
        <v>44924</v>
      </c>
      <c r="M440" s="1" t="s">
        <v>186</v>
      </c>
      <c r="N440" s="11" t="s">
        <v>1298</v>
      </c>
      <c r="P440" s="12">
        <v>-31.6</v>
      </c>
      <c r="Q440" s="11"/>
      <c r="R440" s="13">
        <v>1</v>
      </c>
      <c r="S440" s="11"/>
      <c r="T440" s="35" t="s">
        <v>1289</v>
      </c>
    </row>
    <row r="441" spans="1:20" s="1" customFormat="1" x14ac:dyDescent="0.2">
      <c r="A441" s="1" t="s">
        <v>1214</v>
      </c>
      <c r="B441" s="1" t="s">
        <v>1259</v>
      </c>
      <c r="C441" s="18">
        <v>44922</v>
      </c>
      <c r="D441" s="8">
        <v>-88.63</v>
      </c>
      <c r="E441" s="27">
        <v>-26.36</v>
      </c>
      <c r="F441" s="27">
        <v>-62.27</v>
      </c>
      <c r="G441" s="18">
        <v>44922</v>
      </c>
      <c r="H441" s="1" t="s">
        <v>1236</v>
      </c>
      <c r="I441" s="19">
        <v>1339334</v>
      </c>
      <c r="J441" s="19" t="s">
        <v>1331</v>
      </c>
      <c r="K441" s="19">
        <v>12211176</v>
      </c>
      <c r="L441" s="28">
        <v>44924</v>
      </c>
      <c r="M441" s="1" t="s">
        <v>186</v>
      </c>
      <c r="N441" s="11" t="s">
        <v>1301</v>
      </c>
      <c r="P441" s="12">
        <v>-62.27</v>
      </c>
      <c r="Q441" s="11"/>
      <c r="R441" s="13">
        <v>1</v>
      </c>
      <c r="S441" s="11"/>
      <c r="T441" s="35" t="s">
        <v>1289</v>
      </c>
    </row>
    <row r="442" spans="1:20" s="1" customFormat="1" x14ac:dyDescent="0.2">
      <c r="A442" s="1" t="s">
        <v>1214</v>
      </c>
      <c r="B442" s="1" t="s">
        <v>1260</v>
      </c>
      <c r="C442" s="18">
        <v>44922</v>
      </c>
      <c r="D442" s="8">
        <v>-79.67</v>
      </c>
      <c r="E442" s="27">
        <v>-24.54</v>
      </c>
      <c r="F442" s="27">
        <v>-55.13</v>
      </c>
      <c r="G442" s="18">
        <v>44922</v>
      </c>
      <c r="H442" s="1" t="s">
        <v>1237</v>
      </c>
      <c r="I442" s="19">
        <v>1339333</v>
      </c>
      <c r="J442" s="19" t="s">
        <v>1337</v>
      </c>
      <c r="K442" s="19">
        <v>12211176</v>
      </c>
      <c r="L442" s="28">
        <v>44924</v>
      </c>
      <c r="M442" s="1" t="s">
        <v>186</v>
      </c>
      <c r="N442" s="11" t="s">
        <v>1301</v>
      </c>
      <c r="P442" s="12">
        <v>-55.13</v>
      </c>
      <c r="Q442" s="11"/>
      <c r="R442" s="13">
        <v>1</v>
      </c>
      <c r="S442" s="11"/>
      <c r="T442" s="35" t="s">
        <v>1289</v>
      </c>
    </row>
    <row r="443" spans="1:20" s="1" customFormat="1" x14ac:dyDescent="0.2">
      <c r="A443" s="1" t="s">
        <v>1261</v>
      </c>
      <c r="B443" s="1" t="s">
        <v>1275</v>
      </c>
      <c r="C443" s="18">
        <v>44923</v>
      </c>
      <c r="D443" s="8">
        <v>-79.67</v>
      </c>
      <c r="E443" s="27">
        <v>-24.54</v>
      </c>
      <c r="F443" s="27">
        <v>-55.13</v>
      </c>
      <c r="G443" s="18">
        <v>44923</v>
      </c>
      <c r="H443" s="1" t="s">
        <v>1262</v>
      </c>
      <c r="I443" s="19">
        <v>1339333</v>
      </c>
      <c r="J443" s="19" t="s">
        <v>1337</v>
      </c>
      <c r="K443" s="19">
        <v>168791</v>
      </c>
      <c r="L443" s="28">
        <v>44925</v>
      </c>
      <c r="M443" s="1" t="s">
        <v>186</v>
      </c>
      <c r="N443" s="11" t="s">
        <v>1301</v>
      </c>
      <c r="P443" s="12">
        <v>-55.13</v>
      </c>
      <c r="Q443" s="11"/>
      <c r="R443" s="13">
        <v>1</v>
      </c>
      <c r="S443" s="11"/>
      <c r="T443" s="35" t="s">
        <v>1289</v>
      </c>
    </row>
    <row r="444" spans="1:20" ht="15" x14ac:dyDescent="0.25">
      <c r="A444" s="1" t="s">
        <v>1261</v>
      </c>
      <c r="B444" s="1" t="s">
        <v>1276</v>
      </c>
      <c r="C444" s="18">
        <v>44923</v>
      </c>
      <c r="D444" s="8">
        <v>-42.07</v>
      </c>
      <c r="E444" s="27">
        <v>0</v>
      </c>
      <c r="F444" s="27">
        <v>-42.07</v>
      </c>
      <c r="G444" s="18">
        <v>44923</v>
      </c>
      <c r="H444" s="1" t="s">
        <v>1263</v>
      </c>
      <c r="I444" s="19">
        <v>1514688</v>
      </c>
      <c r="J444" s="19" t="s">
        <v>1304</v>
      </c>
      <c r="K444" s="19">
        <v>168793</v>
      </c>
      <c r="L444" s="28">
        <v>44925</v>
      </c>
      <c r="M444" s="1" t="s">
        <v>186</v>
      </c>
      <c r="N444" s="11" t="s">
        <v>1291</v>
      </c>
      <c r="O444"/>
      <c r="P444" s="12">
        <v>-42.07</v>
      </c>
      <c r="Q444"/>
      <c r="R444" s="13">
        <v>1</v>
      </c>
      <c r="S444"/>
      <c r="T444" s="35" t="s">
        <v>1289</v>
      </c>
    </row>
    <row r="445" spans="1:20" ht="15" x14ac:dyDescent="0.25">
      <c r="A445" s="1" t="s">
        <v>1261</v>
      </c>
      <c r="B445" s="1" t="s">
        <v>1277</v>
      </c>
      <c r="C445" s="18">
        <v>44923</v>
      </c>
      <c r="D445" s="8">
        <v>-64.47</v>
      </c>
      <c r="E445" s="27">
        <v>0</v>
      </c>
      <c r="F445" s="27">
        <v>-64.47</v>
      </c>
      <c r="G445" s="18">
        <v>44923</v>
      </c>
      <c r="H445" s="1" t="s">
        <v>1264</v>
      </c>
      <c r="I445" s="19">
        <v>1585796</v>
      </c>
      <c r="J445" s="19" t="s">
        <v>1309</v>
      </c>
      <c r="K445" s="19">
        <v>168793</v>
      </c>
      <c r="L445" s="28">
        <v>44925</v>
      </c>
      <c r="M445" s="1" t="s">
        <v>186</v>
      </c>
      <c r="N445" s="11" t="s">
        <v>1291</v>
      </c>
      <c r="O445"/>
      <c r="P445" s="12">
        <v>-64.47</v>
      </c>
      <c r="Q445"/>
      <c r="R445" s="13">
        <v>1</v>
      </c>
      <c r="S445"/>
      <c r="T445" s="35" t="s">
        <v>1289</v>
      </c>
    </row>
    <row r="446" spans="1:20" ht="15" x14ac:dyDescent="0.25">
      <c r="A446" s="1" t="s">
        <v>1261</v>
      </c>
      <c r="B446" s="1" t="s">
        <v>1278</v>
      </c>
      <c r="C446" s="18">
        <v>44923</v>
      </c>
      <c r="D446" s="8">
        <v>-51.48</v>
      </c>
      <c r="E446" s="27">
        <v>-17.18</v>
      </c>
      <c r="F446" s="27">
        <v>-34.299999999999997</v>
      </c>
      <c r="G446" s="18">
        <v>44923</v>
      </c>
      <c r="H446" s="1" t="s">
        <v>1265</v>
      </c>
      <c r="I446" s="19">
        <v>1408974</v>
      </c>
      <c r="J446" s="19" t="s">
        <v>1333</v>
      </c>
      <c r="K446" s="19">
        <v>168793</v>
      </c>
      <c r="L446" s="28">
        <v>44925</v>
      </c>
      <c r="M446" s="1" t="s">
        <v>186</v>
      </c>
      <c r="N446" s="11" t="s">
        <v>1311</v>
      </c>
      <c r="O446"/>
      <c r="P446" s="12">
        <v>-17.149999999999999</v>
      </c>
      <c r="Q446"/>
      <c r="R446" s="13">
        <v>2</v>
      </c>
      <c r="S446"/>
      <c r="T446" s="35" t="s">
        <v>1289</v>
      </c>
    </row>
    <row r="447" spans="1:20" ht="15" x14ac:dyDescent="0.25">
      <c r="A447" s="1" t="s">
        <v>1261</v>
      </c>
      <c r="B447" s="1" t="s">
        <v>1279</v>
      </c>
      <c r="C447" s="18">
        <v>44923</v>
      </c>
      <c r="D447" s="8">
        <v>-25.55</v>
      </c>
      <c r="E447" s="27">
        <v>0</v>
      </c>
      <c r="F447" s="27">
        <v>-25.55</v>
      </c>
      <c r="G447" s="18">
        <v>44923</v>
      </c>
      <c r="H447" s="1" t="s">
        <v>1266</v>
      </c>
      <c r="I447" s="19">
        <v>1516597</v>
      </c>
      <c r="J447" s="19" t="s">
        <v>1303</v>
      </c>
      <c r="K447" s="19">
        <v>168793</v>
      </c>
      <c r="L447" s="28">
        <v>44925</v>
      </c>
      <c r="M447" s="1" t="s">
        <v>186</v>
      </c>
      <c r="N447" s="11" t="s">
        <v>1291</v>
      </c>
      <c r="O447"/>
      <c r="P447" s="12">
        <v>-25.55</v>
      </c>
      <c r="Q447"/>
      <c r="R447" s="13">
        <v>1</v>
      </c>
      <c r="S447"/>
      <c r="T447" s="35" t="s">
        <v>1289</v>
      </c>
    </row>
    <row r="448" spans="1:20" ht="15" x14ac:dyDescent="0.25">
      <c r="A448" s="1" t="s">
        <v>1261</v>
      </c>
      <c r="B448" s="1" t="s">
        <v>1280</v>
      </c>
      <c r="C448" s="18">
        <v>44923</v>
      </c>
      <c r="D448" s="8">
        <v>-38.08</v>
      </c>
      <c r="E448" s="27">
        <v>-9.93</v>
      </c>
      <c r="F448" s="27">
        <v>-28.15</v>
      </c>
      <c r="G448" s="18">
        <v>44923</v>
      </c>
      <c r="H448" s="1" t="s">
        <v>1267</v>
      </c>
      <c r="I448" s="19">
        <v>1540783</v>
      </c>
      <c r="J448" s="19" t="s">
        <v>1317</v>
      </c>
      <c r="K448" s="19">
        <v>168793</v>
      </c>
      <c r="L448" s="28">
        <v>44925</v>
      </c>
      <c r="M448" s="1" t="s">
        <v>186</v>
      </c>
      <c r="N448" s="11" t="s">
        <v>1298</v>
      </c>
      <c r="O448"/>
      <c r="P448" s="12">
        <v>-28.15</v>
      </c>
      <c r="Q448"/>
      <c r="R448" s="13">
        <v>1</v>
      </c>
      <c r="S448"/>
      <c r="T448" s="35" t="s">
        <v>1289</v>
      </c>
    </row>
    <row r="449" spans="1:20" ht="15" x14ac:dyDescent="0.25">
      <c r="A449" s="1" t="s">
        <v>1261</v>
      </c>
      <c r="B449" s="1" t="s">
        <v>1281</v>
      </c>
      <c r="C449" s="18">
        <v>44923</v>
      </c>
      <c r="D449" s="8">
        <v>-25.55</v>
      </c>
      <c r="E449" s="27">
        <v>0</v>
      </c>
      <c r="F449" s="27">
        <v>-25.55</v>
      </c>
      <c r="G449" s="18">
        <v>44923</v>
      </c>
      <c r="H449" s="1" t="s">
        <v>1268</v>
      </c>
      <c r="I449" s="19">
        <v>1516594</v>
      </c>
      <c r="J449" s="19" t="s">
        <v>1313</v>
      </c>
      <c r="K449" s="19">
        <v>168793</v>
      </c>
      <c r="L449" s="28">
        <v>44925</v>
      </c>
      <c r="M449" s="1" t="s">
        <v>186</v>
      </c>
      <c r="N449" s="11" t="s">
        <v>1291</v>
      </c>
      <c r="O449"/>
      <c r="P449" s="12">
        <v>-25.55</v>
      </c>
      <c r="Q449"/>
      <c r="R449" s="13">
        <v>1</v>
      </c>
      <c r="S449"/>
      <c r="T449" s="35" t="s">
        <v>1289</v>
      </c>
    </row>
    <row r="450" spans="1:20" ht="15" x14ac:dyDescent="0.25">
      <c r="A450" s="1" t="s">
        <v>1261</v>
      </c>
      <c r="B450" s="1" t="s">
        <v>1281</v>
      </c>
      <c r="C450" s="18">
        <v>44923</v>
      </c>
      <c r="D450" s="8">
        <v>-64.47</v>
      </c>
      <c r="E450" s="27">
        <v>0</v>
      </c>
      <c r="F450" s="27">
        <v>-64.47</v>
      </c>
      <c r="G450" s="18">
        <v>44923</v>
      </c>
      <c r="H450" s="1" t="s">
        <v>1268</v>
      </c>
      <c r="I450" s="19">
        <v>1585794</v>
      </c>
      <c r="J450" s="19" t="s">
        <v>1338</v>
      </c>
      <c r="K450" s="19">
        <v>168793</v>
      </c>
      <c r="L450" s="28">
        <v>44925</v>
      </c>
      <c r="M450" s="1" t="s">
        <v>186</v>
      </c>
      <c r="N450" s="11" t="s">
        <v>1291</v>
      </c>
      <c r="O450"/>
      <c r="P450" s="12">
        <v>-64.47</v>
      </c>
      <c r="Q450"/>
      <c r="R450" s="13">
        <v>1</v>
      </c>
      <c r="S450"/>
      <c r="T450" s="35" t="s">
        <v>1289</v>
      </c>
    </row>
    <row r="451" spans="1:20" ht="15" x14ac:dyDescent="0.25">
      <c r="A451" s="1" t="s">
        <v>1261</v>
      </c>
      <c r="B451" s="1" t="s">
        <v>1282</v>
      </c>
      <c r="C451" s="18">
        <v>44923</v>
      </c>
      <c r="D451" s="8">
        <v>-304.64</v>
      </c>
      <c r="E451" s="27">
        <v>-79.44</v>
      </c>
      <c r="F451" s="27">
        <v>-225.2</v>
      </c>
      <c r="G451" s="18">
        <v>44923</v>
      </c>
      <c r="H451" s="1" t="s">
        <v>1269</v>
      </c>
      <c r="I451" s="19">
        <v>1540780</v>
      </c>
      <c r="J451" s="19" t="s">
        <v>1334</v>
      </c>
      <c r="K451" s="19">
        <v>168793</v>
      </c>
      <c r="L451" s="28">
        <v>44925</v>
      </c>
      <c r="M451" s="1" t="s">
        <v>186</v>
      </c>
      <c r="N451" s="11" t="s">
        <v>1298</v>
      </c>
      <c r="O451"/>
      <c r="P451" s="12">
        <v>-28.15</v>
      </c>
      <c r="Q451"/>
      <c r="R451" s="13">
        <v>8</v>
      </c>
      <c r="S451"/>
      <c r="T451" s="35" t="s">
        <v>1289</v>
      </c>
    </row>
    <row r="452" spans="1:20" ht="15" x14ac:dyDescent="0.25">
      <c r="A452" s="1" t="s">
        <v>1261</v>
      </c>
      <c r="B452" s="1" t="s">
        <v>1282</v>
      </c>
      <c r="C452" s="18">
        <v>44923</v>
      </c>
      <c r="D452" s="8">
        <v>-175.2</v>
      </c>
      <c r="E452" s="27">
        <v>-20.5</v>
      </c>
      <c r="F452" s="27">
        <v>-154.69999999999999</v>
      </c>
      <c r="G452" s="18">
        <v>44923</v>
      </c>
      <c r="H452" s="1" t="s">
        <v>1269</v>
      </c>
      <c r="I452" s="19">
        <v>1662420</v>
      </c>
      <c r="J452" s="19" t="s">
        <v>1318</v>
      </c>
      <c r="K452" s="19">
        <v>168793</v>
      </c>
      <c r="L452" s="28">
        <v>44925</v>
      </c>
      <c r="M452" s="1" t="s">
        <v>186</v>
      </c>
      <c r="N452" s="11" t="s">
        <v>1301</v>
      </c>
      <c r="O452"/>
      <c r="P452" s="12">
        <v>-77.349999999999994</v>
      </c>
      <c r="Q452"/>
      <c r="R452" s="13">
        <v>2</v>
      </c>
      <c r="S452"/>
      <c r="T452" s="35" t="s">
        <v>1289</v>
      </c>
    </row>
    <row r="453" spans="1:20" ht="15" x14ac:dyDescent="0.25">
      <c r="A453" s="1" t="s">
        <v>1261</v>
      </c>
      <c r="B453" s="1" t="s">
        <v>1282</v>
      </c>
      <c r="C453" s="18">
        <v>44923</v>
      </c>
      <c r="D453" s="8">
        <v>-96.4</v>
      </c>
      <c r="E453" s="27">
        <v>-10.55</v>
      </c>
      <c r="F453" s="27">
        <v>-85.85</v>
      </c>
      <c r="G453" s="18">
        <v>44923</v>
      </c>
      <c r="H453" s="1" t="s">
        <v>1269</v>
      </c>
      <c r="I453" s="19">
        <v>1662421</v>
      </c>
      <c r="J453" s="19" t="s">
        <v>1300</v>
      </c>
      <c r="K453" s="19">
        <v>168793</v>
      </c>
      <c r="L453" s="28">
        <v>44925</v>
      </c>
      <c r="M453" s="1" t="s">
        <v>186</v>
      </c>
      <c r="N453" s="11" t="s">
        <v>1301</v>
      </c>
      <c r="O453"/>
      <c r="P453" s="12">
        <v>-85.85</v>
      </c>
      <c r="Q453"/>
      <c r="R453" s="13">
        <v>1</v>
      </c>
      <c r="S453"/>
      <c r="T453" s="35" t="s">
        <v>1289</v>
      </c>
    </row>
    <row r="454" spans="1:20" ht="15" x14ac:dyDescent="0.25">
      <c r="A454" s="1" t="s">
        <v>1261</v>
      </c>
      <c r="B454" s="1" t="s">
        <v>1283</v>
      </c>
      <c r="C454" s="18">
        <v>44923</v>
      </c>
      <c r="D454" s="8">
        <v>-96.4</v>
      </c>
      <c r="E454" s="27">
        <v>-10.55</v>
      </c>
      <c r="F454" s="27">
        <v>-85.85</v>
      </c>
      <c r="G454" s="18">
        <v>44923</v>
      </c>
      <c r="H454" s="1" t="s">
        <v>1270</v>
      </c>
      <c r="I454" s="19">
        <v>1662422</v>
      </c>
      <c r="J454" s="19" t="s">
        <v>1327</v>
      </c>
      <c r="K454" s="19">
        <v>168793</v>
      </c>
      <c r="L454" s="28">
        <v>44925</v>
      </c>
      <c r="M454" s="1" t="s">
        <v>186</v>
      </c>
      <c r="N454" s="11" t="s">
        <v>1301</v>
      </c>
      <c r="O454"/>
      <c r="P454" s="12">
        <v>-85.85</v>
      </c>
      <c r="Q454"/>
      <c r="R454" s="13">
        <v>1</v>
      </c>
      <c r="S454"/>
      <c r="T454" s="35" t="s">
        <v>1289</v>
      </c>
    </row>
    <row r="455" spans="1:20" ht="15" x14ac:dyDescent="0.25">
      <c r="A455" s="1" t="s">
        <v>1261</v>
      </c>
      <c r="B455" s="1" t="s">
        <v>1284</v>
      </c>
      <c r="C455" s="18">
        <v>44923</v>
      </c>
      <c r="D455" s="8">
        <v>-25.55</v>
      </c>
      <c r="E455" s="27">
        <v>0</v>
      </c>
      <c r="F455" s="27">
        <v>-25.55</v>
      </c>
      <c r="G455" s="18">
        <v>44923</v>
      </c>
      <c r="H455" s="1" t="s">
        <v>1271</v>
      </c>
      <c r="I455" s="19">
        <v>1516597</v>
      </c>
      <c r="J455" s="19" t="s">
        <v>1303</v>
      </c>
      <c r="K455" s="19">
        <v>168793</v>
      </c>
      <c r="L455" s="28">
        <v>44925</v>
      </c>
      <c r="M455" s="1" t="s">
        <v>186</v>
      </c>
      <c r="N455" s="11" t="s">
        <v>1291</v>
      </c>
      <c r="O455"/>
      <c r="P455" s="12">
        <v>-25.55</v>
      </c>
      <c r="Q455"/>
      <c r="R455" s="13">
        <v>1</v>
      </c>
      <c r="S455"/>
      <c r="T455" s="35" t="s">
        <v>1289</v>
      </c>
    </row>
    <row r="456" spans="1:20" ht="15" x14ac:dyDescent="0.25">
      <c r="A456" s="1" t="s">
        <v>1261</v>
      </c>
      <c r="B456" s="1" t="s">
        <v>1285</v>
      </c>
      <c r="C456" s="18">
        <v>44923</v>
      </c>
      <c r="D456" s="8">
        <v>-25.55</v>
      </c>
      <c r="E456" s="27">
        <v>0</v>
      </c>
      <c r="F456" s="27">
        <v>-25.55</v>
      </c>
      <c r="G456" s="18">
        <v>44923</v>
      </c>
      <c r="H456" s="1" t="s">
        <v>1272</v>
      </c>
      <c r="I456" s="19">
        <v>1516594</v>
      </c>
      <c r="J456" s="19" t="s">
        <v>1313</v>
      </c>
      <c r="K456" s="19">
        <v>168793</v>
      </c>
      <c r="L456" s="28">
        <v>44925</v>
      </c>
      <c r="M456" s="1" t="s">
        <v>186</v>
      </c>
      <c r="N456" s="11" t="s">
        <v>1291</v>
      </c>
      <c r="O456"/>
      <c r="P456" s="12">
        <v>-25.55</v>
      </c>
      <c r="Q456"/>
      <c r="R456" s="13">
        <v>1</v>
      </c>
      <c r="S456"/>
      <c r="T456" s="35" t="s">
        <v>1289</v>
      </c>
    </row>
    <row r="457" spans="1:20" ht="15" x14ac:dyDescent="0.25">
      <c r="A457" s="1" t="s">
        <v>1261</v>
      </c>
      <c r="B457" s="1" t="s">
        <v>1286</v>
      </c>
      <c r="C457" s="18">
        <v>44923</v>
      </c>
      <c r="D457" s="8">
        <v>-87.6</v>
      </c>
      <c r="E457" s="27">
        <v>-10.25</v>
      </c>
      <c r="F457" s="27">
        <v>-77.349999999999994</v>
      </c>
      <c r="G457" s="18">
        <v>44923</v>
      </c>
      <c r="H457" s="1" t="s">
        <v>1273</v>
      </c>
      <c r="I457" s="19">
        <v>1662420</v>
      </c>
      <c r="J457" s="19" t="s">
        <v>1318</v>
      </c>
      <c r="K457" s="19">
        <v>168793</v>
      </c>
      <c r="L457" s="28">
        <v>44925</v>
      </c>
      <c r="M457" s="1" t="s">
        <v>186</v>
      </c>
      <c r="N457" s="11" t="s">
        <v>1301</v>
      </c>
      <c r="O457"/>
      <c r="P457" s="12">
        <v>-77.349999999999994</v>
      </c>
      <c r="Q457"/>
      <c r="R457" s="13">
        <v>1</v>
      </c>
      <c r="S457"/>
      <c r="T457" s="35" t="s">
        <v>1289</v>
      </c>
    </row>
    <row r="458" spans="1:20" ht="15" x14ac:dyDescent="0.25">
      <c r="A458" s="1" t="s">
        <v>1261</v>
      </c>
      <c r="B458" s="1" t="s">
        <v>1287</v>
      </c>
      <c r="C458" s="18">
        <v>44923</v>
      </c>
      <c r="D458" s="8">
        <v>-25.55</v>
      </c>
      <c r="E458" s="27">
        <v>0</v>
      </c>
      <c r="F458" s="27">
        <v>-25.55</v>
      </c>
      <c r="G458" s="18">
        <v>44923</v>
      </c>
      <c r="H458" s="1" t="s">
        <v>1274</v>
      </c>
      <c r="I458" s="19">
        <v>1516596</v>
      </c>
      <c r="J458" s="19" t="s">
        <v>1344</v>
      </c>
      <c r="K458" s="19">
        <v>168793</v>
      </c>
      <c r="L458" s="28">
        <v>44925</v>
      </c>
      <c r="M458" s="1" t="s">
        <v>186</v>
      </c>
      <c r="N458" s="11" t="s">
        <v>1291</v>
      </c>
      <c r="O458"/>
      <c r="P458" s="12">
        <v>-25.55</v>
      </c>
      <c r="Q458"/>
      <c r="R458" s="13">
        <v>1</v>
      </c>
      <c r="S458"/>
      <c r="T458" s="35" t="s">
        <v>1289</v>
      </c>
    </row>
    <row r="459" spans="1:20" ht="15" x14ac:dyDescent="0.25">
      <c r="A459" s="1" t="s">
        <v>1261</v>
      </c>
      <c r="B459" s="1" t="s">
        <v>1287</v>
      </c>
      <c r="C459" s="18">
        <v>44923</v>
      </c>
      <c r="D459" s="8">
        <v>-70.62</v>
      </c>
      <c r="E459" s="27">
        <v>0</v>
      </c>
      <c r="F459" s="27">
        <v>-70.62</v>
      </c>
      <c r="G459" s="18">
        <v>44923</v>
      </c>
      <c r="H459" s="1" t="s">
        <v>1274</v>
      </c>
      <c r="I459" s="19">
        <v>1585799</v>
      </c>
      <c r="J459" s="19" t="s">
        <v>1292</v>
      </c>
      <c r="K459" s="19">
        <v>168793</v>
      </c>
      <c r="L459" s="28">
        <v>44925</v>
      </c>
      <c r="M459" s="1" t="s">
        <v>186</v>
      </c>
      <c r="N459" s="11" t="s">
        <v>1291</v>
      </c>
      <c r="O459"/>
      <c r="P459" s="12">
        <v>-70.62</v>
      </c>
      <c r="Q459"/>
      <c r="R459" s="13">
        <v>1</v>
      </c>
      <c r="S459"/>
      <c r="T459" s="35" t="s">
        <v>1289</v>
      </c>
    </row>
    <row r="460" spans="1:20" x14ac:dyDescent="0.2">
      <c r="D460" s="14">
        <f>SUM(D2:D459)</f>
        <v>-32889.730000000025</v>
      </c>
      <c r="E460" s="14">
        <f>SUM(E2:E459)</f>
        <v>-3762.8200000000043</v>
      </c>
      <c r="F460" s="14">
        <f>SUM(F2:F459)</f>
        <v>-29126.909999999967</v>
      </c>
    </row>
  </sheetData>
  <conditionalFormatting sqref="B1">
    <cfRule type="duplicateValues" dxfId="59" priority="128"/>
    <cfRule type="duplicateValues" dxfId="58" priority="129"/>
    <cfRule type="duplicateValues" dxfId="57" priority="130"/>
  </conditionalFormatting>
  <pageMargins left="0.7" right="0.7" top="0.75" bottom="0.75" header="0.3" footer="0.3"/>
  <pageSetup orientation="portrait" horizontalDpi="0" verticalDpi="0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P236"/>
  <sheetViews>
    <sheetView topLeftCell="A81" zoomScale="85" zoomScaleNormal="85" workbookViewId="0">
      <selection activeCell="Q120" sqref="Q120"/>
    </sheetView>
  </sheetViews>
  <sheetFormatPr defaultColWidth="9.140625" defaultRowHeight="15" x14ac:dyDescent="0.25"/>
  <cols>
    <col min="1" max="1" width="12.28515625" bestFit="1" customWidth="1"/>
    <col min="2" max="2" width="14.7109375" bestFit="1" customWidth="1"/>
    <col min="3" max="3" width="15.28515625" style="96" bestFit="1" customWidth="1"/>
    <col min="4" max="4" width="13.28515625" style="76" bestFit="1" customWidth="1"/>
    <col min="5" max="5" width="5.140625" style="76" bestFit="1" customWidth="1"/>
    <col min="13" max="13" width="11.5703125" bestFit="1" customWidth="1"/>
    <col min="14" max="14" width="10.140625" bestFit="1" customWidth="1"/>
    <col min="15" max="16" width="10.42578125" style="76" bestFit="1" customWidth="1"/>
  </cols>
  <sheetData>
    <row r="1" spans="1:16" x14ac:dyDescent="0.25">
      <c r="A1" s="93" t="s">
        <v>188</v>
      </c>
      <c r="B1" s="93" t="s">
        <v>10</v>
      </c>
      <c r="C1" s="94" t="s">
        <v>189</v>
      </c>
      <c r="D1" s="45" t="s">
        <v>6134</v>
      </c>
      <c r="M1" t="s">
        <v>5753</v>
      </c>
      <c r="N1" t="s">
        <v>10</v>
      </c>
      <c r="O1" s="76" t="s">
        <v>9666</v>
      </c>
      <c r="P1" s="76" t="s">
        <v>189</v>
      </c>
    </row>
    <row r="2" spans="1:16" x14ac:dyDescent="0.25">
      <c r="A2" s="4">
        <v>1290496</v>
      </c>
      <c r="B2" s="95" t="s">
        <v>186</v>
      </c>
      <c r="C2" s="96">
        <v>-10.59</v>
      </c>
      <c r="D2" s="76">
        <v>-25.8</v>
      </c>
      <c r="E2" s="76">
        <f>IFERROR(VLOOKUP(A2,'AUG''23'!I:S,11,0)*1,0)</f>
        <v>0</v>
      </c>
      <c r="M2">
        <v>1339333</v>
      </c>
      <c r="N2" t="s">
        <v>1213</v>
      </c>
      <c r="O2" s="76">
        <v>55.13</v>
      </c>
      <c r="P2" s="76">
        <f t="shared" ref="P2:P17" si="0">VLOOKUP(M2,A:C,3,0)</f>
        <v>-15.1</v>
      </c>
    </row>
    <row r="3" spans="1:16" x14ac:dyDescent="0.25">
      <c r="A3" s="4">
        <v>1290519</v>
      </c>
      <c r="B3" s="95" t="s">
        <v>186</v>
      </c>
      <c r="C3" s="96">
        <v>-10.59</v>
      </c>
      <c r="D3" s="76">
        <v>-25.8</v>
      </c>
      <c r="E3" s="76">
        <f>IFERROR(VLOOKUP(A3,'AUG''23'!I:S,11,0)*1,0)</f>
        <v>0</v>
      </c>
      <c r="M3">
        <v>1339334</v>
      </c>
      <c r="N3" t="s">
        <v>1213</v>
      </c>
      <c r="O3" s="76">
        <v>62.27</v>
      </c>
      <c r="P3" s="76">
        <f t="shared" si="0"/>
        <v>-15.16</v>
      </c>
    </row>
    <row r="4" spans="1:16" x14ac:dyDescent="0.25">
      <c r="A4" s="4">
        <v>1319830</v>
      </c>
      <c r="B4" s="95" t="s">
        <v>186</v>
      </c>
      <c r="C4" s="96">
        <v>-12.68</v>
      </c>
      <c r="D4" s="76" t="s">
        <v>6135</v>
      </c>
      <c r="E4" s="76">
        <f>IFERROR(VLOOKUP(A4,'AUG''23'!I:S,11,0)*1,0)</f>
        <v>0</v>
      </c>
      <c r="M4">
        <v>1407956</v>
      </c>
      <c r="N4" t="s">
        <v>1213</v>
      </c>
      <c r="O4" s="76">
        <v>36</v>
      </c>
      <c r="P4" s="76">
        <f t="shared" si="0"/>
        <v>-14.53</v>
      </c>
    </row>
    <row r="5" spans="1:16" x14ac:dyDescent="0.25">
      <c r="A5" s="4">
        <v>1319839</v>
      </c>
      <c r="B5" s="95" t="s">
        <v>186</v>
      </c>
      <c r="C5" s="96">
        <v>-12.68</v>
      </c>
      <c r="D5" s="76" t="s">
        <v>6135</v>
      </c>
      <c r="E5" s="76">
        <f>IFERROR(VLOOKUP(A5,'AUG''23'!I:S,11,0)*1,0)</f>
        <v>0</v>
      </c>
      <c r="M5">
        <v>1408970</v>
      </c>
      <c r="N5" t="s">
        <v>1213</v>
      </c>
      <c r="O5" s="76">
        <v>38.65</v>
      </c>
      <c r="P5" s="76">
        <f t="shared" si="0"/>
        <v>-12.22</v>
      </c>
    </row>
    <row r="6" spans="1:16" x14ac:dyDescent="0.25">
      <c r="A6" s="4">
        <v>1311675</v>
      </c>
      <c r="B6" s="95" t="s">
        <v>186</v>
      </c>
      <c r="C6" s="96">
        <v>-13.87</v>
      </c>
      <c r="D6" s="76">
        <v>-19</v>
      </c>
      <c r="E6" s="76">
        <f>IFERROR(VLOOKUP(A6,'AUG''23'!I:S,11,0)*1,0)</f>
        <v>0</v>
      </c>
      <c r="M6">
        <v>1408971</v>
      </c>
      <c r="N6" t="s">
        <v>1213</v>
      </c>
      <c r="O6" s="76">
        <v>38.65</v>
      </c>
      <c r="P6" s="76">
        <f t="shared" si="0"/>
        <v>-13.38</v>
      </c>
    </row>
    <row r="7" spans="1:16" x14ac:dyDescent="0.25">
      <c r="A7" s="4">
        <v>1311671</v>
      </c>
      <c r="B7" s="95" t="s">
        <v>186</v>
      </c>
      <c r="C7" s="96">
        <v>-13.87</v>
      </c>
      <c r="D7" s="76">
        <v>-19</v>
      </c>
      <c r="E7" s="76">
        <f>IFERROR(VLOOKUP(A7,'AUG''23'!I:S,11,0)*1,0)</f>
        <v>0</v>
      </c>
      <c r="M7">
        <v>1408972</v>
      </c>
      <c r="N7" t="s">
        <v>1213</v>
      </c>
      <c r="O7" s="76">
        <v>38.65</v>
      </c>
      <c r="P7" s="76">
        <f t="shared" si="0"/>
        <v>-12.22</v>
      </c>
    </row>
    <row r="8" spans="1:16" x14ac:dyDescent="0.25">
      <c r="A8" s="4">
        <v>1311669</v>
      </c>
      <c r="B8" s="95" t="s">
        <v>186</v>
      </c>
      <c r="C8" s="96">
        <v>-22.84</v>
      </c>
      <c r="D8" s="76">
        <v>-34</v>
      </c>
      <c r="E8" s="76">
        <f>IFERROR(VLOOKUP(A8,'AUG''23'!I:S,11,0)*1,0)</f>
        <v>0</v>
      </c>
      <c r="M8">
        <v>1408973</v>
      </c>
      <c r="N8" t="s">
        <v>1213</v>
      </c>
      <c r="O8" s="76">
        <v>38.65</v>
      </c>
      <c r="P8" s="76">
        <f t="shared" si="0"/>
        <v>-13.38</v>
      </c>
    </row>
    <row r="9" spans="1:16" x14ac:dyDescent="0.25">
      <c r="A9" s="4">
        <v>1311664</v>
      </c>
      <c r="B9" s="95" t="s">
        <v>186</v>
      </c>
      <c r="C9" s="96">
        <v>-12.95</v>
      </c>
      <c r="D9" s="76">
        <v>-36.6</v>
      </c>
      <c r="E9" s="76">
        <f>IFERROR(VLOOKUP(A9,'AUG''23'!I:S,11,0)*1,0)</f>
        <v>0</v>
      </c>
      <c r="M9">
        <v>1408974</v>
      </c>
      <c r="N9" t="s">
        <v>1213</v>
      </c>
      <c r="O9" s="76">
        <v>17.5</v>
      </c>
      <c r="P9" s="76">
        <f t="shared" si="0"/>
        <v>-8.59</v>
      </c>
    </row>
    <row r="10" spans="1:16" x14ac:dyDescent="0.25">
      <c r="A10" s="4">
        <v>1311665</v>
      </c>
      <c r="B10" s="95" t="s">
        <v>186</v>
      </c>
      <c r="C10" s="96">
        <v>-12.95</v>
      </c>
      <c r="D10" s="76">
        <v>-36.6</v>
      </c>
      <c r="E10" s="76">
        <f>IFERROR(VLOOKUP(A10,'AUG''23'!I:S,11,0)*1,0)</f>
        <v>0</v>
      </c>
      <c r="M10">
        <v>1408975</v>
      </c>
      <c r="N10" t="s">
        <v>1213</v>
      </c>
      <c r="O10" s="76">
        <v>17.5</v>
      </c>
      <c r="P10" s="76">
        <f t="shared" si="0"/>
        <v>-9.32</v>
      </c>
    </row>
    <row r="11" spans="1:16" x14ac:dyDescent="0.25">
      <c r="A11" s="5">
        <v>1352092</v>
      </c>
      <c r="B11" s="95" t="s">
        <v>186</v>
      </c>
      <c r="C11" s="96">
        <v>-11.09</v>
      </c>
      <c r="D11" s="76">
        <v>-39.799999999999997</v>
      </c>
      <c r="E11" s="76">
        <f>IFERROR(VLOOKUP(A11,'AUG''23'!I:S,11,0)*1,0)</f>
        <v>0</v>
      </c>
      <c r="M11">
        <v>1408976</v>
      </c>
      <c r="N11" t="s">
        <v>1213</v>
      </c>
      <c r="O11" s="76">
        <v>17.5</v>
      </c>
      <c r="P11" s="76">
        <f t="shared" si="0"/>
        <v>-8.59</v>
      </c>
    </row>
    <row r="12" spans="1:16" x14ac:dyDescent="0.25">
      <c r="A12" s="5">
        <v>1352094</v>
      </c>
      <c r="B12" s="95" t="s">
        <v>186</v>
      </c>
      <c r="C12" s="96">
        <v>-11.09</v>
      </c>
      <c r="D12" s="76">
        <v>-39.799999999999997</v>
      </c>
      <c r="E12" s="76">
        <f>IFERROR(VLOOKUP(A12,'AUG''23'!I:S,11,0)*1,0)</f>
        <v>0</v>
      </c>
      <c r="M12">
        <v>1408977</v>
      </c>
      <c r="N12" t="s">
        <v>1213</v>
      </c>
      <c r="O12" s="76">
        <v>17.5</v>
      </c>
      <c r="P12" s="76">
        <f t="shared" si="0"/>
        <v>-9.32</v>
      </c>
    </row>
    <row r="13" spans="1:16" x14ac:dyDescent="0.25">
      <c r="A13" s="5">
        <v>1352099</v>
      </c>
      <c r="B13" s="95" t="s">
        <v>186</v>
      </c>
      <c r="C13" s="96">
        <v>-15.25</v>
      </c>
      <c r="D13" s="76">
        <v>-23.1</v>
      </c>
      <c r="E13" s="76">
        <f>IFERROR(VLOOKUP(A13,'AUG''23'!I:S,11,0)*1,0)</f>
        <v>0</v>
      </c>
      <c r="M13">
        <v>1458506</v>
      </c>
      <c r="N13" t="s">
        <v>1213</v>
      </c>
      <c r="O13" s="76">
        <v>36.590000000000003</v>
      </c>
      <c r="P13" s="76">
        <f t="shared" si="0"/>
        <v>-11.96</v>
      </c>
    </row>
    <row r="14" spans="1:16" x14ac:dyDescent="0.25">
      <c r="A14" s="5">
        <v>1352097</v>
      </c>
      <c r="B14" s="95" t="s">
        <v>186</v>
      </c>
      <c r="C14" s="96">
        <v>-15.25</v>
      </c>
      <c r="D14" s="76">
        <v>-23.1</v>
      </c>
      <c r="E14" s="76">
        <f>IFERROR(VLOOKUP(A14,'AUG''23'!I:S,11,0)*1,0)</f>
        <v>0</v>
      </c>
      <c r="M14">
        <v>1459091</v>
      </c>
      <c r="N14" t="s">
        <v>1213</v>
      </c>
      <c r="O14" s="76">
        <v>36.590000000000003</v>
      </c>
      <c r="P14" s="76">
        <f t="shared" si="0"/>
        <v>-14.05</v>
      </c>
    </row>
    <row r="15" spans="1:16" x14ac:dyDescent="0.25">
      <c r="A15">
        <v>1408972</v>
      </c>
      <c r="B15" s="95" t="s">
        <v>186</v>
      </c>
      <c r="C15" s="96">
        <v>-12.22</v>
      </c>
      <c r="D15" s="76">
        <v>-37.880000000000003</v>
      </c>
      <c r="E15" s="76">
        <f>IFERROR(VLOOKUP(A15,'AUG''23'!I:S,11,0)*1,0)</f>
        <v>0</v>
      </c>
      <c r="M15">
        <v>1459092</v>
      </c>
      <c r="N15" t="s">
        <v>1213</v>
      </c>
      <c r="O15" s="76">
        <v>36.590000000000003</v>
      </c>
      <c r="P15" s="76">
        <f t="shared" si="0"/>
        <v>-14.05</v>
      </c>
    </row>
    <row r="16" spans="1:16" x14ac:dyDescent="0.25">
      <c r="A16" s="5">
        <v>1408970</v>
      </c>
      <c r="B16" s="95" t="s">
        <v>186</v>
      </c>
      <c r="C16" s="96">
        <v>-12.22</v>
      </c>
      <c r="D16" s="76">
        <v>-37.880000000000003</v>
      </c>
      <c r="E16" s="76">
        <f>IFERROR(VLOOKUP(A16,'AUG''23'!I:S,11,0)*1,0)</f>
        <v>0</v>
      </c>
      <c r="M16">
        <v>1459093</v>
      </c>
      <c r="N16" t="s">
        <v>1213</v>
      </c>
      <c r="O16" s="76">
        <v>36.590000000000003</v>
      </c>
      <c r="P16" s="76">
        <f t="shared" si="0"/>
        <v>-14.05</v>
      </c>
    </row>
    <row r="17" spans="1:16" x14ac:dyDescent="0.25">
      <c r="A17" s="5">
        <v>1408971</v>
      </c>
      <c r="B17" s="95" t="s">
        <v>186</v>
      </c>
      <c r="C17" s="96">
        <v>-13.38</v>
      </c>
      <c r="D17" s="76">
        <v>-37.880000000000003</v>
      </c>
      <c r="E17" s="76">
        <f>IFERROR(VLOOKUP(A17,'AUG''23'!I:S,11,0)*1,0)</f>
        <v>0</v>
      </c>
      <c r="M17">
        <v>1459094</v>
      </c>
      <c r="N17" t="s">
        <v>1213</v>
      </c>
      <c r="O17" s="76">
        <v>36.590000000000003</v>
      </c>
      <c r="P17" s="76">
        <f t="shared" si="0"/>
        <v>-11.96</v>
      </c>
    </row>
    <row r="18" spans="1:16" x14ac:dyDescent="0.25">
      <c r="A18" s="5">
        <v>1662420</v>
      </c>
      <c r="B18" s="95" t="s">
        <v>186</v>
      </c>
      <c r="C18" s="96">
        <v>-11</v>
      </c>
      <c r="D18" s="76">
        <v>-77.349999999999994</v>
      </c>
      <c r="E18" s="76">
        <f>IFERROR(VLOOKUP(A18,'AUG''23'!I:S,11,0)*1,0)</f>
        <v>0</v>
      </c>
      <c r="M18">
        <v>1459095</v>
      </c>
      <c r="N18" t="s">
        <v>1213</v>
      </c>
      <c r="O18" s="76">
        <v>36.590000000000003</v>
      </c>
      <c r="P18" s="76">
        <v>0</v>
      </c>
    </row>
    <row r="19" spans="1:16" x14ac:dyDescent="0.25">
      <c r="A19" s="5">
        <v>1408976</v>
      </c>
      <c r="B19" s="95" t="s">
        <v>186</v>
      </c>
      <c r="C19" s="96">
        <v>-8.59</v>
      </c>
      <c r="D19" s="76">
        <v>-17.149999999999999</v>
      </c>
      <c r="E19" s="76">
        <f>IFERROR(VLOOKUP(A19,'AUG''23'!I:S,11,0)*1,0)</f>
        <v>0</v>
      </c>
      <c r="M19">
        <v>1512575</v>
      </c>
      <c r="N19" t="s">
        <v>1213</v>
      </c>
      <c r="O19" s="76">
        <v>24.75</v>
      </c>
      <c r="P19" s="76">
        <v>0</v>
      </c>
    </row>
    <row r="20" spans="1:16" x14ac:dyDescent="0.25">
      <c r="A20" s="5">
        <v>1408977</v>
      </c>
      <c r="B20" s="95" t="s">
        <v>186</v>
      </c>
      <c r="C20" s="96">
        <v>-9.32</v>
      </c>
      <c r="D20" s="76">
        <v>-17.149999999999999</v>
      </c>
      <c r="E20" s="76">
        <f>IFERROR(VLOOKUP(A20,'AUG''23'!I:S,11,0)*1,0)</f>
        <v>0</v>
      </c>
      <c r="M20">
        <v>1512576</v>
      </c>
      <c r="N20" t="s">
        <v>1213</v>
      </c>
      <c r="O20" s="76">
        <v>24.75</v>
      </c>
      <c r="P20" s="76">
        <v>0</v>
      </c>
    </row>
    <row r="21" spans="1:16" x14ac:dyDescent="0.25">
      <c r="A21" s="5">
        <v>1408973</v>
      </c>
      <c r="B21" s="95" t="s">
        <v>186</v>
      </c>
      <c r="C21" s="96">
        <v>-13.38</v>
      </c>
      <c r="D21" s="76">
        <v>-37.880000000000003</v>
      </c>
      <c r="E21" s="76">
        <f>IFERROR(VLOOKUP(A21,'AUG''23'!I:S,11,0)*1,0)</f>
        <v>0</v>
      </c>
      <c r="M21">
        <v>1512577</v>
      </c>
      <c r="N21" t="s">
        <v>1213</v>
      </c>
      <c r="O21" s="76">
        <v>24.75</v>
      </c>
      <c r="P21" s="76">
        <v>0</v>
      </c>
    </row>
    <row r="22" spans="1:16" x14ac:dyDescent="0.25">
      <c r="A22" s="5">
        <v>1408974</v>
      </c>
      <c r="B22" s="95" t="s">
        <v>186</v>
      </c>
      <c r="C22" s="96">
        <v>-8.59</v>
      </c>
      <c r="D22" s="76">
        <v>-17.149999999999999</v>
      </c>
      <c r="E22" s="76">
        <f>IFERROR(VLOOKUP(A22,'AUG''23'!I:S,11,0)*1,0)</f>
        <v>0</v>
      </c>
      <c r="M22">
        <v>1512578</v>
      </c>
      <c r="N22" t="s">
        <v>1213</v>
      </c>
      <c r="O22" s="76">
        <v>24.75</v>
      </c>
      <c r="P22" s="76">
        <v>0</v>
      </c>
    </row>
    <row r="23" spans="1:16" x14ac:dyDescent="0.25">
      <c r="A23" s="5">
        <v>1407952</v>
      </c>
      <c r="B23" s="95" t="s">
        <v>186</v>
      </c>
      <c r="C23" s="96">
        <v>-14.53</v>
      </c>
      <c r="D23" s="76">
        <v>-36</v>
      </c>
      <c r="E23" s="76">
        <f>IFERROR(VLOOKUP(A23,'AUG''23'!I:S,11,0)*1,0)</f>
        <v>0</v>
      </c>
      <c r="M23">
        <v>1514683</v>
      </c>
      <c r="N23" t="s">
        <v>1213</v>
      </c>
      <c r="O23" s="76">
        <v>42.07</v>
      </c>
      <c r="P23" s="76">
        <f t="shared" ref="P23:P30" si="1">VLOOKUP(M23,A:C,3,0)</f>
        <v>-12.77</v>
      </c>
    </row>
    <row r="24" spans="1:16" x14ac:dyDescent="0.25">
      <c r="A24" s="5">
        <v>1407949</v>
      </c>
      <c r="B24" s="95" t="s">
        <v>186</v>
      </c>
      <c r="C24" s="96">
        <v>-14.53</v>
      </c>
      <c r="D24" s="76">
        <v>-36</v>
      </c>
      <c r="E24" s="76">
        <f>IFERROR(VLOOKUP(A24,'AUG''23'!I:S,11,0)*1,0)</f>
        <v>0</v>
      </c>
      <c r="M24">
        <v>1514684</v>
      </c>
      <c r="N24" t="s">
        <v>1213</v>
      </c>
      <c r="O24" s="76">
        <v>42.07</v>
      </c>
      <c r="P24" s="76">
        <f t="shared" si="1"/>
        <v>-12.77</v>
      </c>
    </row>
    <row r="25" spans="1:16" x14ac:dyDescent="0.25">
      <c r="A25" s="5">
        <v>1407966</v>
      </c>
      <c r="B25" s="95" t="s">
        <v>186</v>
      </c>
      <c r="C25" s="96">
        <v>-15.25</v>
      </c>
      <c r="D25" s="76">
        <v>-23.62</v>
      </c>
      <c r="E25" s="76">
        <f>IFERROR(VLOOKUP(A25,'AUG''23'!I:S,11,0)*1,0)</f>
        <v>0</v>
      </c>
      <c r="M25">
        <v>1514685</v>
      </c>
      <c r="N25" t="s">
        <v>1213</v>
      </c>
      <c r="O25" s="76">
        <v>42.07</v>
      </c>
      <c r="P25" s="76">
        <f t="shared" si="1"/>
        <v>-12.77</v>
      </c>
    </row>
    <row r="26" spans="1:16" x14ac:dyDescent="0.25">
      <c r="A26" s="5">
        <v>1407956</v>
      </c>
      <c r="B26" s="95" t="s">
        <v>186</v>
      </c>
      <c r="C26" s="96">
        <v>-14.53</v>
      </c>
      <c r="D26" s="76">
        <v>-36</v>
      </c>
      <c r="E26" s="76">
        <f>IFERROR(VLOOKUP(A26,'AUG''23'!I:S,11,0)*1,0)</f>
        <v>0</v>
      </c>
      <c r="M26">
        <v>1514688</v>
      </c>
      <c r="N26" t="s">
        <v>1213</v>
      </c>
      <c r="O26" s="76">
        <v>42.07</v>
      </c>
      <c r="P26" s="76">
        <f t="shared" si="1"/>
        <v>-12.77</v>
      </c>
    </row>
    <row r="27" spans="1:16" x14ac:dyDescent="0.25">
      <c r="A27" s="5">
        <v>1407965</v>
      </c>
      <c r="B27" s="95" t="s">
        <v>186</v>
      </c>
      <c r="C27" s="96">
        <v>-15.25</v>
      </c>
      <c r="D27" s="76">
        <v>-23.62</v>
      </c>
      <c r="E27" s="76">
        <f>IFERROR(VLOOKUP(A27,'AUG''23'!I:S,11,0)*1,0)</f>
        <v>0</v>
      </c>
      <c r="M27">
        <v>1514689</v>
      </c>
      <c r="N27" t="s">
        <v>1213</v>
      </c>
      <c r="O27" s="76">
        <v>42.07</v>
      </c>
      <c r="P27" s="76">
        <f t="shared" si="1"/>
        <v>-12.77</v>
      </c>
    </row>
    <row r="28" spans="1:16" x14ac:dyDescent="0.25">
      <c r="A28" s="5">
        <v>1407963</v>
      </c>
      <c r="B28" s="95" t="s">
        <v>186</v>
      </c>
      <c r="C28" s="96">
        <v>-15.25</v>
      </c>
      <c r="D28" s="76">
        <v>-23.62</v>
      </c>
      <c r="E28" s="76">
        <f>IFERROR(VLOOKUP(A28,'AUG''23'!I:S,11,0)*1,0)</f>
        <v>0</v>
      </c>
      <c r="M28">
        <v>1514691</v>
      </c>
      <c r="N28" t="s">
        <v>1213</v>
      </c>
      <c r="O28" s="76">
        <v>42.07</v>
      </c>
      <c r="P28" s="76">
        <f t="shared" si="1"/>
        <v>-12.77</v>
      </c>
    </row>
    <row r="29" spans="1:16" x14ac:dyDescent="0.25">
      <c r="A29" s="5">
        <v>1407959</v>
      </c>
      <c r="B29" s="95" t="s">
        <v>186</v>
      </c>
      <c r="C29" s="96">
        <v>-14.53</v>
      </c>
      <c r="D29" s="76">
        <v>-36</v>
      </c>
      <c r="E29" s="76">
        <f>IFERROR(VLOOKUP(A29,'AUG''23'!I:S,11,0)*1,0)</f>
        <v>0</v>
      </c>
      <c r="M29">
        <v>1516592</v>
      </c>
      <c r="N29" t="s">
        <v>1213</v>
      </c>
      <c r="O29" s="76">
        <v>25.55</v>
      </c>
      <c r="P29" s="76">
        <f t="shared" si="1"/>
        <v>-11.12</v>
      </c>
    </row>
    <row r="30" spans="1:16" x14ac:dyDescent="0.25">
      <c r="A30" s="5">
        <v>1407958</v>
      </c>
      <c r="B30" s="95" t="s">
        <v>186</v>
      </c>
      <c r="C30" s="96">
        <v>-14.53</v>
      </c>
      <c r="D30" s="76">
        <v>-36</v>
      </c>
      <c r="E30" s="76">
        <f>IFERROR(VLOOKUP(A30,'AUG''23'!I:S,11,0)*1,0)</f>
        <v>0</v>
      </c>
      <c r="M30">
        <v>1516594</v>
      </c>
      <c r="N30" t="s">
        <v>1213</v>
      </c>
      <c r="O30" s="76">
        <v>25.55</v>
      </c>
      <c r="P30" s="76">
        <f t="shared" si="1"/>
        <v>-11.12</v>
      </c>
    </row>
    <row r="31" spans="1:16" x14ac:dyDescent="0.25">
      <c r="A31" s="5">
        <v>1407961</v>
      </c>
      <c r="B31" s="95" t="s">
        <v>186</v>
      </c>
      <c r="C31" s="96">
        <v>-14.53</v>
      </c>
      <c r="D31" s="76">
        <v>-36</v>
      </c>
      <c r="E31" s="76">
        <f>IFERROR(VLOOKUP(A31,'AUG''23'!I:S,11,0)*1,0)</f>
        <v>0</v>
      </c>
      <c r="M31">
        <v>1516596</v>
      </c>
      <c r="N31" t="s">
        <v>1213</v>
      </c>
      <c r="O31" s="76">
        <v>25.55</v>
      </c>
      <c r="P31" s="76">
        <v>0</v>
      </c>
    </row>
    <row r="32" spans="1:16" x14ac:dyDescent="0.25">
      <c r="A32" s="5">
        <v>1407967</v>
      </c>
      <c r="B32" s="95" t="s">
        <v>186</v>
      </c>
      <c r="C32" s="96">
        <v>-15.25</v>
      </c>
      <c r="D32" s="76">
        <v>-23.62</v>
      </c>
      <c r="E32" s="76">
        <f>IFERROR(VLOOKUP(A32,'AUG''23'!I:S,11,0)*1,0)</f>
        <v>0</v>
      </c>
      <c r="M32">
        <v>1516597</v>
      </c>
      <c r="N32" t="s">
        <v>1213</v>
      </c>
      <c r="O32" s="76">
        <v>25.55</v>
      </c>
      <c r="P32" s="76">
        <v>0</v>
      </c>
    </row>
    <row r="33" spans="1:16" x14ac:dyDescent="0.25">
      <c r="A33" s="5">
        <v>1407972</v>
      </c>
      <c r="B33" s="95" t="s">
        <v>186</v>
      </c>
      <c r="C33" s="96">
        <v>-11.27</v>
      </c>
      <c r="D33" s="76">
        <v>-57</v>
      </c>
      <c r="E33" s="76">
        <f>IFERROR(VLOOKUP(A33,'AUG''23'!I:S,11,0)*1,0)</f>
        <v>0</v>
      </c>
      <c r="M33">
        <v>1529939</v>
      </c>
      <c r="N33" t="s">
        <v>1213</v>
      </c>
      <c r="O33" s="76">
        <v>22.78</v>
      </c>
      <c r="P33" s="76">
        <v>0</v>
      </c>
    </row>
    <row r="34" spans="1:16" x14ac:dyDescent="0.25">
      <c r="A34" s="4">
        <v>1259359</v>
      </c>
      <c r="B34" s="95" t="s">
        <v>187</v>
      </c>
      <c r="C34" s="96" t="s">
        <v>6135</v>
      </c>
      <c r="E34" s="76">
        <f>IFERROR(VLOOKUP(A34,'AUG''23'!I:S,11,0)*1,0)</f>
        <v>0</v>
      </c>
      <c r="M34">
        <v>1529944</v>
      </c>
      <c r="N34" t="s">
        <v>1213</v>
      </c>
      <c r="O34" s="76">
        <v>22.78</v>
      </c>
      <c r="P34" s="76">
        <v>0</v>
      </c>
    </row>
    <row r="35" spans="1:16" x14ac:dyDescent="0.25">
      <c r="A35" s="4">
        <v>1348737</v>
      </c>
      <c r="B35" s="95" t="s">
        <v>187</v>
      </c>
      <c r="C35" s="96" t="s">
        <v>6135</v>
      </c>
      <c r="E35" s="76">
        <f>IFERROR(VLOOKUP(A35,'AUG''23'!I:S,11,0)*1,0)</f>
        <v>0</v>
      </c>
      <c r="M35">
        <v>1529946</v>
      </c>
      <c r="N35" t="s">
        <v>1213</v>
      </c>
      <c r="O35" s="76">
        <v>39</v>
      </c>
      <c r="P35" s="76">
        <f>VLOOKUP(M35,A:C,3,0)</f>
        <v>-10.95</v>
      </c>
    </row>
    <row r="36" spans="1:16" x14ac:dyDescent="0.25">
      <c r="A36" s="5">
        <v>1197887</v>
      </c>
      <c r="B36" s="95" t="s">
        <v>187</v>
      </c>
      <c r="C36" s="96" t="s">
        <v>6135</v>
      </c>
      <c r="E36" s="76">
        <f>IFERROR(VLOOKUP(A36,'AUG''23'!I:S,11,0)*1,0)</f>
        <v>0</v>
      </c>
      <c r="M36">
        <v>1529947</v>
      </c>
      <c r="N36" t="s">
        <v>1213</v>
      </c>
      <c r="O36" s="76">
        <v>39</v>
      </c>
      <c r="P36" s="76">
        <f>VLOOKUP(M36,A:C,3,0)</f>
        <v>-10.95</v>
      </c>
    </row>
    <row r="37" spans="1:16" x14ac:dyDescent="0.25">
      <c r="A37" s="5">
        <v>1348743</v>
      </c>
      <c r="B37" s="95" t="s">
        <v>187</v>
      </c>
      <c r="C37" s="96" t="s">
        <v>6135</v>
      </c>
      <c r="E37" s="76">
        <f>IFERROR(VLOOKUP(A37,'AUG''23'!I:S,11,0)*1,0)</f>
        <v>0</v>
      </c>
      <c r="M37">
        <v>1529950</v>
      </c>
      <c r="N37" t="s">
        <v>1213</v>
      </c>
      <c r="O37" s="76">
        <v>68.63</v>
      </c>
      <c r="P37" s="76">
        <f>VLOOKUP(M37,A:C,3,0)</f>
        <v>-27.56</v>
      </c>
    </row>
    <row r="38" spans="1:16" x14ac:dyDescent="0.25">
      <c r="A38" s="5">
        <v>1296063</v>
      </c>
      <c r="B38" s="95" t="s">
        <v>187</v>
      </c>
      <c r="C38" s="96" t="s">
        <v>6135</v>
      </c>
      <c r="E38" s="76">
        <f>IFERROR(VLOOKUP(A38,'AUG''23'!I:S,11,0)*1,0)</f>
        <v>0</v>
      </c>
      <c r="M38">
        <v>1529951</v>
      </c>
      <c r="N38" t="s">
        <v>1213</v>
      </c>
      <c r="O38" s="76">
        <v>68.63</v>
      </c>
      <c r="P38" s="76">
        <f>VLOOKUP(M38,A:C,3,0)</f>
        <v>-27.56</v>
      </c>
    </row>
    <row r="39" spans="1:16" x14ac:dyDescent="0.25">
      <c r="A39" s="5">
        <v>1296064</v>
      </c>
      <c r="B39" s="95" t="s">
        <v>187</v>
      </c>
      <c r="C39" s="96" t="s">
        <v>6135</v>
      </c>
      <c r="E39" s="76">
        <f>IFERROR(VLOOKUP(A39,'AUG''23'!I:S,11,0)*1,0)</f>
        <v>0</v>
      </c>
      <c r="M39">
        <v>1530589</v>
      </c>
      <c r="N39" t="s">
        <v>1213</v>
      </c>
      <c r="O39" s="76">
        <v>24.75</v>
      </c>
      <c r="P39" s="76">
        <v>0</v>
      </c>
    </row>
    <row r="40" spans="1:16" x14ac:dyDescent="0.25">
      <c r="A40" s="5">
        <v>1407536</v>
      </c>
      <c r="B40" s="95" t="s">
        <v>187</v>
      </c>
      <c r="C40" s="96" t="s">
        <v>6135</v>
      </c>
      <c r="E40" s="76">
        <f>IFERROR(VLOOKUP(A40,'AUG''23'!I:S,11,0)*1,0)</f>
        <v>0</v>
      </c>
      <c r="M40">
        <v>1530591</v>
      </c>
      <c r="N40" t="s">
        <v>1213</v>
      </c>
      <c r="O40" s="76">
        <v>13.03</v>
      </c>
      <c r="P40" s="76">
        <v>0</v>
      </c>
    </row>
    <row r="41" spans="1:16" x14ac:dyDescent="0.25">
      <c r="A41" s="5">
        <v>1339334</v>
      </c>
      <c r="B41" s="95" t="s">
        <v>186</v>
      </c>
      <c r="C41" s="6">
        <v>-15.16</v>
      </c>
      <c r="D41" s="76">
        <v>-62.27</v>
      </c>
      <c r="E41" s="76">
        <f>IFERROR(VLOOKUP(A41,'AUG''23'!I:S,11,0)*1,0)</f>
        <v>0</v>
      </c>
      <c r="M41">
        <v>1530593</v>
      </c>
      <c r="N41" t="s">
        <v>1213</v>
      </c>
      <c r="O41" s="76">
        <v>13.03</v>
      </c>
      <c r="P41" s="76">
        <v>0</v>
      </c>
    </row>
    <row r="42" spans="1:16" x14ac:dyDescent="0.25">
      <c r="A42" s="5">
        <v>1339333</v>
      </c>
      <c r="B42" s="95" t="s">
        <v>186</v>
      </c>
      <c r="C42" s="96">
        <v>-15.1</v>
      </c>
      <c r="D42" s="76">
        <v>-55.13</v>
      </c>
      <c r="E42" s="76">
        <f>IFERROR(VLOOKUP(A42,'AUG''23'!I:S,11,0)*1,0)</f>
        <v>0</v>
      </c>
      <c r="M42">
        <v>1530594</v>
      </c>
      <c r="N42" t="s">
        <v>1213</v>
      </c>
      <c r="O42" s="76">
        <v>13.03</v>
      </c>
      <c r="P42" s="76">
        <f>VLOOKUP(M42,A:C,3,0)</f>
        <v>-8.4700000000000006</v>
      </c>
    </row>
    <row r="43" spans="1:16" x14ac:dyDescent="0.25">
      <c r="A43" s="5">
        <v>1407973</v>
      </c>
      <c r="B43" s="95" t="s">
        <v>186</v>
      </c>
      <c r="C43" s="96">
        <v>-11.27</v>
      </c>
      <c r="D43" s="76">
        <v>-57</v>
      </c>
      <c r="E43" s="76">
        <f>IFERROR(VLOOKUP(A43,'AUG''23'!I:S,11,0)*1,0)</f>
        <v>0</v>
      </c>
      <c r="M43">
        <v>1530595</v>
      </c>
      <c r="N43" t="s">
        <v>1213</v>
      </c>
      <c r="O43" s="76">
        <v>13.03</v>
      </c>
      <c r="P43" s="76">
        <f>VLOOKUP(M43,A:C,3,0)</f>
        <v>-8.4700000000000006</v>
      </c>
    </row>
    <row r="44" spans="1:16" x14ac:dyDescent="0.25">
      <c r="A44">
        <v>1339335</v>
      </c>
      <c r="B44" s="95" t="s">
        <v>186</v>
      </c>
      <c r="C44" s="6">
        <v>-15.16</v>
      </c>
      <c r="D44" s="76">
        <v>-62.27</v>
      </c>
      <c r="E44" s="76">
        <f>IFERROR(VLOOKUP(A44,'AUG''23'!I:S,11,0)*1,0)</f>
        <v>0</v>
      </c>
      <c r="M44">
        <v>1530597</v>
      </c>
      <c r="N44" t="s">
        <v>1213</v>
      </c>
      <c r="O44" s="76">
        <v>13.03</v>
      </c>
      <c r="P44" s="76">
        <v>0</v>
      </c>
    </row>
    <row r="45" spans="1:16" x14ac:dyDescent="0.25">
      <c r="A45">
        <v>1475760</v>
      </c>
      <c r="B45" s="95" t="s">
        <v>186</v>
      </c>
      <c r="C45" s="6">
        <v>-15.59</v>
      </c>
      <c r="E45" s="76">
        <f>IFERROR(VLOOKUP(A45,'AUG''23'!I:S,11,0)*1,0)</f>
        <v>0</v>
      </c>
      <c r="M45">
        <v>1540780</v>
      </c>
      <c r="N45" t="s">
        <v>1213</v>
      </c>
      <c r="O45" s="76">
        <v>28.15</v>
      </c>
      <c r="P45" s="76">
        <f t="shared" ref="P45:P52" si="2">VLOOKUP(M45,A:C,3,0)</f>
        <v>-10.51</v>
      </c>
    </row>
    <row r="46" spans="1:16" x14ac:dyDescent="0.25">
      <c r="A46">
        <v>1476763</v>
      </c>
      <c r="B46" s="95" t="s">
        <v>186</v>
      </c>
      <c r="C46" s="96">
        <v>-15.59</v>
      </c>
      <c r="D46" s="76">
        <v>-45</v>
      </c>
      <c r="E46" s="76">
        <f>IFERROR(VLOOKUP(A46,'AUG''23'!I:S,11,0)*1,0)</f>
        <v>0</v>
      </c>
      <c r="M46">
        <v>1540781</v>
      </c>
      <c r="N46" t="s">
        <v>1213</v>
      </c>
      <c r="O46" s="76">
        <v>28.15</v>
      </c>
      <c r="P46" s="76">
        <f t="shared" si="2"/>
        <v>-10.51</v>
      </c>
    </row>
    <row r="47" spans="1:16" x14ac:dyDescent="0.25">
      <c r="A47">
        <v>1476764</v>
      </c>
      <c r="B47" s="95" t="s">
        <v>186</v>
      </c>
      <c r="C47" s="96">
        <v>-14.48</v>
      </c>
      <c r="D47" s="76">
        <v>-37.5</v>
      </c>
      <c r="E47" s="76">
        <f>IFERROR(VLOOKUP(A47,'AUG''23'!I:S,11,0)*1,0)</f>
        <v>0</v>
      </c>
      <c r="M47">
        <v>1540783</v>
      </c>
      <c r="N47" t="s">
        <v>1213</v>
      </c>
      <c r="O47" s="76">
        <v>28.15</v>
      </c>
      <c r="P47" s="76">
        <f t="shared" si="2"/>
        <v>-10.51</v>
      </c>
    </row>
    <row r="48" spans="1:16" x14ac:dyDescent="0.25">
      <c r="A48">
        <v>1475762</v>
      </c>
      <c r="B48" s="95" t="s">
        <v>186</v>
      </c>
      <c r="C48" s="96">
        <v>-13.56</v>
      </c>
      <c r="D48" s="76">
        <v>-31</v>
      </c>
      <c r="E48" s="76">
        <f>IFERROR(VLOOKUP(A48,'AUG''23'!I:S,11,0)*1,0)</f>
        <v>0</v>
      </c>
      <c r="M48">
        <v>1540784</v>
      </c>
      <c r="N48" t="s">
        <v>1213</v>
      </c>
      <c r="O48" s="76">
        <v>31.6</v>
      </c>
      <c r="P48" s="76">
        <f t="shared" si="2"/>
        <v>-11.1</v>
      </c>
    </row>
    <row r="49" spans="1:16" x14ac:dyDescent="0.25">
      <c r="A49">
        <v>1475761</v>
      </c>
      <c r="B49" s="95" t="s">
        <v>186</v>
      </c>
      <c r="C49" s="6">
        <v>-14.48</v>
      </c>
      <c r="D49" s="76">
        <v>-37.5</v>
      </c>
      <c r="E49" s="76">
        <f>IFERROR(VLOOKUP(A49,'AUG''23'!I:S,11,0)*1,0)</f>
        <v>0</v>
      </c>
      <c r="M49">
        <v>1540785</v>
      </c>
      <c r="N49" t="s">
        <v>1213</v>
      </c>
      <c r="O49" s="76">
        <v>31.6</v>
      </c>
      <c r="P49" s="76">
        <f t="shared" si="2"/>
        <v>-11.1</v>
      </c>
    </row>
    <row r="50" spans="1:16" x14ac:dyDescent="0.25">
      <c r="A50">
        <v>1476766</v>
      </c>
      <c r="B50" s="95" t="s">
        <v>186</v>
      </c>
      <c r="C50" s="6">
        <v>-13.56</v>
      </c>
      <c r="D50" s="76">
        <v>-31</v>
      </c>
      <c r="E50" s="76">
        <f>IFERROR(VLOOKUP(A50,'AUG''23'!I:S,11,0)*1,0)</f>
        <v>0</v>
      </c>
      <c r="M50">
        <v>1540787</v>
      </c>
      <c r="N50" t="s">
        <v>1213</v>
      </c>
      <c r="O50" s="76">
        <v>31.6</v>
      </c>
      <c r="P50" s="76">
        <f t="shared" si="2"/>
        <v>-11.1</v>
      </c>
    </row>
    <row r="51" spans="1:16" x14ac:dyDescent="0.25">
      <c r="A51">
        <v>1459091</v>
      </c>
      <c r="B51" s="95" t="s">
        <v>186</v>
      </c>
      <c r="C51" s="96">
        <v>-14.05</v>
      </c>
      <c r="D51" s="76">
        <v>-36.590000000000003</v>
      </c>
      <c r="E51" s="76">
        <f>IFERROR(VLOOKUP(A51,'AUG''23'!I:S,11,0)*1,0)</f>
        <v>0</v>
      </c>
      <c r="M51">
        <v>1563191</v>
      </c>
      <c r="N51" t="s">
        <v>1213</v>
      </c>
      <c r="O51" s="76">
        <v>29.67</v>
      </c>
      <c r="P51" s="76">
        <f t="shared" si="2"/>
        <v>-13.8</v>
      </c>
    </row>
    <row r="52" spans="1:16" x14ac:dyDescent="0.25">
      <c r="A52">
        <v>1458506</v>
      </c>
      <c r="B52" s="95" t="s">
        <v>186</v>
      </c>
      <c r="C52" s="96">
        <v>-11.96</v>
      </c>
      <c r="D52" s="76">
        <v>-36.590000000000003</v>
      </c>
      <c r="E52" s="76">
        <f>IFERROR(VLOOKUP(A52,'AUG''23'!I:S,11,0)*1,0)</f>
        <v>0</v>
      </c>
      <c r="M52">
        <v>1563192</v>
      </c>
      <c r="N52" t="s">
        <v>1213</v>
      </c>
      <c r="O52" s="76">
        <v>43.68</v>
      </c>
      <c r="P52" s="76">
        <f t="shared" si="2"/>
        <v>-13.91</v>
      </c>
    </row>
    <row r="53" spans="1:16" x14ac:dyDescent="0.25">
      <c r="A53">
        <v>1459092</v>
      </c>
      <c r="B53" s="95" t="s">
        <v>186</v>
      </c>
      <c r="C53" s="96">
        <v>-14.05</v>
      </c>
      <c r="D53" s="76">
        <v>-36.590000000000003</v>
      </c>
      <c r="E53" s="76">
        <f>IFERROR(VLOOKUP(A53,'AUG''23'!I:S,11,0)*1,0)</f>
        <v>0</v>
      </c>
      <c r="M53">
        <v>1585672</v>
      </c>
      <c r="N53" t="s">
        <v>1213</v>
      </c>
      <c r="O53" s="76">
        <v>70.62</v>
      </c>
      <c r="P53" s="76">
        <v>0</v>
      </c>
    </row>
    <row r="54" spans="1:16" x14ac:dyDescent="0.25">
      <c r="A54">
        <v>1459093</v>
      </c>
      <c r="B54" s="95" t="s">
        <v>186</v>
      </c>
      <c r="C54" s="96">
        <v>-14.05</v>
      </c>
      <c r="D54" s="76">
        <v>-36.590000000000003</v>
      </c>
      <c r="E54" s="76">
        <f>IFERROR(VLOOKUP(A54,'AUG''23'!I:S,11,0)*1,0)</f>
        <v>0</v>
      </c>
      <c r="M54">
        <v>1585673</v>
      </c>
      <c r="N54" t="s">
        <v>1213</v>
      </c>
      <c r="O54" s="76">
        <v>64.47</v>
      </c>
      <c r="P54" s="76">
        <v>0</v>
      </c>
    </row>
    <row r="55" spans="1:16" x14ac:dyDescent="0.25">
      <c r="A55">
        <v>1459095</v>
      </c>
      <c r="B55" s="95" t="s">
        <v>186</v>
      </c>
      <c r="C55" s="96" t="s">
        <v>6135</v>
      </c>
      <c r="D55" s="76">
        <v>-36.590000000000003</v>
      </c>
      <c r="E55" s="76">
        <f>IFERROR(VLOOKUP(A55,'AUG''23'!I:S,11,0)*1,0)</f>
        <v>0</v>
      </c>
      <c r="M55">
        <v>1585793</v>
      </c>
      <c r="N55" t="s">
        <v>1213</v>
      </c>
      <c r="O55" s="76">
        <v>64.47</v>
      </c>
      <c r="P55" s="76">
        <v>0</v>
      </c>
    </row>
    <row r="56" spans="1:16" x14ac:dyDescent="0.25">
      <c r="A56">
        <v>1459094</v>
      </c>
      <c r="B56" s="95" t="s">
        <v>186</v>
      </c>
      <c r="C56" s="96">
        <v>-11.96</v>
      </c>
      <c r="D56" s="76">
        <v>-36.590000000000003</v>
      </c>
      <c r="E56" s="76">
        <f>IFERROR(VLOOKUP(A56,'AUG''23'!I:S,11,0)*1,0)</f>
        <v>0</v>
      </c>
      <c r="M56">
        <v>1585794</v>
      </c>
      <c r="N56" t="s">
        <v>1213</v>
      </c>
      <c r="O56" s="76">
        <v>64.47</v>
      </c>
      <c r="P56" s="76">
        <v>0</v>
      </c>
    </row>
    <row r="57" spans="1:16" x14ac:dyDescent="0.25">
      <c r="A57">
        <v>1540785</v>
      </c>
      <c r="B57" s="95" t="s">
        <v>186</v>
      </c>
      <c r="C57" s="96">
        <v>-11.1</v>
      </c>
      <c r="D57" s="41">
        <v>-31.6</v>
      </c>
      <c r="E57" s="76">
        <f>IFERROR(VLOOKUP(A57,'AUG''23'!I:S,11,0)*1,0)</f>
        <v>0</v>
      </c>
      <c r="M57">
        <v>1585795</v>
      </c>
      <c r="N57" t="s">
        <v>1213</v>
      </c>
      <c r="O57" s="76">
        <v>64.47</v>
      </c>
      <c r="P57" s="76">
        <v>0</v>
      </c>
    </row>
    <row r="58" spans="1:16" x14ac:dyDescent="0.25">
      <c r="A58">
        <v>1540787</v>
      </c>
      <c r="B58" s="95" t="s">
        <v>186</v>
      </c>
      <c r="C58" s="96">
        <v>-11.1</v>
      </c>
      <c r="D58" s="76">
        <v>-31.6</v>
      </c>
      <c r="E58" s="76">
        <f>IFERROR(VLOOKUP(A58,'AUG''23'!I:S,11,0)*1,0)</f>
        <v>0</v>
      </c>
      <c r="M58">
        <v>1585796</v>
      </c>
      <c r="N58" t="s">
        <v>1213</v>
      </c>
      <c r="O58" s="76">
        <v>64.47</v>
      </c>
      <c r="P58" s="76">
        <v>0</v>
      </c>
    </row>
    <row r="59" spans="1:16" x14ac:dyDescent="0.25">
      <c r="A59">
        <v>1540781</v>
      </c>
      <c r="B59" s="95" t="s">
        <v>186</v>
      </c>
      <c r="C59" s="96">
        <v>-10.51</v>
      </c>
      <c r="D59" s="76">
        <v>-28.15</v>
      </c>
      <c r="E59" s="76">
        <f>IFERROR(VLOOKUP(A59,'AUG''23'!I:S,11,0)*1,0)</f>
        <v>0</v>
      </c>
      <c r="M59">
        <v>1585797</v>
      </c>
      <c r="N59" t="s">
        <v>1213</v>
      </c>
      <c r="O59" s="76">
        <v>64.47</v>
      </c>
      <c r="P59" s="76">
        <v>0</v>
      </c>
    </row>
    <row r="60" spans="1:16" x14ac:dyDescent="0.25">
      <c r="A60">
        <v>1540782</v>
      </c>
      <c r="B60" s="95" t="s">
        <v>186</v>
      </c>
      <c r="C60" s="96">
        <v>-9.93</v>
      </c>
      <c r="D60" s="76">
        <v>-28.15</v>
      </c>
      <c r="E60" s="76">
        <f>IFERROR(VLOOKUP(A60,'AUG''23'!I:S,11,0)*1,0)</f>
        <v>0</v>
      </c>
      <c r="M60">
        <v>1585798</v>
      </c>
      <c r="N60" t="s">
        <v>1213</v>
      </c>
      <c r="O60" s="76">
        <v>70.62</v>
      </c>
      <c r="P60" s="76">
        <v>0</v>
      </c>
    </row>
    <row r="61" spans="1:16" x14ac:dyDescent="0.25">
      <c r="A61">
        <v>1540786</v>
      </c>
      <c r="B61" s="95" t="s">
        <v>186</v>
      </c>
      <c r="C61" s="96">
        <v>-10.44</v>
      </c>
      <c r="D61" s="76">
        <v>-31.6</v>
      </c>
      <c r="E61" s="76">
        <f>IFERROR(VLOOKUP(A61,'AUG''23'!I:S,11,0)*1,0)</f>
        <v>0</v>
      </c>
      <c r="M61">
        <v>1585799</v>
      </c>
      <c r="N61" t="s">
        <v>1213</v>
      </c>
      <c r="O61" s="76">
        <v>70.62</v>
      </c>
      <c r="P61" s="76">
        <v>0</v>
      </c>
    </row>
    <row r="62" spans="1:16" x14ac:dyDescent="0.25">
      <c r="A62">
        <v>1540784</v>
      </c>
      <c r="B62" s="95" t="s">
        <v>186</v>
      </c>
      <c r="C62" s="96">
        <v>-11.1</v>
      </c>
      <c r="D62" s="41">
        <v>-31.6</v>
      </c>
      <c r="E62" s="76">
        <f>IFERROR(VLOOKUP(A62,'AUG''23'!I:S,11,0)*1,0)</f>
        <v>0</v>
      </c>
      <c r="M62">
        <v>1585900</v>
      </c>
      <c r="N62" t="s">
        <v>1213</v>
      </c>
      <c r="O62" s="76">
        <v>70.62</v>
      </c>
      <c r="P62" s="76">
        <v>0</v>
      </c>
    </row>
    <row r="63" spans="1:16" x14ac:dyDescent="0.25">
      <c r="A63">
        <v>1540783</v>
      </c>
      <c r="B63" s="95" t="s">
        <v>186</v>
      </c>
      <c r="C63" s="96">
        <v>-10.51</v>
      </c>
      <c r="D63" s="76">
        <v>-28.15</v>
      </c>
      <c r="E63" s="76">
        <f>IFERROR(VLOOKUP(A63,'AUG''23'!I:S,11,0)*1,0)</f>
        <v>0</v>
      </c>
      <c r="M63">
        <v>1585901</v>
      </c>
      <c r="N63" t="s">
        <v>1213</v>
      </c>
      <c r="O63" s="76">
        <v>70.62</v>
      </c>
      <c r="P63" s="76">
        <v>0</v>
      </c>
    </row>
    <row r="64" spans="1:16" x14ac:dyDescent="0.25">
      <c r="A64">
        <v>1540780</v>
      </c>
      <c r="B64" s="95" t="s">
        <v>186</v>
      </c>
      <c r="C64" s="96">
        <v>-10.51</v>
      </c>
      <c r="D64" s="76">
        <v>-28.15</v>
      </c>
      <c r="E64" s="76">
        <f>IFERROR(VLOOKUP(A64,'AUG''23'!I:S,11,0)*1,0)</f>
        <v>0</v>
      </c>
      <c r="M64">
        <v>1585902</v>
      </c>
      <c r="N64" t="s">
        <v>1213</v>
      </c>
      <c r="O64" s="76">
        <v>70.62</v>
      </c>
      <c r="P64" s="76">
        <v>0</v>
      </c>
    </row>
    <row r="65" spans="1:16" x14ac:dyDescent="0.25">
      <c r="A65" s="73">
        <v>1563192</v>
      </c>
      <c r="B65" s="95" t="s">
        <v>186</v>
      </c>
      <c r="C65" s="96">
        <v>-13.91</v>
      </c>
      <c r="D65" s="44">
        <v>-43.68</v>
      </c>
      <c r="E65" s="76">
        <f>IFERROR(VLOOKUP(A65,'AUG''23'!I:S,11,0)*1,0)</f>
        <v>0</v>
      </c>
      <c r="M65">
        <v>1593356</v>
      </c>
      <c r="N65" t="s">
        <v>1213</v>
      </c>
      <c r="O65" s="76">
        <v>28.15</v>
      </c>
      <c r="P65" s="76">
        <f>VLOOKUP(M65,A:C,3,0)</f>
        <v>-10.51</v>
      </c>
    </row>
    <row r="66" spans="1:16" x14ac:dyDescent="0.25">
      <c r="A66" s="73">
        <v>1563193</v>
      </c>
      <c r="B66" s="95" t="s">
        <v>186</v>
      </c>
      <c r="C66" s="96">
        <v>-13.8</v>
      </c>
      <c r="D66" s="44">
        <v>-29.67</v>
      </c>
      <c r="E66" s="76">
        <f>IFERROR(VLOOKUP(A66,'AUG''23'!I:S,11,0)*1,0)</f>
        <v>0</v>
      </c>
      <c r="M66">
        <v>1593357</v>
      </c>
      <c r="N66" t="s">
        <v>1213</v>
      </c>
      <c r="O66" s="76">
        <v>28.15</v>
      </c>
      <c r="P66" s="76">
        <f>VLOOKUP(M66,A:C,3,0)</f>
        <v>-10.51</v>
      </c>
    </row>
    <row r="67" spans="1:16" x14ac:dyDescent="0.25">
      <c r="A67" s="73">
        <v>1563194</v>
      </c>
      <c r="B67" s="95" t="s">
        <v>186</v>
      </c>
      <c r="C67" s="96">
        <v>-13.91</v>
      </c>
      <c r="D67" s="44">
        <v>-43.68</v>
      </c>
      <c r="E67" s="76">
        <f>IFERROR(VLOOKUP(A67,'AUG''23'!I:S,11,0)*1,0)</f>
        <v>0</v>
      </c>
      <c r="M67">
        <v>1593358</v>
      </c>
      <c r="N67" t="s">
        <v>1213</v>
      </c>
      <c r="O67" s="76">
        <v>31.6</v>
      </c>
      <c r="P67" s="76">
        <f>VLOOKUP(M67,A:C,3,0)</f>
        <v>-11.1</v>
      </c>
    </row>
    <row r="68" spans="1:16" x14ac:dyDescent="0.25">
      <c r="A68">
        <v>1516592</v>
      </c>
      <c r="B68" s="95" t="s">
        <v>186</v>
      </c>
      <c r="C68" s="96">
        <v>-11.12</v>
      </c>
      <c r="D68" s="46">
        <v>-25.55</v>
      </c>
      <c r="E68" s="76">
        <f>IFERROR(VLOOKUP(A68,'AUG''23'!I:S,11,0)*1,0)</f>
        <v>0</v>
      </c>
      <c r="M68">
        <v>1593359</v>
      </c>
      <c r="N68" t="s">
        <v>1213</v>
      </c>
      <c r="O68" s="76">
        <v>31.6</v>
      </c>
      <c r="P68" s="76">
        <f>VLOOKUP(M68,A:C,3,0)</f>
        <v>-11.1</v>
      </c>
    </row>
    <row r="69" spans="1:16" x14ac:dyDescent="0.25">
      <c r="A69">
        <v>1514691</v>
      </c>
      <c r="B69" s="95" t="s">
        <v>186</v>
      </c>
      <c r="C69" s="96">
        <v>-12.77</v>
      </c>
      <c r="D69" s="46">
        <v>-42.07</v>
      </c>
      <c r="E69" s="76">
        <f>IFERROR(VLOOKUP(A69,'AUG''23'!I:S,11,0)*1,0)</f>
        <v>0</v>
      </c>
      <c r="M69">
        <v>1593360</v>
      </c>
      <c r="N69" t="s">
        <v>1213</v>
      </c>
      <c r="O69" s="76">
        <v>34.5</v>
      </c>
      <c r="P69" s="76">
        <v>0</v>
      </c>
    </row>
    <row r="70" spans="1:16" x14ac:dyDescent="0.25">
      <c r="A70">
        <v>1593357</v>
      </c>
      <c r="B70" s="95" t="s">
        <v>186</v>
      </c>
      <c r="C70" s="96">
        <v>-10.51</v>
      </c>
      <c r="D70" s="68">
        <v>-28.15</v>
      </c>
      <c r="E70" s="76">
        <f>IFERROR(VLOOKUP(A70,'AUG''23'!I:S,11,0)*1,0)</f>
        <v>0</v>
      </c>
      <c r="M70">
        <v>1593361</v>
      </c>
      <c r="N70" t="s">
        <v>1213</v>
      </c>
      <c r="O70" s="76">
        <v>34.5</v>
      </c>
      <c r="P70" s="76">
        <v>0</v>
      </c>
    </row>
    <row r="71" spans="1:16" x14ac:dyDescent="0.25">
      <c r="A71">
        <v>1593358</v>
      </c>
      <c r="B71" s="95" t="s">
        <v>186</v>
      </c>
      <c r="C71" s="96">
        <v>-11.1</v>
      </c>
      <c r="D71" s="76">
        <v>-31.6</v>
      </c>
      <c r="E71" s="76">
        <f>IFERROR(VLOOKUP(A71,'AUG''23'!I:S,11,0)*1,0)</f>
        <v>0</v>
      </c>
      <c r="M71">
        <v>1593362</v>
      </c>
      <c r="N71" t="s">
        <v>1213</v>
      </c>
      <c r="O71" s="76">
        <v>34.5</v>
      </c>
      <c r="P71" s="76">
        <v>0</v>
      </c>
    </row>
    <row r="72" spans="1:16" x14ac:dyDescent="0.25">
      <c r="A72" s="5">
        <v>1593359</v>
      </c>
      <c r="B72" s="95" t="s">
        <v>186</v>
      </c>
      <c r="C72" s="96">
        <v>-11.1</v>
      </c>
      <c r="D72" s="76">
        <v>-31.6</v>
      </c>
      <c r="E72" s="76">
        <f>IFERROR(VLOOKUP(A72,'AUG''23'!I:S,11,0)*1,0)</f>
        <v>0</v>
      </c>
      <c r="M72">
        <v>1593363</v>
      </c>
      <c r="N72" t="s">
        <v>1213</v>
      </c>
      <c r="O72" s="76">
        <v>34.5</v>
      </c>
      <c r="P72" s="76">
        <f>VLOOKUP(M72,A:C,3,0)</f>
        <v>-15.26</v>
      </c>
    </row>
    <row r="73" spans="1:16" x14ac:dyDescent="0.25">
      <c r="A73" s="5">
        <v>1529951</v>
      </c>
      <c r="B73" s="95" t="s">
        <v>186</v>
      </c>
      <c r="C73" s="96">
        <v>-27.56</v>
      </c>
      <c r="D73" s="76">
        <v>-68.63</v>
      </c>
      <c r="E73" s="76">
        <f>IFERROR(VLOOKUP(A73,'AUG''23'!I:S,11,0)*1,0)</f>
        <v>0</v>
      </c>
      <c r="M73">
        <v>1593364</v>
      </c>
      <c r="N73" t="s">
        <v>1213</v>
      </c>
      <c r="O73" s="76">
        <v>34.5</v>
      </c>
      <c r="P73" s="76">
        <f>VLOOKUP(M73,A:C,3,0)</f>
        <v>-15.26</v>
      </c>
    </row>
    <row r="74" spans="1:16" x14ac:dyDescent="0.25">
      <c r="A74" s="5">
        <v>1563191</v>
      </c>
      <c r="B74" s="95" t="s">
        <v>186</v>
      </c>
      <c r="C74" s="96">
        <v>-13.8</v>
      </c>
      <c r="D74" s="76">
        <v>-29.67</v>
      </c>
      <c r="E74" s="76">
        <f>IFERROR(VLOOKUP(A74,'AUG''23'!I:S,11,0)*1,0)</f>
        <v>0</v>
      </c>
      <c r="M74">
        <v>1632962</v>
      </c>
      <c r="N74" t="s">
        <v>1213</v>
      </c>
      <c r="O74" s="76">
        <v>63</v>
      </c>
      <c r="P74" s="76">
        <v>0</v>
      </c>
    </row>
    <row r="75" spans="1:16" x14ac:dyDescent="0.25">
      <c r="A75" s="5">
        <v>1593356</v>
      </c>
      <c r="B75" s="95" t="s">
        <v>186</v>
      </c>
      <c r="C75" s="96">
        <v>-10.51</v>
      </c>
      <c r="D75" s="76">
        <v>-28.15</v>
      </c>
      <c r="E75" s="76">
        <f>IFERROR(VLOOKUP(A75,'AUG''23'!I:S,11,0)*1,0)</f>
        <v>0</v>
      </c>
      <c r="M75">
        <v>1632963</v>
      </c>
      <c r="N75" t="s">
        <v>1213</v>
      </c>
      <c r="O75" s="76">
        <v>63</v>
      </c>
      <c r="P75" s="76">
        <v>0</v>
      </c>
    </row>
    <row r="76" spans="1:16" x14ac:dyDescent="0.25">
      <c r="A76" s="5">
        <v>1514685</v>
      </c>
      <c r="B76" s="95" t="s">
        <v>186</v>
      </c>
      <c r="C76" s="96">
        <v>-12.77</v>
      </c>
      <c r="D76" s="76">
        <v>-42.07</v>
      </c>
      <c r="E76" s="76">
        <f>IFERROR(VLOOKUP(A76,'AUG''23'!I:S,11,0)*1,0)</f>
        <v>0</v>
      </c>
      <c r="M76">
        <v>1632964</v>
      </c>
      <c r="N76" t="s">
        <v>1213</v>
      </c>
      <c r="O76" s="76">
        <v>63</v>
      </c>
      <c r="P76" s="76">
        <v>0</v>
      </c>
    </row>
    <row r="77" spans="1:16" x14ac:dyDescent="0.25">
      <c r="A77" s="5">
        <v>1514688</v>
      </c>
      <c r="B77" s="95" t="s">
        <v>186</v>
      </c>
      <c r="C77" s="96">
        <v>-12.77</v>
      </c>
      <c r="D77" s="76">
        <v>-42.07</v>
      </c>
      <c r="E77" s="76">
        <f>IFERROR(VLOOKUP(A77,'AUG''23'!I:S,11,0)*1,0)</f>
        <v>0</v>
      </c>
      <c r="M77">
        <v>1632965</v>
      </c>
      <c r="N77" t="s">
        <v>1213</v>
      </c>
      <c r="O77" s="76">
        <v>63</v>
      </c>
      <c r="P77" s="76">
        <v>0</v>
      </c>
    </row>
    <row r="78" spans="1:16" x14ac:dyDescent="0.25">
      <c r="A78" s="5">
        <v>1514683</v>
      </c>
      <c r="B78" s="95" t="s">
        <v>186</v>
      </c>
      <c r="C78" s="96">
        <v>-12.77</v>
      </c>
      <c r="D78" s="76">
        <v>-42.07</v>
      </c>
      <c r="E78" s="76">
        <f>IFERROR(VLOOKUP(A78,'AUG''23'!I:S,11,0)*1,0)</f>
        <v>0</v>
      </c>
      <c r="M78">
        <v>1655854</v>
      </c>
      <c r="N78" t="s">
        <v>1213</v>
      </c>
      <c r="O78" s="76">
        <v>26</v>
      </c>
      <c r="P78" s="76">
        <v>0</v>
      </c>
    </row>
    <row r="79" spans="1:16" x14ac:dyDescent="0.25">
      <c r="A79" s="5">
        <v>1529947</v>
      </c>
      <c r="B79" s="95" t="s">
        <v>186</v>
      </c>
      <c r="C79" s="96">
        <v>-10.95</v>
      </c>
      <c r="D79" s="76">
        <v>-39</v>
      </c>
      <c r="E79" s="76">
        <f>IFERROR(VLOOKUP(A79,'AUG''23'!I:S,11,0)*1,0)</f>
        <v>0</v>
      </c>
      <c r="M79">
        <v>1655855</v>
      </c>
      <c r="N79" t="s">
        <v>1213</v>
      </c>
      <c r="O79" s="76">
        <v>26</v>
      </c>
      <c r="P79" s="76">
        <v>0</v>
      </c>
    </row>
    <row r="80" spans="1:16" x14ac:dyDescent="0.25">
      <c r="A80" s="5">
        <v>1529946</v>
      </c>
      <c r="B80" s="95" t="s">
        <v>186</v>
      </c>
      <c r="C80" s="6">
        <v>-10.95</v>
      </c>
      <c r="D80" s="76">
        <v>-39</v>
      </c>
      <c r="E80" s="76">
        <f>IFERROR(VLOOKUP(A80,'AUG''23'!I:S,11,0)*1,0)</f>
        <v>0</v>
      </c>
      <c r="M80">
        <v>1655857</v>
      </c>
      <c r="N80" t="s">
        <v>1213</v>
      </c>
      <c r="O80" s="76">
        <v>26</v>
      </c>
      <c r="P80" s="76">
        <f t="shared" ref="P80:P86" si="3">VLOOKUP(M80,A:C,3,0)</f>
        <v>-26</v>
      </c>
    </row>
    <row r="81" spans="1:16" x14ac:dyDescent="0.25">
      <c r="A81">
        <v>1516594</v>
      </c>
      <c r="B81" s="95" t="s">
        <v>186</v>
      </c>
      <c r="C81" s="96">
        <v>-11.12</v>
      </c>
      <c r="D81" s="76">
        <v>-25.55</v>
      </c>
      <c r="E81" s="76">
        <f>IFERROR(VLOOKUP(A81,'AUG''23'!I:S,11,0)*1,0)</f>
        <v>0</v>
      </c>
      <c r="M81">
        <v>1662420</v>
      </c>
      <c r="N81" t="s">
        <v>1213</v>
      </c>
      <c r="O81" s="76">
        <v>77.349999999999994</v>
      </c>
      <c r="P81" s="76">
        <f t="shared" si="3"/>
        <v>-11</v>
      </c>
    </row>
    <row r="82" spans="1:16" x14ac:dyDescent="0.25">
      <c r="A82" s="5">
        <v>1529950</v>
      </c>
      <c r="B82" s="95" t="s">
        <v>186</v>
      </c>
      <c r="C82" s="6">
        <v>-27.56</v>
      </c>
      <c r="D82" s="76">
        <v>-68.63</v>
      </c>
      <c r="E82" s="76">
        <f>IFERROR(VLOOKUP(A82,'AUG''23'!I:S,11,0)*1,0)</f>
        <v>0</v>
      </c>
      <c r="M82">
        <v>1662421</v>
      </c>
      <c r="N82" t="s">
        <v>1213</v>
      </c>
      <c r="O82" s="76">
        <v>85.85</v>
      </c>
      <c r="P82" s="76">
        <f t="shared" si="3"/>
        <v>-9.4600000000000009</v>
      </c>
    </row>
    <row r="83" spans="1:16" x14ac:dyDescent="0.25">
      <c r="A83" s="5">
        <v>1514689</v>
      </c>
      <c r="B83" s="95" t="s">
        <v>186</v>
      </c>
      <c r="C83" s="96">
        <v>-12.77</v>
      </c>
      <c r="D83" s="76">
        <v>-42.07</v>
      </c>
      <c r="E83" s="76">
        <f>IFERROR(VLOOKUP(A83,'AUG''23'!I:S,11,0)*1,0)</f>
        <v>0</v>
      </c>
      <c r="M83">
        <v>1662422</v>
      </c>
      <c r="N83" t="s">
        <v>1213</v>
      </c>
      <c r="O83" s="76">
        <v>85.85</v>
      </c>
      <c r="P83" s="76">
        <f t="shared" si="3"/>
        <v>-11.37</v>
      </c>
    </row>
    <row r="84" spans="1:16" x14ac:dyDescent="0.25">
      <c r="A84" s="5">
        <v>1514684</v>
      </c>
      <c r="B84" s="95" t="s">
        <v>186</v>
      </c>
      <c r="C84" s="6">
        <v>-12.77</v>
      </c>
      <c r="D84" s="76">
        <v>-42.07</v>
      </c>
      <c r="E84" s="76">
        <f>IFERROR(VLOOKUP(A84,'AUG''23'!I:S,11,0)*1,0)</f>
        <v>0</v>
      </c>
      <c r="M84">
        <v>1663069</v>
      </c>
      <c r="N84" t="s">
        <v>1213</v>
      </c>
      <c r="O84" s="76">
        <v>22.5</v>
      </c>
      <c r="P84" s="76">
        <f t="shared" si="3"/>
        <v>-9.8800000000000008</v>
      </c>
    </row>
    <row r="85" spans="1:16" x14ac:dyDescent="0.25">
      <c r="A85" s="5">
        <v>1529939</v>
      </c>
      <c r="B85" s="95" t="s">
        <v>186</v>
      </c>
      <c r="D85" s="76">
        <v>-22.78</v>
      </c>
      <c r="E85" s="76">
        <f>IFERROR(VLOOKUP(A85,'AUG''23'!I:S,11,0)*1,0)</f>
        <v>0</v>
      </c>
      <c r="M85">
        <v>1663075</v>
      </c>
      <c r="N85" t="s">
        <v>1213</v>
      </c>
      <c r="O85" s="76">
        <v>22.5</v>
      </c>
      <c r="P85" s="76">
        <f t="shared" si="3"/>
        <v>-20.97</v>
      </c>
    </row>
    <row r="86" spans="1:16" x14ac:dyDescent="0.25">
      <c r="A86" s="5">
        <v>1585799</v>
      </c>
      <c r="B86" s="95" t="s">
        <v>186</v>
      </c>
      <c r="D86" s="76">
        <v>-70.62</v>
      </c>
      <c r="E86" s="76">
        <f>IFERROR(VLOOKUP(A86,'AUG''23'!I:S,11,0)*1,0)</f>
        <v>0</v>
      </c>
      <c r="M86">
        <v>1663079</v>
      </c>
      <c r="N86" t="s">
        <v>1213</v>
      </c>
      <c r="O86" s="76">
        <v>22.5</v>
      </c>
      <c r="P86" s="76">
        <f t="shared" si="3"/>
        <v>-39.049999999999997</v>
      </c>
    </row>
    <row r="87" spans="1:16" x14ac:dyDescent="0.25">
      <c r="A87">
        <v>1585900</v>
      </c>
      <c r="B87" s="95" t="s">
        <v>186</v>
      </c>
      <c r="D87" s="76">
        <v>-70.62</v>
      </c>
      <c r="E87" s="76">
        <f>IFERROR(VLOOKUP(A87,'AUG''23'!I:S,11,0)*1,0)</f>
        <v>0</v>
      </c>
      <c r="M87">
        <v>1663082</v>
      </c>
      <c r="N87" t="s">
        <v>1213</v>
      </c>
      <c r="O87" s="76">
        <v>22.5</v>
      </c>
      <c r="P87" s="76">
        <v>0</v>
      </c>
    </row>
    <row r="88" spans="1:16" x14ac:dyDescent="0.25">
      <c r="A88" s="5">
        <v>1585902</v>
      </c>
      <c r="B88" s="95" t="s">
        <v>186</v>
      </c>
      <c r="D88" s="76">
        <v>-70.62</v>
      </c>
      <c r="E88" s="76">
        <f>IFERROR(VLOOKUP(A88,'AUG''23'!I:S,11,0)*1,0)</f>
        <v>0</v>
      </c>
      <c r="M88">
        <v>1677009</v>
      </c>
      <c r="N88" t="s">
        <v>1213</v>
      </c>
      <c r="O88" s="76">
        <v>44.84</v>
      </c>
      <c r="P88" s="76">
        <v>0</v>
      </c>
    </row>
    <row r="89" spans="1:16" x14ac:dyDescent="0.25">
      <c r="A89" s="5">
        <v>1585795</v>
      </c>
      <c r="B89" s="95" t="s">
        <v>186</v>
      </c>
      <c r="D89" s="76">
        <v>-64.47</v>
      </c>
      <c r="E89" s="76">
        <f>IFERROR(VLOOKUP(A89,'AUG''23'!I:S,11,0)*1,0)</f>
        <v>0</v>
      </c>
      <c r="M89">
        <v>1677238</v>
      </c>
      <c r="N89" t="s">
        <v>1213</v>
      </c>
      <c r="O89" s="76">
        <v>44.84</v>
      </c>
      <c r="P89" s="76">
        <v>0</v>
      </c>
    </row>
    <row r="90" spans="1:16" x14ac:dyDescent="0.25">
      <c r="A90" s="5">
        <v>1585794</v>
      </c>
      <c r="B90" s="95" t="s">
        <v>186</v>
      </c>
      <c r="D90" s="76">
        <v>-64.47</v>
      </c>
      <c r="E90" s="76">
        <f>IFERROR(VLOOKUP(A90,'AUG''23'!I:S,11,0)*1,0)</f>
        <v>0</v>
      </c>
      <c r="M90">
        <v>1677239</v>
      </c>
      <c r="N90" t="s">
        <v>1213</v>
      </c>
      <c r="O90" s="76">
        <v>44.84</v>
      </c>
      <c r="P90" s="76">
        <v>0</v>
      </c>
    </row>
    <row r="91" spans="1:16" x14ac:dyDescent="0.25">
      <c r="A91" s="5">
        <v>1585673</v>
      </c>
      <c r="B91" s="95" t="s">
        <v>186</v>
      </c>
      <c r="D91" s="76">
        <v>-64.47</v>
      </c>
      <c r="E91" s="76">
        <f>IFERROR(VLOOKUP(A91,'AUG''23'!I:S,11,0)*1,0)</f>
        <v>0</v>
      </c>
      <c r="M91">
        <v>1677240</v>
      </c>
      <c r="N91" t="s">
        <v>1213</v>
      </c>
      <c r="O91" s="76">
        <v>44.84</v>
      </c>
      <c r="P91" s="76">
        <v>0</v>
      </c>
    </row>
    <row r="92" spans="1:16" x14ac:dyDescent="0.25">
      <c r="A92" s="5">
        <v>1585798</v>
      </c>
      <c r="B92" s="95" t="s">
        <v>186</v>
      </c>
      <c r="D92" s="76">
        <v>-70.62</v>
      </c>
      <c r="E92" s="76">
        <f>IFERROR(VLOOKUP(A92,'AUG''23'!I:S,11,0)*1,0)</f>
        <v>0</v>
      </c>
      <c r="M92">
        <v>1677241</v>
      </c>
      <c r="N92" t="s">
        <v>1213</v>
      </c>
      <c r="O92" s="76">
        <v>44.84</v>
      </c>
      <c r="P92" s="76">
        <v>0</v>
      </c>
    </row>
    <row r="93" spans="1:16" x14ac:dyDescent="0.25">
      <c r="A93" s="5">
        <v>1585796</v>
      </c>
      <c r="B93" s="95" t="s">
        <v>186</v>
      </c>
      <c r="D93" s="76">
        <v>-64.47</v>
      </c>
      <c r="E93" s="76">
        <f>IFERROR(VLOOKUP(A93,'AUG''23'!I:S,11,0)*1,0)</f>
        <v>0</v>
      </c>
      <c r="M93">
        <v>1677242</v>
      </c>
      <c r="N93" t="s">
        <v>1213</v>
      </c>
      <c r="O93" s="76">
        <v>44.84</v>
      </c>
      <c r="P93" s="76">
        <v>0</v>
      </c>
    </row>
    <row r="94" spans="1:16" x14ac:dyDescent="0.25">
      <c r="A94">
        <v>1585797</v>
      </c>
      <c r="B94" s="95" t="s">
        <v>186</v>
      </c>
      <c r="D94" s="76">
        <v>-64.47</v>
      </c>
      <c r="E94" s="76">
        <f>IFERROR(VLOOKUP(A94,'AUG''23'!I:S,11,0)*1,0)</f>
        <v>0</v>
      </c>
      <c r="M94">
        <v>1677243</v>
      </c>
      <c r="N94" t="s">
        <v>1213</v>
      </c>
      <c r="O94" s="76">
        <v>32.47</v>
      </c>
      <c r="P94" s="76">
        <v>0</v>
      </c>
    </row>
    <row r="95" spans="1:16" x14ac:dyDescent="0.25">
      <c r="A95">
        <v>1585672</v>
      </c>
      <c r="B95" s="95" t="s">
        <v>186</v>
      </c>
      <c r="D95" s="76">
        <v>-70.62</v>
      </c>
      <c r="E95" s="76">
        <f>IFERROR(VLOOKUP(A95,'AUG''23'!I:S,11,0)*1,0)</f>
        <v>0</v>
      </c>
      <c r="M95">
        <v>1677244</v>
      </c>
      <c r="N95" t="s">
        <v>1213</v>
      </c>
      <c r="O95" s="76">
        <v>32.47</v>
      </c>
      <c r="P95" s="76">
        <v>0</v>
      </c>
    </row>
    <row r="96" spans="1:16" x14ac:dyDescent="0.25">
      <c r="A96">
        <v>1662421</v>
      </c>
      <c r="B96" s="95" t="s">
        <v>186</v>
      </c>
      <c r="C96" s="96">
        <v>-9.4600000000000009</v>
      </c>
      <c r="D96" s="76">
        <v>-85.85</v>
      </c>
      <c r="E96" s="76">
        <f>IFERROR(VLOOKUP(A96,'AUG''23'!I:S,11,0)*1,0)</f>
        <v>0</v>
      </c>
      <c r="M96">
        <v>1677245</v>
      </c>
      <c r="N96" t="s">
        <v>1213</v>
      </c>
      <c r="O96" s="76">
        <v>32.47</v>
      </c>
      <c r="P96" s="76">
        <v>0</v>
      </c>
    </row>
    <row r="97" spans="1:16" x14ac:dyDescent="0.25">
      <c r="A97">
        <v>1593364</v>
      </c>
      <c r="B97" s="95" t="s">
        <v>186</v>
      </c>
      <c r="C97" s="96">
        <v>-15.26</v>
      </c>
      <c r="D97" s="76">
        <v>-34.5</v>
      </c>
      <c r="E97" s="76">
        <f>IFERROR(VLOOKUP(A97,'AUG''23'!I:S,11,0)*1,0)</f>
        <v>0</v>
      </c>
      <c r="M97">
        <v>1677246</v>
      </c>
      <c r="N97" t="s">
        <v>1213</v>
      </c>
      <c r="O97" s="76">
        <v>32.47</v>
      </c>
      <c r="P97" s="76">
        <v>0</v>
      </c>
    </row>
    <row r="98" spans="1:16" x14ac:dyDescent="0.25">
      <c r="A98">
        <v>1408975</v>
      </c>
      <c r="B98" s="95" t="s">
        <v>186</v>
      </c>
      <c r="C98" s="96">
        <v>-9.32</v>
      </c>
      <c r="D98" s="76">
        <v>-17.149999999999999</v>
      </c>
      <c r="E98" s="76">
        <f>IFERROR(VLOOKUP(A98,'AUG''23'!I:S,11,0)*1,0)</f>
        <v>0</v>
      </c>
      <c r="M98">
        <v>1704888</v>
      </c>
      <c r="N98" t="s">
        <v>1213</v>
      </c>
      <c r="O98" s="76">
        <v>36.71</v>
      </c>
      <c r="P98" s="76">
        <v>0</v>
      </c>
    </row>
    <row r="99" spans="1:16" x14ac:dyDescent="0.25">
      <c r="A99">
        <v>1516597</v>
      </c>
      <c r="B99" s="95" t="s">
        <v>186</v>
      </c>
      <c r="C99" s="96">
        <v>0</v>
      </c>
      <c r="D99" s="76">
        <v>-25.55</v>
      </c>
      <c r="E99" s="76">
        <f>IFERROR(VLOOKUP(A99,'AUG''23'!I:S,11,0)*1,0)</f>
        <v>0</v>
      </c>
      <c r="M99">
        <v>1704889</v>
      </c>
      <c r="N99" t="s">
        <v>1213</v>
      </c>
      <c r="O99" s="76">
        <v>36.71</v>
      </c>
      <c r="P99" s="76">
        <v>0</v>
      </c>
    </row>
    <row r="100" spans="1:16" x14ac:dyDescent="0.25">
      <c r="A100">
        <v>1585793</v>
      </c>
      <c r="B100" s="95" t="s">
        <v>186</v>
      </c>
      <c r="C100" s="96">
        <v>0</v>
      </c>
      <c r="D100" s="76">
        <v>-64.47</v>
      </c>
      <c r="E100" s="76">
        <f>IFERROR(VLOOKUP(A100,'AUG''23'!I:S,11,0)*1,0)</f>
        <v>0</v>
      </c>
      <c r="M100">
        <v>1704890</v>
      </c>
      <c r="N100" t="s">
        <v>1213</v>
      </c>
      <c r="O100" s="76">
        <v>36.71</v>
      </c>
      <c r="P100" s="76">
        <v>0</v>
      </c>
    </row>
    <row r="101" spans="1:16" x14ac:dyDescent="0.25">
      <c r="A101">
        <v>1516596</v>
      </c>
      <c r="B101" s="95" t="s">
        <v>186</v>
      </c>
      <c r="C101" s="96">
        <v>0</v>
      </c>
      <c r="D101" s="76">
        <v>-25.55</v>
      </c>
      <c r="E101" s="76">
        <f>IFERROR(VLOOKUP(A101,'AUG''23'!I:S,11,0)*1,0)</f>
        <v>0</v>
      </c>
      <c r="M101">
        <v>1704891</v>
      </c>
      <c r="N101" t="s">
        <v>1213</v>
      </c>
      <c r="O101" s="76">
        <v>36.71</v>
      </c>
      <c r="P101" s="76">
        <v>0</v>
      </c>
    </row>
    <row r="102" spans="1:16" x14ac:dyDescent="0.25">
      <c r="A102">
        <v>1567728</v>
      </c>
      <c r="B102" s="95" t="s">
        <v>186</v>
      </c>
      <c r="C102" s="96">
        <v>0</v>
      </c>
      <c r="D102" s="76">
        <v>-49.31</v>
      </c>
      <c r="E102" s="76">
        <f>IFERROR(VLOOKUP(A102,'AUG''23'!I:S,11,0)*1,0)</f>
        <v>0</v>
      </c>
      <c r="M102">
        <v>1704893</v>
      </c>
      <c r="N102" t="s">
        <v>1213</v>
      </c>
      <c r="O102" s="76">
        <v>36.71</v>
      </c>
      <c r="P102" s="76">
        <v>0</v>
      </c>
    </row>
    <row r="103" spans="1:16" x14ac:dyDescent="0.25">
      <c r="A103">
        <v>1529944</v>
      </c>
      <c r="B103" s="95" t="s">
        <v>186</v>
      </c>
      <c r="C103" s="96">
        <v>0</v>
      </c>
      <c r="D103" s="76">
        <v>-22.78</v>
      </c>
      <c r="E103" s="76">
        <f>IFERROR(VLOOKUP(A103,'AUG''23'!I:S,11,0)*1,0)</f>
        <v>0</v>
      </c>
      <c r="M103">
        <v>1704894</v>
      </c>
      <c r="N103" t="s">
        <v>1213</v>
      </c>
      <c r="O103" s="76">
        <v>36.71</v>
      </c>
      <c r="P103" s="76">
        <v>0</v>
      </c>
    </row>
    <row r="104" spans="1:16" x14ac:dyDescent="0.25">
      <c r="A104">
        <v>1585901</v>
      </c>
      <c r="B104" s="95" t="s">
        <v>186</v>
      </c>
      <c r="C104" s="96">
        <v>0</v>
      </c>
      <c r="D104" s="76">
        <v>-70.62</v>
      </c>
      <c r="E104" s="76">
        <f>IFERROR(VLOOKUP(A104,'AUG''23'!I:S,11,0)*1,0)</f>
        <v>0</v>
      </c>
      <c r="M104">
        <v>1719228</v>
      </c>
      <c r="N104" t="s">
        <v>1213</v>
      </c>
      <c r="O104" s="76">
        <v>23.84</v>
      </c>
      <c r="P104" s="76">
        <v>0</v>
      </c>
    </row>
    <row r="105" spans="1:16" x14ac:dyDescent="0.25">
      <c r="A105">
        <v>1530594</v>
      </c>
      <c r="B105" s="95" t="s">
        <v>186</v>
      </c>
      <c r="C105" s="96">
        <v>-8.4700000000000006</v>
      </c>
      <c r="D105" s="76">
        <v>-12.77</v>
      </c>
      <c r="E105" s="76">
        <f>IFERROR(VLOOKUP(A105,'AUG''23'!I:S,11,0)*1,0)</f>
        <v>0</v>
      </c>
      <c r="M105">
        <v>1719229</v>
      </c>
      <c r="N105" t="s">
        <v>1213</v>
      </c>
      <c r="O105" s="76">
        <v>23.84</v>
      </c>
      <c r="P105" s="76">
        <v>0</v>
      </c>
    </row>
    <row r="106" spans="1:16" x14ac:dyDescent="0.25">
      <c r="A106">
        <v>1530595</v>
      </c>
      <c r="B106" s="95" t="s">
        <v>186</v>
      </c>
      <c r="C106" s="96">
        <v>-8.4700000000000006</v>
      </c>
      <c r="D106" s="76">
        <v>-12.77</v>
      </c>
      <c r="E106" s="76">
        <f>IFERROR(VLOOKUP(A106,'AUG''23'!I:S,11,0)*1,0)</f>
        <v>0</v>
      </c>
      <c r="M106">
        <v>1719230</v>
      </c>
      <c r="N106" t="s">
        <v>1213</v>
      </c>
      <c r="O106" s="76">
        <v>23.84</v>
      </c>
      <c r="P106" s="76">
        <v>0</v>
      </c>
    </row>
    <row r="107" spans="1:16" x14ac:dyDescent="0.25">
      <c r="A107">
        <v>1637946</v>
      </c>
      <c r="B107" s="95" t="s">
        <v>186</v>
      </c>
      <c r="C107" s="96">
        <v>-0.85</v>
      </c>
      <c r="D107" s="76">
        <v>-41.4</v>
      </c>
      <c r="E107" s="76">
        <f>IFERROR(VLOOKUP(A107,'AUG''23'!I:S,11,0)*1,0)</f>
        <v>0</v>
      </c>
      <c r="M107">
        <v>1719231</v>
      </c>
      <c r="N107" t="s">
        <v>1213</v>
      </c>
      <c r="O107" s="76">
        <v>23.84</v>
      </c>
      <c r="P107" s="76">
        <v>0</v>
      </c>
    </row>
    <row r="108" spans="1:16" x14ac:dyDescent="0.25">
      <c r="A108">
        <v>1593363</v>
      </c>
      <c r="B108" s="95" t="s">
        <v>186</v>
      </c>
      <c r="C108" s="96">
        <v>-15.26</v>
      </c>
      <c r="D108" s="76">
        <v>-34.5</v>
      </c>
      <c r="E108" s="76">
        <f>IFERROR(VLOOKUP(A108,'AUG''23'!I:S,11,0)*1,0)</f>
        <v>0</v>
      </c>
      <c r="M108">
        <v>1719232</v>
      </c>
      <c r="N108" t="s">
        <v>1213</v>
      </c>
      <c r="O108" s="76">
        <v>23.84</v>
      </c>
      <c r="P108" s="76">
        <v>0</v>
      </c>
    </row>
    <row r="109" spans="1:16" x14ac:dyDescent="0.25">
      <c r="A109">
        <v>1662422</v>
      </c>
      <c r="B109" s="95" t="s">
        <v>186</v>
      </c>
      <c r="C109" s="96">
        <v>-11.37</v>
      </c>
      <c r="D109" s="76">
        <v>-85.85</v>
      </c>
      <c r="E109" s="76">
        <f>IFERROR(VLOOKUP(A109,'AUG''23'!I:S,11,0)*1,0)</f>
        <v>0</v>
      </c>
      <c r="M109">
        <v>1719233</v>
      </c>
      <c r="N109" t="s">
        <v>1213</v>
      </c>
      <c r="O109" s="76">
        <v>23.84</v>
      </c>
      <c r="P109" s="76">
        <v>0</v>
      </c>
    </row>
    <row r="110" spans="1:16" x14ac:dyDescent="0.25">
      <c r="A110">
        <v>1677241</v>
      </c>
      <c r="B110" s="95" t="s">
        <v>186</v>
      </c>
      <c r="D110" s="76">
        <v>-42.6</v>
      </c>
      <c r="E110" s="76">
        <f>IFERROR(VLOOKUP(A110,'AUG''23'!I:S,11,0)*1,0)</f>
        <v>0</v>
      </c>
      <c r="M110">
        <v>1738466</v>
      </c>
      <c r="N110" t="s">
        <v>1213</v>
      </c>
      <c r="O110" s="76">
        <v>23.31</v>
      </c>
      <c r="P110" s="76">
        <v>0</v>
      </c>
    </row>
    <row r="111" spans="1:16" x14ac:dyDescent="0.25">
      <c r="A111">
        <v>1704887</v>
      </c>
      <c r="B111" s="95" t="s">
        <v>187</v>
      </c>
      <c r="D111" s="76">
        <v>-27.39</v>
      </c>
      <c r="E111" s="76">
        <f>IFERROR(VLOOKUP(A111,'AUG''23'!I:S,11,0)*1,0)</f>
        <v>0</v>
      </c>
      <c r="M111">
        <v>1738467</v>
      </c>
      <c r="N111" t="s">
        <v>1213</v>
      </c>
      <c r="O111" s="76">
        <v>23.31</v>
      </c>
      <c r="P111" s="76">
        <v>0</v>
      </c>
    </row>
    <row r="112" spans="1:16" x14ac:dyDescent="0.25">
      <c r="A112">
        <v>1663069</v>
      </c>
      <c r="B112" s="95" t="s">
        <v>186</v>
      </c>
      <c r="C112" s="96">
        <v>-9.8800000000000008</v>
      </c>
      <c r="D112" s="76">
        <v>-22.5</v>
      </c>
      <c r="E112" s="76">
        <f>IFERROR(VLOOKUP(A112,'AUG''23'!I:S,11,0)*1,0)</f>
        <v>0</v>
      </c>
      <c r="M112">
        <v>1738469</v>
      </c>
      <c r="N112" t="s">
        <v>1213</v>
      </c>
      <c r="O112" s="76">
        <v>23.31</v>
      </c>
      <c r="P112" s="76">
        <v>0</v>
      </c>
    </row>
    <row r="113" spans="1:16" x14ac:dyDescent="0.25">
      <c r="A113" s="1">
        <v>1663075</v>
      </c>
      <c r="B113" s="95" t="s">
        <v>186</v>
      </c>
      <c r="C113" s="96">
        <v>-20.97</v>
      </c>
      <c r="D113" s="76">
        <v>-22.5</v>
      </c>
      <c r="E113" s="76">
        <f>IFERROR(VLOOKUP(A113,'AUG''23'!I:S,11,0)*1,0)</f>
        <v>0</v>
      </c>
      <c r="M113">
        <v>1738470</v>
      </c>
      <c r="N113" t="s">
        <v>1213</v>
      </c>
      <c r="O113" s="76">
        <v>23.31</v>
      </c>
      <c r="P113" s="76">
        <f>VLOOKUP(M113,A:C,3,0)</f>
        <v>-22.14</v>
      </c>
    </row>
    <row r="114" spans="1:16" x14ac:dyDescent="0.25">
      <c r="A114">
        <v>1663079</v>
      </c>
      <c r="B114" s="95" t="s">
        <v>186</v>
      </c>
      <c r="C114" s="96">
        <v>-39.049999999999997</v>
      </c>
      <c r="D114" s="76">
        <v>-22.5</v>
      </c>
      <c r="E114" s="76">
        <f>IFERROR(VLOOKUP(A114,'AUG''23'!I:S,11,0)*1,0)</f>
        <v>0</v>
      </c>
      <c r="M114">
        <v>1744685</v>
      </c>
      <c r="N114" t="s">
        <v>1213</v>
      </c>
      <c r="O114" s="76">
        <v>23.31</v>
      </c>
      <c r="P114" s="76">
        <v>0</v>
      </c>
    </row>
    <row r="115" spans="1:16" x14ac:dyDescent="0.25">
      <c r="A115">
        <v>1663082</v>
      </c>
      <c r="B115" s="95" t="s">
        <v>186</v>
      </c>
      <c r="D115" s="76">
        <v>-22.5</v>
      </c>
      <c r="E115" s="76">
        <f>IFERROR(VLOOKUP(A115,'AUG''23'!I:S,11,0)*1,0)</f>
        <v>0</v>
      </c>
      <c r="M115">
        <v>1744688</v>
      </c>
      <c r="N115" t="s">
        <v>1213</v>
      </c>
      <c r="O115" s="76">
        <v>23.31</v>
      </c>
      <c r="P115" s="76">
        <v>0</v>
      </c>
    </row>
    <row r="116" spans="1:16" x14ac:dyDescent="0.25">
      <c r="A116" s="77">
        <v>1529947</v>
      </c>
      <c r="B116" s="77"/>
      <c r="C116" s="42">
        <v>0</v>
      </c>
      <c r="F116" s="76"/>
      <c r="G116" s="76"/>
      <c r="M116">
        <v>1775618</v>
      </c>
      <c r="N116" t="s">
        <v>1213</v>
      </c>
      <c r="O116" s="76">
        <v>25.8</v>
      </c>
      <c r="P116" s="76">
        <v>0</v>
      </c>
    </row>
    <row r="117" spans="1:16" x14ac:dyDescent="0.25">
      <c r="A117" s="77">
        <v>1593359</v>
      </c>
      <c r="B117" s="77"/>
      <c r="C117" s="42">
        <v>-11.1</v>
      </c>
      <c r="F117" s="76"/>
      <c r="G117" s="76"/>
      <c r="M117">
        <v>1775619</v>
      </c>
      <c r="N117" t="s">
        <v>1213</v>
      </c>
      <c r="O117" s="76">
        <v>25.8</v>
      </c>
      <c r="P117" s="76">
        <v>0</v>
      </c>
    </row>
    <row r="118" spans="1:16" x14ac:dyDescent="0.25">
      <c r="A118" s="77">
        <v>1529946</v>
      </c>
      <c r="B118" s="77"/>
      <c r="C118" s="42">
        <v>0</v>
      </c>
      <c r="F118" s="76"/>
      <c r="G118" s="76"/>
      <c r="M118">
        <v>1775620</v>
      </c>
      <c r="N118" t="s">
        <v>1213</v>
      </c>
      <c r="O118" s="76">
        <v>25.8</v>
      </c>
      <c r="P118" s="76">
        <v>0</v>
      </c>
    </row>
    <row r="119" spans="1:16" x14ac:dyDescent="0.25">
      <c r="A119" s="77">
        <v>1662420</v>
      </c>
      <c r="B119" s="77"/>
      <c r="C119" s="42">
        <v>-11</v>
      </c>
      <c r="F119" s="76"/>
      <c r="G119" s="76"/>
      <c r="M119">
        <v>1775622</v>
      </c>
      <c r="N119" t="s">
        <v>1213</v>
      </c>
      <c r="O119" s="76">
        <v>25.8</v>
      </c>
      <c r="P119" s="76">
        <v>0</v>
      </c>
    </row>
    <row r="120" spans="1:16" x14ac:dyDescent="0.25">
      <c r="A120" s="77">
        <v>1540780</v>
      </c>
      <c r="B120" s="77"/>
      <c r="C120" s="42">
        <v>-10.51</v>
      </c>
      <c r="F120" s="76"/>
      <c r="G120" s="76"/>
      <c r="M120">
        <v>1775623</v>
      </c>
      <c r="N120" t="s">
        <v>1213</v>
      </c>
      <c r="O120" s="76">
        <v>25.8</v>
      </c>
      <c r="P120" s="76">
        <v>0</v>
      </c>
    </row>
    <row r="121" spans="1:16" x14ac:dyDescent="0.25">
      <c r="A121" s="77">
        <v>1663075</v>
      </c>
      <c r="B121" s="77"/>
      <c r="C121" s="42">
        <v>-20.97</v>
      </c>
      <c r="F121" s="76"/>
      <c r="G121" s="76"/>
      <c r="M121">
        <v>1793724</v>
      </c>
      <c r="N121" t="s">
        <v>1213</v>
      </c>
      <c r="O121" s="76">
        <v>17.16</v>
      </c>
      <c r="P121" s="76">
        <v>0</v>
      </c>
    </row>
    <row r="122" spans="1:16" x14ac:dyDescent="0.25">
      <c r="A122" s="77">
        <v>1585799</v>
      </c>
      <c r="B122" s="77"/>
      <c r="C122" s="42">
        <v>0</v>
      </c>
      <c r="F122" s="76"/>
      <c r="G122" s="76"/>
      <c r="M122">
        <v>1793725</v>
      </c>
      <c r="N122" t="s">
        <v>1213</v>
      </c>
      <c r="O122" s="76">
        <v>17.53</v>
      </c>
      <c r="P122" s="76">
        <v>0</v>
      </c>
    </row>
    <row r="123" spans="1:16" x14ac:dyDescent="0.25">
      <c r="A123" s="77">
        <v>1516597</v>
      </c>
      <c r="B123" s="77"/>
      <c r="C123" s="42">
        <v>0</v>
      </c>
      <c r="F123" s="76"/>
      <c r="G123" s="76"/>
      <c r="M123">
        <v>1793726</v>
      </c>
      <c r="N123" t="s">
        <v>1213</v>
      </c>
      <c r="O123" s="76">
        <v>23.54</v>
      </c>
      <c r="P123" s="76">
        <v>0</v>
      </c>
    </row>
    <row r="124" spans="1:16" x14ac:dyDescent="0.25">
      <c r="A124" s="77">
        <v>1540781</v>
      </c>
      <c r="B124" s="77"/>
      <c r="C124" s="42">
        <v>-10.51</v>
      </c>
      <c r="F124" s="76"/>
      <c r="G124" s="76"/>
      <c r="M124">
        <v>1793728</v>
      </c>
      <c r="N124" t="s">
        <v>1213</v>
      </c>
      <c r="O124" s="76">
        <v>26.98</v>
      </c>
      <c r="P124" s="76">
        <v>0</v>
      </c>
    </row>
    <row r="125" spans="1:16" x14ac:dyDescent="0.25">
      <c r="A125" s="77">
        <v>1662422</v>
      </c>
      <c r="B125" s="77"/>
      <c r="C125" s="42">
        <v>-11.37</v>
      </c>
      <c r="F125" s="76"/>
      <c r="G125" s="76"/>
      <c r="M125">
        <v>1793729</v>
      </c>
      <c r="N125" t="s">
        <v>1213</v>
      </c>
      <c r="O125" s="76">
        <v>31.29</v>
      </c>
      <c r="P125" s="76">
        <v>0</v>
      </c>
    </row>
    <row r="126" spans="1:16" x14ac:dyDescent="0.25">
      <c r="A126" s="77">
        <v>1529939</v>
      </c>
      <c r="B126" s="77"/>
      <c r="C126" s="42">
        <v>0</v>
      </c>
      <c r="F126" s="76"/>
      <c r="G126" s="76"/>
      <c r="M126">
        <v>1793730</v>
      </c>
      <c r="N126" t="s">
        <v>1213</v>
      </c>
      <c r="O126" s="76">
        <v>31.29</v>
      </c>
      <c r="P126" s="76">
        <v>0</v>
      </c>
    </row>
    <row r="127" spans="1:16" x14ac:dyDescent="0.25">
      <c r="A127" s="77">
        <v>1516596</v>
      </c>
      <c r="B127" s="77"/>
      <c r="C127" s="42">
        <v>0</v>
      </c>
      <c r="F127" s="76"/>
      <c r="G127" s="76"/>
      <c r="N127" t="s">
        <v>1213</v>
      </c>
    </row>
    <row r="128" spans="1:16" x14ac:dyDescent="0.25">
      <c r="A128" s="77">
        <v>1540783</v>
      </c>
      <c r="B128" s="77"/>
      <c r="C128" s="42">
        <v>-10.51</v>
      </c>
      <c r="F128" s="76"/>
      <c r="G128" s="76"/>
    </row>
    <row r="129" spans="1:7" x14ac:dyDescent="0.25">
      <c r="A129" s="77">
        <v>1663069</v>
      </c>
      <c r="B129" s="77"/>
      <c r="C129" s="42">
        <v>-9.8800000000000008</v>
      </c>
      <c r="F129" s="76"/>
      <c r="G129" s="76"/>
    </row>
    <row r="130" spans="1:7" x14ac:dyDescent="0.25">
      <c r="A130" s="77">
        <v>1593357</v>
      </c>
      <c r="B130" s="77"/>
      <c r="C130" s="42">
        <v>-10.51</v>
      </c>
      <c r="F130" s="76"/>
      <c r="G130" s="76"/>
    </row>
    <row r="131" spans="1:7" x14ac:dyDescent="0.25">
      <c r="A131" s="77">
        <v>1663075</v>
      </c>
      <c r="B131" s="77"/>
      <c r="C131" s="42">
        <v>-21.68</v>
      </c>
      <c r="F131" s="76"/>
      <c r="G131" s="76"/>
    </row>
    <row r="132" spans="1:7" x14ac:dyDescent="0.25">
      <c r="A132" s="77">
        <v>1540785</v>
      </c>
      <c r="B132" s="77"/>
      <c r="C132" s="42">
        <v>-11.1</v>
      </c>
      <c r="F132" s="76"/>
      <c r="G132" s="76"/>
    </row>
    <row r="133" spans="1:7" x14ac:dyDescent="0.25">
      <c r="A133" s="77">
        <v>1593356</v>
      </c>
      <c r="B133" s="77"/>
      <c r="C133" s="42">
        <v>-10.51</v>
      </c>
      <c r="F133" s="76"/>
      <c r="G133" s="76"/>
    </row>
    <row r="134" spans="1:7" x14ac:dyDescent="0.25">
      <c r="A134" s="77">
        <v>1663075</v>
      </c>
      <c r="B134" s="77"/>
      <c r="C134" s="42">
        <v>-22.26</v>
      </c>
      <c r="F134" s="76"/>
      <c r="G134" s="76"/>
    </row>
    <row r="135" spans="1:7" x14ac:dyDescent="0.25">
      <c r="A135" s="77">
        <v>1663079</v>
      </c>
      <c r="B135" s="77"/>
      <c r="C135" s="42">
        <v>-39.049999999999997</v>
      </c>
      <c r="F135" s="76"/>
      <c r="G135" s="76"/>
    </row>
    <row r="136" spans="1:7" x14ac:dyDescent="0.25">
      <c r="A136" s="77">
        <v>1663075</v>
      </c>
      <c r="B136" s="77"/>
      <c r="C136" s="42">
        <v>-30.75</v>
      </c>
      <c r="F136" s="76"/>
      <c r="G136" s="76"/>
    </row>
    <row r="137" spans="1:7" x14ac:dyDescent="0.25">
      <c r="A137" s="77">
        <v>1585798</v>
      </c>
      <c r="B137" s="77"/>
      <c r="C137" s="42">
        <v>0</v>
      </c>
      <c r="F137" s="76"/>
      <c r="G137" s="76"/>
    </row>
    <row r="138" spans="1:7" x14ac:dyDescent="0.25">
      <c r="A138" s="77">
        <v>1585797</v>
      </c>
      <c r="B138" s="77"/>
      <c r="C138" s="42">
        <v>0</v>
      </c>
      <c r="F138" s="76"/>
      <c r="G138" s="76"/>
    </row>
    <row r="139" spans="1:7" x14ac:dyDescent="0.25">
      <c r="A139" s="77">
        <v>1514684</v>
      </c>
      <c r="B139" s="77"/>
      <c r="C139" s="42">
        <v>0</v>
      </c>
      <c r="F139" s="76"/>
      <c r="G139" s="76"/>
    </row>
    <row r="140" spans="1:7" x14ac:dyDescent="0.25">
      <c r="A140" s="77">
        <v>1663075</v>
      </c>
      <c r="B140" s="77"/>
      <c r="C140" s="42">
        <v>-28.57</v>
      </c>
      <c r="F140" s="76"/>
      <c r="G140" s="76"/>
    </row>
    <row r="141" spans="1:7" x14ac:dyDescent="0.25">
      <c r="A141" s="77">
        <v>1663082</v>
      </c>
      <c r="B141" s="77"/>
      <c r="C141" s="42">
        <v>0</v>
      </c>
      <c r="F141" s="76"/>
      <c r="G141" s="76"/>
    </row>
    <row r="142" spans="1:7" x14ac:dyDescent="0.25">
      <c r="A142" s="77">
        <v>1514691</v>
      </c>
      <c r="B142" s="77"/>
      <c r="C142" s="42">
        <v>0</v>
      </c>
      <c r="F142" s="76"/>
      <c r="G142" s="76"/>
    </row>
    <row r="143" spans="1:7" x14ac:dyDescent="0.25">
      <c r="A143" s="77">
        <v>1516594</v>
      </c>
      <c r="B143" s="77"/>
      <c r="C143" s="42">
        <v>0</v>
      </c>
      <c r="F143" s="76"/>
      <c r="G143" s="76"/>
    </row>
    <row r="144" spans="1:7" x14ac:dyDescent="0.25">
      <c r="A144" s="77">
        <v>1662422</v>
      </c>
      <c r="B144" s="77"/>
      <c r="C144" s="42">
        <v>-9.4600000000000009</v>
      </c>
      <c r="F144" s="76"/>
      <c r="G144" s="76"/>
    </row>
    <row r="145" spans="1:7" x14ac:dyDescent="0.25">
      <c r="A145" s="77">
        <v>1540784</v>
      </c>
      <c r="B145" s="77"/>
      <c r="C145" s="42">
        <v>-11.1</v>
      </c>
      <c r="F145" s="76"/>
      <c r="G145" s="76"/>
    </row>
    <row r="146" spans="1:7" x14ac:dyDescent="0.25">
      <c r="A146" s="77">
        <v>1540787</v>
      </c>
      <c r="B146" s="77"/>
      <c r="C146" s="42">
        <v>-11.1</v>
      </c>
      <c r="F146" s="76"/>
      <c r="G146" s="76"/>
    </row>
    <row r="147" spans="1:7" x14ac:dyDescent="0.25">
      <c r="A147" s="77">
        <v>1662421</v>
      </c>
      <c r="B147" s="77"/>
      <c r="C147" s="42">
        <v>-9.4600000000000009</v>
      </c>
      <c r="F147" s="76"/>
      <c r="G147" s="76"/>
    </row>
    <row r="148" spans="1:7" x14ac:dyDescent="0.25">
      <c r="A148" s="77">
        <v>1663079</v>
      </c>
      <c r="B148" s="77"/>
      <c r="C148" s="42">
        <v>-23.28</v>
      </c>
      <c r="F148" s="76"/>
      <c r="G148" s="76"/>
    </row>
    <row r="149" spans="1:7" x14ac:dyDescent="0.25">
      <c r="A149" s="77">
        <v>1663079</v>
      </c>
      <c r="B149" s="77"/>
      <c r="C149" s="42">
        <v>-30.8</v>
      </c>
      <c r="F149" s="76"/>
      <c r="G149" s="76"/>
    </row>
    <row r="150" spans="1:7" x14ac:dyDescent="0.25">
      <c r="A150" s="77">
        <v>1540785</v>
      </c>
      <c r="B150" s="77"/>
      <c r="C150" s="42">
        <v>-11.100000000000001</v>
      </c>
      <c r="F150" s="76"/>
      <c r="G150" s="76"/>
    </row>
    <row r="151" spans="1:7" x14ac:dyDescent="0.25">
      <c r="A151" s="77">
        <v>1585795</v>
      </c>
      <c r="B151" s="77"/>
      <c r="C151" s="42">
        <v>0</v>
      </c>
      <c r="F151" s="76"/>
      <c r="G151" s="76"/>
    </row>
    <row r="152" spans="1:7" x14ac:dyDescent="0.25">
      <c r="A152" s="77">
        <v>1540781</v>
      </c>
      <c r="B152" s="77"/>
      <c r="C152" s="42">
        <v>-10.509999999999998</v>
      </c>
      <c r="F152" s="76"/>
      <c r="G152" s="76"/>
    </row>
    <row r="153" spans="1:7" x14ac:dyDescent="0.25">
      <c r="A153" s="77">
        <v>1593357</v>
      </c>
      <c r="B153" s="77"/>
      <c r="C153" s="42">
        <v>-10.509999999999998</v>
      </c>
      <c r="F153" s="76"/>
      <c r="G153" s="76"/>
    </row>
    <row r="154" spans="1:7" x14ac:dyDescent="0.25">
      <c r="A154" s="77">
        <v>1585796</v>
      </c>
      <c r="B154" s="77"/>
      <c r="C154" s="42">
        <v>0</v>
      </c>
      <c r="F154" s="76"/>
      <c r="G154" s="76"/>
    </row>
    <row r="155" spans="1:7" x14ac:dyDescent="0.25">
      <c r="A155" s="77">
        <v>1663069</v>
      </c>
      <c r="B155" s="77"/>
      <c r="C155" s="42">
        <v>-19.73</v>
      </c>
      <c r="F155" s="76"/>
      <c r="G155" s="76"/>
    </row>
    <row r="156" spans="1:7" x14ac:dyDescent="0.25">
      <c r="A156" s="77">
        <v>1663079</v>
      </c>
      <c r="B156" s="77"/>
      <c r="C156" s="42">
        <v>-19.73</v>
      </c>
      <c r="F156" s="76"/>
      <c r="G156" s="76"/>
    </row>
    <row r="157" spans="1:7" x14ac:dyDescent="0.25">
      <c r="A157" s="77">
        <v>1663075</v>
      </c>
      <c r="B157" s="77"/>
      <c r="C157" s="42">
        <v>-9.8800000000000008</v>
      </c>
      <c r="F157" s="76"/>
      <c r="G157" s="76"/>
    </row>
    <row r="158" spans="1:7" x14ac:dyDescent="0.25">
      <c r="A158" s="77">
        <v>1516592</v>
      </c>
      <c r="B158" s="77"/>
      <c r="C158" s="42">
        <v>0</v>
      </c>
      <c r="F158" s="76"/>
      <c r="G158" s="76"/>
    </row>
    <row r="159" spans="1:7" x14ac:dyDescent="0.25">
      <c r="A159" s="77">
        <v>1593358</v>
      </c>
      <c r="B159" s="77"/>
      <c r="C159" s="42">
        <v>-11.1</v>
      </c>
      <c r="F159" s="76"/>
      <c r="G159" s="76"/>
    </row>
    <row r="160" spans="1:7" x14ac:dyDescent="0.25">
      <c r="A160" s="77">
        <v>1663069</v>
      </c>
      <c r="B160" s="77"/>
      <c r="C160" s="42">
        <v>-19.28</v>
      </c>
      <c r="F160" s="76"/>
      <c r="G160" s="76"/>
    </row>
    <row r="161" spans="1:7" x14ac:dyDescent="0.25">
      <c r="A161" s="77">
        <v>1662420</v>
      </c>
      <c r="B161" s="77"/>
      <c r="C161" s="42">
        <v>-9.3699999999999992</v>
      </c>
      <c r="F161" s="76"/>
      <c r="G161" s="76"/>
    </row>
    <row r="162" spans="1:7" x14ac:dyDescent="0.25">
      <c r="A162" s="77">
        <v>1585793</v>
      </c>
      <c r="B162" s="77"/>
      <c r="C162" s="42">
        <v>0</v>
      </c>
      <c r="F162" s="76"/>
      <c r="G162" s="76"/>
    </row>
    <row r="163" spans="1:7" x14ac:dyDescent="0.25">
      <c r="A163" s="77">
        <v>1529944</v>
      </c>
      <c r="B163" s="77"/>
      <c r="C163" s="42">
        <v>0</v>
      </c>
      <c r="F163" s="76"/>
      <c r="G163" s="76"/>
    </row>
    <row r="164" spans="1:7" x14ac:dyDescent="0.25">
      <c r="A164" s="77">
        <v>1663069</v>
      </c>
      <c r="B164" s="77"/>
      <c r="C164" s="42">
        <v>-20.934999999999999</v>
      </c>
      <c r="F164" s="76"/>
      <c r="G164" s="76"/>
    </row>
    <row r="165" spans="1:7" x14ac:dyDescent="0.25">
      <c r="A165" s="77">
        <v>1585902</v>
      </c>
      <c r="B165" s="77"/>
      <c r="C165" s="42">
        <v>0</v>
      </c>
      <c r="F165" s="76"/>
      <c r="G165" s="76"/>
    </row>
    <row r="166" spans="1:7" x14ac:dyDescent="0.25">
      <c r="A166" s="77">
        <v>1407952</v>
      </c>
      <c r="B166" s="77"/>
      <c r="C166" s="42">
        <v>0</v>
      </c>
      <c r="F166" s="76"/>
      <c r="G166" s="76"/>
    </row>
    <row r="167" spans="1:7" x14ac:dyDescent="0.25">
      <c r="A167" s="77">
        <v>1339333</v>
      </c>
      <c r="B167" s="77"/>
      <c r="C167" s="42">
        <v>-32.21</v>
      </c>
      <c r="F167" s="76"/>
      <c r="G167" s="76"/>
    </row>
    <row r="168" spans="1:7" x14ac:dyDescent="0.25">
      <c r="A168" s="77">
        <v>1585673</v>
      </c>
      <c r="B168" s="77"/>
      <c r="C168" s="42">
        <v>0</v>
      </c>
      <c r="F168" s="76"/>
      <c r="G168" s="76"/>
    </row>
    <row r="169" spans="1:7" x14ac:dyDescent="0.25">
      <c r="A169" s="77">
        <v>1459093</v>
      </c>
      <c r="B169" s="77"/>
      <c r="C169" s="42">
        <v>0</v>
      </c>
      <c r="F169" s="76"/>
      <c r="G169" s="76"/>
    </row>
    <row r="170" spans="1:7" x14ac:dyDescent="0.25">
      <c r="A170" s="77">
        <v>1585794</v>
      </c>
      <c r="B170" s="77"/>
      <c r="C170" s="42">
        <v>0</v>
      </c>
      <c r="F170" s="76"/>
      <c r="G170" s="76"/>
    </row>
    <row r="171" spans="1:7" x14ac:dyDescent="0.25">
      <c r="A171" s="77">
        <v>1663075</v>
      </c>
      <c r="B171" s="77"/>
      <c r="C171" s="42">
        <v>-20.3</v>
      </c>
      <c r="F171" s="76"/>
      <c r="G171" s="76"/>
    </row>
    <row r="172" spans="1:7" x14ac:dyDescent="0.25">
      <c r="A172" s="77">
        <v>1311675</v>
      </c>
      <c r="B172" s="77"/>
      <c r="C172" s="42">
        <v>0</v>
      </c>
      <c r="F172" s="76"/>
      <c r="G172" s="76"/>
    </row>
    <row r="173" spans="1:7" x14ac:dyDescent="0.25">
      <c r="A173" s="77">
        <v>1663079</v>
      </c>
      <c r="B173" s="77"/>
      <c r="C173" s="42">
        <v>-21.68</v>
      </c>
      <c r="F173" s="76"/>
      <c r="G173" s="76"/>
    </row>
    <row r="174" spans="1:7" x14ac:dyDescent="0.25">
      <c r="A174" s="77">
        <v>1663079</v>
      </c>
      <c r="B174" s="77"/>
      <c r="C174" s="42">
        <v>-19.28</v>
      </c>
      <c r="F174" s="76"/>
      <c r="G174" s="76"/>
    </row>
    <row r="175" spans="1:7" x14ac:dyDescent="0.25">
      <c r="A175" s="77">
        <v>1540783</v>
      </c>
      <c r="B175" s="77"/>
      <c r="C175" s="42">
        <v>-10.509999999999998</v>
      </c>
      <c r="F175" s="76"/>
      <c r="G175" s="76"/>
    </row>
    <row r="176" spans="1:7" x14ac:dyDescent="0.25">
      <c r="A176" s="77">
        <v>1593356</v>
      </c>
      <c r="B176" s="77"/>
      <c r="C176" s="42">
        <v>-10.509999999999998</v>
      </c>
      <c r="F176" s="76"/>
      <c r="G176" s="76"/>
    </row>
    <row r="177" spans="1:7" x14ac:dyDescent="0.25">
      <c r="A177" s="77">
        <v>1593359</v>
      </c>
      <c r="B177" s="77"/>
      <c r="C177" s="42">
        <v>-20.56</v>
      </c>
      <c r="F177" s="76"/>
      <c r="G177" s="76"/>
    </row>
    <row r="178" spans="1:7" x14ac:dyDescent="0.25">
      <c r="A178" s="77">
        <v>1662421</v>
      </c>
      <c r="B178" s="77"/>
      <c r="C178" s="42">
        <v>0</v>
      </c>
      <c r="F178" s="76"/>
      <c r="G178" s="76"/>
    </row>
    <row r="179" spans="1:7" x14ac:dyDescent="0.25">
      <c r="A179" s="77">
        <v>1339333</v>
      </c>
      <c r="B179" s="77"/>
      <c r="C179" s="42">
        <v>-24.54</v>
      </c>
      <c r="F179" s="76"/>
      <c r="G179" s="76"/>
    </row>
    <row r="180" spans="1:7" x14ac:dyDescent="0.25">
      <c r="A180" s="77">
        <v>1663069</v>
      </c>
      <c r="B180" s="77"/>
      <c r="C180" s="42">
        <v>-21.67</v>
      </c>
      <c r="F180" s="76"/>
      <c r="G180" s="76"/>
    </row>
    <row r="181" spans="1:7" x14ac:dyDescent="0.25">
      <c r="A181">
        <v>1704888</v>
      </c>
      <c r="B181" s="95" t="s">
        <v>186</v>
      </c>
      <c r="C181" s="96">
        <v>0</v>
      </c>
      <c r="D181" s="96">
        <v>-36.71</v>
      </c>
      <c r="F181" s="76"/>
    </row>
    <row r="182" spans="1:7" x14ac:dyDescent="0.25">
      <c r="A182">
        <v>1704894</v>
      </c>
      <c r="B182" s="95" t="s">
        <v>186</v>
      </c>
      <c r="C182" s="96">
        <v>0</v>
      </c>
      <c r="D182" s="96">
        <v>-36.71</v>
      </c>
      <c r="F182" s="76"/>
    </row>
    <row r="183" spans="1:7" x14ac:dyDescent="0.25">
      <c r="A183">
        <v>1738470</v>
      </c>
      <c r="B183" s="95" t="s">
        <v>186</v>
      </c>
      <c r="C183" s="96">
        <v>-22.14</v>
      </c>
      <c r="D183" s="96">
        <v>-22.14</v>
      </c>
      <c r="F183" s="76"/>
    </row>
    <row r="184" spans="1:7" x14ac:dyDescent="0.25">
      <c r="A184">
        <v>1655857</v>
      </c>
      <c r="B184" s="95" t="s">
        <v>186</v>
      </c>
      <c r="C184" s="96">
        <v>-26</v>
      </c>
      <c r="D184" s="96">
        <v>-26</v>
      </c>
      <c r="E184" s="106"/>
      <c r="F184" s="76"/>
    </row>
    <row r="185" spans="1:7" x14ac:dyDescent="0.25">
      <c r="A185">
        <v>1793724</v>
      </c>
      <c r="B185" s="95" t="s">
        <v>186</v>
      </c>
      <c r="C185"/>
      <c r="D185">
        <v>-17.16</v>
      </c>
      <c r="E185" s="106"/>
      <c r="F185" s="76"/>
    </row>
    <row r="186" spans="1:7" x14ac:dyDescent="0.25">
      <c r="A186">
        <v>1793726</v>
      </c>
      <c r="B186" s="95" t="s">
        <v>186</v>
      </c>
      <c r="C186"/>
      <c r="D186">
        <v>-23.54</v>
      </c>
      <c r="E186" s="106"/>
      <c r="F186" s="76"/>
    </row>
    <row r="187" spans="1:7" x14ac:dyDescent="0.25">
      <c r="A187">
        <v>1793725</v>
      </c>
      <c r="B187" s="95" t="s">
        <v>186</v>
      </c>
      <c r="C187"/>
      <c r="D187">
        <v>-17.53</v>
      </c>
      <c r="E187" s="106"/>
      <c r="F187" s="76"/>
    </row>
    <row r="188" spans="1:7" x14ac:dyDescent="0.25">
      <c r="A188">
        <v>1793729</v>
      </c>
      <c r="B188" s="95" t="s">
        <v>186</v>
      </c>
      <c r="C188"/>
      <c r="D188">
        <v>-31.29</v>
      </c>
      <c r="E188" s="106"/>
      <c r="F188" s="76"/>
    </row>
    <row r="189" spans="1:7" x14ac:dyDescent="0.25">
      <c r="A189">
        <v>1793728</v>
      </c>
      <c r="B189" s="95" t="s">
        <v>186</v>
      </c>
      <c r="C189"/>
      <c r="D189">
        <v>-26.98</v>
      </c>
      <c r="E189" s="106"/>
      <c r="F189" s="76"/>
    </row>
    <row r="190" spans="1:7" x14ac:dyDescent="0.25">
      <c r="A190">
        <v>1793730</v>
      </c>
      <c r="B190" s="95" t="s">
        <v>186</v>
      </c>
      <c r="C190"/>
      <c r="D190">
        <v>-31.29</v>
      </c>
      <c r="E190" s="106"/>
      <c r="F190" s="76"/>
    </row>
    <row r="191" spans="1:7" x14ac:dyDescent="0.25">
      <c r="A191">
        <v>1593361</v>
      </c>
      <c r="B191" s="95" t="s">
        <v>186</v>
      </c>
      <c r="D191" s="76">
        <v>-34.5</v>
      </c>
      <c r="F191" s="76"/>
    </row>
    <row r="192" spans="1:7" x14ac:dyDescent="0.25">
      <c r="A192">
        <v>1744685</v>
      </c>
      <c r="B192" s="95" t="s">
        <v>186</v>
      </c>
      <c r="D192" s="76">
        <v>-23.31</v>
      </c>
      <c r="F192" s="76"/>
    </row>
    <row r="193" spans="1:6" x14ac:dyDescent="0.25">
      <c r="A193">
        <v>1512575</v>
      </c>
      <c r="B193" t="s">
        <v>1213</v>
      </c>
      <c r="F193" s="76"/>
    </row>
    <row r="194" spans="1:6" x14ac:dyDescent="0.25">
      <c r="A194">
        <v>1512576</v>
      </c>
      <c r="B194" t="s">
        <v>1213</v>
      </c>
      <c r="F194" s="76"/>
    </row>
    <row r="195" spans="1:6" x14ac:dyDescent="0.25">
      <c r="A195">
        <v>1512577</v>
      </c>
      <c r="B195" t="s">
        <v>1213</v>
      </c>
      <c r="F195" s="76"/>
    </row>
    <row r="196" spans="1:6" x14ac:dyDescent="0.25">
      <c r="A196">
        <v>1512578</v>
      </c>
      <c r="B196" t="s">
        <v>1213</v>
      </c>
      <c r="F196" s="76"/>
    </row>
    <row r="197" spans="1:6" x14ac:dyDescent="0.25">
      <c r="A197">
        <v>1530589</v>
      </c>
      <c r="B197" t="s">
        <v>1213</v>
      </c>
      <c r="F197" s="76"/>
    </row>
    <row r="198" spans="1:6" x14ac:dyDescent="0.25">
      <c r="A198">
        <v>1530591</v>
      </c>
      <c r="B198" t="s">
        <v>1213</v>
      </c>
      <c r="F198" s="76"/>
    </row>
    <row r="199" spans="1:6" x14ac:dyDescent="0.25">
      <c r="A199">
        <v>1530593</v>
      </c>
      <c r="B199" t="s">
        <v>1213</v>
      </c>
      <c r="F199" s="76"/>
    </row>
    <row r="200" spans="1:6" x14ac:dyDescent="0.25">
      <c r="A200">
        <v>1530597</v>
      </c>
      <c r="B200" t="s">
        <v>1213</v>
      </c>
      <c r="F200" s="76"/>
    </row>
    <row r="201" spans="1:6" x14ac:dyDescent="0.25">
      <c r="A201">
        <v>1593360</v>
      </c>
      <c r="B201" t="s">
        <v>1213</v>
      </c>
      <c r="F201" s="76"/>
    </row>
    <row r="202" spans="1:6" x14ac:dyDescent="0.25">
      <c r="A202">
        <v>1593362</v>
      </c>
      <c r="B202" t="s">
        <v>1213</v>
      </c>
      <c r="F202" s="76"/>
    </row>
    <row r="203" spans="1:6" x14ac:dyDescent="0.25">
      <c r="A203">
        <v>1632962</v>
      </c>
      <c r="B203" t="s">
        <v>1213</v>
      </c>
      <c r="F203" s="76"/>
    </row>
    <row r="204" spans="1:6" x14ac:dyDescent="0.25">
      <c r="A204">
        <v>1632963</v>
      </c>
      <c r="B204" t="s">
        <v>1213</v>
      </c>
      <c r="F204" s="76"/>
    </row>
    <row r="205" spans="1:6" x14ac:dyDescent="0.25">
      <c r="A205">
        <v>1632964</v>
      </c>
      <c r="B205" t="s">
        <v>1213</v>
      </c>
      <c r="F205" s="76"/>
    </row>
    <row r="206" spans="1:6" x14ac:dyDescent="0.25">
      <c r="A206">
        <v>1632965</v>
      </c>
      <c r="B206" t="s">
        <v>1213</v>
      </c>
      <c r="F206" s="76"/>
    </row>
    <row r="207" spans="1:6" x14ac:dyDescent="0.25">
      <c r="A207">
        <v>1655854</v>
      </c>
      <c r="B207" t="s">
        <v>1213</v>
      </c>
      <c r="F207" s="76"/>
    </row>
    <row r="208" spans="1:6" x14ac:dyDescent="0.25">
      <c r="A208">
        <v>1655855</v>
      </c>
      <c r="B208" t="s">
        <v>1213</v>
      </c>
      <c r="F208" s="76"/>
    </row>
    <row r="209" spans="1:6" x14ac:dyDescent="0.25">
      <c r="A209">
        <v>1677009</v>
      </c>
      <c r="B209" t="s">
        <v>1213</v>
      </c>
      <c r="F209" s="76"/>
    </row>
    <row r="210" spans="1:6" x14ac:dyDescent="0.25">
      <c r="A210">
        <v>1677238</v>
      </c>
      <c r="B210" t="s">
        <v>1213</v>
      </c>
      <c r="F210" s="76"/>
    </row>
    <row r="211" spans="1:6" x14ac:dyDescent="0.25">
      <c r="A211">
        <v>1677239</v>
      </c>
      <c r="B211" t="s">
        <v>1213</v>
      </c>
      <c r="F211" s="76"/>
    </row>
    <row r="212" spans="1:6" x14ac:dyDescent="0.25">
      <c r="A212">
        <v>1677240</v>
      </c>
      <c r="B212" t="s">
        <v>1213</v>
      </c>
      <c r="F212" s="76"/>
    </row>
    <row r="213" spans="1:6" x14ac:dyDescent="0.25">
      <c r="A213">
        <v>1677242</v>
      </c>
      <c r="B213" t="s">
        <v>1213</v>
      </c>
      <c r="F213" s="76"/>
    </row>
    <row r="214" spans="1:6" x14ac:dyDescent="0.25">
      <c r="A214">
        <v>1677243</v>
      </c>
      <c r="B214" t="s">
        <v>1213</v>
      </c>
      <c r="F214" s="76"/>
    </row>
    <row r="215" spans="1:6" x14ac:dyDescent="0.25">
      <c r="A215">
        <v>1677244</v>
      </c>
      <c r="B215" t="s">
        <v>1213</v>
      </c>
      <c r="F215" s="76"/>
    </row>
    <row r="216" spans="1:6" x14ac:dyDescent="0.25">
      <c r="A216">
        <v>1677245</v>
      </c>
      <c r="B216" t="s">
        <v>1213</v>
      </c>
      <c r="F216" s="76"/>
    </row>
    <row r="217" spans="1:6" x14ac:dyDescent="0.25">
      <c r="A217">
        <v>1677246</v>
      </c>
      <c r="B217" t="s">
        <v>1213</v>
      </c>
      <c r="F217" s="76"/>
    </row>
    <row r="218" spans="1:6" x14ac:dyDescent="0.25">
      <c r="A218">
        <v>1704889</v>
      </c>
      <c r="B218" t="s">
        <v>1213</v>
      </c>
      <c r="F218" s="76"/>
    </row>
    <row r="219" spans="1:6" x14ac:dyDescent="0.25">
      <c r="A219">
        <v>1704890</v>
      </c>
      <c r="B219" t="s">
        <v>1213</v>
      </c>
      <c r="F219" s="76"/>
    </row>
    <row r="220" spans="1:6" x14ac:dyDescent="0.25">
      <c r="A220">
        <v>1704891</v>
      </c>
      <c r="B220" t="s">
        <v>1213</v>
      </c>
      <c r="F220" s="76"/>
    </row>
    <row r="221" spans="1:6" x14ac:dyDescent="0.25">
      <c r="A221">
        <v>1704893</v>
      </c>
      <c r="B221" t="s">
        <v>1213</v>
      </c>
      <c r="F221" s="76"/>
    </row>
    <row r="222" spans="1:6" x14ac:dyDescent="0.25">
      <c r="A222">
        <v>1719228</v>
      </c>
      <c r="B222" t="s">
        <v>1213</v>
      </c>
      <c r="F222" s="76"/>
    </row>
    <row r="223" spans="1:6" x14ac:dyDescent="0.25">
      <c r="A223">
        <v>1719229</v>
      </c>
      <c r="B223" t="s">
        <v>1213</v>
      </c>
      <c r="F223" s="76"/>
    </row>
    <row r="224" spans="1:6" x14ac:dyDescent="0.25">
      <c r="A224">
        <v>1719230</v>
      </c>
      <c r="B224" t="s">
        <v>1213</v>
      </c>
      <c r="F224" s="76"/>
    </row>
    <row r="225" spans="1:6" x14ac:dyDescent="0.25">
      <c r="A225">
        <v>1719231</v>
      </c>
      <c r="B225" t="s">
        <v>1213</v>
      </c>
      <c r="F225" s="76"/>
    </row>
    <row r="226" spans="1:6" x14ac:dyDescent="0.25">
      <c r="A226">
        <v>1719232</v>
      </c>
      <c r="B226" t="s">
        <v>1213</v>
      </c>
      <c r="F226" s="76"/>
    </row>
    <row r="227" spans="1:6" x14ac:dyDescent="0.25">
      <c r="A227">
        <v>1719233</v>
      </c>
      <c r="B227" t="s">
        <v>1213</v>
      </c>
      <c r="F227" s="76"/>
    </row>
    <row r="228" spans="1:6" x14ac:dyDescent="0.25">
      <c r="A228">
        <v>1738466</v>
      </c>
      <c r="B228" t="s">
        <v>1213</v>
      </c>
      <c r="F228" s="76"/>
    </row>
    <row r="229" spans="1:6" x14ac:dyDescent="0.25">
      <c r="A229">
        <v>1738467</v>
      </c>
      <c r="B229" t="s">
        <v>1213</v>
      </c>
      <c r="F229" s="76"/>
    </row>
    <row r="230" spans="1:6" x14ac:dyDescent="0.25">
      <c r="A230">
        <v>1738469</v>
      </c>
      <c r="B230" t="s">
        <v>1213</v>
      </c>
      <c r="F230" s="76"/>
    </row>
    <row r="231" spans="1:6" x14ac:dyDescent="0.25">
      <c r="A231">
        <v>1744688</v>
      </c>
      <c r="B231" t="s">
        <v>1213</v>
      </c>
    </row>
    <row r="232" spans="1:6" x14ac:dyDescent="0.25">
      <c r="A232">
        <v>1775618</v>
      </c>
      <c r="B232" t="s">
        <v>1213</v>
      </c>
    </row>
    <row r="233" spans="1:6" x14ac:dyDescent="0.25">
      <c r="A233">
        <v>1775619</v>
      </c>
      <c r="B233" t="s">
        <v>1213</v>
      </c>
    </row>
    <row r="234" spans="1:6" x14ac:dyDescent="0.25">
      <c r="A234">
        <v>1775620</v>
      </c>
      <c r="B234" t="s">
        <v>1213</v>
      </c>
    </row>
    <row r="235" spans="1:6" x14ac:dyDescent="0.25">
      <c r="A235">
        <v>1775622</v>
      </c>
      <c r="B235" t="s">
        <v>1213</v>
      </c>
    </row>
    <row r="236" spans="1:6" x14ac:dyDescent="0.25">
      <c r="A236">
        <v>1775623</v>
      </c>
      <c r="B236" t="s">
        <v>1213</v>
      </c>
    </row>
  </sheetData>
  <conditionalFormatting sqref="A99:A100 A2:A93 A102 A104:A112 A114:A115 A131:A1048576 B193:B230 C185:C190 B131:C180">
    <cfRule type="duplicateValues" dxfId="8" priority="520"/>
  </conditionalFormatting>
  <conditionalFormatting sqref="A102 A2:A100 A104:A112 A114:A115 A131:A1048576 B193:B230 C185:C190 B131:C180">
    <cfRule type="duplicateValues" dxfId="7" priority="531"/>
  </conditionalFormatting>
  <conditionalFormatting sqref="A114:A115 A1:A112 A131:A1048576 B193:B230 C185:C190 B131:C180">
    <cfRule type="duplicateValues" dxfId="6" priority="541"/>
    <cfRule type="duplicateValues" dxfId="5" priority="542"/>
  </conditionalFormatting>
  <conditionalFormatting sqref="D185:D190">
    <cfRule type="duplicateValues" dxfId="4" priority="1"/>
    <cfRule type="duplicateValues" dxfId="3" priority="2"/>
    <cfRule type="duplicateValues" dxfId="2" priority="3"/>
    <cfRule type="duplicateValues" dxfId="1" priority="4"/>
  </conditionalFormatting>
  <pageMargins left="0.7" right="0.7" top="0.75" bottom="0.75" header="0.3" footer="0.3"/>
  <pageSetup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Y245"/>
  <sheetViews>
    <sheetView zoomScaleNormal="100" workbookViewId="0">
      <selection activeCell="P1" sqref="P1"/>
    </sheetView>
  </sheetViews>
  <sheetFormatPr defaultRowHeight="15" x14ac:dyDescent="0.25"/>
  <cols>
    <col min="1" max="1" width="18.7109375" bestFit="1" customWidth="1"/>
    <col min="2" max="2" width="15.5703125" bestFit="1" customWidth="1"/>
    <col min="3" max="3" width="10.5703125" bestFit="1" customWidth="1"/>
    <col min="4" max="4" width="12.85546875" bestFit="1" customWidth="1"/>
    <col min="5" max="5" width="18" bestFit="1" customWidth="1"/>
    <col min="6" max="6" width="12" bestFit="1" customWidth="1"/>
    <col min="7" max="7" width="9.42578125" bestFit="1" customWidth="1"/>
    <col min="8" max="8" width="13.5703125" bestFit="1" customWidth="1"/>
    <col min="9" max="9" width="8.140625" bestFit="1" customWidth="1"/>
    <col min="10" max="10" width="12.42578125" bestFit="1" customWidth="1"/>
    <col min="11" max="11" width="7" bestFit="1" customWidth="1"/>
    <col min="12" max="12" width="8.7109375" bestFit="1" customWidth="1"/>
    <col min="13" max="13" width="7" style="5" bestFit="1" customWidth="1"/>
    <col min="14" max="14" width="8.140625" style="5" customWidth="1"/>
    <col min="15" max="15" width="10.5703125" bestFit="1" customWidth="1"/>
    <col min="16" max="16" width="5.5703125" style="119" bestFit="1" customWidth="1"/>
    <col min="18" max="18" width="8.42578125" bestFit="1" customWidth="1"/>
    <col min="19" max="19" width="13.85546875" customWidth="1"/>
    <col min="20" max="20" width="17.5703125" customWidth="1"/>
  </cols>
  <sheetData>
    <row r="1" spans="1:25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7780</v>
      </c>
      <c r="L1" s="20" t="s">
        <v>10</v>
      </c>
      <c r="M1" s="117" t="s">
        <v>11</v>
      </c>
      <c r="N1" s="117" t="s">
        <v>12</v>
      </c>
      <c r="O1" s="118" t="s">
        <v>13</v>
      </c>
      <c r="P1" s="121" t="s">
        <v>15</v>
      </c>
      <c r="Q1" s="111" t="s">
        <v>10215</v>
      </c>
      <c r="R1" s="112" t="s">
        <v>10216</v>
      </c>
      <c r="S1" s="113" t="s">
        <v>10217</v>
      </c>
      <c r="T1" s="113" t="s">
        <v>10218</v>
      </c>
    </row>
    <row r="2" spans="1:25" x14ac:dyDescent="0.25">
      <c r="A2" s="77" t="s">
        <v>10220</v>
      </c>
      <c r="B2" s="77" t="s">
        <v>10221</v>
      </c>
      <c r="C2" s="78">
        <v>45442</v>
      </c>
      <c r="D2" s="79">
        <v>-70.62</v>
      </c>
      <c r="E2" s="79">
        <v>0</v>
      </c>
      <c r="F2" s="79">
        <v>-70.62</v>
      </c>
      <c r="G2" s="78">
        <v>45442</v>
      </c>
      <c r="H2" s="77" t="s">
        <v>10222</v>
      </c>
      <c r="I2" s="80">
        <v>1585672</v>
      </c>
      <c r="J2" s="80" t="str">
        <f>VLOOKUP(I2,'ITEM NUMBER (UPDATED)'!A:E,5,0)</f>
        <v>CO63RN5751E</v>
      </c>
      <c r="K2" s="80">
        <v>209181</v>
      </c>
      <c r="L2" s="77" t="str">
        <f>VLOOKUP(I2,'ITEM NUMBER (UPDATED)'!A:B,2,0)</f>
        <v>Costco01</v>
      </c>
      <c r="M2" s="1" t="str">
        <f>VLOOKUP(I2,'ITEM NUMBER (UPDATED)'!A:C,3,0)</f>
        <v>PETB</v>
      </c>
      <c r="N2" s="1">
        <f>VLOOKUP(I2,'ITEM NUMBER (UPDATED)'!A:D,4,0)</f>
        <v>40</v>
      </c>
      <c r="O2" s="42">
        <f>VLOOKUP(I2,'ITEM NUMBER (UPDATED)'!A:F,6,0)</f>
        <v>70.62</v>
      </c>
      <c r="P2" s="120">
        <f>F2/-O2</f>
        <v>1</v>
      </c>
      <c r="Q2" s="114">
        <v>70.62</v>
      </c>
      <c r="R2" s="84" t="b">
        <v>1</v>
      </c>
      <c r="S2" t="s">
        <v>1289</v>
      </c>
      <c r="T2" s="76" t="s">
        <v>10219</v>
      </c>
      <c r="Y2" s="76"/>
    </row>
    <row r="3" spans="1:25" x14ac:dyDescent="0.25">
      <c r="A3" s="77" t="s">
        <v>10220</v>
      </c>
      <c r="B3" s="77" t="s">
        <v>10223</v>
      </c>
      <c r="C3" s="78">
        <v>45442</v>
      </c>
      <c r="D3" s="79">
        <v>-25.55</v>
      </c>
      <c r="E3" s="79">
        <v>0</v>
      </c>
      <c r="F3" s="79">
        <v>-25.55</v>
      </c>
      <c r="G3" s="78">
        <v>45442</v>
      </c>
      <c r="H3" s="77" t="s">
        <v>10224</v>
      </c>
      <c r="I3" s="80">
        <v>1516596</v>
      </c>
      <c r="J3" s="80" t="str">
        <f>VLOOKUP(I3,'ITEM NUMBER (UPDATED)'!A:E,5,0)</f>
        <v>CO63HC5549E</v>
      </c>
      <c r="K3" s="80">
        <v>209181</v>
      </c>
      <c r="L3" s="77" t="str">
        <f>VLOOKUP(I3,'ITEM NUMBER (UPDATED)'!A:B,2,0)</f>
        <v>Costco01</v>
      </c>
      <c r="M3" s="1" t="str">
        <f>VLOOKUP(I3,'ITEM NUMBER (UPDATED)'!A:C,3,0)</f>
        <v>PETB</v>
      </c>
      <c r="N3" s="1">
        <f>VLOOKUP(I3,'ITEM NUMBER (UPDATED)'!A:D,4,0)</f>
        <v>40</v>
      </c>
      <c r="O3" s="42">
        <f>VLOOKUP(I3,'ITEM NUMBER (UPDATED)'!A:F,6,0)</f>
        <v>25.55</v>
      </c>
      <c r="P3" s="120">
        <f t="shared" ref="P3:P66" si="0">F3/-O3</f>
        <v>1</v>
      </c>
      <c r="Q3" s="114">
        <v>25.55</v>
      </c>
      <c r="R3" s="84" t="b">
        <v>1</v>
      </c>
      <c r="S3" t="s">
        <v>1289</v>
      </c>
      <c r="T3" s="76" t="s">
        <v>10219</v>
      </c>
      <c r="Y3" s="76"/>
    </row>
    <row r="4" spans="1:25" x14ac:dyDescent="0.25">
      <c r="A4" s="77" t="s">
        <v>10220</v>
      </c>
      <c r="B4" s="77" t="s">
        <v>10225</v>
      </c>
      <c r="C4" s="78">
        <v>45442</v>
      </c>
      <c r="D4" s="79">
        <v>-39</v>
      </c>
      <c r="E4" s="79">
        <v>0</v>
      </c>
      <c r="F4" s="79">
        <v>-39</v>
      </c>
      <c r="G4" s="78">
        <v>45442</v>
      </c>
      <c r="H4" s="77" t="s">
        <v>10226</v>
      </c>
      <c r="I4" s="80">
        <v>1529947</v>
      </c>
      <c r="J4" s="80" t="str">
        <f>VLOOKUP(I4,'ITEM NUMBER (UPDATED)'!A:E,5,0)</f>
        <v>CO63PN5563E</v>
      </c>
      <c r="K4" s="80">
        <v>209181</v>
      </c>
      <c r="L4" s="77" t="str">
        <f>VLOOKUP(I4,'ITEM NUMBER (UPDATED)'!A:B,2,0)</f>
        <v>Costco01</v>
      </c>
      <c r="M4" s="1" t="str">
        <f>VLOOKUP(I4,'ITEM NUMBER (UPDATED)'!A:C,3,0)</f>
        <v>PETB</v>
      </c>
      <c r="N4" s="1">
        <f>VLOOKUP(I4,'ITEM NUMBER (UPDATED)'!A:D,4,0)</f>
        <v>40</v>
      </c>
      <c r="O4" s="42">
        <f>VLOOKUP(I4,'ITEM NUMBER (UPDATED)'!A:F,6,0)</f>
        <v>39</v>
      </c>
      <c r="P4" s="120">
        <f t="shared" si="0"/>
        <v>1</v>
      </c>
      <c r="Q4" s="114">
        <v>39</v>
      </c>
      <c r="R4" s="84" t="b">
        <v>1</v>
      </c>
      <c r="S4" t="s">
        <v>1289</v>
      </c>
      <c r="T4" s="76" t="s">
        <v>10219</v>
      </c>
      <c r="Y4" s="76"/>
    </row>
    <row r="5" spans="1:25" x14ac:dyDescent="0.25">
      <c r="A5" s="77" t="s">
        <v>10220</v>
      </c>
      <c r="B5" s="77" t="s">
        <v>10225</v>
      </c>
      <c r="C5" s="78">
        <v>45442</v>
      </c>
      <c r="D5" s="79">
        <v>-24.51</v>
      </c>
      <c r="E5" s="79">
        <v>0</v>
      </c>
      <c r="F5" s="79">
        <v>-24.51</v>
      </c>
      <c r="G5" s="78">
        <v>45442</v>
      </c>
      <c r="H5" s="77" t="s">
        <v>10226</v>
      </c>
      <c r="I5" s="80">
        <v>1775619</v>
      </c>
      <c r="J5" s="80" t="str">
        <f>VLOOKUP(I5,'ITEM NUMBER (UPDATED)'!A:E,5,0)</f>
        <v>CO63HN6257E</v>
      </c>
      <c r="K5" s="80">
        <v>209181</v>
      </c>
      <c r="L5" s="77" t="str">
        <f>VLOOKUP(I5,'ITEM NUMBER (UPDATED)'!A:B,2,0)</f>
        <v>Costco01</v>
      </c>
      <c r="M5" s="1" t="str">
        <f>VLOOKUP(I5,'ITEM NUMBER (UPDATED)'!A:C,3,0)</f>
        <v>PETB</v>
      </c>
      <c r="N5" s="1">
        <f>VLOOKUP(I5,'ITEM NUMBER (UPDATED)'!A:D,4,0)</f>
        <v>40</v>
      </c>
      <c r="O5" s="42">
        <f>VLOOKUP(I5,'ITEM NUMBER (UPDATED)'!A:F,6,0)</f>
        <v>25.8</v>
      </c>
      <c r="P5" s="120">
        <f t="shared" si="0"/>
        <v>0.95000000000000007</v>
      </c>
      <c r="Q5" s="114">
        <v>25.8</v>
      </c>
      <c r="R5" s="84" t="b">
        <v>1</v>
      </c>
      <c r="S5" t="s">
        <v>1289</v>
      </c>
      <c r="T5" s="76" t="s">
        <v>10219</v>
      </c>
      <c r="Y5" s="76"/>
    </row>
    <row r="6" spans="1:25" x14ac:dyDescent="0.25">
      <c r="A6" s="77" t="s">
        <v>10220</v>
      </c>
      <c r="B6" s="77" t="s">
        <v>10227</v>
      </c>
      <c r="C6" s="78">
        <v>45442</v>
      </c>
      <c r="D6" s="79">
        <f>E6+F6</f>
        <v>-85.4</v>
      </c>
      <c r="E6" s="79">
        <v>-22.2</v>
      </c>
      <c r="F6" s="79">
        <v>-63.2</v>
      </c>
      <c r="G6" s="78">
        <v>45442</v>
      </c>
      <c r="H6" s="77" t="s">
        <v>10228</v>
      </c>
      <c r="I6" s="80">
        <v>1540784</v>
      </c>
      <c r="J6" s="80" t="str">
        <f>VLOOKUP(I6,'ITEM NUMBER (UPDATED)'!A:E,5,0)</f>
        <v>BR40-2137</v>
      </c>
      <c r="K6" s="80">
        <v>209181</v>
      </c>
      <c r="L6" s="77" t="str">
        <f>VLOOKUP(I6,'ITEM NUMBER (UPDATED)'!A:B,2,0)</f>
        <v>Costco01</v>
      </c>
      <c r="M6" s="1" t="str">
        <f>VLOOKUP(I6,'ITEM NUMBER (UPDATED)'!A:C,3,0)</f>
        <v>WIN</v>
      </c>
      <c r="N6" s="1">
        <f>VLOOKUP(I6,'ITEM NUMBER (UPDATED)'!A:D,4,0)</f>
        <v>60</v>
      </c>
      <c r="O6" s="42">
        <f>VLOOKUP(I6,'ITEM NUMBER (UPDATED)'!A:F,6,0)</f>
        <v>31.6</v>
      </c>
      <c r="P6" s="120">
        <f t="shared" si="0"/>
        <v>2</v>
      </c>
      <c r="Q6" s="114">
        <v>31.6</v>
      </c>
      <c r="R6" s="84" t="b">
        <v>1</v>
      </c>
      <c r="S6" t="s">
        <v>1289</v>
      </c>
      <c r="T6" s="76" t="s">
        <v>10219</v>
      </c>
      <c r="Y6" s="76"/>
    </row>
    <row r="7" spans="1:25" x14ac:dyDescent="0.25">
      <c r="A7" s="77" t="s">
        <v>10220</v>
      </c>
      <c r="B7" s="77" t="s">
        <v>10227</v>
      </c>
      <c r="C7" s="78">
        <v>45442</v>
      </c>
      <c r="D7" s="79">
        <f t="shared" ref="D7:D8" si="1">E7+F7</f>
        <v>-85.4</v>
      </c>
      <c r="E7" s="79">
        <v>-22.2</v>
      </c>
      <c r="F7" s="79">
        <v>-63.2</v>
      </c>
      <c r="G7" s="78">
        <v>45442</v>
      </c>
      <c r="H7" s="77" t="s">
        <v>10228</v>
      </c>
      <c r="I7" s="80">
        <v>1540785</v>
      </c>
      <c r="J7" s="80" t="str">
        <f>VLOOKUP(I7,'ITEM NUMBER (UPDATED)'!A:E,5,0)</f>
        <v>BR40-2141</v>
      </c>
      <c r="K7" s="80">
        <v>209181</v>
      </c>
      <c r="L7" s="77" t="str">
        <f>VLOOKUP(I7,'ITEM NUMBER (UPDATED)'!A:B,2,0)</f>
        <v>Costco01</v>
      </c>
      <c r="M7" s="1" t="str">
        <f>VLOOKUP(I7,'ITEM NUMBER (UPDATED)'!A:C,3,0)</f>
        <v>WIN</v>
      </c>
      <c r="N7" s="1">
        <f>VLOOKUP(I7,'ITEM NUMBER (UPDATED)'!A:D,4,0)</f>
        <v>60</v>
      </c>
      <c r="O7" s="42">
        <f>VLOOKUP(I7,'ITEM NUMBER (UPDATED)'!A:F,6,0)</f>
        <v>31.6</v>
      </c>
      <c r="P7" s="120">
        <f t="shared" si="0"/>
        <v>2</v>
      </c>
      <c r="Q7" s="114">
        <v>31.6</v>
      </c>
      <c r="R7" s="84" t="b">
        <v>1</v>
      </c>
      <c r="S7" t="s">
        <v>1289</v>
      </c>
      <c r="T7" s="76" t="s">
        <v>10219</v>
      </c>
      <c r="Y7" s="76"/>
    </row>
    <row r="8" spans="1:25" x14ac:dyDescent="0.25">
      <c r="A8" s="77" t="s">
        <v>10220</v>
      </c>
      <c r="B8" s="77" t="s">
        <v>10227</v>
      </c>
      <c r="C8" s="78">
        <v>45442</v>
      </c>
      <c r="D8" s="79">
        <f t="shared" si="1"/>
        <v>-173.44</v>
      </c>
      <c r="E8" s="79">
        <v>-18.739999999999998</v>
      </c>
      <c r="F8" s="79">
        <v>-154.69999999999999</v>
      </c>
      <c r="G8" s="78">
        <v>45442</v>
      </c>
      <c r="H8" s="77" t="s">
        <v>10228</v>
      </c>
      <c r="I8" s="80">
        <v>1662420</v>
      </c>
      <c r="J8" s="80" t="str">
        <f>VLOOKUP(I8,'ITEM NUMBER (UPDATED)'!A:E,5,0)</f>
        <v>TN55-0480</v>
      </c>
      <c r="K8" s="80">
        <v>209181</v>
      </c>
      <c r="L8" s="77" t="str">
        <f>VLOOKUP(I8,'ITEM NUMBER (UPDATED)'!A:B,2,0)</f>
        <v>Costco01</v>
      </c>
      <c r="M8" s="1" t="str">
        <f>VLOOKUP(I8,'ITEM NUMBER (UPDATED)'!A:C,3,0)</f>
        <v>BLK</v>
      </c>
      <c r="N8" s="1">
        <f>VLOOKUP(I8,'ITEM NUMBER (UPDATED)'!A:D,4,0)</f>
        <v>32</v>
      </c>
      <c r="O8" s="42">
        <f>VLOOKUP(I8,'ITEM NUMBER (UPDATED)'!A:F,6,0)</f>
        <v>77.349999999999994</v>
      </c>
      <c r="P8" s="120">
        <f t="shared" si="0"/>
        <v>2</v>
      </c>
      <c r="Q8" s="114">
        <v>77.349999999999994</v>
      </c>
      <c r="R8" s="84" t="b">
        <v>1</v>
      </c>
      <c r="S8" t="s">
        <v>1289</v>
      </c>
      <c r="T8" s="76" t="s">
        <v>10219</v>
      </c>
      <c r="Y8" s="76"/>
    </row>
    <row r="9" spans="1:25" x14ac:dyDescent="0.25">
      <c r="A9" s="77" t="s">
        <v>10220</v>
      </c>
      <c r="B9" s="77" t="s">
        <v>10229</v>
      </c>
      <c r="C9" s="78">
        <v>45442</v>
      </c>
      <c r="D9" s="79">
        <v>-95.31</v>
      </c>
      <c r="E9" s="79">
        <v>-9.4600000000000009</v>
      </c>
      <c r="F9" s="79">
        <v>-85.85</v>
      </c>
      <c r="G9" s="78">
        <v>45442</v>
      </c>
      <c r="H9" s="77" t="s">
        <v>10230</v>
      </c>
      <c r="I9" s="80">
        <v>1662421</v>
      </c>
      <c r="J9" s="80" t="str">
        <f>VLOOKUP(I9,'ITEM NUMBER (UPDATED)'!A:E,5,0)</f>
        <v>TN55-0481</v>
      </c>
      <c r="K9" s="80">
        <v>209181</v>
      </c>
      <c r="L9" s="77" t="str">
        <f>VLOOKUP(I9,'ITEM NUMBER (UPDATED)'!A:B,2,0)</f>
        <v>Costco01</v>
      </c>
      <c r="M9" s="1" t="str">
        <f>VLOOKUP(I9,'ITEM NUMBER (UPDATED)'!A:C,3,0)</f>
        <v>BLK</v>
      </c>
      <c r="N9" s="1">
        <f>VLOOKUP(I9,'ITEM NUMBER (UPDATED)'!A:D,4,0)</f>
        <v>32</v>
      </c>
      <c r="O9" s="42">
        <f>VLOOKUP(I9,'ITEM NUMBER (UPDATED)'!A:F,6,0)</f>
        <v>85.85</v>
      </c>
      <c r="P9" s="120">
        <f t="shared" si="0"/>
        <v>1</v>
      </c>
      <c r="Q9" s="114">
        <v>85.85</v>
      </c>
      <c r="R9" s="84" t="b">
        <v>1</v>
      </c>
      <c r="S9" t="s">
        <v>1289</v>
      </c>
      <c r="T9" s="76" t="s">
        <v>10219</v>
      </c>
      <c r="Y9" s="76"/>
    </row>
    <row r="10" spans="1:25" x14ac:dyDescent="0.25">
      <c r="A10" s="77" t="s">
        <v>10220</v>
      </c>
      <c r="B10" s="77" t="s">
        <v>10229</v>
      </c>
      <c r="C10" s="78">
        <v>45442</v>
      </c>
      <c r="D10" s="79">
        <v>-95.31</v>
      </c>
      <c r="E10" s="79">
        <v>-9.4600000000000009</v>
      </c>
      <c r="F10" s="79">
        <v>-85.85</v>
      </c>
      <c r="G10" s="78">
        <v>45442</v>
      </c>
      <c r="H10" s="77" t="s">
        <v>10230</v>
      </c>
      <c r="I10" s="80">
        <v>1662422</v>
      </c>
      <c r="J10" s="80" t="str">
        <f>VLOOKUP(I10,'ITEM NUMBER (UPDATED)'!A:E,5,0)</f>
        <v>TN55-0482</v>
      </c>
      <c r="K10" s="80">
        <v>209181</v>
      </c>
      <c r="L10" s="77" t="str">
        <f>VLOOKUP(I10,'ITEM NUMBER (UPDATED)'!A:B,2,0)</f>
        <v>Costco01</v>
      </c>
      <c r="M10" s="1" t="str">
        <f>VLOOKUP(I10,'ITEM NUMBER (UPDATED)'!A:C,3,0)</f>
        <v>BLK</v>
      </c>
      <c r="N10" s="1">
        <f>VLOOKUP(I10,'ITEM NUMBER (UPDATED)'!A:D,4,0)</f>
        <v>32</v>
      </c>
      <c r="O10" s="42">
        <f>VLOOKUP(I10,'ITEM NUMBER (UPDATED)'!A:F,6,0)</f>
        <v>85.85</v>
      </c>
      <c r="P10" s="120">
        <f t="shared" si="0"/>
        <v>1</v>
      </c>
      <c r="Q10" s="114">
        <v>85.85</v>
      </c>
      <c r="R10" s="84" t="b">
        <v>1</v>
      </c>
      <c r="S10" t="s">
        <v>1289</v>
      </c>
      <c r="T10" s="76" t="s">
        <v>10219</v>
      </c>
      <c r="Y10" s="76"/>
    </row>
    <row r="11" spans="1:25" x14ac:dyDescent="0.25">
      <c r="A11" s="77" t="s">
        <v>10220</v>
      </c>
      <c r="B11" s="77" t="s">
        <v>10231</v>
      </c>
      <c r="C11" s="78">
        <v>45442</v>
      </c>
      <c r="D11" s="79">
        <v>-86.72</v>
      </c>
      <c r="E11" s="79">
        <v>-9.3699999999999992</v>
      </c>
      <c r="F11" s="79">
        <v>-77.349999999999994</v>
      </c>
      <c r="G11" s="78">
        <v>45442</v>
      </c>
      <c r="H11" s="77" t="s">
        <v>10232</v>
      </c>
      <c r="I11" s="80">
        <v>1662420</v>
      </c>
      <c r="J11" s="80" t="str">
        <f>VLOOKUP(I11,'ITEM NUMBER (UPDATED)'!A:E,5,0)</f>
        <v>TN55-0480</v>
      </c>
      <c r="K11" s="80">
        <v>209181</v>
      </c>
      <c r="L11" s="77" t="str">
        <f>VLOOKUP(I11,'ITEM NUMBER (UPDATED)'!A:B,2,0)</f>
        <v>Costco01</v>
      </c>
      <c r="M11" s="1" t="str">
        <f>VLOOKUP(I11,'ITEM NUMBER (UPDATED)'!A:C,3,0)</f>
        <v>BLK</v>
      </c>
      <c r="N11" s="1">
        <f>VLOOKUP(I11,'ITEM NUMBER (UPDATED)'!A:D,4,0)</f>
        <v>32</v>
      </c>
      <c r="O11" s="42">
        <f>VLOOKUP(I11,'ITEM NUMBER (UPDATED)'!A:F,6,0)</f>
        <v>77.349999999999994</v>
      </c>
      <c r="P11" s="120">
        <f t="shared" si="0"/>
        <v>1</v>
      </c>
      <c r="Q11" s="114">
        <v>77.349999999999994</v>
      </c>
      <c r="R11" s="84" t="b">
        <v>1</v>
      </c>
      <c r="S11" t="s">
        <v>1289</v>
      </c>
      <c r="T11" s="76" t="s">
        <v>10219</v>
      </c>
      <c r="Y11" s="76"/>
    </row>
    <row r="12" spans="1:25" x14ac:dyDescent="0.25">
      <c r="A12" s="77" t="s">
        <v>10233</v>
      </c>
      <c r="B12" s="77" t="s">
        <v>10234</v>
      </c>
      <c r="C12" s="78">
        <v>45443</v>
      </c>
      <c r="D12" s="79">
        <v>-32.380000000000003</v>
      </c>
      <c r="E12" s="79">
        <v>-9.8800000000000008</v>
      </c>
      <c r="F12" s="79">
        <v>-22.5</v>
      </c>
      <c r="G12" s="78">
        <v>45443</v>
      </c>
      <c r="H12" s="77" t="s">
        <v>10235</v>
      </c>
      <c r="I12" s="80">
        <v>1663079</v>
      </c>
      <c r="J12" s="80" t="str">
        <f>VLOOKUP(I12,'ITEM NUMBER (UPDATED)'!A:E,5,0)</f>
        <v>MT70-0307</v>
      </c>
      <c r="K12" s="80">
        <v>209197</v>
      </c>
      <c r="L12" s="77" t="str">
        <f>VLOOKUP(I12,'ITEM NUMBER (UPDATED)'!A:B,2,0)</f>
        <v>Costco01</v>
      </c>
      <c r="M12" s="1" t="str">
        <f>VLOOKUP(I12,'ITEM NUMBER (UPDATED)'!A:C,3,0)</f>
        <v>BATH</v>
      </c>
      <c r="N12" s="1">
        <f>VLOOKUP(I12,'ITEM NUMBER (UPDATED)'!A:D,4,0)</f>
        <v>55</v>
      </c>
      <c r="O12" s="42">
        <f>VLOOKUP(I12,'ITEM NUMBER (UPDATED)'!A:F,6,0)</f>
        <v>22.5</v>
      </c>
      <c r="P12" s="120">
        <f t="shared" si="0"/>
        <v>1</v>
      </c>
      <c r="Q12" s="114">
        <v>22.5</v>
      </c>
      <c r="R12" s="84" t="b">
        <v>1</v>
      </c>
      <c r="S12" t="s">
        <v>1289</v>
      </c>
      <c r="T12" s="76" t="s">
        <v>10219</v>
      </c>
      <c r="Y12" s="76"/>
    </row>
    <row r="13" spans="1:25" x14ac:dyDescent="0.25">
      <c r="A13" s="77" t="s">
        <v>10233</v>
      </c>
      <c r="B13" s="77" t="s">
        <v>10236</v>
      </c>
      <c r="C13" s="78">
        <v>45444</v>
      </c>
      <c r="D13" s="79">
        <v>-24.51</v>
      </c>
      <c r="E13" s="79">
        <v>0</v>
      </c>
      <c r="F13" s="79">
        <v>-24.51</v>
      </c>
      <c r="G13" s="78">
        <v>45444</v>
      </c>
      <c r="H13" s="77" t="s">
        <v>10237</v>
      </c>
      <c r="I13" s="80">
        <v>1775619</v>
      </c>
      <c r="J13" s="80" t="str">
        <f>VLOOKUP(I13,'ITEM NUMBER (UPDATED)'!A:E,5,0)</f>
        <v>CO63HN6257E</v>
      </c>
      <c r="K13" s="80">
        <v>209203</v>
      </c>
      <c r="L13" s="77" t="str">
        <f>VLOOKUP(I13,'ITEM NUMBER (UPDATED)'!A:B,2,0)</f>
        <v>Costco01</v>
      </c>
      <c r="M13" s="1" t="str">
        <f>VLOOKUP(I13,'ITEM NUMBER (UPDATED)'!A:C,3,0)</f>
        <v>PETB</v>
      </c>
      <c r="N13" s="1">
        <f>VLOOKUP(I13,'ITEM NUMBER (UPDATED)'!A:D,4,0)</f>
        <v>40</v>
      </c>
      <c r="O13" s="42">
        <f>VLOOKUP(I13,'ITEM NUMBER (UPDATED)'!A:F,6,0)</f>
        <v>25.8</v>
      </c>
      <c r="P13" s="120">
        <f t="shared" si="0"/>
        <v>0.95000000000000007</v>
      </c>
      <c r="Q13" s="114">
        <v>25.8</v>
      </c>
      <c r="R13" s="84" t="b">
        <v>1</v>
      </c>
      <c r="S13" t="s">
        <v>1289</v>
      </c>
      <c r="T13" s="76" t="s">
        <v>10219</v>
      </c>
      <c r="Y13" s="76"/>
    </row>
    <row r="14" spans="1:25" x14ac:dyDescent="0.25">
      <c r="A14" s="77" t="s">
        <v>10233</v>
      </c>
      <c r="B14" s="77" t="s">
        <v>10238</v>
      </c>
      <c r="C14" s="78">
        <v>45443</v>
      </c>
      <c r="D14" s="79">
        <v>-25.55</v>
      </c>
      <c r="E14" s="79">
        <v>0</v>
      </c>
      <c r="F14" s="79">
        <v>-25.55</v>
      </c>
      <c r="G14" s="78">
        <v>45443</v>
      </c>
      <c r="H14" s="77" t="s">
        <v>10239</v>
      </c>
      <c r="I14" s="80">
        <v>1516592</v>
      </c>
      <c r="J14" s="80" t="str">
        <f>VLOOKUP(I14,'ITEM NUMBER (UPDATED)'!A:E,5,0)</f>
        <v>CO63HC5547E</v>
      </c>
      <c r="K14" s="80">
        <v>209203</v>
      </c>
      <c r="L14" s="77" t="str">
        <f>VLOOKUP(I14,'ITEM NUMBER (UPDATED)'!A:B,2,0)</f>
        <v>Costco01</v>
      </c>
      <c r="M14" s="1" t="str">
        <f>VLOOKUP(I14,'ITEM NUMBER (UPDATED)'!A:C,3,0)</f>
        <v>PETB</v>
      </c>
      <c r="N14" s="1">
        <f>VLOOKUP(I14,'ITEM NUMBER (UPDATED)'!A:D,4,0)</f>
        <v>40</v>
      </c>
      <c r="O14" s="42">
        <f>VLOOKUP(I14,'ITEM NUMBER (UPDATED)'!A:F,6,0)</f>
        <v>25.55</v>
      </c>
      <c r="P14" s="120">
        <f t="shared" si="0"/>
        <v>1</v>
      </c>
      <c r="Q14" s="114">
        <v>25.55</v>
      </c>
      <c r="R14" s="84" t="b">
        <v>1</v>
      </c>
      <c r="S14" t="s">
        <v>1289</v>
      </c>
      <c r="T14" s="76" t="s">
        <v>10219</v>
      </c>
      <c r="Y14" s="76"/>
    </row>
    <row r="15" spans="1:25" x14ac:dyDescent="0.25">
      <c r="A15" s="77" t="s">
        <v>10233</v>
      </c>
      <c r="B15" s="77" t="s">
        <v>10240</v>
      </c>
      <c r="C15" s="78">
        <v>45445</v>
      </c>
      <c r="D15" s="79">
        <v>-39</v>
      </c>
      <c r="E15" s="79">
        <v>0</v>
      </c>
      <c r="F15" s="79">
        <v>-39</v>
      </c>
      <c r="G15" s="78">
        <v>45445</v>
      </c>
      <c r="H15" s="77" t="s">
        <v>10241</v>
      </c>
      <c r="I15" s="80">
        <v>1529947</v>
      </c>
      <c r="J15" s="80" t="str">
        <f>VLOOKUP(I15,'ITEM NUMBER (UPDATED)'!A:E,5,0)</f>
        <v>CO63PN5563E</v>
      </c>
      <c r="K15" s="80">
        <v>209203</v>
      </c>
      <c r="L15" s="77" t="str">
        <f>VLOOKUP(I15,'ITEM NUMBER (UPDATED)'!A:B,2,0)</f>
        <v>Costco01</v>
      </c>
      <c r="M15" s="1" t="str">
        <f>VLOOKUP(I15,'ITEM NUMBER (UPDATED)'!A:C,3,0)</f>
        <v>PETB</v>
      </c>
      <c r="N15" s="1">
        <f>VLOOKUP(I15,'ITEM NUMBER (UPDATED)'!A:D,4,0)</f>
        <v>40</v>
      </c>
      <c r="O15" s="42">
        <f>VLOOKUP(I15,'ITEM NUMBER (UPDATED)'!A:F,6,0)</f>
        <v>39</v>
      </c>
      <c r="P15" s="120">
        <f t="shared" si="0"/>
        <v>1</v>
      </c>
      <c r="Q15" s="114">
        <v>39</v>
      </c>
      <c r="R15" s="84" t="b">
        <v>1</v>
      </c>
      <c r="S15" t="s">
        <v>1289</v>
      </c>
      <c r="T15" s="76" t="s">
        <v>10219</v>
      </c>
      <c r="Y15" s="76"/>
    </row>
    <row r="16" spans="1:25" x14ac:dyDescent="0.25">
      <c r="A16" s="77" t="s">
        <v>10233</v>
      </c>
      <c r="B16" s="77" t="s">
        <v>10242</v>
      </c>
      <c r="C16" s="78">
        <v>45443</v>
      </c>
      <c r="D16" s="79">
        <v>-78</v>
      </c>
      <c r="E16" s="79">
        <v>0</v>
      </c>
      <c r="F16" s="79">
        <v>-78</v>
      </c>
      <c r="G16" s="78">
        <v>45443</v>
      </c>
      <c r="H16" s="77" t="s">
        <v>10243</v>
      </c>
      <c r="I16" s="80">
        <v>1529947</v>
      </c>
      <c r="J16" s="80" t="str">
        <f>VLOOKUP(I16,'ITEM NUMBER (UPDATED)'!A:E,5,0)</f>
        <v>CO63PN5563E</v>
      </c>
      <c r="K16" s="80">
        <v>209203</v>
      </c>
      <c r="L16" s="77" t="str">
        <f>VLOOKUP(I16,'ITEM NUMBER (UPDATED)'!A:B,2,0)</f>
        <v>Costco01</v>
      </c>
      <c r="M16" s="1" t="str">
        <f>VLOOKUP(I16,'ITEM NUMBER (UPDATED)'!A:C,3,0)</f>
        <v>PETB</v>
      </c>
      <c r="N16" s="1">
        <f>VLOOKUP(I16,'ITEM NUMBER (UPDATED)'!A:D,4,0)</f>
        <v>40</v>
      </c>
      <c r="O16" s="42">
        <f>VLOOKUP(I16,'ITEM NUMBER (UPDATED)'!A:F,6,0)</f>
        <v>39</v>
      </c>
      <c r="P16" s="120">
        <f t="shared" si="0"/>
        <v>2</v>
      </c>
      <c r="Q16" s="114">
        <v>39</v>
      </c>
      <c r="R16" s="84" t="b">
        <v>1</v>
      </c>
      <c r="S16" t="s">
        <v>1289</v>
      </c>
      <c r="T16" s="76" t="s">
        <v>10219</v>
      </c>
      <c r="Y16" s="76"/>
    </row>
    <row r="17" spans="1:25" x14ac:dyDescent="0.25">
      <c r="A17" s="77" t="s">
        <v>10233</v>
      </c>
      <c r="B17" s="77" t="s">
        <v>10244</v>
      </c>
      <c r="C17" s="78">
        <v>45443</v>
      </c>
      <c r="D17" s="79">
        <v>-24.51</v>
      </c>
      <c r="E17" s="79">
        <v>0</v>
      </c>
      <c r="F17" s="79">
        <v>-24.51</v>
      </c>
      <c r="G17" s="78">
        <v>45443</v>
      </c>
      <c r="H17" s="77" t="s">
        <v>10245</v>
      </c>
      <c r="I17" s="80">
        <v>1775618</v>
      </c>
      <c r="J17" s="80" t="str">
        <f>VLOOKUP(I17,'ITEM NUMBER (UPDATED)'!A:E,5,0)</f>
        <v>CO63HN6256E</v>
      </c>
      <c r="K17" s="80">
        <v>209203</v>
      </c>
      <c r="L17" s="77" t="str">
        <f>VLOOKUP(I17,'ITEM NUMBER (UPDATED)'!A:B,2,0)</f>
        <v>Costco01</v>
      </c>
      <c r="M17" s="1" t="str">
        <f>VLOOKUP(I17,'ITEM NUMBER (UPDATED)'!A:C,3,0)</f>
        <v>PETB</v>
      </c>
      <c r="N17" s="1">
        <f>VLOOKUP(I17,'ITEM NUMBER (UPDATED)'!A:D,4,0)</f>
        <v>40</v>
      </c>
      <c r="O17" s="42">
        <f>VLOOKUP(I17,'ITEM NUMBER (UPDATED)'!A:F,6,0)</f>
        <v>25.8</v>
      </c>
      <c r="P17" s="120">
        <f t="shared" si="0"/>
        <v>0.95000000000000007</v>
      </c>
      <c r="Q17" s="114">
        <v>25.8</v>
      </c>
      <c r="R17" s="84" t="b">
        <v>1</v>
      </c>
      <c r="S17" t="s">
        <v>1289</v>
      </c>
      <c r="T17" s="76" t="s">
        <v>10219</v>
      </c>
      <c r="Y17" s="76"/>
    </row>
    <row r="18" spans="1:25" x14ac:dyDescent="0.25">
      <c r="A18" s="77" t="s">
        <v>10233</v>
      </c>
      <c r="B18" s="77" t="s">
        <v>10246</v>
      </c>
      <c r="C18" s="78">
        <v>45444</v>
      </c>
      <c r="D18" s="79">
        <v>-112.03</v>
      </c>
      <c r="E18" s="79">
        <v>-26.18</v>
      </c>
      <c r="F18" s="79">
        <v>-85.85</v>
      </c>
      <c r="G18" s="78">
        <v>45444</v>
      </c>
      <c r="H18" s="77" t="s">
        <v>10247</v>
      </c>
      <c r="I18" s="80">
        <v>1662421</v>
      </c>
      <c r="J18" s="80" t="str">
        <f>VLOOKUP(I18,'ITEM NUMBER (UPDATED)'!A:E,5,0)</f>
        <v>TN55-0481</v>
      </c>
      <c r="K18" s="80">
        <v>209203</v>
      </c>
      <c r="L18" s="77" t="str">
        <f>VLOOKUP(I18,'ITEM NUMBER (UPDATED)'!A:B,2,0)</f>
        <v>Costco01</v>
      </c>
      <c r="M18" s="1" t="str">
        <f>VLOOKUP(I18,'ITEM NUMBER (UPDATED)'!A:C,3,0)</f>
        <v>BLK</v>
      </c>
      <c r="N18" s="1">
        <f>VLOOKUP(I18,'ITEM NUMBER (UPDATED)'!A:D,4,0)</f>
        <v>32</v>
      </c>
      <c r="O18" s="42">
        <f>VLOOKUP(I18,'ITEM NUMBER (UPDATED)'!A:F,6,0)</f>
        <v>85.85</v>
      </c>
      <c r="P18" s="120">
        <f t="shared" si="0"/>
        <v>1</v>
      </c>
      <c r="Q18" s="114">
        <v>85.85</v>
      </c>
      <c r="R18" s="84" t="b">
        <v>1</v>
      </c>
      <c r="S18" t="s">
        <v>1289</v>
      </c>
      <c r="T18" s="76" t="s">
        <v>10219</v>
      </c>
      <c r="Y18" s="76"/>
    </row>
    <row r="19" spans="1:25" x14ac:dyDescent="0.25">
      <c r="A19" s="77" t="s">
        <v>10233</v>
      </c>
      <c r="B19" s="77" t="s">
        <v>10248</v>
      </c>
      <c r="C19" s="78">
        <v>45445</v>
      </c>
      <c r="D19" s="79">
        <v>-78</v>
      </c>
      <c r="E19" s="79">
        <v>0</v>
      </c>
      <c r="F19" s="79">
        <v>-78</v>
      </c>
      <c r="G19" s="78">
        <v>45445</v>
      </c>
      <c r="H19" s="77" t="s">
        <v>10249</v>
      </c>
      <c r="I19" s="80">
        <v>1529947</v>
      </c>
      <c r="J19" s="80" t="str">
        <f>VLOOKUP(I19,'ITEM NUMBER (UPDATED)'!A:E,5,0)</f>
        <v>CO63PN5563E</v>
      </c>
      <c r="K19" s="80">
        <v>209203</v>
      </c>
      <c r="L19" s="77" t="str">
        <f>VLOOKUP(I19,'ITEM NUMBER (UPDATED)'!A:B,2,0)</f>
        <v>Costco01</v>
      </c>
      <c r="M19" s="1" t="str">
        <f>VLOOKUP(I19,'ITEM NUMBER (UPDATED)'!A:C,3,0)</f>
        <v>PETB</v>
      </c>
      <c r="N19" s="1">
        <f>VLOOKUP(I19,'ITEM NUMBER (UPDATED)'!A:D,4,0)</f>
        <v>40</v>
      </c>
      <c r="O19" s="42">
        <f>VLOOKUP(I19,'ITEM NUMBER (UPDATED)'!A:F,6,0)</f>
        <v>39</v>
      </c>
      <c r="P19" s="120">
        <f t="shared" si="0"/>
        <v>2</v>
      </c>
      <c r="Q19" s="114">
        <v>39</v>
      </c>
      <c r="R19" s="84" t="b">
        <v>1</v>
      </c>
      <c r="S19" t="s">
        <v>1289</v>
      </c>
      <c r="T19" s="76" t="s">
        <v>10219</v>
      </c>
      <c r="Y19" s="76"/>
    </row>
    <row r="20" spans="1:25" x14ac:dyDescent="0.25">
      <c r="A20" s="77" t="s">
        <v>10233</v>
      </c>
      <c r="B20" s="77" t="s">
        <v>10250</v>
      </c>
      <c r="C20" s="78">
        <v>45443</v>
      </c>
      <c r="D20" s="79">
        <v>-54.57</v>
      </c>
      <c r="E20" s="79">
        <v>-32.07</v>
      </c>
      <c r="F20" s="79">
        <v>-22.5</v>
      </c>
      <c r="G20" s="78">
        <v>45443</v>
      </c>
      <c r="H20" s="77" t="s">
        <v>10251</v>
      </c>
      <c r="I20" s="80">
        <v>1663075</v>
      </c>
      <c r="J20" s="80" t="str">
        <f>VLOOKUP(I20,'ITEM NUMBER (UPDATED)'!A:E,5,0)</f>
        <v>MT70-0306</v>
      </c>
      <c r="K20" s="80">
        <v>209203</v>
      </c>
      <c r="L20" s="77" t="str">
        <f>VLOOKUP(I20,'ITEM NUMBER (UPDATED)'!A:B,2,0)</f>
        <v>Costco01</v>
      </c>
      <c r="M20" s="1" t="str">
        <f>VLOOKUP(I20,'ITEM NUMBER (UPDATED)'!A:C,3,0)</f>
        <v>BATH</v>
      </c>
      <c r="N20" s="1">
        <f>VLOOKUP(I20,'ITEM NUMBER (UPDATED)'!A:D,4,0)</f>
        <v>55</v>
      </c>
      <c r="O20" s="42">
        <f>VLOOKUP(I20,'ITEM NUMBER (UPDATED)'!A:F,6,0)</f>
        <v>22.5</v>
      </c>
      <c r="P20" s="120">
        <f t="shared" si="0"/>
        <v>1</v>
      </c>
      <c r="Q20" s="114">
        <v>22.5</v>
      </c>
      <c r="R20" s="84" t="b">
        <v>1</v>
      </c>
      <c r="S20" t="s">
        <v>1289</v>
      </c>
      <c r="T20" s="76" t="s">
        <v>10219</v>
      </c>
      <c r="Y20" s="76"/>
    </row>
    <row r="21" spans="1:25" x14ac:dyDescent="0.25">
      <c r="A21" s="77" t="s">
        <v>10233</v>
      </c>
      <c r="B21" s="77" t="s">
        <v>10252</v>
      </c>
      <c r="C21" s="78">
        <v>45443</v>
      </c>
      <c r="D21" s="79">
        <v>-50.92</v>
      </c>
      <c r="E21" s="79">
        <v>-28.42</v>
      </c>
      <c r="F21" s="79">
        <v>-22.5</v>
      </c>
      <c r="G21" s="78">
        <v>45443</v>
      </c>
      <c r="H21" s="77" t="s">
        <v>10253</v>
      </c>
      <c r="I21" s="80">
        <v>1663075</v>
      </c>
      <c r="J21" s="80" t="str">
        <f>VLOOKUP(I21,'ITEM NUMBER (UPDATED)'!A:E,5,0)</f>
        <v>MT70-0306</v>
      </c>
      <c r="K21" s="80">
        <v>209203</v>
      </c>
      <c r="L21" s="77" t="str">
        <f>VLOOKUP(I21,'ITEM NUMBER (UPDATED)'!A:B,2,0)</f>
        <v>Costco01</v>
      </c>
      <c r="M21" s="1" t="str">
        <f>VLOOKUP(I21,'ITEM NUMBER (UPDATED)'!A:C,3,0)</f>
        <v>BATH</v>
      </c>
      <c r="N21" s="1">
        <f>VLOOKUP(I21,'ITEM NUMBER (UPDATED)'!A:D,4,0)</f>
        <v>55</v>
      </c>
      <c r="O21" s="42">
        <f>VLOOKUP(I21,'ITEM NUMBER (UPDATED)'!A:F,6,0)</f>
        <v>22.5</v>
      </c>
      <c r="P21" s="120">
        <f t="shared" si="0"/>
        <v>1</v>
      </c>
      <c r="Q21" s="114">
        <v>22.5</v>
      </c>
      <c r="R21" s="84" t="b">
        <v>1</v>
      </c>
      <c r="S21" t="s">
        <v>1289</v>
      </c>
      <c r="T21" s="76" t="s">
        <v>10219</v>
      </c>
      <c r="Y21" s="76"/>
    </row>
    <row r="22" spans="1:25" x14ac:dyDescent="0.25">
      <c r="A22" s="77" t="s">
        <v>10233</v>
      </c>
      <c r="B22" s="77" t="s">
        <v>10254</v>
      </c>
      <c r="C22" s="78">
        <v>45443</v>
      </c>
      <c r="D22" s="79">
        <v>-25.55</v>
      </c>
      <c r="E22" s="79">
        <v>0</v>
      </c>
      <c r="F22" s="79">
        <v>-25.55</v>
      </c>
      <c r="G22" s="78">
        <v>45443</v>
      </c>
      <c r="H22" s="77" t="s">
        <v>10255</v>
      </c>
      <c r="I22" s="80">
        <v>1516597</v>
      </c>
      <c r="J22" s="80" t="str">
        <f>VLOOKUP(I22,'ITEM NUMBER (UPDATED)'!A:E,5,0)</f>
        <v>CO63HC5550E</v>
      </c>
      <c r="K22" s="80">
        <v>209203</v>
      </c>
      <c r="L22" s="77" t="str">
        <f>VLOOKUP(I22,'ITEM NUMBER (UPDATED)'!A:B,2,0)</f>
        <v>Costco01</v>
      </c>
      <c r="M22" s="1" t="str">
        <f>VLOOKUP(I22,'ITEM NUMBER (UPDATED)'!A:C,3,0)</f>
        <v>PETB</v>
      </c>
      <c r="N22" s="1">
        <f>VLOOKUP(I22,'ITEM NUMBER (UPDATED)'!A:D,4,0)</f>
        <v>40</v>
      </c>
      <c r="O22" s="42">
        <f>VLOOKUP(I22,'ITEM NUMBER (UPDATED)'!A:F,6,0)</f>
        <v>25.55</v>
      </c>
      <c r="P22" s="120">
        <f t="shared" si="0"/>
        <v>1</v>
      </c>
      <c r="Q22" s="114">
        <v>25.55</v>
      </c>
      <c r="R22" s="84" t="b">
        <v>1</v>
      </c>
      <c r="S22" t="s">
        <v>1289</v>
      </c>
      <c r="T22" s="76" t="s">
        <v>10219</v>
      </c>
      <c r="Y22" s="76"/>
    </row>
    <row r="23" spans="1:25" x14ac:dyDescent="0.25">
      <c r="A23" s="77" t="s">
        <v>10233</v>
      </c>
      <c r="B23" s="77" t="s">
        <v>10256</v>
      </c>
      <c r="C23" s="78">
        <v>45443</v>
      </c>
      <c r="D23" s="79">
        <v>-25.55</v>
      </c>
      <c r="E23" s="79">
        <v>0</v>
      </c>
      <c r="F23" s="79">
        <v>-25.55</v>
      </c>
      <c r="G23" s="78">
        <v>45443</v>
      </c>
      <c r="H23" s="77" t="s">
        <v>10257</v>
      </c>
      <c r="I23" s="80">
        <v>1516594</v>
      </c>
      <c r="J23" s="80" t="str">
        <f>VLOOKUP(I23,'ITEM NUMBER (UPDATED)'!A:E,5,0)</f>
        <v>CO63HC5548E</v>
      </c>
      <c r="K23" s="80">
        <v>209203</v>
      </c>
      <c r="L23" s="77" t="str">
        <f>VLOOKUP(I23,'ITEM NUMBER (UPDATED)'!A:B,2,0)</f>
        <v>Costco01</v>
      </c>
      <c r="M23" s="1" t="str">
        <f>VLOOKUP(I23,'ITEM NUMBER (UPDATED)'!A:C,3,0)</f>
        <v>PETB</v>
      </c>
      <c r="N23" s="1">
        <f>VLOOKUP(I23,'ITEM NUMBER (UPDATED)'!A:D,4,0)</f>
        <v>40</v>
      </c>
      <c r="O23" s="42">
        <f>VLOOKUP(I23,'ITEM NUMBER (UPDATED)'!A:F,6,0)</f>
        <v>25.55</v>
      </c>
      <c r="P23" s="120">
        <f t="shared" si="0"/>
        <v>1</v>
      </c>
      <c r="Q23" s="114">
        <v>25.55</v>
      </c>
      <c r="R23" s="84" t="b">
        <v>1</v>
      </c>
      <c r="S23" t="s">
        <v>1289</v>
      </c>
      <c r="T23" s="76" t="s">
        <v>10219</v>
      </c>
      <c r="Y23" s="76"/>
    </row>
    <row r="24" spans="1:25" x14ac:dyDescent="0.25">
      <c r="A24" s="77" t="s">
        <v>10233</v>
      </c>
      <c r="B24" s="77" t="s">
        <v>10258</v>
      </c>
      <c r="C24" s="78">
        <v>45443</v>
      </c>
      <c r="D24" s="79">
        <v>-39</v>
      </c>
      <c r="E24" s="79">
        <v>0</v>
      </c>
      <c r="F24" s="79">
        <v>-39</v>
      </c>
      <c r="G24" s="78">
        <v>45443</v>
      </c>
      <c r="H24" s="77" t="s">
        <v>10259</v>
      </c>
      <c r="I24" s="80">
        <v>1529947</v>
      </c>
      <c r="J24" s="80" t="str">
        <f>VLOOKUP(I24,'ITEM NUMBER (UPDATED)'!A:E,5,0)</f>
        <v>CO63PN5563E</v>
      </c>
      <c r="K24" s="80">
        <v>209203</v>
      </c>
      <c r="L24" s="77" t="str">
        <f>VLOOKUP(I24,'ITEM NUMBER (UPDATED)'!A:B,2,0)</f>
        <v>Costco01</v>
      </c>
      <c r="M24" s="1" t="str">
        <f>VLOOKUP(I24,'ITEM NUMBER (UPDATED)'!A:C,3,0)</f>
        <v>PETB</v>
      </c>
      <c r="N24" s="1">
        <f>VLOOKUP(I24,'ITEM NUMBER (UPDATED)'!A:D,4,0)</f>
        <v>40</v>
      </c>
      <c r="O24" s="42">
        <f>VLOOKUP(I24,'ITEM NUMBER (UPDATED)'!A:F,6,0)</f>
        <v>39</v>
      </c>
      <c r="P24" s="120">
        <f t="shared" si="0"/>
        <v>1</v>
      </c>
      <c r="Q24" s="114">
        <v>39</v>
      </c>
      <c r="R24" s="84" t="b">
        <v>1</v>
      </c>
      <c r="S24" t="s">
        <v>1289</v>
      </c>
      <c r="T24" s="76" t="s">
        <v>10219</v>
      </c>
      <c r="Y24" s="76"/>
    </row>
    <row r="25" spans="1:25" x14ac:dyDescent="0.25">
      <c r="A25" s="77" t="s">
        <v>10233</v>
      </c>
      <c r="B25" s="77" t="s">
        <v>10260</v>
      </c>
      <c r="C25" s="78">
        <v>45443</v>
      </c>
      <c r="D25" s="79">
        <f>E25+F25</f>
        <v>-213.5</v>
      </c>
      <c r="E25" s="79">
        <v>-55.5</v>
      </c>
      <c r="F25" s="79">
        <v>-158</v>
      </c>
      <c r="G25" s="78">
        <v>45443</v>
      </c>
      <c r="H25" s="77" t="s">
        <v>10261</v>
      </c>
      <c r="I25" s="80">
        <v>1593358</v>
      </c>
      <c r="J25" s="80" t="str">
        <f>VLOOKUP(I25,'ITEM NUMBER (UPDATED)'!A:E,5,0)</f>
        <v>BRB40-0007</v>
      </c>
      <c r="K25" s="80">
        <v>209203</v>
      </c>
      <c r="L25" s="77" t="str">
        <f>VLOOKUP(I25,'ITEM NUMBER (UPDATED)'!A:B,2,0)</f>
        <v>Costco01</v>
      </c>
      <c r="M25" s="1" t="str">
        <f>VLOOKUP(I25,'ITEM NUMBER (UPDATED)'!A:C,3,0)</f>
        <v>WIN</v>
      </c>
      <c r="N25" s="1">
        <f>VLOOKUP(I25,'ITEM NUMBER (UPDATED)'!A:D,4,0)</f>
        <v>60</v>
      </c>
      <c r="O25" s="42">
        <f>VLOOKUP(I25,'ITEM NUMBER (UPDATED)'!A:F,6,0)</f>
        <v>31.6</v>
      </c>
      <c r="P25" s="120">
        <f t="shared" si="0"/>
        <v>5</v>
      </c>
      <c r="Q25" s="114">
        <v>31.6</v>
      </c>
      <c r="R25" s="84" t="b">
        <v>1</v>
      </c>
      <c r="S25" t="s">
        <v>1289</v>
      </c>
      <c r="T25" s="76" t="s">
        <v>10219</v>
      </c>
      <c r="Y25" s="76"/>
    </row>
    <row r="26" spans="1:25" x14ac:dyDescent="0.25">
      <c r="A26" s="77" t="s">
        <v>10233</v>
      </c>
      <c r="B26" s="77" t="s">
        <v>10260</v>
      </c>
      <c r="C26" s="78">
        <v>45443</v>
      </c>
      <c r="D26" s="79">
        <f t="shared" ref="D26:D27" si="2">E26+F26</f>
        <v>-190.62</v>
      </c>
      <c r="E26" s="79">
        <v>-18.920000000000002</v>
      </c>
      <c r="F26" s="79">
        <v>-171.7</v>
      </c>
      <c r="G26" s="78">
        <v>45443</v>
      </c>
      <c r="H26" s="77" t="s">
        <v>10261</v>
      </c>
      <c r="I26" s="80">
        <v>1662421</v>
      </c>
      <c r="J26" s="80" t="str">
        <f>VLOOKUP(I26,'ITEM NUMBER (UPDATED)'!A:E,5,0)</f>
        <v>TN55-0481</v>
      </c>
      <c r="K26" s="80">
        <v>209203</v>
      </c>
      <c r="L26" s="77" t="str">
        <f>VLOOKUP(I26,'ITEM NUMBER (UPDATED)'!A:B,2,0)</f>
        <v>Costco01</v>
      </c>
      <c r="M26" s="1" t="str">
        <f>VLOOKUP(I26,'ITEM NUMBER (UPDATED)'!A:C,3,0)</f>
        <v>BLK</v>
      </c>
      <c r="N26" s="1">
        <f>VLOOKUP(I26,'ITEM NUMBER (UPDATED)'!A:D,4,0)</f>
        <v>32</v>
      </c>
      <c r="O26" s="42">
        <f>VLOOKUP(I26,'ITEM NUMBER (UPDATED)'!A:F,6,0)</f>
        <v>85.85</v>
      </c>
      <c r="P26" s="120">
        <f t="shared" si="0"/>
        <v>2</v>
      </c>
      <c r="Q26" s="114">
        <v>85.85</v>
      </c>
      <c r="R26" s="84" t="b">
        <v>1</v>
      </c>
      <c r="S26" t="s">
        <v>1289</v>
      </c>
      <c r="T26" s="76" t="s">
        <v>10219</v>
      </c>
      <c r="Y26" s="76"/>
    </row>
    <row r="27" spans="1:25" x14ac:dyDescent="0.25">
      <c r="A27" s="77" t="s">
        <v>10233</v>
      </c>
      <c r="B27" s="77" t="s">
        <v>10260</v>
      </c>
      <c r="C27" s="78">
        <v>45443</v>
      </c>
      <c r="D27" s="79">
        <f t="shared" si="2"/>
        <v>-25.880000000000003</v>
      </c>
      <c r="E27" s="79">
        <v>-8.7200000000000006</v>
      </c>
      <c r="F27" s="79">
        <v>-17.16</v>
      </c>
      <c r="G27" s="78">
        <v>45443</v>
      </c>
      <c r="H27" s="77" t="s">
        <v>10261</v>
      </c>
      <c r="I27" s="80">
        <v>1793724</v>
      </c>
      <c r="J27" s="80" t="str">
        <f>VLOOKUP(I27,'ITEM NUMBER (UPDATED)'!A:E,5,0)</f>
        <v>CO16-370</v>
      </c>
      <c r="K27" s="80">
        <v>209203</v>
      </c>
      <c r="L27" s="77" t="str">
        <f>VLOOKUP(I27,'ITEM NUMBER (UPDATED)'!A:B,2,0)</f>
        <v>Costco01</v>
      </c>
      <c r="M27" s="1" t="str">
        <f>VLOOKUP(I27,'ITEM NUMBER (UPDATED)'!A:C,3,0)</f>
        <v>BASI</v>
      </c>
      <c r="N27" s="1">
        <f>VLOOKUP(I27,'ITEM NUMBER (UPDATED)'!A:D,4,0)</f>
        <v>15</v>
      </c>
      <c r="O27" s="42">
        <f>VLOOKUP(I27,'ITEM NUMBER (UPDATED)'!A:F,6,0)</f>
        <v>17.16</v>
      </c>
      <c r="P27" s="120">
        <f t="shared" si="0"/>
        <v>1</v>
      </c>
      <c r="Q27" s="114">
        <v>17.16</v>
      </c>
      <c r="R27" s="84" t="b">
        <v>1</v>
      </c>
      <c r="S27" t="s">
        <v>1289</v>
      </c>
      <c r="T27" s="76" t="s">
        <v>10219</v>
      </c>
      <c r="Y27" s="76"/>
    </row>
    <row r="28" spans="1:25" x14ac:dyDescent="0.25">
      <c r="A28" s="77" t="s">
        <v>10233</v>
      </c>
      <c r="B28" s="77" t="s">
        <v>10262</v>
      </c>
      <c r="C28" s="78">
        <v>45443</v>
      </c>
      <c r="D28" s="79">
        <v>-117</v>
      </c>
      <c r="E28" s="79">
        <v>0</v>
      </c>
      <c r="F28" s="79">
        <v>-117</v>
      </c>
      <c r="G28" s="78">
        <v>45443</v>
      </c>
      <c r="H28" s="77" t="s">
        <v>10263</v>
      </c>
      <c r="I28" s="80">
        <v>1529947</v>
      </c>
      <c r="J28" s="80" t="str">
        <f>VLOOKUP(I28,'ITEM NUMBER (UPDATED)'!A:E,5,0)</f>
        <v>CO63PN5563E</v>
      </c>
      <c r="K28" s="80">
        <v>209203</v>
      </c>
      <c r="L28" s="77" t="str">
        <f>VLOOKUP(I28,'ITEM NUMBER (UPDATED)'!A:B,2,0)</f>
        <v>Costco01</v>
      </c>
      <c r="M28" s="1" t="str">
        <f>VLOOKUP(I28,'ITEM NUMBER (UPDATED)'!A:C,3,0)</f>
        <v>PETB</v>
      </c>
      <c r="N28" s="1">
        <f>VLOOKUP(I28,'ITEM NUMBER (UPDATED)'!A:D,4,0)</f>
        <v>40</v>
      </c>
      <c r="O28" s="42">
        <f>VLOOKUP(I28,'ITEM NUMBER (UPDATED)'!A:F,6,0)</f>
        <v>39</v>
      </c>
      <c r="P28" s="120">
        <f t="shared" si="0"/>
        <v>3</v>
      </c>
      <c r="Q28" s="114">
        <v>39</v>
      </c>
      <c r="R28" s="84" t="b">
        <v>1</v>
      </c>
      <c r="S28" t="s">
        <v>1289</v>
      </c>
      <c r="T28" s="76" t="s">
        <v>10219</v>
      </c>
      <c r="Y28" s="76"/>
    </row>
    <row r="29" spans="1:25" x14ac:dyDescent="0.25">
      <c r="A29" s="77" t="s">
        <v>10233</v>
      </c>
      <c r="B29" s="77" t="s">
        <v>10264</v>
      </c>
      <c r="C29" s="78">
        <v>45443</v>
      </c>
      <c r="D29" s="79">
        <v>-95.31</v>
      </c>
      <c r="E29" s="79">
        <v>-9.4600000000000009</v>
      </c>
      <c r="F29" s="79">
        <v>-85.85</v>
      </c>
      <c r="G29" s="78">
        <v>45443</v>
      </c>
      <c r="H29" s="77" t="s">
        <v>10265</v>
      </c>
      <c r="I29" s="80">
        <v>1662421</v>
      </c>
      <c r="J29" s="80" t="str">
        <f>VLOOKUP(I29,'ITEM NUMBER (UPDATED)'!A:E,5,0)</f>
        <v>TN55-0481</v>
      </c>
      <c r="K29" s="80">
        <v>209203</v>
      </c>
      <c r="L29" s="77" t="str">
        <f>VLOOKUP(I29,'ITEM NUMBER (UPDATED)'!A:B,2,0)</f>
        <v>Costco01</v>
      </c>
      <c r="M29" s="1" t="str">
        <f>VLOOKUP(I29,'ITEM NUMBER (UPDATED)'!A:C,3,0)</f>
        <v>BLK</v>
      </c>
      <c r="N29" s="1">
        <f>VLOOKUP(I29,'ITEM NUMBER (UPDATED)'!A:D,4,0)</f>
        <v>32</v>
      </c>
      <c r="O29" s="42">
        <f>VLOOKUP(I29,'ITEM NUMBER (UPDATED)'!A:F,6,0)</f>
        <v>85.85</v>
      </c>
      <c r="P29" s="120">
        <f t="shared" si="0"/>
        <v>1</v>
      </c>
      <c r="Q29" s="114">
        <v>85.85</v>
      </c>
      <c r="R29" s="84" t="b">
        <v>1</v>
      </c>
      <c r="S29" t="s">
        <v>1289</v>
      </c>
      <c r="T29" s="76" t="s">
        <v>10219</v>
      </c>
      <c r="Y29" s="76"/>
    </row>
    <row r="30" spans="1:25" x14ac:dyDescent="0.25">
      <c r="A30" s="77" t="s">
        <v>10233</v>
      </c>
      <c r="B30" s="77" t="s">
        <v>10266</v>
      </c>
      <c r="C30" s="78">
        <v>45443</v>
      </c>
      <c r="D30" s="79">
        <v>-42.7</v>
      </c>
      <c r="E30" s="79">
        <v>-11.1</v>
      </c>
      <c r="F30" s="79">
        <v>-31.6</v>
      </c>
      <c r="G30" s="78">
        <v>45443</v>
      </c>
      <c r="H30" s="77" t="s">
        <v>10267</v>
      </c>
      <c r="I30" s="80">
        <v>1540785</v>
      </c>
      <c r="J30" s="80" t="str">
        <f>VLOOKUP(I30,'ITEM NUMBER (UPDATED)'!A:E,5,0)</f>
        <v>BR40-2141</v>
      </c>
      <c r="K30" s="80">
        <v>209203</v>
      </c>
      <c r="L30" s="77" t="str">
        <f>VLOOKUP(I30,'ITEM NUMBER (UPDATED)'!A:B,2,0)</f>
        <v>Costco01</v>
      </c>
      <c r="M30" s="1" t="str">
        <f>VLOOKUP(I30,'ITEM NUMBER (UPDATED)'!A:C,3,0)</f>
        <v>WIN</v>
      </c>
      <c r="N30" s="1">
        <f>VLOOKUP(I30,'ITEM NUMBER (UPDATED)'!A:D,4,0)</f>
        <v>60</v>
      </c>
      <c r="O30" s="42">
        <f>VLOOKUP(I30,'ITEM NUMBER (UPDATED)'!A:F,6,0)</f>
        <v>31.6</v>
      </c>
      <c r="P30" s="120">
        <f t="shared" si="0"/>
        <v>1</v>
      </c>
      <c r="Q30" s="114">
        <v>31.6</v>
      </c>
      <c r="R30" s="84" t="b">
        <v>1</v>
      </c>
      <c r="S30" t="s">
        <v>1289</v>
      </c>
      <c r="T30" s="76" t="s">
        <v>10219</v>
      </c>
      <c r="Y30" s="76"/>
    </row>
    <row r="31" spans="1:25" x14ac:dyDescent="0.25">
      <c r="A31" s="77" t="s">
        <v>10233</v>
      </c>
      <c r="B31" s="77" t="s">
        <v>10268</v>
      </c>
      <c r="C31" s="78">
        <v>45443</v>
      </c>
      <c r="D31" s="79">
        <v>-38.659999999999997</v>
      </c>
      <c r="E31" s="79">
        <v>-10.51</v>
      </c>
      <c r="F31" s="79">
        <v>-28.15</v>
      </c>
      <c r="G31" s="78">
        <v>45443</v>
      </c>
      <c r="H31" s="77" t="s">
        <v>10269</v>
      </c>
      <c r="I31" s="80">
        <v>1593357</v>
      </c>
      <c r="J31" s="80" t="str">
        <f>VLOOKUP(I31,'ITEM NUMBER (UPDATED)'!A:E,5,0)</f>
        <v>BRB40-0010</v>
      </c>
      <c r="K31" s="80">
        <v>209203</v>
      </c>
      <c r="L31" s="77" t="str">
        <f>VLOOKUP(I31,'ITEM NUMBER (UPDATED)'!A:B,2,0)</f>
        <v>Costco01</v>
      </c>
      <c r="M31" s="1" t="str">
        <f>VLOOKUP(I31,'ITEM NUMBER (UPDATED)'!A:C,3,0)</f>
        <v>WIN</v>
      </c>
      <c r="N31" s="1">
        <f>VLOOKUP(I31,'ITEM NUMBER (UPDATED)'!A:D,4,0)</f>
        <v>60</v>
      </c>
      <c r="O31" s="42">
        <f>VLOOKUP(I31,'ITEM NUMBER (UPDATED)'!A:F,6,0)</f>
        <v>28.15</v>
      </c>
      <c r="P31" s="120">
        <f t="shared" si="0"/>
        <v>1</v>
      </c>
      <c r="Q31" s="114">
        <v>28.15</v>
      </c>
      <c r="R31" s="84" t="b">
        <v>1</v>
      </c>
      <c r="S31" t="s">
        <v>1289</v>
      </c>
      <c r="T31" s="76" t="s">
        <v>10219</v>
      </c>
      <c r="Y31" s="76"/>
    </row>
    <row r="32" spans="1:25" x14ac:dyDescent="0.25">
      <c r="A32" s="77" t="s">
        <v>10233</v>
      </c>
      <c r="B32" s="77" t="s">
        <v>10270</v>
      </c>
      <c r="C32" s="78">
        <v>45443</v>
      </c>
      <c r="D32" s="79">
        <v>-42.7</v>
      </c>
      <c r="E32" s="79">
        <v>-11.1</v>
      </c>
      <c r="F32" s="79">
        <v>-31.6</v>
      </c>
      <c r="G32" s="78">
        <v>45443</v>
      </c>
      <c r="H32" s="77" t="s">
        <v>10271</v>
      </c>
      <c r="I32" s="80">
        <v>1540787</v>
      </c>
      <c r="J32" s="80" t="str">
        <f>VLOOKUP(I32,'ITEM NUMBER (UPDATED)'!A:E,5,0)</f>
        <v>BR40-2135</v>
      </c>
      <c r="K32" s="80">
        <v>209203</v>
      </c>
      <c r="L32" s="77" t="str">
        <f>VLOOKUP(I32,'ITEM NUMBER (UPDATED)'!A:B,2,0)</f>
        <v>Costco01</v>
      </c>
      <c r="M32" s="1" t="str">
        <f>VLOOKUP(I32,'ITEM NUMBER (UPDATED)'!A:C,3,0)</f>
        <v>WIN</v>
      </c>
      <c r="N32" s="1">
        <f>VLOOKUP(I32,'ITEM NUMBER (UPDATED)'!A:D,4,0)</f>
        <v>60</v>
      </c>
      <c r="O32" s="42">
        <f>VLOOKUP(I32,'ITEM NUMBER (UPDATED)'!A:F,6,0)</f>
        <v>31.6</v>
      </c>
      <c r="P32" s="120">
        <f t="shared" si="0"/>
        <v>1</v>
      </c>
      <c r="Q32" s="114">
        <v>31.6</v>
      </c>
      <c r="R32" s="84" t="b">
        <v>1</v>
      </c>
      <c r="S32" t="s">
        <v>1289</v>
      </c>
      <c r="T32" s="76" t="s">
        <v>10219</v>
      </c>
      <c r="Y32" s="76"/>
    </row>
    <row r="33" spans="1:25" x14ac:dyDescent="0.25">
      <c r="A33" s="77" t="s">
        <v>10233</v>
      </c>
      <c r="B33" s="77" t="s">
        <v>10272</v>
      </c>
      <c r="C33" s="78">
        <v>45443</v>
      </c>
      <c r="D33" s="79">
        <v>-25.55</v>
      </c>
      <c r="E33" s="79">
        <v>0</v>
      </c>
      <c r="F33" s="79">
        <v>-25.55</v>
      </c>
      <c r="G33" s="78">
        <v>45443</v>
      </c>
      <c r="H33" s="77" t="s">
        <v>10273</v>
      </c>
      <c r="I33" s="80">
        <v>1516596</v>
      </c>
      <c r="J33" s="80" t="str">
        <f>VLOOKUP(I33,'ITEM NUMBER (UPDATED)'!A:E,5,0)</f>
        <v>CO63HC5549E</v>
      </c>
      <c r="K33" s="80">
        <v>209203</v>
      </c>
      <c r="L33" s="77" t="str">
        <f>VLOOKUP(I33,'ITEM NUMBER (UPDATED)'!A:B,2,0)</f>
        <v>Costco01</v>
      </c>
      <c r="M33" s="1" t="str">
        <f>VLOOKUP(I33,'ITEM NUMBER (UPDATED)'!A:C,3,0)</f>
        <v>PETB</v>
      </c>
      <c r="N33" s="1">
        <f>VLOOKUP(I33,'ITEM NUMBER (UPDATED)'!A:D,4,0)</f>
        <v>40</v>
      </c>
      <c r="O33" s="42">
        <f>VLOOKUP(I33,'ITEM NUMBER (UPDATED)'!A:F,6,0)</f>
        <v>25.55</v>
      </c>
      <c r="P33" s="120">
        <f t="shared" si="0"/>
        <v>1</v>
      </c>
      <c r="Q33" s="114">
        <v>25.55</v>
      </c>
      <c r="R33" s="84" t="b">
        <v>1</v>
      </c>
      <c r="S33" t="s">
        <v>1289</v>
      </c>
      <c r="T33" s="76" t="s">
        <v>10219</v>
      </c>
      <c r="Y33" s="76"/>
    </row>
    <row r="34" spans="1:25" x14ac:dyDescent="0.25">
      <c r="A34" s="77" t="s">
        <v>10233</v>
      </c>
      <c r="B34" s="77" t="s">
        <v>10272</v>
      </c>
      <c r="C34" s="78">
        <v>45443</v>
      </c>
      <c r="D34" s="79">
        <v>-49.02</v>
      </c>
      <c r="E34" s="79">
        <v>0</v>
      </c>
      <c r="F34" s="79">
        <v>-49.02</v>
      </c>
      <c r="G34" s="78">
        <v>45443</v>
      </c>
      <c r="H34" s="77" t="s">
        <v>10273</v>
      </c>
      <c r="I34" s="80">
        <v>1775622</v>
      </c>
      <c r="J34" s="80" t="str">
        <f>VLOOKUP(I34,'ITEM NUMBER (UPDATED)'!A:E,5,0)</f>
        <v>CO63HN6260E</v>
      </c>
      <c r="K34" s="80">
        <v>209203</v>
      </c>
      <c r="L34" s="77" t="str">
        <f>VLOOKUP(I34,'ITEM NUMBER (UPDATED)'!A:B,2,0)</f>
        <v>Costco01</v>
      </c>
      <c r="M34" s="1" t="str">
        <f>VLOOKUP(I34,'ITEM NUMBER (UPDATED)'!A:C,3,0)</f>
        <v>PETB</v>
      </c>
      <c r="N34" s="1">
        <f>VLOOKUP(I34,'ITEM NUMBER (UPDATED)'!A:D,4,0)</f>
        <v>40</v>
      </c>
      <c r="O34" s="42">
        <f>VLOOKUP(I34,'ITEM NUMBER (UPDATED)'!A:F,6,0)</f>
        <v>25.8</v>
      </c>
      <c r="P34" s="120">
        <f t="shared" si="0"/>
        <v>1.9000000000000001</v>
      </c>
      <c r="Q34" s="114">
        <v>25.8</v>
      </c>
      <c r="R34" s="84" t="b">
        <v>1</v>
      </c>
      <c r="S34" t="s">
        <v>1289</v>
      </c>
      <c r="T34" s="76" t="s">
        <v>10219</v>
      </c>
      <c r="Y34" s="76"/>
    </row>
    <row r="35" spans="1:25" x14ac:dyDescent="0.25">
      <c r="A35" s="77" t="s">
        <v>10274</v>
      </c>
      <c r="B35" s="77" t="s">
        <v>10275</v>
      </c>
      <c r="C35" s="78">
        <v>45446</v>
      </c>
      <c r="D35" s="79">
        <v>-95.31</v>
      </c>
      <c r="E35" s="79">
        <v>-9.4600000000000009</v>
      </c>
      <c r="F35" s="79">
        <v>-85.85</v>
      </c>
      <c r="G35" s="78">
        <v>45446</v>
      </c>
      <c r="H35" s="77" t="s">
        <v>10276</v>
      </c>
      <c r="I35" s="80">
        <v>1662421</v>
      </c>
      <c r="J35" s="80" t="str">
        <f>VLOOKUP(I35,'ITEM NUMBER (UPDATED)'!A:E,5,0)</f>
        <v>TN55-0481</v>
      </c>
      <c r="K35" s="80">
        <v>209603</v>
      </c>
      <c r="L35" s="77" t="str">
        <f>VLOOKUP(I35,'ITEM NUMBER (UPDATED)'!A:B,2,0)</f>
        <v>Costco01</v>
      </c>
      <c r="M35" s="1" t="str">
        <f>VLOOKUP(I35,'ITEM NUMBER (UPDATED)'!A:C,3,0)</f>
        <v>BLK</v>
      </c>
      <c r="N35" s="1">
        <f>VLOOKUP(I35,'ITEM NUMBER (UPDATED)'!A:D,4,0)</f>
        <v>32</v>
      </c>
      <c r="O35" s="42">
        <f>VLOOKUP(I35,'ITEM NUMBER (UPDATED)'!A:F,6,0)</f>
        <v>85.85</v>
      </c>
      <c r="P35" s="120">
        <f t="shared" si="0"/>
        <v>1</v>
      </c>
      <c r="Q35" s="114">
        <v>85.85</v>
      </c>
      <c r="R35" s="84" t="b">
        <v>1</v>
      </c>
      <c r="S35" t="s">
        <v>1289</v>
      </c>
      <c r="T35" s="76" t="s">
        <v>10219</v>
      </c>
      <c r="Y35" s="76"/>
    </row>
    <row r="36" spans="1:25" x14ac:dyDescent="0.25">
      <c r="A36" s="77" t="s">
        <v>10274</v>
      </c>
      <c r="B36" s="77" t="s">
        <v>10277</v>
      </c>
      <c r="C36" s="78">
        <v>45447</v>
      </c>
      <c r="D36" s="79">
        <v>-51.76</v>
      </c>
      <c r="E36" s="79">
        <v>-17.440000000000001</v>
      </c>
      <c r="F36" s="79">
        <v>-34.32</v>
      </c>
      <c r="G36" s="78">
        <v>45447</v>
      </c>
      <c r="H36" s="77" t="s">
        <v>10278</v>
      </c>
      <c r="I36" s="80">
        <v>1793724</v>
      </c>
      <c r="J36" s="80" t="str">
        <f>VLOOKUP(I36,'ITEM NUMBER (UPDATED)'!A:E,5,0)</f>
        <v>CO16-370</v>
      </c>
      <c r="K36" s="80">
        <v>209603</v>
      </c>
      <c r="L36" s="77" t="str">
        <f>VLOOKUP(I36,'ITEM NUMBER (UPDATED)'!A:B,2,0)</f>
        <v>Costco01</v>
      </c>
      <c r="M36" s="1" t="str">
        <f>VLOOKUP(I36,'ITEM NUMBER (UPDATED)'!A:C,3,0)</f>
        <v>BASI</v>
      </c>
      <c r="N36" s="1">
        <f>VLOOKUP(I36,'ITEM NUMBER (UPDATED)'!A:D,4,0)</f>
        <v>15</v>
      </c>
      <c r="O36" s="42">
        <f>VLOOKUP(I36,'ITEM NUMBER (UPDATED)'!A:F,6,0)</f>
        <v>17.16</v>
      </c>
      <c r="P36" s="120">
        <f t="shared" si="0"/>
        <v>2</v>
      </c>
      <c r="Q36" s="114">
        <v>17.16</v>
      </c>
      <c r="R36" s="84" t="b">
        <v>1</v>
      </c>
      <c r="S36" t="s">
        <v>1289</v>
      </c>
      <c r="T36" s="76" t="s">
        <v>10219</v>
      </c>
      <c r="Y36" s="76"/>
    </row>
    <row r="37" spans="1:25" x14ac:dyDescent="0.25">
      <c r="A37" s="77" t="s">
        <v>10274</v>
      </c>
      <c r="B37" s="77" t="s">
        <v>10279</v>
      </c>
      <c r="C37" s="78">
        <v>45446</v>
      </c>
      <c r="D37" s="79">
        <v>-25.55</v>
      </c>
      <c r="E37" s="79">
        <v>0</v>
      </c>
      <c r="F37" s="79">
        <v>-25.55</v>
      </c>
      <c r="G37" s="78">
        <v>45446</v>
      </c>
      <c r="H37" s="77" t="s">
        <v>10280</v>
      </c>
      <c r="I37" s="80">
        <v>1516596</v>
      </c>
      <c r="J37" s="80" t="str">
        <f>VLOOKUP(I37,'ITEM NUMBER (UPDATED)'!A:E,5,0)</f>
        <v>CO63HC5549E</v>
      </c>
      <c r="K37" s="80">
        <v>209603</v>
      </c>
      <c r="L37" s="77" t="str">
        <f>VLOOKUP(I37,'ITEM NUMBER (UPDATED)'!A:B,2,0)</f>
        <v>Costco01</v>
      </c>
      <c r="M37" s="1" t="str">
        <f>VLOOKUP(I37,'ITEM NUMBER (UPDATED)'!A:C,3,0)</f>
        <v>PETB</v>
      </c>
      <c r="N37" s="1">
        <f>VLOOKUP(I37,'ITEM NUMBER (UPDATED)'!A:D,4,0)</f>
        <v>40</v>
      </c>
      <c r="O37" s="42">
        <f>VLOOKUP(I37,'ITEM NUMBER (UPDATED)'!A:F,6,0)</f>
        <v>25.55</v>
      </c>
      <c r="P37" s="120">
        <f t="shared" si="0"/>
        <v>1</v>
      </c>
      <c r="Q37" s="114">
        <v>25.55</v>
      </c>
      <c r="R37" s="84" t="b">
        <v>1</v>
      </c>
      <c r="S37" t="s">
        <v>1289</v>
      </c>
      <c r="T37" s="76" t="s">
        <v>10219</v>
      </c>
      <c r="Y37" s="76"/>
    </row>
    <row r="38" spans="1:25" x14ac:dyDescent="0.25">
      <c r="A38" s="77" t="s">
        <v>10274</v>
      </c>
      <c r="B38" s="77" t="s">
        <v>10281</v>
      </c>
      <c r="C38" s="78">
        <v>45446</v>
      </c>
      <c r="D38" s="79">
        <f>E38+F38</f>
        <v>-85.4</v>
      </c>
      <c r="E38" s="79">
        <v>-22.2</v>
      </c>
      <c r="F38" s="79">
        <v>-63.2</v>
      </c>
      <c r="G38" s="78">
        <v>45446</v>
      </c>
      <c r="H38" s="77" t="s">
        <v>10282</v>
      </c>
      <c r="I38" s="80">
        <v>1540784</v>
      </c>
      <c r="J38" s="80" t="str">
        <f>VLOOKUP(I38,'ITEM NUMBER (UPDATED)'!A:E,5,0)</f>
        <v>BR40-2137</v>
      </c>
      <c r="K38" s="80">
        <v>209603</v>
      </c>
      <c r="L38" s="77" t="str">
        <f>VLOOKUP(I38,'ITEM NUMBER (UPDATED)'!A:B,2,0)</f>
        <v>Costco01</v>
      </c>
      <c r="M38" s="1" t="str">
        <f>VLOOKUP(I38,'ITEM NUMBER (UPDATED)'!A:C,3,0)</f>
        <v>WIN</v>
      </c>
      <c r="N38" s="1">
        <f>VLOOKUP(I38,'ITEM NUMBER (UPDATED)'!A:D,4,0)</f>
        <v>60</v>
      </c>
      <c r="O38" s="42">
        <f>VLOOKUP(I38,'ITEM NUMBER (UPDATED)'!A:F,6,0)</f>
        <v>31.6</v>
      </c>
      <c r="P38" s="120">
        <f t="shared" si="0"/>
        <v>2</v>
      </c>
      <c r="Q38" s="114">
        <v>31.6</v>
      </c>
      <c r="R38" s="84" t="b">
        <v>1</v>
      </c>
      <c r="S38" t="s">
        <v>1289</v>
      </c>
      <c r="T38" s="76" t="s">
        <v>10219</v>
      </c>
      <c r="Y38" s="76"/>
    </row>
    <row r="39" spans="1:25" x14ac:dyDescent="0.25">
      <c r="A39" s="77" t="s">
        <v>10274</v>
      </c>
      <c r="B39" s="77" t="s">
        <v>10281</v>
      </c>
      <c r="C39" s="78">
        <v>45446</v>
      </c>
      <c r="D39" s="79">
        <f>E39+F39</f>
        <v>-85.4</v>
      </c>
      <c r="E39" s="79">
        <v>-22.2</v>
      </c>
      <c r="F39" s="79">
        <v>-63.2</v>
      </c>
      <c r="G39" s="78">
        <v>45446</v>
      </c>
      <c r="H39" s="77" t="s">
        <v>10282</v>
      </c>
      <c r="I39" s="80">
        <v>1540785</v>
      </c>
      <c r="J39" s="80" t="str">
        <f>VLOOKUP(I39,'ITEM NUMBER (UPDATED)'!A:E,5,0)</f>
        <v>BR40-2141</v>
      </c>
      <c r="K39" s="80">
        <v>209603</v>
      </c>
      <c r="L39" s="77" t="str">
        <f>VLOOKUP(I39,'ITEM NUMBER (UPDATED)'!A:B,2,0)</f>
        <v>Costco01</v>
      </c>
      <c r="M39" s="1" t="str">
        <f>VLOOKUP(I39,'ITEM NUMBER (UPDATED)'!A:C,3,0)</f>
        <v>WIN</v>
      </c>
      <c r="N39" s="1">
        <f>VLOOKUP(I39,'ITEM NUMBER (UPDATED)'!A:D,4,0)</f>
        <v>60</v>
      </c>
      <c r="O39" s="42">
        <f>VLOOKUP(I39,'ITEM NUMBER (UPDATED)'!A:F,6,0)</f>
        <v>31.6</v>
      </c>
      <c r="P39" s="120">
        <f t="shared" si="0"/>
        <v>2</v>
      </c>
      <c r="Q39" s="114">
        <v>31.6</v>
      </c>
      <c r="R39" s="84" t="b">
        <v>1</v>
      </c>
      <c r="S39" t="s">
        <v>1289</v>
      </c>
      <c r="T39" s="76" t="s">
        <v>10219</v>
      </c>
      <c r="Y39" s="76"/>
    </row>
    <row r="40" spans="1:25" x14ac:dyDescent="0.25">
      <c r="A40" s="77" t="s">
        <v>10274</v>
      </c>
      <c r="B40" s="77" t="s">
        <v>10283</v>
      </c>
      <c r="C40" s="78">
        <v>45446</v>
      </c>
      <c r="D40" s="79">
        <v>-25.55</v>
      </c>
      <c r="E40" s="79">
        <v>0</v>
      </c>
      <c r="F40" s="79">
        <v>-25.55</v>
      </c>
      <c r="G40" s="78">
        <v>45446</v>
      </c>
      <c r="H40" s="77" t="s">
        <v>10284</v>
      </c>
      <c r="I40" s="80">
        <v>1516596</v>
      </c>
      <c r="J40" s="80" t="str">
        <f>VLOOKUP(I40,'ITEM NUMBER (UPDATED)'!A:E,5,0)</f>
        <v>CO63HC5549E</v>
      </c>
      <c r="K40" s="80">
        <v>209603</v>
      </c>
      <c r="L40" s="77" t="str">
        <f>VLOOKUP(I40,'ITEM NUMBER (UPDATED)'!A:B,2,0)</f>
        <v>Costco01</v>
      </c>
      <c r="M40" s="1" t="str">
        <f>VLOOKUP(I40,'ITEM NUMBER (UPDATED)'!A:C,3,0)</f>
        <v>PETB</v>
      </c>
      <c r="N40" s="1">
        <f>VLOOKUP(I40,'ITEM NUMBER (UPDATED)'!A:D,4,0)</f>
        <v>40</v>
      </c>
      <c r="O40" s="42">
        <f>VLOOKUP(I40,'ITEM NUMBER (UPDATED)'!A:F,6,0)</f>
        <v>25.55</v>
      </c>
      <c r="P40" s="120">
        <f t="shared" si="0"/>
        <v>1</v>
      </c>
      <c r="Q40" s="114">
        <v>25.55</v>
      </c>
      <c r="R40" s="84" t="b">
        <v>1</v>
      </c>
      <c r="S40" t="s">
        <v>1289</v>
      </c>
      <c r="T40" s="76" t="s">
        <v>10219</v>
      </c>
      <c r="Y40" s="76"/>
    </row>
    <row r="41" spans="1:25" x14ac:dyDescent="0.25">
      <c r="A41" s="77" t="s">
        <v>10274</v>
      </c>
      <c r="B41" s="77" t="s">
        <v>10283</v>
      </c>
      <c r="C41" s="78">
        <v>45446</v>
      </c>
      <c r="D41" s="79">
        <v>-25.55</v>
      </c>
      <c r="E41" s="79">
        <v>0</v>
      </c>
      <c r="F41" s="79">
        <v>-25.55</v>
      </c>
      <c r="G41" s="78">
        <v>45446</v>
      </c>
      <c r="H41" s="77" t="s">
        <v>10284</v>
      </c>
      <c r="I41" s="80">
        <v>1516597</v>
      </c>
      <c r="J41" s="80" t="str">
        <f>VLOOKUP(I41,'ITEM NUMBER (UPDATED)'!A:E,5,0)</f>
        <v>CO63HC5550E</v>
      </c>
      <c r="K41" s="80">
        <v>209603</v>
      </c>
      <c r="L41" s="77" t="str">
        <f>VLOOKUP(I41,'ITEM NUMBER (UPDATED)'!A:B,2,0)</f>
        <v>Costco01</v>
      </c>
      <c r="M41" s="1" t="str">
        <f>VLOOKUP(I41,'ITEM NUMBER (UPDATED)'!A:C,3,0)</f>
        <v>PETB</v>
      </c>
      <c r="N41" s="1">
        <f>VLOOKUP(I41,'ITEM NUMBER (UPDATED)'!A:D,4,0)</f>
        <v>40</v>
      </c>
      <c r="O41" s="42">
        <f>VLOOKUP(I41,'ITEM NUMBER (UPDATED)'!A:F,6,0)</f>
        <v>25.55</v>
      </c>
      <c r="P41" s="120">
        <f t="shared" si="0"/>
        <v>1</v>
      </c>
      <c r="Q41" s="114">
        <v>25.55</v>
      </c>
      <c r="R41" s="84" t="b">
        <v>1</v>
      </c>
      <c r="S41" t="s">
        <v>1289</v>
      </c>
      <c r="T41" s="76" t="s">
        <v>10219</v>
      </c>
      <c r="Y41" s="76"/>
    </row>
    <row r="42" spans="1:25" x14ac:dyDescent="0.25">
      <c r="A42" s="77" t="s">
        <v>10274</v>
      </c>
      <c r="B42" s="77" t="s">
        <v>10285</v>
      </c>
      <c r="C42" s="78">
        <v>45447</v>
      </c>
      <c r="D42" s="79">
        <v>-40.36</v>
      </c>
      <c r="E42" s="79">
        <v>-9.07</v>
      </c>
      <c r="F42" s="79">
        <v>-31.29</v>
      </c>
      <c r="G42" s="78">
        <v>45447</v>
      </c>
      <c r="H42" s="77" t="s">
        <v>10286</v>
      </c>
      <c r="I42" s="80">
        <v>1793729</v>
      </c>
      <c r="J42" s="80" t="str">
        <f>VLOOKUP(I42,'ITEM NUMBER (UPDATED)'!A:E,5,0)</f>
        <v>CO16-374</v>
      </c>
      <c r="K42" s="80">
        <v>209603</v>
      </c>
      <c r="L42" s="77" t="str">
        <f>VLOOKUP(I42,'ITEM NUMBER (UPDATED)'!A:B,2,0)</f>
        <v>Costco01</v>
      </c>
      <c r="M42" s="1" t="str">
        <f>VLOOKUP(I42,'ITEM NUMBER (UPDATED)'!A:C,3,0)</f>
        <v>BASI</v>
      </c>
      <c r="N42" s="1">
        <f>VLOOKUP(I42,'ITEM NUMBER (UPDATED)'!A:D,4,0)</f>
        <v>15</v>
      </c>
      <c r="O42" s="42">
        <f>VLOOKUP(I42,'ITEM NUMBER (UPDATED)'!A:F,6,0)</f>
        <v>31.29</v>
      </c>
      <c r="P42" s="120">
        <f t="shared" si="0"/>
        <v>1</v>
      </c>
      <c r="Q42" s="114">
        <v>31.29</v>
      </c>
      <c r="R42" s="84" t="b">
        <v>1</v>
      </c>
      <c r="S42" t="s">
        <v>1289</v>
      </c>
      <c r="T42" s="76" t="s">
        <v>10219</v>
      </c>
      <c r="Y42" s="76"/>
    </row>
    <row r="43" spans="1:25" x14ac:dyDescent="0.25">
      <c r="A43" s="77" t="s">
        <v>10274</v>
      </c>
      <c r="B43" s="77" t="s">
        <v>10287</v>
      </c>
      <c r="C43" s="78">
        <v>45447</v>
      </c>
      <c r="D43" s="79">
        <v>-51.1</v>
      </c>
      <c r="E43" s="79">
        <v>0</v>
      </c>
      <c r="F43" s="79">
        <v>-51.1</v>
      </c>
      <c r="G43" s="78">
        <v>45447</v>
      </c>
      <c r="H43" s="77" t="s">
        <v>10288</v>
      </c>
      <c r="I43" s="80">
        <v>1516597</v>
      </c>
      <c r="J43" s="80" t="str">
        <f>VLOOKUP(I43,'ITEM NUMBER (UPDATED)'!A:E,5,0)</f>
        <v>CO63HC5550E</v>
      </c>
      <c r="K43" s="80">
        <v>209603</v>
      </c>
      <c r="L43" s="77" t="str">
        <f>VLOOKUP(I43,'ITEM NUMBER (UPDATED)'!A:B,2,0)</f>
        <v>Costco01</v>
      </c>
      <c r="M43" s="1" t="str">
        <f>VLOOKUP(I43,'ITEM NUMBER (UPDATED)'!A:C,3,0)</f>
        <v>PETB</v>
      </c>
      <c r="N43" s="1">
        <f>VLOOKUP(I43,'ITEM NUMBER (UPDATED)'!A:D,4,0)</f>
        <v>40</v>
      </c>
      <c r="O43" s="42">
        <f>VLOOKUP(I43,'ITEM NUMBER (UPDATED)'!A:F,6,0)</f>
        <v>25.55</v>
      </c>
      <c r="P43" s="120">
        <f t="shared" si="0"/>
        <v>2</v>
      </c>
      <c r="Q43" s="114">
        <v>25.55</v>
      </c>
      <c r="R43" s="84" t="b">
        <v>1</v>
      </c>
      <c r="S43" t="s">
        <v>1289</v>
      </c>
      <c r="T43" s="76" t="s">
        <v>10219</v>
      </c>
      <c r="Y43" s="76"/>
    </row>
    <row r="44" spans="1:25" x14ac:dyDescent="0.25">
      <c r="A44" s="77" t="s">
        <v>10274</v>
      </c>
      <c r="B44" s="77" t="s">
        <v>10287</v>
      </c>
      <c r="C44" s="78">
        <v>45447</v>
      </c>
      <c r="D44" s="79">
        <v>-22.78</v>
      </c>
      <c r="E44" s="79">
        <v>0</v>
      </c>
      <c r="F44" s="79">
        <v>-22.78</v>
      </c>
      <c r="G44" s="78">
        <v>45447</v>
      </c>
      <c r="H44" s="77" t="s">
        <v>10288</v>
      </c>
      <c r="I44" s="80">
        <v>1529944</v>
      </c>
      <c r="J44" s="80" t="str">
        <f>VLOOKUP(I44,'ITEM NUMBER (UPDATED)'!A:E,5,0)</f>
        <v>CO63PT5560E</v>
      </c>
      <c r="K44" s="80">
        <v>209603</v>
      </c>
      <c r="L44" s="77" t="str">
        <f>VLOOKUP(I44,'ITEM NUMBER (UPDATED)'!A:B,2,0)</f>
        <v>Costco01</v>
      </c>
      <c r="M44" s="1" t="str">
        <f>VLOOKUP(I44,'ITEM NUMBER (UPDATED)'!A:C,3,0)</f>
        <v>PETB</v>
      </c>
      <c r="N44" s="1">
        <f>VLOOKUP(I44,'ITEM NUMBER (UPDATED)'!A:D,4,0)</f>
        <v>40</v>
      </c>
      <c r="O44" s="42">
        <f>VLOOKUP(I44,'ITEM NUMBER (UPDATED)'!A:F,6,0)</f>
        <v>22.78</v>
      </c>
      <c r="P44" s="120">
        <f t="shared" si="0"/>
        <v>1</v>
      </c>
      <c r="Q44" s="114">
        <v>22.78</v>
      </c>
      <c r="R44" s="84" t="b">
        <v>1</v>
      </c>
      <c r="S44" t="s">
        <v>1289</v>
      </c>
      <c r="T44" s="76" t="s">
        <v>10219</v>
      </c>
      <c r="Y44" s="76"/>
    </row>
    <row r="45" spans="1:25" x14ac:dyDescent="0.25">
      <c r="A45" s="77" t="s">
        <v>10274</v>
      </c>
      <c r="B45" s="77" t="s">
        <v>10287</v>
      </c>
      <c r="C45" s="78">
        <v>45447</v>
      </c>
      <c r="D45" s="79">
        <v>-24.51</v>
      </c>
      <c r="E45" s="79">
        <v>0</v>
      </c>
      <c r="F45" s="79">
        <v>-24.51</v>
      </c>
      <c r="G45" s="78">
        <v>45447</v>
      </c>
      <c r="H45" s="77" t="s">
        <v>10288</v>
      </c>
      <c r="I45" s="80">
        <v>1775623</v>
      </c>
      <c r="J45" s="80" t="str">
        <f>VLOOKUP(I45,'ITEM NUMBER (UPDATED)'!A:E,5,0)</f>
        <v>CO63HN6261E</v>
      </c>
      <c r="K45" s="80">
        <v>209603</v>
      </c>
      <c r="L45" s="77" t="str">
        <f>VLOOKUP(I45,'ITEM NUMBER (UPDATED)'!A:B,2,0)</f>
        <v>Costco01</v>
      </c>
      <c r="M45" s="1" t="str">
        <f>VLOOKUP(I45,'ITEM NUMBER (UPDATED)'!A:C,3,0)</f>
        <v>PETB</v>
      </c>
      <c r="N45" s="1">
        <f>VLOOKUP(I45,'ITEM NUMBER (UPDATED)'!A:D,4,0)</f>
        <v>40</v>
      </c>
      <c r="O45" s="42">
        <f>VLOOKUP(I45,'ITEM NUMBER (UPDATED)'!A:F,6,0)</f>
        <v>25.8</v>
      </c>
      <c r="P45" s="120">
        <f t="shared" si="0"/>
        <v>0.95000000000000007</v>
      </c>
      <c r="Q45" s="114">
        <v>25.8</v>
      </c>
      <c r="R45" s="84" t="b">
        <v>1</v>
      </c>
      <c r="S45" t="s">
        <v>1289</v>
      </c>
      <c r="T45" s="76" t="s">
        <v>10219</v>
      </c>
      <c r="Y45" s="76"/>
    </row>
    <row r="46" spans="1:25" x14ac:dyDescent="0.25">
      <c r="A46" s="77" t="s">
        <v>10274</v>
      </c>
      <c r="B46" s="77" t="s">
        <v>10289</v>
      </c>
      <c r="C46" s="78">
        <v>45446</v>
      </c>
      <c r="D46" s="79">
        <v>-64.8</v>
      </c>
      <c r="E46" s="79">
        <v>-17.72</v>
      </c>
      <c r="F46" s="79">
        <v>-47.08</v>
      </c>
      <c r="G46" s="78">
        <v>45446</v>
      </c>
      <c r="H46" s="77" t="s">
        <v>10290</v>
      </c>
      <c r="I46" s="80">
        <v>1793726</v>
      </c>
      <c r="J46" s="80" t="str">
        <f>VLOOKUP(I46,'ITEM NUMBER (UPDATED)'!A:E,5,0)</f>
        <v>CO16-372</v>
      </c>
      <c r="K46" s="80">
        <v>209603</v>
      </c>
      <c r="L46" s="77" t="str">
        <f>VLOOKUP(I46,'ITEM NUMBER (UPDATED)'!A:B,2,0)</f>
        <v>Costco01</v>
      </c>
      <c r="M46" s="1" t="str">
        <f>VLOOKUP(I46,'ITEM NUMBER (UPDATED)'!A:C,3,0)</f>
        <v>BASI</v>
      </c>
      <c r="N46" s="1">
        <f>VLOOKUP(I46,'ITEM NUMBER (UPDATED)'!A:D,4,0)</f>
        <v>15</v>
      </c>
      <c r="O46" s="42">
        <f>VLOOKUP(I46,'ITEM NUMBER (UPDATED)'!A:F,6,0)</f>
        <v>23.54</v>
      </c>
      <c r="P46" s="120">
        <f t="shared" si="0"/>
        <v>2</v>
      </c>
      <c r="Q46" s="114">
        <v>23.54</v>
      </c>
      <c r="R46" s="84" t="b">
        <v>1</v>
      </c>
      <c r="S46" t="s">
        <v>1289</v>
      </c>
      <c r="T46" s="76" t="s">
        <v>10219</v>
      </c>
      <c r="Y46" s="76"/>
    </row>
    <row r="47" spans="1:25" x14ac:dyDescent="0.25">
      <c r="A47" s="77" t="s">
        <v>10274</v>
      </c>
      <c r="B47" s="77" t="s">
        <v>10291</v>
      </c>
      <c r="C47" s="78">
        <v>45447</v>
      </c>
      <c r="D47" s="79">
        <v>-102.2</v>
      </c>
      <c r="E47" s="79">
        <v>0</v>
      </c>
      <c r="F47" s="79">
        <v>-102.2</v>
      </c>
      <c r="G47" s="78">
        <v>45447</v>
      </c>
      <c r="H47" s="77" t="s">
        <v>10292</v>
      </c>
      <c r="I47" s="80">
        <v>1516597</v>
      </c>
      <c r="J47" s="80" t="str">
        <f>VLOOKUP(I47,'ITEM NUMBER (UPDATED)'!A:E,5,0)</f>
        <v>CO63HC5550E</v>
      </c>
      <c r="K47" s="80">
        <v>209603</v>
      </c>
      <c r="L47" s="77" t="str">
        <f>VLOOKUP(I47,'ITEM NUMBER (UPDATED)'!A:B,2,0)</f>
        <v>Costco01</v>
      </c>
      <c r="M47" s="1" t="str">
        <f>VLOOKUP(I47,'ITEM NUMBER (UPDATED)'!A:C,3,0)</f>
        <v>PETB</v>
      </c>
      <c r="N47" s="1">
        <f>VLOOKUP(I47,'ITEM NUMBER (UPDATED)'!A:D,4,0)</f>
        <v>40</v>
      </c>
      <c r="O47" s="42">
        <f>VLOOKUP(I47,'ITEM NUMBER (UPDATED)'!A:F,6,0)</f>
        <v>25.55</v>
      </c>
      <c r="P47" s="120">
        <f t="shared" si="0"/>
        <v>4</v>
      </c>
      <c r="Q47" s="114">
        <v>25.55</v>
      </c>
      <c r="R47" s="84" t="b">
        <v>1</v>
      </c>
      <c r="S47" t="s">
        <v>1289</v>
      </c>
      <c r="T47" s="76" t="s">
        <v>10219</v>
      </c>
      <c r="Y47" s="76"/>
    </row>
    <row r="48" spans="1:25" x14ac:dyDescent="0.25">
      <c r="A48" s="77" t="s">
        <v>10274</v>
      </c>
      <c r="B48" s="77" t="s">
        <v>10293</v>
      </c>
      <c r="C48" s="78">
        <v>45446</v>
      </c>
      <c r="D48" s="79">
        <f>E48+F48</f>
        <v>-85.4</v>
      </c>
      <c r="E48" s="79">
        <v>-22.2</v>
      </c>
      <c r="F48" s="79">
        <v>-63.2</v>
      </c>
      <c r="G48" s="78">
        <v>45446</v>
      </c>
      <c r="H48" s="77" t="s">
        <v>10294</v>
      </c>
      <c r="I48" s="80">
        <v>1593359</v>
      </c>
      <c r="J48" s="80" t="str">
        <f>VLOOKUP(I48,'ITEM NUMBER (UPDATED)'!A:E,5,0)</f>
        <v>BRB40-0011</v>
      </c>
      <c r="K48" s="80">
        <v>209603</v>
      </c>
      <c r="L48" s="77" t="str">
        <f>VLOOKUP(I48,'ITEM NUMBER (UPDATED)'!A:B,2,0)</f>
        <v>Costco01</v>
      </c>
      <c r="M48" s="1" t="str">
        <f>VLOOKUP(I48,'ITEM NUMBER (UPDATED)'!A:C,3,0)</f>
        <v>WIN</v>
      </c>
      <c r="N48" s="1">
        <f>VLOOKUP(I48,'ITEM NUMBER (UPDATED)'!A:D,4,0)</f>
        <v>60</v>
      </c>
      <c r="O48" s="42">
        <f>VLOOKUP(I48,'ITEM NUMBER (UPDATED)'!A:F,6,0)</f>
        <v>31.6</v>
      </c>
      <c r="P48" s="120">
        <f t="shared" si="0"/>
        <v>2</v>
      </c>
      <c r="Q48" s="114">
        <v>31.6</v>
      </c>
      <c r="R48" s="84" t="b">
        <v>1</v>
      </c>
      <c r="S48" t="s">
        <v>1289</v>
      </c>
      <c r="T48" s="76" t="s">
        <v>10219</v>
      </c>
      <c r="Y48" s="76"/>
    </row>
    <row r="49" spans="1:25" x14ac:dyDescent="0.25">
      <c r="A49" s="77" t="s">
        <v>10274</v>
      </c>
      <c r="B49" s="77" t="s">
        <v>10293</v>
      </c>
      <c r="C49" s="78">
        <v>45446</v>
      </c>
      <c r="D49" s="79">
        <v>-86.72</v>
      </c>
      <c r="E49" s="79">
        <v>-9.3699999999999992</v>
      </c>
      <c r="F49" s="79">
        <v>-77.349999999999994</v>
      </c>
      <c r="G49" s="78">
        <v>45446</v>
      </c>
      <c r="H49" s="77" t="s">
        <v>10294</v>
      </c>
      <c r="I49" s="80">
        <v>1662420</v>
      </c>
      <c r="J49" s="80" t="str">
        <f>VLOOKUP(I49,'ITEM NUMBER (UPDATED)'!A:E,5,0)</f>
        <v>TN55-0480</v>
      </c>
      <c r="K49" s="80">
        <v>209603</v>
      </c>
      <c r="L49" s="77" t="str">
        <f>VLOOKUP(I49,'ITEM NUMBER (UPDATED)'!A:B,2,0)</f>
        <v>Costco01</v>
      </c>
      <c r="M49" s="1" t="str">
        <f>VLOOKUP(I49,'ITEM NUMBER (UPDATED)'!A:C,3,0)</f>
        <v>BLK</v>
      </c>
      <c r="N49" s="1">
        <f>VLOOKUP(I49,'ITEM NUMBER (UPDATED)'!A:D,4,0)</f>
        <v>32</v>
      </c>
      <c r="O49" s="42">
        <f>VLOOKUP(I49,'ITEM NUMBER (UPDATED)'!A:F,6,0)</f>
        <v>77.349999999999994</v>
      </c>
      <c r="P49" s="120">
        <f t="shared" si="0"/>
        <v>1</v>
      </c>
      <c r="Q49" s="114">
        <v>77.349999999999994</v>
      </c>
      <c r="R49" s="84" t="b">
        <v>1</v>
      </c>
      <c r="S49" t="s">
        <v>1289</v>
      </c>
      <c r="T49" s="76" t="s">
        <v>10219</v>
      </c>
      <c r="Y49" s="76"/>
    </row>
    <row r="50" spans="1:25" x14ac:dyDescent="0.25">
      <c r="A50" s="77" t="s">
        <v>10274</v>
      </c>
      <c r="B50" s="77" t="s">
        <v>10295</v>
      </c>
      <c r="C50" s="78">
        <v>45447</v>
      </c>
      <c r="D50" s="79">
        <v>-95.31</v>
      </c>
      <c r="E50" s="79">
        <v>-9.4600000000000009</v>
      </c>
      <c r="F50" s="79">
        <v>-85.85</v>
      </c>
      <c r="G50" s="78">
        <v>45447</v>
      </c>
      <c r="H50" s="77" t="s">
        <v>10296</v>
      </c>
      <c r="I50" s="80">
        <v>1662421</v>
      </c>
      <c r="J50" s="80" t="str">
        <f>VLOOKUP(I50,'ITEM NUMBER (UPDATED)'!A:E,5,0)</f>
        <v>TN55-0481</v>
      </c>
      <c r="K50" s="80">
        <v>209603</v>
      </c>
      <c r="L50" s="77" t="str">
        <f>VLOOKUP(I50,'ITEM NUMBER (UPDATED)'!A:B,2,0)</f>
        <v>Costco01</v>
      </c>
      <c r="M50" s="1" t="str">
        <f>VLOOKUP(I50,'ITEM NUMBER (UPDATED)'!A:C,3,0)</f>
        <v>BLK</v>
      </c>
      <c r="N50" s="1">
        <f>VLOOKUP(I50,'ITEM NUMBER (UPDATED)'!A:D,4,0)</f>
        <v>32</v>
      </c>
      <c r="O50" s="42">
        <f>VLOOKUP(I50,'ITEM NUMBER (UPDATED)'!A:F,6,0)</f>
        <v>85.85</v>
      </c>
      <c r="P50" s="120">
        <f t="shared" si="0"/>
        <v>1</v>
      </c>
      <c r="Q50" s="114">
        <v>85.85</v>
      </c>
      <c r="R50" s="84" t="b">
        <v>1</v>
      </c>
      <c r="S50" t="s">
        <v>1289</v>
      </c>
      <c r="T50" s="76" t="s">
        <v>10219</v>
      </c>
      <c r="Y50" s="76"/>
    </row>
    <row r="51" spans="1:25" x14ac:dyDescent="0.25">
      <c r="A51" s="77" t="s">
        <v>10274</v>
      </c>
      <c r="B51" s="77" t="s">
        <v>10297</v>
      </c>
      <c r="C51" s="78">
        <v>45447</v>
      </c>
      <c r="D51" s="79">
        <v>-95.31</v>
      </c>
      <c r="E51" s="79">
        <v>-9.4600000000000009</v>
      </c>
      <c r="F51" s="79">
        <v>-85.85</v>
      </c>
      <c r="G51" s="78">
        <v>45447</v>
      </c>
      <c r="H51" s="77" t="s">
        <v>10298</v>
      </c>
      <c r="I51" s="80">
        <v>1662421</v>
      </c>
      <c r="J51" s="80" t="str">
        <f>VLOOKUP(I51,'ITEM NUMBER (UPDATED)'!A:E,5,0)</f>
        <v>TN55-0481</v>
      </c>
      <c r="K51" s="80">
        <v>209603</v>
      </c>
      <c r="L51" s="77" t="str">
        <f>VLOOKUP(I51,'ITEM NUMBER (UPDATED)'!A:B,2,0)</f>
        <v>Costco01</v>
      </c>
      <c r="M51" s="1" t="str">
        <f>VLOOKUP(I51,'ITEM NUMBER (UPDATED)'!A:C,3,0)</f>
        <v>BLK</v>
      </c>
      <c r="N51" s="1">
        <f>VLOOKUP(I51,'ITEM NUMBER (UPDATED)'!A:D,4,0)</f>
        <v>32</v>
      </c>
      <c r="O51" s="42">
        <f>VLOOKUP(I51,'ITEM NUMBER (UPDATED)'!A:F,6,0)</f>
        <v>85.85</v>
      </c>
      <c r="P51" s="120">
        <f t="shared" si="0"/>
        <v>1</v>
      </c>
      <c r="Q51" s="114">
        <v>85.85</v>
      </c>
      <c r="R51" s="84" t="b">
        <v>1</v>
      </c>
      <c r="S51" t="s">
        <v>1289</v>
      </c>
      <c r="T51" s="76" t="s">
        <v>10219</v>
      </c>
      <c r="Y51" s="76"/>
    </row>
    <row r="52" spans="1:25" x14ac:dyDescent="0.25">
      <c r="A52" s="77" t="s">
        <v>10299</v>
      </c>
      <c r="B52" s="77" t="s">
        <v>10300</v>
      </c>
      <c r="C52" s="78">
        <v>45448</v>
      </c>
      <c r="D52" s="79">
        <v>-32.380000000000003</v>
      </c>
      <c r="E52" s="79">
        <v>-9.8800000000000008</v>
      </c>
      <c r="F52" s="79">
        <v>-22.5</v>
      </c>
      <c r="G52" s="78">
        <v>45448</v>
      </c>
      <c r="H52" s="77" t="s">
        <v>10301</v>
      </c>
      <c r="I52" s="80">
        <v>1663079</v>
      </c>
      <c r="J52" s="80" t="str">
        <f>VLOOKUP(I52,'ITEM NUMBER (UPDATED)'!A:E,5,0)</f>
        <v>MT70-0307</v>
      </c>
      <c r="K52" s="80">
        <v>209611</v>
      </c>
      <c r="L52" s="77" t="str">
        <f>VLOOKUP(I52,'ITEM NUMBER (UPDATED)'!A:B,2,0)</f>
        <v>Costco01</v>
      </c>
      <c r="M52" s="1" t="str">
        <f>VLOOKUP(I52,'ITEM NUMBER (UPDATED)'!A:C,3,0)</f>
        <v>BATH</v>
      </c>
      <c r="N52" s="1">
        <f>VLOOKUP(I52,'ITEM NUMBER (UPDATED)'!A:D,4,0)</f>
        <v>55</v>
      </c>
      <c r="O52" s="42">
        <f>VLOOKUP(I52,'ITEM NUMBER (UPDATED)'!A:F,6,0)</f>
        <v>22.5</v>
      </c>
      <c r="P52" s="120">
        <f t="shared" si="0"/>
        <v>1</v>
      </c>
      <c r="Q52" s="114">
        <v>22.5</v>
      </c>
      <c r="R52" s="84" t="b">
        <v>1</v>
      </c>
      <c r="S52" t="s">
        <v>1289</v>
      </c>
      <c r="T52" s="76" t="s">
        <v>10219</v>
      </c>
      <c r="Y52" s="76"/>
    </row>
    <row r="53" spans="1:25" x14ac:dyDescent="0.25">
      <c r="A53" s="77" t="s">
        <v>10299</v>
      </c>
      <c r="B53" s="77" t="s">
        <v>10302</v>
      </c>
      <c r="C53" s="78">
        <v>45448</v>
      </c>
      <c r="D53" s="79">
        <v>-51.1</v>
      </c>
      <c r="E53" s="79">
        <v>0</v>
      </c>
      <c r="F53" s="79">
        <v>-51.1</v>
      </c>
      <c r="G53" s="78">
        <v>45448</v>
      </c>
      <c r="H53" s="77" t="s">
        <v>10303</v>
      </c>
      <c r="I53" s="80">
        <v>1516597</v>
      </c>
      <c r="J53" s="80" t="str">
        <f>VLOOKUP(I53,'ITEM NUMBER (UPDATED)'!A:E,5,0)</f>
        <v>CO63HC5550E</v>
      </c>
      <c r="K53" s="80">
        <v>209617</v>
      </c>
      <c r="L53" s="77" t="str">
        <f>VLOOKUP(I53,'ITEM NUMBER (UPDATED)'!A:B,2,0)</f>
        <v>Costco01</v>
      </c>
      <c r="M53" s="1" t="str">
        <f>VLOOKUP(I53,'ITEM NUMBER (UPDATED)'!A:C,3,0)</f>
        <v>PETB</v>
      </c>
      <c r="N53" s="1">
        <f>VLOOKUP(I53,'ITEM NUMBER (UPDATED)'!A:D,4,0)</f>
        <v>40</v>
      </c>
      <c r="O53" s="42">
        <f>VLOOKUP(I53,'ITEM NUMBER (UPDATED)'!A:F,6,0)</f>
        <v>25.55</v>
      </c>
      <c r="P53" s="120">
        <f t="shared" si="0"/>
        <v>2</v>
      </c>
      <c r="Q53" s="114">
        <v>25.55</v>
      </c>
      <c r="R53" s="84" t="b">
        <v>1</v>
      </c>
      <c r="S53" t="s">
        <v>1289</v>
      </c>
      <c r="T53" s="76" t="s">
        <v>10219</v>
      </c>
      <c r="Y53" s="76"/>
    </row>
    <row r="54" spans="1:25" x14ac:dyDescent="0.25">
      <c r="A54" s="77" t="s">
        <v>10299</v>
      </c>
      <c r="B54" s="77" t="s">
        <v>10304</v>
      </c>
      <c r="C54" s="78">
        <v>45448</v>
      </c>
      <c r="D54" s="79">
        <v>-25.55</v>
      </c>
      <c r="E54" s="79">
        <v>0</v>
      </c>
      <c r="F54" s="79">
        <v>-25.55</v>
      </c>
      <c r="G54" s="78">
        <v>45448</v>
      </c>
      <c r="H54" s="77" t="s">
        <v>10305</v>
      </c>
      <c r="I54" s="80">
        <v>1516597</v>
      </c>
      <c r="J54" s="80" t="str">
        <f>VLOOKUP(I54,'ITEM NUMBER (UPDATED)'!A:E,5,0)</f>
        <v>CO63HC5550E</v>
      </c>
      <c r="K54" s="80">
        <v>209617</v>
      </c>
      <c r="L54" s="77" t="str">
        <f>VLOOKUP(I54,'ITEM NUMBER (UPDATED)'!A:B,2,0)</f>
        <v>Costco01</v>
      </c>
      <c r="M54" s="1" t="str">
        <f>VLOOKUP(I54,'ITEM NUMBER (UPDATED)'!A:C,3,0)</f>
        <v>PETB</v>
      </c>
      <c r="N54" s="1">
        <f>VLOOKUP(I54,'ITEM NUMBER (UPDATED)'!A:D,4,0)</f>
        <v>40</v>
      </c>
      <c r="O54" s="42">
        <f>VLOOKUP(I54,'ITEM NUMBER (UPDATED)'!A:F,6,0)</f>
        <v>25.55</v>
      </c>
      <c r="P54" s="120">
        <f t="shared" si="0"/>
        <v>1</v>
      </c>
      <c r="Q54" s="114">
        <v>25.55</v>
      </c>
      <c r="R54" s="84" t="b">
        <v>1</v>
      </c>
      <c r="S54" t="s">
        <v>1289</v>
      </c>
      <c r="T54" s="76" t="s">
        <v>10219</v>
      </c>
      <c r="Y54" s="76"/>
    </row>
    <row r="55" spans="1:25" x14ac:dyDescent="0.25">
      <c r="A55" s="77" t="s">
        <v>10299</v>
      </c>
      <c r="B55" s="77" t="s">
        <v>10304</v>
      </c>
      <c r="C55" s="78">
        <v>45448</v>
      </c>
      <c r="D55" s="79">
        <v>-22.78</v>
      </c>
      <c r="E55" s="79">
        <v>0</v>
      </c>
      <c r="F55" s="79">
        <v>-22.78</v>
      </c>
      <c r="G55" s="78">
        <v>45448</v>
      </c>
      <c r="H55" s="77" t="s">
        <v>10305</v>
      </c>
      <c r="I55" s="80">
        <v>1529944</v>
      </c>
      <c r="J55" s="80" t="str">
        <f>VLOOKUP(I55,'ITEM NUMBER (UPDATED)'!A:E,5,0)</f>
        <v>CO63PT5560E</v>
      </c>
      <c r="K55" s="80">
        <v>209617</v>
      </c>
      <c r="L55" s="77" t="str">
        <f>VLOOKUP(I55,'ITEM NUMBER (UPDATED)'!A:B,2,0)</f>
        <v>Costco01</v>
      </c>
      <c r="M55" s="1" t="str">
        <f>VLOOKUP(I55,'ITEM NUMBER (UPDATED)'!A:C,3,0)</f>
        <v>PETB</v>
      </c>
      <c r="N55" s="1">
        <f>VLOOKUP(I55,'ITEM NUMBER (UPDATED)'!A:D,4,0)</f>
        <v>40</v>
      </c>
      <c r="O55" s="42">
        <f>VLOOKUP(I55,'ITEM NUMBER (UPDATED)'!A:F,6,0)</f>
        <v>22.78</v>
      </c>
      <c r="P55" s="120">
        <f t="shared" si="0"/>
        <v>1</v>
      </c>
      <c r="Q55" s="114">
        <v>22.78</v>
      </c>
      <c r="R55" s="84" t="b">
        <v>1</v>
      </c>
      <c r="S55" t="s">
        <v>1289</v>
      </c>
      <c r="T55" s="76" t="s">
        <v>10219</v>
      </c>
      <c r="Y55" s="76"/>
    </row>
    <row r="56" spans="1:25" x14ac:dyDescent="0.25">
      <c r="A56" s="77" t="s">
        <v>10299</v>
      </c>
      <c r="B56" s="77" t="s">
        <v>10306</v>
      </c>
      <c r="C56" s="78">
        <v>45448</v>
      </c>
      <c r="D56" s="79">
        <v>-86.72</v>
      </c>
      <c r="E56" s="79">
        <v>-9.3699999999999992</v>
      </c>
      <c r="F56" s="79">
        <v>-77.349999999999994</v>
      </c>
      <c r="G56" s="78">
        <v>45448</v>
      </c>
      <c r="H56" s="77" t="s">
        <v>10307</v>
      </c>
      <c r="I56" s="80">
        <v>1662420</v>
      </c>
      <c r="J56" s="80" t="str">
        <f>VLOOKUP(I56,'ITEM NUMBER (UPDATED)'!A:E,5,0)</f>
        <v>TN55-0480</v>
      </c>
      <c r="K56" s="80">
        <v>209617</v>
      </c>
      <c r="L56" s="77" t="str">
        <f>VLOOKUP(I56,'ITEM NUMBER (UPDATED)'!A:B,2,0)</f>
        <v>Costco01</v>
      </c>
      <c r="M56" s="1" t="str">
        <f>VLOOKUP(I56,'ITEM NUMBER (UPDATED)'!A:C,3,0)</f>
        <v>BLK</v>
      </c>
      <c r="N56" s="1">
        <f>VLOOKUP(I56,'ITEM NUMBER (UPDATED)'!A:D,4,0)</f>
        <v>32</v>
      </c>
      <c r="O56" s="42">
        <f>VLOOKUP(I56,'ITEM NUMBER (UPDATED)'!A:F,6,0)</f>
        <v>77.349999999999994</v>
      </c>
      <c r="P56" s="120">
        <f t="shared" si="0"/>
        <v>1</v>
      </c>
      <c r="Q56" s="114">
        <v>77.349999999999994</v>
      </c>
      <c r="R56" s="84" t="b">
        <v>1</v>
      </c>
      <c r="S56" t="s">
        <v>1289</v>
      </c>
      <c r="T56" s="76" t="s">
        <v>10219</v>
      </c>
      <c r="Y56" s="76"/>
    </row>
    <row r="57" spans="1:25" x14ac:dyDescent="0.25">
      <c r="A57" s="77" t="s">
        <v>10299</v>
      </c>
      <c r="B57" s="77" t="s">
        <v>10308</v>
      </c>
      <c r="C57" s="78">
        <v>45448</v>
      </c>
      <c r="D57" s="79">
        <v>-25.55</v>
      </c>
      <c r="E57" s="79">
        <v>0</v>
      </c>
      <c r="F57" s="79">
        <v>-25.55</v>
      </c>
      <c r="G57" s="78">
        <v>45448</v>
      </c>
      <c r="H57" s="77" t="s">
        <v>10309</v>
      </c>
      <c r="I57" s="80">
        <v>1516596</v>
      </c>
      <c r="J57" s="80" t="str">
        <f>VLOOKUP(I57,'ITEM NUMBER (UPDATED)'!A:E,5,0)</f>
        <v>CO63HC5549E</v>
      </c>
      <c r="K57" s="80">
        <v>209617</v>
      </c>
      <c r="L57" s="77" t="str">
        <f>VLOOKUP(I57,'ITEM NUMBER (UPDATED)'!A:B,2,0)</f>
        <v>Costco01</v>
      </c>
      <c r="M57" s="1" t="str">
        <f>VLOOKUP(I57,'ITEM NUMBER (UPDATED)'!A:C,3,0)</f>
        <v>PETB</v>
      </c>
      <c r="N57" s="1">
        <f>VLOOKUP(I57,'ITEM NUMBER (UPDATED)'!A:D,4,0)</f>
        <v>40</v>
      </c>
      <c r="O57" s="42">
        <f>VLOOKUP(I57,'ITEM NUMBER (UPDATED)'!A:F,6,0)</f>
        <v>25.55</v>
      </c>
      <c r="P57" s="120">
        <f t="shared" si="0"/>
        <v>1</v>
      </c>
      <c r="Q57" s="114">
        <v>25.55</v>
      </c>
      <c r="R57" s="84" t="b">
        <v>1</v>
      </c>
      <c r="S57" t="s">
        <v>1289</v>
      </c>
      <c r="T57" s="76" t="s">
        <v>10219</v>
      </c>
      <c r="Y57" s="76"/>
    </row>
    <row r="58" spans="1:25" x14ac:dyDescent="0.25">
      <c r="A58" s="77" t="s">
        <v>10310</v>
      </c>
      <c r="B58" s="77" t="s">
        <v>10311</v>
      </c>
      <c r="C58" s="78">
        <v>45448</v>
      </c>
      <c r="D58" s="79">
        <v>-32.380000000000003</v>
      </c>
      <c r="E58" s="79">
        <v>-9.8800000000000008</v>
      </c>
      <c r="F58" s="79">
        <v>-22.5</v>
      </c>
      <c r="G58" s="78">
        <v>45448</v>
      </c>
      <c r="H58" s="77" t="s">
        <v>10312</v>
      </c>
      <c r="I58" s="80">
        <v>1663079</v>
      </c>
      <c r="J58" s="80" t="str">
        <f>VLOOKUP(I58,'ITEM NUMBER (UPDATED)'!A:E,5,0)</f>
        <v>MT70-0307</v>
      </c>
      <c r="K58" s="80">
        <v>209938</v>
      </c>
      <c r="L58" s="77" t="str">
        <f>VLOOKUP(I58,'ITEM NUMBER (UPDATED)'!A:B,2,0)</f>
        <v>Costco01</v>
      </c>
      <c r="M58" s="1" t="str">
        <f>VLOOKUP(I58,'ITEM NUMBER (UPDATED)'!A:C,3,0)</f>
        <v>BATH</v>
      </c>
      <c r="N58" s="1">
        <f>VLOOKUP(I58,'ITEM NUMBER (UPDATED)'!A:D,4,0)</f>
        <v>55</v>
      </c>
      <c r="O58" s="42">
        <f>VLOOKUP(I58,'ITEM NUMBER (UPDATED)'!A:F,6,0)</f>
        <v>22.5</v>
      </c>
      <c r="P58" s="120">
        <f t="shared" si="0"/>
        <v>1</v>
      </c>
      <c r="Q58" s="114">
        <v>22.5</v>
      </c>
      <c r="R58" s="84" t="b">
        <v>1</v>
      </c>
      <c r="S58" t="s">
        <v>1289</v>
      </c>
      <c r="T58" s="76" t="s">
        <v>10219</v>
      </c>
      <c r="Y58" s="76"/>
    </row>
    <row r="59" spans="1:25" x14ac:dyDescent="0.25">
      <c r="A59" s="77" t="s">
        <v>10310</v>
      </c>
      <c r="B59" s="77" t="s">
        <v>10313</v>
      </c>
      <c r="C59" s="78">
        <v>45449</v>
      </c>
      <c r="D59" s="79">
        <v>-25.55</v>
      </c>
      <c r="E59" s="79">
        <v>0</v>
      </c>
      <c r="F59" s="79">
        <v>-25.55</v>
      </c>
      <c r="G59" s="78">
        <v>45449</v>
      </c>
      <c r="H59" s="77" t="s">
        <v>10314</v>
      </c>
      <c r="I59" s="80">
        <v>1516597</v>
      </c>
      <c r="J59" s="80" t="str">
        <f>VLOOKUP(I59,'ITEM NUMBER (UPDATED)'!A:E,5,0)</f>
        <v>CO63HC5550E</v>
      </c>
      <c r="K59" s="80">
        <v>209935</v>
      </c>
      <c r="L59" s="77" t="str">
        <f>VLOOKUP(I59,'ITEM NUMBER (UPDATED)'!A:B,2,0)</f>
        <v>Costco01</v>
      </c>
      <c r="M59" s="1" t="str">
        <f>VLOOKUP(I59,'ITEM NUMBER (UPDATED)'!A:C,3,0)</f>
        <v>PETB</v>
      </c>
      <c r="N59" s="1">
        <f>VLOOKUP(I59,'ITEM NUMBER (UPDATED)'!A:D,4,0)</f>
        <v>40</v>
      </c>
      <c r="O59" s="42">
        <f>VLOOKUP(I59,'ITEM NUMBER (UPDATED)'!A:F,6,0)</f>
        <v>25.55</v>
      </c>
      <c r="P59" s="120">
        <f t="shared" si="0"/>
        <v>1</v>
      </c>
      <c r="Q59" s="114">
        <v>25.55</v>
      </c>
      <c r="R59" s="84" t="b">
        <v>1</v>
      </c>
      <c r="S59" t="s">
        <v>1289</v>
      </c>
      <c r="T59" s="76" t="s">
        <v>10219</v>
      </c>
      <c r="Y59" s="76"/>
    </row>
    <row r="60" spans="1:25" x14ac:dyDescent="0.25">
      <c r="A60" s="77" t="s">
        <v>10310</v>
      </c>
      <c r="B60" s="77" t="s">
        <v>10315</v>
      </c>
      <c r="C60" s="78">
        <v>45449</v>
      </c>
      <c r="D60" s="79">
        <v>-50.92</v>
      </c>
      <c r="E60" s="79">
        <v>-28.42</v>
      </c>
      <c r="F60" s="79">
        <v>-22.5</v>
      </c>
      <c r="G60" s="78">
        <v>45449</v>
      </c>
      <c r="H60" s="77" t="s">
        <v>10316</v>
      </c>
      <c r="I60" s="80">
        <v>1663075</v>
      </c>
      <c r="J60" s="80" t="str">
        <f>VLOOKUP(I60,'ITEM NUMBER (UPDATED)'!A:E,5,0)</f>
        <v>MT70-0306</v>
      </c>
      <c r="K60" s="80">
        <v>209935</v>
      </c>
      <c r="L60" s="77" t="str">
        <f>VLOOKUP(I60,'ITEM NUMBER (UPDATED)'!A:B,2,0)</f>
        <v>Costco01</v>
      </c>
      <c r="M60" s="1" t="str">
        <f>VLOOKUP(I60,'ITEM NUMBER (UPDATED)'!A:C,3,0)</f>
        <v>BATH</v>
      </c>
      <c r="N60" s="1">
        <f>VLOOKUP(I60,'ITEM NUMBER (UPDATED)'!A:D,4,0)</f>
        <v>55</v>
      </c>
      <c r="O60" s="42">
        <f>VLOOKUP(I60,'ITEM NUMBER (UPDATED)'!A:F,6,0)</f>
        <v>22.5</v>
      </c>
      <c r="P60" s="120">
        <f t="shared" si="0"/>
        <v>1</v>
      </c>
      <c r="Q60" s="114">
        <v>22.5</v>
      </c>
      <c r="R60" s="84" t="b">
        <v>1</v>
      </c>
      <c r="S60" t="s">
        <v>1289</v>
      </c>
      <c r="T60" s="76" t="s">
        <v>10219</v>
      </c>
      <c r="Y60" s="76"/>
    </row>
    <row r="61" spans="1:25" x14ac:dyDescent="0.25">
      <c r="A61" s="77" t="s">
        <v>10310</v>
      </c>
      <c r="B61" s="77" t="s">
        <v>10317</v>
      </c>
      <c r="C61" s="78">
        <v>45449</v>
      </c>
      <c r="D61" s="79">
        <v>-86.72</v>
      </c>
      <c r="E61" s="79">
        <v>-9.3699999999999992</v>
      </c>
      <c r="F61" s="79">
        <v>-77.349999999999994</v>
      </c>
      <c r="G61" s="78">
        <v>45449</v>
      </c>
      <c r="H61" s="77" t="s">
        <v>10318</v>
      </c>
      <c r="I61" s="80">
        <v>1662420</v>
      </c>
      <c r="J61" s="80" t="str">
        <f>VLOOKUP(I61,'ITEM NUMBER (UPDATED)'!A:E,5,0)</f>
        <v>TN55-0480</v>
      </c>
      <c r="K61" s="80">
        <v>209935</v>
      </c>
      <c r="L61" s="77" t="str">
        <f>VLOOKUP(I61,'ITEM NUMBER (UPDATED)'!A:B,2,0)</f>
        <v>Costco01</v>
      </c>
      <c r="M61" s="1" t="str">
        <f>VLOOKUP(I61,'ITEM NUMBER (UPDATED)'!A:C,3,0)</f>
        <v>BLK</v>
      </c>
      <c r="N61" s="1">
        <f>VLOOKUP(I61,'ITEM NUMBER (UPDATED)'!A:D,4,0)</f>
        <v>32</v>
      </c>
      <c r="O61" s="42">
        <f>VLOOKUP(I61,'ITEM NUMBER (UPDATED)'!A:F,6,0)</f>
        <v>77.349999999999994</v>
      </c>
      <c r="P61" s="120">
        <f t="shared" si="0"/>
        <v>1</v>
      </c>
      <c r="Q61" s="114">
        <v>77.349999999999994</v>
      </c>
      <c r="R61" s="84" t="b">
        <v>1</v>
      </c>
      <c r="S61" t="s">
        <v>1289</v>
      </c>
      <c r="T61" s="76" t="s">
        <v>10219</v>
      </c>
      <c r="Y61" s="76"/>
    </row>
    <row r="62" spans="1:25" x14ac:dyDescent="0.25">
      <c r="A62" s="77" t="s">
        <v>10310</v>
      </c>
      <c r="B62" s="77" t="s">
        <v>10319</v>
      </c>
      <c r="C62" s="78">
        <v>45449</v>
      </c>
      <c r="D62" s="79">
        <v>-51.1</v>
      </c>
      <c r="E62" s="79">
        <v>0</v>
      </c>
      <c r="F62" s="79">
        <v>-51.1</v>
      </c>
      <c r="G62" s="78">
        <v>45449</v>
      </c>
      <c r="H62" s="77" t="s">
        <v>10320</v>
      </c>
      <c r="I62" s="80">
        <v>1516596</v>
      </c>
      <c r="J62" s="80" t="str">
        <f>VLOOKUP(I62,'ITEM NUMBER (UPDATED)'!A:E,5,0)</f>
        <v>CO63HC5549E</v>
      </c>
      <c r="K62" s="80">
        <v>209935</v>
      </c>
      <c r="L62" s="77" t="str">
        <f>VLOOKUP(I62,'ITEM NUMBER (UPDATED)'!A:B,2,0)</f>
        <v>Costco01</v>
      </c>
      <c r="M62" s="1" t="str">
        <f>VLOOKUP(I62,'ITEM NUMBER (UPDATED)'!A:C,3,0)</f>
        <v>PETB</v>
      </c>
      <c r="N62" s="1">
        <f>VLOOKUP(I62,'ITEM NUMBER (UPDATED)'!A:D,4,0)</f>
        <v>40</v>
      </c>
      <c r="O62" s="42">
        <f>VLOOKUP(I62,'ITEM NUMBER (UPDATED)'!A:F,6,0)</f>
        <v>25.55</v>
      </c>
      <c r="P62" s="120">
        <f t="shared" si="0"/>
        <v>2</v>
      </c>
      <c r="Q62" s="114">
        <v>25.55</v>
      </c>
      <c r="R62" s="84" t="b">
        <v>1</v>
      </c>
      <c r="S62" t="s">
        <v>1289</v>
      </c>
      <c r="T62" s="76" t="s">
        <v>10219</v>
      </c>
      <c r="Y62" s="76"/>
    </row>
    <row r="63" spans="1:25" x14ac:dyDescent="0.25">
      <c r="A63" s="77" t="s">
        <v>10310</v>
      </c>
      <c r="B63" s="77" t="s">
        <v>10319</v>
      </c>
      <c r="C63" s="78">
        <v>45449</v>
      </c>
      <c r="D63" s="79">
        <v>-24.51</v>
      </c>
      <c r="E63" s="79">
        <v>0</v>
      </c>
      <c r="F63" s="79">
        <v>-24.51</v>
      </c>
      <c r="G63" s="78">
        <v>45449</v>
      </c>
      <c r="H63" s="77" t="s">
        <v>10320</v>
      </c>
      <c r="I63" s="80">
        <v>1775620</v>
      </c>
      <c r="J63" s="80" t="str">
        <f>VLOOKUP(I63,'ITEM NUMBER (UPDATED)'!A:E,5,0)</f>
        <v>CO63HN6258E</v>
      </c>
      <c r="K63" s="80">
        <v>209935</v>
      </c>
      <c r="L63" s="77" t="str">
        <f>VLOOKUP(I63,'ITEM NUMBER (UPDATED)'!A:B,2,0)</f>
        <v>Costco01</v>
      </c>
      <c r="M63" s="1" t="str">
        <f>VLOOKUP(I63,'ITEM NUMBER (UPDATED)'!A:C,3,0)</f>
        <v>PETB</v>
      </c>
      <c r="N63" s="1">
        <f>VLOOKUP(I63,'ITEM NUMBER (UPDATED)'!A:D,4,0)</f>
        <v>40</v>
      </c>
      <c r="O63" s="42">
        <f>VLOOKUP(I63,'ITEM NUMBER (UPDATED)'!A:F,6,0)</f>
        <v>25.8</v>
      </c>
      <c r="P63" s="120">
        <f t="shared" si="0"/>
        <v>0.95000000000000007</v>
      </c>
      <c r="Q63" s="114">
        <v>25.8</v>
      </c>
      <c r="R63" s="84" t="b">
        <v>1</v>
      </c>
      <c r="S63" t="s">
        <v>1289</v>
      </c>
      <c r="T63" s="76" t="s">
        <v>10219</v>
      </c>
      <c r="Y63" s="76"/>
    </row>
    <row r="64" spans="1:25" x14ac:dyDescent="0.25">
      <c r="A64" s="77" t="s">
        <v>10310</v>
      </c>
      <c r="B64" s="77" t="s">
        <v>10321</v>
      </c>
      <c r="C64" s="78">
        <v>45449</v>
      </c>
      <c r="D64" s="79">
        <v>-38.659999999999997</v>
      </c>
      <c r="E64" s="79">
        <v>-10.51</v>
      </c>
      <c r="F64" s="79">
        <v>-28.15</v>
      </c>
      <c r="G64" s="78">
        <v>45449</v>
      </c>
      <c r="H64" s="77" t="s">
        <v>10322</v>
      </c>
      <c r="I64" s="80">
        <v>1593357</v>
      </c>
      <c r="J64" s="80" t="str">
        <f>VLOOKUP(I64,'ITEM NUMBER (UPDATED)'!A:E,5,0)</f>
        <v>BRB40-0010</v>
      </c>
      <c r="K64" s="80">
        <v>209935</v>
      </c>
      <c r="L64" s="77" t="str">
        <f>VLOOKUP(I64,'ITEM NUMBER (UPDATED)'!A:B,2,0)</f>
        <v>Costco01</v>
      </c>
      <c r="M64" s="1" t="str">
        <f>VLOOKUP(I64,'ITEM NUMBER (UPDATED)'!A:C,3,0)</f>
        <v>WIN</v>
      </c>
      <c r="N64" s="1">
        <f>VLOOKUP(I64,'ITEM NUMBER (UPDATED)'!A:D,4,0)</f>
        <v>60</v>
      </c>
      <c r="O64" s="42">
        <f>VLOOKUP(I64,'ITEM NUMBER (UPDATED)'!A:F,6,0)</f>
        <v>28.15</v>
      </c>
      <c r="P64" s="120">
        <f t="shared" si="0"/>
        <v>1</v>
      </c>
      <c r="Q64" s="114">
        <v>28.15</v>
      </c>
      <c r="R64" s="84" t="b">
        <v>1</v>
      </c>
      <c r="S64" t="s">
        <v>1289</v>
      </c>
      <c r="T64" s="76" t="s">
        <v>10219</v>
      </c>
      <c r="Y64" s="76"/>
    </row>
    <row r="65" spans="1:25" x14ac:dyDescent="0.25">
      <c r="A65" s="77" t="s">
        <v>10310</v>
      </c>
      <c r="B65" s="77" t="s">
        <v>10321</v>
      </c>
      <c r="C65" s="78">
        <v>45449</v>
      </c>
      <c r="D65" s="79">
        <v>-95.31</v>
      </c>
      <c r="E65" s="79">
        <v>-9.4600000000000009</v>
      </c>
      <c r="F65" s="79">
        <v>-85.85</v>
      </c>
      <c r="G65" s="78">
        <v>45449</v>
      </c>
      <c r="H65" s="77" t="s">
        <v>10322</v>
      </c>
      <c r="I65" s="80">
        <v>1662421</v>
      </c>
      <c r="J65" s="80" t="str">
        <f>VLOOKUP(I65,'ITEM NUMBER (UPDATED)'!A:E,5,0)</f>
        <v>TN55-0481</v>
      </c>
      <c r="K65" s="80">
        <v>209935</v>
      </c>
      <c r="L65" s="77" t="str">
        <f>VLOOKUP(I65,'ITEM NUMBER (UPDATED)'!A:B,2,0)</f>
        <v>Costco01</v>
      </c>
      <c r="M65" s="1" t="str">
        <f>VLOOKUP(I65,'ITEM NUMBER (UPDATED)'!A:C,3,0)</f>
        <v>BLK</v>
      </c>
      <c r="N65" s="1">
        <f>VLOOKUP(I65,'ITEM NUMBER (UPDATED)'!A:D,4,0)</f>
        <v>32</v>
      </c>
      <c r="O65" s="42">
        <f>VLOOKUP(I65,'ITEM NUMBER (UPDATED)'!A:F,6,0)</f>
        <v>85.85</v>
      </c>
      <c r="P65" s="120">
        <f t="shared" si="0"/>
        <v>1</v>
      </c>
      <c r="Q65" s="114">
        <v>85.85</v>
      </c>
      <c r="R65" s="84" t="b">
        <v>1</v>
      </c>
      <c r="S65" t="s">
        <v>1289</v>
      </c>
      <c r="T65" s="76" t="s">
        <v>10219</v>
      </c>
      <c r="Y65" s="76"/>
    </row>
    <row r="66" spans="1:25" x14ac:dyDescent="0.25">
      <c r="A66" s="77" t="s">
        <v>10310</v>
      </c>
      <c r="B66" s="77" t="s">
        <v>10323</v>
      </c>
      <c r="C66" s="78">
        <v>45449</v>
      </c>
      <c r="D66" s="79">
        <v>-39</v>
      </c>
      <c r="E66" s="79">
        <v>0</v>
      </c>
      <c r="F66" s="79">
        <v>-39</v>
      </c>
      <c r="G66" s="78">
        <v>45449</v>
      </c>
      <c r="H66" s="77" t="s">
        <v>10324</v>
      </c>
      <c r="I66" s="80">
        <v>1529947</v>
      </c>
      <c r="J66" s="80" t="str">
        <f>VLOOKUP(I66,'ITEM NUMBER (UPDATED)'!A:E,5,0)</f>
        <v>CO63PN5563E</v>
      </c>
      <c r="K66" s="80">
        <v>209935</v>
      </c>
      <c r="L66" s="77" t="str">
        <f>VLOOKUP(I66,'ITEM NUMBER (UPDATED)'!A:B,2,0)</f>
        <v>Costco01</v>
      </c>
      <c r="M66" s="1" t="str">
        <f>VLOOKUP(I66,'ITEM NUMBER (UPDATED)'!A:C,3,0)</f>
        <v>PETB</v>
      </c>
      <c r="N66" s="1">
        <f>VLOOKUP(I66,'ITEM NUMBER (UPDATED)'!A:D,4,0)</f>
        <v>40</v>
      </c>
      <c r="O66" s="42">
        <f>VLOOKUP(I66,'ITEM NUMBER (UPDATED)'!A:F,6,0)</f>
        <v>39</v>
      </c>
      <c r="P66" s="120">
        <f t="shared" si="0"/>
        <v>1</v>
      </c>
      <c r="Q66" s="114">
        <v>39</v>
      </c>
      <c r="R66" s="84" t="b">
        <v>1</v>
      </c>
      <c r="S66" t="s">
        <v>1289</v>
      </c>
      <c r="T66" s="76" t="s">
        <v>10219</v>
      </c>
      <c r="Y66" s="76"/>
    </row>
    <row r="67" spans="1:25" x14ac:dyDescent="0.25">
      <c r="A67" s="77" t="s">
        <v>10325</v>
      </c>
      <c r="B67" s="77" t="s">
        <v>10326</v>
      </c>
      <c r="C67" s="78">
        <v>45450</v>
      </c>
      <c r="D67" s="79">
        <v>-77.430000000000007</v>
      </c>
      <c r="E67" s="79">
        <v>-15.16</v>
      </c>
      <c r="F67" s="79">
        <v>-62.27</v>
      </c>
      <c r="G67" s="78">
        <v>45450</v>
      </c>
      <c r="H67" s="77" t="s">
        <v>10327</v>
      </c>
      <c r="I67" s="80">
        <v>1339334</v>
      </c>
      <c r="J67" s="80" t="str">
        <f>VLOOKUP(I67,'ITEM NUMBER (UPDATED)'!A:E,5,0)</f>
        <v>BR55-1893</v>
      </c>
      <c r="K67" s="80">
        <v>209947</v>
      </c>
      <c r="L67" s="77" t="str">
        <f>VLOOKUP(I67,'ITEM NUMBER (UPDATED)'!A:B,2,0)</f>
        <v>Costco01</v>
      </c>
      <c r="M67" s="1" t="str">
        <f>VLOOKUP(I67,'ITEM NUMBER (UPDATED)'!A:C,3,0)</f>
        <v>BLK</v>
      </c>
      <c r="N67" s="1">
        <f>VLOOKUP(I67,'ITEM NUMBER (UPDATED)'!A:D,4,0)</f>
        <v>32</v>
      </c>
      <c r="O67" s="42">
        <f>VLOOKUP(I67,'ITEM NUMBER (UPDATED)'!A:F,6,0)</f>
        <v>62.27</v>
      </c>
      <c r="P67" s="120">
        <f t="shared" ref="P67:P130" si="3">F67/-O67</f>
        <v>1</v>
      </c>
      <c r="Q67" s="114">
        <v>62.27</v>
      </c>
      <c r="R67" s="84" t="b">
        <v>1</v>
      </c>
      <c r="S67" t="s">
        <v>1289</v>
      </c>
      <c r="T67" s="76" t="s">
        <v>10219</v>
      </c>
      <c r="Y67" s="76"/>
    </row>
    <row r="68" spans="1:25" x14ac:dyDescent="0.25">
      <c r="A68" s="77" t="s">
        <v>10325</v>
      </c>
      <c r="B68" s="77" t="s">
        <v>10328</v>
      </c>
      <c r="C68" s="78">
        <v>45450</v>
      </c>
      <c r="D68" s="79">
        <v>-39</v>
      </c>
      <c r="E68" s="79">
        <v>0</v>
      </c>
      <c r="F68" s="79">
        <v>-39</v>
      </c>
      <c r="G68" s="78">
        <v>45450</v>
      </c>
      <c r="H68" s="77" t="s">
        <v>10329</v>
      </c>
      <c r="I68" s="80">
        <v>1529947</v>
      </c>
      <c r="J68" s="80" t="str">
        <f>VLOOKUP(I68,'ITEM NUMBER (UPDATED)'!A:E,5,0)</f>
        <v>CO63PN5563E</v>
      </c>
      <c r="K68" s="80">
        <v>209945</v>
      </c>
      <c r="L68" s="77" t="str">
        <f>VLOOKUP(I68,'ITEM NUMBER (UPDATED)'!A:B,2,0)</f>
        <v>Costco01</v>
      </c>
      <c r="M68" s="1" t="str">
        <f>VLOOKUP(I68,'ITEM NUMBER (UPDATED)'!A:C,3,0)</f>
        <v>PETB</v>
      </c>
      <c r="N68" s="1">
        <f>VLOOKUP(I68,'ITEM NUMBER (UPDATED)'!A:D,4,0)</f>
        <v>40</v>
      </c>
      <c r="O68" s="42">
        <f>VLOOKUP(I68,'ITEM NUMBER (UPDATED)'!A:F,6,0)</f>
        <v>39</v>
      </c>
      <c r="P68" s="120">
        <f t="shared" si="3"/>
        <v>1</v>
      </c>
      <c r="Q68" s="114">
        <v>39</v>
      </c>
      <c r="R68" s="84" t="b">
        <v>1</v>
      </c>
      <c r="S68" t="s">
        <v>1289</v>
      </c>
      <c r="T68" s="76" t="s">
        <v>10219</v>
      </c>
      <c r="Y68" s="76"/>
    </row>
    <row r="69" spans="1:25" x14ac:dyDescent="0.25">
      <c r="A69" s="77" t="s">
        <v>10325</v>
      </c>
      <c r="B69" s="77" t="s">
        <v>10330</v>
      </c>
      <c r="C69" s="78">
        <v>45451</v>
      </c>
      <c r="D69" s="79">
        <v>-117</v>
      </c>
      <c r="E69" s="79">
        <v>0</v>
      </c>
      <c r="F69" s="79">
        <v>-117</v>
      </c>
      <c r="G69" s="78">
        <v>45451</v>
      </c>
      <c r="H69" s="77" t="s">
        <v>10331</v>
      </c>
      <c r="I69" s="80">
        <v>1529947</v>
      </c>
      <c r="J69" s="80" t="str">
        <f>VLOOKUP(I69,'ITEM NUMBER (UPDATED)'!A:E,5,0)</f>
        <v>CO63PN5563E</v>
      </c>
      <c r="K69" s="80">
        <v>209945</v>
      </c>
      <c r="L69" s="77" t="str">
        <f>VLOOKUP(I69,'ITEM NUMBER (UPDATED)'!A:B,2,0)</f>
        <v>Costco01</v>
      </c>
      <c r="M69" s="1" t="str">
        <f>VLOOKUP(I69,'ITEM NUMBER (UPDATED)'!A:C,3,0)</f>
        <v>PETB</v>
      </c>
      <c r="N69" s="1">
        <f>VLOOKUP(I69,'ITEM NUMBER (UPDATED)'!A:D,4,0)</f>
        <v>40</v>
      </c>
      <c r="O69" s="42">
        <f>VLOOKUP(I69,'ITEM NUMBER (UPDATED)'!A:F,6,0)</f>
        <v>39</v>
      </c>
      <c r="P69" s="120">
        <f t="shared" si="3"/>
        <v>3</v>
      </c>
      <c r="Q69" s="114">
        <v>39</v>
      </c>
      <c r="R69" s="84" t="b">
        <v>1</v>
      </c>
      <c r="S69" t="s">
        <v>1289</v>
      </c>
      <c r="T69" s="76" t="s">
        <v>10219</v>
      </c>
      <c r="Y69" s="76"/>
    </row>
    <row r="70" spans="1:25" x14ac:dyDescent="0.25">
      <c r="A70" s="77" t="s">
        <v>10325</v>
      </c>
      <c r="B70" s="77" t="s">
        <v>10332</v>
      </c>
      <c r="C70" s="78">
        <v>45452</v>
      </c>
      <c r="D70" s="79">
        <v>-39</v>
      </c>
      <c r="E70" s="79">
        <v>0</v>
      </c>
      <c r="F70" s="79">
        <v>-39</v>
      </c>
      <c r="G70" s="78">
        <v>45452</v>
      </c>
      <c r="H70" s="77" t="s">
        <v>10333</v>
      </c>
      <c r="I70" s="80">
        <v>1529947</v>
      </c>
      <c r="J70" s="80" t="str">
        <f>VLOOKUP(I70,'ITEM NUMBER (UPDATED)'!A:E,5,0)</f>
        <v>CO63PN5563E</v>
      </c>
      <c r="K70" s="80">
        <v>209945</v>
      </c>
      <c r="L70" s="77" t="str">
        <f>VLOOKUP(I70,'ITEM NUMBER (UPDATED)'!A:B,2,0)</f>
        <v>Costco01</v>
      </c>
      <c r="M70" s="1" t="str">
        <f>VLOOKUP(I70,'ITEM NUMBER (UPDATED)'!A:C,3,0)</f>
        <v>PETB</v>
      </c>
      <c r="N70" s="1">
        <f>VLOOKUP(I70,'ITEM NUMBER (UPDATED)'!A:D,4,0)</f>
        <v>40</v>
      </c>
      <c r="O70" s="42">
        <f>VLOOKUP(I70,'ITEM NUMBER (UPDATED)'!A:F,6,0)</f>
        <v>39</v>
      </c>
      <c r="P70" s="120">
        <f t="shared" si="3"/>
        <v>1</v>
      </c>
      <c r="Q70" s="114">
        <v>39</v>
      </c>
      <c r="R70" s="84" t="b">
        <v>1</v>
      </c>
      <c r="S70" t="s">
        <v>1289</v>
      </c>
      <c r="T70" s="76" t="s">
        <v>10219</v>
      </c>
      <c r="Y70" s="76"/>
    </row>
    <row r="71" spans="1:25" x14ac:dyDescent="0.25">
      <c r="A71" s="77" t="s">
        <v>10325</v>
      </c>
      <c r="B71" s="77" t="s">
        <v>10334</v>
      </c>
      <c r="C71" s="78">
        <v>45450</v>
      </c>
      <c r="D71" s="79">
        <v>-95.31</v>
      </c>
      <c r="E71" s="79">
        <v>-9.4600000000000009</v>
      </c>
      <c r="F71" s="79">
        <v>-85.85</v>
      </c>
      <c r="G71" s="78">
        <v>45450</v>
      </c>
      <c r="H71" s="77" t="s">
        <v>10335</v>
      </c>
      <c r="I71" s="80">
        <v>1662422</v>
      </c>
      <c r="J71" s="80" t="str">
        <f>VLOOKUP(I71,'ITEM NUMBER (UPDATED)'!A:E,5,0)</f>
        <v>TN55-0482</v>
      </c>
      <c r="K71" s="80">
        <v>209945</v>
      </c>
      <c r="L71" s="77" t="str">
        <f>VLOOKUP(I71,'ITEM NUMBER (UPDATED)'!A:B,2,0)</f>
        <v>Costco01</v>
      </c>
      <c r="M71" s="1" t="str">
        <f>VLOOKUP(I71,'ITEM NUMBER (UPDATED)'!A:C,3,0)</f>
        <v>BLK</v>
      </c>
      <c r="N71" s="1">
        <f>VLOOKUP(I71,'ITEM NUMBER (UPDATED)'!A:D,4,0)</f>
        <v>32</v>
      </c>
      <c r="O71" s="42">
        <f>VLOOKUP(I71,'ITEM NUMBER (UPDATED)'!A:F,6,0)</f>
        <v>85.85</v>
      </c>
      <c r="P71" s="120">
        <f t="shared" si="3"/>
        <v>1</v>
      </c>
      <c r="Q71" s="114">
        <v>85.85</v>
      </c>
      <c r="R71" s="84" t="b">
        <v>1</v>
      </c>
      <c r="S71" t="s">
        <v>1289</v>
      </c>
      <c r="T71" s="76" t="s">
        <v>10219</v>
      </c>
      <c r="Y71" s="76"/>
    </row>
    <row r="72" spans="1:25" x14ac:dyDescent="0.25">
      <c r="A72" s="77" t="s">
        <v>10325</v>
      </c>
      <c r="B72" s="77" t="s">
        <v>10336</v>
      </c>
      <c r="C72" s="78">
        <v>45450</v>
      </c>
      <c r="D72" s="79">
        <v>-86.72</v>
      </c>
      <c r="E72" s="79">
        <v>-9.3699999999999992</v>
      </c>
      <c r="F72" s="79">
        <v>-77.349999999999994</v>
      </c>
      <c r="G72" s="78">
        <v>45450</v>
      </c>
      <c r="H72" s="77" t="s">
        <v>10337</v>
      </c>
      <c r="I72" s="80">
        <v>1662420</v>
      </c>
      <c r="J72" s="80" t="str">
        <f>VLOOKUP(I72,'ITEM NUMBER (UPDATED)'!A:E,5,0)</f>
        <v>TN55-0480</v>
      </c>
      <c r="K72" s="80">
        <v>209945</v>
      </c>
      <c r="L72" s="77" t="str">
        <f>VLOOKUP(I72,'ITEM NUMBER (UPDATED)'!A:B,2,0)</f>
        <v>Costco01</v>
      </c>
      <c r="M72" s="1" t="str">
        <f>VLOOKUP(I72,'ITEM NUMBER (UPDATED)'!A:C,3,0)</f>
        <v>BLK</v>
      </c>
      <c r="N72" s="1">
        <f>VLOOKUP(I72,'ITEM NUMBER (UPDATED)'!A:D,4,0)</f>
        <v>32</v>
      </c>
      <c r="O72" s="42">
        <f>VLOOKUP(I72,'ITEM NUMBER (UPDATED)'!A:F,6,0)</f>
        <v>77.349999999999994</v>
      </c>
      <c r="P72" s="120">
        <f t="shared" si="3"/>
        <v>1</v>
      </c>
      <c r="Q72" s="114">
        <v>77.349999999999994</v>
      </c>
      <c r="R72" s="84" t="b">
        <v>1</v>
      </c>
      <c r="S72" t="s">
        <v>1289</v>
      </c>
      <c r="T72" s="76" t="s">
        <v>10219</v>
      </c>
      <c r="Y72" s="76"/>
    </row>
    <row r="73" spans="1:25" x14ac:dyDescent="0.25">
      <c r="A73" s="77" t="s">
        <v>10325</v>
      </c>
      <c r="B73" s="77" t="s">
        <v>10338</v>
      </c>
      <c r="C73" s="78">
        <v>45452</v>
      </c>
      <c r="D73" s="79">
        <v>-39</v>
      </c>
      <c r="E73" s="79">
        <v>0</v>
      </c>
      <c r="F73" s="79">
        <v>-39</v>
      </c>
      <c r="G73" s="78">
        <v>45452</v>
      </c>
      <c r="H73" s="77" t="s">
        <v>10339</v>
      </c>
      <c r="I73" s="80">
        <v>1529947</v>
      </c>
      <c r="J73" s="80" t="str">
        <f>VLOOKUP(I73,'ITEM NUMBER (UPDATED)'!A:E,5,0)</f>
        <v>CO63PN5563E</v>
      </c>
      <c r="K73" s="80">
        <v>209945</v>
      </c>
      <c r="L73" s="77" t="str">
        <f>VLOOKUP(I73,'ITEM NUMBER (UPDATED)'!A:B,2,0)</f>
        <v>Costco01</v>
      </c>
      <c r="M73" s="1" t="str">
        <f>VLOOKUP(I73,'ITEM NUMBER (UPDATED)'!A:C,3,0)</f>
        <v>PETB</v>
      </c>
      <c r="N73" s="1">
        <f>VLOOKUP(I73,'ITEM NUMBER (UPDATED)'!A:D,4,0)</f>
        <v>40</v>
      </c>
      <c r="O73" s="42">
        <f>VLOOKUP(I73,'ITEM NUMBER (UPDATED)'!A:F,6,0)</f>
        <v>39</v>
      </c>
      <c r="P73" s="120">
        <f t="shared" si="3"/>
        <v>1</v>
      </c>
      <c r="Q73" s="114">
        <v>39</v>
      </c>
      <c r="R73" s="84" t="b">
        <v>1</v>
      </c>
      <c r="S73" t="s">
        <v>1289</v>
      </c>
      <c r="T73" s="76" t="s">
        <v>10219</v>
      </c>
      <c r="Y73" s="76"/>
    </row>
    <row r="74" spans="1:25" x14ac:dyDescent="0.25">
      <c r="A74" s="77" t="s">
        <v>10325</v>
      </c>
      <c r="B74" s="77" t="s">
        <v>10340</v>
      </c>
      <c r="C74" s="78">
        <v>45450</v>
      </c>
      <c r="D74" s="79">
        <v>-95.31</v>
      </c>
      <c r="E74" s="79">
        <v>-9.4600000000000009</v>
      </c>
      <c r="F74" s="79">
        <v>-85.85</v>
      </c>
      <c r="G74" s="78">
        <v>45450</v>
      </c>
      <c r="H74" s="77" t="s">
        <v>10341</v>
      </c>
      <c r="I74" s="80">
        <v>1662421</v>
      </c>
      <c r="J74" s="80" t="str">
        <f>VLOOKUP(I74,'ITEM NUMBER (UPDATED)'!A:E,5,0)</f>
        <v>TN55-0481</v>
      </c>
      <c r="K74" s="80">
        <v>209945</v>
      </c>
      <c r="L74" s="77" t="str">
        <f>VLOOKUP(I74,'ITEM NUMBER (UPDATED)'!A:B,2,0)</f>
        <v>Costco01</v>
      </c>
      <c r="M74" s="1" t="str">
        <f>VLOOKUP(I74,'ITEM NUMBER (UPDATED)'!A:C,3,0)</f>
        <v>BLK</v>
      </c>
      <c r="N74" s="1">
        <f>VLOOKUP(I74,'ITEM NUMBER (UPDATED)'!A:D,4,0)</f>
        <v>32</v>
      </c>
      <c r="O74" s="42">
        <f>VLOOKUP(I74,'ITEM NUMBER (UPDATED)'!A:F,6,0)</f>
        <v>85.85</v>
      </c>
      <c r="P74" s="120">
        <f t="shared" si="3"/>
        <v>1</v>
      </c>
      <c r="Q74" s="114">
        <v>85.85</v>
      </c>
      <c r="R74" s="84" t="b">
        <v>1</v>
      </c>
      <c r="S74" t="s">
        <v>1289</v>
      </c>
      <c r="T74" s="76" t="s">
        <v>10219</v>
      </c>
      <c r="Y74" s="76"/>
    </row>
    <row r="75" spans="1:25" x14ac:dyDescent="0.25">
      <c r="A75" s="77" t="s">
        <v>10325</v>
      </c>
      <c r="B75" s="77" t="s">
        <v>10342</v>
      </c>
      <c r="C75" s="78">
        <v>45451</v>
      </c>
      <c r="D75" s="79">
        <v>-40.36</v>
      </c>
      <c r="E75" s="79">
        <v>-9.07</v>
      </c>
      <c r="F75" s="79">
        <v>-31.29</v>
      </c>
      <c r="G75" s="78">
        <v>45451</v>
      </c>
      <c r="H75" s="77" t="s">
        <v>10343</v>
      </c>
      <c r="I75" s="80">
        <v>1793729</v>
      </c>
      <c r="J75" s="80" t="str">
        <f>VLOOKUP(I75,'ITEM NUMBER (UPDATED)'!A:E,5,0)</f>
        <v>CO16-374</v>
      </c>
      <c r="K75" s="80">
        <v>209945</v>
      </c>
      <c r="L75" s="77" t="str">
        <f>VLOOKUP(I75,'ITEM NUMBER (UPDATED)'!A:B,2,0)</f>
        <v>Costco01</v>
      </c>
      <c r="M75" s="1" t="str">
        <f>VLOOKUP(I75,'ITEM NUMBER (UPDATED)'!A:C,3,0)</f>
        <v>BASI</v>
      </c>
      <c r="N75" s="1">
        <f>VLOOKUP(I75,'ITEM NUMBER (UPDATED)'!A:D,4,0)</f>
        <v>15</v>
      </c>
      <c r="O75" s="42">
        <f>VLOOKUP(I75,'ITEM NUMBER (UPDATED)'!A:F,6,0)</f>
        <v>31.29</v>
      </c>
      <c r="P75" s="120">
        <f t="shared" si="3"/>
        <v>1</v>
      </c>
      <c r="Q75" s="114">
        <v>31.29</v>
      </c>
      <c r="R75" s="84" t="b">
        <v>1</v>
      </c>
      <c r="S75" t="s">
        <v>1289</v>
      </c>
      <c r="T75" s="76" t="s">
        <v>10219</v>
      </c>
      <c r="Y75" s="76"/>
    </row>
    <row r="76" spans="1:25" x14ac:dyDescent="0.25">
      <c r="A76" s="77" t="s">
        <v>10325</v>
      </c>
      <c r="B76" s="77" t="s">
        <v>10344</v>
      </c>
      <c r="C76" s="78">
        <v>45450</v>
      </c>
      <c r="D76" s="79">
        <v>-26.25</v>
      </c>
      <c r="E76" s="79">
        <v>-8.7200000000000006</v>
      </c>
      <c r="F76" s="79">
        <v>-17.53</v>
      </c>
      <c r="G76" s="78">
        <v>45450</v>
      </c>
      <c r="H76" s="77" t="s">
        <v>10345</v>
      </c>
      <c r="I76" s="80">
        <v>1793725</v>
      </c>
      <c r="J76" s="80" t="str">
        <f>VLOOKUP(I76,'ITEM NUMBER (UPDATED)'!A:E,5,0)</f>
        <v>CO16-371</v>
      </c>
      <c r="K76" s="80">
        <v>209945</v>
      </c>
      <c r="L76" s="77" t="str">
        <f>VLOOKUP(I76,'ITEM NUMBER (UPDATED)'!A:B,2,0)</f>
        <v>Costco01</v>
      </c>
      <c r="M76" s="1" t="str">
        <f>VLOOKUP(I76,'ITEM NUMBER (UPDATED)'!A:C,3,0)</f>
        <v>BASI</v>
      </c>
      <c r="N76" s="1">
        <f>VLOOKUP(I76,'ITEM NUMBER (UPDATED)'!A:D,4,0)</f>
        <v>15</v>
      </c>
      <c r="O76" s="42">
        <f>VLOOKUP(I76,'ITEM NUMBER (UPDATED)'!A:F,6,0)</f>
        <v>17.53</v>
      </c>
      <c r="P76" s="120">
        <f t="shared" si="3"/>
        <v>1</v>
      </c>
      <c r="Q76" s="114">
        <v>17.53</v>
      </c>
      <c r="R76" s="84" t="b">
        <v>1</v>
      </c>
      <c r="S76" t="s">
        <v>1289</v>
      </c>
      <c r="T76" s="76" t="s">
        <v>10219</v>
      </c>
      <c r="Y76" s="76"/>
    </row>
    <row r="77" spans="1:25" x14ac:dyDescent="0.25">
      <c r="A77" s="77" t="s">
        <v>10325</v>
      </c>
      <c r="B77" s="77" t="s">
        <v>10346</v>
      </c>
      <c r="C77" s="78">
        <v>45450</v>
      </c>
      <c r="D77" s="79">
        <v>-22.78</v>
      </c>
      <c r="E77" s="79">
        <v>0</v>
      </c>
      <c r="F77" s="79">
        <v>-22.78</v>
      </c>
      <c r="G77" s="78">
        <v>45450</v>
      </c>
      <c r="H77" s="77" t="s">
        <v>10347</v>
      </c>
      <c r="I77" s="80">
        <v>1529939</v>
      </c>
      <c r="J77" s="80" t="str">
        <f>VLOOKUP(I77,'ITEM NUMBER (UPDATED)'!A:E,5,0)</f>
        <v>CO63PT5559E</v>
      </c>
      <c r="K77" s="80">
        <v>209945</v>
      </c>
      <c r="L77" s="77" t="str">
        <f>VLOOKUP(I77,'ITEM NUMBER (UPDATED)'!A:B,2,0)</f>
        <v>Costco01</v>
      </c>
      <c r="M77" s="1" t="str">
        <f>VLOOKUP(I77,'ITEM NUMBER (UPDATED)'!A:C,3,0)</f>
        <v>PETB</v>
      </c>
      <c r="N77" s="1">
        <f>VLOOKUP(I77,'ITEM NUMBER (UPDATED)'!A:D,4,0)</f>
        <v>40</v>
      </c>
      <c r="O77" s="42">
        <f>VLOOKUP(I77,'ITEM NUMBER (UPDATED)'!A:F,6,0)</f>
        <v>22.78</v>
      </c>
      <c r="P77" s="120">
        <f t="shared" si="3"/>
        <v>1</v>
      </c>
      <c r="Q77" s="114">
        <v>22.78</v>
      </c>
      <c r="R77" s="84" t="b">
        <v>1</v>
      </c>
      <c r="S77" t="s">
        <v>1289</v>
      </c>
      <c r="T77" s="76" t="s">
        <v>10219</v>
      </c>
      <c r="Y77" s="76"/>
    </row>
    <row r="78" spans="1:25" x14ac:dyDescent="0.25">
      <c r="A78" s="77" t="s">
        <v>10325</v>
      </c>
      <c r="B78" s="77" t="s">
        <v>10348</v>
      </c>
      <c r="C78" s="78">
        <v>45450</v>
      </c>
      <c r="D78" s="79">
        <f>E78+F78</f>
        <v>-190.62</v>
      </c>
      <c r="E78" s="79">
        <v>-18.920000000000002</v>
      </c>
      <c r="F78" s="79">
        <v>-171.7</v>
      </c>
      <c r="G78" s="78">
        <v>45450</v>
      </c>
      <c r="H78" s="77" t="s">
        <v>10349</v>
      </c>
      <c r="I78" s="80">
        <v>1662421</v>
      </c>
      <c r="J78" s="80" t="str">
        <f>VLOOKUP(I78,'ITEM NUMBER (UPDATED)'!A:E,5,0)</f>
        <v>TN55-0481</v>
      </c>
      <c r="K78" s="80">
        <v>209945</v>
      </c>
      <c r="L78" s="77" t="str">
        <f>VLOOKUP(I78,'ITEM NUMBER (UPDATED)'!A:B,2,0)</f>
        <v>Costco01</v>
      </c>
      <c r="M78" s="1" t="str">
        <f>VLOOKUP(I78,'ITEM NUMBER (UPDATED)'!A:C,3,0)</f>
        <v>BLK</v>
      </c>
      <c r="N78" s="1">
        <f>VLOOKUP(I78,'ITEM NUMBER (UPDATED)'!A:D,4,0)</f>
        <v>32</v>
      </c>
      <c r="O78" s="42">
        <f>VLOOKUP(I78,'ITEM NUMBER (UPDATED)'!A:F,6,0)</f>
        <v>85.85</v>
      </c>
      <c r="P78" s="120">
        <f t="shared" si="3"/>
        <v>2</v>
      </c>
      <c r="Q78" s="114">
        <v>85.85</v>
      </c>
      <c r="R78" s="84" t="b">
        <v>1</v>
      </c>
      <c r="S78" t="s">
        <v>1289</v>
      </c>
      <c r="T78" s="76" t="s">
        <v>10219</v>
      </c>
      <c r="Y78" s="76"/>
    </row>
    <row r="79" spans="1:25" x14ac:dyDescent="0.25">
      <c r="A79" s="77" t="s">
        <v>10325</v>
      </c>
      <c r="B79" s="77" t="s">
        <v>10348</v>
      </c>
      <c r="C79" s="78">
        <v>45450</v>
      </c>
      <c r="D79" s="79">
        <f>E79+F79</f>
        <v>-190.62</v>
      </c>
      <c r="E79" s="79">
        <v>-18.920000000000002</v>
      </c>
      <c r="F79" s="79">
        <v>-171.7</v>
      </c>
      <c r="G79" s="78">
        <v>45450</v>
      </c>
      <c r="H79" s="77" t="s">
        <v>10349</v>
      </c>
      <c r="I79" s="80">
        <v>1662422</v>
      </c>
      <c r="J79" s="80" t="str">
        <f>VLOOKUP(I79,'ITEM NUMBER (UPDATED)'!A:E,5,0)</f>
        <v>TN55-0482</v>
      </c>
      <c r="K79" s="80">
        <v>209945</v>
      </c>
      <c r="L79" s="77" t="str">
        <f>VLOOKUP(I79,'ITEM NUMBER (UPDATED)'!A:B,2,0)</f>
        <v>Costco01</v>
      </c>
      <c r="M79" s="1" t="str">
        <f>VLOOKUP(I79,'ITEM NUMBER (UPDATED)'!A:C,3,0)</f>
        <v>BLK</v>
      </c>
      <c r="N79" s="1">
        <f>VLOOKUP(I79,'ITEM NUMBER (UPDATED)'!A:D,4,0)</f>
        <v>32</v>
      </c>
      <c r="O79" s="42">
        <f>VLOOKUP(I79,'ITEM NUMBER (UPDATED)'!A:F,6,0)</f>
        <v>85.85</v>
      </c>
      <c r="P79" s="120">
        <f t="shared" si="3"/>
        <v>2</v>
      </c>
      <c r="Q79" s="114">
        <v>85.85</v>
      </c>
      <c r="R79" s="84" t="b">
        <v>1</v>
      </c>
      <c r="S79" t="s">
        <v>1289</v>
      </c>
      <c r="T79" s="76" t="s">
        <v>10219</v>
      </c>
      <c r="Y79" s="76"/>
    </row>
    <row r="80" spans="1:25" x14ac:dyDescent="0.25">
      <c r="A80" s="77" t="s">
        <v>10325</v>
      </c>
      <c r="B80" s="77" t="s">
        <v>10350</v>
      </c>
      <c r="C80" s="78">
        <v>45450</v>
      </c>
      <c r="D80" s="79">
        <v>-24.51</v>
      </c>
      <c r="E80" s="79">
        <v>0</v>
      </c>
      <c r="F80" s="79">
        <v>-24.51</v>
      </c>
      <c r="G80" s="78">
        <v>45450</v>
      </c>
      <c r="H80" s="77" t="s">
        <v>10351</v>
      </c>
      <c r="I80" s="80">
        <v>1775618</v>
      </c>
      <c r="J80" s="80" t="str">
        <f>VLOOKUP(I80,'ITEM NUMBER (UPDATED)'!A:E,5,0)</f>
        <v>CO63HN6256E</v>
      </c>
      <c r="K80" s="80">
        <v>209945</v>
      </c>
      <c r="L80" s="77" t="str">
        <f>VLOOKUP(I80,'ITEM NUMBER (UPDATED)'!A:B,2,0)</f>
        <v>Costco01</v>
      </c>
      <c r="M80" s="1" t="str">
        <f>VLOOKUP(I80,'ITEM NUMBER (UPDATED)'!A:C,3,0)</f>
        <v>PETB</v>
      </c>
      <c r="N80" s="1">
        <f>VLOOKUP(I80,'ITEM NUMBER (UPDATED)'!A:D,4,0)</f>
        <v>40</v>
      </c>
      <c r="O80" s="42">
        <f>VLOOKUP(I80,'ITEM NUMBER (UPDATED)'!A:F,6,0)</f>
        <v>25.8</v>
      </c>
      <c r="P80" s="120">
        <f t="shared" si="3"/>
        <v>0.95000000000000007</v>
      </c>
      <c r="Q80" s="114">
        <v>25.8</v>
      </c>
      <c r="R80" s="84" t="b">
        <v>1</v>
      </c>
      <c r="S80" t="s">
        <v>1289</v>
      </c>
      <c r="T80" s="76" t="s">
        <v>10219</v>
      </c>
      <c r="Y80" s="76"/>
    </row>
    <row r="81" spans="1:25" x14ac:dyDescent="0.25">
      <c r="A81" s="77" t="s">
        <v>10325</v>
      </c>
      <c r="B81" s="77" t="s">
        <v>10352</v>
      </c>
      <c r="C81" s="78">
        <v>45451</v>
      </c>
      <c r="D81" s="79">
        <v>-86.72</v>
      </c>
      <c r="E81" s="79">
        <v>-9.3699999999999992</v>
      </c>
      <c r="F81" s="79">
        <v>-77.349999999999994</v>
      </c>
      <c r="G81" s="78">
        <v>45451</v>
      </c>
      <c r="H81" s="77" t="s">
        <v>10353</v>
      </c>
      <c r="I81" s="80">
        <v>1662420</v>
      </c>
      <c r="J81" s="80" t="str">
        <f>VLOOKUP(I81,'ITEM NUMBER (UPDATED)'!A:E,5,0)</f>
        <v>TN55-0480</v>
      </c>
      <c r="K81" s="80">
        <v>209945</v>
      </c>
      <c r="L81" s="77" t="str">
        <f>VLOOKUP(I81,'ITEM NUMBER (UPDATED)'!A:B,2,0)</f>
        <v>Costco01</v>
      </c>
      <c r="M81" s="1" t="str">
        <f>VLOOKUP(I81,'ITEM NUMBER (UPDATED)'!A:C,3,0)</f>
        <v>BLK</v>
      </c>
      <c r="N81" s="1">
        <f>VLOOKUP(I81,'ITEM NUMBER (UPDATED)'!A:D,4,0)</f>
        <v>32</v>
      </c>
      <c r="O81" s="42">
        <f>VLOOKUP(I81,'ITEM NUMBER (UPDATED)'!A:F,6,0)</f>
        <v>77.349999999999994</v>
      </c>
      <c r="P81" s="120">
        <f t="shared" si="3"/>
        <v>1</v>
      </c>
      <c r="Q81" s="114">
        <v>77.349999999999994</v>
      </c>
      <c r="R81" s="84" t="b">
        <v>1</v>
      </c>
      <c r="S81" t="s">
        <v>1289</v>
      </c>
      <c r="T81" s="76" t="s">
        <v>10219</v>
      </c>
      <c r="Y81" s="76"/>
    </row>
    <row r="82" spans="1:25" x14ac:dyDescent="0.25">
      <c r="A82" s="77" t="s">
        <v>10325</v>
      </c>
      <c r="B82" s="77" t="s">
        <v>10352</v>
      </c>
      <c r="C82" s="78">
        <v>45451</v>
      </c>
      <c r="D82" s="79">
        <f>E82+F82</f>
        <v>-52.5</v>
      </c>
      <c r="E82" s="79">
        <v>-17.440000000000001</v>
      </c>
      <c r="F82" s="79">
        <v>-35.06</v>
      </c>
      <c r="G82" s="78">
        <v>45451</v>
      </c>
      <c r="H82" s="77" t="s">
        <v>10353</v>
      </c>
      <c r="I82" s="80">
        <v>1793725</v>
      </c>
      <c r="J82" s="80" t="str">
        <f>VLOOKUP(I82,'ITEM NUMBER (UPDATED)'!A:E,5,0)</f>
        <v>CO16-371</v>
      </c>
      <c r="K82" s="80">
        <v>209945</v>
      </c>
      <c r="L82" s="77" t="str">
        <f>VLOOKUP(I82,'ITEM NUMBER (UPDATED)'!A:B,2,0)</f>
        <v>Costco01</v>
      </c>
      <c r="M82" s="1" t="str">
        <f>VLOOKUP(I82,'ITEM NUMBER (UPDATED)'!A:C,3,0)</f>
        <v>BASI</v>
      </c>
      <c r="N82" s="1">
        <f>VLOOKUP(I82,'ITEM NUMBER (UPDATED)'!A:D,4,0)</f>
        <v>15</v>
      </c>
      <c r="O82" s="42">
        <f>VLOOKUP(I82,'ITEM NUMBER (UPDATED)'!A:F,6,0)</f>
        <v>17.53</v>
      </c>
      <c r="P82" s="120">
        <f t="shared" si="3"/>
        <v>2</v>
      </c>
      <c r="Q82" s="114">
        <v>17.53</v>
      </c>
      <c r="R82" s="84" t="b">
        <v>1</v>
      </c>
      <c r="S82" t="s">
        <v>1289</v>
      </c>
      <c r="T82" s="76" t="s">
        <v>10219</v>
      </c>
      <c r="Y82" s="76"/>
    </row>
    <row r="83" spans="1:25" x14ac:dyDescent="0.25">
      <c r="A83" s="77" t="s">
        <v>10325</v>
      </c>
      <c r="B83" s="77" t="s">
        <v>10354</v>
      </c>
      <c r="C83" s="78">
        <v>45451</v>
      </c>
      <c r="D83" s="79">
        <v>-26.25</v>
      </c>
      <c r="E83" s="79">
        <v>-8.7200000000000006</v>
      </c>
      <c r="F83" s="79">
        <v>-17.53</v>
      </c>
      <c r="G83" s="78">
        <v>45451</v>
      </c>
      <c r="H83" s="77" t="s">
        <v>10355</v>
      </c>
      <c r="I83" s="80">
        <v>1793725</v>
      </c>
      <c r="J83" s="80" t="str">
        <f>VLOOKUP(I83,'ITEM NUMBER (UPDATED)'!A:E,5,0)</f>
        <v>CO16-371</v>
      </c>
      <c r="K83" s="80">
        <v>209945</v>
      </c>
      <c r="L83" s="77" t="str">
        <f>VLOOKUP(I83,'ITEM NUMBER (UPDATED)'!A:B,2,0)</f>
        <v>Costco01</v>
      </c>
      <c r="M83" s="1" t="str">
        <f>VLOOKUP(I83,'ITEM NUMBER (UPDATED)'!A:C,3,0)</f>
        <v>BASI</v>
      </c>
      <c r="N83" s="1">
        <f>VLOOKUP(I83,'ITEM NUMBER (UPDATED)'!A:D,4,0)</f>
        <v>15</v>
      </c>
      <c r="O83" s="42">
        <f>VLOOKUP(I83,'ITEM NUMBER (UPDATED)'!A:F,6,0)</f>
        <v>17.53</v>
      </c>
      <c r="P83" s="120">
        <f t="shared" si="3"/>
        <v>1</v>
      </c>
      <c r="Q83" s="114">
        <v>17.53</v>
      </c>
      <c r="R83" s="84" t="b">
        <v>1</v>
      </c>
      <c r="S83" t="s">
        <v>1289</v>
      </c>
      <c r="T83" s="76" t="s">
        <v>10219</v>
      </c>
      <c r="Y83" s="76"/>
    </row>
    <row r="84" spans="1:25" x14ac:dyDescent="0.25">
      <c r="A84" s="77" t="s">
        <v>10325</v>
      </c>
      <c r="B84" s="77" t="s">
        <v>10356</v>
      </c>
      <c r="C84" s="78">
        <v>45450</v>
      </c>
      <c r="D84" s="79">
        <v>-42.7</v>
      </c>
      <c r="E84" s="79">
        <v>-11.1</v>
      </c>
      <c r="F84" s="79">
        <v>-31.6</v>
      </c>
      <c r="G84" s="78">
        <v>45450</v>
      </c>
      <c r="H84" s="77" t="s">
        <v>10357</v>
      </c>
      <c r="I84" s="80">
        <v>1540785</v>
      </c>
      <c r="J84" s="80" t="str">
        <f>VLOOKUP(I84,'ITEM NUMBER (UPDATED)'!A:E,5,0)</f>
        <v>BR40-2141</v>
      </c>
      <c r="K84" s="80">
        <v>209945</v>
      </c>
      <c r="L84" s="77" t="str">
        <f>VLOOKUP(I84,'ITEM NUMBER (UPDATED)'!A:B,2,0)</f>
        <v>Costco01</v>
      </c>
      <c r="M84" s="1" t="str">
        <f>VLOOKUP(I84,'ITEM NUMBER (UPDATED)'!A:C,3,0)</f>
        <v>WIN</v>
      </c>
      <c r="N84" s="1">
        <f>VLOOKUP(I84,'ITEM NUMBER (UPDATED)'!A:D,4,0)</f>
        <v>60</v>
      </c>
      <c r="O84" s="42">
        <f>VLOOKUP(I84,'ITEM NUMBER (UPDATED)'!A:F,6,0)</f>
        <v>31.6</v>
      </c>
      <c r="P84" s="120">
        <f t="shared" si="3"/>
        <v>1</v>
      </c>
      <c r="Q84" s="114">
        <v>31.6</v>
      </c>
      <c r="R84" s="84" t="b">
        <v>1</v>
      </c>
      <c r="S84" t="s">
        <v>1289</v>
      </c>
      <c r="T84" s="76" t="s">
        <v>10219</v>
      </c>
      <c r="Y84" s="76"/>
    </row>
    <row r="85" spans="1:25" x14ac:dyDescent="0.25">
      <c r="A85" s="77" t="s">
        <v>10325</v>
      </c>
      <c r="B85" s="77" t="s">
        <v>10356</v>
      </c>
      <c r="C85" s="78">
        <v>45450</v>
      </c>
      <c r="D85" s="79">
        <v>-38.659999999999997</v>
      </c>
      <c r="E85" s="79">
        <v>-10.51</v>
      </c>
      <c r="F85" s="79">
        <v>-28.15</v>
      </c>
      <c r="G85" s="78">
        <v>45450</v>
      </c>
      <c r="H85" s="77" t="s">
        <v>10357</v>
      </c>
      <c r="I85" s="80">
        <v>1593357</v>
      </c>
      <c r="J85" s="80" t="str">
        <f>VLOOKUP(I85,'ITEM NUMBER (UPDATED)'!A:E,5,0)</f>
        <v>BRB40-0010</v>
      </c>
      <c r="K85" s="80">
        <v>209945</v>
      </c>
      <c r="L85" s="77" t="str">
        <f>VLOOKUP(I85,'ITEM NUMBER (UPDATED)'!A:B,2,0)</f>
        <v>Costco01</v>
      </c>
      <c r="M85" s="1" t="str">
        <f>VLOOKUP(I85,'ITEM NUMBER (UPDATED)'!A:C,3,0)</f>
        <v>WIN</v>
      </c>
      <c r="N85" s="1">
        <f>VLOOKUP(I85,'ITEM NUMBER (UPDATED)'!A:D,4,0)</f>
        <v>60</v>
      </c>
      <c r="O85" s="42">
        <f>VLOOKUP(I85,'ITEM NUMBER (UPDATED)'!A:F,6,0)</f>
        <v>28.15</v>
      </c>
      <c r="P85" s="120">
        <f t="shared" si="3"/>
        <v>1</v>
      </c>
      <c r="Q85" s="114">
        <v>28.15</v>
      </c>
      <c r="R85" s="84" t="b">
        <v>1</v>
      </c>
      <c r="S85" t="s">
        <v>1289</v>
      </c>
      <c r="T85" s="76" t="s">
        <v>10219</v>
      </c>
      <c r="Y85" s="76"/>
    </row>
    <row r="86" spans="1:25" x14ac:dyDescent="0.25">
      <c r="A86" s="77" t="s">
        <v>10325</v>
      </c>
      <c r="B86" s="77" t="s">
        <v>10358</v>
      </c>
      <c r="C86" s="78">
        <v>45450</v>
      </c>
      <c r="D86" s="79">
        <v>-95.31</v>
      </c>
      <c r="E86" s="79">
        <v>-9.4600000000000009</v>
      </c>
      <c r="F86" s="79">
        <v>-85.85</v>
      </c>
      <c r="G86" s="78">
        <v>45450</v>
      </c>
      <c r="H86" s="77" t="s">
        <v>10359</v>
      </c>
      <c r="I86" s="80">
        <v>1662421</v>
      </c>
      <c r="J86" s="80" t="str">
        <f>VLOOKUP(I86,'ITEM NUMBER (UPDATED)'!A:E,5,0)</f>
        <v>TN55-0481</v>
      </c>
      <c r="K86" s="80">
        <v>209945</v>
      </c>
      <c r="L86" s="77" t="str">
        <f>VLOOKUP(I86,'ITEM NUMBER (UPDATED)'!A:B,2,0)</f>
        <v>Costco01</v>
      </c>
      <c r="M86" s="1" t="str">
        <f>VLOOKUP(I86,'ITEM NUMBER (UPDATED)'!A:C,3,0)</f>
        <v>BLK</v>
      </c>
      <c r="N86" s="1">
        <f>VLOOKUP(I86,'ITEM NUMBER (UPDATED)'!A:D,4,0)</f>
        <v>32</v>
      </c>
      <c r="O86" s="42">
        <f>VLOOKUP(I86,'ITEM NUMBER (UPDATED)'!A:F,6,0)</f>
        <v>85.85</v>
      </c>
      <c r="P86" s="120">
        <f t="shared" si="3"/>
        <v>1</v>
      </c>
      <c r="Q86" s="114">
        <v>85.85</v>
      </c>
      <c r="R86" s="84" t="b">
        <v>1</v>
      </c>
      <c r="S86" t="s">
        <v>1289</v>
      </c>
      <c r="T86" s="76" t="s">
        <v>10219</v>
      </c>
      <c r="Y86" s="76"/>
    </row>
    <row r="87" spans="1:25" x14ac:dyDescent="0.25">
      <c r="A87" s="77" t="s">
        <v>10325</v>
      </c>
      <c r="B87" s="77" t="s">
        <v>10360</v>
      </c>
      <c r="C87" s="78">
        <v>45450</v>
      </c>
      <c r="D87" s="79">
        <v>-25.55</v>
      </c>
      <c r="E87" s="79">
        <v>0</v>
      </c>
      <c r="F87" s="79">
        <v>-25.55</v>
      </c>
      <c r="G87" s="78">
        <v>45450</v>
      </c>
      <c r="H87" s="77" t="s">
        <v>10361</v>
      </c>
      <c r="I87" s="80">
        <v>1516596</v>
      </c>
      <c r="J87" s="80" t="str">
        <f>VLOOKUP(I87,'ITEM NUMBER (UPDATED)'!A:E,5,0)</f>
        <v>CO63HC5549E</v>
      </c>
      <c r="K87" s="80">
        <v>209945</v>
      </c>
      <c r="L87" s="77" t="str">
        <f>VLOOKUP(I87,'ITEM NUMBER (UPDATED)'!A:B,2,0)</f>
        <v>Costco01</v>
      </c>
      <c r="M87" s="1" t="str">
        <f>VLOOKUP(I87,'ITEM NUMBER (UPDATED)'!A:C,3,0)</f>
        <v>PETB</v>
      </c>
      <c r="N87" s="1">
        <f>VLOOKUP(I87,'ITEM NUMBER (UPDATED)'!A:D,4,0)</f>
        <v>40</v>
      </c>
      <c r="O87" s="42">
        <f>VLOOKUP(I87,'ITEM NUMBER (UPDATED)'!A:F,6,0)</f>
        <v>25.55</v>
      </c>
      <c r="P87" s="120">
        <f t="shared" si="3"/>
        <v>1</v>
      </c>
      <c r="Q87" s="114">
        <v>25.55</v>
      </c>
      <c r="R87" s="84" t="b">
        <v>1</v>
      </c>
      <c r="S87" t="s">
        <v>1289</v>
      </c>
      <c r="T87" s="76" t="s">
        <v>10219</v>
      </c>
      <c r="Y87" s="76"/>
    </row>
    <row r="88" spans="1:25" x14ac:dyDescent="0.25">
      <c r="A88" s="77" t="s">
        <v>10362</v>
      </c>
      <c r="B88" s="77" t="s">
        <v>10363</v>
      </c>
      <c r="C88" s="78">
        <v>45453</v>
      </c>
      <c r="D88" s="79">
        <v>-53.38</v>
      </c>
      <c r="E88" s="79">
        <v>-30.88</v>
      </c>
      <c r="F88" s="79">
        <v>-22.5</v>
      </c>
      <c r="G88" s="78">
        <v>45453</v>
      </c>
      <c r="H88" s="77" t="s">
        <v>10364</v>
      </c>
      <c r="I88" s="80">
        <v>1663069</v>
      </c>
      <c r="J88" s="80" t="str">
        <f>VLOOKUP(I88,'ITEM NUMBER (UPDATED)'!A:E,5,0)</f>
        <v>MT70-0305</v>
      </c>
      <c r="K88" s="80">
        <v>210060</v>
      </c>
      <c r="L88" s="77" t="str">
        <f>VLOOKUP(I88,'ITEM NUMBER (UPDATED)'!A:B,2,0)</f>
        <v>Costco01</v>
      </c>
      <c r="M88" s="1" t="str">
        <f>VLOOKUP(I88,'ITEM NUMBER (UPDATED)'!A:C,3,0)</f>
        <v>BATH</v>
      </c>
      <c r="N88" s="1">
        <f>VLOOKUP(I88,'ITEM NUMBER (UPDATED)'!A:D,4,0)</f>
        <v>55</v>
      </c>
      <c r="O88" s="42">
        <f>VLOOKUP(I88,'ITEM NUMBER (UPDATED)'!A:F,6,0)</f>
        <v>22.5</v>
      </c>
      <c r="P88" s="120">
        <f t="shared" si="3"/>
        <v>1</v>
      </c>
      <c r="Q88" s="114">
        <v>22.5</v>
      </c>
      <c r="R88" s="84" t="b">
        <v>1</v>
      </c>
      <c r="S88" t="s">
        <v>1289</v>
      </c>
      <c r="T88" s="76" t="s">
        <v>10219</v>
      </c>
      <c r="Y88" s="76"/>
    </row>
    <row r="89" spans="1:25" x14ac:dyDescent="0.25">
      <c r="A89" s="77" t="s">
        <v>10362</v>
      </c>
      <c r="B89" s="77" t="s">
        <v>10365</v>
      </c>
      <c r="C89" s="78">
        <v>45453</v>
      </c>
      <c r="D89" s="79">
        <v>-95.31</v>
      </c>
      <c r="E89" s="79">
        <v>-9.4600000000000009</v>
      </c>
      <c r="F89" s="79">
        <v>-85.85</v>
      </c>
      <c r="G89" s="78">
        <v>45453</v>
      </c>
      <c r="H89" s="77" t="s">
        <v>10366</v>
      </c>
      <c r="I89" s="80">
        <v>1662421</v>
      </c>
      <c r="J89" s="80" t="str">
        <f>VLOOKUP(I89,'ITEM NUMBER (UPDATED)'!A:E,5,0)</f>
        <v>TN55-0481</v>
      </c>
      <c r="K89" s="80">
        <v>210060</v>
      </c>
      <c r="L89" s="77" t="str">
        <f>VLOOKUP(I89,'ITEM NUMBER (UPDATED)'!A:B,2,0)</f>
        <v>Costco01</v>
      </c>
      <c r="M89" s="1" t="str">
        <f>VLOOKUP(I89,'ITEM NUMBER (UPDATED)'!A:C,3,0)</f>
        <v>BLK</v>
      </c>
      <c r="N89" s="1">
        <f>VLOOKUP(I89,'ITEM NUMBER (UPDATED)'!A:D,4,0)</f>
        <v>32</v>
      </c>
      <c r="O89" s="42">
        <f>VLOOKUP(I89,'ITEM NUMBER (UPDATED)'!A:F,6,0)</f>
        <v>85.85</v>
      </c>
      <c r="P89" s="120">
        <f t="shared" si="3"/>
        <v>1</v>
      </c>
      <c r="Q89" s="114">
        <v>85.85</v>
      </c>
      <c r="R89" s="84" t="b">
        <v>1</v>
      </c>
      <c r="S89" t="s">
        <v>1289</v>
      </c>
      <c r="T89" s="76" t="s">
        <v>10219</v>
      </c>
      <c r="Y89" s="76"/>
    </row>
    <row r="90" spans="1:25" x14ac:dyDescent="0.25">
      <c r="A90" s="77" t="s">
        <v>10362</v>
      </c>
      <c r="B90" s="77" t="s">
        <v>10367</v>
      </c>
      <c r="C90" s="78">
        <v>45453</v>
      </c>
      <c r="D90" s="79">
        <v>-95.31</v>
      </c>
      <c r="E90" s="79">
        <v>-9.4600000000000009</v>
      </c>
      <c r="F90" s="79">
        <v>-85.85</v>
      </c>
      <c r="G90" s="78">
        <v>45453</v>
      </c>
      <c r="H90" s="77" t="s">
        <v>10368</v>
      </c>
      <c r="I90" s="80">
        <v>1662421</v>
      </c>
      <c r="J90" s="80" t="str">
        <f>VLOOKUP(I90,'ITEM NUMBER (UPDATED)'!A:E,5,0)</f>
        <v>TN55-0481</v>
      </c>
      <c r="K90" s="80">
        <v>210060</v>
      </c>
      <c r="L90" s="77" t="str">
        <f>VLOOKUP(I90,'ITEM NUMBER (UPDATED)'!A:B,2,0)</f>
        <v>Costco01</v>
      </c>
      <c r="M90" s="1" t="str">
        <f>VLOOKUP(I90,'ITEM NUMBER (UPDATED)'!A:C,3,0)</f>
        <v>BLK</v>
      </c>
      <c r="N90" s="1">
        <f>VLOOKUP(I90,'ITEM NUMBER (UPDATED)'!A:D,4,0)</f>
        <v>32</v>
      </c>
      <c r="O90" s="42">
        <f>VLOOKUP(I90,'ITEM NUMBER (UPDATED)'!A:F,6,0)</f>
        <v>85.85</v>
      </c>
      <c r="P90" s="120">
        <f t="shared" si="3"/>
        <v>1</v>
      </c>
      <c r="Q90" s="114">
        <v>85.85</v>
      </c>
      <c r="R90" s="84" t="b">
        <v>1</v>
      </c>
      <c r="S90" t="s">
        <v>1289</v>
      </c>
      <c r="T90" s="76" t="s">
        <v>10219</v>
      </c>
      <c r="Y90" s="76"/>
    </row>
    <row r="91" spans="1:25" x14ac:dyDescent="0.25">
      <c r="A91" s="77" t="s">
        <v>10362</v>
      </c>
      <c r="B91" s="77" t="s">
        <v>10369</v>
      </c>
      <c r="C91" s="78">
        <v>45453</v>
      </c>
      <c r="D91" s="79">
        <v>-42.7</v>
      </c>
      <c r="E91" s="79">
        <v>-11.1</v>
      </c>
      <c r="F91" s="79">
        <v>-31.6</v>
      </c>
      <c r="G91" s="78">
        <v>45453</v>
      </c>
      <c r="H91" s="77" t="s">
        <v>10370</v>
      </c>
      <c r="I91" s="80">
        <v>1540785</v>
      </c>
      <c r="J91" s="80" t="str">
        <f>VLOOKUP(I91,'ITEM NUMBER (UPDATED)'!A:E,5,0)</f>
        <v>BR40-2141</v>
      </c>
      <c r="K91" s="80">
        <v>210060</v>
      </c>
      <c r="L91" s="77" t="str">
        <f>VLOOKUP(I91,'ITEM NUMBER (UPDATED)'!A:B,2,0)</f>
        <v>Costco01</v>
      </c>
      <c r="M91" s="1" t="str">
        <f>VLOOKUP(I91,'ITEM NUMBER (UPDATED)'!A:C,3,0)</f>
        <v>WIN</v>
      </c>
      <c r="N91" s="1">
        <f>VLOOKUP(I91,'ITEM NUMBER (UPDATED)'!A:D,4,0)</f>
        <v>60</v>
      </c>
      <c r="O91" s="42">
        <f>VLOOKUP(I91,'ITEM NUMBER (UPDATED)'!A:F,6,0)</f>
        <v>31.6</v>
      </c>
      <c r="P91" s="120">
        <f t="shared" si="3"/>
        <v>1</v>
      </c>
      <c r="Q91" s="114">
        <v>31.6</v>
      </c>
      <c r="R91" s="84" t="b">
        <v>1</v>
      </c>
      <c r="S91" t="s">
        <v>1289</v>
      </c>
      <c r="T91" s="76" t="s">
        <v>10219</v>
      </c>
      <c r="Y91" s="76"/>
    </row>
    <row r="92" spans="1:25" x14ac:dyDescent="0.25">
      <c r="A92" s="77" t="s">
        <v>10362</v>
      </c>
      <c r="B92" s="77" t="s">
        <v>10371</v>
      </c>
      <c r="C92" s="78">
        <v>45453</v>
      </c>
      <c r="D92" s="79">
        <v>-22.78</v>
      </c>
      <c r="E92" s="79">
        <v>0</v>
      </c>
      <c r="F92" s="79">
        <v>-22.78</v>
      </c>
      <c r="G92" s="78">
        <v>45453</v>
      </c>
      <c r="H92" s="77" t="s">
        <v>10372</v>
      </c>
      <c r="I92" s="80">
        <v>1529944</v>
      </c>
      <c r="J92" s="80" t="str">
        <f>VLOOKUP(I92,'ITEM NUMBER (UPDATED)'!A:E,5,0)</f>
        <v>CO63PT5560E</v>
      </c>
      <c r="K92" s="80">
        <v>210060</v>
      </c>
      <c r="L92" s="77" t="str">
        <f>VLOOKUP(I92,'ITEM NUMBER (UPDATED)'!A:B,2,0)</f>
        <v>Costco01</v>
      </c>
      <c r="M92" s="1" t="str">
        <f>VLOOKUP(I92,'ITEM NUMBER (UPDATED)'!A:C,3,0)</f>
        <v>PETB</v>
      </c>
      <c r="N92" s="1">
        <f>VLOOKUP(I92,'ITEM NUMBER (UPDATED)'!A:D,4,0)</f>
        <v>40</v>
      </c>
      <c r="O92" s="42">
        <f>VLOOKUP(I92,'ITEM NUMBER (UPDATED)'!A:F,6,0)</f>
        <v>22.78</v>
      </c>
      <c r="P92" s="120">
        <f t="shared" si="3"/>
        <v>1</v>
      </c>
      <c r="Q92" s="114">
        <v>22.78</v>
      </c>
      <c r="R92" s="84" t="b">
        <v>1</v>
      </c>
      <c r="S92" t="s">
        <v>1289</v>
      </c>
      <c r="T92" s="76" t="s">
        <v>10219</v>
      </c>
      <c r="Y92" s="76"/>
    </row>
    <row r="93" spans="1:25" x14ac:dyDescent="0.25">
      <c r="A93" s="77" t="s">
        <v>10362</v>
      </c>
      <c r="B93" s="77" t="s">
        <v>10373</v>
      </c>
      <c r="C93" s="78">
        <v>45453</v>
      </c>
      <c r="D93" s="79">
        <v>-95.31</v>
      </c>
      <c r="E93" s="79">
        <v>-9.4600000000000009</v>
      </c>
      <c r="F93" s="79">
        <v>-85.85</v>
      </c>
      <c r="G93" s="78">
        <v>45453</v>
      </c>
      <c r="H93" s="77" t="s">
        <v>10374</v>
      </c>
      <c r="I93" s="80">
        <v>1662422</v>
      </c>
      <c r="J93" s="80" t="str">
        <f>VLOOKUP(I93,'ITEM NUMBER (UPDATED)'!A:E,5,0)</f>
        <v>TN55-0482</v>
      </c>
      <c r="K93" s="80">
        <v>210060</v>
      </c>
      <c r="L93" s="77" t="str">
        <f>VLOOKUP(I93,'ITEM NUMBER (UPDATED)'!A:B,2,0)</f>
        <v>Costco01</v>
      </c>
      <c r="M93" s="1" t="str">
        <f>VLOOKUP(I93,'ITEM NUMBER (UPDATED)'!A:C,3,0)</f>
        <v>BLK</v>
      </c>
      <c r="N93" s="1">
        <f>VLOOKUP(I93,'ITEM NUMBER (UPDATED)'!A:D,4,0)</f>
        <v>32</v>
      </c>
      <c r="O93" s="42">
        <f>VLOOKUP(I93,'ITEM NUMBER (UPDATED)'!A:F,6,0)</f>
        <v>85.85</v>
      </c>
      <c r="P93" s="120">
        <f t="shared" si="3"/>
        <v>1</v>
      </c>
      <c r="Q93" s="114">
        <v>85.85</v>
      </c>
      <c r="R93" s="84" t="b">
        <v>1</v>
      </c>
      <c r="S93" t="s">
        <v>1289</v>
      </c>
      <c r="T93" s="76" t="s">
        <v>10219</v>
      </c>
      <c r="Y93" s="76"/>
    </row>
    <row r="94" spans="1:25" x14ac:dyDescent="0.25">
      <c r="A94" s="77" t="s">
        <v>10362</v>
      </c>
      <c r="B94" s="77" t="s">
        <v>10375</v>
      </c>
      <c r="C94" s="78">
        <v>45453</v>
      </c>
      <c r="D94" s="79">
        <v>-95.31</v>
      </c>
      <c r="E94" s="79">
        <v>-9.4600000000000009</v>
      </c>
      <c r="F94" s="79">
        <v>-85.85</v>
      </c>
      <c r="G94" s="78">
        <v>45453</v>
      </c>
      <c r="H94" s="77" t="s">
        <v>10376</v>
      </c>
      <c r="I94" s="80">
        <v>1662421</v>
      </c>
      <c r="J94" s="80" t="str">
        <f>VLOOKUP(I94,'ITEM NUMBER (UPDATED)'!A:E,5,0)</f>
        <v>TN55-0481</v>
      </c>
      <c r="K94" s="80">
        <v>210060</v>
      </c>
      <c r="L94" s="77" t="str">
        <f>VLOOKUP(I94,'ITEM NUMBER (UPDATED)'!A:B,2,0)</f>
        <v>Costco01</v>
      </c>
      <c r="M94" s="1" t="str">
        <f>VLOOKUP(I94,'ITEM NUMBER (UPDATED)'!A:C,3,0)</f>
        <v>BLK</v>
      </c>
      <c r="N94" s="1">
        <f>VLOOKUP(I94,'ITEM NUMBER (UPDATED)'!A:D,4,0)</f>
        <v>32</v>
      </c>
      <c r="O94" s="42">
        <f>VLOOKUP(I94,'ITEM NUMBER (UPDATED)'!A:F,6,0)</f>
        <v>85.85</v>
      </c>
      <c r="P94" s="120">
        <f t="shared" si="3"/>
        <v>1</v>
      </c>
      <c r="Q94" s="114">
        <v>85.85</v>
      </c>
      <c r="R94" s="84" t="b">
        <v>1</v>
      </c>
      <c r="S94" t="s">
        <v>1289</v>
      </c>
      <c r="T94" s="76" t="s">
        <v>10219</v>
      </c>
      <c r="Y94" s="76"/>
    </row>
    <row r="95" spans="1:25" x14ac:dyDescent="0.25">
      <c r="A95" s="77" t="s">
        <v>10362</v>
      </c>
      <c r="B95" s="77" t="s">
        <v>10377</v>
      </c>
      <c r="C95" s="78">
        <v>45453</v>
      </c>
      <c r="D95" s="79">
        <v>-95.31</v>
      </c>
      <c r="E95" s="79">
        <v>-9.4600000000000009</v>
      </c>
      <c r="F95" s="79">
        <v>-85.85</v>
      </c>
      <c r="G95" s="78">
        <v>45453</v>
      </c>
      <c r="H95" s="77" t="s">
        <v>10378</v>
      </c>
      <c r="I95" s="80">
        <v>1662421</v>
      </c>
      <c r="J95" s="80" t="str">
        <f>VLOOKUP(I95,'ITEM NUMBER (UPDATED)'!A:E,5,0)</f>
        <v>TN55-0481</v>
      </c>
      <c r="K95" s="80">
        <v>210060</v>
      </c>
      <c r="L95" s="77" t="str">
        <f>VLOOKUP(I95,'ITEM NUMBER (UPDATED)'!A:B,2,0)</f>
        <v>Costco01</v>
      </c>
      <c r="M95" s="1" t="str">
        <f>VLOOKUP(I95,'ITEM NUMBER (UPDATED)'!A:C,3,0)</f>
        <v>BLK</v>
      </c>
      <c r="N95" s="1">
        <f>VLOOKUP(I95,'ITEM NUMBER (UPDATED)'!A:D,4,0)</f>
        <v>32</v>
      </c>
      <c r="O95" s="42">
        <f>VLOOKUP(I95,'ITEM NUMBER (UPDATED)'!A:F,6,0)</f>
        <v>85.85</v>
      </c>
      <c r="P95" s="120">
        <f t="shared" si="3"/>
        <v>1</v>
      </c>
      <c r="Q95" s="114">
        <v>85.85</v>
      </c>
      <c r="R95" s="84" t="b">
        <v>1</v>
      </c>
      <c r="S95" t="s">
        <v>1289</v>
      </c>
      <c r="T95" s="76" t="s">
        <v>10219</v>
      </c>
      <c r="Y95" s="76"/>
    </row>
    <row r="96" spans="1:25" x14ac:dyDescent="0.25">
      <c r="A96" s="77" t="s">
        <v>10362</v>
      </c>
      <c r="B96" s="77" t="s">
        <v>10377</v>
      </c>
      <c r="C96" s="78">
        <v>45453</v>
      </c>
      <c r="D96" s="79">
        <v>-95.31</v>
      </c>
      <c r="E96" s="79">
        <v>-9.4600000000000009</v>
      </c>
      <c r="F96" s="79">
        <v>-85.85</v>
      </c>
      <c r="G96" s="78">
        <v>45453</v>
      </c>
      <c r="H96" s="77" t="s">
        <v>10378</v>
      </c>
      <c r="I96" s="80">
        <v>1662422</v>
      </c>
      <c r="J96" s="80" t="str">
        <f>VLOOKUP(I96,'ITEM NUMBER (UPDATED)'!A:E,5,0)</f>
        <v>TN55-0482</v>
      </c>
      <c r="K96" s="80">
        <v>210060</v>
      </c>
      <c r="L96" s="77" t="str">
        <f>VLOOKUP(I96,'ITEM NUMBER (UPDATED)'!A:B,2,0)</f>
        <v>Costco01</v>
      </c>
      <c r="M96" s="1" t="str">
        <f>VLOOKUP(I96,'ITEM NUMBER (UPDATED)'!A:C,3,0)</f>
        <v>BLK</v>
      </c>
      <c r="N96" s="1">
        <f>VLOOKUP(I96,'ITEM NUMBER (UPDATED)'!A:D,4,0)</f>
        <v>32</v>
      </c>
      <c r="O96" s="42">
        <f>VLOOKUP(I96,'ITEM NUMBER (UPDATED)'!A:F,6,0)</f>
        <v>85.85</v>
      </c>
      <c r="P96" s="120">
        <f t="shared" si="3"/>
        <v>1</v>
      </c>
      <c r="Q96" s="114">
        <v>85.85</v>
      </c>
      <c r="R96" s="84" t="b">
        <v>1</v>
      </c>
      <c r="S96" t="s">
        <v>1289</v>
      </c>
      <c r="T96" s="76" t="s">
        <v>10219</v>
      </c>
      <c r="Y96" s="76"/>
    </row>
    <row r="97" spans="1:25" x14ac:dyDescent="0.25">
      <c r="A97" s="77" t="s">
        <v>10362</v>
      </c>
      <c r="B97" s="77" t="s">
        <v>10379</v>
      </c>
      <c r="C97" s="78">
        <v>45453</v>
      </c>
      <c r="D97" s="79">
        <v>-95.31</v>
      </c>
      <c r="E97" s="79">
        <v>-9.4600000000000009</v>
      </c>
      <c r="F97" s="79">
        <v>-85.85</v>
      </c>
      <c r="G97" s="78">
        <v>45453</v>
      </c>
      <c r="H97" s="77" t="s">
        <v>10380</v>
      </c>
      <c r="I97" s="80">
        <v>1662421</v>
      </c>
      <c r="J97" s="80" t="str">
        <f>VLOOKUP(I97,'ITEM NUMBER (UPDATED)'!A:E,5,0)</f>
        <v>TN55-0481</v>
      </c>
      <c r="K97" s="80">
        <v>210060</v>
      </c>
      <c r="L97" s="77" t="str">
        <f>VLOOKUP(I97,'ITEM NUMBER (UPDATED)'!A:B,2,0)</f>
        <v>Costco01</v>
      </c>
      <c r="M97" s="1" t="str">
        <f>VLOOKUP(I97,'ITEM NUMBER (UPDATED)'!A:C,3,0)</f>
        <v>BLK</v>
      </c>
      <c r="N97" s="1">
        <f>VLOOKUP(I97,'ITEM NUMBER (UPDATED)'!A:D,4,0)</f>
        <v>32</v>
      </c>
      <c r="O97" s="42">
        <f>VLOOKUP(I97,'ITEM NUMBER (UPDATED)'!A:F,6,0)</f>
        <v>85.85</v>
      </c>
      <c r="P97" s="120">
        <f t="shared" si="3"/>
        <v>1</v>
      </c>
      <c r="Q97" s="114">
        <v>85.85</v>
      </c>
      <c r="R97" s="84" t="b">
        <v>1</v>
      </c>
      <c r="S97" t="s">
        <v>1289</v>
      </c>
      <c r="T97" s="76" t="s">
        <v>10219</v>
      </c>
      <c r="Y97" s="76"/>
    </row>
    <row r="98" spans="1:25" x14ac:dyDescent="0.25">
      <c r="A98" s="77" t="s">
        <v>10362</v>
      </c>
      <c r="B98" s="77" t="s">
        <v>10379</v>
      </c>
      <c r="C98" s="78">
        <v>45453</v>
      </c>
      <c r="D98" s="79">
        <v>-95.31</v>
      </c>
      <c r="E98" s="79">
        <v>-9.4600000000000009</v>
      </c>
      <c r="F98" s="79">
        <v>-85.85</v>
      </c>
      <c r="G98" s="78">
        <v>45453</v>
      </c>
      <c r="H98" s="77" t="s">
        <v>10380</v>
      </c>
      <c r="I98" s="80">
        <v>1662422</v>
      </c>
      <c r="J98" s="80" t="str">
        <f>VLOOKUP(I98,'ITEM NUMBER (UPDATED)'!A:E,5,0)</f>
        <v>TN55-0482</v>
      </c>
      <c r="K98" s="80">
        <v>210060</v>
      </c>
      <c r="L98" s="77" t="str">
        <f>VLOOKUP(I98,'ITEM NUMBER (UPDATED)'!A:B,2,0)</f>
        <v>Costco01</v>
      </c>
      <c r="M98" s="1" t="str">
        <f>VLOOKUP(I98,'ITEM NUMBER (UPDATED)'!A:C,3,0)</f>
        <v>BLK</v>
      </c>
      <c r="N98" s="1">
        <f>VLOOKUP(I98,'ITEM NUMBER (UPDATED)'!A:D,4,0)</f>
        <v>32</v>
      </c>
      <c r="O98" s="42">
        <f>VLOOKUP(I98,'ITEM NUMBER (UPDATED)'!A:F,6,0)</f>
        <v>85.85</v>
      </c>
      <c r="P98" s="120">
        <f t="shared" si="3"/>
        <v>1</v>
      </c>
      <c r="Q98" s="114">
        <v>85.85</v>
      </c>
      <c r="R98" s="84" t="b">
        <v>1</v>
      </c>
      <c r="S98" t="s">
        <v>1289</v>
      </c>
      <c r="T98" s="76" t="s">
        <v>10219</v>
      </c>
      <c r="Y98" s="76"/>
    </row>
    <row r="99" spans="1:25" x14ac:dyDescent="0.25">
      <c r="A99" s="77" t="s">
        <v>10362</v>
      </c>
      <c r="B99" s="77" t="s">
        <v>10381</v>
      </c>
      <c r="C99" s="78">
        <v>45453</v>
      </c>
      <c r="D99" s="79">
        <v>-25.55</v>
      </c>
      <c r="E99" s="79">
        <v>0</v>
      </c>
      <c r="F99" s="79">
        <v>-25.55</v>
      </c>
      <c r="G99" s="78">
        <v>45453</v>
      </c>
      <c r="H99" s="77" t="s">
        <v>10382</v>
      </c>
      <c r="I99" s="80">
        <v>1516596</v>
      </c>
      <c r="J99" s="80" t="str">
        <f>VLOOKUP(I99,'ITEM NUMBER (UPDATED)'!A:E,5,0)</f>
        <v>CO63HC5549E</v>
      </c>
      <c r="K99" s="80">
        <v>210060</v>
      </c>
      <c r="L99" s="77" t="str">
        <f>VLOOKUP(I99,'ITEM NUMBER (UPDATED)'!A:B,2,0)</f>
        <v>Costco01</v>
      </c>
      <c r="M99" s="1" t="str">
        <f>VLOOKUP(I99,'ITEM NUMBER (UPDATED)'!A:C,3,0)</f>
        <v>PETB</v>
      </c>
      <c r="N99" s="1">
        <f>VLOOKUP(I99,'ITEM NUMBER (UPDATED)'!A:D,4,0)</f>
        <v>40</v>
      </c>
      <c r="O99" s="42">
        <f>VLOOKUP(I99,'ITEM NUMBER (UPDATED)'!A:F,6,0)</f>
        <v>25.55</v>
      </c>
      <c r="P99" s="120">
        <f t="shared" si="3"/>
        <v>1</v>
      </c>
      <c r="Q99" s="114">
        <v>25.55</v>
      </c>
      <c r="R99" s="84" t="b">
        <v>1</v>
      </c>
      <c r="S99" t="s">
        <v>1289</v>
      </c>
      <c r="T99" s="76" t="s">
        <v>10219</v>
      </c>
      <c r="Y99" s="76"/>
    </row>
    <row r="100" spans="1:25" x14ac:dyDescent="0.25">
      <c r="A100" s="77" t="s">
        <v>10383</v>
      </c>
      <c r="B100" s="77" t="s">
        <v>10384</v>
      </c>
      <c r="C100" s="78">
        <v>45454</v>
      </c>
      <c r="D100" s="79">
        <v>-32.380000000000003</v>
      </c>
      <c r="E100" s="79">
        <v>-9.8800000000000008</v>
      </c>
      <c r="F100" s="79">
        <v>-22.5</v>
      </c>
      <c r="G100" s="78">
        <v>45454</v>
      </c>
      <c r="H100" s="77" t="s">
        <v>10385</v>
      </c>
      <c r="I100" s="80">
        <v>1663082</v>
      </c>
      <c r="J100" s="80" t="str">
        <f>VLOOKUP(I100,'ITEM NUMBER (UPDATED)'!A:E,5,0)</f>
        <v>MT70-0308</v>
      </c>
      <c r="K100" s="80">
        <v>210043</v>
      </c>
      <c r="L100" s="77" t="str">
        <f>VLOOKUP(I100,'ITEM NUMBER (UPDATED)'!A:B,2,0)</f>
        <v>Costco01</v>
      </c>
      <c r="M100" s="1" t="str">
        <f>VLOOKUP(I100,'ITEM NUMBER (UPDATED)'!A:C,3,0)</f>
        <v>BATH</v>
      </c>
      <c r="N100" s="1">
        <f>VLOOKUP(I100,'ITEM NUMBER (UPDATED)'!A:D,4,0)</f>
        <v>55</v>
      </c>
      <c r="O100" s="42">
        <f>VLOOKUP(I100,'ITEM NUMBER (UPDATED)'!A:F,6,0)</f>
        <v>22.5</v>
      </c>
      <c r="P100" s="120">
        <f t="shared" si="3"/>
        <v>1</v>
      </c>
      <c r="Q100" s="114">
        <v>22.5</v>
      </c>
      <c r="R100" s="84" t="b">
        <v>1</v>
      </c>
      <c r="S100" t="s">
        <v>1289</v>
      </c>
      <c r="T100" s="76" t="s">
        <v>10219</v>
      </c>
      <c r="Y100" s="76"/>
    </row>
    <row r="101" spans="1:25" x14ac:dyDescent="0.25">
      <c r="A101" s="77" t="s">
        <v>10383</v>
      </c>
      <c r="B101" s="77" t="s">
        <v>10386</v>
      </c>
      <c r="C101" s="78">
        <v>45454</v>
      </c>
      <c r="D101" s="79">
        <v>-22.78</v>
      </c>
      <c r="E101" s="79">
        <v>0</v>
      </c>
      <c r="F101" s="79">
        <v>-22.78</v>
      </c>
      <c r="G101" s="78">
        <v>45454</v>
      </c>
      <c r="H101" s="77" t="s">
        <v>10387</v>
      </c>
      <c r="I101" s="80">
        <v>1529944</v>
      </c>
      <c r="J101" s="80" t="str">
        <f>VLOOKUP(I101,'ITEM NUMBER (UPDATED)'!A:E,5,0)</f>
        <v>CO63PT5560E</v>
      </c>
      <c r="K101" s="80">
        <v>210045</v>
      </c>
      <c r="L101" s="77" t="str">
        <f>VLOOKUP(I101,'ITEM NUMBER (UPDATED)'!A:B,2,0)</f>
        <v>Costco01</v>
      </c>
      <c r="M101" s="1" t="str">
        <f>VLOOKUP(I101,'ITEM NUMBER (UPDATED)'!A:C,3,0)</f>
        <v>PETB</v>
      </c>
      <c r="N101" s="1">
        <f>VLOOKUP(I101,'ITEM NUMBER (UPDATED)'!A:D,4,0)</f>
        <v>40</v>
      </c>
      <c r="O101" s="42">
        <f>VLOOKUP(I101,'ITEM NUMBER (UPDATED)'!A:F,6,0)</f>
        <v>22.78</v>
      </c>
      <c r="P101" s="120">
        <f t="shared" si="3"/>
        <v>1</v>
      </c>
      <c r="Q101" s="114">
        <v>22.78</v>
      </c>
      <c r="R101" s="84" t="b">
        <v>1</v>
      </c>
      <c r="S101" t="s">
        <v>1289</v>
      </c>
      <c r="T101" s="76" t="s">
        <v>10219</v>
      </c>
      <c r="Y101" s="76"/>
    </row>
    <row r="102" spans="1:25" x14ac:dyDescent="0.25">
      <c r="A102" s="77" t="s">
        <v>10383</v>
      </c>
      <c r="B102" s="77" t="s">
        <v>10386</v>
      </c>
      <c r="C102" s="78">
        <v>45454</v>
      </c>
      <c r="D102" s="79">
        <v>-22.78</v>
      </c>
      <c r="E102" s="79">
        <v>0</v>
      </c>
      <c r="F102" s="79">
        <v>-22.78</v>
      </c>
      <c r="G102" s="78">
        <v>45454</v>
      </c>
      <c r="H102" s="77" t="s">
        <v>10387</v>
      </c>
      <c r="I102" s="80">
        <v>1529939</v>
      </c>
      <c r="J102" s="80" t="str">
        <f>VLOOKUP(I102,'ITEM NUMBER (UPDATED)'!A:E,5,0)</f>
        <v>CO63PT5559E</v>
      </c>
      <c r="K102" s="80">
        <v>210045</v>
      </c>
      <c r="L102" s="77" t="str">
        <f>VLOOKUP(I102,'ITEM NUMBER (UPDATED)'!A:B,2,0)</f>
        <v>Costco01</v>
      </c>
      <c r="M102" s="1" t="str">
        <f>VLOOKUP(I102,'ITEM NUMBER (UPDATED)'!A:C,3,0)</f>
        <v>PETB</v>
      </c>
      <c r="N102" s="1">
        <f>VLOOKUP(I102,'ITEM NUMBER (UPDATED)'!A:D,4,0)</f>
        <v>40</v>
      </c>
      <c r="O102" s="42">
        <f>VLOOKUP(I102,'ITEM NUMBER (UPDATED)'!A:F,6,0)</f>
        <v>22.78</v>
      </c>
      <c r="P102" s="120">
        <f t="shared" si="3"/>
        <v>1</v>
      </c>
      <c r="Q102" s="114">
        <v>22.78</v>
      </c>
      <c r="R102" s="84" t="b">
        <v>1</v>
      </c>
      <c r="S102" t="s">
        <v>1289</v>
      </c>
      <c r="T102" s="76" t="s">
        <v>10219</v>
      </c>
      <c r="Y102" s="76"/>
    </row>
    <row r="103" spans="1:25" x14ac:dyDescent="0.25">
      <c r="A103" s="77" t="s">
        <v>10383</v>
      </c>
      <c r="B103" s="77" t="s">
        <v>10388</v>
      </c>
      <c r="C103" s="78">
        <v>45454</v>
      </c>
      <c r="D103" s="79">
        <v>-39</v>
      </c>
      <c r="E103" s="79">
        <v>0</v>
      </c>
      <c r="F103" s="79">
        <v>-39</v>
      </c>
      <c r="G103" s="78">
        <v>45454</v>
      </c>
      <c r="H103" s="77" t="s">
        <v>10389</v>
      </c>
      <c r="I103" s="80">
        <v>1529946</v>
      </c>
      <c r="J103" s="80" t="str">
        <f>VLOOKUP(I103,'ITEM NUMBER (UPDATED)'!A:E,5,0)</f>
        <v>CO63PN5562E</v>
      </c>
      <c r="K103" s="80">
        <v>210045</v>
      </c>
      <c r="L103" s="77" t="str">
        <f>VLOOKUP(I103,'ITEM NUMBER (UPDATED)'!A:B,2,0)</f>
        <v>Costco01</v>
      </c>
      <c r="M103" s="1" t="str">
        <f>VLOOKUP(I103,'ITEM NUMBER (UPDATED)'!A:C,3,0)</f>
        <v>PETB</v>
      </c>
      <c r="N103" s="1">
        <f>VLOOKUP(I103,'ITEM NUMBER (UPDATED)'!A:D,4,0)</f>
        <v>40</v>
      </c>
      <c r="O103" s="42">
        <f>VLOOKUP(I103,'ITEM NUMBER (UPDATED)'!A:F,6,0)</f>
        <v>39</v>
      </c>
      <c r="P103" s="120">
        <f t="shared" si="3"/>
        <v>1</v>
      </c>
      <c r="Q103" s="114">
        <v>39</v>
      </c>
      <c r="R103" s="84" t="b">
        <v>1</v>
      </c>
      <c r="S103" t="s">
        <v>1289</v>
      </c>
      <c r="T103" s="76" t="s">
        <v>10219</v>
      </c>
      <c r="Y103" s="76"/>
    </row>
    <row r="104" spans="1:25" x14ac:dyDescent="0.25">
      <c r="A104" s="77" t="s">
        <v>10383</v>
      </c>
      <c r="B104" s="77" t="s">
        <v>10390</v>
      </c>
      <c r="C104" s="78">
        <v>45454</v>
      </c>
      <c r="D104" s="79">
        <v>-95.31</v>
      </c>
      <c r="E104" s="79">
        <v>-9.4600000000000009</v>
      </c>
      <c r="F104" s="79">
        <v>-85.85</v>
      </c>
      <c r="G104" s="78">
        <v>45454</v>
      </c>
      <c r="H104" s="77" t="s">
        <v>10391</v>
      </c>
      <c r="I104" s="80">
        <v>1662422</v>
      </c>
      <c r="J104" s="80" t="str">
        <f>VLOOKUP(I104,'ITEM NUMBER (UPDATED)'!A:E,5,0)</f>
        <v>TN55-0482</v>
      </c>
      <c r="K104" s="80">
        <v>210045</v>
      </c>
      <c r="L104" s="77" t="str">
        <f>VLOOKUP(I104,'ITEM NUMBER (UPDATED)'!A:B,2,0)</f>
        <v>Costco01</v>
      </c>
      <c r="M104" s="1" t="str">
        <f>VLOOKUP(I104,'ITEM NUMBER (UPDATED)'!A:C,3,0)</f>
        <v>BLK</v>
      </c>
      <c r="N104" s="1">
        <f>VLOOKUP(I104,'ITEM NUMBER (UPDATED)'!A:D,4,0)</f>
        <v>32</v>
      </c>
      <c r="O104" s="42">
        <f>VLOOKUP(I104,'ITEM NUMBER (UPDATED)'!A:F,6,0)</f>
        <v>85.85</v>
      </c>
      <c r="P104" s="120">
        <f t="shared" si="3"/>
        <v>1</v>
      </c>
      <c r="Q104" s="114">
        <v>85.85</v>
      </c>
      <c r="R104" s="84" t="b">
        <v>1</v>
      </c>
      <c r="S104" t="s">
        <v>1289</v>
      </c>
      <c r="T104" s="76" t="s">
        <v>10219</v>
      </c>
      <c r="Y104" s="76"/>
    </row>
    <row r="105" spans="1:25" x14ac:dyDescent="0.25">
      <c r="A105" s="77" t="s">
        <v>10383</v>
      </c>
      <c r="B105" s="77" t="s">
        <v>10392</v>
      </c>
      <c r="C105" s="78">
        <v>45454</v>
      </c>
      <c r="D105" s="79">
        <v>-39</v>
      </c>
      <c r="E105" s="79">
        <v>0</v>
      </c>
      <c r="F105" s="79">
        <v>-39</v>
      </c>
      <c r="G105" s="78">
        <v>45454</v>
      </c>
      <c r="H105" s="77" t="s">
        <v>10393</v>
      </c>
      <c r="I105" s="80">
        <v>1529947</v>
      </c>
      <c r="J105" s="80" t="str">
        <f>VLOOKUP(I105,'ITEM NUMBER (UPDATED)'!A:E,5,0)</f>
        <v>CO63PN5563E</v>
      </c>
      <c r="K105" s="80">
        <v>210045</v>
      </c>
      <c r="L105" s="77" t="str">
        <f>VLOOKUP(I105,'ITEM NUMBER (UPDATED)'!A:B,2,0)</f>
        <v>Costco01</v>
      </c>
      <c r="M105" s="1" t="str">
        <f>VLOOKUP(I105,'ITEM NUMBER (UPDATED)'!A:C,3,0)</f>
        <v>PETB</v>
      </c>
      <c r="N105" s="1">
        <f>VLOOKUP(I105,'ITEM NUMBER (UPDATED)'!A:D,4,0)</f>
        <v>40</v>
      </c>
      <c r="O105" s="42">
        <f>VLOOKUP(I105,'ITEM NUMBER (UPDATED)'!A:F,6,0)</f>
        <v>39</v>
      </c>
      <c r="P105" s="120">
        <f t="shared" si="3"/>
        <v>1</v>
      </c>
      <c r="Q105" s="114">
        <v>39</v>
      </c>
      <c r="R105" s="84" t="b">
        <v>1</v>
      </c>
      <c r="S105" t="s">
        <v>1289</v>
      </c>
      <c r="T105" s="76" t="s">
        <v>10219</v>
      </c>
      <c r="Y105" s="76"/>
    </row>
    <row r="106" spans="1:25" x14ac:dyDescent="0.25">
      <c r="A106" s="77" t="s">
        <v>10383</v>
      </c>
      <c r="B106" s="77" t="s">
        <v>10394</v>
      </c>
      <c r="C106" s="78">
        <v>45454</v>
      </c>
      <c r="D106" s="79">
        <v>-38.659999999999997</v>
      </c>
      <c r="E106" s="79">
        <v>-10.51</v>
      </c>
      <c r="F106" s="79">
        <v>-28.15</v>
      </c>
      <c r="G106" s="78">
        <v>45454</v>
      </c>
      <c r="H106" s="77" t="s">
        <v>10395</v>
      </c>
      <c r="I106" s="80">
        <v>1540783</v>
      </c>
      <c r="J106" s="80" t="str">
        <f>VLOOKUP(I106,'ITEM NUMBER (UPDATED)'!A:E,5,0)</f>
        <v>BR40-2134</v>
      </c>
      <c r="K106" s="80">
        <v>210045</v>
      </c>
      <c r="L106" s="77" t="str">
        <f>VLOOKUP(I106,'ITEM NUMBER (UPDATED)'!A:B,2,0)</f>
        <v>Costco01</v>
      </c>
      <c r="M106" s="1" t="str">
        <f>VLOOKUP(I106,'ITEM NUMBER (UPDATED)'!A:C,3,0)</f>
        <v>WIN</v>
      </c>
      <c r="N106" s="1">
        <f>VLOOKUP(I106,'ITEM NUMBER (UPDATED)'!A:D,4,0)</f>
        <v>60</v>
      </c>
      <c r="O106" s="42">
        <f>VLOOKUP(I106,'ITEM NUMBER (UPDATED)'!A:F,6,0)</f>
        <v>28.15</v>
      </c>
      <c r="P106" s="120">
        <f t="shared" si="3"/>
        <v>1</v>
      </c>
      <c r="Q106" s="114">
        <v>28.15</v>
      </c>
      <c r="R106" s="84" t="b">
        <v>1</v>
      </c>
      <c r="S106" t="s">
        <v>1289</v>
      </c>
      <c r="T106" s="76" t="s">
        <v>10219</v>
      </c>
      <c r="Y106" s="76"/>
    </row>
    <row r="107" spans="1:25" x14ac:dyDescent="0.25">
      <c r="A107" s="77" t="s">
        <v>10383</v>
      </c>
      <c r="B107" s="77" t="s">
        <v>10396</v>
      </c>
      <c r="C107" s="78">
        <v>45454</v>
      </c>
      <c r="D107" s="79">
        <v>-25.55</v>
      </c>
      <c r="E107" s="79">
        <v>0</v>
      </c>
      <c r="F107" s="79">
        <v>-25.55</v>
      </c>
      <c r="G107" s="78">
        <v>45454</v>
      </c>
      <c r="H107" s="77" t="s">
        <v>10397</v>
      </c>
      <c r="I107" s="80">
        <v>1516597</v>
      </c>
      <c r="J107" s="80" t="str">
        <f>VLOOKUP(I107,'ITEM NUMBER (UPDATED)'!A:E,5,0)</f>
        <v>CO63HC5550E</v>
      </c>
      <c r="K107" s="80">
        <v>210045</v>
      </c>
      <c r="L107" s="77" t="str">
        <f>VLOOKUP(I107,'ITEM NUMBER (UPDATED)'!A:B,2,0)</f>
        <v>Costco01</v>
      </c>
      <c r="M107" s="1" t="str">
        <f>VLOOKUP(I107,'ITEM NUMBER (UPDATED)'!A:C,3,0)</f>
        <v>PETB</v>
      </c>
      <c r="N107" s="1">
        <f>VLOOKUP(I107,'ITEM NUMBER (UPDATED)'!A:D,4,0)</f>
        <v>40</v>
      </c>
      <c r="O107" s="42">
        <f>VLOOKUP(I107,'ITEM NUMBER (UPDATED)'!A:F,6,0)</f>
        <v>25.55</v>
      </c>
      <c r="P107" s="120">
        <f t="shared" si="3"/>
        <v>1</v>
      </c>
      <c r="Q107" s="114">
        <v>25.55</v>
      </c>
      <c r="R107" s="84" t="b">
        <v>1</v>
      </c>
      <c r="S107" t="s">
        <v>1289</v>
      </c>
      <c r="T107" s="76" t="s">
        <v>10219</v>
      </c>
      <c r="Y107" s="76"/>
    </row>
    <row r="108" spans="1:25" x14ac:dyDescent="0.25">
      <c r="A108" s="77" t="s">
        <v>10383</v>
      </c>
      <c r="B108" s="77" t="s">
        <v>10396</v>
      </c>
      <c r="C108" s="78">
        <v>45454</v>
      </c>
      <c r="D108" s="79">
        <v>-24.51</v>
      </c>
      <c r="E108" s="79">
        <v>0</v>
      </c>
      <c r="F108" s="79">
        <v>-24.51</v>
      </c>
      <c r="G108" s="78">
        <v>45454</v>
      </c>
      <c r="H108" s="77" t="s">
        <v>10397</v>
      </c>
      <c r="I108" s="80">
        <v>1775622</v>
      </c>
      <c r="J108" s="80" t="str">
        <f>VLOOKUP(I108,'ITEM NUMBER (UPDATED)'!A:E,5,0)</f>
        <v>CO63HN6260E</v>
      </c>
      <c r="K108" s="80">
        <v>210045</v>
      </c>
      <c r="L108" s="77" t="str">
        <f>VLOOKUP(I108,'ITEM NUMBER (UPDATED)'!A:B,2,0)</f>
        <v>Costco01</v>
      </c>
      <c r="M108" s="1" t="str">
        <f>VLOOKUP(I108,'ITEM NUMBER (UPDATED)'!A:C,3,0)</f>
        <v>PETB</v>
      </c>
      <c r="N108" s="1">
        <f>VLOOKUP(I108,'ITEM NUMBER (UPDATED)'!A:D,4,0)</f>
        <v>40</v>
      </c>
      <c r="O108" s="42">
        <f>VLOOKUP(I108,'ITEM NUMBER (UPDATED)'!A:F,6,0)</f>
        <v>25.8</v>
      </c>
      <c r="P108" s="120">
        <f t="shared" si="3"/>
        <v>0.95000000000000007</v>
      </c>
      <c r="Q108" s="114">
        <v>25.8</v>
      </c>
      <c r="R108" s="84" t="b">
        <v>1</v>
      </c>
      <c r="S108" t="s">
        <v>1289</v>
      </c>
      <c r="T108" s="76" t="s">
        <v>10219</v>
      </c>
      <c r="Y108" s="76"/>
    </row>
    <row r="109" spans="1:25" x14ac:dyDescent="0.25">
      <c r="A109" s="77" t="s">
        <v>10383</v>
      </c>
      <c r="B109" s="77" t="s">
        <v>10398</v>
      </c>
      <c r="C109" s="78">
        <v>45454</v>
      </c>
      <c r="D109" s="79">
        <v>-32.4</v>
      </c>
      <c r="E109" s="79">
        <v>-8.86</v>
      </c>
      <c r="F109" s="79">
        <v>-23.54</v>
      </c>
      <c r="G109" s="78">
        <v>45454</v>
      </c>
      <c r="H109" s="77" t="s">
        <v>10399</v>
      </c>
      <c r="I109" s="80">
        <v>1793726</v>
      </c>
      <c r="J109" s="80" t="str">
        <f>VLOOKUP(I109,'ITEM NUMBER (UPDATED)'!A:E,5,0)</f>
        <v>CO16-372</v>
      </c>
      <c r="K109" s="80">
        <v>210045</v>
      </c>
      <c r="L109" s="77" t="str">
        <f>VLOOKUP(I109,'ITEM NUMBER (UPDATED)'!A:B,2,0)</f>
        <v>Costco01</v>
      </c>
      <c r="M109" s="1" t="str">
        <f>VLOOKUP(I109,'ITEM NUMBER (UPDATED)'!A:C,3,0)</f>
        <v>BASI</v>
      </c>
      <c r="N109" s="1">
        <f>VLOOKUP(I109,'ITEM NUMBER (UPDATED)'!A:D,4,0)</f>
        <v>15</v>
      </c>
      <c r="O109" s="42">
        <f>VLOOKUP(I109,'ITEM NUMBER (UPDATED)'!A:F,6,0)</f>
        <v>23.54</v>
      </c>
      <c r="P109" s="120">
        <f t="shared" si="3"/>
        <v>1</v>
      </c>
      <c r="Q109" s="114">
        <v>23.54</v>
      </c>
      <c r="R109" s="84" t="b">
        <v>1</v>
      </c>
      <c r="S109" t="s">
        <v>1289</v>
      </c>
      <c r="T109" s="76" t="s">
        <v>10219</v>
      </c>
      <c r="Y109" s="76"/>
    </row>
    <row r="110" spans="1:25" x14ac:dyDescent="0.25">
      <c r="A110" s="77" t="s">
        <v>10383</v>
      </c>
      <c r="B110" s="77" t="s">
        <v>10400</v>
      </c>
      <c r="C110" s="78">
        <v>45454</v>
      </c>
      <c r="D110" s="79">
        <v>-86.72</v>
      </c>
      <c r="E110" s="79">
        <v>-9.3699999999999992</v>
      </c>
      <c r="F110" s="79">
        <v>-77.349999999999994</v>
      </c>
      <c r="G110" s="78">
        <v>45454</v>
      </c>
      <c r="H110" s="77" t="s">
        <v>10401</v>
      </c>
      <c r="I110" s="80">
        <v>1662420</v>
      </c>
      <c r="J110" s="80" t="str">
        <f>VLOOKUP(I110,'ITEM NUMBER (UPDATED)'!A:E,5,0)</f>
        <v>TN55-0480</v>
      </c>
      <c r="K110" s="80">
        <v>210045</v>
      </c>
      <c r="L110" s="77" t="str">
        <f>VLOOKUP(I110,'ITEM NUMBER (UPDATED)'!A:B,2,0)</f>
        <v>Costco01</v>
      </c>
      <c r="M110" s="1" t="str">
        <f>VLOOKUP(I110,'ITEM NUMBER (UPDATED)'!A:C,3,0)</f>
        <v>BLK</v>
      </c>
      <c r="N110" s="1">
        <f>VLOOKUP(I110,'ITEM NUMBER (UPDATED)'!A:D,4,0)</f>
        <v>32</v>
      </c>
      <c r="O110" s="42">
        <f>VLOOKUP(I110,'ITEM NUMBER (UPDATED)'!A:F,6,0)</f>
        <v>77.349999999999994</v>
      </c>
      <c r="P110" s="120">
        <f t="shared" si="3"/>
        <v>1</v>
      </c>
      <c r="Q110" s="114">
        <v>77.349999999999994</v>
      </c>
      <c r="R110" s="84" t="b">
        <v>1</v>
      </c>
      <c r="S110" t="s">
        <v>1289</v>
      </c>
      <c r="T110" s="76" t="s">
        <v>10219</v>
      </c>
      <c r="Y110" s="76"/>
    </row>
    <row r="111" spans="1:25" x14ac:dyDescent="0.25">
      <c r="A111" s="77" t="s">
        <v>10402</v>
      </c>
      <c r="B111" s="77" t="s">
        <v>10403</v>
      </c>
      <c r="C111" s="78">
        <v>45455</v>
      </c>
      <c r="D111" s="79">
        <v>-39</v>
      </c>
      <c r="E111" s="79">
        <v>0</v>
      </c>
      <c r="F111" s="79">
        <v>-39</v>
      </c>
      <c r="G111" s="78">
        <v>45455</v>
      </c>
      <c r="H111" s="77" t="s">
        <v>10404</v>
      </c>
      <c r="I111" s="80">
        <v>1529946</v>
      </c>
      <c r="J111" s="80" t="str">
        <f>VLOOKUP(I111,'ITEM NUMBER (UPDATED)'!A:E,5,0)</f>
        <v>CO63PN5562E</v>
      </c>
      <c r="K111" s="80">
        <v>210188</v>
      </c>
      <c r="L111" s="77" t="str">
        <f>VLOOKUP(I111,'ITEM NUMBER (UPDATED)'!A:B,2,0)</f>
        <v>Costco01</v>
      </c>
      <c r="M111" s="1" t="str">
        <f>VLOOKUP(I111,'ITEM NUMBER (UPDATED)'!A:C,3,0)</f>
        <v>PETB</v>
      </c>
      <c r="N111" s="1">
        <f>VLOOKUP(I111,'ITEM NUMBER (UPDATED)'!A:D,4,0)</f>
        <v>40</v>
      </c>
      <c r="O111" s="42">
        <f>VLOOKUP(I111,'ITEM NUMBER (UPDATED)'!A:F,6,0)</f>
        <v>39</v>
      </c>
      <c r="P111" s="120">
        <f t="shared" si="3"/>
        <v>1</v>
      </c>
      <c r="Q111" s="114">
        <v>39</v>
      </c>
      <c r="R111" s="84" t="b">
        <v>1</v>
      </c>
      <c r="S111" t="s">
        <v>1289</v>
      </c>
      <c r="T111" s="76" t="s">
        <v>10219</v>
      </c>
      <c r="Y111" s="76"/>
    </row>
    <row r="112" spans="1:25" x14ac:dyDescent="0.25">
      <c r="A112" s="77" t="s">
        <v>10402</v>
      </c>
      <c r="B112" s="77" t="s">
        <v>10405</v>
      </c>
      <c r="C112" s="78">
        <v>45455</v>
      </c>
      <c r="D112" s="79">
        <v>-39</v>
      </c>
      <c r="E112" s="79">
        <v>0</v>
      </c>
      <c r="F112" s="79">
        <v>-39</v>
      </c>
      <c r="G112" s="78">
        <v>45455</v>
      </c>
      <c r="H112" s="77" t="s">
        <v>10406</v>
      </c>
      <c r="I112" s="80">
        <v>1529947</v>
      </c>
      <c r="J112" s="80" t="str">
        <f>VLOOKUP(I112,'ITEM NUMBER (UPDATED)'!A:E,5,0)</f>
        <v>CO63PN5563E</v>
      </c>
      <c r="K112" s="80">
        <v>210188</v>
      </c>
      <c r="L112" s="77" t="str">
        <f>VLOOKUP(I112,'ITEM NUMBER (UPDATED)'!A:B,2,0)</f>
        <v>Costco01</v>
      </c>
      <c r="M112" s="1" t="str">
        <f>VLOOKUP(I112,'ITEM NUMBER (UPDATED)'!A:C,3,0)</f>
        <v>PETB</v>
      </c>
      <c r="N112" s="1">
        <f>VLOOKUP(I112,'ITEM NUMBER (UPDATED)'!A:D,4,0)</f>
        <v>40</v>
      </c>
      <c r="O112" s="42">
        <f>VLOOKUP(I112,'ITEM NUMBER (UPDATED)'!A:F,6,0)</f>
        <v>39</v>
      </c>
      <c r="P112" s="120">
        <f t="shared" si="3"/>
        <v>1</v>
      </c>
      <c r="Q112" s="114">
        <v>39</v>
      </c>
      <c r="R112" s="84" t="b">
        <v>1</v>
      </c>
      <c r="S112" t="s">
        <v>1289</v>
      </c>
      <c r="T112" s="76" t="s">
        <v>10219</v>
      </c>
      <c r="Y112" s="76"/>
    </row>
    <row r="113" spans="1:25" x14ac:dyDescent="0.25">
      <c r="A113" s="77" t="s">
        <v>10402</v>
      </c>
      <c r="B113" s="77" t="s">
        <v>10407</v>
      </c>
      <c r="C113" s="78">
        <v>45455</v>
      </c>
      <c r="D113" s="79">
        <v>-38.659999999999997</v>
      </c>
      <c r="E113" s="79">
        <v>-10.51</v>
      </c>
      <c r="F113" s="79">
        <v>-28.15</v>
      </c>
      <c r="G113" s="78">
        <v>45455</v>
      </c>
      <c r="H113" s="77" t="s">
        <v>10408</v>
      </c>
      <c r="I113" s="80">
        <v>1540780</v>
      </c>
      <c r="J113" s="80" t="str">
        <f>VLOOKUP(I113,'ITEM NUMBER (UPDATED)'!A:E,5,0)</f>
        <v>BR40-2136</v>
      </c>
      <c r="K113" s="80">
        <v>210188</v>
      </c>
      <c r="L113" s="77" t="str">
        <f>VLOOKUP(I113,'ITEM NUMBER (UPDATED)'!A:B,2,0)</f>
        <v>Costco01</v>
      </c>
      <c r="M113" s="1" t="str">
        <f>VLOOKUP(I113,'ITEM NUMBER (UPDATED)'!A:C,3,0)</f>
        <v>WIN</v>
      </c>
      <c r="N113" s="1">
        <f>VLOOKUP(I113,'ITEM NUMBER (UPDATED)'!A:D,4,0)</f>
        <v>60</v>
      </c>
      <c r="O113" s="42">
        <f>VLOOKUP(I113,'ITEM NUMBER (UPDATED)'!A:F,6,0)</f>
        <v>28.15</v>
      </c>
      <c r="P113" s="120">
        <f t="shared" si="3"/>
        <v>1</v>
      </c>
      <c r="Q113" s="114">
        <v>28.15</v>
      </c>
      <c r="R113" s="84" t="b">
        <v>1</v>
      </c>
      <c r="S113" t="s">
        <v>1289</v>
      </c>
      <c r="T113" s="76" t="s">
        <v>10219</v>
      </c>
      <c r="Y113" s="76"/>
    </row>
    <row r="114" spans="1:25" x14ac:dyDescent="0.25">
      <c r="A114" s="77" t="s">
        <v>10402</v>
      </c>
      <c r="B114" s="77" t="s">
        <v>10409</v>
      </c>
      <c r="C114" s="78">
        <v>45455</v>
      </c>
      <c r="D114" s="79">
        <v>-49.02</v>
      </c>
      <c r="E114" s="79">
        <v>0</v>
      </c>
      <c r="F114" s="79">
        <v>-49.02</v>
      </c>
      <c r="G114" s="78">
        <v>45455</v>
      </c>
      <c r="H114" s="77" t="s">
        <v>10410</v>
      </c>
      <c r="I114" s="80">
        <v>1775619</v>
      </c>
      <c r="J114" s="80" t="str">
        <f>VLOOKUP(I114,'ITEM NUMBER (UPDATED)'!A:E,5,0)</f>
        <v>CO63HN6257E</v>
      </c>
      <c r="K114" s="80">
        <v>210188</v>
      </c>
      <c r="L114" s="77" t="str">
        <f>VLOOKUP(I114,'ITEM NUMBER (UPDATED)'!A:B,2,0)</f>
        <v>Costco01</v>
      </c>
      <c r="M114" s="1" t="str">
        <f>VLOOKUP(I114,'ITEM NUMBER (UPDATED)'!A:C,3,0)</f>
        <v>PETB</v>
      </c>
      <c r="N114" s="1">
        <f>VLOOKUP(I114,'ITEM NUMBER (UPDATED)'!A:D,4,0)</f>
        <v>40</v>
      </c>
      <c r="O114" s="42">
        <f>VLOOKUP(I114,'ITEM NUMBER (UPDATED)'!A:F,6,0)</f>
        <v>25.8</v>
      </c>
      <c r="P114" s="120">
        <f t="shared" si="3"/>
        <v>1.9000000000000001</v>
      </c>
      <c r="Q114" s="114">
        <v>25.8</v>
      </c>
      <c r="R114" s="84" t="b">
        <v>1</v>
      </c>
      <c r="S114" t="s">
        <v>1289</v>
      </c>
      <c r="T114" s="76" t="s">
        <v>10219</v>
      </c>
      <c r="Y114" s="76"/>
    </row>
    <row r="115" spans="1:25" x14ac:dyDescent="0.25">
      <c r="A115" s="77" t="s">
        <v>10402</v>
      </c>
      <c r="B115" s="77" t="s">
        <v>10411</v>
      </c>
      <c r="C115" s="78">
        <v>45455</v>
      </c>
      <c r="D115" s="79">
        <f>E115+F115</f>
        <v>-115.98</v>
      </c>
      <c r="E115" s="79">
        <v>-31.53</v>
      </c>
      <c r="F115" s="79">
        <v>-84.45</v>
      </c>
      <c r="G115" s="78">
        <v>45455</v>
      </c>
      <c r="H115" s="77" t="s">
        <v>10412</v>
      </c>
      <c r="I115" s="80">
        <v>1540783</v>
      </c>
      <c r="J115" s="80" t="str">
        <f>VLOOKUP(I115,'ITEM NUMBER (UPDATED)'!A:E,5,0)</f>
        <v>BR40-2134</v>
      </c>
      <c r="K115" s="80">
        <v>210188</v>
      </c>
      <c r="L115" s="77" t="str">
        <f>VLOOKUP(I115,'ITEM NUMBER (UPDATED)'!A:B,2,0)</f>
        <v>Costco01</v>
      </c>
      <c r="M115" s="1" t="str">
        <f>VLOOKUP(I115,'ITEM NUMBER (UPDATED)'!A:C,3,0)</f>
        <v>WIN</v>
      </c>
      <c r="N115" s="1">
        <f>VLOOKUP(I115,'ITEM NUMBER (UPDATED)'!A:D,4,0)</f>
        <v>60</v>
      </c>
      <c r="O115" s="42">
        <f>VLOOKUP(I115,'ITEM NUMBER (UPDATED)'!A:F,6,0)</f>
        <v>28.15</v>
      </c>
      <c r="P115" s="120">
        <f t="shared" si="3"/>
        <v>3.0000000000000004</v>
      </c>
      <c r="Q115" s="114">
        <v>28.15</v>
      </c>
      <c r="R115" s="84" t="b">
        <v>1</v>
      </c>
      <c r="S115" t="s">
        <v>1289</v>
      </c>
      <c r="T115" s="76" t="s">
        <v>10219</v>
      </c>
      <c r="Y115" s="76"/>
    </row>
    <row r="116" spans="1:25" x14ac:dyDescent="0.25">
      <c r="A116" s="77" t="s">
        <v>10402</v>
      </c>
      <c r="B116" s="77" t="s">
        <v>10411</v>
      </c>
      <c r="C116" s="78">
        <v>45455</v>
      </c>
      <c r="D116" s="79">
        <f t="shared" ref="D116:D117" si="4">E116+F116</f>
        <v>-42.7</v>
      </c>
      <c r="E116" s="79">
        <v>-11.1</v>
      </c>
      <c r="F116" s="79">
        <v>-31.6</v>
      </c>
      <c r="G116" s="78">
        <v>45455</v>
      </c>
      <c r="H116" s="77" t="s">
        <v>10412</v>
      </c>
      <c r="I116" s="80">
        <v>1593358</v>
      </c>
      <c r="J116" s="80" t="str">
        <f>VLOOKUP(I116,'ITEM NUMBER (UPDATED)'!A:E,5,0)</f>
        <v>BRB40-0007</v>
      </c>
      <c r="K116" s="80">
        <v>210188</v>
      </c>
      <c r="L116" s="77" t="str">
        <f>VLOOKUP(I116,'ITEM NUMBER (UPDATED)'!A:B,2,0)</f>
        <v>Costco01</v>
      </c>
      <c r="M116" s="1" t="str">
        <f>VLOOKUP(I116,'ITEM NUMBER (UPDATED)'!A:C,3,0)</f>
        <v>WIN</v>
      </c>
      <c r="N116" s="1">
        <f>VLOOKUP(I116,'ITEM NUMBER (UPDATED)'!A:D,4,0)</f>
        <v>60</v>
      </c>
      <c r="O116" s="42">
        <f>VLOOKUP(I116,'ITEM NUMBER (UPDATED)'!A:F,6,0)</f>
        <v>31.6</v>
      </c>
      <c r="P116" s="120">
        <f t="shared" si="3"/>
        <v>1</v>
      </c>
      <c r="Q116" s="114">
        <v>31.6</v>
      </c>
      <c r="R116" s="84" t="b">
        <v>1</v>
      </c>
      <c r="S116" t="s">
        <v>1289</v>
      </c>
      <c r="T116" s="76" t="s">
        <v>10219</v>
      </c>
      <c r="Y116" s="76"/>
    </row>
    <row r="117" spans="1:25" x14ac:dyDescent="0.25">
      <c r="A117" s="77" t="s">
        <v>10402</v>
      </c>
      <c r="B117" s="77" t="s">
        <v>10411</v>
      </c>
      <c r="C117" s="78">
        <v>45455</v>
      </c>
      <c r="D117" s="79">
        <f t="shared" si="4"/>
        <v>-86.72</v>
      </c>
      <c r="E117" s="79">
        <v>-9.3699999999999992</v>
      </c>
      <c r="F117" s="79">
        <v>-77.349999999999994</v>
      </c>
      <c r="G117" s="78">
        <v>45455</v>
      </c>
      <c r="H117" s="77" t="s">
        <v>10412</v>
      </c>
      <c r="I117" s="80">
        <v>1662420</v>
      </c>
      <c r="J117" s="80" t="str">
        <f>VLOOKUP(I117,'ITEM NUMBER (UPDATED)'!A:E,5,0)</f>
        <v>TN55-0480</v>
      </c>
      <c r="K117" s="80">
        <v>210188</v>
      </c>
      <c r="L117" s="77" t="str">
        <f>VLOOKUP(I117,'ITEM NUMBER (UPDATED)'!A:B,2,0)</f>
        <v>Costco01</v>
      </c>
      <c r="M117" s="1" t="str">
        <f>VLOOKUP(I117,'ITEM NUMBER (UPDATED)'!A:C,3,0)</f>
        <v>BLK</v>
      </c>
      <c r="N117" s="1">
        <f>VLOOKUP(I117,'ITEM NUMBER (UPDATED)'!A:D,4,0)</f>
        <v>32</v>
      </c>
      <c r="O117" s="42">
        <f>VLOOKUP(I117,'ITEM NUMBER (UPDATED)'!A:F,6,0)</f>
        <v>77.349999999999994</v>
      </c>
      <c r="P117" s="120">
        <f t="shared" si="3"/>
        <v>1</v>
      </c>
      <c r="Q117" s="114">
        <v>77.349999999999994</v>
      </c>
      <c r="R117" s="84" t="b">
        <v>1</v>
      </c>
      <c r="S117" t="s">
        <v>1289</v>
      </c>
      <c r="T117" s="76" t="s">
        <v>10219</v>
      </c>
      <c r="Y117" s="76"/>
    </row>
    <row r="118" spans="1:25" x14ac:dyDescent="0.25">
      <c r="A118" s="77" t="s">
        <v>10402</v>
      </c>
      <c r="B118" s="77" t="s">
        <v>10413</v>
      </c>
      <c r="C118" s="78">
        <v>45455</v>
      </c>
      <c r="D118" s="79">
        <v>-86.72</v>
      </c>
      <c r="E118" s="79">
        <v>-9.3699999999999992</v>
      </c>
      <c r="F118" s="79">
        <v>-77.349999999999994</v>
      </c>
      <c r="G118" s="78">
        <v>45455</v>
      </c>
      <c r="H118" s="77" t="s">
        <v>10414</v>
      </c>
      <c r="I118" s="80">
        <v>1662420</v>
      </c>
      <c r="J118" s="80" t="str">
        <f>VLOOKUP(I118,'ITEM NUMBER (UPDATED)'!A:E,5,0)</f>
        <v>TN55-0480</v>
      </c>
      <c r="K118" s="80">
        <v>210188</v>
      </c>
      <c r="L118" s="77" t="str">
        <f>VLOOKUP(I118,'ITEM NUMBER (UPDATED)'!A:B,2,0)</f>
        <v>Costco01</v>
      </c>
      <c r="M118" s="1" t="str">
        <f>VLOOKUP(I118,'ITEM NUMBER (UPDATED)'!A:C,3,0)</f>
        <v>BLK</v>
      </c>
      <c r="N118" s="1">
        <f>VLOOKUP(I118,'ITEM NUMBER (UPDATED)'!A:D,4,0)</f>
        <v>32</v>
      </c>
      <c r="O118" s="42">
        <f>VLOOKUP(I118,'ITEM NUMBER (UPDATED)'!A:F,6,0)</f>
        <v>77.349999999999994</v>
      </c>
      <c r="P118" s="120">
        <f t="shared" si="3"/>
        <v>1</v>
      </c>
      <c r="Q118" s="114">
        <v>77.349999999999994</v>
      </c>
      <c r="R118" s="84" t="b">
        <v>1</v>
      </c>
      <c r="S118" t="s">
        <v>1289</v>
      </c>
      <c r="T118" s="76" t="s">
        <v>10219</v>
      </c>
      <c r="Y118" s="76"/>
    </row>
    <row r="119" spans="1:25" x14ac:dyDescent="0.25">
      <c r="A119" s="77" t="s">
        <v>10402</v>
      </c>
      <c r="B119" s="77" t="s">
        <v>10415</v>
      </c>
      <c r="C119" s="78">
        <v>45455</v>
      </c>
      <c r="D119" s="79">
        <v>-25.55</v>
      </c>
      <c r="E119" s="79">
        <v>0</v>
      </c>
      <c r="F119" s="79">
        <v>-25.55</v>
      </c>
      <c r="G119" s="78">
        <v>45455</v>
      </c>
      <c r="H119" s="77" t="s">
        <v>10416</v>
      </c>
      <c r="I119" s="80">
        <v>1516596</v>
      </c>
      <c r="J119" s="80" t="str">
        <f>VLOOKUP(I119,'ITEM NUMBER (UPDATED)'!A:E,5,0)</f>
        <v>CO63HC5549E</v>
      </c>
      <c r="K119" s="80">
        <v>210188</v>
      </c>
      <c r="L119" s="77" t="str">
        <f>VLOOKUP(I119,'ITEM NUMBER (UPDATED)'!A:B,2,0)</f>
        <v>Costco01</v>
      </c>
      <c r="M119" s="1" t="str">
        <f>VLOOKUP(I119,'ITEM NUMBER (UPDATED)'!A:C,3,0)</f>
        <v>PETB</v>
      </c>
      <c r="N119" s="1">
        <f>VLOOKUP(I119,'ITEM NUMBER (UPDATED)'!A:D,4,0)</f>
        <v>40</v>
      </c>
      <c r="O119" s="42">
        <f>VLOOKUP(I119,'ITEM NUMBER (UPDATED)'!A:F,6,0)</f>
        <v>25.55</v>
      </c>
      <c r="P119" s="120">
        <f t="shared" si="3"/>
        <v>1</v>
      </c>
      <c r="Q119" s="114">
        <v>25.55</v>
      </c>
      <c r="R119" s="84" t="b">
        <v>1</v>
      </c>
      <c r="S119" t="s">
        <v>1289</v>
      </c>
      <c r="T119" s="76" t="s">
        <v>10219</v>
      </c>
      <c r="Y119" s="76"/>
    </row>
    <row r="120" spans="1:25" x14ac:dyDescent="0.25">
      <c r="A120" s="77" t="s">
        <v>10402</v>
      </c>
      <c r="B120" s="77" t="s">
        <v>10415</v>
      </c>
      <c r="C120" s="78">
        <v>45455</v>
      </c>
      <c r="D120" s="79">
        <v>-24.51</v>
      </c>
      <c r="E120" s="79">
        <v>0</v>
      </c>
      <c r="F120" s="79">
        <v>-24.51</v>
      </c>
      <c r="G120" s="78">
        <v>45455</v>
      </c>
      <c r="H120" s="77" t="s">
        <v>10416</v>
      </c>
      <c r="I120" s="80">
        <v>1775623</v>
      </c>
      <c r="J120" s="80" t="str">
        <f>VLOOKUP(I120,'ITEM NUMBER (UPDATED)'!A:E,5,0)</f>
        <v>CO63HN6261E</v>
      </c>
      <c r="K120" s="80">
        <v>210188</v>
      </c>
      <c r="L120" s="77" t="str">
        <f>VLOOKUP(I120,'ITEM NUMBER (UPDATED)'!A:B,2,0)</f>
        <v>Costco01</v>
      </c>
      <c r="M120" s="1" t="str">
        <f>VLOOKUP(I120,'ITEM NUMBER (UPDATED)'!A:C,3,0)</f>
        <v>PETB</v>
      </c>
      <c r="N120" s="1">
        <f>VLOOKUP(I120,'ITEM NUMBER (UPDATED)'!A:D,4,0)</f>
        <v>40</v>
      </c>
      <c r="O120" s="42">
        <f>VLOOKUP(I120,'ITEM NUMBER (UPDATED)'!A:F,6,0)</f>
        <v>25.8</v>
      </c>
      <c r="P120" s="120">
        <f t="shared" si="3"/>
        <v>0.95000000000000007</v>
      </c>
      <c r="Q120" s="114">
        <v>25.8</v>
      </c>
      <c r="R120" s="84" t="b">
        <v>1</v>
      </c>
      <c r="S120" t="s">
        <v>1289</v>
      </c>
      <c r="T120" s="76" t="s">
        <v>10219</v>
      </c>
      <c r="Y120" s="76"/>
    </row>
    <row r="121" spans="1:25" x14ac:dyDescent="0.25">
      <c r="A121" s="77" t="s">
        <v>10402</v>
      </c>
      <c r="B121" s="77" t="s">
        <v>10417</v>
      </c>
      <c r="C121" s="78">
        <v>45455</v>
      </c>
      <c r="D121" s="79">
        <v>-25.55</v>
      </c>
      <c r="E121" s="79">
        <v>0</v>
      </c>
      <c r="F121" s="79">
        <v>-25.55</v>
      </c>
      <c r="G121" s="78">
        <v>45455</v>
      </c>
      <c r="H121" s="77" t="s">
        <v>10418</v>
      </c>
      <c r="I121" s="80">
        <v>1516596</v>
      </c>
      <c r="J121" s="80" t="str">
        <f>VLOOKUP(I121,'ITEM NUMBER (UPDATED)'!A:E,5,0)</f>
        <v>CO63HC5549E</v>
      </c>
      <c r="K121" s="80">
        <v>210188</v>
      </c>
      <c r="L121" s="77" t="str">
        <f>VLOOKUP(I121,'ITEM NUMBER (UPDATED)'!A:B,2,0)</f>
        <v>Costco01</v>
      </c>
      <c r="M121" s="1" t="str">
        <f>VLOOKUP(I121,'ITEM NUMBER (UPDATED)'!A:C,3,0)</f>
        <v>PETB</v>
      </c>
      <c r="N121" s="1">
        <f>VLOOKUP(I121,'ITEM NUMBER (UPDATED)'!A:D,4,0)</f>
        <v>40</v>
      </c>
      <c r="O121" s="42">
        <f>VLOOKUP(I121,'ITEM NUMBER (UPDATED)'!A:F,6,0)</f>
        <v>25.55</v>
      </c>
      <c r="P121" s="120">
        <f t="shared" si="3"/>
        <v>1</v>
      </c>
      <c r="Q121" s="114">
        <v>25.55</v>
      </c>
      <c r="R121" s="84" t="b">
        <v>1</v>
      </c>
      <c r="S121" t="s">
        <v>1289</v>
      </c>
      <c r="T121" s="76" t="s">
        <v>10219</v>
      </c>
      <c r="Y121" s="76"/>
    </row>
    <row r="122" spans="1:25" x14ac:dyDescent="0.25">
      <c r="A122" s="77" t="s">
        <v>10421</v>
      </c>
      <c r="B122" s="77" t="s">
        <v>10439</v>
      </c>
      <c r="C122" s="78">
        <v>45456</v>
      </c>
      <c r="D122" s="79">
        <v>-24.51</v>
      </c>
      <c r="E122" s="79">
        <v>0</v>
      </c>
      <c r="F122" s="79">
        <v>-24.51</v>
      </c>
      <c r="G122" s="78">
        <v>45456</v>
      </c>
      <c r="H122" s="77" t="s">
        <v>10438</v>
      </c>
      <c r="I122" s="80">
        <v>1775621</v>
      </c>
      <c r="J122" s="80" t="str">
        <f>VLOOKUP(I122,'ITEM NUMBER (UPDATED)'!A:E,5,0)</f>
        <v>CO63HN6259E</v>
      </c>
      <c r="K122" s="80">
        <v>210487</v>
      </c>
      <c r="L122" s="77" t="str">
        <f>VLOOKUP(I122,'ITEM NUMBER (UPDATED)'!A:B,2,0)</f>
        <v>Costco01</v>
      </c>
      <c r="M122" s="1" t="str">
        <f>VLOOKUP(I122,'ITEM NUMBER (UPDATED)'!A:C,3,0)</f>
        <v>PETB</v>
      </c>
      <c r="N122" s="1">
        <f>VLOOKUP(I122,'ITEM NUMBER (UPDATED)'!A:D,4,0)</f>
        <v>40</v>
      </c>
      <c r="O122" s="42">
        <f>VLOOKUP(I122,'ITEM NUMBER (UPDATED)'!A:F,6,0)</f>
        <v>25.8</v>
      </c>
      <c r="P122" s="120">
        <f t="shared" si="3"/>
        <v>0.95000000000000007</v>
      </c>
      <c r="Q122" s="114">
        <v>25.8</v>
      </c>
      <c r="R122" s="84" t="b">
        <v>1</v>
      </c>
      <c r="S122" t="s">
        <v>1289</v>
      </c>
      <c r="T122" s="76" t="s">
        <v>10219</v>
      </c>
      <c r="Y122" s="76"/>
    </row>
    <row r="123" spans="1:25" x14ac:dyDescent="0.25">
      <c r="A123" s="77" t="s">
        <v>10421</v>
      </c>
      <c r="B123" s="77" t="s">
        <v>10437</v>
      </c>
      <c r="C123" s="78">
        <v>45456</v>
      </c>
      <c r="D123" s="79">
        <v>-24.51</v>
      </c>
      <c r="E123" s="79">
        <v>0</v>
      </c>
      <c r="F123" s="79">
        <v>-24.51</v>
      </c>
      <c r="G123" s="78">
        <v>45456</v>
      </c>
      <c r="H123" s="77" t="s">
        <v>10436</v>
      </c>
      <c r="I123" s="80">
        <v>1775621</v>
      </c>
      <c r="J123" s="80" t="str">
        <f>VLOOKUP(I123,'ITEM NUMBER (UPDATED)'!A:E,5,0)</f>
        <v>CO63HN6259E</v>
      </c>
      <c r="K123" s="80">
        <v>210487</v>
      </c>
      <c r="L123" s="77" t="str">
        <f>VLOOKUP(I123,'ITEM NUMBER (UPDATED)'!A:B,2,0)</f>
        <v>Costco01</v>
      </c>
      <c r="M123" s="1" t="str">
        <f>VLOOKUP(I123,'ITEM NUMBER (UPDATED)'!A:C,3,0)</f>
        <v>PETB</v>
      </c>
      <c r="N123" s="1">
        <f>VLOOKUP(I123,'ITEM NUMBER (UPDATED)'!A:D,4,0)</f>
        <v>40</v>
      </c>
      <c r="O123" s="42">
        <f>VLOOKUP(I123,'ITEM NUMBER (UPDATED)'!A:F,6,0)</f>
        <v>25.8</v>
      </c>
      <c r="P123" s="120">
        <f t="shared" si="3"/>
        <v>0.95000000000000007</v>
      </c>
      <c r="Q123" s="114">
        <v>25.8</v>
      </c>
      <c r="R123" s="84" t="b">
        <v>1</v>
      </c>
      <c r="S123" t="s">
        <v>1289</v>
      </c>
      <c r="T123" s="76" t="s">
        <v>10219</v>
      </c>
      <c r="Y123" s="76"/>
    </row>
    <row r="124" spans="1:25" x14ac:dyDescent="0.25">
      <c r="A124" s="77" t="s">
        <v>10421</v>
      </c>
      <c r="B124" s="77" t="s">
        <v>10435</v>
      </c>
      <c r="C124" s="78">
        <v>45456</v>
      </c>
      <c r="D124" s="79">
        <v>-39</v>
      </c>
      <c r="E124" s="79">
        <v>0</v>
      </c>
      <c r="F124" s="79">
        <v>-39</v>
      </c>
      <c r="G124" s="78">
        <v>45456</v>
      </c>
      <c r="H124" s="77" t="s">
        <v>10434</v>
      </c>
      <c r="I124" s="80">
        <v>1529946</v>
      </c>
      <c r="J124" s="80" t="str">
        <f>VLOOKUP(I124,'ITEM NUMBER (UPDATED)'!A:E,5,0)</f>
        <v>CO63PN5562E</v>
      </c>
      <c r="K124" s="80">
        <v>210487</v>
      </c>
      <c r="L124" s="77" t="str">
        <f>VLOOKUP(I124,'ITEM NUMBER (UPDATED)'!A:B,2,0)</f>
        <v>Costco01</v>
      </c>
      <c r="M124" s="1" t="str">
        <f>VLOOKUP(I124,'ITEM NUMBER (UPDATED)'!A:C,3,0)</f>
        <v>PETB</v>
      </c>
      <c r="N124" s="1">
        <f>VLOOKUP(I124,'ITEM NUMBER (UPDATED)'!A:D,4,0)</f>
        <v>40</v>
      </c>
      <c r="O124" s="42">
        <f>VLOOKUP(I124,'ITEM NUMBER (UPDATED)'!A:F,6,0)</f>
        <v>39</v>
      </c>
      <c r="P124" s="120">
        <f t="shared" si="3"/>
        <v>1</v>
      </c>
      <c r="Q124" s="114">
        <v>39</v>
      </c>
      <c r="R124" s="84" t="b">
        <v>1</v>
      </c>
      <c r="S124" t="s">
        <v>1289</v>
      </c>
      <c r="T124" s="76" t="s">
        <v>10219</v>
      </c>
      <c r="Y124" s="76"/>
    </row>
    <row r="125" spans="1:25" x14ac:dyDescent="0.25">
      <c r="A125" s="77" t="s">
        <v>10421</v>
      </c>
      <c r="B125" s="77" t="s">
        <v>10433</v>
      </c>
      <c r="C125" s="78">
        <v>45456</v>
      </c>
      <c r="D125" s="79">
        <v>-25.55</v>
      </c>
      <c r="E125" s="79">
        <v>0</v>
      </c>
      <c r="F125" s="79">
        <v>-25.55</v>
      </c>
      <c r="G125" s="78">
        <v>45456</v>
      </c>
      <c r="H125" s="77" t="s">
        <v>10432</v>
      </c>
      <c r="I125" s="80">
        <v>1516597</v>
      </c>
      <c r="J125" s="80" t="str">
        <f>VLOOKUP(I125,'ITEM NUMBER (UPDATED)'!A:E,5,0)</f>
        <v>CO63HC5550E</v>
      </c>
      <c r="K125" s="80">
        <v>210487</v>
      </c>
      <c r="L125" s="77" t="str">
        <f>VLOOKUP(I125,'ITEM NUMBER (UPDATED)'!A:B,2,0)</f>
        <v>Costco01</v>
      </c>
      <c r="M125" s="1" t="str">
        <f>VLOOKUP(I125,'ITEM NUMBER (UPDATED)'!A:C,3,0)</f>
        <v>PETB</v>
      </c>
      <c r="N125" s="1">
        <f>VLOOKUP(I125,'ITEM NUMBER (UPDATED)'!A:D,4,0)</f>
        <v>40</v>
      </c>
      <c r="O125" s="42">
        <f>VLOOKUP(I125,'ITEM NUMBER (UPDATED)'!A:F,6,0)</f>
        <v>25.55</v>
      </c>
      <c r="P125" s="120">
        <f t="shared" si="3"/>
        <v>1</v>
      </c>
      <c r="Q125" s="114">
        <v>25.55</v>
      </c>
      <c r="R125" s="84" t="b">
        <v>1</v>
      </c>
      <c r="S125" t="s">
        <v>1289</v>
      </c>
      <c r="T125" s="76" t="s">
        <v>10219</v>
      </c>
      <c r="Y125" s="76"/>
    </row>
    <row r="126" spans="1:25" x14ac:dyDescent="0.25">
      <c r="A126" s="77" t="s">
        <v>10421</v>
      </c>
      <c r="B126" s="77" t="s">
        <v>10431</v>
      </c>
      <c r="C126" s="78">
        <v>45456</v>
      </c>
      <c r="D126" s="79">
        <v>-22.78</v>
      </c>
      <c r="E126" s="79">
        <v>0</v>
      </c>
      <c r="F126" s="79">
        <v>-22.78</v>
      </c>
      <c r="G126" s="78">
        <v>45456</v>
      </c>
      <c r="H126" s="77" t="s">
        <v>10430</v>
      </c>
      <c r="I126" s="80">
        <v>1529944</v>
      </c>
      <c r="J126" s="80" t="str">
        <f>VLOOKUP(I126,'ITEM NUMBER (UPDATED)'!A:E,5,0)</f>
        <v>CO63PT5560E</v>
      </c>
      <c r="K126" s="80">
        <v>210487</v>
      </c>
      <c r="L126" s="77" t="str">
        <f>VLOOKUP(I126,'ITEM NUMBER (UPDATED)'!A:B,2,0)</f>
        <v>Costco01</v>
      </c>
      <c r="M126" s="1" t="str">
        <f>VLOOKUP(I126,'ITEM NUMBER (UPDATED)'!A:C,3,0)</f>
        <v>PETB</v>
      </c>
      <c r="N126" s="1">
        <f>VLOOKUP(I126,'ITEM NUMBER (UPDATED)'!A:D,4,0)</f>
        <v>40</v>
      </c>
      <c r="O126" s="42">
        <f>VLOOKUP(I126,'ITEM NUMBER (UPDATED)'!A:F,6,0)</f>
        <v>22.78</v>
      </c>
      <c r="P126" s="120">
        <f t="shared" si="3"/>
        <v>1</v>
      </c>
      <c r="Q126" s="114">
        <v>22.78</v>
      </c>
      <c r="R126" s="84" t="b">
        <v>1</v>
      </c>
      <c r="S126" t="s">
        <v>1289</v>
      </c>
      <c r="T126" s="76" t="s">
        <v>10219</v>
      </c>
      <c r="Y126" s="76"/>
    </row>
    <row r="127" spans="1:25" x14ac:dyDescent="0.25">
      <c r="A127" s="77" t="s">
        <v>10421</v>
      </c>
      <c r="B127" s="77" t="s">
        <v>10429</v>
      </c>
      <c r="C127" s="78">
        <v>45456</v>
      </c>
      <c r="D127" s="79">
        <v>-40.36</v>
      </c>
      <c r="E127" s="79">
        <v>-9.07</v>
      </c>
      <c r="F127" s="79">
        <v>-31.29</v>
      </c>
      <c r="G127" s="78">
        <v>45456</v>
      </c>
      <c r="H127" s="77" t="s">
        <v>10428</v>
      </c>
      <c r="I127" s="80">
        <v>1793730</v>
      </c>
      <c r="J127" s="80" t="str">
        <f>VLOOKUP(I127,'ITEM NUMBER (UPDATED)'!A:E,5,0)</f>
        <v>CO16-375</v>
      </c>
      <c r="K127" s="80">
        <v>210487</v>
      </c>
      <c r="L127" s="77" t="str">
        <f>VLOOKUP(I127,'ITEM NUMBER (UPDATED)'!A:B,2,0)</f>
        <v>Costco01</v>
      </c>
      <c r="M127" s="1" t="str">
        <f>VLOOKUP(I127,'ITEM NUMBER (UPDATED)'!A:C,3,0)</f>
        <v>BASI</v>
      </c>
      <c r="N127" s="1">
        <f>VLOOKUP(I127,'ITEM NUMBER (UPDATED)'!A:D,4,0)</f>
        <v>15</v>
      </c>
      <c r="O127" s="42">
        <f>VLOOKUP(I127,'ITEM NUMBER (UPDATED)'!A:F,6,0)</f>
        <v>31.29</v>
      </c>
      <c r="P127" s="120">
        <f t="shared" si="3"/>
        <v>1</v>
      </c>
      <c r="Q127" s="114">
        <v>31.29</v>
      </c>
      <c r="R127" s="84" t="b">
        <v>1</v>
      </c>
      <c r="S127" t="s">
        <v>1289</v>
      </c>
      <c r="T127" s="76" t="s">
        <v>10219</v>
      </c>
      <c r="Y127" s="76"/>
    </row>
    <row r="128" spans="1:25" x14ac:dyDescent="0.25">
      <c r="A128" s="77" t="s">
        <v>10421</v>
      </c>
      <c r="B128" s="77" t="s">
        <v>10427</v>
      </c>
      <c r="C128" s="78">
        <v>45456</v>
      </c>
      <c r="D128" s="79">
        <v>-24.51</v>
      </c>
      <c r="E128" s="79">
        <v>0</v>
      </c>
      <c r="F128" s="79">
        <v>-24.51</v>
      </c>
      <c r="G128" s="78">
        <v>45456</v>
      </c>
      <c r="H128" s="77" t="s">
        <v>10426</v>
      </c>
      <c r="I128" s="80">
        <v>1775619</v>
      </c>
      <c r="J128" s="80" t="str">
        <f>VLOOKUP(I128,'ITEM NUMBER (UPDATED)'!A:E,5,0)</f>
        <v>CO63HN6257E</v>
      </c>
      <c r="K128" s="80">
        <v>210487</v>
      </c>
      <c r="L128" s="77" t="str">
        <f>VLOOKUP(I128,'ITEM NUMBER (UPDATED)'!A:B,2,0)</f>
        <v>Costco01</v>
      </c>
      <c r="M128" s="1" t="str">
        <f>VLOOKUP(I128,'ITEM NUMBER (UPDATED)'!A:C,3,0)</f>
        <v>PETB</v>
      </c>
      <c r="N128" s="1">
        <f>VLOOKUP(I128,'ITEM NUMBER (UPDATED)'!A:D,4,0)</f>
        <v>40</v>
      </c>
      <c r="O128" s="42">
        <f>VLOOKUP(I128,'ITEM NUMBER (UPDATED)'!A:F,6,0)</f>
        <v>25.8</v>
      </c>
      <c r="P128" s="120">
        <f t="shared" si="3"/>
        <v>0.95000000000000007</v>
      </c>
      <c r="Q128" s="114">
        <v>25.8</v>
      </c>
      <c r="R128" s="84" t="b">
        <v>1</v>
      </c>
      <c r="S128" t="s">
        <v>1289</v>
      </c>
      <c r="T128" s="76" t="s">
        <v>10219</v>
      </c>
      <c r="Y128" s="76"/>
    </row>
    <row r="129" spans="1:25" x14ac:dyDescent="0.25">
      <c r="A129" s="77" t="s">
        <v>10421</v>
      </c>
      <c r="B129" s="77" t="s">
        <v>10427</v>
      </c>
      <c r="C129" s="78">
        <v>45456</v>
      </c>
      <c r="D129" s="79">
        <v>-24.51</v>
      </c>
      <c r="E129" s="79">
        <v>0</v>
      </c>
      <c r="F129" s="79">
        <v>-24.51</v>
      </c>
      <c r="G129" s="78">
        <v>45456</v>
      </c>
      <c r="H129" s="77" t="s">
        <v>10426</v>
      </c>
      <c r="I129" s="80">
        <v>1775621</v>
      </c>
      <c r="J129" s="80" t="str">
        <f>VLOOKUP(I129,'ITEM NUMBER (UPDATED)'!A:E,5,0)</f>
        <v>CO63HN6259E</v>
      </c>
      <c r="K129" s="80">
        <v>210487</v>
      </c>
      <c r="L129" s="77" t="str">
        <f>VLOOKUP(I129,'ITEM NUMBER (UPDATED)'!A:B,2,0)</f>
        <v>Costco01</v>
      </c>
      <c r="M129" s="1" t="str">
        <f>VLOOKUP(I129,'ITEM NUMBER (UPDATED)'!A:C,3,0)</f>
        <v>PETB</v>
      </c>
      <c r="N129" s="1">
        <f>VLOOKUP(I129,'ITEM NUMBER (UPDATED)'!A:D,4,0)</f>
        <v>40</v>
      </c>
      <c r="O129" s="42">
        <f>VLOOKUP(I129,'ITEM NUMBER (UPDATED)'!A:F,6,0)</f>
        <v>25.8</v>
      </c>
      <c r="P129" s="120">
        <f t="shared" si="3"/>
        <v>0.95000000000000007</v>
      </c>
      <c r="Q129" s="114">
        <v>25.8</v>
      </c>
      <c r="R129" s="84" t="b">
        <v>1</v>
      </c>
      <c r="S129" t="s">
        <v>1289</v>
      </c>
      <c r="T129" s="76" t="s">
        <v>10219</v>
      </c>
      <c r="Y129" s="76"/>
    </row>
    <row r="130" spans="1:25" x14ac:dyDescent="0.25">
      <c r="A130" s="77" t="s">
        <v>10421</v>
      </c>
      <c r="B130" s="77" t="s">
        <v>10425</v>
      </c>
      <c r="C130" s="78">
        <v>45456</v>
      </c>
      <c r="D130" s="79">
        <v>-39</v>
      </c>
      <c r="E130" s="79">
        <v>0</v>
      </c>
      <c r="F130" s="79">
        <v>-39</v>
      </c>
      <c r="G130" s="78">
        <v>45456</v>
      </c>
      <c r="H130" s="77" t="s">
        <v>10424</v>
      </c>
      <c r="I130" s="80">
        <v>1529947</v>
      </c>
      <c r="J130" s="80" t="str">
        <f>VLOOKUP(I130,'ITEM NUMBER (UPDATED)'!A:E,5,0)</f>
        <v>CO63PN5563E</v>
      </c>
      <c r="K130" s="80">
        <v>210487</v>
      </c>
      <c r="L130" s="77" t="str">
        <f>VLOOKUP(I130,'ITEM NUMBER (UPDATED)'!A:B,2,0)</f>
        <v>Costco01</v>
      </c>
      <c r="M130" s="1" t="str">
        <f>VLOOKUP(I130,'ITEM NUMBER (UPDATED)'!A:C,3,0)</f>
        <v>PETB</v>
      </c>
      <c r="N130" s="1">
        <f>VLOOKUP(I130,'ITEM NUMBER (UPDATED)'!A:D,4,0)</f>
        <v>40</v>
      </c>
      <c r="O130" s="42">
        <f>VLOOKUP(I130,'ITEM NUMBER (UPDATED)'!A:F,6,0)</f>
        <v>39</v>
      </c>
      <c r="P130" s="120">
        <f t="shared" si="3"/>
        <v>1</v>
      </c>
      <c r="Q130" s="114">
        <v>39</v>
      </c>
      <c r="R130" s="84" t="b">
        <v>1</v>
      </c>
      <c r="S130" t="s">
        <v>1289</v>
      </c>
      <c r="T130" s="76" t="s">
        <v>10219</v>
      </c>
      <c r="Y130" s="76"/>
    </row>
    <row r="131" spans="1:25" x14ac:dyDescent="0.25">
      <c r="A131" s="77" t="s">
        <v>10421</v>
      </c>
      <c r="B131" s="77" t="s">
        <v>10423</v>
      </c>
      <c r="C131" s="78">
        <v>45456</v>
      </c>
      <c r="D131" s="79">
        <f>E131+F131</f>
        <v>-95.31</v>
      </c>
      <c r="E131" s="79">
        <v>-9.4600000000000009</v>
      </c>
      <c r="F131" s="79">
        <v>-85.85</v>
      </c>
      <c r="G131" s="78">
        <v>45456</v>
      </c>
      <c r="H131" s="77" t="s">
        <v>10422</v>
      </c>
      <c r="I131" s="80">
        <v>1662422</v>
      </c>
      <c r="J131" s="80" t="str">
        <f>VLOOKUP(I131,'ITEM NUMBER (UPDATED)'!A:E,5,0)</f>
        <v>TN55-0482</v>
      </c>
      <c r="K131" s="80">
        <v>210487</v>
      </c>
      <c r="L131" s="77" t="str">
        <f>VLOOKUP(I131,'ITEM NUMBER (UPDATED)'!A:B,2,0)</f>
        <v>Costco01</v>
      </c>
      <c r="M131" s="1" t="str">
        <f>VLOOKUP(I131,'ITEM NUMBER (UPDATED)'!A:C,3,0)</f>
        <v>BLK</v>
      </c>
      <c r="N131" s="1">
        <f>VLOOKUP(I131,'ITEM NUMBER (UPDATED)'!A:D,4,0)</f>
        <v>32</v>
      </c>
      <c r="O131" s="42">
        <f>VLOOKUP(I131,'ITEM NUMBER (UPDATED)'!A:F,6,0)</f>
        <v>85.85</v>
      </c>
      <c r="P131" s="120">
        <f t="shared" ref="P131:P194" si="5">F131/-O131</f>
        <v>1</v>
      </c>
      <c r="Q131" s="114">
        <v>85.85</v>
      </c>
      <c r="R131" s="84" t="b">
        <v>1</v>
      </c>
      <c r="S131" t="s">
        <v>1289</v>
      </c>
      <c r="T131" s="76" t="s">
        <v>10219</v>
      </c>
      <c r="Y131" s="76"/>
    </row>
    <row r="132" spans="1:25" x14ac:dyDescent="0.25">
      <c r="A132" s="77" t="s">
        <v>10421</v>
      </c>
      <c r="B132" s="77" t="s">
        <v>10423</v>
      </c>
      <c r="C132" s="78">
        <v>45456</v>
      </c>
      <c r="D132" s="79">
        <v>-40.36</v>
      </c>
      <c r="E132" s="79">
        <v>-9.07</v>
      </c>
      <c r="F132" s="79">
        <v>-31.29</v>
      </c>
      <c r="G132" s="78">
        <v>45456</v>
      </c>
      <c r="H132" s="77" t="s">
        <v>10422</v>
      </c>
      <c r="I132" s="80">
        <v>1793730</v>
      </c>
      <c r="J132" s="80" t="str">
        <f>VLOOKUP(I132,'ITEM NUMBER (UPDATED)'!A:E,5,0)</f>
        <v>CO16-375</v>
      </c>
      <c r="K132" s="80">
        <v>210487</v>
      </c>
      <c r="L132" s="77" t="str">
        <f>VLOOKUP(I132,'ITEM NUMBER (UPDATED)'!A:B,2,0)</f>
        <v>Costco01</v>
      </c>
      <c r="M132" s="1" t="str">
        <f>VLOOKUP(I132,'ITEM NUMBER (UPDATED)'!A:C,3,0)</f>
        <v>BASI</v>
      </c>
      <c r="N132" s="1">
        <f>VLOOKUP(I132,'ITEM NUMBER (UPDATED)'!A:D,4,0)</f>
        <v>15</v>
      </c>
      <c r="O132" s="42">
        <f>VLOOKUP(I132,'ITEM NUMBER (UPDATED)'!A:F,6,0)</f>
        <v>31.29</v>
      </c>
      <c r="P132" s="120">
        <f t="shared" si="5"/>
        <v>1</v>
      </c>
      <c r="Q132" s="114">
        <v>31.29</v>
      </c>
      <c r="R132" s="84" t="b">
        <v>1</v>
      </c>
      <c r="S132" t="s">
        <v>1289</v>
      </c>
      <c r="T132" s="76" t="s">
        <v>10219</v>
      </c>
      <c r="Y132" s="76"/>
    </row>
    <row r="133" spans="1:25" x14ac:dyDescent="0.25">
      <c r="A133" s="77" t="s">
        <v>10421</v>
      </c>
      <c r="B133" s="77" t="s">
        <v>10420</v>
      </c>
      <c r="C133" s="78">
        <v>45456</v>
      </c>
      <c r="D133" s="79">
        <v>-39</v>
      </c>
      <c r="E133" s="79">
        <v>0</v>
      </c>
      <c r="F133" s="79">
        <v>-39</v>
      </c>
      <c r="G133" s="78">
        <v>45456</v>
      </c>
      <c r="H133" s="77" t="s">
        <v>10419</v>
      </c>
      <c r="I133" s="80">
        <v>1529947</v>
      </c>
      <c r="J133" s="80" t="str">
        <f>VLOOKUP(I133,'ITEM NUMBER (UPDATED)'!A:E,5,0)</f>
        <v>CO63PN5563E</v>
      </c>
      <c r="K133" s="80">
        <v>210487</v>
      </c>
      <c r="L133" s="77" t="str">
        <f>VLOOKUP(I133,'ITEM NUMBER (UPDATED)'!A:B,2,0)</f>
        <v>Costco01</v>
      </c>
      <c r="M133" s="1" t="str">
        <f>VLOOKUP(I133,'ITEM NUMBER (UPDATED)'!A:C,3,0)</f>
        <v>PETB</v>
      </c>
      <c r="N133" s="1">
        <f>VLOOKUP(I133,'ITEM NUMBER (UPDATED)'!A:D,4,0)</f>
        <v>40</v>
      </c>
      <c r="O133" s="42">
        <f>VLOOKUP(I133,'ITEM NUMBER (UPDATED)'!A:F,6,0)</f>
        <v>39</v>
      </c>
      <c r="P133" s="120">
        <f t="shared" si="5"/>
        <v>1</v>
      </c>
      <c r="Q133" s="114">
        <v>39</v>
      </c>
      <c r="R133" s="84" t="b">
        <v>1</v>
      </c>
      <c r="S133" t="s">
        <v>1289</v>
      </c>
      <c r="T133" s="76" t="s">
        <v>10219</v>
      </c>
      <c r="Y133" s="76"/>
    </row>
    <row r="134" spans="1:25" x14ac:dyDescent="0.25">
      <c r="A134" s="77" t="s">
        <v>10442</v>
      </c>
      <c r="B134" s="77" t="s">
        <v>10468</v>
      </c>
      <c r="C134" s="78">
        <v>45457</v>
      </c>
      <c r="D134" s="79">
        <v>-77.430000000000007</v>
      </c>
      <c r="E134" s="79">
        <v>-15.16</v>
      </c>
      <c r="F134" s="79">
        <v>-62.27</v>
      </c>
      <c r="G134" s="78">
        <v>45457</v>
      </c>
      <c r="H134" s="77" t="s">
        <v>10467</v>
      </c>
      <c r="I134" s="80">
        <v>1339334</v>
      </c>
      <c r="J134" s="80" t="str">
        <f>VLOOKUP(I134,'ITEM NUMBER (UPDATED)'!A:E,5,0)</f>
        <v>BR55-1893</v>
      </c>
      <c r="K134" s="80">
        <v>210511</v>
      </c>
      <c r="L134" s="77" t="str">
        <f>VLOOKUP(I134,'ITEM NUMBER (UPDATED)'!A:B,2,0)</f>
        <v>Costco01</v>
      </c>
      <c r="M134" s="1" t="str">
        <f>VLOOKUP(I134,'ITEM NUMBER (UPDATED)'!A:C,3,0)</f>
        <v>BLK</v>
      </c>
      <c r="N134" s="1">
        <f>VLOOKUP(I134,'ITEM NUMBER (UPDATED)'!A:D,4,0)</f>
        <v>32</v>
      </c>
      <c r="O134" s="42">
        <f>VLOOKUP(I134,'ITEM NUMBER (UPDATED)'!A:F,6,0)</f>
        <v>62.27</v>
      </c>
      <c r="P134" s="120">
        <f t="shared" si="5"/>
        <v>1</v>
      </c>
      <c r="Q134" s="114">
        <v>62.27</v>
      </c>
      <c r="R134" s="84" t="b">
        <v>1</v>
      </c>
      <c r="S134" t="s">
        <v>1289</v>
      </c>
      <c r="T134" s="76" t="s">
        <v>10219</v>
      </c>
      <c r="Y134" s="76"/>
    </row>
    <row r="135" spans="1:25" x14ac:dyDescent="0.25">
      <c r="A135" s="77" t="s">
        <v>10442</v>
      </c>
      <c r="B135" s="77" t="s">
        <v>10466</v>
      </c>
      <c r="C135" s="78">
        <v>45457</v>
      </c>
      <c r="D135" s="79">
        <v>-32.380000000000003</v>
      </c>
      <c r="E135" s="79">
        <v>-9.8800000000000008</v>
      </c>
      <c r="F135" s="79">
        <v>-22.5</v>
      </c>
      <c r="G135" s="78">
        <v>45457</v>
      </c>
      <c r="H135" s="77" t="s">
        <v>10465</v>
      </c>
      <c r="I135" s="80">
        <v>1663075</v>
      </c>
      <c r="J135" s="80" t="str">
        <f>VLOOKUP(I135,'ITEM NUMBER (UPDATED)'!A:E,5,0)</f>
        <v>MT70-0306</v>
      </c>
      <c r="K135" s="80">
        <v>210511</v>
      </c>
      <c r="L135" s="77" t="str">
        <f>VLOOKUP(I135,'ITEM NUMBER (UPDATED)'!A:B,2,0)</f>
        <v>Costco01</v>
      </c>
      <c r="M135" s="1" t="str">
        <f>VLOOKUP(I135,'ITEM NUMBER (UPDATED)'!A:C,3,0)</f>
        <v>BATH</v>
      </c>
      <c r="N135" s="1">
        <f>VLOOKUP(I135,'ITEM NUMBER (UPDATED)'!A:D,4,0)</f>
        <v>55</v>
      </c>
      <c r="O135" s="42">
        <f>VLOOKUP(I135,'ITEM NUMBER (UPDATED)'!A:F,6,0)</f>
        <v>22.5</v>
      </c>
      <c r="P135" s="120">
        <f t="shared" si="5"/>
        <v>1</v>
      </c>
      <c r="Q135" s="114">
        <v>22.5</v>
      </c>
      <c r="R135" s="84" t="b">
        <v>1</v>
      </c>
      <c r="S135" t="s">
        <v>1289</v>
      </c>
      <c r="T135" s="76" t="s">
        <v>10219</v>
      </c>
      <c r="Y135" s="76"/>
    </row>
    <row r="136" spans="1:25" x14ac:dyDescent="0.25">
      <c r="A136" s="77" t="s">
        <v>10442</v>
      </c>
      <c r="B136" s="77" t="s">
        <v>10464</v>
      </c>
      <c r="C136" s="78">
        <v>45458</v>
      </c>
      <c r="D136" s="79">
        <v>-32.380000000000003</v>
      </c>
      <c r="E136" s="79">
        <v>-9.8800000000000008</v>
      </c>
      <c r="F136" s="79">
        <v>-22.5</v>
      </c>
      <c r="G136" s="78">
        <v>45458</v>
      </c>
      <c r="H136" s="77" t="s">
        <v>10463</v>
      </c>
      <c r="I136" s="80">
        <v>1663082</v>
      </c>
      <c r="J136" s="80" t="str">
        <f>VLOOKUP(I136,'ITEM NUMBER (UPDATED)'!A:E,5,0)</f>
        <v>MT70-0308</v>
      </c>
      <c r="K136" s="80">
        <v>210511</v>
      </c>
      <c r="L136" s="77" t="str">
        <f>VLOOKUP(I136,'ITEM NUMBER (UPDATED)'!A:B,2,0)</f>
        <v>Costco01</v>
      </c>
      <c r="M136" s="1" t="str">
        <f>VLOOKUP(I136,'ITEM NUMBER (UPDATED)'!A:C,3,0)</f>
        <v>BATH</v>
      </c>
      <c r="N136" s="1">
        <f>VLOOKUP(I136,'ITEM NUMBER (UPDATED)'!A:D,4,0)</f>
        <v>55</v>
      </c>
      <c r="O136" s="42">
        <f>VLOOKUP(I136,'ITEM NUMBER (UPDATED)'!A:F,6,0)</f>
        <v>22.5</v>
      </c>
      <c r="P136" s="120">
        <f t="shared" si="5"/>
        <v>1</v>
      </c>
      <c r="Q136" s="114">
        <v>22.5</v>
      </c>
      <c r="R136" s="84" t="b">
        <v>1</v>
      </c>
      <c r="S136" t="s">
        <v>1289</v>
      </c>
      <c r="T136" s="76" t="s">
        <v>10219</v>
      </c>
      <c r="Y136" s="76"/>
    </row>
    <row r="137" spans="1:25" x14ac:dyDescent="0.25">
      <c r="A137" s="77" t="s">
        <v>10442</v>
      </c>
      <c r="B137" s="77" t="s">
        <v>10462</v>
      </c>
      <c r="C137" s="78">
        <v>45458</v>
      </c>
      <c r="D137" s="79">
        <v>-25.55</v>
      </c>
      <c r="E137" s="79">
        <v>0</v>
      </c>
      <c r="F137" s="79">
        <v>-25.55</v>
      </c>
      <c r="G137" s="78">
        <v>45458</v>
      </c>
      <c r="H137" s="77" t="s">
        <v>10461</v>
      </c>
      <c r="I137" s="80">
        <v>1516596</v>
      </c>
      <c r="J137" s="80" t="str">
        <f>VLOOKUP(I137,'ITEM NUMBER (UPDATED)'!A:E,5,0)</f>
        <v>CO63HC5549E</v>
      </c>
      <c r="K137" s="80">
        <v>210514</v>
      </c>
      <c r="L137" s="77" t="str">
        <f>VLOOKUP(I137,'ITEM NUMBER (UPDATED)'!A:B,2,0)</f>
        <v>Costco01</v>
      </c>
      <c r="M137" s="1" t="str">
        <f>VLOOKUP(I137,'ITEM NUMBER (UPDATED)'!A:C,3,0)</f>
        <v>PETB</v>
      </c>
      <c r="N137" s="1">
        <f>VLOOKUP(I137,'ITEM NUMBER (UPDATED)'!A:D,4,0)</f>
        <v>40</v>
      </c>
      <c r="O137" s="42">
        <f>VLOOKUP(I137,'ITEM NUMBER (UPDATED)'!A:F,6,0)</f>
        <v>25.55</v>
      </c>
      <c r="P137" s="120">
        <f t="shared" si="5"/>
        <v>1</v>
      </c>
      <c r="Q137" s="114">
        <v>25.55</v>
      </c>
      <c r="R137" s="84" t="b">
        <v>1</v>
      </c>
      <c r="S137" t="s">
        <v>1289</v>
      </c>
      <c r="T137" s="76" t="s">
        <v>10219</v>
      </c>
      <c r="Y137" s="76"/>
    </row>
    <row r="138" spans="1:25" x14ac:dyDescent="0.25">
      <c r="A138" s="77" t="s">
        <v>10442</v>
      </c>
      <c r="B138" s="77" t="s">
        <v>10460</v>
      </c>
      <c r="C138" s="78">
        <v>45459</v>
      </c>
      <c r="D138" s="79">
        <v>-39</v>
      </c>
      <c r="E138" s="79">
        <v>0</v>
      </c>
      <c r="F138" s="79">
        <v>-39</v>
      </c>
      <c r="G138" s="78">
        <v>45459</v>
      </c>
      <c r="H138" s="77" t="s">
        <v>10459</v>
      </c>
      <c r="I138" s="80">
        <v>1529947</v>
      </c>
      <c r="J138" s="80" t="str">
        <f>VLOOKUP(I138,'ITEM NUMBER (UPDATED)'!A:E,5,0)</f>
        <v>CO63PN5563E</v>
      </c>
      <c r="K138" s="80">
        <v>210514</v>
      </c>
      <c r="L138" s="77" t="str">
        <f>VLOOKUP(I138,'ITEM NUMBER (UPDATED)'!A:B,2,0)</f>
        <v>Costco01</v>
      </c>
      <c r="M138" s="1" t="str">
        <f>VLOOKUP(I138,'ITEM NUMBER (UPDATED)'!A:C,3,0)</f>
        <v>PETB</v>
      </c>
      <c r="N138" s="1">
        <f>VLOOKUP(I138,'ITEM NUMBER (UPDATED)'!A:D,4,0)</f>
        <v>40</v>
      </c>
      <c r="O138" s="42">
        <f>VLOOKUP(I138,'ITEM NUMBER (UPDATED)'!A:F,6,0)</f>
        <v>39</v>
      </c>
      <c r="P138" s="120">
        <f t="shared" si="5"/>
        <v>1</v>
      </c>
      <c r="Q138" s="114">
        <v>39</v>
      </c>
      <c r="R138" s="84" t="b">
        <v>1</v>
      </c>
      <c r="S138" t="s">
        <v>1289</v>
      </c>
      <c r="T138" s="76" t="s">
        <v>10219</v>
      </c>
      <c r="Y138" s="76"/>
    </row>
    <row r="139" spans="1:25" x14ac:dyDescent="0.25">
      <c r="A139" s="77" t="s">
        <v>10442</v>
      </c>
      <c r="B139" s="77" t="s">
        <v>10458</v>
      </c>
      <c r="C139" s="78">
        <v>45457</v>
      </c>
      <c r="D139" s="79">
        <v>-25.55</v>
      </c>
      <c r="E139" s="79">
        <v>0</v>
      </c>
      <c r="F139" s="79">
        <v>-25.55</v>
      </c>
      <c r="G139" s="78">
        <v>45457</v>
      </c>
      <c r="H139" s="77" t="s">
        <v>10457</v>
      </c>
      <c r="I139" s="80">
        <v>1516597</v>
      </c>
      <c r="J139" s="80" t="str">
        <f>VLOOKUP(I139,'ITEM NUMBER (UPDATED)'!A:E,5,0)</f>
        <v>CO63HC5550E</v>
      </c>
      <c r="K139" s="80">
        <v>210514</v>
      </c>
      <c r="L139" s="77" t="str">
        <f>VLOOKUP(I139,'ITEM NUMBER (UPDATED)'!A:B,2,0)</f>
        <v>Costco01</v>
      </c>
      <c r="M139" s="1" t="str">
        <f>VLOOKUP(I139,'ITEM NUMBER (UPDATED)'!A:C,3,0)</f>
        <v>PETB</v>
      </c>
      <c r="N139" s="1">
        <f>VLOOKUP(I139,'ITEM NUMBER (UPDATED)'!A:D,4,0)</f>
        <v>40</v>
      </c>
      <c r="O139" s="42">
        <f>VLOOKUP(I139,'ITEM NUMBER (UPDATED)'!A:F,6,0)</f>
        <v>25.55</v>
      </c>
      <c r="P139" s="120">
        <f t="shared" si="5"/>
        <v>1</v>
      </c>
      <c r="Q139" s="114">
        <v>25.55</v>
      </c>
      <c r="R139" s="84" t="b">
        <v>1</v>
      </c>
      <c r="S139" t="s">
        <v>1289</v>
      </c>
      <c r="T139" s="76" t="s">
        <v>10219</v>
      </c>
      <c r="Y139" s="76"/>
    </row>
    <row r="140" spans="1:25" x14ac:dyDescent="0.25">
      <c r="A140" s="77" t="s">
        <v>10442</v>
      </c>
      <c r="B140" s="77" t="s">
        <v>10456</v>
      </c>
      <c r="C140" s="78">
        <v>45457</v>
      </c>
      <c r="D140" s="79">
        <v>-35.869999999999997</v>
      </c>
      <c r="E140" s="79">
        <v>-8.89</v>
      </c>
      <c r="F140" s="79">
        <v>-26.98</v>
      </c>
      <c r="G140" s="78">
        <v>45457</v>
      </c>
      <c r="H140" s="77" t="s">
        <v>10455</v>
      </c>
      <c r="I140" s="80">
        <v>1793728</v>
      </c>
      <c r="J140" s="80" t="str">
        <f>VLOOKUP(I140,'ITEM NUMBER (UPDATED)'!A:E,5,0)</f>
        <v>CO16-373</v>
      </c>
      <c r="K140" s="80">
        <v>210514</v>
      </c>
      <c r="L140" s="77" t="str">
        <f>VLOOKUP(I140,'ITEM NUMBER (UPDATED)'!A:B,2,0)</f>
        <v>Costco01</v>
      </c>
      <c r="M140" s="1" t="str">
        <f>VLOOKUP(I140,'ITEM NUMBER (UPDATED)'!A:C,3,0)</f>
        <v>BASI</v>
      </c>
      <c r="N140" s="1">
        <f>VLOOKUP(I140,'ITEM NUMBER (UPDATED)'!A:D,4,0)</f>
        <v>15</v>
      </c>
      <c r="O140" s="42">
        <f>VLOOKUP(I140,'ITEM NUMBER (UPDATED)'!A:F,6,0)</f>
        <v>26.98</v>
      </c>
      <c r="P140" s="120">
        <f t="shared" si="5"/>
        <v>1</v>
      </c>
      <c r="Q140" s="114">
        <v>26.98</v>
      </c>
      <c r="R140" s="84" t="b">
        <v>1</v>
      </c>
      <c r="S140" t="s">
        <v>1289</v>
      </c>
      <c r="T140" s="76" t="s">
        <v>10219</v>
      </c>
      <c r="Y140" s="76"/>
    </row>
    <row r="141" spans="1:25" x14ac:dyDescent="0.25">
      <c r="A141" s="77" t="s">
        <v>10442</v>
      </c>
      <c r="B141" s="77" t="s">
        <v>10454</v>
      </c>
      <c r="C141" s="78">
        <v>45457</v>
      </c>
      <c r="D141" s="79">
        <v>-39</v>
      </c>
      <c r="E141" s="79">
        <v>0</v>
      </c>
      <c r="F141" s="79">
        <v>-39</v>
      </c>
      <c r="G141" s="78">
        <v>45457</v>
      </c>
      <c r="H141" s="77" t="s">
        <v>10453</v>
      </c>
      <c r="I141" s="80">
        <v>1529947</v>
      </c>
      <c r="J141" s="80" t="str">
        <f>VLOOKUP(I141,'ITEM NUMBER (UPDATED)'!A:E,5,0)</f>
        <v>CO63PN5563E</v>
      </c>
      <c r="K141" s="80">
        <v>210514</v>
      </c>
      <c r="L141" s="77" t="str">
        <f>VLOOKUP(I141,'ITEM NUMBER (UPDATED)'!A:B,2,0)</f>
        <v>Costco01</v>
      </c>
      <c r="M141" s="1" t="str">
        <f>VLOOKUP(I141,'ITEM NUMBER (UPDATED)'!A:C,3,0)</f>
        <v>PETB</v>
      </c>
      <c r="N141" s="1">
        <f>VLOOKUP(I141,'ITEM NUMBER (UPDATED)'!A:D,4,0)</f>
        <v>40</v>
      </c>
      <c r="O141" s="42">
        <f>VLOOKUP(I141,'ITEM NUMBER (UPDATED)'!A:F,6,0)</f>
        <v>39</v>
      </c>
      <c r="P141" s="120">
        <f t="shared" si="5"/>
        <v>1</v>
      </c>
      <c r="Q141" s="114">
        <v>39</v>
      </c>
      <c r="R141" s="84" t="b">
        <v>1</v>
      </c>
      <c r="S141" t="s">
        <v>1289</v>
      </c>
      <c r="T141" s="76" t="s">
        <v>10219</v>
      </c>
      <c r="Y141" s="76"/>
    </row>
    <row r="142" spans="1:25" x14ac:dyDescent="0.25">
      <c r="A142" s="77" t="s">
        <v>10442</v>
      </c>
      <c r="B142" s="77" t="s">
        <v>10452</v>
      </c>
      <c r="C142" s="78">
        <v>45457</v>
      </c>
      <c r="D142" s="79">
        <v>-49.02</v>
      </c>
      <c r="E142" s="79">
        <v>0</v>
      </c>
      <c r="F142" s="79">
        <v>-49.02</v>
      </c>
      <c r="G142" s="78">
        <v>45457</v>
      </c>
      <c r="H142" s="77" t="s">
        <v>10451</v>
      </c>
      <c r="I142" s="80">
        <v>1775619</v>
      </c>
      <c r="J142" s="80" t="str">
        <f>VLOOKUP(I142,'ITEM NUMBER (UPDATED)'!A:E,5,0)</f>
        <v>CO63HN6257E</v>
      </c>
      <c r="K142" s="80">
        <v>210514</v>
      </c>
      <c r="L142" s="77" t="str">
        <f>VLOOKUP(I142,'ITEM NUMBER (UPDATED)'!A:B,2,0)</f>
        <v>Costco01</v>
      </c>
      <c r="M142" s="1" t="str">
        <f>VLOOKUP(I142,'ITEM NUMBER (UPDATED)'!A:C,3,0)</f>
        <v>PETB</v>
      </c>
      <c r="N142" s="1">
        <f>VLOOKUP(I142,'ITEM NUMBER (UPDATED)'!A:D,4,0)</f>
        <v>40</v>
      </c>
      <c r="O142" s="42">
        <f>VLOOKUP(I142,'ITEM NUMBER (UPDATED)'!A:F,6,0)</f>
        <v>25.8</v>
      </c>
      <c r="P142" s="120">
        <f t="shared" si="5"/>
        <v>1.9000000000000001</v>
      </c>
      <c r="Q142" s="114">
        <v>25.8</v>
      </c>
      <c r="R142" s="84" t="b">
        <v>1</v>
      </c>
      <c r="S142" t="s">
        <v>1289</v>
      </c>
      <c r="T142" s="76" t="s">
        <v>10219</v>
      </c>
      <c r="Y142" s="76"/>
    </row>
    <row r="143" spans="1:25" x14ac:dyDescent="0.25">
      <c r="A143" s="77" t="s">
        <v>10442</v>
      </c>
      <c r="B143" s="77" t="s">
        <v>10450</v>
      </c>
      <c r="C143" s="78">
        <v>45457</v>
      </c>
      <c r="D143" s="79">
        <f>E143+F143</f>
        <v>-95.31</v>
      </c>
      <c r="E143" s="79">
        <v>-9.4600000000000009</v>
      </c>
      <c r="F143" s="79">
        <v>-85.85</v>
      </c>
      <c r="G143" s="78">
        <v>45457</v>
      </c>
      <c r="H143" s="77" t="s">
        <v>10449</v>
      </c>
      <c r="I143" s="80">
        <v>1662421</v>
      </c>
      <c r="J143" s="80" t="str">
        <f>VLOOKUP(I143,'ITEM NUMBER (UPDATED)'!A:E,5,0)</f>
        <v>TN55-0481</v>
      </c>
      <c r="K143" s="80">
        <v>210514</v>
      </c>
      <c r="L143" s="77" t="str">
        <f>VLOOKUP(I143,'ITEM NUMBER (UPDATED)'!A:B,2,0)</f>
        <v>Costco01</v>
      </c>
      <c r="M143" s="1" t="str">
        <f>VLOOKUP(I143,'ITEM NUMBER (UPDATED)'!A:C,3,0)</f>
        <v>BLK</v>
      </c>
      <c r="N143" s="1">
        <f>VLOOKUP(I143,'ITEM NUMBER (UPDATED)'!A:D,4,0)</f>
        <v>32</v>
      </c>
      <c r="O143" s="42">
        <f>VLOOKUP(I143,'ITEM NUMBER (UPDATED)'!A:F,6,0)</f>
        <v>85.85</v>
      </c>
      <c r="P143" s="120">
        <f t="shared" si="5"/>
        <v>1</v>
      </c>
      <c r="Q143" s="114">
        <v>85.85</v>
      </c>
      <c r="R143" s="84" t="b">
        <v>1</v>
      </c>
      <c r="S143" t="s">
        <v>1289</v>
      </c>
      <c r="T143" s="76" t="s">
        <v>10219</v>
      </c>
      <c r="Y143" s="76"/>
    </row>
    <row r="144" spans="1:25" x14ac:dyDescent="0.25">
      <c r="A144" s="77" t="s">
        <v>10442</v>
      </c>
      <c r="B144" s="77" t="s">
        <v>10450</v>
      </c>
      <c r="C144" s="78">
        <v>45457</v>
      </c>
      <c r="D144" s="79">
        <v>-40.36</v>
      </c>
      <c r="E144" s="79">
        <v>-9.07</v>
      </c>
      <c r="F144" s="79">
        <v>-31.29</v>
      </c>
      <c r="G144" s="78">
        <v>45457</v>
      </c>
      <c r="H144" s="77" t="s">
        <v>10449</v>
      </c>
      <c r="I144" s="80">
        <v>1793729</v>
      </c>
      <c r="J144" s="80" t="str">
        <f>VLOOKUP(I144,'ITEM NUMBER (UPDATED)'!A:E,5,0)</f>
        <v>CO16-374</v>
      </c>
      <c r="K144" s="80">
        <v>210514</v>
      </c>
      <c r="L144" s="77" t="str">
        <f>VLOOKUP(I144,'ITEM NUMBER (UPDATED)'!A:B,2,0)</f>
        <v>Costco01</v>
      </c>
      <c r="M144" s="1" t="str">
        <f>VLOOKUP(I144,'ITEM NUMBER (UPDATED)'!A:C,3,0)</f>
        <v>BASI</v>
      </c>
      <c r="N144" s="1">
        <f>VLOOKUP(I144,'ITEM NUMBER (UPDATED)'!A:D,4,0)</f>
        <v>15</v>
      </c>
      <c r="O144" s="42">
        <f>VLOOKUP(I144,'ITEM NUMBER (UPDATED)'!A:F,6,0)</f>
        <v>31.29</v>
      </c>
      <c r="P144" s="120">
        <f t="shared" si="5"/>
        <v>1</v>
      </c>
      <c r="Q144" s="114">
        <v>31.29</v>
      </c>
      <c r="R144" s="84" t="b">
        <v>1</v>
      </c>
      <c r="S144" t="s">
        <v>1289</v>
      </c>
      <c r="T144" s="76" t="s">
        <v>10219</v>
      </c>
      <c r="Y144" s="76"/>
    </row>
    <row r="145" spans="1:25" x14ac:dyDescent="0.25">
      <c r="A145" s="77" t="s">
        <v>10442</v>
      </c>
      <c r="B145" s="77" t="s">
        <v>10448</v>
      </c>
      <c r="C145" s="78">
        <v>45457</v>
      </c>
      <c r="D145" s="79">
        <v>-24.51</v>
      </c>
      <c r="E145" s="79">
        <v>0</v>
      </c>
      <c r="F145" s="79">
        <v>-24.51</v>
      </c>
      <c r="G145" s="78">
        <v>45457</v>
      </c>
      <c r="H145" s="77" t="s">
        <v>10447</v>
      </c>
      <c r="I145" s="80">
        <v>1775618</v>
      </c>
      <c r="J145" s="80" t="str">
        <f>VLOOKUP(I145,'ITEM NUMBER (UPDATED)'!A:E,5,0)</f>
        <v>CO63HN6256E</v>
      </c>
      <c r="K145" s="80">
        <v>210514</v>
      </c>
      <c r="L145" s="77" t="str">
        <f>VLOOKUP(I145,'ITEM NUMBER (UPDATED)'!A:B,2,0)</f>
        <v>Costco01</v>
      </c>
      <c r="M145" s="1" t="str">
        <f>VLOOKUP(I145,'ITEM NUMBER (UPDATED)'!A:C,3,0)</f>
        <v>PETB</v>
      </c>
      <c r="N145" s="1">
        <f>VLOOKUP(I145,'ITEM NUMBER (UPDATED)'!A:D,4,0)</f>
        <v>40</v>
      </c>
      <c r="O145" s="42">
        <f>VLOOKUP(I145,'ITEM NUMBER (UPDATED)'!A:F,6,0)</f>
        <v>25.8</v>
      </c>
      <c r="P145" s="120">
        <f t="shared" si="5"/>
        <v>0.95000000000000007</v>
      </c>
      <c r="Q145" s="114">
        <v>25.8</v>
      </c>
      <c r="R145" s="84" t="b">
        <v>1</v>
      </c>
      <c r="S145" t="s">
        <v>1289</v>
      </c>
      <c r="T145" s="76" t="s">
        <v>10219</v>
      </c>
      <c r="Y145" s="76"/>
    </row>
    <row r="146" spans="1:25" x14ac:dyDescent="0.25">
      <c r="A146" s="77" t="s">
        <v>10442</v>
      </c>
      <c r="B146" s="77" t="s">
        <v>10448</v>
      </c>
      <c r="C146" s="78">
        <v>45457</v>
      </c>
      <c r="D146" s="79">
        <v>-24.51</v>
      </c>
      <c r="E146" s="79">
        <v>0</v>
      </c>
      <c r="F146" s="79">
        <v>-24.51</v>
      </c>
      <c r="G146" s="78">
        <v>45457</v>
      </c>
      <c r="H146" s="77" t="s">
        <v>10447</v>
      </c>
      <c r="I146" s="80">
        <v>1775619</v>
      </c>
      <c r="J146" s="80" t="str">
        <f>VLOOKUP(I146,'ITEM NUMBER (UPDATED)'!A:E,5,0)</f>
        <v>CO63HN6257E</v>
      </c>
      <c r="K146" s="80">
        <v>210514</v>
      </c>
      <c r="L146" s="77" t="str">
        <f>VLOOKUP(I146,'ITEM NUMBER (UPDATED)'!A:B,2,0)</f>
        <v>Costco01</v>
      </c>
      <c r="M146" s="1" t="str">
        <f>VLOOKUP(I146,'ITEM NUMBER (UPDATED)'!A:C,3,0)</f>
        <v>PETB</v>
      </c>
      <c r="N146" s="1">
        <f>VLOOKUP(I146,'ITEM NUMBER (UPDATED)'!A:D,4,0)</f>
        <v>40</v>
      </c>
      <c r="O146" s="42">
        <f>VLOOKUP(I146,'ITEM NUMBER (UPDATED)'!A:F,6,0)</f>
        <v>25.8</v>
      </c>
      <c r="P146" s="120">
        <f t="shared" si="5"/>
        <v>0.95000000000000007</v>
      </c>
      <c r="Q146" s="114">
        <v>25.8</v>
      </c>
      <c r="R146" s="84" t="b">
        <v>1</v>
      </c>
      <c r="S146" t="s">
        <v>1289</v>
      </c>
      <c r="T146" s="76" t="s">
        <v>10219</v>
      </c>
      <c r="Y146" s="76"/>
    </row>
    <row r="147" spans="1:25" x14ac:dyDescent="0.25">
      <c r="A147" s="77" t="s">
        <v>10442</v>
      </c>
      <c r="B147" s="77" t="s">
        <v>10446</v>
      </c>
      <c r="C147" s="78">
        <v>45457</v>
      </c>
      <c r="D147" s="79">
        <v>-77.319999999999993</v>
      </c>
      <c r="E147" s="79">
        <v>-21.02</v>
      </c>
      <c r="F147" s="79">
        <v>-56.3</v>
      </c>
      <c r="G147" s="78">
        <v>45457</v>
      </c>
      <c r="H147" s="77" t="s">
        <v>10445</v>
      </c>
      <c r="I147" s="80">
        <v>1540780</v>
      </c>
      <c r="J147" s="80" t="str">
        <f>VLOOKUP(I147,'ITEM NUMBER (UPDATED)'!A:E,5,0)</f>
        <v>BR40-2136</v>
      </c>
      <c r="K147" s="80">
        <v>210514</v>
      </c>
      <c r="L147" s="77" t="str">
        <f>VLOOKUP(I147,'ITEM NUMBER (UPDATED)'!A:B,2,0)</f>
        <v>Costco01</v>
      </c>
      <c r="M147" s="1" t="str">
        <f>VLOOKUP(I147,'ITEM NUMBER (UPDATED)'!A:C,3,0)</f>
        <v>WIN</v>
      </c>
      <c r="N147" s="1">
        <f>VLOOKUP(I147,'ITEM NUMBER (UPDATED)'!A:D,4,0)</f>
        <v>60</v>
      </c>
      <c r="O147" s="42">
        <f>VLOOKUP(I147,'ITEM NUMBER (UPDATED)'!A:F,6,0)</f>
        <v>28.15</v>
      </c>
      <c r="P147" s="120">
        <f t="shared" si="5"/>
        <v>2</v>
      </c>
      <c r="Q147" s="114">
        <v>28.15</v>
      </c>
      <c r="R147" s="84" t="b">
        <v>1</v>
      </c>
      <c r="S147" t="s">
        <v>1289</v>
      </c>
      <c r="T147" s="76" t="s">
        <v>10219</v>
      </c>
      <c r="Y147" s="76"/>
    </row>
    <row r="148" spans="1:25" x14ac:dyDescent="0.25">
      <c r="A148" s="77" t="s">
        <v>10442</v>
      </c>
      <c r="B148" s="77" t="s">
        <v>10444</v>
      </c>
      <c r="C148" s="78">
        <v>45458</v>
      </c>
      <c r="D148" s="79">
        <v>-95.31</v>
      </c>
      <c r="E148" s="79">
        <v>-9.4600000000000009</v>
      </c>
      <c r="F148" s="79">
        <v>-85.85</v>
      </c>
      <c r="G148" s="78">
        <v>45458</v>
      </c>
      <c r="H148" s="77" t="s">
        <v>10443</v>
      </c>
      <c r="I148" s="80">
        <v>1662421</v>
      </c>
      <c r="J148" s="80" t="str">
        <f>VLOOKUP(I148,'ITEM NUMBER (UPDATED)'!A:E,5,0)</f>
        <v>TN55-0481</v>
      </c>
      <c r="K148" s="80">
        <v>210514</v>
      </c>
      <c r="L148" s="77" t="str">
        <f>VLOOKUP(I148,'ITEM NUMBER (UPDATED)'!A:B,2,0)</f>
        <v>Costco01</v>
      </c>
      <c r="M148" s="1" t="str">
        <f>VLOOKUP(I148,'ITEM NUMBER (UPDATED)'!A:C,3,0)</f>
        <v>BLK</v>
      </c>
      <c r="N148" s="1">
        <f>VLOOKUP(I148,'ITEM NUMBER (UPDATED)'!A:D,4,0)</f>
        <v>32</v>
      </c>
      <c r="O148" s="42">
        <f>VLOOKUP(I148,'ITEM NUMBER (UPDATED)'!A:F,6,0)</f>
        <v>85.85</v>
      </c>
      <c r="P148" s="120">
        <f t="shared" si="5"/>
        <v>1</v>
      </c>
      <c r="Q148" s="114">
        <v>85.85</v>
      </c>
      <c r="R148" s="84" t="b">
        <v>1</v>
      </c>
      <c r="S148" t="s">
        <v>1289</v>
      </c>
      <c r="T148" s="76" t="s">
        <v>10219</v>
      </c>
      <c r="Y148" s="76"/>
    </row>
    <row r="149" spans="1:25" x14ac:dyDescent="0.25">
      <c r="A149" s="77" t="s">
        <v>10442</v>
      </c>
      <c r="B149" s="77" t="s">
        <v>10441</v>
      </c>
      <c r="C149" s="78">
        <v>45457</v>
      </c>
      <c r="D149" s="79">
        <f>E149+F149</f>
        <v>-86.72</v>
      </c>
      <c r="E149" s="79">
        <v>-9.3699999999999992</v>
      </c>
      <c r="F149" s="79">
        <v>-77.349999999999994</v>
      </c>
      <c r="G149" s="78">
        <v>45457</v>
      </c>
      <c r="H149" s="77" t="s">
        <v>10440</v>
      </c>
      <c r="I149" s="80">
        <v>1662420</v>
      </c>
      <c r="J149" s="80" t="str">
        <f>VLOOKUP(I149,'ITEM NUMBER (UPDATED)'!A:E,5,0)</f>
        <v>TN55-0480</v>
      </c>
      <c r="K149" s="80">
        <v>210514</v>
      </c>
      <c r="L149" s="77" t="str">
        <f>VLOOKUP(I149,'ITEM NUMBER (UPDATED)'!A:B,2,0)</f>
        <v>Costco01</v>
      </c>
      <c r="M149" s="1" t="str">
        <f>VLOOKUP(I149,'ITEM NUMBER (UPDATED)'!A:C,3,0)</f>
        <v>BLK</v>
      </c>
      <c r="N149" s="1">
        <f>VLOOKUP(I149,'ITEM NUMBER (UPDATED)'!A:D,4,0)</f>
        <v>32</v>
      </c>
      <c r="O149" s="42">
        <f>VLOOKUP(I149,'ITEM NUMBER (UPDATED)'!A:F,6,0)</f>
        <v>77.349999999999994</v>
      </c>
      <c r="P149" s="120">
        <f t="shared" si="5"/>
        <v>1</v>
      </c>
      <c r="Q149" s="114">
        <v>77.349999999999994</v>
      </c>
      <c r="R149" s="84" t="b">
        <v>1</v>
      </c>
      <c r="S149" t="s">
        <v>1289</v>
      </c>
      <c r="T149" s="76" t="s">
        <v>10219</v>
      </c>
      <c r="Y149" s="76"/>
    </row>
    <row r="150" spans="1:25" x14ac:dyDescent="0.25">
      <c r="A150" s="77" t="s">
        <v>10442</v>
      </c>
      <c r="B150" s="77" t="s">
        <v>10441</v>
      </c>
      <c r="C150" s="78">
        <v>45457</v>
      </c>
      <c r="D150" s="79">
        <v>-40.36</v>
      </c>
      <c r="E150" s="79">
        <v>-9.07</v>
      </c>
      <c r="F150" s="79">
        <v>-31.29</v>
      </c>
      <c r="G150" s="78">
        <v>45457</v>
      </c>
      <c r="H150" s="77" t="s">
        <v>10440</v>
      </c>
      <c r="I150" s="80">
        <v>1793730</v>
      </c>
      <c r="J150" s="80" t="str">
        <f>VLOOKUP(I150,'ITEM NUMBER (UPDATED)'!A:E,5,0)</f>
        <v>CO16-375</v>
      </c>
      <c r="K150" s="80">
        <v>210514</v>
      </c>
      <c r="L150" s="77" t="str">
        <f>VLOOKUP(I150,'ITEM NUMBER (UPDATED)'!A:B,2,0)</f>
        <v>Costco01</v>
      </c>
      <c r="M150" s="1" t="str">
        <f>VLOOKUP(I150,'ITEM NUMBER (UPDATED)'!A:C,3,0)</f>
        <v>BASI</v>
      </c>
      <c r="N150" s="1">
        <f>VLOOKUP(I150,'ITEM NUMBER (UPDATED)'!A:D,4,0)</f>
        <v>15</v>
      </c>
      <c r="O150" s="42">
        <f>VLOOKUP(I150,'ITEM NUMBER (UPDATED)'!A:F,6,0)</f>
        <v>31.29</v>
      </c>
      <c r="P150" s="120">
        <f t="shared" si="5"/>
        <v>1</v>
      </c>
      <c r="Q150" s="114">
        <v>31.29</v>
      </c>
      <c r="R150" s="84" t="b">
        <v>1</v>
      </c>
      <c r="S150" t="s">
        <v>1289</v>
      </c>
      <c r="T150" s="76" t="s">
        <v>10219</v>
      </c>
      <c r="Y150" s="76"/>
    </row>
    <row r="151" spans="1:25" x14ac:dyDescent="0.25">
      <c r="A151" s="77" t="s">
        <v>10471</v>
      </c>
      <c r="B151" s="77" t="s">
        <v>10485</v>
      </c>
      <c r="C151" s="78">
        <v>45460</v>
      </c>
      <c r="D151" s="79">
        <v>-32.380000000000003</v>
      </c>
      <c r="E151" s="79">
        <v>-9.8800000000000008</v>
      </c>
      <c r="F151" s="79">
        <v>-22.5</v>
      </c>
      <c r="G151" s="78">
        <v>45460</v>
      </c>
      <c r="H151" s="77" t="s">
        <v>10484</v>
      </c>
      <c r="I151" s="80">
        <v>1663075</v>
      </c>
      <c r="J151" s="80" t="str">
        <f>VLOOKUP(I151,'ITEM NUMBER (UPDATED)'!A:E,5,0)</f>
        <v>MT70-0306</v>
      </c>
      <c r="K151" s="80">
        <v>210651</v>
      </c>
      <c r="L151" s="77" t="str">
        <f>VLOOKUP(I151,'ITEM NUMBER (UPDATED)'!A:B,2,0)</f>
        <v>Costco01</v>
      </c>
      <c r="M151" s="1" t="str">
        <f>VLOOKUP(I151,'ITEM NUMBER (UPDATED)'!A:C,3,0)</f>
        <v>BATH</v>
      </c>
      <c r="N151" s="1">
        <f>VLOOKUP(I151,'ITEM NUMBER (UPDATED)'!A:D,4,0)</f>
        <v>55</v>
      </c>
      <c r="O151" s="42">
        <f>VLOOKUP(I151,'ITEM NUMBER (UPDATED)'!A:F,6,0)</f>
        <v>22.5</v>
      </c>
      <c r="P151" s="120">
        <f t="shared" si="5"/>
        <v>1</v>
      </c>
      <c r="Q151" s="114">
        <v>22.5</v>
      </c>
      <c r="R151" s="84" t="b">
        <v>1</v>
      </c>
      <c r="S151" t="s">
        <v>1289</v>
      </c>
      <c r="T151" s="76" t="s">
        <v>10219</v>
      </c>
      <c r="Y151" s="76"/>
    </row>
    <row r="152" spans="1:25" x14ac:dyDescent="0.25">
      <c r="A152" s="77" t="s">
        <v>10471</v>
      </c>
      <c r="B152" s="77" t="s">
        <v>10483</v>
      </c>
      <c r="C152" s="78">
        <v>45460</v>
      </c>
      <c r="D152" s="79">
        <v>-35.869999999999997</v>
      </c>
      <c r="E152" s="79">
        <v>-8.89</v>
      </c>
      <c r="F152" s="79">
        <v>-26.98</v>
      </c>
      <c r="G152" s="78">
        <v>45460</v>
      </c>
      <c r="H152" s="77" t="s">
        <v>10482</v>
      </c>
      <c r="I152" s="80">
        <v>1793728</v>
      </c>
      <c r="J152" s="80" t="str">
        <f>VLOOKUP(I152,'ITEM NUMBER (UPDATED)'!A:E,5,0)</f>
        <v>CO16-373</v>
      </c>
      <c r="K152" s="80">
        <v>210655</v>
      </c>
      <c r="L152" s="77" t="str">
        <f>VLOOKUP(I152,'ITEM NUMBER (UPDATED)'!A:B,2,0)</f>
        <v>Costco01</v>
      </c>
      <c r="M152" s="1" t="str">
        <f>VLOOKUP(I152,'ITEM NUMBER (UPDATED)'!A:C,3,0)</f>
        <v>BASI</v>
      </c>
      <c r="N152" s="1">
        <f>VLOOKUP(I152,'ITEM NUMBER (UPDATED)'!A:D,4,0)</f>
        <v>15</v>
      </c>
      <c r="O152" s="42">
        <f>VLOOKUP(I152,'ITEM NUMBER (UPDATED)'!A:F,6,0)</f>
        <v>26.98</v>
      </c>
      <c r="P152" s="120">
        <f t="shared" si="5"/>
        <v>1</v>
      </c>
      <c r="Q152" s="114">
        <v>26.98</v>
      </c>
      <c r="R152" s="84" t="b">
        <v>1</v>
      </c>
      <c r="S152" t="s">
        <v>1289</v>
      </c>
      <c r="T152" s="76" t="s">
        <v>10219</v>
      </c>
      <c r="Y152" s="76"/>
    </row>
    <row r="153" spans="1:25" x14ac:dyDescent="0.25">
      <c r="A153" s="77" t="s">
        <v>10471</v>
      </c>
      <c r="B153" s="77" t="s">
        <v>10481</v>
      </c>
      <c r="C153" s="78">
        <v>45460</v>
      </c>
      <c r="D153" s="79">
        <v>-24.51</v>
      </c>
      <c r="E153" s="79">
        <v>0</v>
      </c>
      <c r="F153" s="79">
        <v>-24.51</v>
      </c>
      <c r="G153" s="78">
        <v>45460</v>
      </c>
      <c r="H153" s="77" t="s">
        <v>10480</v>
      </c>
      <c r="I153" s="80">
        <v>1775618</v>
      </c>
      <c r="J153" s="80" t="str">
        <f>VLOOKUP(I153,'ITEM NUMBER (UPDATED)'!A:E,5,0)</f>
        <v>CO63HN6256E</v>
      </c>
      <c r="K153" s="80">
        <v>210655</v>
      </c>
      <c r="L153" s="77" t="str">
        <f>VLOOKUP(I153,'ITEM NUMBER (UPDATED)'!A:B,2,0)</f>
        <v>Costco01</v>
      </c>
      <c r="M153" s="1" t="str">
        <f>VLOOKUP(I153,'ITEM NUMBER (UPDATED)'!A:C,3,0)</f>
        <v>PETB</v>
      </c>
      <c r="N153" s="1">
        <f>VLOOKUP(I153,'ITEM NUMBER (UPDATED)'!A:D,4,0)</f>
        <v>40</v>
      </c>
      <c r="O153" s="42">
        <f>VLOOKUP(I153,'ITEM NUMBER (UPDATED)'!A:F,6,0)</f>
        <v>25.8</v>
      </c>
      <c r="P153" s="120">
        <f t="shared" si="5"/>
        <v>0.95000000000000007</v>
      </c>
      <c r="Q153" s="114">
        <v>25.8</v>
      </c>
      <c r="R153" s="84" t="b">
        <v>1</v>
      </c>
      <c r="S153" t="s">
        <v>1289</v>
      </c>
      <c r="T153" s="76" t="s">
        <v>10219</v>
      </c>
      <c r="Y153" s="76"/>
    </row>
    <row r="154" spans="1:25" x14ac:dyDescent="0.25">
      <c r="A154" s="77" t="s">
        <v>10471</v>
      </c>
      <c r="B154" s="77" t="s">
        <v>10479</v>
      </c>
      <c r="C154" s="78">
        <v>45460</v>
      </c>
      <c r="D154" s="79">
        <v>-39</v>
      </c>
      <c r="E154" s="79">
        <v>0</v>
      </c>
      <c r="F154" s="79">
        <v>-39</v>
      </c>
      <c r="G154" s="78">
        <v>45460</v>
      </c>
      <c r="H154" s="77" t="s">
        <v>10478</v>
      </c>
      <c r="I154" s="80">
        <v>1529947</v>
      </c>
      <c r="J154" s="80" t="str">
        <f>VLOOKUP(I154,'ITEM NUMBER (UPDATED)'!A:E,5,0)</f>
        <v>CO63PN5563E</v>
      </c>
      <c r="K154" s="80">
        <v>210655</v>
      </c>
      <c r="L154" s="77" t="str">
        <f>VLOOKUP(I154,'ITEM NUMBER (UPDATED)'!A:B,2,0)</f>
        <v>Costco01</v>
      </c>
      <c r="M154" s="1" t="str">
        <f>VLOOKUP(I154,'ITEM NUMBER (UPDATED)'!A:C,3,0)</f>
        <v>PETB</v>
      </c>
      <c r="N154" s="1">
        <f>VLOOKUP(I154,'ITEM NUMBER (UPDATED)'!A:D,4,0)</f>
        <v>40</v>
      </c>
      <c r="O154" s="42">
        <f>VLOOKUP(I154,'ITEM NUMBER (UPDATED)'!A:F,6,0)</f>
        <v>39</v>
      </c>
      <c r="P154" s="120">
        <f t="shared" si="5"/>
        <v>1</v>
      </c>
      <c r="Q154" s="114">
        <v>39</v>
      </c>
      <c r="R154" s="84" t="b">
        <v>1</v>
      </c>
      <c r="S154" t="s">
        <v>1289</v>
      </c>
      <c r="T154" s="76" t="s">
        <v>10219</v>
      </c>
      <c r="Y154" s="76"/>
    </row>
    <row r="155" spans="1:25" x14ac:dyDescent="0.25">
      <c r="A155" s="77" t="s">
        <v>10471</v>
      </c>
      <c r="B155" s="77" t="s">
        <v>10477</v>
      </c>
      <c r="C155" s="78">
        <v>45460</v>
      </c>
      <c r="D155" s="79">
        <v>-25.55</v>
      </c>
      <c r="E155" s="79">
        <v>0</v>
      </c>
      <c r="F155" s="79">
        <v>-25.55</v>
      </c>
      <c r="G155" s="78">
        <v>45460</v>
      </c>
      <c r="H155" s="77" t="s">
        <v>10476</v>
      </c>
      <c r="I155" s="80">
        <v>1516596</v>
      </c>
      <c r="J155" s="80" t="str">
        <f>VLOOKUP(I155,'ITEM NUMBER (UPDATED)'!A:E,5,0)</f>
        <v>CO63HC5549E</v>
      </c>
      <c r="K155" s="80">
        <v>210655</v>
      </c>
      <c r="L155" s="77" t="str">
        <f>VLOOKUP(I155,'ITEM NUMBER (UPDATED)'!A:B,2,0)</f>
        <v>Costco01</v>
      </c>
      <c r="M155" s="1" t="str">
        <f>VLOOKUP(I155,'ITEM NUMBER (UPDATED)'!A:C,3,0)</f>
        <v>PETB</v>
      </c>
      <c r="N155" s="1">
        <f>VLOOKUP(I155,'ITEM NUMBER (UPDATED)'!A:D,4,0)</f>
        <v>40</v>
      </c>
      <c r="O155" s="42">
        <f>VLOOKUP(I155,'ITEM NUMBER (UPDATED)'!A:F,6,0)</f>
        <v>25.55</v>
      </c>
      <c r="P155" s="120">
        <f t="shared" si="5"/>
        <v>1</v>
      </c>
      <c r="Q155" s="114">
        <v>25.55</v>
      </c>
      <c r="R155" s="84" t="b">
        <v>1</v>
      </c>
      <c r="S155" t="s">
        <v>1289</v>
      </c>
      <c r="T155" s="76" t="s">
        <v>10219</v>
      </c>
      <c r="Y155" s="76"/>
    </row>
    <row r="156" spans="1:25" x14ac:dyDescent="0.25">
      <c r="A156" s="77" t="s">
        <v>10471</v>
      </c>
      <c r="B156" s="77" t="s">
        <v>10475</v>
      </c>
      <c r="C156" s="78">
        <v>45460</v>
      </c>
      <c r="D156" s="79">
        <v>-86.72</v>
      </c>
      <c r="E156" s="79">
        <v>-9.3699999999999992</v>
      </c>
      <c r="F156" s="79">
        <v>-77.349999999999994</v>
      </c>
      <c r="G156" s="78">
        <v>45460</v>
      </c>
      <c r="H156" s="77" t="s">
        <v>10474</v>
      </c>
      <c r="I156" s="80">
        <v>1662420</v>
      </c>
      <c r="J156" s="80" t="str">
        <f>VLOOKUP(I156,'ITEM NUMBER (UPDATED)'!A:E,5,0)</f>
        <v>TN55-0480</v>
      </c>
      <c r="K156" s="80">
        <v>210655</v>
      </c>
      <c r="L156" s="77" t="str">
        <f>VLOOKUP(I156,'ITEM NUMBER (UPDATED)'!A:B,2,0)</f>
        <v>Costco01</v>
      </c>
      <c r="M156" s="1" t="str">
        <f>VLOOKUP(I156,'ITEM NUMBER (UPDATED)'!A:C,3,0)</f>
        <v>BLK</v>
      </c>
      <c r="N156" s="1">
        <f>VLOOKUP(I156,'ITEM NUMBER (UPDATED)'!A:D,4,0)</f>
        <v>32</v>
      </c>
      <c r="O156" s="42">
        <f>VLOOKUP(I156,'ITEM NUMBER (UPDATED)'!A:F,6,0)</f>
        <v>77.349999999999994</v>
      </c>
      <c r="P156" s="120">
        <f t="shared" si="5"/>
        <v>1</v>
      </c>
      <c r="Q156" s="114">
        <v>77.349999999999994</v>
      </c>
      <c r="R156" s="84" t="b">
        <v>1</v>
      </c>
      <c r="S156" t="s">
        <v>1289</v>
      </c>
      <c r="T156" s="76" t="s">
        <v>10219</v>
      </c>
      <c r="Y156" s="76"/>
    </row>
    <row r="157" spans="1:25" x14ac:dyDescent="0.25">
      <c r="A157" s="77" t="s">
        <v>10471</v>
      </c>
      <c r="B157" s="77" t="s">
        <v>10473</v>
      </c>
      <c r="C157" s="78">
        <v>45460</v>
      </c>
      <c r="D157" s="79">
        <v>-190.62</v>
      </c>
      <c r="E157" s="79">
        <v>-18.920000000000002</v>
      </c>
      <c r="F157" s="79">
        <v>-171.7</v>
      </c>
      <c r="G157" s="78">
        <v>45460</v>
      </c>
      <c r="H157" s="77" t="s">
        <v>10472</v>
      </c>
      <c r="I157" s="80">
        <v>1662421</v>
      </c>
      <c r="J157" s="80" t="str">
        <f>VLOOKUP(I157,'ITEM NUMBER (UPDATED)'!A:E,5,0)</f>
        <v>TN55-0481</v>
      </c>
      <c r="K157" s="80">
        <v>210655</v>
      </c>
      <c r="L157" s="77" t="str">
        <f>VLOOKUP(I157,'ITEM NUMBER (UPDATED)'!A:B,2,0)</f>
        <v>Costco01</v>
      </c>
      <c r="M157" s="1" t="str">
        <f>VLOOKUP(I157,'ITEM NUMBER (UPDATED)'!A:C,3,0)</f>
        <v>BLK</v>
      </c>
      <c r="N157" s="1">
        <f>VLOOKUP(I157,'ITEM NUMBER (UPDATED)'!A:D,4,0)</f>
        <v>32</v>
      </c>
      <c r="O157" s="42">
        <f>VLOOKUP(I157,'ITEM NUMBER (UPDATED)'!A:F,6,0)</f>
        <v>85.85</v>
      </c>
      <c r="P157" s="120">
        <f t="shared" si="5"/>
        <v>2</v>
      </c>
      <c r="Q157" s="114">
        <v>85.85</v>
      </c>
      <c r="R157" s="84" t="b">
        <v>1</v>
      </c>
      <c r="S157" t="s">
        <v>1289</v>
      </c>
      <c r="T157" s="76" t="s">
        <v>10219</v>
      </c>
      <c r="Y157" s="76"/>
    </row>
    <row r="158" spans="1:25" x14ac:dyDescent="0.25">
      <c r="A158" s="77" t="s">
        <v>10471</v>
      </c>
      <c r="B158" s="77" t="s">
        <v>10470</v>
      </c>
      <c r="C158" s="78">
        <v>45460</v>
      </c>
      <c r="D158" s="79">
        <v>-22.78</v>
      </c>
      <c r="E158" s="79">
        <v>0</v>
      </c>
      <c r="F158" s="79">
        <v>-22.78</v>
      </c>
      <c r="G158" s="78">
        <v>45460</v>
      </c>
      <c r="H158" s="77" t="s">
        <v>10469</v>
      </c>
      <c r="I158" s="80">
        <v>1529944</v>
      </c>
      <c r="J158" s="80" t="str">
        <f>VLOOKUP(I158,'ITEM NUMBER (UPDATED)'!A:E,5,0)</f>
        <v>CO63PT5560E</v>
      </c>
      <c r="K158" s="80">
        <v>210655</v>
      </c>
      <c r="L158" s="77" t="str">
        <f>VLOOKUP(I158,'ITEM NUMBER (UPDATED)'!A:B,2,0)</f>
        <v>Costco01</v>
      </c>
      <c r="M158" s="1" t="str">
        <f>VLOOKUP(I158,'ITEM NUMBER (UPDATED)'!A:C,3,0)</f>
        <v>PETB</v>
      </c>
      <c r="N158" s="1">
        <f>VLOOKUP(I158,'ITEM NUMBER (UPDATED)'!A:D,4,0)</f>
        <v>40</v>
      </c>
      <c r="O158" s="42">
        <f>VLOOKUP(I158,'ITEM NUMBER (UPDATED)'!A:F,6,0)</f>
        <v>22.78</v>
      </c>
      <c r="P158" s="120">
        <f t="shared" si="5"/>
        <v>1</v>
      </c>
      <c r="Q158" s="114">
        <v>22.78</v>
      </c>
      <c r="R158" s="84" t="b">
        <v>1</v>
      </c>
      <c r="S158" t="s">
        <v>1289</v>
      </c>
      <c r="T158" s="76" t="s">
        <v>10219</v>
      </c>
      <c r="Y158" s="76"/>
    </row>
    <row r="159" spans="1:25" x14ac:dyDescent="0.25">
      <c r="A159" s="77" t="s">
        <v>10488</v>
      </c>
      <c r="B159" s="77" t="s">
        <v>10530</v>
      </c>
      <c r="C159" s="78">
        <v>45461</v>
      </c>
      <c r="D159" s="79">
        <v>-32.380000000000003</v>
      </c>
      <c r="E159" s="79">
        <v>-9.8800000000000008</v>
      </c>
      <c r="F159" s="79">
        <v>-22.5</v>
      </c>
      <c r="G159" s="78">
        <v>45461</v>
      </c>
      <c r="H159" s="77" t="s">
        <v>10529</v>
      </c>
      <c r="I159" s="80">
        <v>1663075</v>
      </c>
      <c r="J159" s="80" t="str">
        <f>VLOOKUP(I159,'ITEM NUMBER (UPDATED)'!A:E,5,0)</f>
        <v>MT70-0306</v>
      </c>
      <c r="K159" s="80">
        <v>210767</v>
      </c>
      <c r="L159" s="77" t="str">
        <f>VLOOKUP(I159,'ITEM NUMBER (UPDATED)'!A:B,2,0)</f>
        <v>Costco01</v>
      </c>
      <c r="M159" s="1" t="str">
        <f>VLOOKUP(I159,'ITEM NUMBER (UPDATED)'!A:C,3,0)</f>
        <v>BATH</v>
      </c>
      <c r="N159" s="1">
        <f>VLOOKUP(I159,'ITEM NUMBER (UPDATED)'!A:D,4,0)</f>
        <v>55</v>
      </c>
      <c r="O159" s="42">
        <f>VLOOKUP(I159,'ITEM NUMBER (UPDATED)'!A:F,6,0)</f>
        <v>22.5</v>
      </c>
      <c r="P159" s="120">
        <f t="shared" si="5"/>
        <v>1</v>
      </c>
      <c r="Q159" s="114">
        <v>22.5</v>
      </c>
      <c r="R159" s="84" t="b">
        <v>1</v>
      </c>
      <c r="S159" t="s">
        <v>1289</v>
      </c>
      <c r="T159" s="76" t="s">
        <v>10219</v>
      </c>
      <c r="Y159" s="76"/>
    </row>
    <row r="160" spans="1:25" x14ac:dyDescent="0.25">
      <c r="A160" s="77" t="s">
        <v>10488</v>
      </c>
      <c r="B160" s="77" t="s">
        <v>10528</v>
      </c>
      <c r="C160" s="78">
        <v>45461</v>
      </c>
      <c r="D160" s="79">
        <v>-77.430000000000007</v>
      </c>
      <c r="E160" s="79">
        <v>-15.16</v>
      </c>
      <c r="F160" s="79">
        <v>-62.27</v>
      </c>
      <c r="G160" s="78">
        <v>45461</v>
      </c>
      <c r="H160" s="77" t="s">
        <v>10527</v>
      </c>
      <c r="I160" s="80">
        <v>1339334</v>
      </c>
      <c r="J160" s="80" t="str">
        <f>VLOOKUP(I160,'ITEM NUMBER (UPDATED)'!A:E,5,0)</f>
        <v>BR55-1893</v>
      </c>
      <c r="K160" s="80">
        <v>210767</v>
      </c>
      <c r="L160" s="77" t="str">
        <f>VLOOKUP(I160,'ITEM NUMBER (UPDATED)'!A:B,2,0)</f>
        <v>Costco01</v>
      </c>
      <c r="M160" s="1" t="str">
        <f>VLOOKUP(I160,'ITEM NUMBER (UPDATED)'!A:C,3,0)</f>
        <v>BLK</v>
      </c>
      <c r="N160" s="1">
        <f>VLOOKUP(I160,'ITEM NUMBER (UPDATED)'!A:D,4,0)</f>
        <v>32</v>
      </c>
      <c r="O160" s="42">
        <f>VLOOKUP(I160,'ITEM NUMBER (UPDATED)'!A:F,6,0)</f>
        <v>62.27</v>
      </c>
      <c r="P160" s="120">
        <f t="shared" si="5"/>
        <v>1</v>
      </c>
      <c r="Q160" s="114">
        <v>62.27</v>
      </c>
      <c r="R160" s="84" t="b">
        <v>1</v>
      </c>
      <c r="S160" t="s">
        <v>1289</v>
      </c>
      <c r="T160" s="76" t="s">
        <v>10219</v>
      </c>
      <c r="Y160" s="76"/>
    </row>
    <row r="161" spans="1:25" x14ac:dyDescent="0.25">
      <c r="A161" s="77" t="s">
        <v>10488</v>
      </c>
      <c r="B161" s="77" t="s">
        <v>10526</v>
      </c>
      <c r="C161" s="78">
        <v>45461</v>
      </c>
      <c r="D161" s="79">
        <v>-86.72</v>
      </c>
      <c r="E161" s="79">
        <v>-9.3699999999999992</v>
      </c>
      <c r="F161" s="79">
        <v>-77.349999999999994</v>
      </c>
      <c r="G161" s="78">
        <v>45461</v>
      </c>
      <c r="H161" s="77" t="s">
        <v>10525</v>
      </c>
      <c r="I161" s="80">
        <v>1662420</v>
      </c>
      <c r="J161" s="80" t="str">
        <f>VLOOKUP(I161,'ITEM NUMBER (UPDATED)'!A:E,5,0)</f>
        <v>TN55-0480</v>
      </c>
      <c r="K161" s="80">
        <v>210769</v>
      </c>
      <c r="L161" s="77" t="str">
        <f>VLOOKUP(I161,'ITEM NUMBER (UPDATED)'!A:B,2,0)</f>
        <v>Costco01</v>
      </c>
      <c r="M161" s="1" t="str">
        <f>VLOOKUP(I161,'ITEM NUMBER (UPDATED)'!A:C,3,0)</f>
        <v>BLK</v>
      </c>
      <c r="N161" s="1">
        <f>VLOOKUP(I161,'ITEM NUMBER (UPDATED)'!A:D,4,0)</f>
        <v>32</v>
      </c>
      <c r="O161" s="42">
        <f>VLOOKUP(I161,'ITEM NUMBER (UPDATED)'!A:F,6,0)</f>
        <v>77.349999999999994</v>
      </c>
      <c r="P161" s="120">
        <f t="shared" si="5"/>
        <v>1</v>
      </c>
      <c r="Q161" s="114">
        <v>77.349999999999994</v>
      </c>
      <c r="R161" s="84" t="b">
        <v>1</v>
      </c>
      <c r="S161" t="s">
        <v>1289</v>
      </c>
      <c r="T161" s="76" t="s">
        <v>10219</v>
      </c>
      <c r="Y161" s="76"/>
    </row>
    <row r="162" spans="1:25" x14ac:dyDescent="0.25">
      <c r="A162" s="77" t="s">
        <v>10488</v>
      </c>
      <c r="B162" s="77" t="s">
        <v>10524</v>
      </c>
      <c r="C162" s="78">
        <v>45461</v>
      </c>
      <c r="D162" s="79">
        <v>-24.51</v>
      </c>
      <c r="E162" s="79">
        <v>0</v>
      </c>
      <c r="F162" s="79">
        <v>-24.51</v>
      </c>
      <c r="G162" s="78">
        <v>45461</v>
      </c>
      <c r="H162" s="77" t="s">
        <v>10523</v>
      </c>
      <c r="I162" s="80">
        <v>1775620</v>
      </c>
      <c r="J162" s="80" t="str">
        <f>VLOOKUP(I162,'ITEM NUMBER (UPDATED)'!A:E,5,0)</f>
        <v>CO63HN6258E</v>
      </c>
      <c r="K162" s="80">
        <v>210769</v>
      </c>
      <c r="L162" s="77" t="str">
        <f>VLOOKUP(I162,'ITEM NUMBER (UPDATED)'!A:B,2,0)</f>
        <v>Costco01</v>
      </c>
      <c r="M162" s="1" t="str">
        <f>VLOOKUP(I162,'ITEM NUMBER (UPDATED)'!A:C,3,0)</f>
        <v>PETB</v>
      </c>
      <c r="N162" s="1">
        <f>VLOOKUP(I162,'ITEM NUMBER (UPDATED)'!A:D,4,0)</f>
        <v>40</v>
      </c>
      <c r="O162" s="42">
        <f>VLOOKUP(I162,'ITEM NUMBER (UPDATED)'!A:F,6,0)</f>
        <v>25.8</v>
      </c>
      <c r="P162" s="120">
        <f t="shared" si="5"/>
        <v>0.95000000000000007</v>
      </c>
      <c r="Q162" s="114">
        <v>25.8</v>
      </c>
      <c r="R162" s="84" t="b">
        <v>1</v>
      </c>
      <c r="S162" t="s">
        <v>1289</v>
      </c>
      <c r="T162" s="76" t="s">
        <v>10219</v>
      </c>
      <c r="Y162" s="76"/>
    </row>
    <row r="163" spans="1:25" x14ac:dyDescent="0.25">
      <c r="A163" s="77" t="s">
        <v>10488</v>
      </c>
      <c r="B163" s="77" t="s">
        <v>10522</v>
      </c>
      <c r="C163" s="78">
        <v>45462</v>
      </c>
      <c r="D163" s="79">
        <v>-24.51</v>
      </c>
      <c r="E163" s="79">
        <v>0</v>
      </c>
      <c r="F163" s="79">
        <v>-24.51</v>
      </c>
      <c r="G163" s="78">
        <v>45462</v>
      </c>
      <c r="H163" s="77" t="s">
        <v>10521</v>
      </c>
      <c r="I163" s="80">
        <v>1775621</v>
      </c>
      <c r="J163" s="80" t="str">
        <f>VLOOKUP(I163,'ITEM NUMBER (UPDATED)'!A:E,5,0)</f>
        <v>CO63HN6259E</v>
      </c>
      <c r="K163" s="80">
        <v>210769</v>
      </c>
      <c r="L163" s="77" t="str">
        <f>VLOOKUP(I163,'ITEM NUMBER (UPDATED)'!A:B,2,0)</f>
        <v>Costco01</v>
      </c>
      <c r="M163" s="1" t="str">
        <f>VLOOKUP(I163,'ITEM NUMBER (UPDATED)'!A:C,3,0)</f>
        <v>PETB</v>
      </c>
      <c r="N163" s="1">
        <f>VLOOKUP(I163,'ITEM NUMBER (UPDATED)'!A:D,4,0)</f>
        <v>40</v>
      </c>
      <c r="O163" s="42">
        <f>VLOOKUP(I163,'ITEM NUMBER (UPDATED)'!A:F,6,0)</f>
        <v>25.8</v>
      </c>
      <c r="P163" s="120">
        <f t="shared" si="5"/>
        <v>0.95000000000000007</v>
      </c>
      <c r="Q163" s="114">
        <v>25.8</v>
      </c>
      <c r="R163" s="84" t="b">
        <v>1</v>
      </c>
      <c r="S163" t="s">
        <v>1289</v>
      </c>
      <c r="T163" s="76" t="s">
        <v>10219</v>
      </c>
      <c r="Y163" s="76"/>
    </row>
    <row r="164" spans="1:25" x14ac:dyDescent="0.25">
      <c r="A164" s="77" t="s">
        <v>10488</v>
      </c>
      <c r="B164" s="77" t="s">
        <v>10520</v>
      </c>
      <c r="C164" s="78">
        <v>45461</v>
      </c>
      <c r="D164" s="79">
        <v>-24.51</v>
      </c>
      <c r="E164" s="79">
        <v>0</v>
      </c>
      <c r="F164" s="79">
        <v>-24.51</v>
      </c>
      <c r="G164" s="78">
        <v>45461</v>
      </c>
      <c r="H164" s="77" t="s">
        <v>10519</v>
      </c>
      <c r="I164" s="80">
        <v>1775623</v>
      </c>
      <c r="J164" s="80" t="str">
        <f>VLOOKUP(I164,'ITEM NUMBER (UPDATED)'!A:E,5,0)</f>
        <v>CO63HN6261E</v>
      </c>
      <c r="K164" s="80">
        <v>210769</v>
      </c>
      <c r="L164" s="77" t="str">
        <f>VLOOKUP(I164,'ITEM NUMBER (UPDATED)'!A:B,2,0)</f>
        <v>Costco01</v>
      </c>
      <c r="M164" s="1" t="str">
        <f>VLOOKUP(I164,'ITEM NUMBER (UPDATED)'!A:C,3,0)</f>
        <v>PETB</v>
      </c>
      <c r="N164" s="1">
        <f>VLOOKUP(I164,'ITEM NUMBER (UPDATED)'!A:D,4,0)</f>
        <v>40</v>
      </c>
      <c r="O164" s="42">
        <f>VLOOKUP(I164,'ITEM NUMBER (UPDATED)'!A:F,6,0)</f>
        <v>25.8</v>
      </c>
      <c r="P164" s="120">
        <f t="shared" si="5"/>
        <v>0.95000000000000007</v>
      </c>
      <c r="Q164" s="114">
        <v>25.8</v>
      </c>
      <c r="R164" s="84" t="b">
        <v>1</v>
      </c>
      <c r="S164" t="s">
        <v>1289</v>
      </c>
      <c r="T164" s="76" t="s">
        <v>10219</v>
      </c>
      <c r="Y164" s="76"/>
    </row>
    <row r="165" spans="1:25" x14ac:dyDescent="0.25">
      <c r="A165" s="77" t="s">
        <v>10488</v>
      </c>
      <c r="B165" s="77" t="s">
        <v>10518</v>
      </c>
      <c r="C165" s="78">
        <v>45461</v>
      </c>
      <c r="D165" s="79">
        <v>-24.51</v>
      </c>
      <c r="E165" s="79">
        <v>0</v>
      </c>
      <c r="F165" s="79">
        <v>-24.51</v>
      </c>
      <c r="G165" s="78">
        <v>45461</v>
      </c>
      <c r="H165" s="77" t="s">
        <v>10517</v>
      </c>
      <c r="I165" s="80">
        <v>1775620</v>
      </c>
      <c r="J165" s="80" t="str">
        <f>VLOOKUP(I165,'ITEM NUMBER (UPDATED)'!A:E,5,0)</f>
        <v>CO63HN6258E</v>
      </c>
      <c r="K165" s="80">
        <v>210769</v>
      </c>
      <c r="L165" s="77" t="str">
        <f>VLOOKUP(I165,'ITEM NUMBER (UPDATED)'!A:B,2,0)</f>
        <v>Costco01</v>
      </c>
      <c r="M165" s="1" t="str">
        <f>VLOOKUP(I165,'ITEM NUMBER (UPDATED)'!A:C,3,0)</f>
        <v>PETB</v>
      </c>
      <c r="N165" s="1">
        <f>VLOOKUP(I165,'ITEM NUMBER (UPDATED)'!A:D,4,0)</f>
        <v>40</v>
      </c>
      <c r="O165" s="42">
        <f>VLOOKUP(I165,'ITEM NUMBER (UPDATED)'!A:F,6,0)</f>
        <v>25.8</v>
      </c>
      <c r="P165" s="120">
        <f t="shared" si="5"/>
        <v>0.95000000000000007</v>
      </c>
      <c r="Q165" s="114">
        <v>25.8</v>
      </c>
      <c r="R165" s="84" t="b">
        <v>1</v>
      </c>
      <c r="S165" t="s">
        <v>1289</v>
      </c>
      <c r="T165" s="76" t="s">
        <v>10219</v>
      </c>
      <c r="Y165" s="76"/>
    </row>
    <row r="166" spans="1:25" x14ac:dyDescent="0.25">
      <c r="A166" s="77" t="s">
        <v>10488</v>
      </c>
      <c r="B166" s="77" t="s">
        <v>10516</v>
      </c>
      <c r="C166" s="78">
        <v>45461</v>
      </c>
      <c r="D166" s="79">
        <v>-86.72</v>
      </c>
      <c r="E166" s="79">
        <v>-9.3699999999999992</v>
      </c>
      <c r="F166" s="79">
        <v>-77.349999999999994</v>
      </c>
      <c r="G166" s="78">
        <v>45461</v>
      </c>
      <c r="H166" s="77" t="s">
        <v>10515</v>
      </c>
      <c r="I166" s="80">
        <v>1662420</v>
      </c>
      <c r="J166" s="80" t="str">
        <f>VLOOKUP(I166,'ITEM NUMBER (UPDATED)'!A:E,5,0)</f>
        <v>TN55-0480</v>
      </c>
      <c r="K166" s="80">
        <v>210769</v>
      </c>
      <c r="L166" s="77" t="str">
        <f>VLOOKUP(I166,'ITEM NUMBER (UPDATED)'!A:B,2,0)</f>
        <v>Costco01</v>
      </c>
      <c r="M166" s="1" t="str">
        <f>VLOOKUP(I166,'ITEM NUMBER (UPDATED)'!A:C,3,0)</f>
        <v>BLK</v>
      </c>
      <c r="N166" s="1">
        <f>VLOOKUP(I166,'ITEM NUMBER (UPDATED)'!A:D,4,0)</f>
        <v>32</v>
      </c>
      <c r="O166" s="42">
        <f>VLOOKUP(I166,'ITEM NUMBER (UPDATED)'!A:F,6,0)</f>
        <v>77.349999999999994</v>
      </c>
      <c r="P166" s="120">
        <f t="shared" si="5"/>
        <v>1</v>
      </c>
      <c r="Q166" s="114">
        <v>77.349999999999994</v>
      </c>
      <c r="R166" s="84" t="b">
        <v>1</v>
      </c>
      <c r="S166" t="s">
        <v>1289</v>
      </c>
      <c r="T166" s="76" t="s">
        <v>10219</v>
      </c>
      <c r="Y166" s="76"/>
    </row>
    <row r="167" spans="1:25" x14ac:dyDescent="0.25">
      <c r="A167" s="77" t="s">
        <v>10488</v>
      </c>
      <c r="B167" s="77" t="s">
        <v>10514</v>
      </c>
      <c r="C167" s="78">
        <v>45461</v>
      </c>
      <c r="D167" s="79">
        <v>-24.51</v>
      </c>
      <c r="E167" s="79">
        <v>0</v>
      </c>
      <c r="F167" s="79">
        <v>-24.51</v>
      </c>
      <c r="G167" s="78">
        <v>45461</v>
      </c>
      <c r="H167" s="77" t="s">
        <v>10513</v>
      </c>
      <c r="I167" s="80">
        <v>1775620</v>
      </c>
      <c r="J167" s="80" t="str">
        <f>VLOOKUP(I167,'ITEM NUMBER (UPDATED)'!A:E,5,0)</f>
        <v>CO63HN6258E</v>
      </c>
      <c r="K167" s="80">
        <v>210769</v>
      </c>
      <c r="L167" s="77" t="str">
        <f>VLOOKUP(I167,'ITEM NUMBER (UPDATED)'!A:B,2,0)</f>
        <v>Costco01</v>
      </c>
      <c r="M167" s="1" t="str">
        <f>VLOOKUP(I167,'ITEM NUMBER (UPDATED)'!A:C,3,0)</f>
        <v>PETB</v>
      </c>
      <c r="N167" s="1">
        <f>VLOOKUP(I167,'ITEM NUMBER (UPDATED)'!A:D,4,0)</f>
        <v>40</v>
      </c>
      <c r="O167" s="42">
        <f>VLOOKUP(I167,'ITEM NUMBER (UPDATED)'!A:F,6,0)</f>
        <v>25.8</v>
      </c>
      <c r="P167" s="120">
        <f t="shared" si="5"/>
        <v>0.95000000000000007</v>
      </c>
      <c r="Q167" s="114">
        <v>25.8</v>
      </c>
      <c r="R167" s="84" t="b">
        <v>1</v>
      </c>
      <c r="S167" t="s">
        <v>1289</v>
      </c>
      <c r="T167" s="76" t="s">
        <v>10219</v>
      </c>
      <c r="Y167" s="76"/>
    </row>
    <row r="168" spans="1:25" x14ac:dyDescent="0.25">
      <c r="A168" s="77" t="s">
        <v>10488</v>
      </c>
      <c r="B168" s="77" t="s">
        <v>10512</v>
      </c>
      <c r="C168" s="78">
        <v>45462</v>
      </c>
      <c r="D168" s="79">
        <v>-86.72</v>
      </c>
      <c r="E168" s="79">
        <v>-9.3699999999999992</v>
      </c>
      <c r="F168" s="79">
        <v>-77.349999999999994</v>
      </c>
      <c r="G168" s="78">
        <v>45462</v>
      </c>
      <c r="H168" s="77" t="s">
        <v>10511</v>
      </c>
      <c r="I168" s="80">
        <v>1662420</v>
      </c>
      <c r="J168" s="80" t="str">
        <f>VLOOKUP(I168,'ITEM NUMBER (UPDATED)'!A:E,5,0)</f>
        <v>TN55-0480</v>
      </c>
      <c r="K168" s="80">
        <v>210769</v>
      </c>
      <c r="L168" s="77" t="str">
        <f>VLOOKUP(I168,'ITEM NUMBER (UPDATED)'!A:B,2,0)</f>
        <v>Costco01</v>
      </c>
      <c r="M168" s="1" t="str">
        <f>VLOOKUP(I168,'ITEM NUMBER (UPDATED)'!A:C,3,0)</f>
        <v>BLK</v>
      </c>
      <c r="N168" s="1">
        <f>VLOOKUP(I168,'ITEM NUMBER (UPDATED)'!A:D,4,0)</f>
        <v>32</v>
      </c>
      <c r="O168" s="42">
        <f>VLOOKUP(I168,'ITEM NUMBER (UPDATED)'!A:F,6,0)</f>
        <v>77.349999999999994</v>
      </c>
      <c r="P168" s="120">
        <f t="shared" si="5"/>
        <v>1</v>
      </c>
      <c r="Q168" s="114">
        <v>77.349999999999994</v>
      </c>
      <c r="R168" s="84" t="b">
        <v>1</v>
      </c>
      <c r="S168" t="s">
        <v>1289</v>
      </c>
      <c r="T168" s="76" t="s">
        <v>10219</v>
      </c>
      <c r="Y168" s="76"/>
    </row>
    <row r="169" spans="1:25" x14ac:dyDescent="0.25">
      <c r="A169" s="77" t="s">
        <v>10488</v>
      </c>
      <c r="B169" s="77" t="s">
        <v>10510</v>
      </c>
      <c r="C169" s="78">
        <v>45462</v>
      </c>
      <c r="D169" s="79">
        <v>-51.1</v>
      </c>
      <c r="E169" s="79">
        <v>0</v>
      </c>
      <c r="F169" s="79">
        <v>-51.1</v>
      </c>
      <c r="G169" s="78">
        <v>45462</v>
      </c>
      <c r="H169" s="77" t="s">
        <v>10509</v>
      </c>
      <c r="I169" s="80">
        <v>1516596</v>
      </c>
      <c r="J169" s="80" t="str">
        <f>VLOOKUP(I169,'ITEM NUMBER (UPDATED)'!A:E,5,0)</f>
        <v>CO63HC5549E</v>
      </c>
      <c r="K169" s="80">
        <v>210769</v>
      </c>
      <c r="L169" s="77" t="str">
        <f>VLOOKUP(I169,'ITEM NUMBER (UPDATED)'!A:B,2,0)</f>
        <v>Costco01</v>
      </c>
      <c r="M169" s="1" t="str">
        <f>VLOOKUP(I169,'ITEM NUMBER (UPDATED)'!A:C,3,0)</f>
        <v>PETB</v>
      </c>
      <c r="N169" s="1">
        <f>VLOOKUP(I169,'ITEM NUMBER (UPDATED)'!A:D,4,0)</f>
        <v>40</v>
      </c>
      <c r="O169" s="42">
        <f>VLOOKUP(I169,'ITEM NUMBER (UPDATED)'!A:F,6,0)</f>
        <v>25.55</v>
      </c>
      <c r="P169" s="120">
        <f t="shared" si="5"/>
        <v>2</v>
      </c>
      <c r="Q169" s="114">
        <v>25.55</v>
      </c>
      <c r="R169" s="84" t="b">
        <v>1</v>
      </c>
      <c r="S169" t="s">
        <v>1289</v>
      </c>
      <c r="T169" s="76" t="s">
        <v>10219</v>
      </c>
      <c r="Y169" s="76"/>
    </row>
    <row r="170" spans="1:25" x14ac:dyDescent="0.25">
      <c r="A170" s="77" t="s">
        <v>10488</v>
      </c>
      <c r="B170" s="77" t="s">
        <v>10508</v>
      </c>
      <c r="C170" s="78">
        <v>45462</v>
      </c>
      <c r="D170" s="79">
        <v>-95.31</v>
      </c>
      <c r="E170" s="79">
        <v>-9.4600000000000009</v>
      </c>
      <c r="F170" s="79">
        <v>-85.85</v>
      </c>
      <c r="G170" s="78">
        <v>45462</v>
      </c>
      <c r="H170" s="77" t="s">
        <v>10507</v>
      </c>
      <c r="I170" s="80">
        <v>1662421</v>
      </c>
      <c r="J170" s="80" t="str">
        <f>VLOOKUP(I170,'ITEM NUMBER (UPDATED)'!A:E,5,0)</f>
        <v>TN55-0481</v>
      </c>
      <c r="K170" s="80">
        <v>210769</v>
      </c>
      <c r="L170" s="77" t="str">
        <f>VLOOKUP(I170,'ITEM NUMBER (UPDATED)'!A:B,2,0)</f>
        <v>Costco01</v>
      </c>
      <c r="M170" s="1" t="str">
        <f>VLOOKUP(I170,'ITEM NUMBER (UPDATED)'!A:C,3,0)</f>
        <v>BLK</v>
      </c>
      <c r="N170" s="1">
        <f>VLOOKUP(I170,'ITEM NUMBER (UPDATED)'!A:D,4,0)</f>
        <v>32</v>
      </c>
      <c r="O170" s="42">
        <f>VLOOKUP(I170,'ITEM NUMBER (UPDATED)'!A:F,6,0)</f>
        <v>85.85</v>
      </c>
      <c r="P170" s="120">
        <f t="shared" si="5"/>
        <v>1</v>
      </c>
      <c r="Q170" s="114">
        <v>85.85</v>
      </c>
      <c r="R170" s="84" t="b">
        <v>1</v>
      </c>
      <c r="S170" t="s">
        <v>1289</v>
      </c>
      <c r="T170" s="76" t="s">
        <v>10219</v>
      </c>
      <c r="Y170" s="76"/>
    </row>
    <row r="171" spans="1:25" x14ac:dyDescent="0.25">
      <c r="A171" s="77" t="s">
        <v>10488</v>
      </c>
      <c r="B171" s="77" t="s">
        <v>10506</v>
      </c>
      <c r="C171" s="78">
        <v>45461</v>
      </c>
      <c r="D171" s="79">
        <v>-95.31</v>
      </c>
      <c r="E171" s="79">
        <v>-9.4600000000000009</v>
      </c>
      <c r="F171" s="79">
        <v>-85.85</v>
      </c>
      <c r="G171" s="78">
        <v>45461</v>
      </c>
      <c r="H171" s="77" t="s">
        <v>10505</v>
      </c>
      <c r="I171" s="80">
        <v>1662421</v>
      </c>
      <c r="J171" s="80" t="str">
        <f>VLOOKUP(I171,'ITEM NUMBER (UPDATED)'!A:E,5,0)</f>
        <v>TN55-0481</v>
      </c>
      <c r="K171" s="80">
        <v>210769</v>
      </c>
      <c r="L171" s="77" t="str">
        <f>VLOOKUP(I171,'ITEM NUMBER (UPDATED)'!A:B,2,0)</f>
        <v>Costco01</v>
      </c>
      <c r="M171" s="1" t="str">
        <f>VLOOKUP(I171,'ITEM NUMBER (UPDATED)'!A:C,3,0)</f>
        <v>BLK</v>
      </c>
      <c r="N171" s="1">
        <f>VLOOKUP(I171,'ITEM NUMBER (UPDATED)'!A:D,4,0)</f>
        <v>32</v>
      </c>
      <c r="O171" s="42">
        <f>VLOOKUP(I171,'ITEM NUMBER (UPDATED)'!A:F,6,0)</f>
        <v>85.85</v>
      </c>
      <c r="P171" s="120">
        <f t="shared" si="5"/>
        <v>1</v>
      </c>
      <c r="Q171" s="114">
        <v>85.85</v>
      </c>
      <c r="R171" s="84" t="b">
        <v>1</v>
      </c>
      <c r="S171" t="s">
        <v>1289</v>
      </c>
      <c r="T171" s="76" t="s">
        <v>10219</v>
      </c>
      <c r="Y171" s="76"/>
    </row>
    <row r="172" spans="1:25" x14ac:dyDescent="0.25">
      <c r="A172" s="77" t="s">
        <v>10488</v>
      </c>
      <c r="B172" s="77" t="s">
        <v>10504</v>
      </c>
      <c r="C172" s="78">
        <v>45462</v>
      </c>
      <c r="D172" s="79">
        <v>-86.72</v>
      </c>
      <c r="E172" s="79">
        <v>-9.3699999999999992</v>
      </c>
      <c r="F172" s="79">
        <v>-77.349999999999994</v>
      </c>
      <c r="G172" s="78">
        <v>45462</v>
      </c>
      <c r="H172" s="77" t="s">
        <v>10503</v>
      </c>
      <c r="I172" s="80">
        <v>1662420</v>
      </c>
      <c r="J172" s="80" t="str">
        <f>VLOOKUP(I172,'ITEM NUMBER (UPDATED)'!A:E,5,0)</f>
        <v>TN55-0480</v>
      </c>
      <c r="K172" s="80">
        <v>210769</v>
      </c>
      <c r="L172" s="77" t="str">
        <f>VLOOKUP(I172,'ITEM NUMBER (UPDATED)'!A:B,2,0)</f>
        <v>Costco01</v>
      </c>
      <c r="M172" s="1" t="str">
        <f>VLOOKUP(I172,'ITEM NUMBER (UPDATED)'!A:C,3,0)</f>
        <v>BLK</v>
      </c>
      <c r="N172" s="1">
        <f>VLOOKUP(I172,'ITEM NUMBER (UPDATED)'!A:D,4,0)</f>
        <v>32</v>
      </c>
      <c r="O172" s="42">
        <f>VLOOKUP(I172,'ITEM NUMBER (UPDATED)'!A:F,6,0)</f>
        <v>77.349999999999994</v>
      </c>
      <c r="P172" s="120">
        <f t="shared" si="5"/>
        <v>1</v>
      </c>
      <c r="Q172" s="114">
        <v>77.349999999999994</v>
      </c>
      <c r="R172" s="84" t="b">
        <v>1</v>
      </c>
      <c r="S172" t="s">
        <v>1289</v>
      </c>
      <c r="T172" s="76" t="s">
        <v>10219</v>
      </c>
      <c r="Y172" s="76"/>
    </row>
    <row r="173" spans="1:25" x14ac:dyDescent="0.25">
      <c r="A173" s="77" t="s">
        <v>10488</v>
      </c>
      <c r="B173" s="77" t="s">
        <v>10502</v>
      </c>
      <c r="C173" s="78">
        <v>45461</v>
      </c>
      <c r="D173" s="79">
        <v>-86.72</v>
      </c>
      <c r="E173" s="79">
        <v>-9.3699999999999992</v>
      </c>
      <c r="F173" s="79">
        <v>-77.349999999999994</v>
      </c>
      <c r="G173" s="78">
        <v>45461</v>
      </c>
      <c r="H173" s="77" t="s">
        <v>10501</v>
      </c>
      <c r="I173" s="80">
        <v>1662420</v>
      </c>
      <c r="J173" s="80" t="str">
        <f>VLOOKUP(I173,'ITEM NUMBER (UPDATED)'!A:E,5,0)</f>
        <v>TN55-0480</v>
      </c>
      <c r="K173" s="80">
        <v>210769</v>
      </c>
      <c r="L173" s="77" t="str">
        <f>VLOOKUP(I173,'ITEM NUMBER (UPDATED)'!A:B,2,0)</f>
        <v>Costco01</v>
      </c>
      <c r="M173" s="1" t="str">
        <f>VLOOKUP(I173,'ITEM NUMBER (UPDATED)'!A:C,3,0)</f>
        <v>BLK</v>
      </c>
      <c r="N173" s="1">
        <f>VLOOKUP(I173,'ITEM NUMBER (UPDATED)'!A:D,4,0)</f>
        <v>32</v>
      </c>
      <c r="O173" s="42">
        <f>VLOOKUP(I173,'ITEM NUMBER (UPDATED)'!A:F,6,0)</f>
        <v>77.349999999999994</v>
      </c>
      <c r="P173" s="120">
        <f t="shared" si="5"/>
        <v>1</v>
      </c>
      <c r="Q173" s="114">
        <v>77.349999999999994</v>
      </c>
      <c r="R173" s="84" t="b">
        <v>1</v>
      </c>
      <c r="S173" t="s">
        <v>1289</v>
      </c>
      <c r="T173" s="76" t="s">
        <v>10219</v>
      </c>
      <c r="Y173" s="76"/>
    </row>
    <row r="174" spans="1:25" x14ac:dyDescent="0.25">
      <c r="A174" s="77" t="s">
        <v>10488</v>
      </c>
      <c r="B174" s="77" t="s">
        <v>10500</v>
      </c>
      <c r="C174" s="78">
        <v>45462</v>
      </c>
      <c r="D174" s="79">
        <f>E174+F174</f>
        <v>-154.63999999999999</v>
      </c>
      <c r="E174" s="79">
        <v>-42.04</v>
      </c>
      <c r="F174" s="79">
        <v>-112.6</v>
      </c>
      <c r="G174" s="78">
        <v>45462</v>
      </c>
      <c r="H174" s="77" t="s">
        <v>10499</v>
      </c>
      <c r="I174" s="80">
        <v>1540780</v>
      </c>
      <c r="J174" s="80" t="str">
        <f>VLOOKUP(I174,'ITEM NUMBER (UPDATED)'!A:E,5,0)</f>
        <v>BR40-2136</v>
      </c>
      <c r="K174" s="80">
        <v>210769</v>
      </c>
      <c r="L174" s="77" t="str">
        <f>VLOOKUP(I174,'ITEM NUMBER (UPDATED)'!A:B,2,0)</f>
        <v>Costco01</v>
      </c>
      <c r="M174" s="1" t="str">
        <f>VLOOKUP(I174,'ITEM NUMBER (UPDATED)'!A:C,3,0)</f>
        <v>WIN</v>
      </c>
      <c r="N174" s="1">
        <f>VLOOKUP(I174,'ITEM NUMBER (UPDATED)'!A:D,4,0)</f>
        <v>60</v>
      </c>
      <c r="O174" s="42">
        <f>VLOOKUP(I174,'ITEM NUMBER (UPDATED)'!A:F,6,0)</f>
        <v>28.15</v>
      </c>
      <c r="P174" s="120">
        <f t="shared" si="5"/>
        <v>4</v>
      </c>
      <c r="Q174" s="114">
        <v>28.15</v>
      </c>
      <c r="R174" s="84" t="b">
        <v>1</v>
      </c>
      <c r="S174" t="s">
        <v>1289</v>
      </c>
      <c r="T174" s="76" t="s">
        <v>10219</v>
      </c>
      <c r="Y174" s="76"/>
    </row>
    <row r="175" spans="1:25" x14ac:dyDescent="0.25">
      <c r="A175" s="77" t="s">
        <v>10488</v>
      </c>
      <c r="B175" s="77" t="s">
        <v>10500</v>
      </c>
      <c r="C175" s="78">
        <v>45462</v>
      </c>
      <c r="D175" s="79">
        <f>E175+F175</f>
        <v>-173.44</v>
      </c>
      <c r="E175" s="79">
        <v>-18.739999999999998</v>
      </c>
      <c r="F175" s="79">
        <v>-154.69999999999999</v>
      </c>
      <c r="G175" s="78">
        <v>45462</v>
      </c>
      <c r="H175" s="77" t="s">
        <v>10499</v>
      </c>
      <c r="I175" s="80">
        <v>1662420</v>
      </c>
      <c r="J175" s="80" t="str">
        <f>VLOOKUP(I175,'ITEM NUMBER (UPDATED)'!A:E,5,0)</f>
        <v>TN55-0480</v>
      </c>
      <c r="K175" s="80">
        <v>210769</v>
      </c>
      <c r="L175" s="77" t="str">
        <f>VLOOKUP(I175,'ITEM NUMBER (UPDATED)'!A:B,2,0)</f>
        <v>Costco01</v>
      </c>
      <c r="M175" s="1" t="str">
        <f>VLOOKUP(I175,'ITEM NUMBER (UPDATED)'!A:C,3,0)</f>
        <v>BLK</v>
      </c>
      <c r="N175" s="1">
        <f>VLOOKUP(I175,'ITEM NUMBER (UPDATED)'!A:D,4,0)</f>
        <v>32</v>
      </c>
      <c r="O175" s="42">
        <f>VLOOKUP(I175,'ITEM NUMBER (UPDATED)'!A:F,6,0)</f>
        <v>77.349999999999994</v>
      </c>
      <c r="P175" s="120">
        <f t="shared" si="5"/>
        <v>2</v>
      </c>
      <c r="Q175" s="114">
        <v>77.349999999999994</v>
      </c>
      <c r="R175" s="84" t="b">
        <v>1</v>
      </c>
      <c r="S175" t="s">
        <v>1289</v>
      </c>
      <c r="T175" s="76" t="s">
        <v>10219</v>
      </c>
      <c r="Y175" s="76"/>
    </row>
    <row r="176" spans="1:25" x14ac:dyDescent="0.25">
      <c r="A176" s="77" t="s">
        <v>10488</v>
      </c>
      <c r="B176" s="77" t="s">
        <v>10498</v>
      </c>
      <c r="C176" s="78">
        <v>45462</v>
      </c>
      <c r="D176" s="79">
        <v>-25.55</v>
      </c>
      <c r="E176" s="79">
        <v>0</v>
      </c>
      <c r="F176" s="79">
        <v>-25.55</v>
      </c>
      <c r="G176" s="78">
        <v>45462</v>
      </c>
      <c r="H176" s="77" t="s">
        <v>10497</v>
      </c>
      <c r="I176" s="80">
        <v>1516596</v>
      </c>
      <c r="J176" s="80" t="str">
        <f>VLOOKUP(I176,'ITEM NUMBER (UPDATED)'!A:E,5,0)</f>
        <v>CO63HC5549E</v>
      </c>
      <c r="K176" s="80">
        <v>210769</v>
      </c>
      <c r="L176" s="77" t="str">
        <f>VLOOKUP(I176,'ITEM NUMBER (UPDATED)'!A:B,2,0)</f>
        <v>Costco01</v>
      </c>
      <c r="M176" s="1" t="str">
        <f>VLOOKUP(I176,'ITEM NUMBER (UPDATED)'!A:C,3,0)</f>
        <v>PETB</v>
      </c>
      <c r="N176" s="1">
        <f>VLOOKUP(I176,'ITEM NUMBER (UPDATED)'!A:D,4,0)</f>
        <v>40</v>
      </c>
      <c r="O176" s="42">
        <f>VLOOKUP(I176,'ITEM NUMBER (UPDATED)'!A:F,6,0)</f>
        <v>25.55</v>
      </c>
      <c r="P176" s="120">
        <f t="shared" si="5"/>
        <v>1</v>
      </c>
      <c r="Q176" s="114">
        <v>25.55</v>
      </c>
      <c r="R176" s="84" t="b">
        <v>1</v>
      </c>
      <c r="S176" t="s">
        <v>1289</v>
      </c>
      <c r="T176" s="76" t="s">
        <v>10219</v>
      </c>
      <c r="Y176" s="76"/>
    </row>
    <row r="177" spans="1:25" x14ac:dyDescent="0.25">
      <c r="A177" s="77" t="s">
        <v>10488</v>
      </c>
      <c r="B177" s="77" t="s">
        <v>10496</v>
      </c>
      <c r="C177" s="78">
        <v>45462</v>
      </c>
      <c r="D177" s="79">
        <v>-95.31</v>
      </c>
      <c r="E177" s="79">
        <v>-9.4600000000000009</v>
      </c>
      <c r="F177" s="79">
        <v>-85.85</v>
      </c>
      <c r="G177" s="78">
        <v>45462</v>
      </c>
      <c r="H177" s="77" t="s">
        <v>10495</v>
      </c>
      <c r="I177" s="80">
        <v>1662421</v>
      </c>
      <c r="J177" s="80" t="str">
        <f>VLOOKUP(I177,'ITEM NUMBER (UPDATED)'!A:E,5,0)</f>
        <v>TN55-0481</v>
      </c>
      <c r="K177" s="80">
        <v>210769</v>
      </c>
      <c r="L177" s="77" t="str">
        <f>VLOOKUP(I177,'ITEM NUMBER (UPDATED)'!A:B,2,0)</f>
        <v>Costco01</v>
      </c>
      <c r="M177" s="1" t="str">
        <f>VLOOKUP(I177,'ITEM NUMBER (UPDATED)'!A:C,3,0)</f>
        <v>BLK</v>
      </c>
      <c r="N177" s="1">
        <f>VLOOKUP(I177,'ITEM NUMBER (UPDATED)'!A:D,4,0)</f>
        <v>32</v>
      </c>
      <c r="O177" s="42">
        <f>VLOOKUP(I177,'ITEM NUMBER (UPDATED)'!A:F,6,0)</f>
        <v>85.85</v>
      </c>
      <c r="P177" s="120">
        <f t="shared" si="5"/>
        <v>1</v>
      </c>
      <c r="Q177" s="114">
        <v>85.85</v>
      </c>
      <c r="R177" s="84" t="b">
        <v>1</v>
      </c>
      <c r="S177" t="s">
        <v>1289</v>
      </c>
      <c r="T177" s="76" t="s">
        <v>10219</v>
      </c>
      <c r="Y177" s="76"/>
    </row>
    <row r="178" spans="1:25" x14ac:dyDescent="0.25">
      <c r="A178" s="77" t="s">
        <v>10488</v>
      </c>
      <c r="B178" s="77" t="s">
        <v>10494</v>
      </c>
      <c r="C178" s="78">
        <v>45462</v>
      </c>
      <c r="D178" s="79">
        <f>E178+F178</f>
        <v>-42.7</v>
      </c>
      <c r="E178" s="79">
        <v>-11.1</v>
      </c>
      <c r="F178" s="79">
        <v>-31.6</v>
      </c>
      <c r="G178" s="78">
        <v>45462</v>
      </c>
      <c r="H178" s="77" t="s">
        <v>10493</v>
      </c>
      <c r="I178" s="80">
        <v>1540785</v>
      </c>
      <c r="J178" s="80" t="str">
        <f>VLOOKUP(I178,'ITEM NUMBER (UPDATED)'!A:E,5,0)</f>
        <v>BR40-2141</v>
      </c>
      <c r="K178" s="80">
        <v>210769</v>
      </c>
      <c r="L178" s="77" t="str">
        <f>VLOOKUP(I178,'ITEM NUMBER (UPDATED)'!A:B,2,0)</f>
        <v>Costco01</v>
      </c>
      <c r="M178" s="1" t="str">
        <f>VLOOKUP(I178,'ITEM NUMBER (UPDATED)'!A:C,3,0)</f>
        <v>WIN</v>
      </c>
      <c r="N178" s="1">
        <f>VLOOKUP(I178,'ITEM NUMBER (UPDATED)'!A:D,4,0)</f>
        <v>60</v>
      </c>
      <c r="O178" s="42">
        <f>VLOOKUP(I178,'ITEM NUMBER (UPDATED)'!A:F,6,0)</f>
        <v>31.6</v>
      </c>
      <c r="P178" s="120">
        <f t="shared" si="5"/>
        <v>1</v>
      </c>
      <c r="Q178" s="114">
        <v>31.6</v>
      </c>
      <c r="R178" s="84" t="b">
        <v>1</v>
      </c>
      <c r="S178" t="s">
        <v>1289</v>
      </c>
      <c r="T178" s="76" t="s">
        <v>10219</v>
      </c>
      <c r="Y178" s="76"/>
    </row>
    <row r="179" spans="1:25" x14ac:dyDescent="0.25">
      <c r="A179" s="77" t="s">
        <v>10488</v>
      </c>
      <c r="B179" s="77" t="s">
        <v>10494</v>
      </c>
      <c r="C179" s="78">
        <v>45462</v>
      </c>
      <c r="D179" s="79">
        <v>-86.72</v>
      </c>
      <c r="E179" s="79">
        <v>-9.3699999999999992</v>
      </c>
      <c r="F179" s="79">
        <v>-77.349999999999994</v>
      </c>
      <c r="G179" s="78">
        <v>45462</v>
      </c>
      <c r="H179" s="77" t="s">
        <v>10493</v>
      </c>
      <c r="I179" s="80">
        <v>1662420</v>
      </c>
      <c r="J179" s="80" t="str">
        <f>VLOOKUP(I179,'ITEM NUMBER (UPDATED)'!A:E,5,0)</f>
        <v>TN55-0480</v>
      </c>
      <c r="K179" s="80">
        <v>210769</v>
      </c>
      <c r="L179" s="77" t="str">
        <f>VLOOKUP(I179,'ITEM NUMBER (UPDATED)'!A:B,2,0)</f>
        <v>Costco01</v>
      </c>
      <c r="M179" s="1" t="str">
        <f>VLOOKUP(I179,'ITEM NUMBER (UPDATED)'!A:C,3,0)</f>
        <v>BLK</v>
      </c>
      <c r="N179" s="1">
        <f>VLOOKUP(I179,'ITEM NUMBER (UPDATED)'!A:D,4,0)</f>
        <v>32</v>
      </c>
      <c r="O179" s="42">
        <f>VLOOKUP(I179,'ITEM NUMBER (UPDATED)'!A:F,6,0)</f>
        <v>77.349999999999994</v>
      </c>
      <c r="P179" s="120">
        <f t="shared" si="5"/>
        <v>1</v>
      </c>
      <c r="Q179" s="114">
        <v>77.349999999999994</v>
      </c>
      <c r="R179" s="84" t="b">
        <v>1</v>
      </c>
      <c r="S179" t="s">
        <v>1289</v>
      </c>
      <c r="T179" s="76" t="s">
        <v>10219</v>
      </c>
      <c r="Y179" s="76"/>
    </row>
    <row r="180" spans="1:25" x14ac:dyDescent="0.25">
      <c r="A180" s="77" t="s">
        <v>10488</v>
      </c>
      <c r="B180" s="77" t="s">
        <v>10492</v>
      </c>
      <c r="C180" s="78">
        <v>45462</v>
      </c>
      <c r="D180" s="79">
        <v>-49.02</v>
      </c>
      <c r="E180" s="79">
        <v>0</v>
      </c>
      <c r="F180" s="79">
        <v>-49.02</v>
      </c>
      <c r="G180" s="78">
        <v>45462</v>
      </c>
      <c r="H180" s="77" t="s">
        <v>10491</v>
      </c>
      <c r="I180" s="80">
        <v>1775623</v>
      </c>
      <c r="J180" s="80" t="str">
        <f>VLOOKUP(I180,'ITEM NUMBER (UPDATED)'!A:E,5,0)</f>
        <v>CO63HN6261E</v>
      </c>
      <c r="K180" s="80">
        <v>210769</v>
      </c>
      <c r="L180" s="77" t="str">
        <f>VLOOKUP(I180,'ITEM NUMBER (UPDATED)'!A:B,2,0)</f>
        <v>Costco01</v>
      </c>
      <c r="M180" s="1" t="str">
        <f>VLOOKUP(I180,'ITEM NUMBER (UPDATED)'!A:C,3,0)</f>
        <v>PETB</v>
      </c>
      <c r="N180" s="1">
        <f>VLOOKUP(I180,'ITEM NUMBER (UPDATED)'!A:D,4,0)</f>
        <v>40</v>
      </c>
      <c r="O180" s="42">
        <f>VLOOKUP(I180,'ITEM NUMBER (UPDATED)'!A:F,6,0)</f>
        <v>25.8</v>
      </c>
      <c r="P180" s="120">
        <f t="shared" si="5"/>
        <v>1.9000000000000001</v>
      </c>
      <c r="Q180" s="114">
        <v>25.8</v>
      </c>
      <c r="R180" s="84" t="b">
        <v>1</v>
      </c>
      <c r="S180" t="s">
        <v>1289</v>
      </c>
      <c r="T180" s="76" t="s">
        <v>10219</v>
      </c>
      <c r="Y180" s="76"/>
    </row>
    <row r="181" spans="1:25" x14ac:dyDescent="0.25">
      <c r="A181" s="77" t="s">
        <v>10488</v>
      </c>
      <c r="B181" s="77" t="s">
        <v>10490</v>
      </c>
      <c r="C181" s="78">
        <v>45462</v>
      </c>
      <c r="D181" s="79">
        <v>-52.5</v>
      </c>
      <c r="E181" s="79">
        <v>-17.440000000000001</v>
      </c>
      <c r="F181" s="79">
        <v>-35.06</v>
      </c>
      <c r="G181" s="78">
        <v>45462</v>
      </c>
      <c r="H181" s="77" t="s">
        <v>10489</v>
      </c>
      <c r="I181" s="80">
        <v>1793725</v>
      </c>
      <c r="J181" s="80" t="str">
        <f>VLOOKUP(I181,'ITEM NUMBER (UPDATED)'!A:E,5,0)</f>
        <v>CO16-371</v>
      </c>
      <c r="K181" s="80">
        <v>210769</v>
      </c>
      <c r="L181" s="77" t="str">
        <f>VLOOKUP(I181,'ITEM NUMBER (UPDATED)'!A:B,2,0)</f>
        <v>Costco01</v>
      </c>
      <c r="M181" s="1" t="str">
        <f>VLOOKUP(I181,'ITEM NUMBER (UPDATED)'!A:C,3,0)</f>
        <v>BASI</v>
      </c>
      <c r="N181" s="1">
        <f>VLOOKUP(I181,'ITEM NUMBER (UPDATED)'!A:D,4,0)</f>
        <v>15</v>
      </c>
      <c r="O181" s="42">
        <f>VLOOKUP(I181,'ITEM NUMBER (UPDATED)'!A:F,6,0)</f>
        <v>17.53</v>
      </c>
      <c r="P181" s="120">
        <f t="shared" si="5"/>
        <v>2</v>
      </c>
      <c r="Q181" s="114">
        <v>17.53</v>
      </c>
      <c r="R181" s="84" t="b">
        <v>1</v>
      </c>
      <c r="S181" t="s">
        <v>1289</v>
      </c>
      <c r="T181" s="76" t="s">
        <v>10219</v>
      </c>
      <c r="Y181" s="76"/>
    </row>
    <row r="182" spans="1:25" x14ac:dyDescent="0.25">
      <c r="A182" s="77" t="s">
        <v>10488</v>
      </c>
      <c r="B182" s="77" t="s">
        <v>10487</v>
      </c>
      <c r="C182" s="78">
        <v>45462</v>
      </c>
      <c r="D182" s="79">
        <v>-86.72</v>
      </c>
      <c r="E182" s="79">
        <v>-9.3699999999999992</v>
      </c>
      <c r="F182" s="79">
        <v>-77.349999999999994</v>
      </c>
      <c r="G182" s="78">
        <v>45462</v>
      </c>
      <c r="H182" s="77" t="s">
        <v>10486</v>
      </c>
      <c r="I182" s="80">
        <v>1662420</v>
      </c>
      <c r="J182" s="80" t="str">
        <f>VLOOKUP(I182,'ITEM NUMBER (UPDATED)'!A:E,5,0)</f>
        <v>TN55-0480</v>
      </c>
      <c r="K182" s="80">
        <v>210769</v>
      </c>
      <c r="L182" s="77" t="str">
        <f>VLOOKUP(I182,'ITEM NUMBER (UPDATED)'!A:B,2,0)</f>
        <v>Costco01</v>
      </c>
      <c r="M182" s="1" t="str">
        <f>VLOOKUP(I182,'ITEM NUMBER (UPDATED)'!A:C,3,0)</f>
        <v>BLK</v>
      </c>
      <c r="N182" s="1">
        <f>VLOOKUP(I182,'ITEM NUMBER (UPDATED)'!A:D,4,0)</f>
        <v>32</v>
      </c>
      <c r="O182" s="42">
        <f>VLOOKUP(I182,'ITEM NUMBER (UPDATED)'!A:F,6,0)</f>
        <v>77.349999999999994</v>
      </c>
      <c r="P182" s="120">
        <f t="shared" si="5"/>
        <v>1</v>
      </c>
      <c r="Q182" s="114">
        <v>77.349999999999994</v>
      </c>
      <c r="R182" s="84" t="b">
        <v>1</v>
      </c>
      <c r="S182" t="s">
        <v>1289</v>
      </c>
      <c r="T182" s="76" t="s">
        <v>10219</v>
      </c>
      <c r="Y182" s="76"/>
    </row>
    <row r="183" spans="1:25" x14ac:dyDescent="0.25">
      <c r="A183" s="77" t="s">
        <v>10488</v>
      </c>
      <c r="B183" s="77" t="s">
        <v>10487</v>
      </c>
      <c r="C183" s="78">
        <v>45462</v>
      </c>
      <c r="D183" s="79">
        <f>E183+F183</f>
        <v>-40.36</v>
      </c>
      <c r="E183" s="79">
        <v>-9.07</v>
      </c>
      <c r="F183" s="79">
        <v>-31.29</v>
      </c>
      <c r="G183" s="78">
        <v>45462</v>
      </c>
      <c r="H183" s="77" t="s">
        <v>10486</v>
      </c>
      <c r="I183" s="80">
        <v>1793729</v>
      </c>
      <c r="J183" s="80" t="str">
        <f>VLOOKUP(I183,'ITEM NUMBER (UPDATED)'!A:E,5,0)</f>
        <v>CO16-374</v>
      </c>
      <c r="K183" s="80">
        <v>210769</v>
      </c>
      <c r="L183" s="77" t="str">
        <f>VLOOKUP(I183,'ITEM NUMBER (UPDATED)'!A:B,2,0)</f>
        <v>Costco01</v>
      </c>
      <c r="M183" s="1" t="str">
        <f>VLOOKUP(I183,'ITEM NUMBER (UPDATED)'!A:C,3,0)</f>
        <v>BASI</v>
      </c>
      <c r="N183" s="1">
        <f>VLOOKUP(I183,'ITEM NUMBER (UPDATED)'!A:D,4,0)</f>
        <v>15</v>
      </c>
      <c r="O183" s="42">
        <f>VLOOKUP(I183,'ITEM NUMBER (UPDATED)'!A:F,6,0)</f>
        <v>31.29</v>
      </c>
      <c r="P183" s="120">
        <f t="shared" si="5"/>
        <v>1</v>
      </c>
      <c r="Q183" s="114">
        <v>31.29</v>
      </c>
      <c r="R183" s="84" t="b">
        <v>1</v>
      </c>
      <c r="S183" t="s">
        <v>1289</v>
      </c>
      <c r="T183" s="76" t="s">
        <v>10219</v>
      </c>
      <c r="Y183" s="76"/>
    </row>
    <row r="184" spans="1:25" x14ac:dyDescent="0.25">
      <c r="A184" s="77" t="s">
        <v>10564</v>
      </c>
      <c r="B184" s="77" t="s">
        <v>10582</v>
      </c>
      <c r="C184" s="78">
        <v>45463</v>
      </c>
      <c r="D184" s="79">
        <v>-32.380000000000003</v>
      </c>
      <c r="E184" s="79">
        <v>-9.8800000000000008</v>
      </c>
      <c r="F184" s="79">
        <v>-22.5</v>
      </c>
      <c r="G184" s="78">
        <v>45463</v>
      </c>
      <c r="H184" s="77" t="s">
        <v>10581</v>
      </c>
      <c r="I184" s="80">
        <v>1663079</v>
      </c>
      <c r="J184" s="80" t="str">
        <f>VLOOKUP(I184,'ITEM NUMBER (UPDATED)'!A:E,5,0)</f>
        <v>MT70-0307</v>
      </c>
      <c r="K184" s="80">
        <v>210952</v>
      </c>
      <c r="L184" s="77" t="str">
        <f>VLOOKUP(I184,'ITEM NUMBER (UPDATED)'!A:B,2,0)</f>
        <v>Costco01</v>
      </c>
      <c r="M184" s="1" t="str">
        <f>VLOOKUP(I184,'ITEM NUMBER (UPDATED)'!A:C,3,0)</f>
        <v>BATH</v>
      </c>
      <c r="N184" s="1">
        <f>VLOOKUP(I184,'ITEM NUMBER (UPDATED)'!A:D,4,0)</f>
        <v>55</v>
      </c>
      <c r="O184" s="42">
        <f>VLOOKUP(I184,'ITEM NUMBER (UPDATED)'!A:F,6,0)</f>
        <v>22.5</v>
      </c>
      <c r="P184" s="120">
        <f t="shared" si="5"/>
        <v>1</v>
      </c>
      <c r="Q184" s="114">
        <v>22.5</v>
      </c>
      <c r="R184" s="84" t="b">
        <v>1</v>
      </c>
      <c r="S184" t="s">
        <v>1289</v>
      </c>
      <c r="T184" s="76" t="s">
        <v>10219</v>
      </c>
      <c r="Y184" s="76"/>
    </row>
    <row r="185" spans="1:25" x14ac:dyDescent="0.25">
      <c r="A185" s="77" t="s">
        <v>10564</v>
      </c>
      <c r="B185" s="77" t="s">
        <v>10580</v>
      </c>
      <c r="C185" s="78">
        <v>45463</v>
      </c>
      <c r="D185" s="79">
        <v>-32.380000000000003</v>
      </c>
      <c r="E185" s="79">
        <v>-9.8800000000000008</v>
      </c>
      <c r="F185" s="79">
        <v>-22.5</v>
      </c>
      <c r="G185" s="78">
        <v>45463</v>
      </c>
      <c r="H185" s="77" t="s">
        <v>10579</v>
      </c>
      <c r="I185" s="80">
        <v>1663082</v>
      </c>
      <c r="J185" s="80" t="str">
        <f>VLOOKUP(I185,'ITEM NUMBER (UPDATED)'!A:E,5,0)</f>
        <v>MT70-0308</v>
      </c>
      <c r="K185" s="80">
        <v>210952</v>
      </c>
      <c r="L185" s="77" t="str">
        <f>VLOOKUP(I185,'ITEM NUMBER (UPDATED)'!A:B,2,0)</f>
        <v>Costco01</v>
      </c>
      <c r="M185" s="1" t="str">
        <f>VLOOKUP(I185,'ITEM NUMBER (UPDATED)'!A:C,3,0)</f>
        <v>BATH</v>
      </c>
      <c r="N185" s="1">
        <f>VLOOKUP(I185,'ITEM NUMBER (UPDATED)'!A:D,4,0)</f>
        <v>55</v>
      </c>
      <c r="O185" s="42">
        <f>VLOOKUP(I185,'ITEM NUMBER (UPDATED)'!A:F,6,0)</f>
        <v>22.5</v>
      </c>
      <c r="P185" s="120">
        <f t="shared" si="5"/>
        <v>1</v>
      </c>
      <c r="Q185" s="114">
        <v>22.5</v>
      </c>
      <c r="R185" s="84" t="b">
        <v>1</v>
      </c>
      <c r="S185" t="s">
        <v>1289</v>
      </c>
      <c r="T185" s="76" t="s">
        <v>10219</v>
      </c>
      <c r="Y185" s="76"/>
    </row>
    <row r="186" spans="1:25" x14ac:dyDescent="0.25">
      <c r="A186" s="77" t="s">
        <v>10564</v>
      </c>
      <c r="B186" s="77" t="s">
        <v>10578</v>
      </c>
      <c r="C186" s="78">
        <v>45463</v>
      </c>
      <c r="D186" s="79">
        <v>-39</v>
      </c>
      <c r="E186" s="79">
        <v>0</v>
      </c>
      <c r="F186" s="79">
        <v>-39</v>
      </c>
      <c r="G186" s="78">
        <v>45463</v>
      </c>
      <c r="H186" s="77" t="s">
        <v>10577</v>
      </c>
      <c r="I186" s="80">
        <v>1529947</v>
      </c>
      <c r="J186" s="80" t="str">
        <f>VLOOKUP(I186,'ITEM NUMBER (UPDATED)'!A:E,5,0)</f>
        <v>CO63PN5563E</v>
      </c>
      <c r="K186" s="80">
        <v>210955</v>
      </c>
      <c r="L186" s="77" t="str">
        <f>VLOOKUP(I186,'ITEM NUMBER (UPDATED)'!A:B,2,0)</f>
        <v>Costco01</v>
      </c>
      <c r="M186" s="1" t="str">
        <f>VLOOKUP(I186,'ITEM NUMBER (UPDATED)'!A:C,3,0)</f>
        <v>PETB</v>
      </c>
      <c r="N186" s="1">
        <f>VLOOKUP(I186,'ITEM NUMBER (UPDATED)'!A:D,4,0)</f>
        <v>40</v>
      </c>
      <c r="O186" s="42">
        <f>VLOOKUP(I186,'ITEM NUMBER (UPDATED)'!A:F,6,0)</f>
        <v>39</v>
      </c>
      <c r="P186" s="120">
        <f t="shared" si="5"/>
        <v>1</v>
      </c>
      <c r="Q186" s="114">
        <v>39</v>
      </c>
      <c r="R186" s="84" t="b">
        <v>1</v>
      </c>
      <c r="S186" t="s">
        <v>1289</v>
      </c>
      <c r="T186" s="76" t="s">
        <v>10219</v>
      </c>
      <c r="Y186" s="76"/>
    </row>
    <row r="187" spans="1:25" x14ac:dyDescent="0.25">
      <c r="A187" s="77" t="s">
        <v>10564</v>
      </c>
      <c r="B187" s="77" t="s">
        <v>10576</v>
      </c>
      <c r="C187" s="78">
        <v>45463</v>
      </c>
      <c r="D187" s="79">
        <v>-86.72</v>
      </c>
      <c r="E187" s="79">
        <v>-9.3699999999999992</v>
      </c>
      <c r="F187" s="79">
        <v>-77.349999999999994</v>
      </c>
      <c r="G187" s="78">
        <v>45463</v>
      </c>
      <c r="H187" s="77" t="s">
        <v>10575</v>
      </c>
      <c r="I187" s="80">
        <v>1662420</v>
      </c>
      <c r="J187" s="80" t="str">
        <f>VLOOKUP(I187,'ITEM NUMBER (UPDATED)'!A:E,5,0)</f>
        <v>TN55-0480</v>
      </c>
      <c r="K187" s="80">
        <v>210955</v>
      </c>
      <c r="L187" s="77" t="str">
        <f>VLOOKUP(I187,'ITEM NUMBER (UPDATED)'!A:B,2,0)</f>
        <v>Costco01</v>
      </c>
      <c r="M187" s="1" t="str">
        <f>VLOOKUP(I187,'ITEM NUMBER (UPDATED)'!A:C,3,0)</f>
        <v>BLK</v>
      </c>
      <c r="N187" s="1">
        <f>VLOOKUP(I187,'ITEM NUMBER (UPDATED)'!A:D,4,0)</f>
        <v>32</v>
      </c>
      <c r="O187" s="42">
        <f>VLOOKUP(I187,'ITEM NUMBER (UPDATED)'!A:F,6,0)</f>
        <v>77.349999999999994</v>
      </c>
      <c r="P187" s="120">
        <f t="shared" si="5"/>
        <v>1</v>
      </c>
      <c r="Q187" s="114">
        <v>77.349999999999994</v>
      </c>
      <c r="R187" s="84" t="b">
        <v>1</v>
      </c>
      <c r="S187" t="s">
        <v>1289</v>
      </c>
      <c r="T187" s="76" t="s">
        <v>10219</v>
      </c>
      <c r="Y187" s="76"/>
    </row>
    <row r="188" spans="1:25" x14ac:dyDescent="0.25">
      <c r="A188" s="77" t="s">
        <v>10564</v>
      </c>
      <c r="B188" s="77" t="s">
        <v>10574</v>
      </c>
      <c r="C188" s="78">
        <v>45463</v>
      </c>
      <c r="D188" s="79">
        <v>-39</v>
      </c>
      <c r="E188" s="79">
        <v>0</v>
      </c>
      <c r="F188" s="79">
        <v>-39</v>
      </c>
      <c r="G188" s="78">
        <v>45463</v>
      </c>
      <c r="H188" s="77" t="s">
        <v>10573</v>
      </c>
      <c r="I188" s="80">
        <v>1529947</v>
      </c>
      <c r="J188" s="80" t="str">
        <f>VLOOKUP(I188,'ITEM NUMBER (UPDATED)'!A:E,5,0)</f>
        <v>CO63PN5563E</v>
      </c>
      <c r="K188" s="80">
        <v>210955</v>
      </c>
      <c r="L188" s="77" t="str">
        <f>VLOOKUP(I188,'ITEM NUMBER (UPDATED)'!A:B,2,0)</f>
        <v>Costco01</v>
      </c>
      <c r="M188" s="1" t="str">
        <f>VLOOKUP(I188,'ITEM NUMBER (UPDATED)'!A:C,3,0)</f>
        <v>PETB</v>
      </c>
      <c r="N188" s="1">
        <f>VLOOKUP(I188,'ITEM NUMBER (UPDATED)'!A:D,4,0)</f>
        <v>40</v>
      </c>
      <c r="O188" s="42">
        <f>VLOOKUP(I188,'ITEM NUMBER (UPDATED)'!A:F,6,0)</f>
        <v>39</v>
      </c>
      <c r="P188" s="120">
        <f t="shared" si="5"/>
        <v>1</v>
      </c>
      <c r="Q188" s="114">
        <v>39</v>
      </c>
      <c r="R188" s="84" t="b">
        <v>1</v>
      </c>
      <c r="S188" t="s">
        <v>1289</v>
      </c>
      <c r="T188" s="76" t="s">
        <v>10219</v>
      </c>
      <c r="Y188" s="76"/>
    </row>
    <row r="189" spans="1:25" x14ac:dyDescent="0.25">
      <c r="A189" s="77" t="s">
        <v>10564</v>
      </c>
      <c r="B189" s="77" t="s">
        <v>10572</v>
      </c>
      <c r="C189" s="78">
        <v>45463</v>
      </c>
      <c r="D189" s="79">
        <v>-24.51</v>
      </c>
      <c r="E189" s="79">
        <v>0</v>
      </c>
      <c r="F189" s="79">
        <v>-24.51</v>
      </c>
      <c r="G189" s="78">
        <v>45463</v>
      </c>
      <c r="H189" s="77" t="s">
        <v>10571</v>
      </c>
      <c r="I189" s="80">
        <v>1775621</v>
      </c>
      <c r="J189" s="80" t="str">
        <f>VLOOKUP(I189,'ITEM NUMBER (UPDATED)'!A:E,5,0)</f>
        <v>CO63HN6259E</v>
      </c>
      <c r="K189" s="80">
        <v>210955</v>
      </c>
      <c r="L189" s="77" t="str">
        <f>VLOOKUP(I189,'ITEM NUMBER (UPDATED)'!A:B,2,0)</f>
        <v>Costco01</v>
      </c>
      <c r="M189" s="1" t="str">
        <f>VLOOKUP(I189,'ITEM NUMBER (UPDATED)'!A:C,3,0)</f>
        <v>PETB</v>
      </c>
      <c r="N189" s="1">
        <f>VLOOKUP(I189,'ITEM NUMBER (UPDATED)'!A:D,4,0)</f>
        <v>40</v>
      </c>
      <c r="O189" s="42">
        <f>VLOOKUP(I189,'ITEM NUMBER (UPDATED)'!A:F,6,0)</f>
        <v>25.8</v>
      </c>
      <c r="P189" s="120">
        <f t="shared" si="5"/>
        <v>0.95000000000000007</v>
      </c>
      <c r="Q189" s="114">
        <v>25.8</v>
      </c>
      <c r="R189" s="84" t="b">
        <v>1</v>
      </c>
      <c r="S189" t="s">
        <v>1289</v>
      </c>
      <c r="T189" s="76" t="s">
        <v>10219</v>
      </c>
      <c r="Y189" s="76"/>
    </row>
    <row r="190" spans="1:25" x14ac:dyDescent="0.25">
      <c r="A190" s="77" t="s">
        <v>10564</v>
      </c>
      <c r="B190" s="77" t="s">
        <v>10572</v>
      </c>
      <c r="C190" s="78">
        <v>45463</v>
      </c>
      <c r="D190" s="79">
        <v>-24.51</v>
      </c>
      <c r="E190" s="79">
        <v>0</v>
      </c>
      <c r="F190" s="79">
        <v>-24.51</v>
      </c>
      <c r="G190" s="78">
        <v>45463</v>
      </c>
      <c r="H190" s="77" t="s">
        <v>10571</v>
      </c>
      <c r="I190" s="80">
        <v>1775623</v>
      </c>
      <c r="J190" s="80" t="str">
        <f>VLOOKUP(I190,'ITEM NUMBER (UPDATED)'!A:E,5,0)</f>
        <v>CO63HN6261E</v>
      </c>
      <c r="K190" s="80">
        <v>210955</v>
      </c>
      <c r="L190" s="77" t="str">
        <f>VLOOKUP(I190,'ITEM NUMBER (UPDATED)'!A:B,2,0)</f>
        <v>Costco01</v>
      </c>
      <c r="M190" s="1" t="str">
        <f>VLOOKUP(I190,'ITEM NUMBER (UPDATED)'!A:C,3,0)</f>
        <v>PETB</v>
      </c>
      <c r="N190" s="1">
        <f>VLOOKUP(I190,'ITEM NUMBER (UPDATED)'!A:D,4,0)</f>
        <v>40</v>
      </c>
      <c r="O190" s="42">
        <f>VLOOKUP(I190,'ITEM NUMBER (UPDATED)'!A:F,6,0)</f>
        <v>25.8</v>
      </c>
      <c r="P190" s="120">
        <f t="shared" si="5"/>
        <v>0.95000000000000007</v>
      </c>
      <c r="Q190" s="114">
        <v>25.8</v>
      </c>
      <c r="R190" s="84" t="b">
        <v>1</v>
      </c>
      <c r="S190" t="s">
        <v>1289</v>
      </c>
      <c r="T190" s="76" t="s">
        <v>10219</v>
      </c>
      <c r="Y190" s="76"/>
    </row>
    <row r="191" spans="1:25" x14ac:dyDescent="0.25">
      <c r="A191" s="77" t="s">
        <v>10564</v>
      </c>
      <c r="B191" s="77" t="s">
        <v>10572</v>
      </c>
      <c r="C191" s="78">
        <v>45463</v>
      </c>
      <c r="D191" s="79">
        <v>-24.51</v>
      </c>
      <c r="E191" s="79">
        <v>0</v>
      </c>
      <c r="F191" s="79">
        <v>-24.51</v>
      </c>
      <c r="G191" s="78">
        <v>45463</v>
      </c>
      <c r="H191" s="77" t="s">
        <v>10571</v>
      </c>
      <c r="I191" s="80">
        <v>1775622</v>
      </c>
      <c r="J191" s="80" t="str">
        <f>VLOOKUP(I191,'ITEM NUMBER (UPDATED)'!A:E,5,0)</f>
        <v>CO63HN6260E</v>
      </c>
      <c r="K191" s="80">
        <v>210955</v>
      </c>
      <c r="L191" s="77" t="str">
        <f>VLOOKUP(I191,'ITEM NUMBER (UPDATED)'!A:B,2,0)</f>
        <v>Costco01</v>
      </c>
      <c r="M191" s="1" t="str">
        <f>VLOOKUP(I191,'ITEM NUMBER (UPDATED)'!A:C,3,0)</f>
        <v>PETB</v>
      </c>
      <c r="N191" s="1">
        <f>VLOOKUP(I191,'ITEM NUMBER (UPDATED)'!A:D,4,0)</f>
        <v>40</v>
      </c>
      <c r="O191" s="42">
        <f>VLOOKUP(I191,'ITEM NUMBER (UPDATED)'!A:F,6,0)</f>
        <v>25.8</v>
      </c>
      <c r="P191" s="120">
        <f t="shared" si="5"/>
        <v>0.95000000000000007</v>
      </c>
      <c r="Q191" s="114">
        <v>25.8</v>
      </c>
      <c r="R191" s="84" t="b">
        <v>1</v>
      </c>
      <c r="S191" t="s">
        <v>1289</v>
      </c>
      <c r="T191" s="76" t="s">
        <v>10219</v>
      </c>
      <c r="Y191" s="76"/>
    </row>
    <row r="192" spans="1:25" x14ac:dyDescent="0.25">
      <c r="A192" s="77" t="s">
        <v>10564</v>
      </c>
      <c r="B192" s="77" t="s">
        <v>10570</v>
      </c>
      <c r="C192" s="78">
        <v>45463</v>
      </c>
      <c r="D192" s="79">
        <v>-49.02</v>
      </c>
      <c r="E192" s="79">
        <v>0</v>
      </c>
      <c r="F192" s="79">
        <v>-49.02</v>
      </c>
      <c r="G192" s="78">
        <v>45463</v>
      </c>
      <c r="H192" s="77" t="s">
        <v>10569</v>
      </c>
      <c r="I192" s="80">
        <v>1775621</v>
      </c>
      <c r="J192" s="80" t="str">
        <f>VLOOKUP(I192,'ITEM NUMBER (UPDATED)'!A:E,5,0)</f>
        <v>CO63HN6259E</v>
      </c>
      <c r="K192" s="80">
        <v>210955</v>
      </c>
      <c r="L192" s="77" t="str">
        <f>VLOOKUP(I192,'ITEM NUMBER (UPDATED)'!A:B,2,0)</f>
        <v>Costco01</v>
      </c>
      <c r="M192" s="1" t="str">
        <f>VLOOKUP(I192,'ITEM NUMBER (UPDATED)'!A:C,3,0)</f>
        <v>PETB</v>
      </c>
      <c r="N192" s="1">
        <f>VLOOKUP(I192,'ITEM NUMBER (UPDATED)'!A:D,4,0)</f>
        <v>40</v>
      </c>
      <c r="O192" s="42">
        <f>VLOOKUP(I192,'ITEM NUMBER (UPDATED)'!A:F,6,0)</f>
        <v>25.8</v>
      </c>
      <c r="P192" s="120">
        <f t="shared" si="5"/>
        <v>1.9000000000000001</v>
      </c>
      <c r="Q192" s="114">
        <v>25.8</v>
      </c>
      <c r="R192" s="84" t="b">
        <v>1</v>
      </c>
      <c r="S192" t="s">
        <v>1289</v>
      </c>
      <c r="T192" s="76" t="s">
        <v>10219</v>
      </c>
      <c r="Y192" s="76"/>
    </row>
    <row r="193" spans="1:25" x14ac:dyDescent="0.25">
      <c r="A193" s="77" t="s">
        <v>10564</v>
      </c>
      <c r="B193" s="77" t="s">
        <v>10568</v>
      </c>
      <c r="C193" s="78">
        <v>45463</v>
      </c>
      <c r="D193" s="79">
        <f>E193+F193</f>
        <v>-38.659999999999997</v>
      </c>
      <c r="E193" s="79">
        <v>-10.51</v>
      </c>
      <c r="F193" s="79">
        <v>-28.15</v>
      </c>
      <c r="G193" s="78">
        <v>45463</v>
      </c>
      <c r="H193" s="77" t="s">
        <v>10567</v>
      </c>
      <c r="I193" s="80">
        <v>1540780</v>
      </c>
      <c r="J193" s="80" t="str">
        <f>VLOOKUP(I193,'ITEM NUMBER (UPDATED)'!A:E,5,0)</f>
        <v>BR40-2136</v>
      </c>
      <c r="K193" s="80">
        <v>210955</v>
      </c>
      <c r="L193" s="77" t="str">
        <f>VLOOKUP(I193,'ITEM NUMBER (UPDATED)'!A:B,2,0)</f>
        <v>Costco01</v>
      </c>
      <c r="M193" s="1" t="str">
        <f>VLOOKUP(I193,'ITEM NUMBER (UPDATED)'!A:C,3,0)</f>
        <v>WIN</v>
      </c>
      <c r="N193" s="1">
        <f>VLOOKUP(I193,'ITEM NUMBER (UPDATED)'!A:D,4,0)</f>
        <v>60</v>
      </c>
      <c r="O193" s="42">
        <f>VLOOKUP(I193,'ITEM NUMBER (UPDATED)'!A:F,6,0)</f>
        <v>28.15</v>
      </c>
      <c r="P193" s="120">
        <f t="shared" si="5"/>
        <v>1</v>
      </c>
      <c r="Q193" s="114">
        <v>28.15</v>
      </c>
      <c r="R193" s="84" t="b">
        <v>1</v>
      </c>
      <c r="S193" t="s">
        <v>1289</v>
      </c>
      <c r="T193" s="76" t="s">
        <v>10219</v>
      </c>
      <c r="Y193" s="76"/>
    </row>
    <row r="194" spans="1:25" x14ac:dyDescent="0.25">
      <c r="A194" s="77" t="s">
        <v>10564</v>
      </c>
      <c r="B194" s="77" t="s">
        <v>10568</v>
      </c>
      <c r="C194" s="78">
        <v>45463</v>
      </c>
      <c r="D194" s="79">
        <f>E194+F194</f>
        <v>-38.659999999999997</v>
      </c>
      <c r="E194" s="79">
        <v>-10.51</v>
      </c>
      <c r="F194" s="79">
        <v>-28.15</v>
      </c>
      <c r="G194" s="78">
        <v>45463</v>
      </c>
      <c r="H194" s="77" t="s">
        <v>10567</v>
      </c>
      <c r="I194" s="80">
        <v>1540783</v>
      </c>
      <c r="J194" s="80" t="str">
        <f>VLOOKUP(I194,'ITEM NUMBER (UPDATED)'!A:E,5,0)</f>
        <v>BR40-2134</v>
      </c>
      <c r="K194" s="80">
        <v>210955</v>
      </c>
      <c r="L194" s="77" t="str">
        <f>VLOOKUP(I194,'ITEM NUMBER (UPDATED)'!A:B,2,0)</f>
        <v>Costco01</v>
      </c>
      <c r="M194" s="1" t="str">
        <f>VLOOKUP(I194,'ITEM NUMBER (UPDATED)'!A:C,3,0)</f>
        <v>WIN</v>
      </c>
      <c r="N194" s="1">
        <f>VLOOKUP(I194,'ITEM NUMBER (UPDATED)'!A:D,4,0)</f>
        <v>60</v>
      </c>
      <c r="O194" s="42">
        <f>VLOOKUP(I194,'ITEM NUMBER (UPDATED)'!A:F,6,0)</f>
        <v>28.15</v>
      </c>
      <c r="P194" s="120">
        <f t="shared" si="5"/>
        <v>1</v>
      </c>
      <c r="Q194" s="114">
        <v>28.15</v>
      </c>
      <c r="R194" s="84" t="b">
        <v>1</v>
      </c>
      <c r="S194" t="s">
        <v>1289</v>
      </c>
      <c r="T194" s="76" t="s">
        <v>10219</v>
      </c>
      <c r="Y194" s="76"/>
    </row>
    <row r="195" spans="1:25" x14ac:dyDescent="0.25">
      <c r="A195" s="77" t="s">
        <v>10564</v>
      </c>
      <c r="B195" s="77" t="s">
        <v>10568</v>
      </c>
      <c r="C195" s="78">
        <v>45463</v>
      </c>
      <c r="D195" s="79">
        <v>-26.25</v>
      </c>
      <c r="E195" s="79">
        <v>-8.7200000000000006</v>
      </c>
      <c r="F195" s="79">
        <v>-17.53</v>
      </c>
      <c r="G195" s="78">
        <v>45463</v>
      </c>
      <c r="H195" s="77" t="s">
        <v>10567</v>
      </c>
      <c r="I195" s="80">
        <v>1793725</v>
      </c>
      <c r="J195" s="80" t="str">
        <f>VLOOKUP(I195,'ITEM NUMBER (UPDATED)'!A:E,5,0)</f>
        <v>CO16-371</v>
      </c>
      <c r="K195" s="80">
        <v>210955</v>
      </c>
      <c r="L195" s="77" t="str">
        <f>VLOOKUP(I195,'ITEM NUMBER (UPDATED)'!A:B,2,0)</f>
        <v>Costco01</v>
      </c>
      <c r="M195" s="1" t="str">
        <f>VLOOKUP(I195,'ITEM NUMBER (UPDATED)'!A:C,3,0)</f>
        <v>BASI</v>
      </c>
      <c r="N195" s="1">
        <f>VLOOKUP(I195,'ITEM NUMBER (UPDATED)'!A:D,4,0)</f>
        <v>15</v>
      </c>
      <c r="O195" s="42">
        <f>VLOOKUP(I195,'ITEM NUMBER (UPDATED)'!A:F,6,0)</f>
        <v>17.53</v>
      </c>
      <c r="P195" s="120">
        <f t="shared" ref="P195:P244" si="6">F195/-O195</f>
        <v>1</v>
      </c>
      <c r="Q195" s="114">
        <v>17.53</v>
      </c>
      <c r="R195" s="84" t="b">
        <v>1</v>
      </c>
      <c r="S195" t="s">
        <v>1289</v>
      </c>
      <c r="T195" s="76" t="s">
        <v>10219</v>
      </c>
      <c r="Y195" s="76"/>
    </row>
    <row r="196" spans="1:25" x14ac:dyDescent="0.25">
      <c r="A196" s="77" t="s">
        <v>10564</v>
      </c>
      <c r="B196" s="77" t="s">
        <v>10566</v>
      </c>
      <c r="C196" s="78">
        <v>45463</v>
      </c>
      <c r="D196" s="79">
        <v>-39</v>
      </c>
      <c r="E196" s="79">
        <v>0</v>
      </c>
      <c r="F196" s="79">
        <v>-39</v>
      </c>
      <c r="G196" s="78">
        <v>45463</v>
      </c>
      <c r="H196" s="77" t="s">
        <v>10565</v>
      </c>
      <c r="I196" s="80">
        <v>1529947</v>
      </c>
      <c r="J196" s="80" t="str">
        <f>VLOOKUP(I196,'ITEM NUMBER (UPDATED)'!A:E,5,0)</f>
        <v>CO63PN5563E</v>
      </c>
      <c r="K196" s="80">
        <v>210955</v>
      </c>
      <c r="L196" s="77" t="str">
        <f>VLOOKUP(I196,'ITEM NUMBER (UPDATED)'!A:B,2,0)</f>
        <v>Costco01</v>
      </c>
      <c r="M196" s="1" t="str">
        <f>VLOOKUP(I196,'ITEM NUMBER (UPDATED)'!A:C,3,0)</f>
        <v>PETB</v>
      </c>
      <c r="N196" s="1">
        <f>VLOOKUP(I196,'ITEM NUMBER (UPDATED)'!A:D,4,0)</f>
        <v>40</v>
      </c>
      <c r="O196" s="42">
        <f>VLOOKUP(I196,'ITEM NUMBER (UPDATED)'!A:F,6,0)</f>
        <v>39</v>
      </c>
      <c r="P196" s="120">
        <f t="shared" si="6"/>
        <v>1</v>
      </c>
      <c r="Q196" s="114">
        <v>39</v>
      </c>
      <c r="R196" s="84" t="b">
        <v>1</v>
      </c>
      <c r="S196" t="s">
        <v>1289</v>
      </c>
      <c r="T196" s="76" t="s">
        <v>10219</v>
      </c>
      <c r="Y196" s="76"/>
    </row>
    <row r="197" spans="1:25" x14ac:dyDescent="0.25">
      <c r="A197" s="77" t="s">
        <v>10564</v>
      </c>
      <c r="B197" s="77" t="s">
        <v>10566</v>
      </c>
      <c r="C197" s="78">
        <v>45463</v>
      </c>
      <c r="D197" s="79">
        <v>-24.51</v>
      </c>
      <c r="E197" s="79">
        <v>0</v>
      </c>
      <c r="F197" s="79">
        <v>-24.51</v>
      </c>
      <c r="G197" s="78">
        <v>45463</v>
      </c>
      <c r="H197" s="77" t="s">
        <v>10565</v>
      </c>
      <c r="I197" s="80">
        <v>1775623</v>
      </c>
      <c r="J197" s="80" t="str">
        <f>VLOOKUP(I197,'ITEM NUMBER (UPDATED)'!A:E,5,0)</f>
        <v>CO63HN6261E</v>
      </c>
      <c r="K197" s="80">
        <v>210955</v>
      </c>
      <c r="L197" s="77" t="str">
        <f>VLOOKUP(I197,'ITEM NUMBER (UPDATED)'!A:B,2,0)</f>
        <v>Costco01</v>
      </c>
      <c r="M197" s="1" t="str">
        <f>VLOOKUP(I197,'ITEM NUMBER (UPDATED)'!A:C,3,0)</f>
        <v>PETB</v>
      </c>
      <c r="N197" s="1">
        <f>VLOOKUP(I197,'ITEM NUMBER (UPDATED)'!A:D,4,0)</f>
        <v>40</v>
      </c>
      <c r="O197" s="42">
        <f>VLOOKUP(I197,'ITEM NUMBER (UPDATED)'!A:F,6,0)</f>
        <v>25.8</v>
      </c>
      <c r="P197" s="120">
        <f t="shared" si="6"/>
        <v>0.95000000000000007</v>
      </c>
      <c r="Q197" s="114">
        <v>25.8</v>
      </c>
      <c r="R197" s="84" t="b">
        <v>1</v>
      </c>
      <c r="S197" t="s">
        <v>1289</v>
      </c>
      <c r="T197" s="76" t="s">
        <v>10219</v>
      </c>
      <c r="Y197" s="76"/>
    </row>
    <row r="198" spans="1:25" x14ac:dyDescent="0.25">
      <c r="A198" s="77" t="s">
        <v>10564</v>
      </c>
      <c r="B198" s="77" t="s">
        <v>10563</v>
      </c>
      <c r="C198" s="78">
        <v>45463</v>
      </c>
      <c r="D198" s="79">
        <v>-78</v>
      </c>
      <c r="E198" s="79">
        <v>0</v>
      </c>
      <c r="F198" s="79">
        <v>-78</v>
      </c>
      <c r="G198" s="78">
        <v>45463</v>
      </c>
      <c r="H198" s="77" t="s">
        <v>10562</v>
      </c>
      <c r="I198" s="80">
        <v>1529947</v>
      </c>
      <c r="J198" s="80" t="str">
        <f>VLOOKUP(I198,'ITEM NUMBER (UPDATED)'!A:E,5,0)</f>
        <v>CO63PN5563E</v>
      </c>
      <c r="K198" s="80">
        <v>210955</v>
      </c>
      <c r="L198" s="77" t="str">
        <f>VLOOKUP(I198,'ITEM NUMBER (UPDATED)'!A:B,2,0)</f>
        <v>Costco01</v>
      </c>
      <c r="M198" s="1" t="str">
        <f>VLOOKUP(I198,'ITEM NUMBER (UPDATED)'!A:C,3,0)</f>
        <v>PETB</v>
      </c>
      <c r="N198" s="1">
        <f>VLOOKUP(I198,'ITEM NUMBER (UPDATED)'!A:D,4,0)</f>
        <v>40</v>
      </c>
      <c r="O198" s="42">
        <f>VLOOKUP(I198,'ITEM NUMBER (UPDATED)'!A:F,6,0)</f>
        <v>39</v>
      </c>
      <c r="P198" s="120">
        <f t="shared" si="6"/>
        <v>2</v>
      </c>
      <c r="Q198" s="114">
        <v>39</v>
      </c>
      <c r="R198" s="84" t="b">
        <v>1</v>
      </c>
      <c r="S198" t="s">
        <v>1289</v>
      </c>
      <c r="T198" s="76" t="s">
        <v>10219</v>
      </c>
      <c r="Y198" s="76"/>
    </row>
    <row r="199" spans="1:25" x14ac:dyDescent="0.25">
      <c r="A199" s="77" t="s">
        <v>10533</v>
      </c>
      <c r="B199" s="77" t="s">
        <v>10561</v>
      </c>
      <c r="C199" s="78">
        <v>45464</v>
      </c>
      <c r="D199" s="79">
        <v>-24.51</v>
      </c>
      <c r="E199" s="79">
        <v>0</v>
      </c>
      <c r="F199" s="79">
        <v>-24.51</v>
      </c>
      <c r="G199" s="78">
        <v>45464</v>
      </c>
      <c r="H199" s="77" t="s">
        <v>10560</v>
      </c>
      <c r="I199" s="80">
        <v>1775619</v>
      </c>
      <c r="J199" s="80" t="str">
        <f>VLOOKUP(I199,'ITEM NUMBER (UPDATED)'!A:E,5,0)</f>
        <v>CO63HN6257E</v>
      </c>
      <c r="K199" s="80">
        <v>210980</v>
      </c>
      <c r="L199" s="77" t="str">
        <f>VLOOKUP(I199,'ITEM NUMBER (UPDATED)'!A:B,2,0)</f>
        <v>Costco01</v>
      </c>
      <c r="M199" s="1" t="str">
        <f>VLOOKUP(I199,'ITEM NUMBER (UPDATED)'!A:C,3,0)</f>
        <v>PETB</v>
      </c>
      <c r="N199" s="1">
        <f>VLOOKUP(I199,'ITEM NUMBER (UPDATED)'!A:D,4,0)</f>
        <v>40</v>
      </c>
      <c r="O199" s="42">
        <f>VLOOKUP(I199,'ITEM NUMBER (UPDATED)'!A:F,6,0)</f>
        <v>25.8</v>
      </c>
      <c r="P199" s="120">
        <f t="shared" si="6"/>
        <v>0.95000000000000007</v>
      </c>
      <c r="Q199" s="114">
        <v>25.8</v>
      </c>
      <c r="R199" s="84" t="b">
        <v>1</v>
      </c>
      <c r="S199" t="s">
        <v>1289</v>
      </c>
      <c r="T199" s="76" t="s">
        <v>10219</v>
      </c>
      <c r="Y199" s="76"/>
    </row>
    <row r="200" spans="1:25" x14ac:dyDescent="0.25">
      <c r="A200" s="77" t="s">
        <v>10533</v>
      </c>
      <c r="B200" s="77" t="s">
        <v>10559</v>
      </c>
      <c r="C200" s="78">
        <v>45466</v>
      </c>
      <c r="D200" s="79">
        <v>-95.31</v>
      </c>
      <c r="E200" s="79">
        <v>-9.4600000000000009</v>
      </c>
      <c r="F200" s="79">
        <v>-85.85</v>
      </c>
      <c r="G200" s="78">
        <v>45466</v>
      </c>
      <c r="H200" s="77" t="s">
        <v>10558</v>
      </c>
      <c r="I200" s="80">
        <v>1662422</v>
      </c>
      <c r="J200" s="80" t="str">
        <f>VLOOKUP(I200,'ITEM NUMBER (UPDATED)'!A:E,5,0)</f>
        <v>TN55-0482</v>
      </c>
      <c r="K200" s="80">
        <v>210980</v>
      </c>
      <c r="L200" s="77" t="str">
        <f>VLOOKUP(I200,'ITEM NUMBER (UPDATED)'!A:B,2,0)</f>
        <v>Costco01</v>
      </c>
      <c r="M200" s="1" t="str">
        <f>VLOOKUP(I200,'ITEM NUMBER (UPDATED)'!A:C,3,0)</f>
        <v>BLK</v>
      </c>
      <c r="N200" s="1">
        <f>VLOOKUP(I200,'ITEM NUMBER (UPDATED)'!A:D,4,0)</f>
        <v>32</v>
      </c>
      <c r="O200" s="42">
        <f>VLOOKUP(I200,'ITEM NUMBER (UPDATED)'!A:F,6,0)</f>
        <v>85.85</v>
      </c>
      <c r="P200" s="120">
        <f t="shared" si="6"/>
        <v>1</v>
      </c>
      <c r="Q200" s="114">
        <v>85.85</v>
      </c>
      <c r="R200" s="84" t="b">
        <v>1</v>
      </c>
      <c r="S200" t="s">
        <v>1289</v>
      </c>
      <c r="T200" s="76" t="s">
        <v>10219</v>
      </c>
      <c r="Y200" s="76"/>
    </row>
    <row r="201" spans="1:25" x14ac:dyDescent="0.25">
      <c r="A201" s="77" t="s">
        <v>10533</v>
      </c>
      <c r="B201" s="77" t="s">
        <v>10557</v>
      </c>
      <c r="C201" s="78">
        <v>45464</v>
      </c>
      <c r="D201" s="79">
        <v>-22.78</v>
      </c>
      <c r="E201" s="79">
        <v>0</v>
      </c>
      <c r="F201" s="79">
        <v>-22.78</v>
      </c>
      <c r="G201" s="78">
        <v>45464</v>
      </c>
      <c r="H201" s="77" t="s">
        <v>10556</v>
      </c>
      <c r="I201" s="80">
        <v>1529944</v>
      </c>
      <c r="J201" s="80" t="str">
        <f>VLOOKUP(I201,'ITEM NUMBER (UPDATED)'!A:E,5,0)</f>
        <v>CO63PT5560E</v>
      </c>
      <c r="K201" s="80">
        <v>210980</v>
      </c>
      <c r="L201" s="77" t="str">
        <f>VLOOKUP(I201,'ITEM NUMBER (UPDATED)'!A:B,2,0)</f>
        <v>Costco01</v>
      </c>
      <c r="M201" s="1" t="str">
        <f>VLOOKUP(I201,'ITEM NUMBER (UPDATED)'!A:C,3,0)</f>
        <v>PETB</v>
      </c>
      <c r="N201" s="1">
        <f>VLOOKUP(I201,'ITEM NUMBER (UPDATED)'!A:D,4,0)</f>
        <v>40</v>
      </c>
      <c r="O201" s="42">
        <f>VLOOKUP(I201,'ITEM NUMBER (UPDATED)'!A:F,6,0)</f>
        <v>22.78</v>
      </c>
      <c r="P201" s="120">
        <f t="shared" si="6"/>
        <v>1</v>
      </c>
      <c r="Q201" s="114">
        <v>22.78</v>
      </c>
      <c r="R201" s="84" t="b">
        <v>1</v>
      </c>
      <c r="S201" t="s">
        <v>1289</v>
      </c>
      <c r="T201" s="76" t="s">
        <v>10219</v>
      </c>
      <c r="Y201" s="76"/>
    </row>
    <row r="202" spans="1:25" x14ac:dyDescent="0.25">
      <c r="A202" s="77" t="s">
        <v>10533</v>
      </c>
      <c r="B202" s="77" t="s">
        <v>10555</v>
      </c>
      <c r="C202" s="78">
        <v>45465</v>
      </c>
      <c r="D202" s="79">
        <f>E202+F202</f>
        <v>-86.72</v>
      </c>
      <c r="E202" s="79">
        <v>-9.3699999999999992</v>
      </c>
      <c r="F202" s="79">
        <v>-77.349999999999994</v>
      </c>
      <c r="G202" s="78">
        <v>45465</v>
      </c>
      <c r="H202" s="77" t="s">
        <v>10554</v>
      </c>
      <c r="I202" s="80">
        <v>1662420</v>
      </c>
      <c r="J202" s="80" t="str">
        <f>VLOOKUP(I202,'ITEM NUMBER (UPDATED)'!A:E,5,0)</f>
        <v>TN55-0480</v>
      </c>
      <c r="K202" s="80">
        <v>210980</v>
      </c>
      <c r="L202" s="77" t="str">
        <f>VLOOKUP(I202,'ITEM NUMBER (UPDATED)'!A:B,2,0)</f>
        <v>Costco01</v>
      </c>
      <c r="M202" s="1" t="str">
        <f>VLOOKUP(I202,'ITEM NUMBER (UPDATED)'!A:C,3,0)</f>
        <v>BLK</v>
      </c>
      <c r="N202" s="1">
        <f>VLOOKUP(I202,'ITEM NUMBER (UPDATED)'!A:D,4,0)</f>
        <v>32</v>
      </c>
      <c r="O202" s="42">
        <f>VLOOKUP(I202,'ITEM NUMBER (UPDATED)'!A:F,6,0)</f>
        <v>77.349999999999994</v>
      </c>
      <c r="P202" s="120">
        <f t="shared" si="6"/>
        <v>1</v>
      </c>
      <c r="Q202" s="114">
        <v>77.349999999999994</v>
      </c>
      <c r="R202" s="84" t="b">
        <v>1</v>
      </c>
      <c r="S202" t="s">
        <v>1289</v>
      </c>
      <c r="T202" s="76" t="s">
        <v>10219</v>
      </c>
      <c r="Y202" s="76"/>
    </row>
    <row r="203" spans="1:25" x14ac:dyDescent="0.25">
      <c r="A203" s="77" t="s">
        <v>10533</v>
      </c>
      <c r="B203" s="77" t="s">
        <v>10555</v>
      </c>
      <c r="C203" s="78">
        <v>45465</v>
      </c>
      <c r="D203" s="79">
        <f>E203+F203</f>
        <v>-190.62</v>
      </c>
      <c r="E203" s="79">
        <v>-18.920000000000002</v>
      </c>
      <c r="F203" s="79">
        <v>-171.7</v>
      </c>
      <c r="G203" s="78">
        <v>45465</v>
      </c>
      <c r="H203" s="77" t="s">
        <v>10554</v>
      </c>
      <c r="I203" s="80">
        <v>1662421</v>
      </c>
      <c r="J203" s="80" t="str">
        <f>VLOOKUP(I203,'ITEM NUMBER (UPDATED)'!A:E,5,0)</f>
        <v>TN55-0481</v>
      </c>
      <c r="K203" s="80">
        <v>210980</v>
      </c>
      <c r="L203" s="77" t="str">
        <f>VLOOKUP(I203,'ITEM NUMBER (UPDATED)'!A:B,2,0)</f>
        <v>Costco01</v>
      </c>
      <c r="M203" s="1" t="str">
        <f>VLOOKUP(I203,'ITEM NUMBER (UPDATED)'!A:C,3,0)</f>
        <v>BLK</v>
      </c>
      <c r="N203" s="1">
        <f>VLOOKUP(I203,'ITEM NUMBER (UPDATED)'!A:D,4,0)</f>
        <v>32</v>
      </c>
      <c r="O203" s="42">
        <f>VLOOKUP(I203,'ITEM NUMBER (UPDATED)'!A:F,6,0)</f>
        <v>85.85</v>
      </c>
      <c r="P203" s="120">
        <f t="shared" si="6"/>
        <v>2</v>
      </c>
      <c r="Q203" s="114">
        <v>85.85</v>
      </c>
      <c r="R203" s="84" t="b">
        <v>1</v>
      </c>
      <c r="S203" t="s">
        <v>1289</v>
      </c>
      <c r="T203" s="76" t="s">
        <v>10219</v>
      </c>
      <c r="Y203" s="76"/>
    </row>
    <row r="204" spans="1:25" x14ac:dyDescent="0.25">
      <c r="A204" s="77" t="s">
        <v>10533</v>
      </c>
      <c r="B204" s="77" t="s">
        <v>10553</v>
      </c>
      <c r="C204" s="78">
        <v>45464</v>
      </c>
      <c r="D204" s="79">
        <v>-24.51</v>
      </c>
      <c r="E204" s="79">
        <v>0</v>
      </c>
      <c r="F204" s="79">
        <v>-24.51</v>
      </c>
      <c r="G204" s="78">
        <v>45464</v>
      </c>
      <c r="H204" s="77" t="s">
        <v>10552</v>
      </c>
      <c r="I204" s="80">
        <v>1775621</v>
      </c>
      <c r="J204" s="80" t="str">
        <f>VLOOKUP(I204,'ITEM NUMBER (UPDATED)'!A:E,5,0)</f>
        <v>CO63HN6259E</v>
      </c>
      <c r="K204" s="80">
        <v>210980</v>
      </c>
      <c r="L204" s="77" t="str">
        <f>VLOOKUP(I204,'ITEM NUMBER (UPDATED)'!A:B,2,0)</f>
        <v>Costco01</v>
      </c>
      <c r="M204" s="1" t="str">
        <f>VLOOKUP(I204,'ITEM NUMBER (UPDATED)'!A:C,3,0)</f>
        <v>PETB</v>
      </c>
      <c r="N204" s="1">
        <f>VLOOKUP(I204,'ITEM NUMBER (UPDATED)'!A:D,4,0)</f>
        <v>40</v>
      </c>
      <c r="O204" s="42">
        <f>VLOOKUP(I204,'ITEM NUMBER (UPDATED)'!A:F,6,0)</f>
        <v>25.8</v>
      </c>
      <c r="P204" s="120">
        <f t="shared" si="6"/>
        <v>0.95000000000000007</v>
      </c>
      <c r="Q204" s="114">
        <v>25.8</v>
      </c>
      <c r="R204" s="84" t="b">
        <v>1</v>
      </c>
      <c r="S204" t="s">
        <v>1289</v>
      </c>
      <c r="T204" s="76" t="s">
        <v>10219</v>
      </c>
      <c r="Y204" s="76"/>
    </row>
    <row r="205" spans="1:25" x14ac:dyDescent="0.25">
      <c r="A205" s="77" t="s">
        <v>10533</v>
      </c>
      <c r="B205" s="77" t="s">
        <v>10551</v>
      </c>
      <c r="C205" s="78">
        <v>45464</v>
      </c>
      <c r="D205" s="79">
        <v>-39</v>
      </c>
      <c r="E205" s="79">
        <v>0</v>
      </c>
      <c r="F205" s="79">
        <v>-39</v>
      </c>
      <c r="G205" s="78">
        <v>45464</v>
      </c>
      <c r="H205" s="77" t="s">
        <v>10550</v>
      </c>
      <c r="I205" s="80">
        <v>1529947</v>
      </c>
      <c r="J205" s="80" t="str">
        <f>VLOOKUP(I205,'ITEM NUMBER (UPDATED)'!A:E,5,0)</f>
        <v>CO63PN5563E</v>
      </c>
      <c r="K205" s="80">
        <v>210980</v>
      </c>
      <c r="L205" s="77" t="str">
        <f>VLOOKUP(I205,'ITEM NUMBER (UPDATED)'!A:B,2,0)</f>
        <v>Costco01</v>
      </c>
      <c r="M205" s="1" t="str">
        <f>VLOOKUP(I205,'ITEM NUMBER (UPDATED)'!A:C,3,0)</f>
        <v>PETB</v>
      </c>
      <c r="N205" s="1">
        <f>VLOOKUP(I205,'ITEM NUMBER (UPDATED)'!A:D,4,0)</f>
        <v>40</v>
      </c>
      <c r="O205" s="42">
        <f>VLOOKUP(I205,'ITEM NUMBER (UPDATED)'!A:F,6,0)</f>
        <v>39</v>
      </c>
      <c r="P205" s="120">
        <f t="shared" si="6"/>
        <v>1</v>
      </c>
      <c r="Q205" s="114">
        <v>39</v>
      </c>
      <c r="R205" s="84" t="b">
        <v>1</v>
      </c>
      <c r="S205" t="s">
        <v>1289</v>
      </c>
      <c r="T205" s="76" t="s">
        <v>10219</v>
      </c>
      <c r="Y205" s="76"/>
    </row>
    <row r="206" spans="1:25" x14ac:dyDescent="0.25">
      <c r="A206" s="77" t="s">
        <v>10533</v>
      </c>
      <c r="B206" s="77" t="s">
        <v>10549</v>
      </c>
      <c r="C206" s="78">
        <v>45464</v>
      </c>
      <c r="D206" s="79">
        <v>-22.78</v>
      </c>
      <c r="E206" s="79">
        <v>0</v>
      </c>
      <c r="F206" s="79">
        <v>-22.78</v>
      </c>
      <c r="G206" s="78">
        <v>45464</v>
      </c>
      <c r="H206" s="77" t="s">
        <v>10548</v>
      </c>
      <c r="I206" s="80">
        <v>1529944</v>
      </c>
      <c r="J206" s="80" t="str">
        <f>VLOOKUP(I206,'ITEM NUMBER (UPDATED)'!A:E,5,0)</f>
        <v>CO63PT5560E</v>
      </c>
      <c r="K206" s="80">
        <v>210980</v>
      </c>
      <c r="L206" s="77" t="str">
        <f>VLOOKUP(I206,'ITEM NUMBER (UPDATED)'!A:B,2,0)</f>
        <v>Costco01</v>
      </c>
      <c r="M206" s="1" t="str">
        <f>VLOOKUP(I206,'ITEM NUMBER (UPDATED)'!A:C,3,0)</f>
        <v>PETB</v>
      </c>
      <c r="N206" s="1">
        <f>VLOOKUP(I206,'ITEM NUMBER (UPDATED)'!A:D,4,0)</f>
        <v>40</v>
      </c>
      <c r="O206" s="42">
        <f>VLOOKUP(I206,'ITEM NUMBER (UPDATED)'!A:F,6,0)</f>
        <v>22.78</v>
      </c>
      <c r="P206" s="120">
        <f t="shared" si="6"/>
        <v>1</v>
      </c>
      <c r="Q206" s="114">
        <v>22.78</v>
      </c>
      <c r="R206" s="84" t="b">
        <v>1</v>
      </c>
      <c r="S206" t="s">
        <v>1289</v>
      </c>
      <c r="T206" s="76" t="s">
        <v>10219</v>
      </c>
      <c r="Y206" s="76"/>
    </row>
    <row r="207" spans="1:25" x14ac:dyDescent="0.25">
      <c r="A207" s="77" t="s">
        <v>10533</v>
      </c>
      <c r="B207" s="77" t="s">
        <v>10547</v>
      </c>
      <c r="C207" s="78">
        <v>45464</v>
      </c>
      <c r="D207" s="79">
        <v>-95.31</v>
      </c>
      <c r="E207" s="79">
        <v>-9.4600000000000009</v>
      </c>
      <c r="F207" s="79">
        <v>-85.85</v>
      </c>
      <c r="G207" s="78">
        <v>45464</v>
      </c>
      <c r="H207" s="77" t="s">
        <v>10546</v>
      </c>
      <c r="I207" s="80">
        <v>1662421</v>
      </c>
      <c r="J207" s="80" t="str">
        <f>VLOOKUP(I207,'ITEM NUMBER (UPDATED)'!A:E,5,0)</f>
        <v>TN55-0481</v>
      </c>
      <c r="K207" s="80">
        <v>210980</v>
      </c>
      <c r="L207" s="77" t="str">
        <f>VLOOKUP(I207,'ITEM NUMBER (UPDATED)'!A:B,2,0)</f>
        <v>Costco01</v>
      </c>
      <c r="M207" s="1" t="str">
        <f>VLOOKUP(I207,'ITEM NUMBER (UPDATED)'!A:C,3,0)</f>
        <v>BLK</v>
      </c>
      <c r="N207" s="1">
        <f>VLOOKUP(I207,'ITEM NUMBER (UPDATED)'!A:D,4,0)</f>
        <v>32</v>
      </c>
      <c r="O207" s="42">
        <f>VLOOKUP(I207,'ITEM NUMBER (UPDATED)'!A:F,6,0)</f>
        <v>85.85</v>
      </c>
      <c r="P207" s="120">
        <f t="shared" si="6"/>
        <v>1</v>
      </c>
      <c r="Q207" s="114">
        <v>85.85</v>
      </c>
      <c r="R207" s="84" t="b">
        <v>1</v>
      </c>
      <c r="S207" t="s">
        <v>1289</v>
      </c>
      <c r="T207" s="76" t="s">
        <v>10219</v>
      </c>
      <c r="Y207" s="76"/>
    </row>
    <row r="208" spans="1:25" x14ac:dyDescent="0.25">
      <c r="A208" s="77" t="s">
        <v>10533</v>
      </c>
      <c r="B208" s="77" t="s">
        <v>10545</v>
      </c>
      <c r="C208" s="78">
        <v>45464</v>
      </c>
      <c r="D208" s="79">
        <v>-39</v>
      </c>
      <c r="E208" s="79">
        <v>0</v>
      </c>
      <c r="F208" s="79">
        <v>-39</v>
      </c>
      <c r="G208" s="78">
        <v>45464</v>
      </c>
      <c r="H208" s="77" t="s">
        <v>10544</v>
      </c>
      <c r="I208" s="80">
        <v>1529947</v>
      </c>
      <c r="J208" s="80" t="str">
        <f>VLOOKUP(I208,'ITEM NUMBER (UPDATED)'!A:E,5,0)</f>
        <v>CO63PN5563E</v>
      </c>
      <c r="K208" s="80">
        <v>210980</v>
      </c>
      <c r="L208" s="77" t="str">
        <f>VLOOKUP(I208,'ITEM NUMBER (UPDATED)'!A:B,2,0)</f>
        <v>Costco01</v>
      </c>
      <c r="M208" s="1" t="str">
        <f>VLOOKUP(I208,'ITEM NUMBER (UPDATED)'!A:C,3,0)</f>
        <v>PETB</v>
      </c>
      <c r="N208" s="1">
        <f>VLOOKUP(I208,'ITEM NUMBER (UPDATED)'!A:D,4,0)</f>
        <v>40</v>
      </c>
      <c r="O208" s="42">
        <f>VLOOKUP(I208,'ITEM NUMBER (UPDATED)'!A:F,6,0)</f>
        <v>39</v>
      </c>
      <c r="P208" s="120">
        <f t="shared" si="6"/>
        <v>1</v>
      </c>
      <c r="Q208" s="114">
        <v>39</v>
      </c>
      <c r="R208" s="84" t="b">
        <v>1</v>
      </c>
      <c r="S208" t="s">
        <v>1289</v>
      </c>
      <c r="T208" s="76" t="s">
        <v>10219</v>
      </c>
      <c r="Y208" s="76"/>
    </row>
    <row r="209" spans="1:25" x14ac:dyDescent="0.25">
      <c r="A209" s="77" t="s">
        <v>10533</v>
      </c>
      <c r="B209" s="77" t="s">
        <v>10543</v>
      </c>
      <c r="C209" s="78">
        <v>45464</v>
      </c>
      <c r="D209" s="79">
        <v>-95.31</v>
      </c>
      <c r="E209" s="79">
        <v>-9.4600000000000009</v>
      </c>
      <c r="F209" s="79">
        <v>-85.85</v>
      </c>
      <c r="G209" s="78">
        <v>45464</v>
      </c>
      <c r="H209" s="77" t="s">
        <v>10542</v>
      </c>
      <c r="I209" s="80">
        <v>1662421</v>
      </c>
      <c r="J209" s="80" t="str">
        <f>VLOOKUP(I209,'ITEM NUMBER (UPDATED)'!A:E,5,0)</f>
        <v>TN55-0481</v>
      </c>
      <c r="K209" s="80">
        <v>210980</v>
      </c>
      <c r="L209" s="77" t="str">
        <f>VLOOKUP(I209,'ITEM NUMBER (UPDATED)'!A:B,2,0)</f>
        <v>Costco01</v>
      </c>
      <c r="M209" s="1" t="str">
        <f>VLOOKUP(I209,'ITEM NUMBER (UPDATED)'!A:C,3,0)</f>
        <v>BLK</v>
      </c>
      <c r="N209" s="1">
        <f>VLOOKUP(I209,'ITEM NUMBER (UPDATED)'!A:D,4,0)</f>
        <v>32</v>
      </c>
      <c r="O209" s="42">
        <f>VLOOKUP(I209,'ITEM NUMBER (UPDATED)'!A:F,6,0)</f>
        <v>85.85</v>
      </c>
      <c r="P209" s="120">
        <f t="shared" si="6"/>
        <v>1</v>
      </c>
      <c r="Q209" s="114">
        <v>85.85</v>
      </c>
      <c r="R209" s="84" t="b">
        <v>1</v>
      </c>
      <c r="S209" t="s">
        <v>1289</v>
      </c>
      <c r="T209" s="76" t="s">
        <v>10219</v>
      </c>
      <c r="Y209" s="76"/>
    </row>
    <row r="210" spans="1:25" x14ac:dyDescent="0.25">
      <c r="A210" s="77" t="s">
        <v>10533</v>
      </c>
      <c r="B210" s="77" t="s">
        <v>10541</v>
      </c>
      <c r="C210" s="78">
        <v>45464</v>
      </c>
      <c r="D210" s="79">
        <v>-39</v>
      </c>
      <c r="E210" s="79">
        <v>0</v>
      </c>
      <c r="F210" s="79">
        <v>-39</v>
      </c>
      <c r="G210" s="78">
        <v>45464</v>
      </c>
      <c r="H210" s="77" t="s">
        <v>10540</v>
      </c>
      <c r="I210" s="80">
        <v>1529947</v>
      </c>
      <c r="J210" s="80" t="str">
        <f>VLOOKUP(I210,'ITEM NUMBER (UPDATED)'!A:E,5,0)</f>
        <v>CO63PN5563E</v>
      </c>
      <c r="K210" s="80">
        <v>210980</v>
      </c>
      <c r="L210" s="77" t="str">
        <f>VLOOKUP(I210,'ITEM NUMBER (UPDATED)'!A:B,2,0)</f>
        <v>Costco01</v>
      </c>
      <c r="M210" s="1" t="str">
        <f>VLOOKUP(I210,'ITEM NUMBER (UPDATED)'!A:C,3,0)</f>
        <v>PETB</v>
      </c>
      <c r="N210" s="1">
        <f>VLOOKUP(I210,'ITEM NUMBER (UPDATED)'!A:D,4,0)</f>
        <v>40</v>
      </c>
      <c r="O210" s="42">
        <f>VLOOKUP(I210,'ITEM NUMBER (UPDATED)'!A:F,6,0)</f>
        <v>39</v>
      </c>
      <c r="P210" s="120">
        <f t="shared" si="6"/>
        <v>1</v>
      </c>
      <c r="Q210" s="114">
        <v>39</v>
      </c>
      <c r="R210" s="84" t="b">
        <v>1</v>
      </c>
      <c r="S210" t="s">
        <v>1289</v>
      </c>
      <c r="T210" s="76" t="s">
        <v>10219</v>
      </c>
      <c r="Y210" s="76"/>
    </row>
    <row r="211" spans="1:25" x14ac:dyDescent="0.25">
      <c r="A211" s="77" t="s">
        <v>10533</v>
      </c>
      <c r="B211" s="77" t="s">
        <v>10539</v>
      </c>
      <c r="C211" s="78">
        <v>45464</v>
      </c>
      <c r="D211" s="79">
        <f>E211+F211</f>
        <v>-42.7</v>
      </c>
      <c r="E211" s="79">
        <v>-11.1</v>
      </c>
      <c r="F211" s="79">
        <v>-31.6</v>
      </c>
      <c r="G211" s="78">
        <v>45464</v>
      </c>
      <c r="H211" s="77" t="s">
        <v>10538</v>
      </c>
      <c r="I211" s="80">
        <v>1593358</v>
      </c>
      <c r="J211" s="80" t="str">
        <f>VLOOKUP(I211,'ITEM NUMBER (UPDATED)'!A:E,5,0)</f>
        <v>BRB40-0007</v>
      </c>
      <c r="K211" s="80">
        <v>210980</v>
      </c>
      <c r="L211" s="77" t="str">
        <f>VLOOKUP(I211,'ITEM NUMBER (UPDATED)'!A:B,2,0)</f>
        <v>Costco01</v>
      </c>
      <c r="M211" s="1" t="str">
        <f>VLOOKUP(I211,'ITEM NUMBER (UPDATED)'!A:C,3,0)</f>
        <v>WIN</v>
      </c>
      <c r="N211" s="1">
        <f>VLOOKUP(I211,'ITEM NUMBER (UPDATED)'!A:D,4,0)</f>
        <v>60</v>
      </c>
      <c r="O211" s="42">
        <f>VLOOKUP(I211,'ITEM NUMBER (UPDATED)'!A:F,6,0)</f>
        <v>31.6</v>
      </c>
      <c r="P211" s="120">
        <f t="shared" si="6"/>
        <v>1</v>
      </c>
      <c r="Q211" s="114">
        <v>31.6</v>
      </c>
      <c r="R211" s="84" t="b">
        <v>1</v>
      </c>
      <c r="S211" t="s">
        <v>1289</v>
      </c>
      <c r="T211" s="76" t="s">
        <v>10219</v>
      </c>
      <c r="Y211" s="76"/>
    </row>
    <row r="212" spans="1:25" x14ac:dyDescent="0.25">
      <c r="A212" s="77" t="s">
        <v>10533</v>
      </c>
      <c r="B212" s="77" t="s">
        <v>10539</v>
      </c>
      <c r="C212" s="78">
        <v>45464</v>
      </c>
      <c r="D212" s="79">
        <f>E212+F212</f>
        <v>-86.72</v>
      </c>
      <c r="E212" s="79">
        <v>-9.3699999999999992</v>
      </c>
      <c r="F212" s="79">
        <v>-77.349999999999994</v>
      </c>
      <c r="G212" s="78">
        <v>45464</v>
      </c>
      <c r="H212" s="77" t="s">
        <v>10538</v>
      </c>
      <c r="I212" s="80">
        <v>1662420</v>
      </c>
      <c r="J212" s="80" t="str">
        <f>VLOOKUP(I212,'ITEM NUMBER (UPDATED)'!A:E,5,0)</f>
        <v>TN55-0480</v>
      </c>
      <c r="K212" s="80">
        <v>210980</v>
      </c>
      <c r="L212" s="77" t="str">
        <f>VLOOKUP(I212,'ITEM NUMBER (UPDATED)'!A:B,2,0)</f>
        <v>Costco01</v>
      </c>
      <c r="M212" s="1" t="str">
        <f>VLOOKUP(I212,'ITEM NUMBER (UPDATED)'!A:C,3,0)</f>
        <v>BLK</v>
      </c>
      <c r="N212" s="1">
        <f>VLOOKUP(I212,'ITEM NUMBER (UPDATED)'!A:D,4,0)</f>
        <v>32</v>
      </c>
      <c r="O212" s="42">
        <f>VLOOKUP(I212,'ITEM NUMBER (UPDATED)'!A:F,6,0)</f>
        <v>77.349999999999994</v>
      </c>
      <c r="P212" s="120">
        <f t="shared" si="6"/>
        <v>1</v>
      </c>
      <c r="Q212" s="114">
        <v>77.349999999999994</v>
      </c>
      <c r="R212" s="84" t="b">
        <v>1</v>
      </c>
      <c r="S212" t="s">
        <v>1289</v>
      </c>
      <c r="T212" s="76" t="s">
        <v>10219</v>
      </c>
      <c r="Y212" s="76"/>
    </row>
    <row r="213" spans="1:25" x14ac:dyDescent="0.25">
      <c r="A213" s="77" t="s">
        <v>10533</v>
      </c>
      <c r="B213" s="77" t="s">
        <v>10539</v>
      </c>
      <c r="C213" s="78">
        <v>45464</v>
      </c>
      <c r="D213" s="79">
        <f>E213+F213</f>
        <v>-25.880000000000003</v>
      </c>
      <c r="E213" s="79">
        <v>-8.7200000000000006</v>
      </c>
      <c r="F213" s="79">
        <v>-17.16</v>
      </c>
      <c r="G213" s="78">
        <v>45464</v>
      </c>
      <c r="H213" s="77" t="s">
        <v>10538</v>
      </c>
      <c r="I213" s="80">
        <v>1793724</v>
      </c>
      <c r="J213" s="80" t="str">
        <f>VLOOKUP(I213,'ITEM NUMBER (UPDATED)'!A:E,5,0)</f>
        <v>CO16-370</v>
      </c>
      <c r="K213" s="80">
        <v>210980</v>
      </c>
      <c r="L213" s="77" t="str">
        <f>VLOOKUP(I213,'ITEM NUMBER (UPDATED)'!A:B,2,0)</f>
        <v>Costco01</v>
      </c>
      <c r="M213" s="1" t="str">
        <f>VLOOKUP(I213,'ITEM NUMBER (UPDATED)'!A:C,3,0)</f>
        <v>BASI</v>
      </c>
      <c r="N213" s="1">
        <f>VLOOKUP(I213,'ITEM NUMBER (UPDATED)'!A:D,4,0)</f>
        <v>15</v>
      </c>
      <c r="O213" s="42">
        <f>VLOOKUP(I213,'ITEM NUMBER (UPDATED)'!A:F,6,0)</f>
        <v>17.16</v>
      </c>
      <c r="P213" s="120">
        <f t="shared" si="6"/>
        <v>1</v>
      </c>
      <c r="Q213" s="114">
        <v>17.16</v>
      </c>
      <c r="R213" s="84" t="b">
        <v>1</v>
      </c>
      <c r="S213" t="s">
        <v>1289</v>
      </c>
      <c r="T213" s="76" t="s">
        <v>10219</v>
      </c>
      <c r="Y213" s="76"/>
    </row>
    <row r="214" spans="1:25" x14ac:dyDescent="0.25">
      <c r="A214" s="77" t="s">
        <v>10533</v>
      </c>
      <c r="B214" s="77" t="s">
        <v>10537</v>
      </c>
      <c r="C214" s="78">
        <v>45464</v>
      </c>
      <c r="D214" s="79">
        <v>-85.4</v>
      </c>
      <c r="E214" s="79">
        <v>-22.2</v>
      </c>
      <c r="F214" s="79">
        <v>-63.2</v>
      </c>
      <c r="G214" s="78">
        <v>45464</v>
      </c>
      <c r="H214" s="77" t="s">
        <v>10536</v>
      </c>
      <c r="I214" s="80">
        <v>1540785</v>
      </c>
      <c r="J214" s="80" t="str">
        <f>VLOOKUP(I214,'ITEM NUMBER (UPDATED)'!A:E,5,0)</f>
        <v>BR40-2141</v>
      </c>
      <c r="K214" s="80">
        <v>210980</v>
      </c>
      <c r="L214" s="77" t="str">
        <f>VLOOKUP(I214,'ITEM NUMBER (UPDATED)'!A:B,2,0)</f>
        <v>Costco01</v>
      </c>
      <c r="M214" s="1" t="str">
        <f>VLOOKUP(I214,'ITEM NUMBER (UPDATED)'!A:C,3,0)</f>
        <v>WIN</v>
      </c>
      <c r="N214" s="1">
        <f>VLOOKUP(I214,'ITEM NUMBER (UPDATED)'!A:D,4,0)</f>
        <v>60</v>
      </c>
      <c r="O214" s="42">
        <f>VLOOKUP(I214,'ITEM NUMBER (UPDATED)'!A:F,6,0)</f>
        <v>31.6</v>
      </c>
      <c r="P214" s="120">
        <f t="shared" si="6"/>
        <v>2</v>
      </c>
      <c r="Q214" s="114">
        <v>31.6</v>
      </c>
      <c r="R214" s="84" t="b">
        <v>1</v>
      </c>
      <c r="S214" t="s">
        <v>1289</v>
      </c>
      <c r="T214" s="76" t="s">
        <v>10219</v>
      </c>
      <c r="Y214" s="76"/>
    </row>
    <row r="215" spans="1:25" x14ac:dyDescent="0.25">
      <c r="A215" s="77" t="s">
        <v>10533</v>
      </c>
      <c r="B215" s="77" t="s">
        <v>10535</v>
      </c>
      <c r="C215" s="78">
        <v>45464</v>
      </c>
      <c r="D215" s="79">
        <f>E215+F215</f>
        <v>-77.319999999999993</v>
      </c>
      <c r="E215" s="79">
        <v>-21.02</v>
      </c>
      <c r="F215" s="79">
        <v>-56.3</v>
      </c>
      <c r="G215" s="78">
        <v>45464</v>
      </c>
      <c r="H215" s="77" t="s">
        <v>10534</v>
      </c>
      <c r="I215" s="80">
        <v>1540780</v>
      </c>
      <c r="J215" s="80" t="str">
        <f>VLOOKUP(I215,'ITEM NUMBER (UPDATED)'!A:E,5,0)</f>
        <v>BR40-2136</v>
      </c>
      <c r="K215" s="80">
        <v>210980</v>
      </c>
      <c r="L215" s="77" t="str">
        <f>VLOOKUP(I215,'ITEM NUMBER (UPDATED)'!A:B,2,0)</f>
        <v>Costco01</v>
      </c>
      <c r="M215" s="1" t="str">
        <f>VLOOKUP(I215,'ITEM NUMBER (UPDATED)'!A:C,3,0)</f>
        <v>WIN</v>
      </c>
      <c r="N215" s="1">
        <f>VLOOKUP(I215,'ITEM NUMBER (UPDATED)'!A:D,4,0)</f>
        <v>60</v>
      </c>
      <c r="O215" s="42">
        <f>VLOOKUP(I215,'ITEM NUMBER (UPDATED)'!A:F,6,0)</f>
        <v>28.15</v>
      </c>
      <c r="P215" s="120">
        <f t="shared" si="6"/>
        <v>2</v>
      </c>
      <c r="Q215" s="114">
        <v>28.15</v>
      </c>
      <c r="R215" s="84" t="b">
        <v>1</v>
      </c>
      <c r="S215" t="s">
        <v>1289</v>
      </c>
      <c r="T215" s="76" t="s">
        <v>10219</v>
      </c>
      <c r="Y215" s="76"/>
    </row>
    <row r="216" spans="1:25" x14ac:dyDescent="0.25">
      <c r="A216" s="77" t="s">
        <v>10533</v>
      </c>
      <c r="B216" s="77" t="s">
        <v>10535</v>
      </c>
      <c r="C216" s="78">
        <v>45464</v>
      </c>
      <c r="D216" s="79">
        <f>E216+F216</f>
        <v>-95.31</v>
      </c>
      <c r="E216" s="79">
        <v>-9.4600000000000009</v>
      </c>
      <c r="F216" s="79">
        <v>-85.85</v>
      </c>
      <c r="G216" s="78">
        <v>45464</v>
      </c>
      <c r="H216" s="77" t="s">
        <v>10534</v>
      </c>
      <c r="I216" s="80">
        <v>1662422</v>
      </c>
      <c r="J216" s="80" t="str">
        <f>VLOOKUP(I216,'ITEM NUMBER (UPDATED)'!A:E,5,0)</f>
        <v>TN55-0482</v>
      </c>
      <c r="K216" s="80">
        <v>210980</v>
      </c>
      <c r="L216" s="77" t="str">
        <f>VLOOKUP(I216,'ITEM NUMBER (UPDATED)'!A:B,2,0)</f>
        <v>Costco01</v>
      </c>
      <c r="M216" s="1" t="str">
        <f>VLOOKUP(I216,'ITEM NUMBER (UPDATED)'!A:C,3,0)</f>
        <v>BLK</v>
      </c>
      <c r="N216" s="1">
        <f>VLOOKUP(I216,'ITEM NUMBER (UPDATED)'!A:D,4,0)</f>
        <v>32</v>
      </c>
      <c r="O216" s="42">
        <f>VLOOKUP(I216,'ITEM NUMBER (UPDATED)'!A:F,6,0)</f>
        <v>85.85</v>
      </c>
      <c r="P216" s="120">
        <f t="shared" si="6"/>
        <v>1</v>
      </c>
      <c r="Q216" s="114">
        <v>85.85</v>
      </c>
      <c r="R216" s="84" t="b">
        <v>1</v>
      </c>
      <c r="S216" t="s">
        <v>1289</v>
      </c>
      <c r="T216" s="76" t="s">
        <v>10219</v>
      </c>
      <c r="Y216" s="76"/>
    </row>
    <row r="217" spans="1:25" x14ac:dyDescent="0.25">
      <c r="A217" s="77" t="s">
        <v>10533</v>
      </c>
      <c r="B217" s="77" t="s">
        <v>10532</v>
      </c>
      <c r="C217" s="78">
        <v>45464</v>
      </c>
      <c r="D217" s="79">
        <f>E217+F217</f>
        <v>-38.659999999999997</v>
      </c>
      <c r="E217" s="79">
        <v>-10.51</v>
      </c>
      <c r="F217" s="79">
        <v>-28.15</v>
      </c>
      <c r="G217" s="78">
        <v>45464</v>
      </c>
      <c r="H217" s="77" t="s">
        <v>10531</v>
      </c>
      <c r="I217" s="80">
        <v>1540783</v>
      </c>
      <c r="J217" s="80" t="str">
        <f>VLOOKUP(I217,'ITEM NUMBER (UPDATED)'!A:E,5,0)</f>
        <v>BR40-2134</v>
      </c>
      <c r="K217" s="80">
        <v>210980</v>
      </c>
      <c r="L217" s="77" t="str">
        <f>VLOOKUP(I217,'ITEM NUMBER (UPDATED)'!A:B,2,0)</f>
        <v>Costco01</v>
      </c>
      <c r="M217" s="1" t="str">
        <f>VLOOKUP(I217,'ITEM NUMBER (UPDATED)'!A:C,3,0)</f>
        <v>WIN</v>
      </c>
      <c r="N217" s="1">
        <f>VLOOKUP(I217,'ITEM NUMBER (UPDATED)'!A:D,4,0)</f>
        <v>60</v>
      </c>
      <c r="O217" s="42">
        <f>VLOOKUP(I217,'ITEM NUMBER (UPDATED)'!A:F,6,0)</f>
        <v>28.15</v>
      </c>
      <c r="P217" s="120">
        <f t="shared" si="6"/>
        <v>1</v>
      </c>
      <c r="Q217" s="114">
        <v>28.15</v>
      </c>
      <c r="R217" s="84" t="b">
        <v>1</v>
      </c>
      <c r="S217" t="s">
        <v>1289</v>
      </c>
      <c r="T217" s="76" t="s">
        <v>10219</v>
      </c>
      <c r="Y217" s="76"/>
    </row>
    <row r="218" spans="1:25" x14ac:dyDescent="0.25">
      <c r="A218" s="77" t="s">
        <v>10533</v>
      </c>
      <c r="B218" s="77" t="s">
        <v>10532</v>
      </c>
      <c r="C218" s="78">
        <v>45464</v>
      </c>
      <c r="D218" s="79">
        <f>E218+F218</f>
        <v>-40.36</v>
      </c>
      <c r="E218" s="79">
        <v>-9.07</v>
      </c>
      <c r="F218" s="79">
        <v>-31.29</v>
      </c>
      <c r="G218" s="78">
        <v>45464</v>
      </c>
      <c r="H218" s="77" t="s">
        <v>10531</v>
      </c>
      <c r="I218" s="80">
        <v>1793730</v>
      </c>
      <c r="J218" s="80" t="str">
        <f>VLOOKUP(I218,'ITEM NUMBER (UPDATED)'!A:E,5,0)</f>
        <v>CO16-375</v>
      </c>
      <c r="K218" s="80">
        <v>210980</v>
      </c>
      <c r="L218" s="77" t="str">
        <f>VLOOKUP(I218,'ITEM NUMBER (UPDATED)'!A:B,2,0)</f>
        <v>Costco01</v>
      </c>
      <c r="M218" s="1" t="str">
        <f>VLOOKUP(I218,'ITEM NUMBER (UPDATED)'!A:C,3,0)</f>
        <v>BASI</v>
      </c>
      <c r="N218" s="1">
        <f>VLOOKUP(I218,'ITEM NUMBER (UPDATED)'!A:D,4,0)</f>
        <v>15</v>
      </c>
      <c r="O218" s="42">
        <f>VLOOKUP(I218,'ITEM NUMBER (UPDATED)'!A:F,6,0)</f>
        <v>31.29</v>
      </c>
      <c r="P218" s="120">
        <f t="shared" si="6"/>
        <v>1</v>
      </c>
      <c r="Q218" s="114">
        <v>31.29</v>
      </c>
      <c r="R218" s="84" t="b">
        <v>1</v>
      </c>
      <c r="S218" t="s">
        <v>1289</v>
      </c>
      <c r="T218" s="76" t="s">
        <v>10219</v>
      </c>
      <c r="Y218" s="76"/>
    </row>
    <row r="219" spans="1:25" x14ac:dyDescent="0.25">
      <c r="A219" s="77" t="s">
        <v>10585</v>
      </c>
      <c r="B219" s="77" t="s">
        <v>10599</v>
      </c>
      <c r="C219" s="78">
        <v>45467</v>
      </c>
      <c r="D219" s="79">
        <v>-24.51</v>
      </c>
      <c r="E219" s="79">
        <v>0</v>
      </c>
      <c r="F219" s="79">
        <v>-24.51</v>
      </c>
      <c r="G219" s="78">
        <v>45467</v>
      </c>
      <c r="H219" s="77" t="s">
        <v>10598</v>
      </c>
      <c r="I219" s="80">
        <v>1775618</v>
      </c>
      <c r="J219" s="80" t="str">
        <f>VLOOKUP(I219,'ITEM NUMBER (UPDATED)'!A:E,5,0)</f>
        <v>CO63HN6256E</v>
      </c>
      <c r="K219" s="80">
        <v>211221</v>
      </c>
      <c r="L219" s="77" t="str">
        <f>VLOOKUP(I219,'ITEM NUMBER (UPDATED)'!A:B,2,0)</f>
        <v>Costco01</v>
      </c>
      <c r="M219" s="1" t="str">
        <f>VLOOKUP(I219,'ITEM NUMBER (UPDATED)'!A:C,3,0)</f>
        <v>PETB</v>
      </c>
      <c r="N219" s="1">
        <f>VLOOKUP(I219,'ITEM NUMBER (UPDATED)'!A:D,4,0)</f>
        <v>40</v>
      </c>
      <c r="O219" s="42">
        <f>VLOOKUP(I219,'ITEM NUMBER (UPDATED)'!A:F,6,0)</f>
        <v>25.8</v>
      </c>
      <c r="P219" s="120">
        <f t="shared" si="6"/>
        <v>0.95000000000000007</v>
      </c>
      <c r="Q219" s="114">
        <v>25.8</v>
      </c>
      <c r="R219" s="84" t="b">
        <v>1</v>
      </c>
      <c r="S219" t="s">
        <v>1289</v>
      </c>
      <c r="T219" s="76" t="s">
        <v>10219</v>
      </c>
      <c r="Y219" s="76"/>
    </row>
    <row r="220" spans="1:25" x14ac:dyDescent="0.25">
      <c r="A220" s="77" t="s">
        <v>10585</v>
      </c>
      <c r="B220" s="77" t="s">
        <v>10597</v>
      </c>
      <c r="C220" s="78">
        <v>45467</v>
      </c>
      <c r="D220" s="79">
        <v>-24.51</v>
      </c>
      <c r="E220" s="79">
        <v>0</v>
      </c>
      <c r="F220" s="79">
        <v>-24.51</v>
      </c>
      <c r="G220" s="78">
        <v>45467</v>
      </c>
      <c r="H220" s="77" t="s">
        <v>10596</v>
      </c>
      <c r="I220" s="80">
        <v>1775623</v>
      </c>
      <c r="J220" s="80" t="str">
        <f>VLOOKUP(I220,'ITEM NUMBER (UPDATED)'!A:E,5,0)</f>
        <v>CO63HN6261E</v>
      </c>
      <c r="K220" s="80">
        <v>211221</v>
      </c>
      <c r="L220" s="77" t="str">
        <f>VLOOKUP(I220,'ITEM NUMBER (UPDATED)'!A:B,2,0)</f>
        <v>Costco01</v>
      </c>
      <c r="M220" s="1" t="str">
        <f>VLOOKUP(I220,'ITEM NUMBER (UPDATED)'!A:C,3,0)</f>
        <v>PETB</v>
      </c>
      <c r="N220" s="1">
        <f>VLOOKUP(I220,'ITEM NUMBER (UPDATED)'!A:D,4,0)</f>
        <v>40</v>
      </c>
      <c r="O220" s="42">
        <f>VLOOKUP(I220,'ITEM NUMBER (UPDATED)'!A:F,6,0)</f>
        <v>25.8</v>
      </c>
      <c r="P220" s="120">
        <f t="shared" si="6"/>
        <v>0.95000000000000007</v>
      </c>
      <c r="Q220" s="114">
        <v>25.8</v>
      </c>
      <c r="R220" s="84" t="b">
        <v>1</v>
      </c>
      <c r="S220" t="s">
        <v>1289</v>
      </c>
      <c r="T220" s="76" t="s">
        <v>10219</v>
      </c>
      <c r="Y220" s="76"/>
    </row>
    <row r="221" spans="1:25" x14ac:dyDescent="0.25">
      <c r="A221" s="77" t="s">
        <v>10585</v>
      </c>
      <c r="B221" s="77" t="s">
        <v>10595</v>
      </c>
      <c r="C221" s="78">
        <v>45467</v>
      </c>
      <c r="D221" s="79">
        <v>-39</v>
      </c>
      <c r="E221" s="79">
        <v>0</v>
      </c>
      <c r="F221" s="79">
        <v>-39</v>
      </c>
      <c r="G221" s="78">
        <v>45467</v>
      </c>
      <c r="H221" s="77" t="s">
        <v>10594</v>
      </c>
      <c r="I221" s="80">
        <v>1529946</v>
      </c>
      <c r="J221" s="80" t="str">
        <f>VLOOKUP(I221,'ITEM NUMBER (UPDATED)'!A:E,5,0)</f>
        <v>CO63PN5562E</v>
      </c>
      <c r="K221" s="80">
        <v>211221</v>
      </c>
      <c r="L221" s="77" t="str">
        <f>VLOOKUP(I221,'ITEM NUMBER (UPDATED)'!A:B,2,0)</f>
        <v>Costco01</v>
      </c>
      <c r="M221" s="1" t="str">
        <f>VLOOKUP(I221,'ITEM NUMBER (UPDATED)'!A:C,3,0)</f>
        <v>PETB</v>
      </c>
      <c r="N221" s="1">
        <f>VLOOKUP(I221,'ITEM NUMBER (UPDATED)'!A:D,4,0)</f>
        <v>40</v>
      </c>
      <c r="O221" s="42">
        <f>VLOOKUP(I221,'ITEM NUMBER (UPDATED)'!A:F,6,0)</f>
        <v>39</v>
      </c>
      <c r="P221" s="120">
        <f t="shared" si="6"/>
        <v>1</v>
      </c>
      <c r="Q221" s="114">
        <v>39</v>
      </c>
      <c r="R221" s="84" t="b">
        <v>1</v>
      </c>
      <c r="S221" t="s">
        <v>1289</v>
      </c>
      <c r="T221" s="76" t="s">
        <v>10219</v>
      </c>
      <c r="Y221" s="76"/>
    </row>
    <row r="222" spans="1:25" x14ac:dyDescent="0.25">
      <c r="A222" s="77" t="s">
        <v>10585</v>
      </c>
      <c r="B222" s="77" t="s">
        <v>10593</v>
      </c>
      <c r="C222" s="78">
        <v>45467</v>
      </c>
      <c r="D222" s="79">
        <v>-24.51</v>
      </c>
      <c r="E222" s="79">
        <v>0</v>
      </c>
      <c r="F222" s="79">
        <v>-24.51</v>
      </c>
      <c r="G222" s="78">
        <v>45467</v>
      </c>
      <c r="H222" s="77" t="s">
        <v>10592</v>
      </c>
      <c r="I222" s="80">
        <v>1775618</v>
      </c>
      <c r="J222" s="80" t="str">
        <f>VLOOKUP(I222,'ITEM NUMBER (UPDATED)'!A:E,5,0)</f>
        <v>CO63HN6256E</v>
      </c>
      <c r="K222" s="80">
        <v>211221</v>
      </c>
      <c r="L222" s="77" t="str">
        <f>VLOOKUP(I222,'ITEM NUMBER (UPDATED)'!A:B,2,0)</f>
        <v>Costco01</v>
      </c>
      <c r="M222" s="1" t="str">
        <f>VLOOKUP(I222,'ITEM NUMBER (UPDATED)'!A:C,3,0)</f>
        <v>PETB</v>
      </c>
      <c r="N222" s="1">
        <f>VLOOKUP(I222,'ITEM NUMBER (UPDATED)'!A:D,4,0)</f>
        <v>40</v>
      </c>
      <c r="O222" s="42">
        <f>VLOOKUP(I222,'ITEM NUMBER (UPDATED)'!A:F,6,0)</f>
        <v>25.8</v>
      </c>
      <c r="P222" s="120">
        <f t="shared" si="6"/>
        <v>0.95000000000000007</v>
      </c>
      <c r="Q222" s="114">
        <v>25.8</v>
      </c>
      <c r="R222" s="84" t="b">
        <v>1</v>
      </c>
      <c r="S222" t="s">
        <v>1289</v>
      </c>
      <c r="T222" s="76" t="s">
        <v>10219</v>
      </c>
      <c r="Y222" s="76"/>
    </row>
    <row r="223" spans="1:25" x14ac:dyDescent="0.25">
      <c r="A223" s="77" t="s">
        <v>10585</v>
      </c>
      <c r="B223" s="77" t="s">
        <v>10591</v>
      </c>
      <c r="C223" s="78">
        <v>45467</v>
      </c>
      <c r="D223" s="79">
        <v>-39</v>
      </c>
      <c r="E223" s="79">
        <v>0</v>
      </c>
      <c r="F223" s="79">
        <v>-39</v>
      </c>
      <c r="G223" s="78">
        <v>45467</v>
      </c>
      <c r="H223" s="77" t="s">
        <v>10590</v>
      </c>
      <c r="I223" s="80">
        <v>1529947</v>
      </c>
      <c r="J223" s="80" t="str">
        <f>VLOOKUP(I223,'ITEM NUMBER (UPDATED)'!A:E,5,0)</f>
        <v>CO63PN5563E</v>
      </c>
      <c r="K223" s="80">
        <v>211221</v>
      </c>
      <c r="L223" s="77" t="str">
        <f>VLOOKUP(I223,'ITEM NUMBER (UPDATED)'!A:B,2,0)</f>
        <v>Costco01</v>
      </c>
      <c r="M223" s="1" t="str">
        <f>VLOOKUP(I223,'ITEM NUMBER (UPDATED)'!A:C,3,0)</f>
        <v>PETB</v>
      </c>
      <c r="N223" s="1">
        <f>VLOOKUP(I223,'ITEM NUMBER (UPDATED)'!A:D,4,0)</f>
        <v>40</v>
      </c>
      <c r="O223" s="42">
        <f>VLOOKUP(I223,'ITEM NUMBER (UPDATED)'!A:F,6,0)</f>
        <v>39</v>
      </c>
      <c r="P223" s="120">
        <f t="shared" si="6"/>
        <v>1</v>
      </c>
      <c r="Q223" s="114">
        <v>39</v>
      </c>
      <c r="R223" s="84" t="b">
        <v>1</v>
      </c>
      <c r="S223" t="s">
        <v>1289</v>
      </c>
      <c r="T223" s="76" t="s">
        <v>10219</v>
      </c>
      <c r="Y223" s="76"/>
    </row>
    <row r="224" spans="1:25" x14ac:dyDescent="0.25">
      <c r="A224" s="77" t="s">
        <v>10585</v>
      </c>
      <c r="B224" s="77" t="s">
        <v>10589</v>
      </c>
      <c r="C224" s="78">
        <v>45467</v>
      </c>
      <c r="D224" s="79">
        <v>-49.02</v>
      </c>
      <c r="E224" s="79">
        <v>0</v>
      </c>
      <c r="F224" s="79">
        <v>-49.02</v>
      </c>
      <c r="G224" s="78">
        <v>45467</v>
      </c>
      <c r="H224" s="77" t="s">
        <v>10588</v>
      </c>
      <c r="I224" s="80">
        <v>1775621</v>
      </c>
      <c r="J224" s="80" t="str">
        <f>VLOOKUP(I224,'ITEM NUMBER (UPDATED)'!A:E,5,0)</f>
        <v>CO63HN6259E</v>
      </c>
      <c r="K224" s="80">
        <v>211221</v>
      </c>
      <c r="L224" s="77" t="str">
        <f>VLOOKUP(I224,'ITEM NUMBER (UPDATED)'!A:B,2,0)</f>
        <v>Costco01</v>
      </c>
      <c r="M224" s="1" t="str">
        <f>VLOOKUP(I224,'ITEM NUMBER (UPDATED)'!A:C,3,0)</f>
        <v>PETB</v>
      </c>
      <c r="N224" s="1">
        <f>VLOOKUP(I224,'ITEM NUMBER (UPDATED)'!A:D,4,0)</f>
        <v>40</v>
      </c>
      <c r="O224" s="42">
        <f>VLOOKUP(I224,'ITEM NUMBER (UPDATED)'!A:F,6,0)</f>
        <v>25.8</v>
      </c>
      <c r="P224" s="120">
        <f t="shared" si="6"/>
        <v>1.9000000000000001</v>
      </c>
      <c r="Q224" s="114">
        <v>25.8</v>
      </c>
      <c r="R224" s="84" t="b">
        <v>1</v>
      </c>
      <c r="S224" t="s">
        <v>1289</v>
      </c>
      <c r="T224" s="76" t="s">
        <v>10219</v>
      </c>
      <c r="Y224" s="76"/>
    </row>
    <row r="225" spans="1:25" x14ac:dyDescent="0.25">
      <c r="A225" s="77" t="s">
        <v>10585</v>
      </c>
      <c r="B225" s="77" t="s">
        <v>10587</v>
      </c>
      <c r="C225" s="78">
        <v>45467</v>
      </c>
      <c r="D225" s="79">
        <v>-95.31</v>
      </c>
      <c r="E225" s="79">
        <v>-9.4600000000000009</v>
      </c>
      <c r="F225" s="79">
        <v>-85.85</v>
      </c>
      <c r="G225" s="78">
        <v>45467</v>
      </c>
      <c r="H225" s="77" t="s">
        <v>10586</v>
      </c>
      <c r="I225" s="80">
        <v>1662421</v>
      </c>
      <c r="J225" s="80" t="str">
        <f>VLOOKUP(I225,'ITEM NUMBER (UPDATED)'!A:E,5,0)</f>
        <v>TN55-0481</v>
      </c>
      <c r="K225" s="80">
        <v>211221</v>
      </c>
      <c r="L225" s="77" t="str">
        <f>VLOOKUP(I225,'ITEM NUMBER (UPDATED)'!A:B,2,0)</f>
        <v>Costco01</v>
      </c>
      <c r="M225" s="1" t="str">
        <f>VLOOKUP(I225,'ITEM NUMBER (UPDATED)'!A:C,3,0)</f>
        <v>BLK</v>
      </c>
      <c r="N225" s="1">
        <f>VLOOKUP(I225,'ITEM NUMBER (UPDATED)'!A:D,4,0)</f>
        <v>32</v>
      </c>
      <c r="O225" s="42">
        <f>VLOOKUP(I225,'ITEM NUMBER (UPDATED)'!A:F,6,0)</f>
        <v>85.85</v>
      </c>
      <c r="P225" s="120">
        <f t="shared" si="6"/>
        <v>1</v>
      </c>
      <c r="Q225" s="114">
        <v>85.85</v>
      </c>
      <c r="R225" s="84" t="b">
        <v>1</v>
      </c>
      <c r="S225" t="s">
        <v>1289</v>
      </c>
      <c r="T225" s="76" t="s">
        <v>10219</v>
      </c>
      <c r="Y225" s="76"/>
    </row>
    <row r="226" spans="1:25" x14ac:dyDescent="0.25">
      <c r="A226" s="77" t="s">
        <v>10585</v>
      </c>
      <c r="B226" s="77" t="s">
        <v>10584</v>
      </c>
      <c r="C226" s="78">
        <v>45467</v>
      </c>
      <c r="D226" s="79">
        <v>-95.31</v>
      </c>
      <c r="E226" s="79">
        <v>-9.4600000000000009</v>
      </c>
      <c r="F226" s="79">
        <v>-85.85</v>
      </c>
      <c r="G226" s="78">
        <v>45467</v>
      </c>
      <c r="H226" s="77" t="s">
        <v>10583</v>
      </c>
      <c r="I226" s="80">
        <v>1662421</v>
      </c>
      <c r="J226" s="80" t="str">
        <f>VLOOKUP(I226,'ITEM NUMBER (UPDATED)'!A:E,5,0)</f>
        <v>TN55-0481</v>
      </c>
      <c r="K226" s="80">
        <v>211221</v>
      </c>
      <c r="L226" s="77" t="str">
        <f>VLOOKUP(I226,'ITEM NUMBER (UPDATED)'!A:B,2,0)</f>
        <v>Costco01</v>
      </c>
      <c r="M226" s="1" t="str">
        <f>VLOOKUP(I226,'ITEM NUMBER (UPDATED)'!A:C,3,0)</f>
        <v>BLK</v>
      </c>
      <c r="N226" s="1">
        <f>VLOOKUP(I226,'ITEM NUMBER (UPDATED)'!A:D,4,0)</f>
        <v>32</v>
      </c>
      <c r="O226" s="42">
        <f>VLOOKUP(I226,'ITEM NUMBER (UPDATED)'!A:F,6,0)</f>
        <v>85.85</v>
      </c>
      <c r="P226" s="120">
        <f t="shared" si="6"/>
        <v>1</v>
      </c>
      <c r="Q226" s="114">
        <v>85.85</v>
      </c>
      <c r="R226" s="84" t="b">
        <v>1</v>
      </c>
      <c r="S226" t="s">
        <v>1289</v>
      </c>
      <c r="T226" s="76" t="s">
        <v>10219</v>
      </c>
      <c r="Y226" s="76"/>
    </row>
    <row r="227" spans="1:25" x14ac:dyDescent="0.25">
      <c r="A227" s="77" t="s">
        <v>10585</v>
      </c>
      <c r="B227" s="77" t="s">
        <v>10584</v>
      </c>
      <c r="C227" s="78">
        <v>45467</v>
      </c>
      <c r="D227" s="79">
        <v>-26.25</v>
      </c>
      <c r="E227" s="79">
        <v>-8.7200000000000006</v>
      </c>
      <c r="F227" s="79">
        <v>-17.53</v>
      </c>
      <c r="G227" s="78">
        <v>45467</v>
      </c>
      <c r="H227" s="77" t="s">
        <v>10583</v>
      </c>
      <c r="I227" s="80">
        <v>1793725</v>
      </c>
      <c r="J227" s="80" t="str">
        <f>VLOOKUP(I227,'ITEM NUMBER (UPDATED)'!A:E,5,0)</f>
        <v>CO16-371</v>
      </c>
      <c r="K227" s="80">
        <v>211221</v>
      </c>
      <c r="L227" s="77" t="str">
        <f>VLOOKUP(I227,'ITEM NUMBER (UPDATED)'!A:B,2,0)</f>
        <v>Costco01</v>
      </c>
      <c r="M227" s="1" t="str">
        <f>VLOOKUP(I227,'ITEM NUMBER (UPDATED)'!A:C,3,0)</f>
        <v>BASI</v>
      </c>
      <c r="N227" s="1">
        <f>VLOOKUP(I227,'ITEM NUMBER (UPDATED)'!A:D,4,0)</f>
        <v>15</v>
      </c>
      <c r="O227" s="42">
        <f>VLOOKUP(I227,'ITEM NUMBER (UPDATED)'!A:F,6,0)</f>
        <v>17.53</v>
      </c>
      <c r="P227" s="120">
        <f t="shared" si="6"/>
        <v>1</v>
      </c>
      <c r="Q227" s="114">
        <v>17.53</v>
      </c>
      <c r="R227" s="84" t="b">
        <v>1</v>
      </c>
      <c r="S227" t="s">
        <v>1289</v>
      </c>
      <c r="T227" s="76" t="s">
        <v>10219</v>
      </c>
      <c r="Y227" s="76"/>
    </row>
    <row r="228" spans="1:25" x14ac:dyDescent="0.25">
      <c r="A228" s="77" t="s">
        <v>10602</v>
      </c>
      <c r="B228" s="77" t="s">
        <v>10620</v>
      </c>
      <c r="C228" s="78">
        <v>45468</v>
      </c>
      <c r="D228" s="79">
        <v>-95.31</v>
      </c>
      <c r="E228" s="79">
        <v>-9.4600000000000009</v>
      </c>
      <c r="F228" s="79">
        <v>-85.85</v>
      </c>
      <c r="G228" s="78">
        <v>45468</v>
      </c>
      <c r="H228" s="77" t="s">
        <v>10619</v>
      </c>
      <c r="I228" s="80">
        <v>1662422</v>
      </c>
      <c r="J228" s="80" t="str">
        <f>VLOOKUP(I228,'ITEM NUMBER (UPDATED)'!A:E,5,0)</f>
        <v>TN55-0482</v>
      </c>
      <c r="K228" s="80">
        <v>211278</v>
      </c>
      <c r="L228" s="77" t="str">
        <f>VLOOKUP(I228,'ITEM NUMBER (UPDATED)'!A:B,2,0)</f>
        <v>Costco01</v>
      </c>
      <c r="M228" s="1" t="str">
        <f>VLOOKUP(I228,'ITEM NUMBER (UPDATED)'!A:C,3,0)</f>
        <v>BLK</v>
      </c>
      <c r="N228" s="1">
        <f>VLOOKUP(I228,'ITEM NUMBER (UPDATED)'!A:D,4,0)</f>
        <v>32</v>
      </c>
      <c r="O228" s="42">
        <f>VLOOKUP(I228,'ITEM NUMBER (UPDATED)'!A:F,6,0)</f>
        <v>85.85</v>
      </c>
      <c r="P228" s="120">
        <f t="shared" si="6"/>
        <v>1</v>
      </c>
      <c r="Q228" s="114">
        <v>85.85</v>
      </c>
      <c r="R228" s="84" t="b">
        <v>1</v>
      </c>
      <c r="S228" t="s">
        <v>1289</v>
      </c>
      <c r="T228" s="76" t="s">
        <v>10219</v>
      </c>
      <c r="Y228" s="76"/>
    </row>
    <row r="229" spans="1:25" x14ac:dyDescent="0.25">
      <c r="A229" s="77" t="s">
        <v>10602</v>
      </c>
      <c r="B229" s="77" t="s">
        <v>10618</v>
      </c>
      <c r="C229" s="78">
        <v>45468</v>
      </c>
      <c r="D229" s="79">
        <v>-78</v>
      </c>
      <c r="E229" s="79">
        <v>0</v>
      </c>
      <c r="F229" s="79">
        <v>-78</v>
      </c>
      <c r="G229" s="78">
        <v>45468</v>
      </c>
      <c r="H229" s="77" t="s">
        <v>10617</v>
      </c>
      <c r="I229" s="80">
        <v>1529947</v>
      </c>
      <c r="J229" s="80" t="str">
        <f>VLOOKUP(I229,'ITEM NUMBER (UPDATED)'!A:E,5,0)</f>
        <v>CO63PN5563E</v>
      </c>
      <c r="K229" s="80">
        <v>211278</v>
      </c>
      <c r="L229" s="77" t="str">
        <f>VLOOKUP(I229,'ITEM NUMBER (UPDATED)'!A:B,2,0)</f>
        <v>Costco01</v>
      </c>
      <c r="M229" s="1" t="str">
        <f>VLOOKUP(I229,'ITEM NUMBER (UPDATED)'!A:C,3,0)</f>
        <v>PETB</v>
      </c>
      <c r="N229" s="1">
        <f>VLOOKUP(I229,'ITEM NUMBER (UPDATED)'!A:D,4,0)</f>
        <v>40</v>
      </c>
      <c r="O229" s="42">
        <f>VLOOKUP(I229,'ITEM NUMBER (UPDATED)'!A:F,6,0)</f>
        <v>39</v>
      </c>
      <c r="P229" s="120">
        <f t="shared" si="6"/>
        <v>2</v>
      </c>
      <c r="Q229" s="114">
        <v>39</v>
      </c>
      <c r="R229" s="84" t="b">
        <v>1</v>
      </c>
      <c r="S229" t="s">
        <v>1289</v>
      </c>
      <c r="T229" s="76" t="s">
        <v>10219</v>
      </c>
      <c r="Y229" s="76"/>
    </row>
    <row r="230" spans="1:25" x14ac:dyDescent="0.25">
      <c r="A230" s="77" t="s">
        <v>10602</v>
      </c>
      <c r="B230" s="77" t="s">
        <v>10616</v>
      </c>
      <c r="C230" s="78">
        <v>45468</v>
      </c>
      <c r="D230" s="79">
        <f>E230+F230</f>
        <v>-38.659999999999997</v>
      </c>
      <c r="E230" s="79">
        <v>-10.51</v>
      </c>
      <c r="F230" s="79">
        <v>-28.15</v>
      </c>
      <c r="G230" s="78">
        <v>45468</v>
      </c>
      <c r="H230" s="77" t="s">
        <v>10615</v>
      </c>
      <c r="I230" s="80">
        <v>1540783</v>
      </c>
      <c r="J230" s="80" t="str">
        <f>VLOOKUP(I230,'ITEM NUMBER (UPDATED)'!A:E,5,0)</f>
        <v>BR40-2134</v>
      </c>
      <c r="K230" s="80">
        <v>211278</v>
      </c>
      <c r="L230" s="77" t="str">
        <f>VLOOKUP(I230,'ITEM NUMBER (UPDATED)'!A:B,2,0)</f>
        <v>Costco01</v>
      </c>
      <c r="M230" s="1" t="str">
        <f>VLOOKUP(I230,'ITEM NUMBER (UPDATED)'!A:C,3,0)</f>
        <v>WIN</v>
      </c>
      <c r="N230" s="1">
        <f>VLOOKUP(I230,'ITEM NUMBER (UPDATED)'!A:D,4,0)</f>
        <v>60</v>
      </c>
      <c r="O230" s="42">
        <f>VLOOKUP(I230,'ITEM NUMBER (UPDATED)'!A:F,6,0)</f>
        <v>28.15</v>
      </c>
      <c r="P230" s="120">
        <f t="shared" si="6"/>
        <v>1</v>
      </c>
      <c r="Q230" s="114">
        <v>28.15</v>
      </c>
      <c r="R230" s="84" t="b">
        <v>1</v>
      </c>
      <c r="S230" t="s">
        <v>1289</v>
      </c>
      <c r="T230" s="76" t="s">
        <v>10219</v>
      </c>
      <c r="Y230" s="76"/>
    </row>
    <row r="231" spans="1:25" x14ac:dyDescent="0.25">
      <c r="A231" s="77" t="s">
        <v>10602</v>
      </c>
      <c r="B231" s="77" t="s">
        <v>10616</v>
      </c>
      <c r="C231" s="78">
        <v>45468</v>
      </c>
      <c r="D231" s="79">
        <f>E231+F231</f>
        <v>-40.36</v>
      </c>
      <c r="E231" s="79">
        <v>-9.07</v>
      </c>
      <c r="F231" s="79">
        <v>-31.29</v>
      </c>
      <c r="G231" s="78">
        <v>45468</v>
      </c>
      <c r="H231" s="77" t="s">
        <v>10615</v>
      </c>
      <c r="I231" s="80">
        <v>1793730</v>
      </c>
      <c r="J231" s="80" t="str">
        <f>VLOOKUP(I231,'ITEM NUMBER (UPDATED)'!A:E,5,0)</f>
        <v>CO16-375</v>
      </c>
      <c r="K231" s="80">
        <v>211278</v>
      </c>
      <c r="L231" s="77" t="str">
        <f>VLOOKUP(I231,'ITEM NUMBER (UPDATED)'!A:B,2,0)</f>
        <v>Costco01</v>
      </c>
      <c r="M231" s="1" t="str">
        <f>VLOOKUP(I231,'ITEM NUMBER (UPDATED)'!A:C,3,0)</f>
        <v>BASI</v>
      </c>
      <c r="N231" s="1">
        <f>VLOOKUP(I231,'ITEM NUMBER (UPDATED)'!A:D,4,0)</f>
        <v>15</v>
      </c>
      <c r="O231" s="42">
        <f>VLOOKUP(I231,'ITEM NUMBER (UPDATED)'!A:F,6,0)</f>
        <v>31.29</v>
      </c>
      <c r="P231" s="120">
        <f t="shared" si="6"/>
        <v>1</v>
      </c>
      <c r="Q231" s="114">
        <v>31.29</v>
      </c>
      <c r="R231" s="84" t="b">
        <v>1</v>
      </c>
      <c r="S231" t="s">
        <v>1289</v>
      </c>
      <c r="T231" s="76" t="s">
        <v>10219</v>
      </c>
      <c r="Y231" s="76"/>
    </row>
    <row r="232" spans="1:25" x14ac:dyDescent="0.25">
      <c r="A232" s="77" t="s">
        <v>10602</v>
      </c>
      <c r="B232" s="77" t="s">
        <v>10614</v>
      </c>
      <c r="C232" s="78">
        <v>45468</v>
      </c>
      <c r="D232" s="79">
        <v>-173.44</v>
      </c>
      <c r="E232" s="79">
        <v>-18.739999999999998</v>
      </c>
      <c r="F232" s="79">
        <v>-154.69999999999999</v>
      </c>
      <c r="G232" s="78">
        <v>45468</v>
      </c>
      <c r="H232" s="77" t="s">
        <v>10613</v>
      </c>
      <c r="I232" s="80">
        <v>1662420</v>
      </c>
      <c r="J232" s="80" t="str">
        <f>VLOOKUP(I232,'ITEM NUMBER (UPDATED)'!A:E,5,0)</f>
        <v>TN55-0480</v>
      </c>
      <c r="K232" s="80">
        <v>211278</v>
      </c>
      <c r="L232" s="77" t="str">
        <f>VLOOKUP(I232,'ITEM NUMBER (UPDATED)'!A:B,2,0)</f>
        <v>Costco01</v>
      </c>
      <c r="M232" s="1" t="str">
        <f>VLOOKUP(I232,'ITEM NUMBER (UPDATED)'!A:C,3,0)</f>
        <v>BLK</v>
      </c>
      <c r="N232" s="1">
        <f>VLOOKUP(I232,'ITEM NUMBER (UPDATED)'!A:D,4,0)</f>
        <v>32</v>
      </c>
      <c r="O232" s="42">
        <f>VLOOKUP(I232,'ITEM NUMBER (UPDATED)'!A:F,6,0)</f>
        <v>77.349999999999994</v>
      </c>
      <c r="P232" s="120">
        <f t="shared" si="6"/>
        <v>2</v>
      </c>
      <c r="Q232" s="114">
        <v>77.349999999999994</v>
      </c>
      <c r="R232" s="84" t="b">
        <v>1</v>
      </c>
      <c r="S232" t="s">
        <v>1289</v>
      </c>
      <c r="T232" s="76" t="s">
        <v>10219</v>
      </c>
      <c r="Y232" s="76"/>
    </row>
    <row r="233" spans="1:25" x14ac:dyDescent="0.25">
      <c r="A233" s="77" t="s">
        <v>10602</v>
      </c>
      <c r="B233" s="77" t="s">
        <v>10612</v>
      </c>
      <c r="C233" s="78">
        <v>45468</v>
      </c>
      <c r="D233" s="79">
        <v>-39</v>
      </c>
      <c r="E233" s="79">
        <v>0</v>
      </c>
      <c r="F233" s="79">
        <v>-39</v>
      </c>
      <c r="G233" s="78">
        <v>45468</v>
      </c>
      <c r="H233" s="77" t="s">
        <v>10611</v>
      </c>
      <c r="I233" s="80">
        <v>1529947</v>
      </c>
      <c r="J233" s="80" t="str">
        <f>VLOOKUP(I233,'ITEM NUMBER (UPDATED)'!A:E,5,0)</f>
        <v>CO63PN5563E</v>
      </c>
      <c r="K233" s="80">
        <v>211278</v>
      </c>
      <c r="L233" s="77" t="str">
        <f>VLOOKUP(I233,'ITEM NUMBER (UPDATED)'!A:B,2,0)</f>
        <v>Costco01</v>
      </c>
      <c r="M233" s="1" t="str">
        <f>VLOOKUP(I233,'ITEM NUMBER (UPDATED)'!A:C,3,0)</f>
        <v>PETB</v>
      </c>
      <c r="N233" s="1">
        <f>VLOOKUP(I233,'ITEM NUMBER (UPDATED)'!A:D,4,0)</f>
        <v>40</v>
      </c>
      <c r="O233" s="42">
        <f>VLOOKUP(I233,'ITEM NUMBER (UPDATED)'!A:F,6,0)</f>
        <v>39</v>
      </c>
      <c r="P233" s="120">
        <f t="shared" si="6"/>
        <v>1</v>
      </c>
      <c r="Q233" s="114">
        <v>39</v>
      </c>
      <c r="R233" s="84" t="b">
        <v>1</v>
      </c>
      <c r="S233" t="s">
        <v>1289</v>
      </c>
      <c r="T233" s="76" t="s">
        <v>10219</v>
      </c>
      <c r="Y233" s="76"/>
    </row>
    <row r="234" spans="1:25" x14ac:dyDescent="0.25">
      <c r="A234" s="77" t="s">
        <v>10602</v>
      </c>
      <c r="B234" s="77" t="s">
        <v>10610</v>
      </c>
      <c r="C234" s="78">
        <v>45468</v>
      </c>
      <c r="D234" s="79">
        <v>-39</v>
      </c>
      <c r="E234" s="79">
        <v>0</v>
      </c>
      <c r="F234" s="79">
        <v>-39</v>
      </c>
      <c r="G234" s="78">
        <v>45468</v>
      </c>
      <c r="H234" s="77" t="s">
        <v>10609</v>
      </c>
      <c r="I234" s="80">
        <v>1529947</v>
      </c>
      <c r="J234" s="80" t="str">
        <f>VLOOKUP(I234,'ITEM NUMBER (UPDATED)'!A:E,5,0)</f>
        <v>CO63PN5563E</v>
      </c>
      <c r="K234" s="80">
        <v>211278</v>
      </c>
      <c r="L234" s="77" t="str">
        <f>VLOOKUP(I234,'ITEM NUMBER (UPDATED)'!A:B,2,0)</f>
        <v>Costco01</v>
      </c>
      <c r="M234" s="1" t="str">
        <f>VLOOKUP(I234,'ITEM NUMBER (UPDATED)'!A:C,3,0)</f>
        <v>PETB</v>
      </c>
      <c r="N234" s="1">
        <f>VLOOKUP(I234,'ITEM NUMBER (UPDATED)'!A:D,4,0)</f>
        <v>40</v>
      </c>
      <c r="O234" s="42">
        <f>VLOOKUP(I234,'ITEM NUMBER (UPDATED)'!A:F,6,0)</f>
        <v>39</v>
      </c>
      <c r="P234" s="120">
        <f t="shared" si="6"/>
        <v>1</v>
      </c>
      <c r="Q234" s="114">
        <v>39</v>
      </c>
      <c r="R234" s="84" t="b">
        <v>1</v>
      </c>
      <c r="S234" t="s">
        <v>1289</v>
      </c>
      <c r="T234" s="76" t="s">
        <v>10219</v>
      </c>
      <c r="Y234" s="76"/>
    </row>
    <row r="235" spans="1:25" x14ac:dyDescent="0.25">
      <c r="A235" s="77" t="s">
        <v>10602</v>
      </c>
      <c r="B235" s="77" t="s">
        <v>10608</v>
      </c>
      <c r="C235" s="78">
        <v>45468</v>
      </c>
      <c r="D235" s="79">
        <v>-38.659999999999997</v>
      </c>
      <c r="E235" s="79">
        <v>-10.51</v>
      </c>
      <c r="F235" s="79">
        <v>-28.15</v>
      </c>
      <c r="G235" s="78">
        <v>45468</v>
      </c>
      <c r="H235" s="77" t="s">
        <v>10607</v>
      </c>
      <c r="I235" s="80">
        <v>1540780</v>
      </c>
      <c r="J235" s="80" t="str">
        <f>VLOOKUP(I235,'ITEM NUMBER (UPDATED)'!A:E,5,0)</f>
        <v>BR40-2136</v>
      </c>
      <c r="K235" s="80">
        <v>211278</v>
      </c>
      <c r="L235" s="77" t="str">
        <f>VLOOKUP(I235,'ITEM NUMBER (UPDATED)'!A:B,2,0)</f>
        <v>Costco01</v>
      </c>
      <c r="M235" s="1" t="str">
        <f>VLOOKUP(I235,'ITEM NUMBER (UPDATED)'!A:C,3,0)</f>
        <v>WIN</v>
      </c>
      <c r="N235" s="1">
        <f>VLOOKUP(I235,'ITEM NUMBER (UPDATED)'!A:D,4,0)</f>
        <v>60</v>
      </c>
      <c r="O235" s="42">
        <f>VLOOKUP(I235,'ITEM NUMBER (UPDATED)'!A:F,6,0)</f>
        <v>28.15</v>
      </c>
      <c r="P235" s="120">
        <f t="shared" si="6"/>
        <v>1</v>
      </c>
      <c r="Q235" s="114">
        <v>28.15</v>
      </c>
      <c r="R235" s="84" t="b">
        <v>1</v>
      </c>
      <c r="S235" t="s">
        <v>1289</v>
      </c>
      <c r="T235" s="76" t="s">
        <v>10219</v>
      </c>
      <c r="Y235" s="76"/>
    </row>
    <row r="236" spans="1:25" x14ac:dyDescent="0.25">
      <c r="A236" s="77" t="s">
        <v>10602</v>
      </c>
      <c r="B236" s="77" t="s">
        <v>10606</v>
      </c>
      <c r="C236" s="78">
        <v>45468</v>
      </c>
      <c r="D236" s="79">
        <v>-115.98</v>
      </c>
      <c r="E236" s="79">
        <v>-31.53</v>
      </c>
      <c r="F236" s="79">
        <v>-84.45</v>
      </c>
      <c r="G236" s="78">
        <v>45468</v>
      </c>
      <c r="H236" s="77" t="s">
        <v>10605</v>
      </c>
      <c r="I236" s="80">
        <v>1540780</v>
      </c>
      <c r="J236" s="80" t="str">
        <f>VLOOKUP(I236,'ITEM NUMBER (UPDATED)'!A:E,5,0)</f>
        <v>BR40-2136</v>
      </c>
      <c r="K236" s="80">
        <v>211278</v>
      </c>
      <c r="L236" s="77" t="str">
        <f>VLOOKUP(I236,'ITEM NUMBER (UPDATED)'!A:B,2,0)</f>
        <v>Costco01</v>
      </c>
      <c r="M236" s="1" t="str">
        <f>VLOOKUP(I236,'ITEM NUMBER (UPDATED)'!A:C,3,0)</f>
        <v>WIN</v>
      </c>
      <c r="N236" s="1">
        <f>VLOOKUP(I236,'ITEM NUMBER (UPDATED)'!A:D,4,0)</f>
        <v>60</v>
      </c>
      <c r="O236" s="42">
        <f>VLOOKUP(I236,'ITEM NUMBER (UPDATED)'!A:F,6,0)</f>
        <v>28.15</v>
      </c>
      <c r="P236" s="120">
        <f t="shared" si="6"/>
        <v>3.0000000000000004</v>
      </c>
      <c r="Q236" s="114">
        <v>28.15</v>
      </c>
      <c r="R236" s="84" t="b">
        <v>1</v>
      </c>
      <c r="S236" t="s">
        <v>1289</v>
      </c>
      <c r="T236" s="76" t="s">
        <v>10219</v>
      </c>
      <c r="Y236" s="76"/>
    </row>
    <row r="237" spans="1:25" x14ac:dyDescent="0.25">
      <c r="A237" s="77" t="s">
        <v>10602</v>
      </c>
      <c r="B237" s="77" t="s">
        <v>10604</v>
      </c>
      <c r="C237" s="78">
        <v>45468</v>
      </c>
      <c r="D237" s="79">
        <v>-24.51</v>
      </c>
      <c r="E237" s="79">
        <v>0</v>
      </c>
      <c r="F237" s="79">
        <v>-24.51</v>
      </c>
      <c r="G237" s="78">
        <v>45468</v>
      </c>
      <c r="H237" s="77" t="s">
        <v>10603</v>
      </c>
      <c r="I237" s="80">
        <v>1775623</v>
      </c>
      <c r="J237" s="80" t="str">
        <f>VLOOKUP(I237,'ITEM NUMBER (UPDATED)'!A:E,5,0)</f>
        <v>CO63HN6261E</v>
      </c>
      <c r="K237" s="80">
        <v>211278</v>
      </c>
      <c r="L237" s="77" t="str">
        <f>VLOOKUP(I237,'ITEM NUMBER (UPDATED)'!A:B,2,0)</f>
        <v>Costco01</v>
      </c>
      <c r="M237" s="1" t="str">
        <f>VLOOKUP(I237,'ITEM NUMBER (UPDATED)'!A:C,3,0)</f>
        <v>PETB</v>
      </c>
      <c r="N237" s="1">
        <f>VLOOKUP(I237,'ITEM NUMBER (UPDATED)'!A:D,4,0)</f>
        <v>40</v>
      </c>
      <c r="O237" s="42">
        <f>VLOOKUP(I237,'ITEM NUMBER (UPDATED)'!A:F,6,0)</f>
        <v>25.8</v>
      </c>
      <c r="P237" s="120">
        <f t="shared" si="6"/>
        <v>0.95000000000000007</v>
      </c>
      <c r="Q237" s="114">
        <v>25.8</v>
      </c>
      <c r="R237" s="84" t="b">
        <v>1</v>
      </c>
      <c r="S237" t="s">
        <v>1289</v>
      </c>
      <c r="T237" s="76" t="s">
        <v>10219</v>
      </c>
      <c r="Y237" s="76"/>
    </row>
    <row r="238" spans="1:25" x14ac:dyDescent="0.25">
      <c r="A238" s="77" t="s">
        <v>10602</v>
      </c>
      <c r="B238" s="77" t="s">
        <v>10601</v>
      </c>
      <c r="C238" s="78">
        <v>45468</v>
      </c>
      <c r="D238" s="79">
        <v>-95.31</v>
      </c>
      <c r="E238" s="79">
        <v>-9.4600000000000009</v>
      </c>
      <c r="F238" s="79">
        <v>-85.85</v>
      </c>
      <c r="G238" s="78">
        <v>45468</v>
      </c>
      <c r="H238" s="77" t="s">
        <v>10600</v>
      </c>
      <c r="I238" s="80">
        <v>1662421</v>
      </c>
      <c r="J238" s="80" t="str">
        <f>VLOOKUP(I238,'ITEM NUMBER (UPDATED)'!A:E,5,0)</f>
        <v>TN55-0481</v>
      </c>
      <c r="K238" s="80">
        <v>211278</v>
      </c>
      <c r="L238" s="77" t="str">
        <f>VLOOKUP(I238,'ITEM NUMBER (UPDATED)'!A:B,2,0)</f>
        <v>Costco01</v>
      </c>
      <c r="M238" s="1" t="str">
        <f>VLOOKUP(I238,'ITEM NUMBER (UPDATED)'!A:C,3,0)</f>
        <v>BLK</v>
      </c>
      <c r="N238" s="1">
        <f>VLOOKUP(I238,'ITEM NUMBER (UPDATED)'!A:D,4,0)</f>
        <v>32</v>
      </c>
      <c r="O238" s="42">
        <f>VLOOKUP(I238,'ITEM NUMBER (UPDATED)'!A:F,6,0)</f>
        <v>85.85</v>
      </c>
      <c r="P238" s="120">
        <f t="shared" si="6"/>
        <v>1</v>
      </c>
      <c r="Q238" s="114">
        <v>85.85</v>
      </c>
      <c r="R238" s="84" t="b">
        <v>1</v>
      </c>
      <c r="S238" t="s">
        <v>1289</v>
      </c>
      <c r="T238" s="76" t="s">
        <v>10219</v>
      </c>
      <c r="Y238" s="76"/>
    </row>
    <row r="239" spans="1:25" x14ac:dyDescent="0.25">
      <c r="A239" s="77" t="s">
        <v>10623</v>
      </c>
      <c r="B239" s="77" t="s">
        <v>10631</v>
      </c>
      <c r="C239" s="78">
        <v>45469</v>
      </c>
      <c r="D239" s="79">
        <v>-32.380000000000003</v>
      </c>
      <c r="E239" s="79">
        <v>-9.8800000000000008</v>
      </c>
      <c r="F239" s="79">
        <v>-22.5</v>
      </c>
      <c r="G239" s="78">
        <v>45469</v>
      </c>
      <c r="H239" s="77" t="s">
        <v>10630</v>
      </c>
      <c r="I239" s="80">
        <v>1663079</v>
      </c>
      <c r="J239" s="80" t="str">
        <f>VLOOKUP(I239,'ITEM NUMBER (UPDATED)'!A:E,5,0)</f>
        <v>MT70-0307</v>
      </c>
      <c r="K239" s="80">
        <v>211365</v>
      </c>
      <c r="L239" s="77" t="str">
        <f>VLOOKUP(I239,'ITEM NUMBER (UPDATED)'!A:B,2,0)</f>
        <v>Costco01</v>
      </c>
      <c r="M239" s="1" t="str">
        <f>VLOOKUP(I239,'ITEM NUMBER (UPDATED)'!A:C,3,0)</f>
        <v>BATH</v>
      </c>
      <c r="N239" s="1">
        <f>VLOOKUP(I239,'ITEM NUMBER (UPDATED)'!A:D,4,0)</f>
        <v>55</v>
      </c>
      <c r="O239" s="42">
        <f>VLOOKUP(I239,'ITEM NUMBER (UPDATED)'!A:F,6,0)</f>
        <v>22.5</v>
      </c>
      <c r="P239" s="120">
        <f t="shared" si="6"/>
        <v>1</v>
      </c>
      <c r="Q239" s="114">
        <v>22.5</v>
      </c>
      <c r="R239" s="84" t="b">
        <v>1</v>
      </c>
      <c r="S239" t="s">
        <v>1289</v>
      </c>
      <c r="T239" s="76" t="s">
        <v>10219</v>
      </c>
      <c r="Y239" s="76"/>
    </row>
    <row r="240" spans="1:25" x14ac:dyDescent="0.25">
      <c r="A240" s="77" t="s">
        <v>10623</v>
      </c>
      <c r="B240" s="77" t="s">
        <v>10629</v>
      </c>
      <c r="C240" s="78">
        <v>45469</v>
      </c>
      <c r="D240" s="79">
        <v>-49.02</v>
      </c>
      <c r="E240" s="79">
        <v>0</v>
      </c>
      <c r="F240" s="79">
        <v>-49.02</v>
      </c>
      <c r="G240" s="78">
        <v>45469</v>
      </c>
      <c r="H240" s="77" t="s">
        <v>10628</v>
      </c>
      <c r="I240" s="80">
        <v>1775618</v>
      </c>
      <c r="J240" s="80" t="str">
        <f>VLOOKUP(I240,'ITEM NUMBER (UPDATED)'!A:E,5,0)</f>
        <v>CO63HN6256E</v>
      </c>
      <c r="K240" s="80">
        <v>211367</v>
      </c>
      <c r="L240" s="77" t="str">
        <f>VLOOKUP(I240,'ITEM NUMBER (UPDATED)'!A:B,2,0)</f>
        <v>Costco01</v>
      </c>
      <c r="M240" s="1" t="str">
        <f>VLOOKUP(I240,'ITEM NUMBER (UPDATED)'!A:C,3,0)</f>
        <v>PETB</v>
      </c>
      <c r="N240" s="1">
        <f>VLOOKUP(I240,'ITEM NUMBER (UPDATED)'!A:D,4,0)</f>
        <v>40</v>
      </c>
      <c r="O240" s="42">
        <f>VLOOKUP(I240,'ITEM NUMBER (UPDATED)'!A:F,6,0)</f>
        <v>25.8</v>
      </c>
      <c r="P240" s="120">
        <f t="shared" si="6"/>
        <v>1.9000000000000001</v>
      </c>
      <c r="Q240" s="114">
        <v>25.8</v>
      </c>
      <c r="R240" s="84" t="b">
        <v>1</v>
      </c>
      <c r="S240" t="s">
        <v>1289</v>
      </c>
      <c r="T240" s="76" t="s">
        <v>10219</v>
      </c>
      <c r="Y240" s="76"/>
    </row>
    <row r="241" spans="1:25" x14ac:dyDescent="0.25">
      <c r="A241" s="77" t="s">
        <v>10623</v>
      </c>
      <c r="B241" s="77" t="s">
        <v>10627</v>
      </c>
      <c r="C241" s="78">
        <v>45469</v>
      </c>
      <c r="D241" s="79">
        <v>-42.7</v>
      </c>
      <c r="E241" s="79">
        <v>-11.1</v>
      </c>
      <c r="F241" s="79">
        <v>-31.6</v>
      </c>
      <c r="G241" s="78">
        <v>45469</v>
      </c>
      <c r="H241" s="77" t="s">
        <v>10626</v>
      </c>
      <c r="I241" s="80">
        <v>1540787</v>
      </c>
      <c r="J241" s="80" t="str">
        <f>VLOOKUP(I241,'ITEM NUMBER (UPDATED)'!A:E,5,0)</f>
        <v>BR40-2135</v>
      </c>
      <c r="K241" s="80">
        <v>211367</v>
      </c>
      <c r="L241" s="77" t="str">
        <f>VLOOKUP(I241,'ITEM NUMBER (UPDATED)'!A:B,2,0)</f>
        <v>Costco01</v>
      </c>
      <c r="M241" s="1" t="str">
        <f>VLOOKUP(I241,'ITEM NUMBER (UPDATED)'!A:C,3,0)</f>
        <v>WIN</v>
      </c>
      <c r="N241" s="1">
        <f>VLOOKUP(I241,'ITEM NUMBER (UPDATED)'!A:D,4,0)</f>
        <v>60</v>
      </c>
      <c r="O241" s="42">
        <f>VLOOKUP(I241,'ITEM NUMBER (UPDATED)'!A:F,6,0)</f>
        <v>31.6</v>
      </c>
      <c r="P241" s="120">
        <f t="shared" si="6"/>
        <v>1</v>
      </c>
      <c r="Q241" s="114">
        <v>31.6</v>
      </c>
      <c r="R241" s="84" t="b">
        <v>1</v>
      </c>
      <c r="S241" t="s">
        <v>1289</v>
      </c>
      <c r="T241" s="76" t="s">
        <v>10219</v>
      </c>
      <c r="Y241" s="76"/>
    </row>
    <row r="242" spans="1:25" x14ac:dyDescent="0.25">
      <c r="A242" s="77" t="s">
        <v>10623</v>
      </c>
      <c r="B242" s="77" t="s">
        <v>10625</v>
      </c>
      <c r="C242" s="78">
        <v>45469</v>
      </c>
      <c r="D242" s="79">
        <v>-78</v>
      </c>
      <c r="E242" s="79">
        <v>0</v>
      </c>
      <c r="F242" s="79">
        <v>-78</v>
      </c>
      <c r="G242" s="78">
        <v>45469</v>
      </c>
      <c r="H242" s="77" t="s">
        <v>10624</v>
      </c>
      <c r="I242" s="80">
        <v>1529947</v>
      </c>
      <c r="J242" s="80" t="str">
        <f>VLOOKUP(I242,'ITEM NUMBER (UPDATED)'!A:E,5,0)</f>
        <v>CO63PN5563E</v>
      </c>
      <c r="K242" s="80">
        <v>211367</v>
      </c>
      <c r="L242" s="77" t="str">
        <f>VLOOKUP(I242,'ITEM NUMBER (UPDATED)'!A:B,2,0)</f>
        <v>Costco01</v>
      </c>
      <c r="M242" s="1" t="str">
        <f>VLOOKUP(I242,'ITEM NUMBER (UPDATED)'!A:C,3,0)</f>
        <v>PETB</v>
      </c>
      <c r="N242" s="1">
        <f>VLOOKUP(I242,'ITEM NUMBER (UPDATED)'!A:D,4,0)</f>
        <v>40</v>
      </c>
      <c r="O242" s="42">
        <f>VLOOKUP(I242,'ITEM NUMBER (UPDATED)'!A:F,6,0)</f>
        <v>39</v>
      </c>
      <c r="P242" s="120">
        <f t="shared" si="6"/>
        <v>2</v>
      </c>
      <c r="Q242" s="114">
        <v>39</v>
      </c>
      <c r="R242" s="84" t="b">
        <v>1</v>
      </c>
      <c r="S242" t="s">
        <v>1289</v>
      </c>
      <c r="T242" s="76" t="s">
        <v>10219</v>
      </c>
      <c r="Y242" s="76"/>
    </row>
    <row r="243" spans="1:25" x14ac:dyDescent="0.25">
      <c r="A243" s="77" t="s">
        <v>10623</v>
      </c>
      <c r="B243" s="77" t="s">
        <v>10622</v>
      </c>
      <c r="C243" s="78">
        <v>45469</v>
      </c>
      <c r="D243" s="79">
        <v>-25.55</v>
      </c>
      <c r="E243" s="79">
        <v>0</v>
      </c>
      <c r="F243" s="79">
        <v>-25.55</v>
      </c>
      <c r="G243" s="78">
        <v>45469</v>
      </c>
      <c r="H243" s="77" t="s">
        <v>10621</v>
      </c>
      <c r="I243" s="80">
        <v>1516597</v>
      </c>
      <c r="J243" s="80" t="str">
        <f>VLOOKUP(I243,'ITEM NUMBER (UPDATED)'!A:E,5,0)</f>
        <v>CO63HC5550E</v>
      </c>
      <c r="K243" s="80">
        <v>211367</v>
      </c>
      <c r="L243" s="77" t="str">
        <f>VLOOKUP(I243,'ITEM NUMBER (UPDATED)'!A:B,2,0)</f>
        <v>Costco01</v>
      </c>
      <c r="M243" s="1" t="str">
        <f>VLOOKUP(I243,'ITEM NUMBER (UPDATED)'!A:C,3,0)</f>
        <v>PETB</v>
      </c>
      <c r="N243" s="1">
        <f>VLOOKUP(I243,'ITEM NUMBER (UPDATED)'!A:D,4,0)</f>
        <v>40</v>
      </c>
      <c r="O243" s="42">
        <f>VLOOKUP(I243,'ITEM NUMBER (UPDATED)'!A:F,6,0)</f>
        <v>25.55</v>
      </c>
      <c r="P243" s="120">
        <f t="shared" si="6"/>
        <v>1</v>
      </c>
      <c r="Q243" s="114">
        <v>25.55</v>
      </c>
      <c r="R243" s="84" t="b">
        <v>1</v>
      </c>
      <c r="S243" t="s">
        <v>1289</v>
      </c>
      <c r="T243" s="76" t="s">
        <v>10219</v>
      </c>
      <c r="Y243" s="76"/>
    </row>
    <row r="244" spans="1:25" x14ac:dyDescent="0.25">
      <c r="A244" s="77" t="s">
        <v>10623</v>
      </c>
      <c r="B244" s="77" t="s">
        <v>10622</v>
      </c>
      <c r="C244" s="78">
        <v>45469</v>
      </c>
      <c r="D244" s="79">
        <v>-39</v>
      </c>
      <c r="E244" s="79">
        <v>0</v>
      </c>
      <c r="F244" s="79">
        <v>-39</v>
      </c>
      <c r="G244" s="78">
        <v>45469</v>
      </c>
      <c r="H244" s="77" t="s">
        <v>10621</v>
      </c>
      <c r="I244" s="80">
        <v>1529947</v>
      </c>
      <c r="J244" s="80" t="str">
        <f>VLOOKUP(I244,'ITEM NUMBER (UPDATED)'!A:E,5,0)</f>
        <v>CO63PN5563E</v>
      </c>
      <c r="K244" s="80">
        <v>211367</v>
      </c>
      <c r="L244" s="77" t="str">
        <f>VLOOKUP(I244,'ITEM NUMBER (UPDATED)'!A:B,2,0)</f>
        <v>Costco01</v>
      </c>
      <c r="M244" s="1" t="str">
        <f>VLOOKUP(I244,'ITEM NUMBER (UPDATED)'!A:C,3,0)</f>
        <v>PETB</v>
      </c>
      <c r="N244" s="1">
        <f>VLOOKUP(I244,'ITEM NUMBER (UPDATED)'!A:D,4,0)</f>
        <v>40</v>
      </c>
      <c r="O244" s="42">
        <f>VLOOKUP(I244,'ITEM NUMBER (UPDATED)'!A:F,6,0)</f>
        <v>39</v>
      </c>
      <c r="P244" s="120">
        <f t="shared" si="6"/>
        <v>1</v>
      </c>
      <c r="Q244" s="114">
        <v>39</v>
      </c>
      <c r="R244" s="84" t="b">
        <v>1</v>
      </c>
      <c r="S244" t="s">
        <v>1289</v>
      </c>
      <c r="T244" s="76" t="s">
        <v>10219</v>
      </c>
      <c r="Y244" s="76"/>
    </row>
    <row r="245" spans="1:25" x14ac:dyDescent="0.25">
      <c r="D245" s="59">
        <f>SUM(D2:D244)</f>
        <v>-14152.66</v>
      </c>
      <c r="E245" s="59">
        <f>SUM(E2:E244)</f>
        <v>-1720.27</v>
      </c>
      <c r="F245" s="59">
        <f>SUM(F2:F244)</f>
        <v>-12432.390000000029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0000"/>
  </sheetPr>
  <dimension ref="A1:Y269"/>
  <sheetViews>
    <sheetView tabSelected="1" zoomScaleNormal="100" workbookViewId="0">
      <selection activeCell="I14" sqref="I14"/>
    </sheetView>
  </sheetViews>
  <sheetFormatPr defaultRowHeight="15" x14ac:dyDescent="0.25"/>
  <cols>
    <col min="1" max="1" width="18.7109375" bestFit="1" customWidth="1"/>
    <col min="2" max="2" width="15.5703125" bestFit="1" customWidth="1"/>
    <col min="3" max="3" width="10.5703125" bestFit="1" customWidth="1"/>
    <col min="4" max="4" width="12.85546875" bestFit="1" customWidth="1"/>
    <col min="5" max="5" width="18" bestFit="1" customWidth="1"/>
    <col min="6" max="6" width="12" bestFit="1" customWidth="1"/>
    <col min="7" max="7" width="9.42578125" bestFit="1" customWidth="1"/>
    <col min="8" max="8" width="13.5703125" bestFit="1" customWidth="1"/>
    <col min="9" max="9" width="8.140625" bestFit="1" customWidth="1"/>
    <col min="10" max="10" width="12.42578125" bestFit="1" customWidth="1"/>
    <col min="11" max="11" width="7" bestFit="1" customWidth="1"/>
    <col min="12" max="12" width="8.7109375" bestFit="1" customWidth="1"/>
    <col min="13" max="13" width="7" style="5" bestFit="1" customWidth="1"/>
    <col min="14" max="14" width="8.140625" style="5" customWidth="1"/>
    <col min="15" max="15" width="10.5703125" bestFit="1" customWidth="1"/>
    <col min="16" max="16" width="5.5703125" style="119" bestFit="1" customWidth="1"/>
    <col min="17" max="17" width="9.7109375" customWidth="1"/>
    <col min="18" max="18" width="8.42578125" bestFit="1" customWidth="1"/>
    <col min="19" max="19" width="11.5703125" customWidth="1"/>
    <col min="20" max="20" width="14.5703125" customWidth="1"/>
  </cols>
  <sheetData>
    <row r="1" spans="1:25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7780</v>
      </c>
      <c r="L1" s="20" t="s">
        <v>10</v>
      </c>
      <c r="M1" s="117" t="s">
        <v>11</v>
      </c>
      <c r="N1" s="117" t="s">
        <v>12</v>
      </c>
      <c r="O1" s="118" t="s">
        <v>13</v>
      </c>
      <c r="P1" s="121" t="s">
        <v>15</v>
      </c>
      <c r="Q1" s="111" t="s">
        <v>10215</v>
      </c>
      <c r="R1" s="112" t="s">
        <v>10216</v>
      </c>
      <c r="S1" s="113" t="s">
        <v>10217</v>
      </c>
      <c r="T1" s="113" t="s">
        <v>10218</v>
      </c>
    </row>
    <row r="2" spans="1:25" x14ac:dyDescent="0.25">
      <c r="A2" s="77" t="s">
        <v>10632</v>
      </c>
      <c r="B2" s="77" t="s">
        <v>10633</v>
      </c>
      <c r="C2" s="78">
        <v>45470</v>
      </c>
      <c r="D2" s="79">
        <v>-24.51</v>
      </c>
      <c r="E2" s="79">
        <v>0</v>
      </c>
      <c r="F2" s="79">
        <v>-24.51</v>
      </c>
      <c r="G2" s="78">
        <v>45470</v>
      </c>
      <c r="H2" s="77" t="s">
        <v>10634</v>
      </c>
      <c r="I2" s="80">
        <v>1775621</v>
      </c>
      <c r="J2" s="80" t="s">
        <v>10140</v>
      </c>
      <c r="K2" s="80">
        <v>211605</v>
      </c>
      <c r="L2" s="77" t="str">
        <f>VLOOKUP(I2,'ITEM NUMBER (UPDATED)'!A:B,2,0)</f>
        <v>Costco01</v>
      </c>
      <c r="M2" s="1" t="str">
        <f>VLOOKUP(I2,'ITEM NUMBER (UPDATED)'!A:C,3,0)</f>
        <v>PETB</v>
      </c>
      <c r="N2" s="1">
        <f>VLOOKUP(I2,'ITEM NUMBER (UPDATED)'!A:D,4,0)</f>
        <v>40</v>
      </c>
      <c r="O2" s="42">
        <f>VLOOKUP(I2,'ITEM NUMBER (UPDATED)'!A:F,6,0)</f>
        <v>25.8</v>
      </c>
      <c r="P2" s="120">
        <f>F2/-O2</f>
        <v>0.95000000000000007</v>
      </c>
      <c r="Q2" s="114">
        <v>25.8</v>
      </c>
      <c r="R2" s="84" t="b">
        <v>1</v>
      </c>
      <c r="S2" t="s">
        <v>1289</v>
      </c>
      <c r="T2" s="76" t="s">
        <v>10219</v>
      </c>
      <c r="Y2" s="76"/>
    </row>
    <row r="3" spans="1:25" x14ac:dyDescent="0.25">
      <c r="A3" s="77" t="s">
        <v>10632</v>
      </c>
      <c r="B3" s="77" t="s">
        <v>10635</v>
      </c>
      <c r="C3" s="78">
        <v>45470</v>
      </c>
      <c r="D3" s="79">
        <v>-24.51</v>
      </c>
      <c r="E3" s="79">
        <v>0</v>
      </c>
      <c r="F3" s="79">
        <v>-24.51</v>
      </c>
      <c r="G3" s="78">
        <v>45470</v>
      </c>
      <c r="H3" s="77" t="s">
        <v>10636</v>
      </c>
      <c r="I3" s="80">
        <v>1775623</v>
      </c>
      <c r="J3" s="80" t="s">
        <v>10142</v>
      </c>
      <c r="K3" s="80">
        <v>211605</v>
      </c>
      <c r="L3" s="77" t="str">
        <f>VLOOKUP(I3,'ITEM NUMBER (UPDATED)'!A:B,2,0)</f>
        <v>Costco01</v>
      </c>
      <c r="M3" s="1" t="str">
        <f>VLOOKUP(I3,'ITEM NUMBER (UPDATED)'!A:C,3,0)</f>
        <v>PETB</v>
      </c>
      <c r="N3" s="1">
        <f>VLOOKUP(I3,'ITEM NUMBER (UPDATED)'!A:D,4,0)</f>
        <v>40</v>
      </c>
      <c r="O3" s="42">
        <f>VLOOKUP(I3,'ITEM NUMBER (UPDATED)'!A:F,6,0)</f>
        <v>25.8</v>
      </c>
      <c r="P3" s="120">
        <f t="shared" ref="P3:P66" si="0">F3/-O3</f>
        <v>0.95000000000000007</v>
      </c>
      <c r="Q3" s="114">
        <v>25.8</v>
      </c>
      <c r="R3" s="84" t="b">
        <v>1</v>
      </c>
      <c r="S3" t="s">
        <v>1289</v>
      </c>
      <c r="T3" s="76" t="s">
        <v>10219</v>
      </c>
      <c r="Y3" s="76"/>
    </row>
    <row r="4" spans="1:25" x14ac:dyDescent="0.25">
      <c r="A4" s="77" t="s">
        <v>10632</v>
      </c>
      <c r="B4" s="77" t="s">
        <v>10637</v>
      </c>
      <c r="C4" s="78">
        <v>45470</v>
      </c>
      <c r="D4" s="79">
        <v>-39</v>
      </c>
      <c r="E4" s="79">
        <v>0</v>
      </c>
      <c r="F4" s="79">
        <v>-39</v>
      </c>
      <c r="G4" s="78">
        <v>45470</v>
      </c>
      <c r="H4" s="77" t="s">
        <v>10638</v>
      </c>
      <c r="I4" s="80">
        <v>1529947</v>
      </c>
      <c r="J4" s="80" t="s">
        <v>1294</v>
      </c>
      <c r="K4" s="80">
        <v>211605</v>
      </c>
      <c r="L4" s="77" t="str">
        <f>VLOOKUP(I4,'ITEM NUMBER (UPDATED)'!A:B,2,0)</f>
        <v>Costco01</v>
      </c>
      <c r="M4" s="1" t="str">
        <f>VLOOKUP(I4,'ITEM NUMBER (UPDATED)'!A:C,3,0)</f>
        <v>PETB</v>
      </c>
      <c r="N4" s="1">
        <f>VLOOKUP(I4,'ITEM NUMBER (UPDATED)'!A:D,4,0)</f>
        <v>40</v>
      </c>
      <c r="O4" s="42">
        <f>VLOOKUP(I4,'ITEM NUMBER (UPDATED)'!A:F,6,0)</f>
        <v>39</v>
      </c>
      <c r="P4" s="120">
        <f t="shared" si="0"/>
        <v>1</v>
      </c>
      <c r="Q4" s="114">
        <v>39</v>
      </c>
      <c r="R4" s="84" t="b">
        <v>1</v>
      </c>
      <c r="S4" t="s">
        <v>1289</v>
      </c>
      <c r="T4" s="76" t="s">
        <v>10219</v>
      </c>
      <c r="Y4" s="76"/>
    </row>
    <row r="5" spans="1:25" x14ac:dyDescent="0.25">
      <c r="A5" s="77" t="s">
        <v>10632</v>
      </c>
      <c r="B5" s="77" t="s">
        <v>10639</v>
      </c>
      <c r="C5" s="78">
        <v>45470</v>
      </c>
      <c r="D5" s="79">
        <v>-42.7</v>
      </c>
      <c r="E5" s="79">
        <v>-11.1</v>
      </c>
      <c r="F5" s="79">
        <v>-31.6</v>
      </c>
      <c r="G5" s="78">
        <v>45470</v>
      </c>
      <c r="H5" s="77" t="s">
        <v>10640</v>
      </c>
      <c r="I5" s="80">
        <v>1540784</v>
      </c>
      <c r="J5" s="80" t="s">
        <v>1297</v>
      </c>
      <c r="K5" s="80">
        <v>211605</v>
      </c>
      <c r="L5" s="77" t="str">
        <f>VLOOKUP(I5,'ITEM NUMBER (UPDATED)'!A:B,2,0)</f>
        <v>Costco01</v>
      </c>
      <c r="M5" s="1" t="str">
        <f>VLOOKUP(I5,'ITEM NUMBER (UPDATED)'!A:C,3,0)</f>
        <v>WIN</v>
      </c>
      <c r="N5" s="1">
        <f>VLOOKUP(I5,'ITEM NUMBER (UPDATED)'!A:D,4,0)</f>
        <v>60</v>
      </c>
      <c r="O5" s="42">
        <f>VLOOKUP(I5,'ITEM NUMBER (UPDATED)'!A:F,6,0)</f>
        <v>31.6</v>
      </c>
      <c r="P5" s="120">
        <f t="shared" si="0"/>
        <v>1</v>
      </c>
      <c r="Q5" s="114">
        <v>31.6</v>
      </c>
      <c r="R5" s="84" t="b">
        <v>1</v>
      </c>
      <c r="S5" t="s">
        <v>1289</v>
      </c>
      <c r="T5" s="76" t="s">
        <v>10219</v>
      </c>
      <c r="Y5" s="76"/>
    </row>
    <row r="6" spans="1:25" x14ac:dyDescent="0.25">
      <c r="A6" s="77" t="s">
        <v>10632</v>
      </c>
      <c r="B6" s="77" t="s">
        <v>10639</v>
      </c>
      <c r="C6" s="78">
        <v>45470</v>
      </c>
      <c r="D6" s="79">
        <v>-42.7</v>
      </c>
      <c r="E6" s="79">
        <v>-11.1</v>
      </c>
      <c r="F6" s="79">
        <v>-31.6</v>
      </c>
      <c r="G6" s="78">
        <v>45470</v>
      </c>
      <c r="H6" s="77" t="s">
        <v>10640</v>
      </c>
      <c r="I6" s="80">
        <v>1540785</v>
      </c>
      <c r="J6" s="80" t="s">
        <v>1328</v>
      </c>
      <c r="K6" s="80">
        <v>211605</v>
      </c>
      <c r="L6" s="77" t="str">
        <f>VLOOKUP(I6,'ITEM NUMBER (UPDATED)'!A:B,2,0)</f>
        <v>Costco01</v>
      </c>
      <c r="M6" s="1" t="str">
        <f>VLOOKUP(I6,'ITEM NUMBER (UPDATED)'!A:C,3,0)</f>
        <v>WIN</v>
      </c>
      <c r="N6" s="1">
        <f>VLOOKUP(I6,'ITEM NUMBER (UPDATED)'!A:D,4,0)</f>
        <v>60</v>
      </c>
      <c r="O6" s="42">
        <f>VLOOKUP(I6,'ITEM NUMBER (UPDATED)'!A:F,6,0)</f>
        <v>31.6</v>
      </c>
      <c r="P6" s="120">
        <f t="shared" si="0"/>
        <v>1</v>
      </c>
      <c r="Q6" s="114">
        <v>31.6</v>
      </c>
      <c r="R6" s="84" t="b">
        <v>1</v>
      </c>
      <c r="S6" t="s">
        <v>1289</v>
      </c>
      <c r="T6" s="76" t="s">
        <v>10219</v>
      </c>
      <c r="Y6" s="76"/>
    </row>
    <row r="7" spans="1:25" x14ac:dyDescent="0.25">
      <c r="A7" s="77" t="s">
        <v>10632</v>
      </c>
      <c r="B7" s="77" t="s">
        <v>10641</v>
      </c>
      <c r="C7" s="78">
        <v>45470</v>
      </c>
      <c r="D7" s="79">
        <v>-95.31</v>
      </c>
      <c r="E7" s="79">
        <v>-9.4600000000000009</v>
      </c>
      <c r="F7" s="79">
        <v>-85.85</v>
      </c>
      <c r="G7" s="78">
        <v>45470</v>
      </c>
      <c r="H7" s="77" t="s">
        <v>10642</v>
      </c>
      <c r="I7" s="80">
        <v>1662421</v>
      </c>
      <c r="J7" s="80" t="s">
        <v>1300</v>
      </c>
      <c r="K7" s="80">
        <v>211605</v>
      </c>
      <c r="L7" s="77" t="str">
        <f>VLOOKUP(I7,'ITEM NUMBER (UPDATED)'!A:B,2,0)</f>
        <v>Costco01</v>
      </c>
      <c r="M7" s="1" t="str">
        <f>VLOOKUP(I7,'ITEM NUMBER (UPDATED)'!A:C,3,0)</f>
        <v>BLK</v>
      </c>
      <c r="N7" s="1">
        <f>VLOOKUP(I7,'ITEM NUMBER (UPDATED)'!A:D,4,0)</f>
        <v>32</v>
      </c>
      <c r="O7" s="42">
        <f>VLOOKUP(I7,'ITEM NUMBER (UPDATED)'!A:F,6,0)</f>
        <v>85.85</v>
      </c>
      <c r="P7" s="120">
        <f t="shared" si="0"/>
        <v>1</v>
      </c>
      <c r="Q7" s="114">
        <v>85.85</v>
      </c>
      <c r="R7" s="84" t="b">
        <v>1</v>
      </c>
      <c r="S7" t="s">
        <v>1289</v>
      </c>
      <c r="T7" s="76" t="s">
        <v>10219</v>
      </c>
      <c r="Y7" s="76"/>
    </row>
    <row r="8" spans="1:25" x14ac:dyDescent="0.25">
      <c r="A8" s="77" t="s">
        <v>10632</v>
      </c>
      <c r="B8" s="77" t="s">
        <v>10643</v>
      </c>
      <c r="C8" s="78">
        <v>45470</v>
      </c>
      <c r="D8" s="79">
        <v>-22.78</v>
      </c>
      <c r="E8" s="79">
        <v>0</v>
      </c>
      <c r="F8" s="79">
        <v>-22.78</v>
      </c>
      <c r="G8" s="78">
        <v>45470</v>
      </c>
      <c r="H8" s="77" t="s">
        <v>10644</v>
      </c>
      <c r="I8" s="80">
        <v>1529944</v>
      </c>
      <c r="J8" s="80" t="s">
        <v>1330</v>
      </c>
      <c r="K8" s="80">
        <v>211605</v>
      </c>
      <c r="L8" s="77" t="str">
        <f>VLOOKUP(I8,'ITEM NUMBER (UPDATED)'!A:B,2,0)</f>
        <v>Costco01</v>
      </c>
      <c r="M8" s="1" t="str">
        <f>VLOOKUP(I8,'ITEM NUMBER (UPDATED)'!A:C,3,0)</f>
        <v>PETB</v>
      </c>
      <c r="N8" s="1">
        <f>VLOOKUP(I8,'ITEM NUMBER (UPDATED)'!A:D,4,0)</f>
        <v>40</v>
      </c>
      <c r="O8" s="42">
        <f>VLOOKUP(I8,'ITEM NUMBER (UPDATED)'!A:F,6,0)</f>
        <v>22.78</v>
      </c>
      <c r="P8" s="120">
        <f t="shared" si="0"/>
        <v>1</v>
      </c>
      <c r="Q8" s="114">
        <v>22.78</v>
      </c>
      <c r="R8" s="84" t="b">
        <v>1</v>
      </c>
      <c r="S8" t="s">
        <v>1289</v>
      </c>
      <c r="T8" s="76" t="s">
        <v>10219</v>
      </c>
      <c r="Y8" s="76"/>
    </row>
    <row r="9" spans="1:25" x14ac:dyDescent="0.25">
      <c r="A9" s="77" t="s">
        <v>10632</v>
      </c>
      <c r="B9" s="77" t="s">
        <v>10645</v>
      </c>
      <c r="C9" s="78">
        <v>45470</v>
      </c>
      <c r="D9" s="79">
        <v>-128.1</v>
      </c>
      <c r="E9" s="79">
        <v>-33.299999999999997</v>
      </c>
      <c r="F9" s="79">
        <v>-94.8</v>
      </c>
      <c r="G9" s="78">
        <v>45470</v>
      </c>
      <c r="H9" s="77" t="s">
        <v>10646</v>
      </c>
      <c r="I9" s="80">
        <v>1593358</v>
      </c>
      <c r="J9" s="80" t="s">
        <v>1322</v>
      </c>
      <c r="K9" s="80">
        <v>211605</v>
      </c>
      <c r="L9" s="77" t="str">
        <f>VLOOKUP(I9,'ITEM NUMBER (UPDATED)'!A:B,2,0)</f>
        <v>Costco01</v>
      </c>
      <c r="M9" s="1" t="str">
        <f>VLOOKUP(I9,'ITEM NUMBER (UPDATED)'!A:C,3,0)</f>
        <v>WIN</v>
      </c>
      <c r="N9" s="1">
        <f>VLOOKUP(I9,'ITEM NUMBER (UPDATED)'!A:D,4,0)</f>
        <v>60</v>
      </c>
      <c r="O9" s="42">
        <f>VLOOKUP(I9,'ITEM NUMBER (UPDATED)'!A:F,6,0)</f>
        <v>31.6</v>
      </c>
      <c r="P9" s="120">
        <f t="shared" si="0"/>
        <v>2.9999999999999996</v>
      </c>
      <c r="Q9" s="114">
        <v>31.6</v>
      </c>
      <c r="R9" s="84" t="b">
        <v>1</v>
      </c>
      <c r="S9" t="s">
        <v>1289</v>
      </c>
      <c r="T9" s="76" t="s">
        <v>10219</v>
      </c>
      <c r="Y9" s="76"/>
    </row>
    <row r="10" spans="1:25" x14ac:dyDescent="0.25">
      <c r="A10" s="77" t="s">
        <v>10647</v>
      </c>
      <c r="B10" s="77" t="s">
        <v>10648</v>
      </c>
      <c r="C10" s="78">
        <v>45473</v>
      </c>
      <c r="D10" s="79">
        <v>-22.78</v>
      </c>
      <c r="E10" s="79">
        <v>0</v>
      </c>
      <c r="F10" s="79">
        <v>-22.78</v>
      </c>
      <c r="G10" s="78">
        <v>45473</v>
      </c>
      <c r="H10" s="77" t="s">
        <v>10649</v>
      </c>
      <c r="I10" s="80">
        <v>1529944</v>
      </c>
      <c r="J10" s="80" t="s">
        <v>1330</v>
      </c>
      <c r="K10" s="80">
        <v>211619</v>
      </c>
      <c r="L10" s="77" t="str">
        <f>VLOOKUP(I10,'ITEM NUMBER (UPDATED)'!A:B,2,0)</f>
        <v>Costco01</v>
      </c>
      <c r="M10" s="1" t="str">
        <f>VLOOKUP(I10,'ITEM NUMBER (UPDATED)'!A:C,3,0)</f>
        <v>PETB</v>
      </c>
      <c r="N10" s="1">
        <f>VLOOKUP(I10,'ITEM NUMBER (UPDATED)'!A:D,4,0)</f>
        <v>40</v>
      </c>
      <c r="O10" s="42">
        <f>VLOOKUP(I10,'ITEM NUMBER (UPDATED)'!A:F,6,0)</f>
        <v>22.78</v>
      </c>
      <c r="P10" s="120">
        <f t="shared" si="0"/>
        <v>1</v>
      </c>
      <c r="Q10" s="114">
        <v>22.78</v>
      </c>
      <c r="R10" s="84" t="b">
        <v>1</v>
      </c>
      <c r="S10" t="s">
        <v>1289</v>
      </c>
      <c r="T10" s="76" t="s">
        <v>10219</v>
      </c>
      <c r="Y10" s="76"/>
    </row>
    <row r="11" spans="1:25" x14ac:dyDescent="0.25">
      <c r="A11" s="77" t="s">
        <v>10647</v>
      </c>
      <c r="B11" s="77" t="s">
        <v>10650</v>
      </c>
      <c r="C11" s="78">
        <v>45471</v>
      </c>
      <c r="D11" s="79">
        <v>-24.51</v>
      </c>
      <c r="E11" s="79">
        <v>0</v>
      </c>
      <c r="F11" s="79">
        <v>-24.51</v>
      </c>
      <c r="G11" s="78">
        <v>45471</v>
      </c>
      <c r="H11" s="77" t="s">
        <v>10651</v>
      </c>
      <c r="I11" s="80">
        <v>1775623</v>
      </c>
      <c r="J11" s="80" t="s">
        <v>10142</v>
      </c>
      <c r="K11" s="80">
        <v>211619</v>
      </c>
      <c r="L11" s="77" t="str">
        <f>VLOOKUP(I11,'ITEM NUMBER (UPDATED)'!A:B,2,0)</f>
        <v>Costco01</v>
      </c>
      <c r="M11" s="1" t="str">
        <f>VLOOKUP(I11,'ITEM NUMBER (UPDATED)'!A:C,3,0)</f>
        <v>PETB</v>
      </c>
      <c r="N11" s="1">
        <f>VLOOKUP(I11,'ITEM NUMBER (UPDATED)'!A:D,4,0)</f>
        <v>40</v>
      </c>
      <c r="O11" s="42">
        <f>VLOOKUP(I11,'ITEM NUMBER (UPDATED)'!A:F,6,0)</f>
        <v>25.8</v>
      </c>
      <c r="P11" s="120">
        <f t="shared" si="0"/>
        <v>0.95000000000000007</v>
      </c>
      <c r="Q11" s="114">
        <v>25.8</v>
      </c>
      <c r="R11" s="84" t="b">
        <v>1</v>
      </c>
      <c r="S11" t="s">
        <v>1289</v>
      </c>
      <c r="T11" s="76" t="s">
        <v>10219</v>
      </c>
      <c r="Y11" s="76"/>
    </row>
    <row r="12" spans="1:25" x14ac:dyDescent="0.25">
      <c r="A12" s="77" t="s">
        <v>10647</v>
      </c>
      <c r="B12" s="77" t="s">
        <v>10650</v>
      </c>
      <c r="C12" s="78">
        <v>45471</v>
      </c>
      <c r="D12" s="79">
        <v>-24.51</v>
      </c>
      <c r="E12" s="79">
        <v>0</v>
      </c>
      <c r="F12" s="79">
        <v>-24.51</v>
      </c>
      <c r="G12" s="78">
        <v>45471</v>
      </c>
      <c r="H12" s="77" t="s">
        <v>10651</v>
      </c>
      <c r="I12" s="80">
        <v>1775620</v>
      </c>
      <c r="J12" s="80" t="s">
        <v>10139</v>
      </c>
      <c r="K12" s="80">
        <v>211619</v>
      </c>
      <c r="L12" s="77" t="str">
        <f>VLOOKUP(I12,'ITEM NUMBER (UPDATED)'!A:B,2,0)</f>
        <v>Costco01</v>
      </c>
      <c r="M12" s="1" t="str">
        <f>VLOOKUP(I12,'ITEM NUMBER (UPDATED)'!A:C,3,0)</f>
        <v>PETB</v>
      </c>
      <c r="N12" s="1">
        <f>VLOOKUP(I12,'ITEM NUMBER (UPDATED)'!A:D,4,0)</f>
        <v>40</v>
      </c>
      <c r="O12" s="42">
        <f>VLOOKUP(I12,'ITEM NUMBER (UPDATED)'!A:F,6,0)</f>
        <v>25.8</v>
      </c>
      <c r="P12" s="120">
        <f t="shared" si="0"/>
        <v>0.95000000000000007</v>
      </c>
      <c r="Q12" s="114">
        <v>25.8</v>
      </c>
      <c r="R12" s="84" t="b">
        <v>1</v>
      </c>
      <c r="S12" t="s">
        <v>1289</v>
      </c>
      <c r="T12" s="76" t="s">
        <v>10219</v>
      </c>
      <c r="Y12" s="76"/>
    </row>
    <row r="13" spans="1:25" x14ac:dyDescent="0.25">
      <c r="A13" s="77" t="s">
        <v>10647</v>
      </c>
      <c r="B13" s="77" t="s">
        <v>10652</v>
      </c>
      <c r="C13" s="78">
        <v>45471</v>
      </c>
      <c r="D13" s="79">
        <v>-24.51</v>
      </c>
      <c r="E13" s="79">
        <v>0</v>
      </c>
      <c r="F13" s="79">
        <v>-24.51</v>
      </c>
      <c r="G13" s="78">
        <v>45471</v>
      </c>
      <c r="H13" s="77" t="s">
        <v>10653</v>
      </c>
      <c r="I13" s="80">
        <v>1775622</v>
      </c>
      <c r="J13" s="80" t="s">
        <v>10141</v>
      </c>
      <c r="K13" s="80">
        <v>211619</v>
      </c>
      <c r="L13" s="77" t="str">
        <f>VLOOKUP(I13,'ITEM NUMBER (UPDATED)'!A:B,2,0)</f>
        <v>Costco01</v>
      </c>
      <c r="M13" s="1" t="str">
        <f>VLOOKUP(I13,'ITEM NUMBER (UPDATED)'!A:C,3,0)</f>
        <v>PETB</v>
      </c>
      <c r="N13" s="1">
        <f>VLOOKUP(I13,'ITEM NUMBER (UPDATED)'!A:D,4,0)</f>
        <v>40</v>
      </c>
      <c r="O13" s="42">
        <f>VLOOKUP(I13,'ITEM NUMBER (UPDATED)'!A:F,6,0)</f>
        <v>25.8</v>
      </c>
      <c r="P13" s="120">
        <f t="shared" si="0"/>
        <v>0.95000000000000007</v>
      </c>
      <c r="Q13" s="114">
        <v>25.8</v>
      </c>
      <c r="R13" s="84" t="b">
        <v>1</v>
      </c>
      <c r="S13" t="s">
        <v>1289</v>
      </c>
      <c r="T13" s="76" t="s">
        <v>10219</v>
      </c>
      <c r="Y13" s="76"/>
    </row>
    <row r="14" spans="1:25" x14ac:dyDescent="0.25">
      <c r="A14" s="77" t="s">
        <v>10647</v>
      </c>
      <c r="B14" s="77" t="s">
        <v>10654</v>
      </c>
      <c r="C14" s="78">
        <v>45471</v>
      </c>
      <c r="D14" s="79">
        <v>-86.72</v>
      </c>
      <c r="E14" s="79">
        <v>-9.3699999999999992</v>
      </c>
      <c r="F14" s="79">
        <v>-77.349999999999994</v>
      </c>
      <c r="G14" s="78">
        <v>45471</v>
      </c>
      <c r="H14" s="77" t="s">
        <v>10655</v>
      </c>
      <c r="I14" s="80">
        <v>1662420</v>
      </c>
      <c r="J14" s="80" t="s">
        <v>1318</v>
      </c>
      <c r="K14" s="80">
        <v>211619</v>
      </c>
      <c r="L14" s="77" t="str">
        <f>VLOOKUP(I14,'ITEM NUMBER (UPDATED)'!A:B,2,0)</f>
        <v>Costco01</v>
      </c>
      <c r="M14" s="1" t="str">
        <f>VLOOKUP(I14,'ITEM NUMBER (UPDATED)'!A:C,3,0)</f>
        <v>BLK</v>
      </c>
      <c r="N14" s="1">
        <f>VLOOKUP(I14,'ITEM NUMBER (UPDATED)'!A:D,4,0)</f>
        <v>32</v>
      </c>
      <c r="O14" s="42">
        <f>VLOOKUP(I14,'ITEM NUMBER (UPDATED)'!A:F,6,0)</f>
        <v>77.349999999999994</v>
      </c>
      <c r="P14" s="120">
        <f t="shared" si="0"/>
        <v>1</v>
      </c>
      <c r="Q14" s="114">
        <v>77.349999999999994</v>
      </c>
      <c r="R14" s="84" t="b">
        <v>1</v>
      </c>
      <c r="S14" t="s">
        <v>1289</v>
      </c>
      <c r="T14" s="76" t="s">
        <v>10219</v>
      </c>
      <c r="Y14" s="76"/>
    </row>
    <row r="15" spans="1:25" x14ac:dyDescent="0.25">
      <c r="A15" s="77" t="s">
        <v>10647</v>
      </c>
      <c r="B15" s="77" t="s">
        <v>10654</v>
      </c>
      <c r="C15" s="78">
        <v>45471</v>
      </c>
      <c r="D15" s="79">
        <v>-190.62</v>
      </c>
      <c r="E15" s="79">
        <v>-18.920000000000002</v>
      </c>
      <c r="F15" s="79">
        <v>-171.7</v>
      </c>
      <c r="G15" s="78">
        <v>45471</v>
      </c>
      <c r="H15" s="77" t="s">
        <v>10655</v>
      </c>
      <c r="I15" s="80">
        <v>1662421</v>
      </c>
      <c r="J15" s="80" t="s">
        <v>1300</v>
      </c>
      <c r="K15" s="80">
        <v>211619</v>
      </c>
      <c r="L15" s="77" t="str">
        <f>VLOOKUP(I15,'ITEM NUMBER (UPDATED)'!A:B,2,0)</f>
        <v>Costco01</v>
      </c>
      <c r="M15" s="1" t="str">
        <f>VLOOKUP(I15,'ITEM NUMBER (UPDATED)'!A:C,3,0)</f>
        <v>BLK</v>
      </c>
      <c r="N15" s="1">
        <f>VLOOKUP(I15,'ITEM NUMBER (UPDATED)'!A:D,4,0)</f>
        <v>32</v>
      </c>
      <c r="O15" s="42">
        <f>VLOOKUP(I15,'ITEM NUMBER (UPDATED)'!A:F,6,0)</f>
        <v>85.85</v>
      </c>
      <c r="P15" s="120">
        <f t="shared" si="0"/>
        <v>2</v>
      </c>
      <c r="Q15" s="114">
        <v>85.85</v>
      </c>
      <c r="R15" s="84" t="b">
        <v>1</v>
      </c>
      <c r="S15" t="s">
        <v>1289</v>
      </c>
      <c r="T15" s="76" t="s">
        <v>10219</v>
      </c>
      <c r="Y15" s="76"/>
    </row>
    <row r="16" spans="1:25" x14ac:dyDescent="0.25">
      <c r="A16" s="77" t="s">
        <v>10647</v>
      </c>
      <c r="B16" s="77" t="s">
        <v>10654</v>
      </c>
      <c r="C16" s="78">
        <v>45471</v>
      </c>
      <c r="D16" s="79">
        <v>-35.870000000000005</v>
      </c>
      <c r="E16" s="79">
        <v>-8.89</v>
      </c>
      <c r="F16" s="79">
        <v>-26.98</v>
      </c>
      <c r="G16" s="78">
        <v>45471</v>
      </c>
      <c r="H16" s="77" t="s">
        <v>10655</v>
      </c>
      <c r="I16" s="80">
        <v>1793728</v>
      </c>
      <c r="J16" s="80" t="s">
        <v>8897</v>
      </c>
      <c r="K16" s="80">
        <v>211619</v>
      </c>
      <c r="L16" s="77" t="str">
        <f>VLOOKUP(I16,'ITEM NUMBER (UPDATED)'!A:B,2,0)</f>
        <v>Costco01</v>
      </c>
      <c r="M16" s="1" t="str">
        <f>VLOOKUP(I16,'ITEM NUMBER (UPDATED)'!A:C,3,0)</f>
        <v>BASI</v>
      </c>
      <c r="N16" s="1">
        <f>VLOOKUP(I16,'ITEM NUMBER (UPDATED)'!A:D,4,0)</f>
        <v>15</v>
      </c>
      <c r="O16" s="42">
        <f>VLOOKUP(I16,'ITEM NUMBER (UPDATED)'!A:F,6,0)</f>
        <v>26.98</v>
      </c>
      <c r="P16" s="120">
        <f t="shared" si="0"/>
        <v>1</v>
      </c>
      <c r="Q16" s="114">
        <v>26.98</v>
      </c>
      <c r="R16" s="84" t="b">
        <v>1</v>
      </c>
      <c r="S16" t="s">
        <v>1289</v>
      </c>
      <c r="T16" s="76" t="s">
        <v>10219</v>
      </c>
      <c r="Y16" s="76"/>
    </row>
    <row r="17" spans="1:25" x14ac:dyDescent="0.25">
      <c r="A17" s="77" t="s">
        <v>10647</v>
      </c>
      <c r="B17" s="77" t="s">
        <v>10656</v>
      </c>
      <c r="C17" s="78">
        <v>45472</v>
      </c>
      <c r="D17" s="79">
        <v>-77.319999999999993</v>
      </c>
      <c r="E17" s="79">
        <v>-21.02</v>
      </c>
      <c r="F17" s="79">
        <v>-56.3</v>
      </c>
      <c r="G17" s="78">
        <v>45472</v>
      </c>
      <c r="H17" s="77" t="s">
        <v>10657</v>
      </c>
      <c r="I17" s="80">
        <v>1593356</v>
      </c>
      <c r="J17" s="80" t="s">
        <v>1329</v>
      </c>
      <c r="K17" s="80">
        <v>211619</v>
      </c>
      <c r="L17" s="77" t="str">
        <f>VLOOKUP(I17,'ITEM NUMBER (UPDATED)'!A:B,2,0)</f>
        <v>Costco01</v>
      </c>
      <c r="M17" s="1" t="str">
        <f>VLOOKUP(I17,'ITEM NUMBER (UPDATED)'!A:C,3,0)</f>
        <v>WIN</v>
      </c>
      <c r="N17" s="1">
        <f>VLOOKUP(I17,'ITEM NUMBER (UPDATED)'!A:D,4,0)</f>
        <v>60</v>
      </c>
      <c r="O17" s="42">
        <f>VLOOKUP(I17,'ITEM NUMBER (UPDATED)'!A:F,6,0)</f>
        <v>28.15</v>
      </c>
      <c r="P17" s="120">
        <f t="shared" si="0"/>
        <v>2</v>
      </c>
      <c r="Q17" s="114">
        <v>28.15</v>
      </c>
      <c r="R17" s="84" t="b">
        <v>1</v>
      </c>
      <c r="S17" t="s">
        <v>1289</v>
      </c>
      <c r="T17" s="76" t="s">
        <v>10219</v>
      </c>
      <c r="Y17" s="76"/>
    </row>
    <row r="18" spans="1:25" x14ac:dyDescent="0.25">
      <c r="A18" s="77" t="s">
        <v>10647</v>
      </c>
      <c r="B18" s="77" t="s">
        <v>10658</v>
      </c>
      <c r="C18" s="78">
        <v>45473</v>
      </c>
      <c r="D18" s="79">
        <v>-42.7</v>
      </c>
      <c r="E18" s="79">
        <v>-11.1</v>
      </c>
      <c r="F18" s="79">
        <v>-31.6</v>
      </c>
      <c r="G18" s="78">
        <v>45473</v>
      </c>
      <c r="H18" s="77" t="s">
        <v>10659</v>
      </c>
      <c r="I18" s="80">
        <v>1540784</v>
      </c>
      <c r="J18" s="80" t="s">
        <v>1297</v>
      </c>
      <c r="K18" s="80">
        <v>211619</v>
      </c>
      <c r="L18" s="77" t="str">
        <f>VLOOKUP(I18,'ITEM NUMBER (UPDATED)'!A:B,2,0)</f>
        <v>Costco01</v>
      </c>
      <c r="M18" s="1" t="str">
        <f>VLOOKUP(I18,'ITEM NUMBER (UPDATED)'!A:C,3,0)</f>
        <v>WIN</v>
      </c>
      <c r="N18" s="1">
        <f>VLOOKUP(I18,'ITEM NUMBER (UPDATED)'!A:D,4,0)</f>
        <v>60</v>
      </c>
      <c r="O18" s="42">
        <f>VLOOKUP(I18,'ITEM NUMBER (UPDATED)'!A:F,6,0)</f>
        <v>31.6</v>
      </c>
      <c r="P18" s="120">
        <f t="shared" si="0"/>
        <v>1</v>
      </c>
      <c r="Q18" s="114">
        <v>31.6</v>
      </c>
      <c r="R18" s="84" t="b">
        <v>1</v>
      </c>
      <c r="S18" t="s">
        <v>1289</v>
      </c>
      <c r="T18" s="76" t="s">
        <v>10219</v>
      </c>
      <c r="Y18" s="76"/>
    </row>
    <row r="19" spans="1:25" x14ac:dyDescent="0.25">
      <c r="A19" s="77" t="s">
        <v>10647</v>
      </c>
      <c r="B19" s="77" t="s">
        <v>10658</v>
      </c>
      <c r="C19" s="78">
        <v>45473</v>
      </c>
      <c r="D19" s="79">
        <v>-469.70000000000005</v>
      </c>
      <c r="E19" s="79">
        <v>-122.1</v>
      </c>
      <c r="F19" s="79">
        <v>-347.6</v>
      </c>
      <c r="G19" s="78">
        <v>45473</v>
      </c>
      <c r="H19" s="77" t="s">
        <v>10659</v>
      </c>
      <c r="I19" s="80">
        <v>1540785</v>
      </c>
      <c r="J19" s="80" t="s">
        <v>1328</v>
      </c>
      <c r="K19" s="80">
        <v>211619</v>
      </c>
      <c r="L19" s="77" t="str">
        <f>VLOOKUP(I19,'ITEM NUMBER (UPDATED)'!A:B,2,0)</f>
        <v>Costco01</v>
      </c>
      <c r="M19" s="1" t="str">
        <f>VLOOKUP(I19,'ITEM NUMBER (UPDATED)'!A:C,3,0)</f>
        <v>WIN</v>
      </c>
      <c r="N19" s="1">
        <f>VLOOKUP(I19,'ITEM NUMBER (UPDATED)'!A:D,4,0)</f>
        <v>60</v>
      </c>
      <c r="O19" s="42">
        <f>VLOOKUP(I19,'ITEM NUMBER (UPDATED)'!A:F,6,0)</f>
        <v>31.6</v>
      </c>
      <c r="P19" s="120">
        <f t="shared" si="0"/>
        <v>11</v>
      </c>
      <c r="Q19" s="114">
        <v>31.6</v>
      </c>
      <c r="R19" s="84" t="b">
        <v>1</v>
      </c>
      <c r="S19" t="s">
        <v>1289</v>
      </c>
      <c r="T19" s="76" t="s">
        <v>10219</v>
      </c>
      <c r="Y19" s="76"/>
    </row>
    <row r="20" spans="1:25" x14ac:dyDescent="0.25">
      <c r="A20" s="77" t="s">
        <v>10647</v>
      </c>
      <c r="B20" s="77" t="s">
        <v>10660</v>
      </c>
      <c r="C20" s="78">
        <v>45471</v>
      </c>
      <c r="D20" s="79">
        <v>-95.31</v>
      </c>
      <c r="E20" s="79">
        <v>-9.4600000000000009</v>
      </c>
      <c r="F20" s="79">
        <v>-85.85</v>
      </c>
      <c r="G20" s="78">
        <v>45471</v>
      </c>
      <c r="H20" s="77" t="s">
        <v>10661</v>
      </c>
      <c r="I20" s="80">
        <v>1662421</v>
      </c>
      <c r="J20" s="80" t="s">
        <v>1300</v>
      </c>
      <c r="K20" s="80">
        <v>211619</v>
      </c>
      <c r="L20" s="77" t="str">
        <f>VLOOKUP(I20,'ITEM NUMBER (UPDATED)'!A:B,2,0)</f>
        <v>Costco01</v>
      </c>
      <c r="M20" s="1" t="str">
        <f>VLOOKUP(I20,'ITEM NUMBER (UPDATED)'!A:C,3,0)</f>
        <v>BLK</v>
      </c>
      <c r="N20" s="1">
        <f>VLOOKUP(I20,'ITEM NUMBER (UPDATED)'!A:D,4,0)</f>
        <v>32</v>
      </c>
      <c r="O20" s="42">
        <f>VLOOKUP(I20,'ITEM NUMBER (UPDATED)'!A:F,6,0)</f>
        <v>85.85</v>
      </c>
      <c r="P20" s="120">
        <f t="shared" si="0"/>
        <v>1</v>
      </c>
      <c r="Q20" s="114">
        <v>85.85</v>
      </c>
      <c r="R20" s="84" t="b">
        <v>1</v>
      </c>
      <c r="S20" t="s">
        <v>1289</v>
      </c>
      <c r="T20" s="76" t="s">
        <v>10219</v>
      </c>
      <c r="Y20" s="76"/>
    </row>
    <row r="21" spans="1:25" x14ac:dyDescent="0.25">
      <c r="A21" s="77" t="s">
        <v>10647</v>
      </c>
      <c r="B21" s="77" t="s">
        <v>10662</v>
      </c>
      <c r="C21" s="78">
        <v>45471</v>
      </c>
      <c r="D21" s="79">
        <v>-24.51</v>
      </c>
      <c r="E21" s="79">
        <v>0</v>
      </c>
      <c r="F21" s="79">
        <v>-24.51</v>
      </c>
      <c r="G21" s="78">
        <v>45471</v>
      </c>
      <c r="H21" s="77" t="s">
        <v>10663</v>
      </c>
      <c r="I21" s="80">
        <v>1775621</v>
      </c>
      <c r="J21" s="80" t="s">
        <v>10140</v>
      </c>
      <c r="K21" s="80">
        <v>211619</v>
      </c>
      <c r="L21" s="77" t="str">
        <f>VLOOKUP(I21,'ITEM NUMBER (UPDATED)'!A:B,2,0)</f>
        <v>Costco01</v>
      </c>
      <c r="M21" s="1" t="str">
        <f>VLOOKUP(I21,'ITEM NUMBER (UPDATED)'!A:C,3,0)</f>
        <v>PETB</v>
      </c>
      <c r="N21" s="1">
        <f>VLOOKUP(I21,'ITEM NUMBER (UPDATED)'!A:D,4,0)</f>
        <v>40</v>
      </c>
      <c r="O21" s="42">
        <f>VLOOKUP(I21,'ITEM NUMBER (UPDATED)'!A:F,6,0)</f>
        <v>25.8</v>
      </c>
      <c r="P21" s="120">
        <f t="shared" si="0"/>
        <v>0.95000000000000007</v>
      </c>
      <c r="Q21" s="114">
        <v>25.8</v>
      </c>
      <c r="R21" s="84" t="b">
        <v>1</v>
      </c>
      <c r="S21" t="s">
        <v>1289</v>
      </c>
      <c r="T21" s="76" t="s">
        <v>10219</v>
      </c>
      <c r="Y21" s="76"/>
    </row>
    <row r="22" spans="1:25" x14ac:dyDescent="0.25">
      <c r="A22" s="77" t="s">
        <v>10647</v>
      </c>
      <c r="B22" s="77" t="s">
        <v>10664</v>
      </c>
      <c r="C22" s="78">
        <v>45471</v>
      </c>
      <c r="D22" s="79">
        <v>-86.72</v>
      </c>
      <c r="E22" s="79">
        <v>-9.3699999999999992</v>
      </c>
      <c r="F22" s="79">
        <v>-77.349999999999994</v>
      </c>
      <c r="G22" s="78">
        <v>45471</v>
      </c>
      <c r="H22" s="77" t="s">
        <v>10665</v>
      </c>
      <c r="I22" s="80">
        <v>1662420</v>
      </c>
      <c r="J22" s="80" t="s">
        <v>1318</v>
      </c>
      <c r="K22" s="80">
        <v>211619</v>
      </c>
      <c r="L22" s="77" t="str">
        <f>VLOOKUP(I22,'ITEM NUMBER (UPDATED)'!A:B,2,0)</f>
        <v>Costco01</v>
      </c>
      <c r="M22" s="1" t="str">
        <f>VLOOKUP(I22,'ITEM NUMBER (UPDATED)'!A:C,3,0)</f>
        <v>BLK</v>
      </c>
      <c r="N22" s="1">
        <f>VLOOKUP(I22,'ITEM NUMBER (UPDATED)'!A:D,4,0)</f>
        <v>32</v>
      </c>
      <c r="O22" s="42">
        <f>VLOOKUP(I22,'ITEM NUMBER (UPDATED)'!A:F,6,0)</f>
        <v>77.349999999999994</v>
      </c>
      <c r="P22" s="120">
        <f t="shared" si="0"/>
        <v>1</v>
      </c>
      <c r="Q22" s="114">
        <v>77.349999999999994</v>
      </c>
      <c r="R22" s="84" t="b">
        <v>1</v>
      </c>
      <c r="S22" t="s">
        <v>1289</v>
      </c>
      <c r="T22" s="76" t="s">
        <v>10219</v>
      </c>
      <c r="Y22" s="76"/>
    </row>
    <row r="23" spans="1:25" x14ac:dyDescent="0.25">
      <c r="A23" s="77" t="s">
        <v>10647</v>
      </c>
      <c r="B23" s="77" t="s">
        <v>10664</v>
      </c>
      <c r="C23" s="78">
        <v>45471</v>
      </c>
      <c r="D23" s="79">
        <v>-95.31</v>
      </c>
      <c r="E23" s="79">
        <v>-9.4600000000000009</v>
      </c>
      <c r="F23" s="79">
        <v>-85.85</v>
      </c>
      <c r="G23" s="78">
        <v>45471</v>
      </c>
      <c r="H23" s="77" t="s">
        <v>10665</v>
      </c>
      <c r="I23" s="80">
        <v>1662421</v>
      </c>
      <c r="J23" s="80" t="s">
        <v>1300</v>
      </c>
      <c r="K23" s="80">
        <v>211619</v>
      </c>
      <c r="L23" s="77" t="str">
        <f>VLOOKUP(I23,'ITEM NUMBER (UPDATED)'!A:B,2,0)</f>
        <v>Costco01</v>
      </c>
      <c r="M23" s="1" t="str">
        <f>VLOOKUP(I23,'ITEM NUMBER (UPDATED)'!A:C,3,0)</f>
        <v>BLK</v>
      </c>
      <c r="N23" s="1">
        <f>VLOOKUP(I23,'ITEM NUMBER (UPDATED)'!A:D,4,0)</f>
        <v>32</v>
      </c>
      <c r="O23" s="42">
        <f>VLOOKUP(I23,'ITEM NUMBER (UPDATED)'!A:F,6,0)</f>
        <v>85.85</v>
      </c>
      <c r="P23" s="120">
        <f t="shared" si="0"/>
        <v>1</v>
      </c>
      <c r="Q23" s="114">
        <v>85.85</v>
      </c>
      <c r="R23" s="84" t="b">
        <v>1</v>
      </c>
      <c r="S23" t="s">
        <v>1289</v>
      </c>
      <c r="T23" s="76" t="s">
        <v>10219</v>
      </c>
      <c r="Y23" s="76"/>
    </row>
    <row r="24" spans="1:25" x14ac:dyDescent="0.25">
      <c r="A24" s="77" t="s">
        <v>10666</v>
      </c>
      <c r="B24" s="77" t="s">
        <v>10667</v>
      </c>
      <c r="C24" s="78">
        <v>45474</v>
      </c>
      <c r="D24" s="79">
        <v>-32.380000000000003</v>
      </c>
      <c r="E24" s="79">
        <v>-9.8800000000000008</v>
      </c>
      <c r="F24" s="79">
        <v>-22.5</v>
      </c>
      <c r="G24" s="78">
        <v>45474</v>
      </c>
      <c r="H24" s="77" t="s">
        <v>10668</v>
      </c>
      <c r="I24" s="80">
        <v>1663082</v>
      </c>
      <c r="J24" s="80" t="s">
        <v>5740</v>
      </c>
      <c r="K24" s="80">
        <v>211846</v>
      </c>
      <c r="L24" s="77" t="str">
        <f>VLOOKUP(I24,'ITEM NUMBER (UPDATED)'!A:B,2,0)</f>
        <v>Costco01</v>
      </c>
      <c r="M24" s="1" t="str">
        <f>VLOOKUP(I24,'ITEM NUMBER (UPDATED)'!A:C,3,0)</f>
        <v>BATH</v>
      </c>
      <c r="N24" s="1">
        <f>VLOOKUP(I24,'ITEM NUMBER (UPDATED)'!A:D,4,0)</f>
        <v>55</v>
      </c>
      <c r="O24" s="42">
        <f>VLOOKUP(I24,'ITEM NUMBER (UPDATED)'!A:F,6,0)</f>
        <v>22.5</v>
      </c>
      <c r="P24" s="120">
        <f t="shared" si="0"/>
        <v>1</v>
      </c>
      <c r="Q24" s="114">
        <v>22.5</v>
      </c>
      <c r="R24" s="84" t="b">
        <v>1</v>
      </c>
      <c r="S24" t="s">
        <v>1289</v>
      </c>
      <c r="T24" s="76" t="s">
        <v>10219</v>
      </c>
      <c r="Y24" s="76"/>
    </row>
    <row r="25" spans="1:25" x14ac:dyDescent="0.25">
      <c r="A25" s="77" t="s">
        <v>10666</v>
      </c>
      <c r="B25" s="77" t="s">
        <v>10669</v>
      </c>
      <c r="C25" s="78">
        <v>45474</v>
      </c>
      <c r="D25" s="79">
        <v>-35.869999999999997</v>
      </c>
      <c r="E25" s="79">
        <v>-8.89</v>
      </c>
      <c r="F25" s="79">
        <v>-26.98</v>
      </c>
      <c r="G25" s="78">
        <v>45474</v>
      </c>
      <c r="H25" s="77" t="s">
        <v>10670</v>
      </c>
      <c r="I25" s="80">
        <v>1793728</v>
      </c>
      <c r="J25" s="80" t="s">
        <v>8897</v>
      </c>
      <c r="K25" s="80">
        <v>211848</v>
      </c>
      <c r="L25" s="77" t="str">
        <f>VLOOKUP(I25,'ITEM NUMBER (UPDATED)'!A:B,2,0)</f>
        <v>Costco01</v>
      </c>
      <c r="M25" s="1" t="str">
        <f>VLOOKUP(I25,'ITEM NUMBER (UPDATED)'!A:C,3,0)</f>
        <v>BASI</v>
      </c>
      <c r="N25" s="1">
        <f>VLOOKUP(I25,'ITEM NUMBER (UPDATED)'!A:D,4,0)</f>
        <v>15</v>
      </c>
      <c r="O25" s="42">
        <f>VLOOKUP(I25,'ITEM NUMBER (UPDATED)'!A:F,6,0)</f>
        <v>26.98</v>
      </c>
      <c r="P25" s="120">
        <f t="shared" si="0"/>
        <v>1</v>
      </c>
      <c r="Q25" s="114">
        <v>26.98</v>
      </c>
      <c r="R25" s="84" t="b">
        <v>1</v>
      </c>
      <c r="S25" t="s">
        <v>1289</v>
      </c>
      <c r="T25" s="76" t="s">
        <v>10219</v>
      </c>
      <c r="Y25" s="76"/>
    </row>
    <row r="26" spans="1:25" x14ac:dyDescent="0.25">
      <c r="A26" s="77" t="s">
        <v>10666</v>
      </c>
      <c r="B26" s="77" t="s">
        <v>10671</v>
      </c>
      <c r="C26" s="78">
        <v>45474</v>
      </c>
      <c r="D26" s="79">
        <v>-115.98</v>
      </c>
      <c r="E26" s="79">
        <v>-31.53</v>
      </c>
      <c r="F26" s="79">
        <v>-84.45</v>
      </c>
      <c r="G26" s="78">
        <v>45474</v>
      </c>
      <c r="H26" s="77" t="s">
        <v>10672</v>
      </c>
      <c r="I26" s="80">
        <v>1540780</v>
      </c>
      <c r="J26" s="80" t="s">
        <v>1334</v>
      </c>
      <c r="K26" s="80">
        <v>211855</v>
      </c>
      <c r="L26" s="77" t="str">
        <f>VLOOKUP(I26,'ITEM NUMBER (UPDATED)'!A:B,2,0)</f>
        <v>Costco01</v>
      </c>
      <c r="M26" s="1" t="str">
        <f>VLOOKUP(I26,'ITEM NUMBER (UPDATED)'!A:C,3,0)</f>
        <v>WIN</v>
      </c>
      <c r="N26" s="1">
        <f>VLOOKUP(I26,'ITEM NUMBER (UPDATED)'!A:D,4,0)</f>
        <v>60</v>
      </c>
      <c r="O26" s="42">
        <f>VLOOKUP(I26,'ITEM NUMBER (UPDATED)'!A:F,6,0)</f>
        <v>28.15</v>
      </c>
      <c r="P26" s="120">
        <f t="shared" si="0"/>
        <v>3.0000000000000004</v>
      </c>
      <c r="Q26" s="114">
        <v>28.15</v>
      </c>
      <c r="R26" s="84" t="b">
        <v>1</v>
      </c>
      <c r="S26" t="s">
        <v>1289</v>
      </c>
      <c r="T26" s="76" t="s">
        <v>10219</v>
      </c>
      <c r="Y26" s="76"/>
    </row>
    <row r="27" spans="1:25" x14ac:dyDescent="0.25">
      <c r="A27" s="77" t="s">
        <v>10666</v>
      </c>
      <c r="B27" s="77" t="s">
        <v>10671</v>
      </c>
      <c r="C27" s="78">
        <v>45474</v>
      </c>
      <c r="D27" s="79">
        <v>-86.72</v>
      </c>
      <c r="E27" s="79">
        <v>-9.3699999999999992</v>
      </c>
      <c r="F27" s="79">
        <v>-77.349999999999994</v>
      </c>
      <c r="G27" s="78">
        <v>45474</v>
      </c>
      <c r="H27" s="77" t="s">
        <v>10672</v>
      </c>
      <c r="I27" s="80">
        <v>1662420</v>
      </c>
      <c r="J27" s="80" t="s">
        <v>1318</v>
      </c>
      <c r="K27" s="80">
        <v>211855</v>
      </c>
      <c r="L27" s="77" t="str">
        <f>VLOOKUP(I27,'ITEM NUMBER (UPDATED)'!A:B,2,0)</f>
        <v>Costco01</v>
      </c>
      <c r="M27" s="1" t="str">
        <f>VLOOKUP(I27,'ITEM NUMBER (UPDATED)'!A:C,3,0)</f>
        <v>BLK</v>
      </c>
      <c r="N27" s="1">
        <f>VLOOKUP(I27,'ITEM NUMBER (UPDATED)'!A:D,4,0)</f>
        <v>32</v>
      </c>
      <c r="O27" s="42">
        <f>VLOOKUP(I27,'ITEM NUMBER (UPDATED)'!A:F,6,0)</f>
        <v>77.349999999999994</v>
      </c>
      <c r="P27" s="120">
        <f t="shared" si="0"/>
        <v>1</v>
      </c>
      <c r="Q27" s="114">
        <v>77.349999999999994</v>
      </c>
      <c r="R27" s="84" t="b">
        <v>1</v>
      </c>
      <c r="S27" t="s">
        <v>1289</v>
      </c>
      <c r="T27" s="76" t="s">
        <v>10219</v>
      </c>
      <c r="Y27" s="76"/>
    </row>
    <row r="28" spans="1:25" x14ac:dyDescent="0.25">
      <c r="A28" s="77" t="s">
        <v>10666</v>
      </c>
      <c r="B28" s="77" t="s">
        <v>10671</v>
      </c>
      <c r="C28" s="78">
        <v>45474</v>
      </c>
      <c r="D28" s="79">
        <v>-95.31</v>
      </c>
      <c r="E28" s="79">
        <v>-9.4600000000000009</v>
      </c>
      <c r="F28" s="79">
        <v>-85.85</v>
      </c>
      <c r="G28" s="78">
        <v>45474</v>
      </c>
      <c r="H28" s="77" t="s">
        <v>10672</v>
      </c>
      <c r="I28" s="80">
        <v>1662421</v>
      </c>
      <c r="J28" s="80" t="s">
        <v>1300</v>
      </c>
      <c r="K28" s="80">
        <v>211855</v>
      </c>
      <c r="L28" s="77" t="str">
        <f>VLOOKUP(I28,'ITEM NUMBER (UPDATED)'!A:B,2,0)</f>
        <v>Costco01</v>
      </c>
      <c r="M28" s="1" t="str">
        <f>VLOOKUP(I28,'ITEM NUMBER (UPDATED)'!A:C,3,0)</f>
        <v>BLK</v>
      </c>
      <c r="N28" s="1">
        <f>VLOOKUP(I28,'ITEM NUMBER (UPDATED)'!A:D,4,0)</f>
        <v>32</v>
      </c>
      <c r="O28" s="42">
        <f>VLOOKUP(I28,'ITEM NUMBER (UPDATED)'!A:F,6,0)</f>
        <v>85.85</v>
      </c>
      <c r="P28" s="120">
        <f t="shared" si="0"/>
        <v>1</v>
      </c>
      <c r="Q28" s="114">
        <v>85.85</v>
      </c>
      <c r="R28" s="84" t="b">
        <v>1</v>
      </c>
      <c r="S28" t="s">
        <v>1289</v>
      </c>
      <c r="T28" s="76" t="s">
        <v>10219</v>
      </c>
      <c r="Y28" s="76"/>
    </row>
    <row r="29" spans="1:25" x14ac:dyDescent="0.25">
      <c r="A29" s="77" t="s">
        <v>10666</v>
      </c>
      <c r="B29" s="77" t="s">
        <v>10673</v>
      </c>
      <c r="C29" s="78">
        <v>45474</v>
      </c>
      <c r="D29" s="79">
        <v>-86.72</v>
      </c>
      <c r="E29" s="79">
        <v>-9.3699999999999992</v>
      </c>
      <c r="F29" s="79">
        <v>-77.349999999999994</v>
      </c>
      <c r="G29" s="78">
        <v>45474</v>
      </c>
      <c r="H29" s="77" t="s">
        <v>10674</v>
      </c>
      <c r="I29" s="80">
        <v>1662420</v>
      </c>
      <c r="J29" s="80" t="s">
        <v>1318</v>
      </c>
      <c r="K29" s="80">
        <v>211855</v>
      </c>
      <c r="L29" s="77" t="str">
        <f>VLOOKUP(I29,'ITEM NUMBER (UPDATED)'!A:B,2,0)</f>
        <v>Costco01</v>
      </c>
      <c r="M29" s="1" t="str">
        <f>VLOOKUP(I29,'ITEM NUMBER (UPDATED)'!A:C,3,0)</f>
        <v>BLK</v>
      </c>
      <c r="N29" s="1">
        <f>VLOOKUP(I29,'ITEM NUMBER (UPDATED)'!A:D,4,0)</f>
        <v>32</v>
      </c>
      <c r="O29" s="42">
        <f>VLOOKUP(I29,'ITEM NUMBER (UPDATED)'!A:F,6,0)</f>
        <v>77.349999999999994</v>
      </c>
      <c r="P29" s="120">
        <f t="shared" si="0"/>
        <v>1</v>
      </c>
      <c r="Q29" s="114">
        <v>77.349999999999994</v>
      </c>
      <c r="R29" s="84" t="b">
        <v>1</v>
      </c>
      <c r="S29" t="s">
        <v>1289</v>
      </c>
      <c r="T29" s="76" t="s">
        <v>10219</v>
      </c>
      <c r="Y29" s="76"/>
    </row>
    <row r="30" spans="1:25" x14ac:dyDescent="0.25">
      <c r="A30" s="77" t="s">
        <v>10666</v>
      </c>
      <c r="B30" s="77" t="s">
        <v>10675</v>
      </c>
      <c r="C30" s="78">
        <v>45474</v>
      </c>
      <c r="D30" s="79">
        <v>-49.02</v>
      </c>
      <c r="E30" s="79">
        <v>0</v>
      </c>
      <c r="F30" s="79">
        <v>-49.02</v>
      </c>
      <c r="G30" s="78">
        <v>45474</v>
      </c>
      <c r="H30" s="77" t="s">
        <v>10676</v>
      </c>
      <c r="I30" s="80">
        <v>1775622</v>
      </c>
      <c r="J30" s="80" t="s">
        <v>10141</v>
      </c>
      <c r="K30" s="80">
        <v>211855</v>
      </c>
      <c r="L30" s="77" t="str">
        <f>VLOOKUP(I30,'ITEM NUMBER (UPDATED)'!A:B,2,0)</f>
        <v>Costco01</v>
      </c>
      <c r="M30" s="1" t="str">
        <f>VLOOKUP(I30,'ITEM NUMBER (UPDATED)'!A:C,3,0)</f>
        <v>PETB</v>
      </c>
      <c r="N30" s="1">
        <f>VLOOKUP(I30,'ITEM NUMBER (UPDATED)'!A:D,4,0)</f>
        <v>40</v>
      </c>
      <c r="O30" s="42">
        <f>VLOOKUP(I30,'ITEM NUMBER (UPDATED)'!A:F,6,0)</f>
        <v>25.8</v>
      </c>
      <c r="P30" s="120">
        <f t="shared" si="0"/>
        <v>1.9000000000000001</v>
      </c>
      <c r="Q30" s="114">
        <v>25.8</v>
      </c>
      <c r="R30" s="84" t="b">
        <v>1</v>
      </c>
      <c r="S30" t="s">
        <v>1289</v>
      </c>
      <c r="T30" s="76" t="s">
        <v>10219</v>
      </c>
      <c r="Y30" s="76"/>
    </row>
    <row r="31" spans="1:25" x14ac:dyDescent="0.25">
      <c r="A31" s="77" t="s">
        <v>10666</v>
      </c>
      <c r="B31" s="77" t="s">
        <v>10677</v>
      </c>
      <c r="C31" s="78">
        <v>45474</v>
      </c>
      <c r="D31" s="79">
        <v>-115.98</v>
      </c>
      <c r="E31" s="79">
        <v>-31.53</v>
      </c>
      <c r="F31" s="79">
        <v>-84.45</v>
      </c>
      <c r="G31" s="78">
        <v>45474</v>
      </c>
      <c r="H31" s="77" t="s">
        <v>10678</v>
      </c>
      <c r="I31" s="80">
        <v>1540783</v>
      </c>
      <c r="J31" s="80" t="s">
        <v>1317</v>
      </c>
      <c r="K31" s="80">
        <v>211855</v>
      </c>
      <c r="L31" s="77" t="str">
        <f>VLOOKUP(I31,'ITEM NUMBER (UPDATED)'!A:B,2,0)</f>
        <v>Costco01</v>
      </c>
      <c r="M31" s="1" t="str">
        <f>VLOOKUP(I31,'ITEM NUMBER (UPDATED)'!A:C,3,0)</f>
        <v>WIN</v>
      </c>
      <c r="N31" s="1">
        <f>VLOOKUP(I31,'ITEM NUMBER (UPDATED)'!A:D,4,0)</f>
        <v>60</v>
      </c>
      <c r="O31" s="42">
        <f>VLOOKUP(I31,'ITEM NUMBER (UPDATED)'!A:F,6,0)</f>
        <v>28.15</v>
      </c>
      <c r="P31" s="120">
        <f t="shared" si="0"/>
        <v>3.0000000000000004</v>
      </c>
      <c r="Q31" s="114">
        <v>28.15</v>
      </c>
      <c r="R31" s="84" t="b">
        <v>1</v>
      </c>
      <c r="S31" t="s">
        <v>1289</v>
      </c>
      <c r="T31" s="76" t="s">
        <v>10219</v>
      </c>
      <c r="Y31" s="76"/>
    </row>
    <row r="32" spans="1:25" x14ac:dyDescent="0.25">
      <c r="A32" s="77" t="s">
        <v>10666</v>
      </c>
      <c r="B32" s="77" t="s">
        <v>10677</v>
      </c>
      <c r="C32" s="78">
        <v>45474</v>
      </c>
      <c r="D32" s="79">
        <v>-86.72</v>
      </c>
      <c r="E32" s="79">
        <v>-9.3699999999999992</v>
      </c>
      <c r="F32" s="79">
        <v>-77.349999999999994</v>
      </c>
      <c r="G32" s="78">
        <v>45474</v>
      </c>
      <c r="H32" s="77" t="s">
        <v>10678</v>
      </c>
      <c r="I32" s="80">
        <v>1662420</v>
      </c>
      <c r="J32" s="80" t="s">
        <v>1318</v>
      </c>
      <c r="K32" s="80">
        <v>211855</v>
      </c>
      <c r="L32" s="77" t="str">
        <f>VLOOKUP(I32,'ITEM NUMBER (UPDATED)'!A:B,2,0)</f>
        <v>Costco01</v>
      </c>
      <c r="M32" s="1" t="str">
        <f>VLOOKUP(I32,'ITEM NUMBER (UPDATED)'!A:C,3,0)</f>
        <v>BLK</v>
      </c>
      <c r="N32" s="1">
        <f>VLOOKUP(I32,'ITEM NUMBER (UPDATED)'!A:D,4,0)</f>
        <v>32</v>
      </c>
      <c r="O32" s="42">
        <f>VLOOKUP(I32,'ITEM NUMBER (UPDATED)'!A:F,6,0)</f>
        <v>77.349999999999994</v>
      </c>
      <c r="P32" s="120">
        <f t="shared" si="0"/>
        <v>1</v>
      </c>
      <c r="Q32" s="114">
        <v>77.349999999999994</v>
      </c>
      <c r="R32" s="84" t="b">
        <v>1</v>
      </c>
      <c r="S32" t="s">
        <v>1289</v>
      </c>
      <c r="T32" s="76" t="s">
        <v>10219</v>
      </c>
      <c r="Y32" s="76"/>
    </row>
    <row r="33" spans="1:25" x14ac:dyDescent="0.25">
      <c r="A33" s="77" t="s">
        <v>10666</v>
      </c>
      <c r="B33" s="77" t="s">
        <v>10679</v>
      </c>
      <c r="C33" s="78">
        <v>45474</v>
      </c>
      <c r="D33" s="79">
        <v>-49.02</v>
      </c>
      <c r="E33" s="79">
        <v>0</v>
      </c>
      <c r="F33" s="79">
        <v>-49.02</v>
      </c>
      <c r="G33" s="78">
        <v>45474</v>
      </c>
      <c r="H33" s="77" t="s">
        <v>10680</v>
      </c>
      <c r="I33" s="80">
        <v>1775621</v>
      </c>
      <c r="J33" s="80" t="s">
        <v>10140</v>
      </c>
      <c r="K33" s="80">
        <v>211855</v>
      </c>
      <c r="L33" s="77" t="str">
        <f>VLOOKUP(I33,'ITEM NUMBER (UPDATED)'!A:B,2,0)</f>
        <v>Costco01</v>
      </c>
      <c r="M33" s="1" t="str">
        <f>VLOOKUP(I33,'ITEM NUMBER (UPDATED)'!A:C,3,0)</f>
        <v>PETB</v>
      </c>
      <c r="N33" s="1">
        <f>VLOOKUP(I33,'ITEM NUMBER (UPDATED)'!A:D,4,0)</f>
        <v>40</v>
      </c>
      <c r="O33" s="42">
        <f>VLOOKUP(I33,'ITEM NUMBER (UPDATED)'!A:F,6,0)</f>
        <v>25.8</v>
      </c>
      <c r="P33" s="120">
        <f t="shared" si="0"/>
        <v>1.9000000000000001</v>
      </c>
      <c r="Q33" s="114">
        <v>25.8</v>
      </c>
      <c r="R33" s="84" t="b">
        <v>1</v>
      </c>
      <c r="S33" t="s">
        <v>1289</v>
      </c>
      <c r="T33" s="76" t="s">
        <v>10219</v>
      </c>
      <c r="Y33" s="76"/>
    </row>
    <row r="34" spans="1:25" x14ac:dyDescent="0.25">
      <c r="A34" s="77" t="s">
        <v>10666</v>
      </c>
      <c r="B34" s="77" t="s">
        <v>10681</v>
      </c>
      <c r="C34" s="78">
        <v>45474</v>
      </c>
      <c r="D34" s="79">
        <v>-25.88</v>
      </c>
      <c r="E34" s="79">
        <v>-8.7200000000000006</v>
      </c>
      <c r="F34" s="79">
        <v>-17.16</v>
      </c>
      <c r="G34" s="78">
        <v>45474</v>
      </c>
      <c r="H34" s="77" t="s">
        <v>10682</v>
      </c>
      <c r="I34" s="80">
        <v>1793724</v>
      </c>
      <c r="J34" s="80" t="s">
        <v>8895</v>
      </c>
      <c r="K34" s="80">
        <v>211855</v>
      </c>
      <c r="L34" s="77" t="str">
        <f>VLOOKUP(I34,'ITEM NUMBER (UPDATED)'!A:B,2,0)</f>
        <v>Costco01</v>
      </c>
      <c r="M34" s="1" t="str">
        <f>VLOOKUP(I34,'ITEM NUMBER (UPDATED)'!A:C,3,0)</f>
        <v>BASI</v>
      </c>
      <c r="N34" s="1">
        <f>VLOOKUP(I34,'ITEM NUMBER (UPDATED)'!A:D,4,0)</f>
        <v>15</v>
      </c>
      <c r="O34" s="42">
        <f>VLOOKUP(I34,'ITEM NUMBER (UPDATED)'!A:F,6,0)</f>
        <v>17.16</v>
      </c>
      <c r="P34" s="120">
        <f t="shared" si="0"/>
        <v>1</v>
      </c>
      <c r="Q34" s="114">
        <v>17.16</v>
      </c>
      <c r="R34" s="84" t="b">
        <v>1</v>
      </c>
      <c r="S34" t="s">
        <v>1289</v>
      </c>
      <c r="T34" s="76" t="s">
        <v>10219</v>
      </c>
      <c r="Y34" s="76"/>
    </row>
    <row r="35" spans="1:25" x14ac:dyDescent="0.25">
      <c r="A35" s="77" t="s">
        <v>10666</v>
      </c>
      <c r="B35" s="77" t="s">
        <v>10681</v>
      </c>
      <c r="C35" s="78">
        <v>45474</v>
      </c>
      <c r="D35" s="79">
        <v>-40.36</v>
      </c>
      <c r="E35" s="79">
        <v>-9.07</v>
      </c>
      <c r="F35" s="79">
        <v>-31.29</v>
      </c>
      <c r="G35" s="78">
        <v>45474</v>
      </c>
      <c r="H35" s="77" t="s">
        <v>10682</v>
      </c>
      <c r="I35" s="80">
        <v>1793730</v>
      </c>
      <c r="J35" s="80" t="s">
        <v>8899</v>
      </c>
      <c r="K35" s="80">
        <v>211855</v>
      </c>
      <c r="L35" s="77" t="str">
        <f>VLOOKUP(I35,'ITEM NUMBER (UPDATED)'!A:B,2,0)</f>
        <v>Costco01</v>
      </c>
      <c r="M35" s="1" t="str">
        <f>VLOOKUP(I35,'ITEM NUMBER (UPDATED)'!A:C,3,0)</f>
        <v>BASI</v>
      </c>
      <c r="N35" s="1">
        <f>VLOOKUP(I35,'ITEM NUMBER (UPDATED)'!A:D,4,0)</f>
        <v>15</v>
      </c>
      <c r="O35" s="42">
        <f>VLOOKUP(I35,'ITEM NUMBER (UPDATED)'!A:F,6,0)</f>
        <v>31.29</v>
      </c>
      <c r="P35" s="120">
        <f t="shared" si="0"/>
        <v>1</v>
      </c>
      <c r="Q35" s="114">
        <v>31.29</v>
      </c>
      <c r="R35" s="84" t="b">
        <v>1</v>
      </c>
      <c r="S35" t="s">
        <v>1289</v>
      </c>
      <c r="T35" s="76" t="s">
        <v>10219</v>
      </c>
      <c r="Y35" s="76"/>
    </row>
    <row r="36" spans="1:25" x14ac:dyDescent="0.25">
      <c r="A36" s="77" t="s">
        <v>10666</v>
      </c>
      <c r="B36" s="77" t="s">
        <v>10683</v>
      </c>
      <c r="C36" s="78">
        <v>45474</v>
      </c>
      <c r="D36" s="79">
        <v>-35.869999999999997</v>
      </c>
      <c r="E36" s="79">
        <v>-8.89</v>
      </c>
      <c r="F36" s="79">
        <v>-26.98</v>
      </c>
      <c r="G36" s="78">
        <v>45474</v>
      </c>
      <c r="H36" s="77" t="s">
        <v>10684</v>
      </c>
      <c r="I36" s="80">
        <v>1793728</v>
      </c>
      <c r="J36" s="80" t="s">
        <v>8897</v>
      </c>
      <c r="K36" s="80">
        <v>211855</v>
      </c>
      <c r="L36" s="77" t="str">
        <f>VLOOKUP(I36,'ITEM NUMBER (UPDATED)'!A:B,2,0)</f>
        <v>Costco01</v>
      </c>
      <c r="M36" s="1" t="str">
        <f>VLOOKUP(I36,'ITEM NUMBER (UPDATED)'!A:C,3,0)</f>
        <v>BASI</v>
      </c>
      <c r="N36" s="1">
        <f>VLOOKUP(I36,'ITEM NUMBER (UPDATED)'!A:D,4,0)</f>
        <v>15</v>
      </c>
      <c r="O36" s="42">
        <f>VLOOKUP(I36,'ITEM NUMBER (UPDATED)'!A:F,6,0)</f>
        <v>26.98</v>
      </c>
      <c r="P36" s="120">
        <f t="shared" si="0"/>
        <v>1</v>
      </c>
      <c r="Q36" s="114">
        <v>26.98</v>
      </c>
      <c r="R36" s="84" t="b">
        <v>1</v>
      </c>
      <c r="S36" t="s">
        <v>1289</v>
      </c>
      <c r="T36" s="76" t="s">
        <v>10219</v>
      </c>
      <c r="Y36" s="76"/>
    </row>
    <row r="37" spans="1:25" x14ac:dyDescent="0.25">
      <c r="A37" s="77" t="s">
        <v>10685</v>
      </c>
      <c r="B37" s="77" t="s">
        <v>10686</v>
      </c>
      <c r="C37" s="78">
        <v>45475</v>
      </c>
      <c r="D37" s="79">
        <v>-32.380000000000003</v>
      </c>
      <c r="E37" s="79">
        <v>-9.8800000000000008</v>
      </c>
      <c r="F37" s="79">
        <v>-22.5</v>
      </c>
      <c r="G37" s="78">
        <v>45475</v>
      </c>
      <c r="H37" s="77" t="s">
        <v>10687</v>
      </c>
      <c r="I37" s="80">
        <v>1663069</v>
      </c>
      <c r="J37" s="80" t="s">
        <v>5742</v>
      </c>
      <c r="K37" s="80">
        <v>211966</v>
      </c>
      <c r="L37" s="77" t="str">
        <f>VLOOKUP(I37,'ITEM NUMBER (UPDATED)'!A:B,2,0)</f>
        <v>Costco01</v>
      </c>
      <c r="M37" s="1" t="str">
        <f>VLOOKUP(I37,'ITEM NUMBER (UPDATED)'!A:C,3,0)</f>
        <v>BATH</v>
      </c>
      <c r="N37" s="1">
        <f>VLOOKUP(I37,'ITEM NUMBER (UPDATED)'!A:D,4,0)</f>
        <v>55</v>
      </c>
      <c r="O37" s="42">
        <f>VLOOKUP(I37,'ITEM NUMBER (UPDATED)'!A:F,6,0)</f>
        <v>22.5</v>
      </c>
      <c r="P37" s="120">
        <f t="shared" si="0"/>
        <v>1</v>
      </c>
      <c r="Q37" s="114">
        <v>22.5</v>
      </c>
      <c r="R37" s="84" t="b">
        <v>1</v>
      </c>
      <c r="S37" t="s">
        <v>1289</v>
      </c>
      <c r="T37" s="76" t="s">
        <v>10219</v>
      </c>
      <c r="Y37" s="76"/>
    </row>
    <row r="38" spans="1:25" x14ac:dyDescent="0.25">
      <c r="A38" s="77" t="s">
        <v>10685</v>
      </c>
      <c r="B38" s="77" t="s">
        <v>10686</v>
      </c>
      <c r="C38" s="78">
        <v>45475</v>
      </c>
      <c r="D38" s="79">
        <v>-32.380000000000003</v>
      </c>
      <c r="E38" s="79">
        <v>-9.8800000000000008</v>
      </c>
      <c r="F38" s="79">
        <v>-22.5</v>
      </c>
      <c r="G38" s="78">
        <v>45475</v>
      </c>
      <c r="H38" s="77" t="s">
        <v>10687</v>
      </c>
      <c r="I38" s="80">
        <v>1663079</v>
      </c>
      <c r="J38" s="80" t="s">
        <v>5743</v>
      </c>
      <c r="K38" s="80">
        <v>211966</v>
      </c>
      <c r="L38" s="77" t="str">
        <f>VLOOKUP(I38,'ITEM NUMBER (UPDATED)'!A:B,2,0)</f>
        <v>Costco01</v>
      </c>
      <c r="M38" s="1" t="str">
        <f>VLOOKUP(I38,'ITEM NUMBER (UPDATED)'!A:C,3,0)</f>
        <v>BATH</v>
      </c>
      <c r="N38" s="1">
        <f>VLOOKUP(I38,'ITEM NUMBER (UPDATED)'!A:D,4,0)</f>
        <v>55</v>
      </c>
      <c r="O38" s="42">
        <f>VLOOKUP(I38,'ITEM NUMBER (UPDATED)'!A:F,6,0)</f>
        <v>22.5</v>
      </c>
      <c r="P38" s="120">
        <f t="shared" si="0"/>
        <v>1</v>
      </c>
      <c r="Q38" s="114">
        <v>22.5</v>
      </c>
      <c r="R38" s="84" t="b">
        <v>1</v>
      </c>
      <c r="S38" t="s">
        <v>1289</v>
      </c>
      <c r="T38" s="76" t="s">
        <v>10219</v>
      </c>
      <c r="Y38" s="76"/>
    </row>
    <row r="39" spans="1:25" x14ac:dyDescent="0.25">
      <c r="A39" s="77" t="s">
        <v>10685</v>
      </c>
      <c r="B39" s="77" t="s">
        <v>10688</v>
      </c>
      <c r="C39" s="78">
        <v>45475</v>
      </c>
      <c r="D39" s="79">
        <v>-32.380000000000003</v>
      </c>
      <c r="E39" s="79">
        <v>-9.8800000000000008</v>
      </c>
      <c r="F39" s="79">
        <v>-22.5</v>
      </c>
      <c r="G39" s="78">
        <v>45475</v>
      </c>
      <c r="H39" s="77" t="s">
        <v>10689</v>
      </c>
      <c r="I39" s="80">
        <v>1663079</v>
      </c>
      <c r="J39" s="80" t="s">
        <v>5743</v>
      </c>
      <c r="K39" s="80">
        <v>211966</v>
      </c>
      <c r="L39" s="77" t="str">
        <f>VLOOKUP(I39,'ITEM NUMBER (UPDATED)'!A:B,2,0)</f>
        <v>Costco01</v>
      </c>
      <c r="M39" s="1" t="str">
        <f>VLOOKUP(I39,'ITEM NUMBER (UPDATED)'!A:C,3,0)</f>
        <v>BATH</v>
      </c>
      <c r="N39" s="1">
        <f>VLOOKUP(I39,'ITEM NUMBER (UPDATED)'!A:D,4,0)</f>
        <v>55</v>
      </c>
      <c r="O39" s="42">
        <f>VLOOKUP(I39,'ITEM NUMBER (UPDATED)'!A:F,6,0)</f>
        <v>22.5</v>
      </c>
      <c r="P39" s="120">
        <f t="shared" si="0"/>
        <v>1</v>
      </c>
      <c r="Q39" s="114">
        <v>22.5</v>
      </c>
      <c r="R39" s="84" t="b">
        <v>1</v>
      </c>
      <c r="S39" t="s">
        <v>1289</v>
      </c>
      <c r="T39" s="76" t="s">
        <v>10219</v>
      </c>
      <c r="Y39" s="76"/>
    </row>
    <row r="40" spans="1:25" x14ac:dyDescent="0.25">
      <c r="A40" s="77" t="s">
        <v>10685</v>
      </c>
      <c r="B40" s="77" t="s">
        <v>10690</v>
      </c>
      <c r="C40" s="78">
        <v>45475</v>
      </c>
      <c r="D40" s="79">
        <v>-95.31</v>
      </c>
      <c r="E40" s="79">
        <v>-9.4600000000000009</v>
      </c>
      <c r="F40" s="79">
        <v>-85.85</v>
      </c>
      <c r="G40" s="78">
        <v>45475</v>
      </c>
      <c r="H40" s="77" t="s">
        <v>10691</v>
      </c>
      <c r="I40" s="80">
        <v>1662421</v>
      </c>
      <c r="J40" s="80" t="s">
        <v>1300</v>
      </c>
      <c r="K40" s="80">
        <v>211969</v>
      </c>
      <c r="L40" s="77" t="str">
        <f>VLOOKUP(I40,'ITEM NUMBER (UPDATED)'!A:B,2,0)</f>
        <v>Costco01</v>
      </c>
      <c r="M40" s="1" t="str">
        <f>VLOOKUP(I40,'ITEM NUMBER (UPDATED)'!A:C,3,0)</f>
        <v>BLK</v>
      </c>
      <c r="N40" s="1">
        <f>VLOOKUP(I40,'ITEM NUMBER (UPDATED)'!A:D,4,0)</f>
        <v>32</v>
      </c>
      <c r="O40" s="42">
        <f>VLOOKUP(I40,'ITEM NUMBER (UPDATED)'!A:F,6,0)</f>
        <v>85.85</v>
      </c>
      <c r="P40" s="120">
        <f t="shared" si="0"/>
        <v>1</v>
      </c>
      <c r="Q40" s="114">
        <v>85.85</v>
      </c>
      <c r="R40" s="84" t="b">
        <v>1</v>
      </c>
      <c r="S40" t="s">
        <v>1289</v>
      </c>
      <c r="T40" s="76" t="s">
        <v>10219</v>
      </c>
      <c r="Y40" s="76"/>
    </row>
    <row r="41" spans="1:25" x14ac:dyDescent="0.25">
      <c r="A41" s="77" t="s">
        <v>10685</v>
      </c>
      <c r="B41" s="77" t="s">
        <v>10692</v>
      </c>
      <c r="C41" s="78">
        <v>45475</v>
      </c>
      <c r="D41" s="79">
        <v>-39</v>
      </c>
      <c r="E41" s="79">
        <v>0</v>
      </c>
      <c r="F41" s="79">
        <v>-39</v>
      </c>
      <c r="G41" s="78">
        <v>45475</v>
      </c>
      <c r="H41" s="77" t="s">
        <v>10693</v>
      </c>
      <c r="I41" s="80">
        <v>1529947</v>
      </c>
      <c r="J41" s="80" t="s">
        <v>1294</v>
      </c>
      <c r="K41" s="80">
        <v>211969</v>
      </c>
      <c r="L41" s="77" t="str">
        <f>VLOOKUP(I41,'ITEM NUMBER (UPDATED)'!A:B,2,0)</f>
        <v>Costco01</v>
      </c>
      <c r="M41" s="1" t="str">
        <f>VLOOKUP(I41,'ITEM NUMBER (UPDATED)'!A:C,3,0)</f>
        <v>PETB</v>
      </c>
      <c r="N41" s="1">
        <f>VLOOKUP(I41,'ITEM NUMBER (UPDATED)'!A:D,4,0)</f>
        <v>40</v>
      </c>
      <c r="O41" s="42">
        <f>VLOOKUP(I41,'ITEM NUMBER (UPDATED)'!A:F,6,0)</f>
        <v>39</v>
      </c>
      <c r="P41" s="120">
        <f t="shared" si="0"/>
        <v>1</v>
      </c>
      <c r="Q41" s="114">
        <v>39</v>
      </c>
      <c r="R41" s="84" t="b">
        <v>1</v>
      </c>
      <c r="S41" t="s">
        <v>1289</v>
      </c>
      <c r="T41" s="76" t="s">
        <v>10219</v>
      </c>
      <c r="Y41" s="76"/>
    </row>
    <row r="42" spans="1:25" x14ac:dyDescent="0.25">
      <c r="A42" s="77" t="s">
        <v>10685</v>
      </c>
      <c r="B42" s="77" t="s">
        <v>10694</v>
      </c>
      <c r="C42" s="78">
        <v>45475</v>
      </c>
      <c r="D42" s="79">
        <v>-25.55</v>
      </c>
      <c r="E42" s="79">
        <v>0</v>
      </c>
      <c r="F42" s="79">
        <v>-25.55</v>
      </c>
      <c r="G42" s="78">
        <v>45475</v>
      </c>
      <c r="H42" s="77" t="s">
        <v>10695</v>
      </c>
      <c r="I42" s="80">
        <v>1516597</v>
      </c>
      <c r="J42" s="80" t="s">
        <v>1303</v>
      </c>
      <c r="K42" s="80">
        <v>211969</v>
      </c>
      <c r="L42" s="77" t="str">
        <f>VLOOKUP(I42,'ITEM NUMBER (UPDATED)'!A:B,2,0)</f>
        <v>Costco01</v>
      </c>
      <c r="M42" s="1" t="str">
        <f>VLOOKUP(I42,'ITEM NUMBER (UPDATED)'!A:C,3,0)</f>
        <v>PETB</v>
      </c>
      <c r="N42" s="1">
        <f>VLOOKUP(I42,'ITEM NUMBER (UPDATED)'!A:D,4,0)</f>
        <v>40</v>
      </c>
      <c r="O42" s="42">
        <f>VLOOKUP(I42,'ITEM NUMBER (UPDATED)'!A:F,6,0)</f>
        <v>25.55</v>
      </c>
      <c r="P42" s="120">
        <f t="shared" si="0"/>
        <v>1</v>
      </c>
      <c r="Q42" s="114">
        <v>25.55</v>
      </c>
      <c r="R42" s="84" t="b">
        <v>1</v>
      </c>
      <c r="S42" t="s">
        <v>1289</v>
      </c>
      <c r="T42" s="76" t="s">
        <v>10219</v>
      </c>
      <c r="Y42" s="76"/>
    </row>
    <row r="43" spans="1:25" x14ac:dyDescent="0.25">
      <c r="A43" s="77" t="s">
        <v>10685</v>
      </c>
      <c r="B43" s="77" t="s">
        <v>10696</v>
      </c>
      <c r="C43" s="78">
        <v>45475</v>
      </c>
      <c r="D43" s="79">
        <v>-86.72</v>
      </c>
      <c r="E43" s="79">
        <v>-9.3699999999999992</v>
      </c>
      <c r="F43" s="79">
        <v>-77.349999999999994</v>
      </c>
      <c r="G43" s="78">
        <v>45475</v>
      </c>
      <c r="H43" s="77" t="s">
        <v>10697</v>
      </c>
      <c r="I43" s="80">
        <v>1662420</v>
      </c>
      <c r="J43" s="80" t="s">
        <v>1318</v>
      </c>
      <c r="K43" s="80">
        <v>211969</v>
      </c>
      <c r="L43" s="77" t="str">
        <f>VLOOKUP(I43,'ITEM NUMBER (UPDATED)'!A:B,2,0)</f>
        <v>Costco01</v>
      </c>
      <c r="M43" s="1" t="str">
        <f>VLOOKUP(I43,'ITEM NUMBER (UPDATED)'!A:C,3,0)</f>
        <v>BLK</v>
      </c>
      <c r="N43" s="1">
        <f>VLOOKUP(I43,'ITEM NUMBER (UPDATED)'!A:D,4,0)</f>
        <v>32</v>
      </c>
      <c r="O43" s="42">
        <f>VLOOKUP(I43,'ITEM NUMBER (UPDATED)'!A:F,6,0)</f>
        <v>77.349999999999994</v>
      </c>
      <c r="P43" s="120">
        <f t="shared" si="0"/>
        <v>1</v>
      </c>
      <c r="Q43" s="114">
        <v>77.349999999999994</v>
      </c>
      <c r="R43" s="84" t="b">
        <v>1</v>
      </c>
      <c r="S43" t="s">
        <v>1289</v>
      </c>
      <c r="T43" s="76" t="s">
        <v>10219</v>
      </c>
      <c r="Y43" s="76"/>
    </row>
    <row r="44" spans="1:25" x14ac:dyDescent="0.25">
      <c r="A44" s="77" t="s">
        <v>10685</v>
      </c>
      <c r="B44" s="77" t="s">
        <v>10696</v>
      </c>
      <c r="C44" s="78">
        <v>45475</v>
      </c>
      <c r="D44" s="79">
        <v>-25.88</v>
      </c>
      <c r="E44" s="79">
        <v>-8.7200000000000006</v>
      </c>
      <c r="F44" s="79">
        <v>-17.16</v>
      </c>
      <c r="G44" s="78">
        <v>45475</v>
      </c>
      <c r="H44" s="77" t="s">
        <v>10697</v>
      </c>
      <c r="I44" s="80">
        <v>1793724</v>
      </c>
      <c r="J44" s="80" t="s">
        <v>8895</v>
      </c>
      <c r="K44" s="80">
        <v>211969</v>
      </c>
      <c r="L44" s="77" t="str">
        <f>VLOOKUP(I44,'ITEM NUMBER (UPDATED)'!A:B,2,0)</f>
        <v>Costco01</v>
      </c>
      <c r="M44" s="1" t="str">
        <f>VLOOKUP(I44,'ITEM NUMBER (UPDATED)'!A:C,3,0)</f>
        <v>BASI</v>
      </c>
      <c r="N44" s="1">
        <f>VLOOKUP(I44,'ITEM NUMBER (UPDATED)'!A:D,4,0)</f>
        <v>15</v>
      </c>
      <c r="O44" s="42">
        <f>VLOOKUP(I44,'ITEM NUMBER (UPDATED)'!A:F,6,0)</f>
        <v>17.16</v>
      </c>
      <c r="P44" s="120">
        <f t="shared" si="0"/>
        <v>1</v>
      </c>
      <c r="Q44" s="114">
        <v>17.16</v>
      </c>
      <c r="R44" s="84" t="b">
        <v>1</v>
      </c>
      <c r="S44" t="s">
        <v>1289</v>
      </c>
      <c r="T44" s="76" t="s">
        <v>10219</v>
      </c>
      <c r="Y44" s="76"/>
    </row>
    <row r="45" spans="1:25" x14ac:dyDescent="0.25">
      <c r="A45" s="77" t="s">
        <v>10685</v>
      </c>
      <c r="B45" s="77" t="s">
        <v>10698</v>
      </c>
      <c r="C45" s="78">
        <v>45475</v>
      </c>
      <c r="D45" s="79">
        <v>-128.1</v>
      </c>
      <c r="E45" s="79">
        <v>-33.299999999999997</v>
      </c>
      <c r="F45" s="79">
        <v>-94.8</v>
      </c>
      <c r="G45" s="78">
        <v>45475</v>
      </c>
      <c r="H45" s="77" t="s">
        <v>10699</v>
      </c>
      <c r="I45" s="80">
        <v>1540784</v>
      </c>
      <c r="J45" s="80" t="s">
        <v>1297</v>
      </c>
      <c r="K45" s="80">
        <v>211969</v>
      </c>
      <c r="L45" s="77" t="str">
        <f>VLOOKUP(I45,'ITEM NUMBER (UPDATED)'!A:B,2,0)</f>
        <v>Costco01</v>
      </c>
      <c r="M45" s="1" t="str">
        <f>VLOOKUP(I45,'ITEM NUMBER (UPDATED)'!A:C,3,0)</f>
        <v>WIN</v>
      </c>
      <c r="N45" s="1">
        <f>VLOOKUP(I45,'ITEM NUMBER (UPDATED)'!A:D,4,0)</f>
        <v>60</v>
      </c>
      <c r="O45" s="42">
        <f>VLOOKUP(I45,'ITEM NUMBER (UPDATED)'!A:F,6,0)</f>
        <v>31.6</v>
      </c>
      <c r="P45" s="120">
        <f t="shared" si="0"/>
        <v>2.9999999999999996</v>
      </c>
      <c r="Q45" s="114">
        <v>31.6</v>
      </c>
      <c r="R45" s="84" t="b">
        <v>1</v>
      </c>
      <c r="S45" t="s">
        <v>1289</v>
      </c>
      <c r="T45" s="76" t="s">
        <v>10219</v>
      </c>
      <c r="Y45" s="76"/>
    </row>
    <row r="46" spans="1:25" x14ac:dyDescent="0.25">
      <c r="A46" s="77" t="s">
        <v>10685</v>
      </c>
      <c r="B46" s="77" t="s">
        <v>10700</v>
      </c>
      <c r="C46" s="78">
        <v>45475</v>
      </c>
      <c r="D46" s="79">
        <v>-39</v>
      </c>
      <c r="E46" s="79">
        <v>0</v>
      </c>
      <c r="F46" s="79">
        <v>-39</v>
      </c>
      <c r="G46" s="78">
        <v>45475</v>
      </c>
      <c r="H46" s="77" t="s">
        <v>10701</v>
      </c>
      <c r="I46" s="80">
        <v>1529947</v>
      </c>
      <c r="J46" s="80" t="s">
        <v>1294</v>
      </c>
      <c r="K46" s="80">
        <v>211969</v>
      </c>
      <c r="L46" s="77" t="str">
        <f>VLOOKUP(I46,'ITEM NUMBER (UPDATED)'!A:B,2,0)</f>
        <v>Costco01</v>
      </c>
      <c r="M46" s="1" t="str">
        <f>VLOOKUP(I46,'ITEM NUMBER (UPDATED)'!A:C,3,0)</f>
        <v>PETB</v>
      </c>
      <c r="N46" s="1">
        <f>VLOOKUP(I46,'ITEM NUMBER (UPDATED)'!A:D,4,0)</f>
        <v>40</v>
      </c>
      <c r="O46" s="42">
        <f>VLOOKUP(I46,'ITEM NUMBER (UPDATED)'!A:F,6,0)</f>
        <v>39</v>
      </c>
      <c r="P46" s="120">
        <f t="shared" si="0"/>
        <v>1</v>
      </c>
      <c r="Q46" s="114">
        <v>39</v>
      </c>
      <c r="R46" s="84" t="b">
        <v>1</v>
      </c>
      <c r="S46" t="s">
        <v>1289</v>
      </c>
      <c r="T46" s="76" t="s">
        <v>10219</v>
      </c>
      <c r="Y46" s="76"/>
    </row>
    <row r="47" spans="1:25" x14ac:dyDescent="0.25">
      <c r="A47" s="77" t="s">
        <v>10685</v>
      </c>
      <c r="B47" s="77" t="s">
        <v>10702</v>
      </c>
      <c r="C47" s="78">
        <v>45475</v>
      </c>
      <c r="D47" s="79">
        <v>-86.72</v>
      </c>
      <c r="E47" s="79">
        <v>-9.3699999999999992</v>
      </c>
      <c r="F47" s="79">
        <v>-77.349999999999994</v>
      </c>
      <c r="G47" s="78">
        <v>45475</v>
      </c>
      <c r="H47" s="77" t="s">
        <v>10703</v>
      </c>
      <c r="I47" s="80">
        <v>1662420</v>
      </c>
      <c r="J47" s="80" t="s">
        <v>1318</v>
      </c>
      <c r="K47" s="80">
        <v>211969</v>
      </c>
      <c r="L47" s="77" t="str">
        <f>VLOOKUP(I47,'ITEM NUMBER (UPDATED)'!A:B,2,0)</f>
        <v>Costco01</v>
      </c>
      <c r="M47" s="1" t="str">
        <f>VLOOKUP(I47,'ITEM NUMBER (UPDATED)'!A:C,3,0)</f>
        <v>BLK</v>
      </c>
      <c r="N47" s="1">
        <f>VLOOKUP(I47,'ITEM NUMBER (UPDATED)'!A:D,4,0)</f>
        <v>32</v>
      </c>
      <c r="O47" s="42">
        <f>VLOOKUP(I47,'ITEM NUMBER (UPDATED)'!A:F,6,0)</f>
        <v>77.349999999999994</v>
      </c>
      <c r="P47" s="120">
        <f t="shared" si="0"/>
        <v>1</v>
      </c>
      <c r="Q47" s="114">
        <v>77.349999999999994</v>
      </c>
      <c r="R47" s="84" t="b">
        <v>1</v>
      </c>
      <c r="S47" t="s">
        <v>1289</v>
      </c>
      <c r="T47" s="76" t="s">
        <v>10219</v>
      </c>
      <c r="Y47" s="76"/>
    </row>
    <row r="48" spans="1:25" x14ac:dyDescent="0.25">
      <c r="A48" s="77" t="s">
        <v>10704</v>
      </c>
      <c r="B48" s="77" t="s">
        <v>10705</v>
      </c>
      <c r="C48" s="78">
        <v>45476</v>
      </c>
      <c r="D48" s="79">
        <v>-49.02</v>
      </c>
      <c r="E48" s="79">
        <v>0</v>
      </c>
      <c r="F48" s="79">
        <v>-49.02</v>
      </c>
      <c r="G48" s="78">
        <v>45476</v>
      </c>
      <c r="H48" s="77" t="s">
        <v>10706</v>
      </c>
      <c r="I48" s="80">
        <v>1775618</v>
      </c>
      <c r="J48" s="80" t="s">
        <v>10137</v>
      </c>
      <c r="K48" s="80">
        <v>212169</v>
      </c>
      <c r="L48" s="77" t="str">
        <f>VLOOKUP(I48,'ITEM NUMBER (UPDATED)'!A:B,2,0)</f>
        <v>Costco01</v>
      </c>
      <c r="M48" s="1" t="str">
        <f>VLOOKUP(I48,'ITEM NUMBER (UPDATED)'!A:C,3,0)</f>
        <v>PETB</v>
      </c>
      <c r="N48" s="1">
        <f>VLOOKUP(I48,'ITEM NUMBER (UPDATED)'!A:D,4,0)</f>
        <v>40</v>
      </c>
      <c r="O48" s="42">
        <f>VLOOKUP(I48,'ITEM NUMBER (UPDATED)'!A:F,6,0)</f>
        <v>25.8</v>
      </c>
      <c r="P48" s="120">
        <f t="shared" si="0"/>
        <v>1.9000000000000001</v>
      </c>
      <c r="Q48" s="114">
        <v>25.8</v>
      </c>
      <c r="R48" s="84" t="b">
        <v>1</v>
      </c>
      <c r="S48" t="s">
        <v>1289</v>
      </c>
      <c r="T48" s="76" t="s">
        <v>10219</v>
      </c>
      <c r="Y48" s="76"/>
    </row>
    <row r="49" spans="1:25" x14ac:dyDescent="0.25">
      <c r="A49" s="77" t="s">
        <v>10704</v>
      </c>
      <c r="B49" s="77" t="s">
        <v>10707</v>
      </c>
      <c r="C49" s="78">
        <v>45476</v>
      </c>
      <c r="D49" s="79">
        <v>-24.51</v>
      </c>
      <c r="E49" s="79">
        <v>0</v>
      </c>
      <c r="F49" s="79">
        <v>-24.51</v>
      </c>
      <c r="G49" s="78">
        <v>45476</v>
      </c>
      <c r="H49" s="77" t="s">
        <v>10708</v>
      </c>
      <c r="I49" s="80">
        <v>1775622</v>
      </c>
      <c r="J49" s="80" t="s">
        <v>10141</v>
      </c>
      <c r="K49" s="80">
        <v>212169</v>
      </c>
      <c r="L49" s="77" t="str">
        <f>VLOOKUP(I49,'ITEM NUMBER (UPDATED)'!A:B,2,0)</f>
        <v>Costco01</v>
      </c>
      <c r="M49" s="1" t="str">
        <f>VLOOKUP(I49,'ITEM NUMBER (UPDATED)'!A:C,3,0)</f>
        <v>PETB</v>
      </c>
      <c r="N49" s="1">
        <f>VLOOKUP(I49,'ITEM NUMBER (UPDATED)'!A:D,4,0)</f>
        <v>40</v>
      </c>
      <c r="O49" s="42">
        <f>VLOOKUP(I49,'ITEM NUMBER (UPDATED)'!A:F,6,0)</f>
        <v>25.8</v>
      </c>
      <c r="P49" s="120">
        <f t="shared" si="0"/>
        <v>0.95000000000000007</v>
      </c>
      <c r="Q49" s="114">
        <v>25.8</v>
      </c>
      <c r="R49" s="84" t="b">
        <v>1</v>
      </c>
      <c r="S49" t="s">
        <v>1289</v>
      </c>
      <c r="T49" s="76" t="s">
        <v>10219</v>
      </c>
      <c r="Y49" s="76"/>
    </row>
    <row r="50" spans="1:25" x14ac:dyDescent="0.25">
      <c r="A50" s="77" t="s">
        <v>10704</v>
      </c>
      <c r="B50" s="77" t="s">
        <v>10709</v>
      </c>
      <c r="C50" s="78">
        <v>45476</v>
      </c>
      <c r="D50" s="79">
        <v>-24.51</v>
      </c>
      <c r="E50" s="79">
        <v>0</v>
      </c>
      <c r="F50" s="79">
        <v>-24.51</v>
      </c>
      <c r="G50" s="78">
        <v>45476</v>
      </c>
      <c r="H50" s="77" t="s">
        <v>10710</v>
      </c>
      <c r="I50" s="80">
        <v>1775621</v>
      </c>
      <c r="J50" s="80" t="s">
        <v>10140</v>
      </c>
      <c r="K50" s="80">
        <v>212169</v>
      </c>
      <c r="L50" s="77" t="str">
        <f>VLOOKUP(I50,'ITEM NUMBER (UPDATED)'!A:B,2,0)</f>
        <v>Costco01</v>
      </c>
      <c r="M50" s="1" t="str">
        <f>VLOOKUP(I50,'ITEM NUMBER (UPDATED)'!A:C,3,0)</f>
        <v>PETB</v>
      </c>
      <c r="N50" s="1">
        <f>VLOOKUP(I50,'ITEM NUMBER (UPDATED)'!A:D,4,0)</f>
        <v>40</v>
      </c>
      <c r="O50" s="42">
        <f>VLOOKUP(I50,'ITEM NUMBER (UPDATED)'!A:F,6,0)</f>
        <v>25.8</v>
      </c>
      <c r="P50" s="120">
        <f t="shared" si="0"/>
        <v>0.95000000000000007</v>
      </c>
      <c r="Q50" s="114">
        <v>25.8</v>
      </c>
      <c r="R50" s="84" t="b">
        <v>1</v>
      </c>
      <c r="S50" t="s">
        <v>1289</v>
      </c>
      <c r="T50" s="76" t="s">
        <v>10219</v>
      </c>
      <c r="Y50" s="76"/>
    </row>
    <row r="51" spans="1:25" x14ac:dyDescent="0.25">
      <c r="A51" s="77" t="s">
        <v>10704</v>
      </c>
      <c r="B51" s="77" t="s">
        <v>10711</v>
      </c>
      <c r="C51" s="78">
        <v>45476</v>
      </c>
      <c r="D51" s="79">
        <v>-24.51</v>
      </c>
      <c r="E51" s="79">
        <v>0</v>
      </c>
      <c r="F51" s="79">
        <v>-24.51</v>
      </c>
      <c r="G51" s="78">
        <v>45476</v>
      </c>
      <c r="H51" s="77" t="s">
        <v>10712</v>
      </c>
      <c r="I51" s="80">
        <v>1775621</v>
      </c>
      <c r="J51" s="80" t="s">
        <v>10140</v>
      </c>
      <c r="K51" s="80">
        <v>212169</v>
      </c>
      <c r="L51" s="77" t="str">
        <f>VLOOKUP(I51,'ITEM NUMBER (UPDATED)'!A:B,2,0)</f>
        <v>Costco01</v>
      </c>
      <c r="M51" s="1" t="str">
        <f>VLOOKUP(I51,'ITEM NUMBER (UPDATED)'!A:C,3,0)</f>
        <v>PETB</v>
      </c>
      <c r="N51" s="1">
        <f>VLOOKUP(I51,'ITEM NUMBER (UPDATED)'!A:D,4,0)</f>
        <v>40</v>
      </c>
      <c r="O51" s="42">
        <f>VLOOKUP(I51,'ITEM NUMBER (UPDATED)'!A:F,6,0)</f>
        <v>25.8</v>
      </c>
      <c r="P51" s="120">
        <f t="shared" si="0"/>
        <v>0.95000000000000007</v>
      </c>
      <c r="Q51" s="114">
        <v>25.8</v>
      </c>
      <c r="R51" s="84" t="b">
        <v>1</v>
      </c>
      <c r="S51" t="s">
        <v>1289</v>
      </c>
      <c r="T51" s="76" t="s">
        <v>10219</v>
      </c>
      <c r="Y51" s="76"/>
    </row>
    <row r="52" spans="1:25" x14ac:dyDescent="0.25">
      <c r="A52" s="77" t="s">
        <v>10704</v>
      </c>
      <c r="B52" s="77" t="s">
        <v>10713</v>
      </c>
      <c r="C52" s="78">
        <v>45476</v>
      </c>
      <c r="D52" s="79">
        <v>-39</v>
      </c>
      <c r="E52" s="79">
        <v>0</v>
      </c>
      <c r="F52" s="79">
        <v>-39</v>
      </c>
      <c r="G52" s="78">
        <v>45476</v>
      </c>
      <c r="H52" s="77" t="s">
        <v>10714</v>
      </c>
      <c r="I52" s="80">
        <v>1529947</v>
      </c>
      <c r="J52" s="80" t="s">
        <v>1294</v>
      </c>
      <c r="K52" s="80">
        <v>212169</v>
      </c>
      <c r="L52" s="77" t="str">
        <f>VLOOKUP(I52,'ITEM NUMBER (UPDATED)'!A:B,2,0)</f>
        <v>Costco01</v>
      </c>
      <c r="M52" s="1" t="str">
        <f>VLOOKUP(I52,'ITEM NUMBER (UPDATED)'!A:C,3,0)</f>
        <v>PETB</v>
      </c>
      <c r="N52" s="1">
        <f>VLOOKUP(I52,'ITEM NUMBER (UPDATED)'!A:D,4,0)</f>
        <v>40</v>
      </c>
      <c r="O52" s="42">
        <f>VLOOKUP(I52,'ITEM NUMBER (UPDATED)'!A:F,6,0)</f>
        <v>39</v>
      </c>
      <c r="P52" s="120">
        <f t="shared" si="0"/>
        <v>1</v>
      </c>
      <c r="Q52" s="114">
        <v>39</v>
      </c>
      <c r="R52" s="84" t="b">
        <v>1</v>
      </c>
      <c r="S52" t="s">
        <v>1289</v>
      </c>
      <c r="T52" s="76" t="s">
        <v>10219</v>
      </c>
      <c r="Y52" s="76"/>
    </row>
    <row r="53" spans="1:25" x14ac:dyDescent="0.25">
      <c r="A53" s="77" t="s">
        <v>10704</v>
      </c>
      <c r="B53" s="77" t="s">
        <v>10715</v>
      </c>
      <c r="C53" s="78">
        <v>45476</v>
      </c>
      <c r="D53" s="79">
        <v>-25.55</v>
      </c>
      <c r="E53" s="79">
        <v>0</v>
      </c>
      <c r="F53" s="79">
        <v>-25.55</v>
      </c>
      <c r="G53" s="78">
        <v>45476</v>
      </c>
      <c r="H53" s="77" t="s">
        <v>10716</v>
      </c>
      <c r="I53" s="80">
        <v>1516597</v>
      </c>
      <c r="J53" s="80" t="s">
        <v>1303</v>
      </c>
      <c r="K53" s="80">
        <v>212169</v>
      </c>
      <c r="L53" s="77" t="str">
        <f>VLOOKUP(I53,'ITEM NUMBER (UPDATED)'!A:B,2,0)</f>
        <v>Costco01</v>
      </c>
      <c r="M53" s="1" t="str">
        <f>VLOOKUP(I53,'ITEM NUMBER (UPDATED)'!A:C,3,0)</f>
        <v>PETB</v>
      </c>
      <c r="N53" s="1">
        <f>VLOOKUP(I53,'ITEM NUMBER (UPDATED)'!A:D,4,0)</f>
        <v>40</v>
      </c>
      <c r="O53" s="42">
        <f>VLOOKUP(I53,'ITEM NUMBER (UPDATED)'!A:F,6,0)</f>
        <v>25.55</v>
      </c>
      <c r="P53" s="120">
        <f t="shared" si="0"/>
        <v>1</v>
      </c>
      <c r="Q53" s="114">
        <v>25.55</v>
      </c>
      <c r="R53" s="84" t="b">
        <v>1</v>
      </c>
      <c r="S53" t="s">
        <v>1289</v>
      </c>
      <c r="T53" s="76" t="s">
        <v>10219</v>
      </c>
      <c r="Y53" s="76"/>
    </row>
    <row r="54" spans="1:25" x14ac:dyDescent="0.25">
      <c r="A54" s="77" t="s">
        <v>10704</v>
      </c>
      <c r="B54" s="77" t="s">
        <v>10717</v>
      </c>
      <c r="C54" s="78">
        <v>45476</v>
      </c>
      <c r="D54" s="79">
        <v>-32.4</v>
      </c>
      <c r="E54" s="79">
        <v>-8.86</v>
      </c>
      <c r="F54" s="79">
        <v>-23.54</v>
      </c>
      <c r="G54" s="78">
        <v>45476</v>
      </c>
      <c r="H54" s="77" t="s">
        <v>10718</v>
      </c>
      <c r="I54" s="80">
        <v>1793726</v>
      </c>
      <c r="J54" s="80" t="s">
        <v>8896</v>
      </c>
      <c r="K54" s="80">
        <v>212169</v>
      </c>
      <c r="L54" s="77" t="str">
        <f>VLOOKUP(I54,'ITEM NUMBER (UPDATED)'!A:B,2,0)</f>
        <v>Costco01</v>
      </c>
      <c r="M54" s="1" t="str">
        <f>VLOOKUP(I54,'ITEM NUMBER (UPDATED)'!A:C,3,0)</f>
        <v>BASI</v>
      </c>
      <c r="N54" s="1">
        <f>VLOOKUP(I54,'ITEM NUMBER (UPDATED)'!A:D,4,0)</f>
        <v>15</v>
      </c>
      <c r="O54" s="42">
        <f>VLOOKUP(I54,'ITEM NUMBER (UPDATED)'!A:F,6,0)</f>
        <v>23.54</v>
      </c>
      <c r="P54" s="120">
        <f t="shared" si="0"/>
        <v>1</v>
      </c>
      <c r="Q54" s="114">
        <v>23.54</v>
      </c>
      <c r="R54" s="84" t="b">
        <v>1</v>
      </c>
      <c r="S54" t="s">
        <v>1289</v>
      </c>
      <c r="T54" s="76" t="s">
        <v>10219</v>
      </c>
      <c r="Y54" s="76"/>
    </row>
    <row r="55" spans="1:25" x14ac:dyDescent="0.25">
      <c r="A55" s="77" t="s">
        <v>10704</v>
      </c>
      <c r="B55" s="77" t="s">
        <v>10719</v>
      </c>
      <c r="C55" s="78">
        <v>45476</v>
      </c>
      <c r="D55" s="79">
        <v>-86.72</v>
      </c>
      <c r="E55" s="79">
        <v>-9.3699999999999992</v>
      </c>
      <c r="F55" s="79">
        <v>-77.349999999999994</v>
      </c>
      <c r="G55" s="78">
        <v>45476</v>
      </c>
      <c r="H55" s="77" t="s">
        <v>10720</v>
      </c>
      <c r="I55" s="80">
        <v>1662420</v>
      </c>
      <c r="J55" s="80" t="s">
        <v>1318</v>
      </c>
      <c r="K55" s="80">
        <v>212169</v>
      </c>
      <c r="L55" s="77" t="str">
        <f>VLOOKUP(I55,'ITEM NUMBER (UPDATED)'!A:B,2,0)</f>
        <v>Costco01</v>
      </c>
      <c r="M55" s="1" t="str">
        <f>VLOOKUP(I55,'ITEM NUMBER (UPDATED)'!A:C,3,0)</f>
        <v>BLK</v>
      </c>
      <c r="N55" s="1">
        <f>VLOOKUP(I55,'ITEM NUMBER (UPDATED)'!A:D,4,0)</f>
        <v>32</v>
      </c>
      <c r="O55" s="42">
        <f>VLOOKUP(I55,'ITEM NUMBER (UPDATED)'!A:F,6,0)</f>
        <v>77.349999999999994</v>
      </c>
      <c r="P55" s="120">
        <f t="shared" si="0"/>
        <v>1</v>
      </c>
      <c r="Q55" s="114">
        <v>77.349999999999994</v>
      </c>
      <c r="R55" s="84" t="b">
        <v>1</v>
      </c>
      <c r="S55" t="s">
        <v>1289</v>
      </c>
      <c r="T55" s="76" t="s">
        <v>10219</v>
      </c>
      <c r="Y55" s="76"/>
    </row>
    <row r="56" spans="1:25" x14ac:dyDescent="0.25">
      <c r="A56" s="77" t="s">
        <v>10704</v>
      </c>
      <c r="B56" s="77" t="s">
        <v>10721</v>
      </c>
      <c r="C56" s="78">
        <v>45476</v>
      </c>
      <c r="D56" s="79">
        <v>-22.78</v>
      </c>
      <c r="E56" s="79">
        <v>0</v>
      </c>
      <c r="F56" s="79">
        <v>-22.78</v>
      </c>
      <c r="G56" s="78">
        <v>45476</v>
      </c>
      <c r="H56" s="77" t="s">
        <v>10722</v>
      </c>
      <c r="I56" s="80">
        <v>1529944</v>
      </c>
      <c r="J56" s="80" t="s">
        <v>1330</v>
      </c>
      <c r="K56" s="80">
        <v>212169</v>
      </c>
      <c r="L56" s="77" t="str">
        <f>VLOOKUP(I56,'ITEM NUMBER (UPDATED)'!A:B,2,0)</f>
        <v>Costco01</v>
      </c>
      <c r="M56" s="1" t="str">
        <f>VLOOKUP(I56,'ITEM NUMBER (UPDATED)'!A:C,3,0)</f>
        <v>PETB</v>
      </c>
      <c r="N56" s="1">
        <f>VLOOKUP(I56,'ITEM NUMBER (UPDATED)'!A:D,4,0)</f>
        <v>40</v>
      </c>
      <c r="O56" s="42">
        <f>VLOOKUP(I56,'ITEM NUMBER (UPDATED)'!A:F,6,0)</f>
        <v>22.78</v>
      </c>
      <c r="P56" s="120">
        <f t="shared" si="0"/>
        <v>1</v>
      </c>
      <c r="Q56" s="114">
        <v>22.78</v>
      </c>
      <c r="R56" s="84" t="b">
        <v>1</v>
      </c>
      <c r="S56" t="s">
        <v>1289</v>
      </c>
      <c r="T56" s="76" t="s">
        <v>10219</v>
      </c>
      <c r="Y56" s="76"/>
    </row>
    <row r="57" spans="1:25" x14ac:dyDescent="0.25">
      <c r="A57" s="77" t="s">
        <v>10704</v>
      </c>
      <c r="B57" s="77" t="s">
        <v>10723</v>
      </c>
      <c r="C57" s="78">
        <v>45476</v>
      </c>
      <c r="D57" s="79">
        <v>-154.63999999999999</v>
      </c>
      <c r="E57" s="79">
        <v>-42.04</v>
      </c>
      <c r="F57" s="79">
        <v>-112.6</v>
      </c>
      <c r="G57" s="78">
        <v>45476</v>
      </c>
      <c r="H57" s="77" t="s">
        <v>10724</v>
      </c>
      <c r="I57" s="80">
        <v>1540783</v>
      </c>
      <c r="J57" s="80" t="s">
        <v>1317</v>
      </c>
      <c r="K57" s="80">
        <v>212169</v>
      </c>
      <c r="L57" s="77" t="str">
        <f>VLOOKUP(I57,'ITEM NUMBER (UPDATED)'!A:B,2,0)</f>
        <v>Costco01</v>
      </c>
      <c r="M57" s="1" t="str">
        <f>VLOOKUP(I57,'ITEM NUMBER (UPDATED)'!A:C,3,0)</f>
        <v>WIN</v>
      </c>
      <c r="N57" s="1">
        <f>VLOOKUP(I57,'ITEM NUMBER (UPDATED)'!A:D,4,0)</f>
        <v>60</v>
      </c>
      <c r="O57" s="42">
        <f>VLOOKUP(I57,'ITEM NUMBER (UPDATED)'!A:F,6,0)</f>
        <v>28.15</v>
      </c>
      <c r="P57" s="120">
        <f t="shared" si="0"/>
        <v>4</v>
      </c>
      <c r="Q57" s="114">
        <v>28.15</v>
      </c>
      <c r="R57" s="84" t="b">
        <v>1</v>
      </c>
      <c r="S57" t="s">
        <v>1289</v>
      </c>
      <c r="T57" s="76" t="s">
        <v>10219</v>
      </c>
      <c r="Y57" s="76"/>
    </row>
    <row r="58" spans="1:25" x14ac:dyDescent="0.25">
      <c r="A58" s="77" t="s">
        <v>10725</v>
      </c>
      <c r="B58" s="77" t="s">
        <v>10726</v>
      </c>
      <c r="C58" s="78">
        <v>45480</v>
      </c>
      <c r="D58" s="79">
        <v>-95.31</v>
      </c>
      <c r="E58" s="79">
        <v>-9.4600000000000009</v>
      </c>
      <c r="F58" s="79">
        <v>-85.85</v>
      </c>
      <c r="G58" s="78">
        <v>45480</v>
      </c>
      <c r="H58" s="77" t="s">
        <v>10727</v>
      </c>
      <c r="I58" s="80">
        <v>1662422</v>
      </c>
      <c r="J58" s="80" t="s">
        <v>1327</v>
      </c>
      <c r="K58" s="80">
        <v>212183</v>
      </c>
      <c r="L58" s="77" t="str">
        <f>VLOOKUP(I58,'ITEM NUMBER (UPDATED)'!A:B,2,0)</f>
        <v>Costco01</v>
      </c>
      <c r="M58" s="1" t="str">
        <f>VLOOKUP(I58,'ITEM NUMBER (UPDATED)'!A:C,3,0)</f>
        <v>BLK</v>
      </c>
      <c r="N58" s="1">
        <f>VLOOKUP(I58,'ITEM NUMBER (UPDATED)'!A:D,4,0)</f>
        <v>32</v>
      </c>
      <c r="O58" s="42">
        <f>VLOOKUP(I58,'ITEM NUMBER (UPDATED)'!A:F,6,0)</f>
        <v>85.85</v>
      </c>
      <c r="P58" s="120">
        <f t="shared" si="0"/>
        <v>1</v>
      </c>
      <c r="Q58" s="114">
        <v>85.85</v>
      </c>
      <c r="R58" s="84" t="b">
        <v>1</v>
      </c>
      <c r="S58" t="s">
        <v>1289</v>
      </c>
      <c r="T58" s="76" t="s">
        <v>10219</v>
      </c>
      <c r="Y58" s="76"/>
    </row>
    <row r="59" spans="1:25" x14ac:dyDescent="0.25">
      <c r="A59" s="77" t="s">
        <v>10725</v>
      </c>
      <c r="B59" s="77" t="s">
        <v>10728</v>
      </c>
      <c r="C59" s="78">
        <v>45480</v>
      </c>
      <c r="D59" s="79">
        <v>-25.55</v>
      </c>
      <c r="E59" s="79">
        <v>0</v>
      </c>
      <c r="F59" s="79">
        <v>-25.55</v>
      </c>
      <c r="G59" s="78">
        <v>45480</v>
      </c>
      <c r="H59" s="77" t="s">
        <v>10729</v>
      </c>
      <c r="I59" s="80">
        <v>1516597</v>
      </c>
      <c r="J59" s="80" t="s">
        <v>1303</v>
      </c>
      <c r="K59" s="80">
        <v>212183</v>
      </c>
      <c r="L59" s="77" t="str">
        <f>VLOOKUP(I59,'ITEM NUMBER (UPDATED)'!A:B,2,0)</f>
        <v>Costco01</v>
      </c>
      <c r="M59" s="1" t="str">
        <f>VLOOKUP(I59,'ITEM NUMBER (UPDATED)'!A:C,3,0)</f>
        <v>PETB</v>
      </c>
      <c r="N59" s="1">
        <f>VLOOKUP(I59,'ITEM NUMBER (UPDATED)'!A:D,4,0)</f>
        <v>40</v>
      </c>
      <c r="O59" s="42">
        <f>VLOOKUP(I59,'ITEM NUMBER (UPDATED)'!A:F,6,0)</f>
        <v>25.55</v>
      </c>
      <c r="P59" s="120">
        <f t="shared" si="0"/>
        <v>1</v>
      </c>
      <c r="Q59" s="114">
        <v>25.55</v>
      </c>
      <c r="R59" s="84" t="b">
        <v>1</v>
      </c>
      <c r="S59" t="s">
        <v>1289</v>
      </c>
      <c r="T59" s="76" t="s">
        <v>10219</v>
      </c>
      <c r="Y59" s="76"/>
    </row>
    <row r="60" spans="1:25" x14ac:dyDescent="0.25">
      <c r="A60" s="77" t="s">
        <v>10725</v>
      </c>
      <c r="B60" s="77" t="s">
        <v>10730</v>
      </c>
      <c r="C60" s="78">
        <v>45478</v>
      </c>
      <c r="D60" s="79">
        <v>-52.09</v>
      </c>
      <c r="E60" s="79">
        <v>-29.59</v>
      </c>
      <c r="F60" s="79">
        <v>-22.5</v>
      </c>
      <c r="G60" s="78">
        <v>45478</v>
      </c>
      <c r="H60" s="77" t="s">
        <v>10731</v>
      </c>
      <c r="I60" s="80">
        <v>1663069</v>
      </c>
      <c r="J60" s="80" t="s">
        <v>5742</v>
      </c>
      <c r="K60" s="80">
        <v>212183</v>
      </c>
      <c r="L60" s="77" t="str">
        <f>VLOOKUP(I60,'ITEM NUMBER (UPDATED)'!A:B,2,0)</f>
        <v>Costco01</v>
      </c>
      <c r="M60" s="1" t="str">
        <f>VLOOKUP(I60,'ITEM NUMBER (UPDATED)'!A:C,3,0)</f>
        <v>BATH</v>
      </c>
      <c r="N60" s="1">
        <f>VLOOKUP(I60,'ITEM NUMBER (UPDATED)'!A:D,4,0)</f>
        <v>55</v>
      </c>
      <c r="O60" s="42">
        <f>VLOOKUP(I60,'ITEM NUMBER (UPDATED)'!A:F,6,0)</f>
        <v>22.5</v>
      </c>
      <c r="P60" s="120">
        <f t="shared" si="0"/>
        <v>1</v>
      </c>
      <c r="Q60" s="114">
        <v>22.5</v>
      </c>
      <c r="R60" s="84" t="b">
        <v>1</v>
      </c>
      <c r="S60" t="s">
        <v>1289</v>
      </c>
      <c r="T60" s="76" t="s">
        <v>10219</v>
      </c>
      <c r="Y60" s="76"/>
    </row>
    <row r="61" spans="1:25" x14ac:dyDescent="0.25">
      <c r="A61" s="77" t="s">
        <v>10725</v>
      </c>
      <c r="B61" s="77" t="s">
        <v>10732</v>
      </c>
      <c r="C61" s="78">
        <v>45478</v>
      </c>
      <c r="D61" s="79">
        <v>-39</v>
      </c>
      <c r="E61" s="79">
        <v>0</v>
      </c>
      <c r="F61" s="79">
        <v>-39</v>
      </c>
      <c r="G61" s="78">
        <v>45478</v>
      </c>
      <c r="H61" s="77" t="s">
        <v>10733</v>
      </c>
      <c r="I61" s="80">
        <v>1529947</v>
      </c>
      <c r="J61" s="80" t="s">
        <v>1294</v>
      </c>
      <c r="K61" s="80">
        <v>212183</v>
      </c>
      <c r="L61" s="77" t="str">
        <f>VLOOKUP(I61,'ITEM NUMBER (UPDATED)'!A:B,2,0)</f>
        <v>Costco01</v>
      </c>
      <c r="M61" s="1" t="str">
        <f>VLOOKUP(I61,'ITEM NUMBER (UPDATED)'!A:C,3,0)</f>
        <v>PETB</v>
      </c>
      <c r="N61" s="1">
        <f>VLOOKUP(I61,'ITEM NUMBER (UPDATED)'!A:D,4,0)</f>
        <v>40</v>
      </c>
      <c r="O61" s="42">
        <f>VLOOKUP(I61,'ITEM NUMBER (UPDATED)'!A:F,6,0)</f>
        <v>39</v>
      </c>
      <c r="P61" s="120">
        <f t="shared" si="0"/>
        <v>1</v>
      </c>
      <c r="Q61" s="114">
        <v>39</v>
      </c>
      <c r="R61" s="84" t="b">
        <v>1</v>
      </c>
      <c r="S61" t="s">
        <v>1289</v>
      </c>
      <c r="T61" s="76" t="s">
        <v>10219</v>
      </c>
      <c r="Y61" s="76"/>
    </row>
    <row r="62" spans="1:25" x14ac:dyDescent="0.25">
      <c r="A62" s="77" t="s">
        <v>10725</v>
      </c>
      <c r="B62" s="77" t="s">
        <v>10734</v>
      </c>
      <c r="C62" s="78">
        <v>45479</v>
      </c>
      <c r="D62" s="79">
        <v>-24.51</v>
      </c>
      <c r="E62" s="79">
        <v>0</v>
      </c>
      <c r="F62" s="79">
        <v>-24.51</v>
      </c>
      <c r="G62" s="78">
        <v>45479</v>
      </c>
      <c r="H62" s="77" t="s">
        <v>10735</v>
      </c>
      <c r="I62" s="80">
        <v>1775622</v>
      </c>
      <c r="J62" s="80" t="s">
        <v>10141</v>
      </c>
      <c r="K62" s="80">
        <v>212183</v>
      </c>
      <c r="L62" s="77" t="str">
        <f>VLOOKUP(I62,'ITEM NUMBER (UPDATED)'!A:B,2,0)</f>
        <v>Costco01</v>
      </c>
      <c r="M62" s="1" t="str">
        <f>VLOOKUP(I62,'ITEM NUMBER (UPDATED)'!A:C,3,0)</f>
        <v>PETB</v>
      </c>
      <c r="N62" s="1">
        <f>VLOOKUP(I62,'ITEM NUMBER (UPDATED)'!A:D,4,0)</f>
        <v>40</v>
      </c>
      <c r="O62" s="42">
        <f>VLOOKUP(I62,'ITEM NUMBER (UPDATED)'!A:F,6,0)</f>
        <v>25.8</v>
      </c>
      <c r="P62" s="120">
        <f t="shared" si="0"/>
        <v>0.95000000000000007</v>
      </c>
      <c r="Q62" s="114">
        <v>25.8</v>
      </c>
      <c r="R62" s="84" t="b">
        <v>1</v>
      </c>
      <c r="S62" t="s">
        <v>1289</v>
      </c>
      <c r="T62" s="76" t="s">
        <v>10219</v>
      </c>
      <c r="Y62" s="76"/>
    </row>
    <row r="63" spans="1:25" x14ac:dyDescent="0.25">
      <c r="A63" s="77" t="s">
        <v>10725</v>
      </c>
      <c r="B63" s="77" t="s">
        <v>10736</v>
      </c>
      <c r="C63" s="78">
        <v>45478</v>
      </c>
      <c r="D63" s="79">
        <v>-95.31</v>
      </c>
      <c r="E63" s="79">
        <v>-9.4600000000000009</v>
      </c>
      <c r="F63" s="79">
        <v>-85.85</v>
      </c>
      <c r="G63" s="78">
        <v>45478</v>
      </c>
      <c r="H63" s="77" t="s">
        <v>10737</v>
      </c>
      <c r="I63" s="80">
        <v>1662421</v>
      </c>
      <c r="J63" s="80" t="s">
        <v>1300</v>
      </c>
      <c r="K63" s="80">
        <v>212183</v>
      </c>
      <c r="L63" s="77" t="str">
        <f>VLOOKUP(I63,'ITEM NUMBER (UPDATED)'!A:B,2,0)</f>
        <v>Costco01</v>
      </c>
      <c r="M63" s="1" t="str">
        <f>VLOOKUP(I63,'ITEM NUMBER (UPDATED)'!A:C,3,0)</f>
        <v>BLK</v>
      </c>
      <c r="N63" s="1">
        <f>VLOOKUP(I63,'ITEM NUMBER (UPDATED)'!A:D,4,0)</f>
        <v>32</v>
      </c>
      <c r="O63" s="42">
        <f>VLOOKUP(I63,'ITEM NUMBER (UPDATED)'!A:F,6,0)</f>
        <v>85.85</v>
      </c>
      <c r="P63" s="120">
        <f t="shared" si="0"/>
        <v>1</v>
      </c>
      <c r="Q63" s="114">
        <v>85.85</v>
      </c>
      <c r="R63" s="84" t="b">
        <v>1</v>
      </c>
      <c r="S63" t="s">
        <v>1289</v>
      </c>
      <c r="T63" s="76" t="s">
        <v>10219</v>
      </c>
      <c r="Y63" s="76"/>
    </row>
    <row r="64" spans="1:25" x14ac:dyDescent="0.25">
      <c r="A64" s="77" t="s">
        <v>10725</v>
      </c>
      <c r="B64" s="77" t="s">
        <v>10738</v>
      </c>
      <c r="C64" s="78">
        <v>45478</v>
      </c>
      <c r="D64" s="79">
        <v>-45.56</v>
      </c>
      <c r="E64" s="79">
        <v>0</v>
      </c>
      <c r="F64" s="79">
        <v>-45.56</v>
      </c>
      <c r="G64" s="78">
        <v>45478</v>
      </c>
      <c r="H64" s="77" t="s">
        <v>10739</v>
      </c>
      <c r="I64" s="80">
        <v>1529944</v>
      </c>
      <c r="J64" s="80" t="s">
        <v>1330</v>
      </c>
      <c r="K64" s="80">
        <v>212183</v>
      </c>
      <c r="L64" s="77" t="str">
        <f>VLOOKUP(I64,'ITEM NUMBER (UPDATED)'!A:B,2,0)</f>
        <v>Costco01</v>
      </c>
      <c r="M64" s="1" t="str">
        <f>VLOOKUP(I64,'ITEM NUMBER (UPDATED)'!A:C,3,0)</f>
        <v>PETB</v>
      </c>
      <c r="N64" s="1">
        <f>VLOOKUP(I64,'ITEM NUMBER (UPDATED)'!A:D,4,0)</f>
        <v>40</v>
      </c>
      <c r="O64" s="42">
        <f>VLOOKUP(I64,'ITEM NUMBER (UPDATED)'!A:F,6,0)</f>
        <v>22.78</v>
      </c>
      <c r="P64" s="120">
        <f t="shared" si="0"/>
        <v>2</v>
      </c>
      <c r="Q64" s="114">
        <v>22.78</v>
      </c>
      <c r="R64" s="84" t="b">
        <v>1</v>
      </c>
      <c r="S64" t="s">
        <v>1289</v>
      </c>
      <c r="T64" s="76" t="s">
        <v>10219</v>
      </c>
      <c r="Y64" s="76"/>
    </row>
    <row r="65" spans="1:25" x14ac:dyDescent="0.25">
      <c r="A65" s="77" t="s">
        <v>10725</v>
      </c>
      <c r="B65" s="77" t="s">
        <v>10738</v>
      </c>
      <c r="C65" s="78">
        <v>45478</v>
      </c>
      <c r="D65" s="79">
        <v>-78</v>
      </c>
      <c r="E65" s="79">
        <v>0</v>
      </c>
      <c r="F65" s="79">
        <v>-78</v>
      </c>
      <c r="G65" s="78">
        <v>45478</v>
      </c>
      <c r="H65" s="77" t="s">
        <v>10739</v>
      </c>
      <c r="I65" s="80">
        <v>1529947</v>
      </c>
      <c r="J65" s="80" t="s">
        <v>1294</v>
      </c>
      <c r="K65" s="80">
        <v>212183</v>
      </c>
      <c r="L65" s="77" t="str">
        <f>VLOOKUP(I65,'ITEM NUMBER (UPDATED)'!A:B,2,0)</f>
        <v>Costco01</v>
      </c>
      <c r="M65" s="1" t="str">
        <f>VLOOKUP(I65,'ITEM NUMBER (UPDATED)'!A:C,3,0)</f>
        <v>PETB</v>
      </c>
      <c r="N65" s="1">
        <f>VLOOKUP(I65,'ITEM NUMBER (UPDATED)'!A:D,4,0)</f>
        <v>40</v>
      </c>
      <c r="O65" s="42">
        <f>VLOOKUP(I65,'ITEM NUMBER (UPDATED)'!A:F,6,0)</f>
        <v>39</v>
      </c>
      <c r="P65" s="120">
        <f t="shared" si="0"/>
        <v>2</v>
      </c>
      <c r="Q65" s="114">
        <v>39</v>
      </c>
      <c r="R65" s="84" t="b">
        <v>1</v>
      </c>
      <c r="S65" t="s">
        <v>1289</v>
      </c>
      <c r="T65" s="76" t="s">
        <v>10219</v>
      </c>
      <c r="Y65" s="76"/>
    </row>
    <row r="66" spans="1:25" x14ac:dyDescent="0.25">
      <c r="A66" s="77" t="s">
        <v>10725</v>
      </c>
      <c r="B66" s="77" t="s">
        <v>10740</v>
      </c>
      <c r="C66" s="78">
        <v>45478</v>
      </c>
      <c r="D66" s="79">
        <v>-38.659999999999997</v>
      </c>
      <c r="E66" s="79">
        <v>-10.51</v>
      </c>
      <c r="F66" s="79">
        <v>-28.15</v>
      </c>
      <c r="G66" s="78">
        <v>45478</v>
      </c>
      <c r="H66" s="77" t="s">
        <v>10741</v>
      </c>
      <c r="I66" s="80">
        <v>1593356</v>
      </c>
      <c r="J66" s="80" t="s">
        <v>1329</v>
      </c>
      <c r="K66" s="80">
        <v>212183</v>
      </c>
      <c r="L66" s="77" t="str">
        <f>VLOOKUP(I66,'ITEM NUMBER (UPDATED)'!A:B,2,0)</f>
        <v>Costco01</v>
      </c>
      <c r="M66" s="1" t="str">
        <f>VLOOKUP(I66,'ITEM NUMBER (UPDATED)'!A:C,3,0)</f>
        <v>WIN</v>
      </c>
      <c r="N66" s="1">
        <f>VLOOKUP(I66,'ITEM NUMBER (UPDATED)'!A:D,4,0)</f>
        <v>60</v>
      </c>
      <c r="O66" s="42">
        <f>VLOOKUP(I66,'ITEM NUMBER (UPDATED)'!A:F,6,0)</f>
        <v>28.15</v>
      </c>
      <c r="P66" s="120">
        <f t="shared" si="0"/>
        <v>1</v>
      </c>
      <c r="Q66" s="114">
        <v>28.15</v>
      </c>
      <c r="R66" s="84" t="b">
        <v>1</v>
      </c>
      <c r="S66" t="s">
        <v>1289</v>
      </c>
      <c r="T66" s="76" t="s">
        <v>10219</v>
      </c>
      <c r="Y66" s="76"/>
    </row>
    <row r="67" spans="1:25" x14ac:dyDescent="0.25">
      <c r="A67" s="77" t="s">
        <v>10725</v>
      </c>
      <c r="B67" s="77" t="s">
        <v>10742</v>
      </c>
      <c r="C67" s="78">
        <v>45478</v>
      </c>
      <c r="D67" s="79">
        <v>-25.88</v>
      </c>
      <c r="E67" s="79">
        <v>-8.7200000000000006</v>
      </c>
      <c r="F67" s="79">
        <v>-17.16</v>
      </c>
      <c r="G67" s="78">
        <v>45478</v>
      </c>
      <c r="H67" s="77" t="s">
        <v>10743</v>
      </c>
      <c r="I67" s="80">
        <v>1793724</v>
      </c>
      <c r="J67" s="80" t="s">
        <v>8895</v>
      </c>
      <c r="K67" s="80">
        <v>212183</v>
      </c>
      <c r="L67" s="77" t="str">
        <f>VLOOKUP(I67,'ITEM NUMBER (UPDATED)'!A:B,2,0)</f>
        <v>Costco01</v>
      </c>
      <c r="M67" s="1" t="str">
        <f>VLOOKUP(I67,'ITEM NUMBER (UPDATED)'!A:C,3,0)</f>
        <v>BASI</v>
      </c>
      <c r="N67" s="1">
        <f>VLOOKUP(I67,'ITEM NUMBER (UPDATED)'!A:D,4,0)</f>
        <v>15</v>
      </c>
      <c r="O67" s="42">
        <f>VLOOKUP(I67,'ITEM NUMBER (UPDATED)'!A:F,6,0)</f>
        <v>17.16</v>
      </c>
      <c r="P67" s="120">
        <f t="shared" ref="P67:P130" si="1">F67/-O67</f>
        <v>1</v>
      </c>
      <c r="Q67" s="114">
        <v>17.16</v>
      </c>
      <c r="R67" s="84" t="b">
        <v>1</v>
      </c>
      <c r="S67" t="s">
        <v>1289</v>
      </c>
      <c r="T67" s="76" t="s">
        <v>10219</v>
      </c>
      <c r="Y67" s="76"/>
    </row>
    <row r="68" spans="1:25" x14ac:dyDescent="0.25">
      <c r="A68" s="77" t="s">
        <v>10725</v>
      </c>
      <c r="B68" s="77" t="s">
        <v>10744</v>
      </c>
      <c r="C68" s="78">
        <v>45478</v>
      </c>
      <c r="D68" s="79">
        <v>-95.31</v>
      </c>
      <c r="E68" s="79">
        <v>-9.4600000000000009</v>
      </c>
      <c r="F68" s="79">
        <v>-85.85</v>
      </c>
      <c r="G68" s="78">
        <v>45478</v>
      </c>
      <c r="H68" s="77" t="s">
        <v>10745</v>
      </c>
      <c r="I68" s="80">
        <v>1662421</v>
      </c>
      <c r="J68" s="80" t="s">
        <v>1300</v>
      </c>
      <c r="K68" s="80">
        <v>212183</v>
      </c>
      <c r="L68" s="77" t="str">
        <f>VLOOKUP(I68,'ITEM NUMBER (UPDATED)'!A:B,2,0)</f>
        <v>Costco01</v>
      </c>
      <c r="M68" s="1" t="str">
        <f>VLOOKUP(I68,'ITEM NUMBER (UPDATED)'!A:C,3,0)</f>
        <v>BLK</v>
      </c>
      <c r="N68" s="1">
        <f>VLOOKUP(I68,'ITEM NUMBER (UPDATED)'!A:D,4,0)</f>
        <v>32</v>
      </c>
      <c r="O68" s="42">
        <f>VLOOKUP(I68,'ITEM NUMBER (UPDATED)'!A:F,6,0)</f>
        <v>85.85</v>
      </c>
      <c r="P68" s="120">
        <f t="shared" si="1"/>
        <v>1</v>
      </c>
      <c r="Q68" s="114">
        <v>85.85</v>
      </c>
      <c r="R68" s="84" t="b">
        <v>1</v>
      </c>
      <c r="S68" t="s">
        <v>1289</v>
      </c>
      <c r="T68" s="76" t="s">
        <v>10219</v>
      </c>
      <c r="Y68" s="76"/>
    </row>
    <row r="69" spans="1:25" x14ac:dyDescent="0.25">
      <c r="A69" s="77" t="s">
        <v>10725</v>
      </c>
      <c r="B69" s="77" t="s">
        <v>10744</v>
      </c>
      <c r="C69" s="78">
        <v>45478</v>
      </c>
      <c r="D69" s="79">
        <v>-95.31</v>
      </c>
      <c r="E69" s="79">
        <v>-9.4600000000000009</v>
      </c>
      <c r="F69" s="79">
        <v>-85.85</v>
      </c>
      <c r="G69" s="78">
        <v>45478</v>
      </c>
      <c r="H69" s="77" t="s">
        <v>10745</v>
      </c>
      <c r="I69" s="80">
        <v>1662422</v>
      </c>
      <c r="J69" s="80" t="s">
        <v>1327</v>
      </c>
      <c r="K69" s="80">
        <v>212183</v>
      </c>
      <c r="L69" s="77" t="str">
        <f>VLOOKUP(I69,'ITEM NUMBER (UPDATED)'!A:B,2,0)</f>
        <v>Costco01</v>
      </c>
      <c r="M69" s="1" t="str">
        <f>VLOOKUP(I69,'ITEM NUMBER (UPDATED)'!A:C,3,0)</f>
        <v>BLK</v>
      </c>
      <c r="N69" s="1">
        <f>VLOOKUP(I69,'ITEM NUMBER (UPDATED)'!A:D,4,0)</f>
        <v>32</v>
      </c>
      <c r="O69" s="42">
        <f>VLOOKUP(I69,'ITEM NUMBER (UPDATED)'!A:F,6,0)</f>
        <v>85.85</v>
      </c>
      <c r="P69" s="120">
        <f t="shared" si="1"/>
        <v>1</v>
      </c>
      <c r="Q69" s="114">
        <v>85.85</v>
      </c>
      <c r="R69" s="84" t="b">
        <v>1</v>
      </c>
      <c r="S69" t="s">
        <v>1289</v>
      </c>
      <c r="T69" s="76" t="s">
        <v>10219</v>
      </c>
      <c r="Y69" s="76"/>
    </row>
    <row r="70" spans="1:25" x14ac:dyDescent="0.25">
      <c r="A70" s="77" t="s">
        <v>10725</v>
      </c>
      <c r="B70" s="77" t="s">
        <v>10746</v>
      </c>
      <c r="C70" s="78">
        <v>45478</v>
      </c>
      <c r="D70" s="79">
        <v>-24.51</v>
      </c>
      <c r="E70" s="79">
        <v>0</v>
      </c>
      <c r="F70" s="79">
        <v>-24.51</v>
      </c>
      <c r="G70" s="78">
        <v>45478</v>
      </c>
      <c r="H70" s="77" t="s">
        <v>10747</v>
      </c>
      <c r="I70" s="80">
        <v>1775619</v>
      </c>
      <c r="J70" s="80" t="s">
        <v>10138</v>
      </c>
      <c r="K70" s="80">
        <v>212183</v>
      </c>
      <c r="L70" s="77" t="str">
        <f>VLOOKUP(I70,'ITEM NUMBER (UPDATED)'!A:B,2,0)</f>
        <v>Costco01</v>
      </c>
      <c r="M70" s="1" t="str">
        <f>VLOOKUP(I70,'ITEM NUMBER (UPDATED)'!A:C,3,0)</f>
        <v>PETB</v>
      </c>
      <c r="N70" s="1">
        <f>VLOOKUP(I70,'ITEM NUMBER (UPDATED)'!A:D,4,0)</f>
        <v>40</v>
      </c>
      <c r="O70" s="42">
        <f>VLOOKUP(I70,'ITEM NUMBER (UPDATED)'!A:F,6,0)</f>
        <v>25.8</v>
      </c>
      <c r="P70" s="120">
        <f t="shared" si="1"/>
        <v>0.95000000000000007</v>
      </c>
      <c r="Q70" s="114">
        <v>25.8</v>
      </c>
      <c r="R70" s="84" t="b">
        <v>1</v>
      </c>
      <c r="S70" t="s">
        <v>1289</v>
      </c>
      <c r="T70" s="76" t="s">
        <v>10219</v>
      </c>
      <c r="Y70" s="76"/>
    </row>
    <row r="71" spans="1:25" x14ac:dyDescent="0.25">
      <c r="A71" s="77" t="s">
        <v>10725</v>
      </c>
      <c r="B71" s="77" t="s">
        <v>10748</v>
      </c>
      <c r="C71" s="78">
        <v>45479</v>
      </c>
      <c r="D71" s="79">
        <v>-85.4</v>
      </c>
      <c r="E71" s="79">
        <v>-22.2</v>
      </c>
      <c r="F71" s="79">
        <v>-63.2</v>
      </c>
      <c r="G71" s="78">
        <v>45479</v>
      </c>
      <c r="H71" s="77" t="s">
        <v>10749</v>
      </c>
      <c r="I71" s="80">
        <v>1540785</v>
      </c>
      <c r="J71" s="80" t="s">
        <v>1328</v>
      </c>
      <c r="K71" s="80">
        <v>212183</v>
      </c>
      <c r="L71" s="77" t="str">
        <f>VLOOKUP(I71,'ITEM NUMBER (UPDATED)'!A:B,2,0)</f>
        <v>Costco01</v>
      </c>
      <c r="M71" s="1" t="str">
        <f>VLOOKUP(I71,'ITEM NUMBER (UPDATED)'!A:C,3,0)</f>
        <v>WIN</v>
      </c>
      <c r="N71" s="1">
        <f>VLOOKUP(I71,'ITEM NUMBER (UPDATED)'!A:D,4,0)</f>
        <v>60</v>
      </c>
      <c r="O71" s="42">
        <f>VLOOKUP(I71,'ITEM NUMBER (UPDATED)'!A:F,6,0)</f>
        <v>31.6</v>
      </c>
      <c r="P71" s="120">
        <f t="shared" si="1"/>
        <v>2</v>
      </c>
      <c r="Q71" s="114">
        <v>31.6</v>
      </c>
      <c r="R71" s="84" t="b">
        <v>1</v>
      </c>
      <c r="S71" t="s">
        <v>1289</v>
      </c>
      <c r="T71" s="76" t="s">
        <v>10219</v>
      </c>
      <c r="Y71" s="76"/>
    </row>
    <row r="72" spans="1:25" x14ac:dyDescent="0.25">
      <c r="A72" s="77" t="s">
        <v>10725</v>
      </c>
      <c r="B72" s="77" t="s">
        <v>10748</v>
      </c>
      <c r="C72" s="78">
        <v>45479</v>
      </c>
      <c r="D72" s="79">
        <v>-190.62</v>
      </c>
      <c r="E72" s="79">
        <v>-18.920000000000002</v>
      </c>
      <c r="F72" s="79">
        <v>-171.7</v>
      </c>
      <c r="G72" s="78">
        <v>45479</v>
      </c>
      <c r="H72" s="77" t="s">
        <v>10749</v>
      </c>
      <c r="I72" s="80">
        <v>1662421</v>
      </c>
      <c r="J72" s="80" t="s">
        <v>1300</v>
      </c>
      <c r="K72" s="80">
        <v>212183</v>
      </c>
      <c r="L72" s="77" t="str">
        <f>VLOOKUP(I72,'ITEM NUMBER (UPDATED)'!A:B,2,0)</f>
        <v>Costco01</v>
      </c>
      <c r="M72" s="1" t="str">
        <f>VLOOKUP(I72,'ITEM NUMBER (UPDATED)'!A:C,3,0)</f>
        <v>BLK</v>
      </c>
      <c r="N72" s="1">
        <f>VLOOKUP(I72,'ITEM NUMBER (UPDATED)'!A:D,4,0)</f>
        <v>32</v>
      </c>
      <c r="O72" s="42">
        <f>VLOOKUP(I72,'ITEM NUMBER (UPDATED)'!A:F,6,0)</f>
        <v>85.85</v>
      </c>
      <c r="P72" s="120">
        <f t="shared" si="1"/>
        <v>2</v>
      </c>
      <c r="Q72" s="114">
        <v>85.85</v>
      </c>
      <c r="R72" s="84" t="b">
        <v>1</v>
      </c>
      <c r="S72" t="s">
        <v>1289</v>
      </c>
      <c r="T72" s="76" t="s">
        <v>10219</v>
      </c>
      <c r="Y72" s="76"/>
    </row>
    <row r="73" spans="1:25" x14ac:dyDescent="0.25">
      <c r="A73" s="77" t="s">
        <v>10750</v>
      </c>
      <c r="B73" s="77" t="s">
        <v>10751</v>
      </c>
      <c r="C73" s="78">
        <v>45481</v>
      </c>
      <c r="D73" s="79">
        <v>-32.380000000000003</v>
      </c>
      <c r="E73" s="79">
        <v>-9.8800000000000008</v>
      </c>
      <c r="F73" s="79">
        <v>-22.5</v>
      </c>
      <c r="G73" s="78">
        <v>45481</v>
      </c>
      <c r="H73" s="77" t="s">
        <v>10752</v>
      </c>
      <c r="I73" s="80">
        <v>1663069</v>
      </c>
      <c r="J73" s="80" t="s">
        <v>5742</v>
      </c>
      <c r="K73" s="80">
        <v>212540</v>
      </c>
      <c r="L73" s="77" t="str">
        <f>VLOOKUP(I73,'ITEM NUMBER (UPDATED)'!A:B,2,0)</f>
        <v>Costco01</v>
      </c>
      <c r="M73" s="1" t="str">
        <f>VLOOKUP(I73,'ITEM NUMBER (UPDATED)'!A:C,3,0)</f>
        <v>BATH</v>
      </c>
      <c r="N73" s="1">
        <f>VLOOKUP(I73,'ITEM NUMBER (UPDATED)'!A:D,4,0)</f>
        <v>55</v>
      </c>
      <c r="O73" s="42">
        <f>VLOOKUP(I73,'ITEM NUMBER (UPDATED)'!A:F,6,0)</f>
        <v>22.5</v>
      </c>
      <c r="P73" s="120">
        <f t="shared" si="1"/>
        <v>1</v>
      </c>
      <c r="Q73" s="114">
        <v>22.5</v>
      </c>
      <c r="R73" s="84" t="b">
        <v>1</v>
      </c>
      <c r="S73" t="s">
        <v>1289</v>
      </c>
      <c r="T73" s="76" t="s">
        <v>10219</v>
      </c>
      <c r="Y73" s="76"/>
    </row>
    <row r="74" spans="1:25" x14ac:dyDescent="0.25">
      <c r="A74" s="77" t="s">
        <v>10750</v>
      </c>
      <c r="B74" s="77" t="s">
        <v>10753</v>
      </c>
      <c r="C74" s="78">
        <v>45481</v>
      </c>
      <c r="D74" s="79">
        <v>-24.51</v>
      </c>
      <c r="E74" s="79">
        <v>0</v>
      </c>
      <c r="F74" s="79">
        <v>-24.51</v>
      </c>
      <c r="G74" s="78">
        <v>45481</v>
      </c>
      <c r="H74" s="77" t="s">
        <v>10754</v>
      </c>
      <c r="I74" s="80">
        <v>1775618</v>
      </c>
      <c r="J74" s="80" t="s">
        <v>10137</v>
      </c>
      <c r="K74" s="80">
        <v>212546</v>
      </c>
      <c r="L74" s="77" t="str">
        <f>VLOOKUP(I74,'ITEM NUMBER (UPDATED)'!A:B,2,0)</f>
        <v>Costco01</v>
      </c>
      <c r="M74" s="1" t="str">
        <f>VLOOKUP(I74,'ITEM NUMBER (UPDATED)'!A:C,3,0)</f>
        <v>PETB</v>
      </c>
      <c r="N74" s="1">
        <f>VLOOKUP(I74,'ITEM NUMBER (UPDATED)'!A:D,4,0)</f>
        <v>40</v>
      </c>
      <c r="O74" s="42">
        <f>VLOOKUP(I74,'ITEM NUMBER (UPDATED)'!A:F,6,0)</f>
        <v>25.8</v>
      </c>
      <c r="P74" s="120">
        <f t="shared" si="1"/>
        <v>0.95000000000000007</v>
      </c>
      <c r="Q74" s="114">
        <v>25.8</v>
      </c>
      <c r="R74" s="84" t="b">
        <v>1</v>
      </c>
      <c r="S74" t="s">
        <v>1289</v>
      </c>
      <c r="T74" s="76" t="s">
        <v>10219</v>
      </c>
      <c r="Y74" s="76"/>
    </row>
    <row r="75" spans="1:25" x14ac:dyDescent="0.25">
      <c r="A75" s="77" t="s">
        <v>10750</v>
      </c>
      <c r="B75" s="77" t="s">
        <v>10755</v>
      </c>
      <c r="C75" s="78">
        <v>45481</v>
      </c>
      <c r="D75" s="79">
        <v>-22.78</v>
      </c>
      <c r="E75" s="79">
        <v>0</v>
      </c>
      <c r="F75" s="79">
        <v>-22.78</v>
      </c>
      <c r="G75" s="78">
        <v>45481</v>
      </c>
      <c r="H75" s="77" t="s">
        <v>10756</v>
      </c>
      <c r="I75" s="80">
        <v>1529944</v>
      </c>
      <c r="J75" s="80" t="s">
        <v>1330</v>
      </c>
      <c r="K75" s="80">
        <v>212546</v>
      </c>
      <c r="L75" s="77" t="str">
        <f>VLOOKUP(I75,'ITEM NUMBER (UPDATED)'!A:B,2,0)</f>
        <v>Costco01</v>
      </c>
      <c r="M75" s="1" t="str">
        <f>VLOOKUP(I75,'ITEM NUMBER (UPDATED)'!A:C,3,0)</f>
        <v>PETB</v>
      </c>
      <c r="N75" s="1">
        <f>VLOOKUP(I75,'ITEM NUMBER (UPDATED)'!A:D,4,0)</f>
        <v>40</v>
      </c>
      <c r="O75" s="42">
        <f>VLOOKUP(I75,'ITEM NUMBER (UPDATED)'!A:F,6,0)</f>
        <v>22.78</v>
      </c>
      <c r="P75" s="120">
        <f t="shared" si="1"/>
        <v>1</v>
      </c>
      <c r="Q75" s="114">
        <v>22.78</v>
      </c>
      <c r="R75" s="84" t="b">
        <v>1</v>
      </c>
      <c r="S75" t="s">
        <v>1289</v>
      </c>
      <c r="T75" s="76" t="s">
        <v>10219</v>
      </c>
      <c r="Y75" s="76"/>
    </row>
    <row r="76" spans="1:25" x14ac:dyDescent="0.25">
      <c r="A76" s="77" t="s">
        <v>10750</v>
      </c>
      <c r="B76" s="77" t="s">
        <v>10757</v>
      </c>
      <c r="C76" s="78">
        <v>45481</v>
      </c>
      <c r="D76" s="79">
        <v>-22.78</v>
      </c>
      <c r="E76" s="79">
        <v>0</v>
      </c>
      <c r="F76" s="79">
        <v>-22.78</v>
      </c>
      <c r="G76" s="78">
        <v>45481</v>
      </c>
      <c r="H76" s="77" t="s">
        <v>10758</v>
      </c>
      <c r="I76" s="80">
        <v>1529944</v>
      </c>
      <c r="J76" s="80" t="s">
        <v>1330</v>
      </c>
      <c r="K76" s="80">
        <v>212546</v>
      </c>
      <c r="L76" s="77" t="str">
        <f>VLOOKUP(I76,'ITEM NUMBER (UPDATED)'!A:B,2,0)</f>
        <v>Costco01</v>
      </c>
      <c r="M76" s="1" t="str">
        <f>VLOOKUP(I76,'ITEM NUMBER (UPDATED)'!A:C,3,0)</f>
        <v>PETB</v>
      </c>
      <c r="N76" s="1">
        <f>VLOOKUP(I76,'ITEM NUMBER (UPDATED)'!A:D,4,0)</f>
        <v>40</v>
      </c>
      <c r="O76" s="42">
        <f>VLOOKUP(I76,'ITEM NUMBER (UPDATED)'!A:F,6,0)</f>
        <v>22.78</v>
      </c>
      <c r="P76" s="120">
        <f t="shared" si="1"/>
        <v>1</v>
      </c>
      <c r="Q76" s="114">
        <v>22.78</v>
      </c>
      <c r="R76" s="84" t="b">
        <v>1</v>
      </c>
      <c r="S76" t="s">
        <v>1289</v>
      </c>
      <c r="T76" s="76" t="s">
        <v>10219</v>
      </c>
      <c r="Y76" s="76"/>
    </row>
    <row r="77" spans="1:25" x14ac:dyDescent="0.25">
      <c r="A77" s="77" t="s">
        <v>10750</v>
      </c>
      <c r="B77" s="77" t="s">
        <v>10759</v>
      </c>
      <c r="C77" s="78">
        <v>45481</v>
      </c>
      <c r="D77" s="79">
        <v>-32.4</v>
      </c>
      <c r="E77" s="79">
        <v>-8.86</v>
      </c>
      <c r="F77" s="79">
        <v>-23.54</v>
      </c>
      <c r="G77" s="78">
        <v>45481</v>
      </c>
      <c r="H77" s="77" t="s">
        <v>10760</v>
      </c>
      <c r="I77" s="80">
        <v>1793726</v>
      </c>
      <c r="J77" s="80" t="s">
        <v>8896</v>
      </c>
      <c r="K77" s="80">
        <v>212546</v>
      </c>
      <c r="L77" s="77" t="str">
        <f>VLOOKUP(I77,'ITEM NUMBER (UPDATED)'!A:B,2,0)</f>
        <v>Costco01</v>
      </c>
      <c r="M77" s="1" t="str">
        <f>VLOOKUP(I77,'ITEM NUMBER (UPDATED)'!A:C,3,0)</f>
        <v>BASI</v>
      </c>
      <c r="N77" s="1">
        <f>VLOOKUP(I77,'ITEM NUMBER (UPDATED)'!A:D,4,0)</f>
        <v>15</v>
      </c>
      <c r="O77" s="42">
        <f>VLOOKUP(I77,'ITEM NUMBER (UPDATED)'!A:F,6,0)</f>
        <v>23.54</v>
      </c>
      <c r="P77" s="120">
        <f t="shared" si="1"/>
        <v>1</v>
      </c>
      <c r="Q77" s="114">
        <v>23.54</v>
      </c>
      <c r="R77" s="84" t="b">
        <v>1</v>
      </c>
      <c r="S77" t="s">
        <v>1289</v>
      </c>
      <c r="T77" s="76" t="s">
        <v>10219</v>
      </c>
      <c r="Y77" s="76"/>
    </row>
    <row r="78" spans="1:25" x14ac:dyDescent="0.25">
      <c r="A78" s="77" t="s">
        <v>10750</v>
      </c>
      <c r="B78" s="77" t="s">
        <v>10761</v>
      </c>
      <c r="C78" s="78">
        <v>45481</v>
      </c>
      <c r="D78" s="79">
        <v>-24.51</v>
      </c>
      <c r="E78" s="79">
        <v>0</v>
      </c>
      <c r="F78" s="79">
        <v>-24.51</v>
      </c>
      <c r="G78" s="78">
        <v>45481</v>
      </c>
      <c r="H78" s="77" t="s">
        <v>10762</v>
      </c>
      <c r="I78" s="80">
        <v>1775622</v>
      </c>
      <c r="J78" s="80" t="s">
        <v>10141</v>
      </c>
      <c r="K78" s="80">
        <v>212546</v>
      </c>
      <c r="L78" s="77" t="str">
        <f>VLOOKUP(I78,'ITEM NUMBER (UPDATED)'!A:B,2,0)</f>
        <v>Costco01</v>
      </c>
      <c r="M78" s="1" t="str">
        <f>VLOOKUP(I78,'ITEM NUMBER (UPDATED)'!A:C,3,0)</f>
        <v>PETB</v>
      </c>
      <c r="N78" s="1">
        <f>VLOOKUP(I78,'ITEM NUMBER (UPDATED)'!A:D,4,0)</f>
        <v>40</v>
      </c>
      <c r="O78" s="42">
        <f>VLOOKUP(I78,'ITEM NUMBER (UPDATED)'!A:F,6,0)</f>
        <v>25.8</v>
      </c>
      <c r="P78" s="120">
        <f t="shared" si="1"/>
        <v>0.95000000000000007</v>
      </c>
      <c r="Q78" s="114">
        <v>25.8</v>
      </c>
      <c r="R78" s="84" t="b">
        <v>1</v>
      </c>
      <c r="S78" t="s">
        <v>1289</v>
      </c>
      <c r="T78" s="76" t="s">
        <v>10219</v>
      </c>
      <c r="Y78" s="76"/>
    </row>
    <row r="79" spans="1:25" x14ac:dyDescent="0.25">
      <c r="A79" s="77" t="s">
        <v>10750</v>
      </c>
      <c r="B79" s="77" t="s">
        <v>10763</v>
      </c>
      <c r="C79" s="78">
        <v>45481</v>
      </c>
      <c r="D79" s="79">
        <v>-42.7</v>
      </c>
      <c r="E79" s="79">
        <v>-11.1</v>
      </c>
      <c r="F79" s="79">
        <v>-31.6</v>
      </c>
      <c r="G79" s="78">
        <v>45481</v>
      </c>
      <c r="H79" s="77" t="s">
        <v>10764</v>
      </c>
      <c r="I79" s="80">
        <v>1593358</v>
      </c>
      <c r="J79" s="80" t="s">
        <v>1322</v>
      </c>
      <c r="K79" s="80">
        <v>212546</v>
      </c>
      <c r="L79" s="77" t="str">
        <f>VLOOKUP(I79,'ITEM NUMBER (UPDATED)'!A:B,2,0)</f>
        <v>Costco01</v>
      </c>
      <c r="M79" s="1" t="str">
        <f>VLOOKUP(I79,'ITEM NUMBER (UPDATED)'!A:C,3,0)</f>
        <v>WIN</v>
      </c>
      <c r="N79" s="1">
        <f>VLOOKUP(I79,'ITEM NUMBER (UPDATED)'!A:D,4,0)</f>
        <v>60</v>
      </c>
      <c r="O79" s="42">
        <f>VLOOKUP(I79,'ITEM NUMBER (UPDATED)'!A:F,6,0)</f>
        <v>31.6</v>
      </c>
      <c r="P79" s="120">
        <f t="shared" si="1"/>
        <v>1</v>
      </c>
      <c r="Q79" s="114">
        <v>31.6</v>
      </c>
      <c r="R79" s="84" t="b">
        <v>1</v>
      </c>
      <c r="S79" t="s">
        <v>1289</v>
      </c>
      <c r="T79" s="76" t="s">
        <v>10219</v>
      </c>
      <c r="Y79" s="76"/>
    </row>
    <row r="80" spans="1:25" x14ac:dyDescent="0.25">
      <c r="A80" s="77" t="s">
        <v>10750</v>
      </c>
      <c r="B80" s="77" t="s">
        <v>10763</v>
      </c>
      <c r="C80" s="78">
        <v>45481</v>
      </c>
      <c r="D80" s="79">
        <v>-86.72</v>
      </c>
      <c r="E80" s="79">
        <v>-9.3699999999999992</v>
      </c>
      <c r="F80" s="79">
        <v>-77.349999999999994</v>
      </c>
      <c r="G80" s="78">
        <v>45481</v>
      </c>
      <c r="H80" s="77" t="s">
        <v>10764</v>
      </c>
      <c r="I80" s="80">
        <v>1662420</v>
      </c>
      <c r="J80" s="80" t="s">
        <v>1318</v>
      </c>
      <c r="K80" s="80">
        <v>212546</v>
      </c>
      <c r="L80" s="77" t="str">
        <f>VLOOKUP(I80,'ITEM NUMBER (UPDATED)'!A:B,2,0)</f>
        <v>Costco01</v>
      </c>
      <c r="M80" s="1" t="str">
        <f>VLOOKUP(I80,'ITEM NUMBER (UPDATED)'!A:C,3,0)</f>
        <v>BLK</v>
      </c>
      <c r="N80" s="1">
        <f>VLOOKUP(I80,'ITEM NUMBER (UPDATED)'!A:D,4,0)</f>
        <v>32</v>
      </c>
      <c r="O80" s="42">
        <f>VLOOKUP(I80,'ITEM NUMBER (UPDATED)'!A:F,6,0)</f>
        <v>77.349999999999994</v>
      </c>
      <c r="P80" s="120">
        <f t="shared" si="1"/>
        <v>1</v>
      </c>
      <c r="Q80" s="114">
        <v>77.349999999999994</v>
      </c>
      <c r="R80" s="84" t="b">
        <v>1</v>
      </c>
      <c r="S80" t="s">
        <v>1289</v>
      </c>
      <c r="T80" s="76" t="s">
        <v>10219</v>
      </c>
      <c r="Y80" s="76"/>
    </row>
    <row r="81" spans="1:25" x14ac:dyDescent="0.25">
      <c r="A81" s="77" t="s">
        <v>10750</v>
      </c>
      <c r="B81" s="77" t="s">
        <v>10765</v>
      </c>
      <c r="C81" s="78">
        <v>45481</v>
      </c>
      <c r="D81" s="79">
        <v>-24.51</v>
      </c>
      <c r="E81" s="79">
        <v>0</v>
      </c>
      <c r="F81" s="79">
        <v>-24.51</v>
      </c>
      <c r="G81" s="78">
        <v>45481</v>
      </c>
      <c r="H81" s="77" t="s">
        <v>10766</v>
      </c>
      <c r="I81" s="80">
        <v>1775621</v>
      </c>
      <c r="J81" s="80" t="s">
        <v>10140</v>
      </c>
      <c r="K81" s="80">
        <v>212546</v>
      </c>
      <c r="L81" s="77" t="str">
        <f>VLOOKUP(I81,'ITEM NUMBER (UPDATED)'!A:B,2,0)</f>
        <v>Costco01</v>
      </c>
      <c r="M81" s="1" t="str">
        <f>VLOOKUP(I81,'ITEM NUMBER (UPDATED)'!A:C,3,0)</f>
        <v>PETB</v>
      </c>
      <c r="N81" s="1">
        <f>VLOOKUP(I81,'ITEM NUMBER (UPDATED)'!A:D,4,0)</f>
        <v>40</v>
      </c>
      <c r="O81" s="42">
        <f>VLOOKUP(I81,'ITEM NUMBER (UPDATED)'!A:F,6,0)</f>
        <v>25.8</v>
      </c>
      <c r="P81" s="120">
        <f t="shared" si="1"/>
        <v>0.95000000000000007</v>
      </c>
      <c r="Q81" s="114">
        <v>25.8</v>
      </c>
      <c r="R81" s="84" t="b">
        <v>1</v>
      </c>
      <c r="S81" t="s">
        <v>1289</v>
      </c>
      <c r="T81" s="76" t="s">
        <v>10219</v>
      </c>
      <c r="Y81" s="76"/>
    </row>
    <row r="82" spans="1:25" x14ac:dyDescent="0.25">
      <c r="A82" s="77" t="s">
        <v>10750</v>
      </c>
      <c r="B82" s="77" t="s">
        <v>10767</v>
      </c>
      <c r="C82" s="78">
        <v>45481</v>
      </c>
      <c r="D82" s="79">
        <v>-24.51</v>
      </c>
      <c r="E82" s="79">
        <v>0</v>
      </c>
      <c r="F82" s="79">
        <v>-24.51</v>
      </c>
      <c r="G82" s="78">
        <v>45481</v>
      </c>
      <c r="H82" s="77" t="s">
        <v>10768</v>
      </c>
      <c r="I82" s="80">
        <v>1775621</v>
      </c>
      <c r="J82" s="80" t="s">
        <v>10140</v>
      </c>
      <c r="K82" s="80">
        <v>212546</v>
      </c>
      <c r="L82" s="77" t="str">
        <f>VLOOKUP(I82,'ITEM NUMBER (UPDATED)'!A:B,2,0)</f>
        <v>Costco01</v>
      </c>
      <c r="M82" s="1" t="str">
        <f>VLOOKUP(I82,'ITEM NUMBER (UPDATED)'!A:C,3,0)</f>
        <v>PETB</v>
      </c>
      <c r="N82" s="1">
        <f>VLOOKUP(I82,'ITEM NUMBER (UPDATED)'!A:D,4,0)</f>
        <v>40</v>
      </c>
      <c r="O82" s="42">
        <f>VLOOKUP(I82,'ITEM NUMBER (UPDATED)'!A:F,6,0)</f>
        <v>25.8</v>
      </c>
      <c r="P82" s="120">
        <f t="shared" si="1"/>
        <v>0.95000000000000007</v>
      </c>
      <c r="Q82" s="114">
        <v>25.8</v>
      </c>
      <c r="R82" s="84" t="b">
        <v>1</v>
      </c>
      <c r="S82" t="s">
        <v>1289</v>
      </c>
      <c r="T82" s="76" t="s">
        <v>10219</v>
      </c>
      <c r="Y82" s="76"/>
    </row>
    <row r="83" spans="1:25" x14ac:dyDescent="0.25">
      <c r="A83" s="77" t="s">
        <v>10750</v>
      </c>
      <c r="B83" s="77" t="s">
        <v>10769</v>
      </c>
      <c r="C83" s="78">
        <v>45481</v>
      </c>
      <c r="D83" s="79">
        <v>-95.31</v>
      </c>
      <c r="E83" s="79">
        <v>-9.4600000000000009</v>
      </c>
      <c r="F83" s="79">
        <v>-85.85</v>
      </c>
      <c r="G83" s="78">
        <v>45481</v>
      </c>
      <c r="H83" s="77" t="s">
        <v>10770</v>
      </c>
      <c r="I83" s="80">
        <v>1662422</v>
      </c>
      <c r="J83" s="80" t="s">
        <v>1327</v>
      </c>
      <c r="K83" s="80">
        <v>212546</v>
      </c>
      <c r="L83" s="77" t="str">
        <f>VLOOKUP(I83,'ITEM NUMBER (UPDATED)'!A:B,2,0)</f>
        <v>Costco01</v>
      </c>
      <c r="M83" s="1" t="str">
        <f>VLOOKUP(I83,'ITEM NUMBER (UPDATED)'!A:C,3,0)</f>
        <v>BLK</v>
      </c>
      <c r="N83" s="1">
        <f>VLOOKUP(I83,'ITEM NUMBER (UPDATED)'!A:D,4,0)</f>
        <v>32</v>
      </c>
      <c r="O83" s="42">
        <f>VLOOKUP(I83,'ITEM NUMBER (UPDATED)'!A:F,6,0)</f>
        <v>85.85</v>
      </c>
      <c r="P83" s="120">
        <f t="shared" si="1"/>
        <v>1</v>
      </c>
      <c r="Q83" s="114">
        <v>85.85</v>
      </c>
      <c r="R83" s="84" t="b">
        <v>1</v>
      </c>
      <c r="S83" t="s">
        <v>1289</v>
      </c>
      <c r="T83" s="76" t="s">
        <v>10219</v>
      </c>
      <c r="Y83" s="76"/>
    </row>
    <row r="84" spans="1:25" x14ac:dyDescent="0.25">
      <c r="A84" s="77" t="s">
        <v>10750</v>
      </c>
      <c r="B84" s="77" t="s">
        <v>10769</v>
      </c>
      <c r="C84" s="78">
        <v>45481</v>
      </c>
      <c r="D84" s="79">
        <v>-26.25</v>
      </c>
      <c r="E84" s="79">
        <v>-8.7200000000000006</v>
      </c>
      <c r="F84" s="79">
        <v>-17.53</v>
      </c>
      <c r="G84" s="78">
        <v>45481</v>
      </c>
      <c r="H84" s="77" t="s">
        <v>10770</v>
      </c>
      <c r="I84" s="80">
        <v>1793725</v>
      </c>
      <c r="J84" s="80" t="s">
        <v>8898</v>
      </c>
      <c r="K84" s="80">
        <v>212546</v>
      </c>
      <c r="L84" s="77" t="str">
        <f>VLOOKUP(I84,'ITEM NUMBER (UPDATED)'!A:B,2,0)</f>
        <v>Costco01</v>
      </c>
      <c r="M84" s="1" t="str">
        <f>VLOOKUP(I84,'ITEM NUMBER (UPDATED)'!A:C,3,0)</f>
        <v>BASI</v>
      </c>
      <c r="N84" s="1">
        <f>VLOOKUP(I84,'ITEM NUMBER (UPDATED)'!A:D,4,0)</f>
        <v>15</v>
      </c>
      <c r="O84" s="42">
        <f>VLOOKUP(I84,'ITEM NUMBER (UPDATED)'!A:F,6,0)</f>
        <v>17.53</v>
      </c>
      <c r="P84" s="120">
        <f t="shared" si="1"/>
        <v>1</v>
      </c>
      <c r="Q84" s="114">
        <v>17.53</v>
      </c>
      <c r="R84" s="84" t="b">
        <v>1</v>
      </c>
      <c r="S84" t="s">
        <v>1289</v>
      </c>
      <c r="T84" s="76" t="s">
        <v>10219</v>
      </c>
      <c r="Y84" s="76"/>
    </row>
    <row r="85" spans="1:25" x14ac:dyDescent="0.25">
      <c r="A85" s="77" t="s">
        <v>10750</v>
      </c>
      <c r="B85" s="77" t="s">
        <v>10771</v>
      </c>
      <c r="C85" s="78">
        <v>45481</v>
      </c>
      <c r="D85" s="79">
        <v>-22.78</v>
      </c>
      <c r="E85" s="79">
        <v>0</v>
      </c>
      <c r="F85" s="79">
        <v>-22.78</v>
      </c>
      <c r="G85" s="78">
        <v>45481</v>
      </c>
      <c r="H85" s="77" t="s">
        <v>10772</v>
      </c>
      <c r="I85" s="80">
        <v>1529939</v>
      </c>
      <c r="J85" s="80" t="s">
        <v>1339</v>
      </c>
      <c r="K85" s="80">
        <v>212546</v>
      </c>
      <c r="L85" s="77" t="str">
        <f>VLOOKUP(I85,'ITEM NUMBER (UPDATED)'!A:B,2,0)</f>
        <v>Costco01</v>
      </c>
      <c r="M85" s="1" t="str">
        <f>VLOOKUP(I85,'ITEM NUMBER (UPDATED)'!A:C,3,0)</f>
        <v>PETB</v>
      </c>
      <c r="N85" s="1">
        <f>VLOOKUP(I85,'ITEM NUMBER (UPDATED)'!A:D,4,0)</f>
        <v>40</v>
      </c>
      <c r="O85" s="42">
        <f>VLOOKUP(I85,'ITEM NUMBER (UPDATED)'!A:F,6,0)</f>
        <v>22.78</v>
      </c>
      <c r="P85" s="120">
        <f t="shared" si="1"/>
        <v>1</v>
      </c>
      <c r="Q85" s="114">
        <v>22.78</v>
      </c>
      <c r="R85" s="84" t="b">
        <v>1</v>
      </c>
      <c r="S85" t="s">
        <v>1289</v>
      </c>
      <c r="T85" s="76" t="s">
        <v>10219</v>
      </c>
      <c r="Y85" s="76"/>
    </row>
    <row r="86" spans="1:25" x14ac:dyDescent="0.25">
      <c r="A86" s="77" t="s">
        <v>10750</v>
      </c>
      <c r="B86" s="77" t="s">
        <v>10773</v>
      </c>
      <c r="C86" s="78">
        <v>45481</v>
      </c>
      <c r="D86" s="79">
        <v>-25.55</v>
      </c>
      <c r="E86" s="79">
        <v>0</v>
      </c>
      <c r="F86" s="79">
        <v>-25.55</v>
      </c>
      <c r="G86" s="78">
        <v>45481</v>
      </c>
      <c r="H86" s="77" t="s">
        <v>10774</v>
      </c>
      <c r="I86" s="80">
        <v>1516596</v>
      </c>
      <c r="J86" s="80" t="s">
        <v>1344</v>
      </c>
      <c r="K86" s="80">
        <v>212546</v>
      </c>
      <c r="L86" s="77" t="str">
        <f>VLOOKUP(I86,'ITEM NUMBER (UPDATED)'!A:B,2,0)</f>
        <v>Costco01</v>
      </c>
      <c r="M86" s="1" t="str">
        <f>VLOOKUP(I86,'ITEM NUMBER (UPDATED)'!A:C,3,0)</f>
        <v>PETB</v>
      </c>
      <c r="N86" s="1">
        <f>VLOOKUP(I86,'ITEM NUMBER (UPDATED)'!A:D,4,0)</f>
        <v>40</v>
      </c>
      <c r="O86" s="42">
        <f>VLOOKUP(I86,'ITEM NUMBER (UPDATED)'!A:F,6,0)</f>
        <v>25.55</v>
      </c>
      <c r="P86" s="120">
        <f t="shared" si="1"/>
        <v>1</v>
      </c>
      <c r="Q86" s="114">
        <v>25.55</v>
      </c>
      <c r="R86" s="84" t="b">
        <v>1</v>
      </c>
      <c r="S86" t="s">
        <v>1289</v>
      </c>
      <c r="T86" s="76" t="s">
        <v>10219</v>
      </c>
      <c r="Y86" s="76"/>
    </row>
    <row r="87" spans="1:25" x14ac:dyDescent="0.25">
      <c r="A87" s="77" t="s">
        <v>10750</v>
      </c>
      <c r="B87" s="77" t="s">
        <v>10775</v>
      </c>
      <c r="C87" s="78">
        <v>45481</v>
      </c>
      <c r="D87" s="79">
        <v>-86.72</v>
      </c>
      <c r="E87" s="79">
        <v>-9.3699999999999992</v>
      </c>
      <c r="F87" s="79">
        <v>-77.349999999999994</v>
      </c>
      <c r="G87" s="78">
        <v>45481</v>
      </c>
      <c r="H87" s="77" t="s">
        <v>10776</v>
      </c>
      <c r="I87" s="80">
        <v>1662420</v>
      </c>
      <c r="J87" s="80" t="s">
        <v>1318</v>
      </c>
      <c r="K87" s="80">
        <v>212546</v>
      </c>
      <c r="L87" s="77" t="str">
        <f>VLOOKUP(I87,'ITEM NUMBER (UPDATED)'!A:B,2,0)</f>
        <v>Costco01</v>
      </c>
      <c r="M87" s="1" t="str">
        <f>VLOOKUP(I87,'ITEM NUMBER (UPDATED)'!A:C,3,0)</f>
        <v>BLK</v>
      </c>
      <c r="N87" s="1">
        <f>VLOOKUP(I87,'ITEM NUMBER (UPDATED)'!A:D,4,0)</f>
        <v>32</v>
      </c>
      <c r="O87" s="42">
        <f>VLOOKUP(I87,'ITEM NUMBER (UPDATED)'!A:F,6,0)</f>
        <v>77.349999999999994</v>
      </c>
      <c r="P87" s="120">
        <f t="shared" si="1"/>
        <v>1</v>
      </c>
      <c r="Q87" s="114">
        <v>77.349999999999994</v>
      </c>
      <c r="R87" s="84" t="b">
        <v>1</v>
      </c>
      <c r="S87" t="s">
        <v>1289</v>
      </c>
      <c r="T87" s="76" t="s">
        <v>10219</v>
      </c>
      <c r="Y87" s="76"/>
    </row>
    <row r="88" spans="1:25" x14ac:dyDescent="0.25">
      <c r="A88" s="77" t="s">
        <v>10750</v>
      </c>
      <c r="B88" s="77" t="s">
        <v>10777</v>
      </c>
      <c r="C88" s="78">
        <v>45481</v>
      </c>
      <c r="D88" s="79">
        <v>-86.72</v>
      </c>
      <c r="E88" s="79">
        <v>-9.3699999999999992</v>
      </c>
      <c r="F88" s="79">
        <v>-77.349999999999994</v>
      </c>
      <c r="G88" s="78">
        <v>45481</v>
      </c>
      <c r="H88" s="77" t="s">
        <v>10778</v>
      </c>
      <c r="I88" s="80">
        <v>1662420</v>
      </c>
      <c r="J88" s="80" t="s">
        <v>1318</v>
      </c>
      <c r="K88" s="80">
        <v>212546</v>
      </c>
      <c r="L88" s="77" t="str">
        <f>VLOOKUP(I88,'ITEM NUMBER (UPDATED)'!A:B,2,0)</f>
        <v>Costco01</v>
      </c>
      <c r="M88" s="1" t="str">
        <f>VLOOKUP(I88,'ITEM NUMBER (UPDATED)'!A:C,3,0)</f>
        <v>BLK</v>
      </c>
      <c r="N88" s="1">
        <f>VLOOKUP(I88,'ITEM NUMBER (UPDATED)'!A:D,4,0)</f>
        <v>32</v>
      </c>
      <c r="O88" s="42">
        <f>VLOOKUP(I88,'ITEM NUMBER (UPDATED)'!A:F,6,0)</f>
        <v>77.349999999999994</v>
      </c>
      <c r="P88" s="120">
        <f t="shared" si="1"/>
        <v>1</v>
      </c>
      <c r="Q88" s="114">
        <v>77.349999999999994</v>
      </c>
      <c r="R88" s="84" t="b">
        <v>1</v>
      </c>
      <c r="S88" t="s">
        <v>1289</v>
      </c>
      <c r="T88" s="76" t="s">
        <v>10219</v>
      </c>
      <c r="Y88" s="76"/>
    </row>
    <row r="89" spans="1:25" x14ac:dyDescent="0.25">
      <c r="A89" s="77" t="s">
        <v>10750</v>
      </c>
      <c r="B89" s="77" t="s">
        <v>10777</v>
      </c>
      <c r="C89" s="78">
        <v>45481</v>
      </c>
      <c r="D89" s="79">
        <v>-71.740000000000009</v>
      </c>
      <c r="E89" s="79">
        <v>-17.78</v>
      </c>
      <c r="F89" s="79">
        <v>-53.96</v>
      </c>
      <c r="G89" s="78">
        <v>45481</v>
      </c>
      <c r="H89" s="77" t="s">
        <v>10778</v>
      </c>
      <c r="I89" s="80">
        <v>1793728</v>
      </c>
      <c r="J89" s="80" t="s">
        <v>8897</v>
      </c>
      <c r="K89" s="80">
        <v>212546</v>
      </c>
      <c r="L89" s="77" t="str">
        <f>VLOOKUP(I89,'ITEM NUMBER (UPDATED)'!A:B,2,0)</f>
        <v>Costco01</v>
      </c>
      <c r="M89" s="1" t="str">
        <f>VLOOKUP(I89,'ITEM NUMBER (UPDATED)'!A:C,3,0)</f>
        <v>BASI</v>
      </c>
      <c r="N89" s="1">
        <f>VLOOKUP(I89,'ITEM NUMBER (UPDATED)'!A:D,4,0)</f>
        <v>15</v>
      </c>
      <c r="O89" s="42">
        <f>VLOOKUP(I89,'ITEM NUMBER (UPDATED)'!A:F,6,0)</f>
        <v>26.98</v>
      </c>
      <c r="P89" s="120">
        <f t="shared" si="1"/>
        <v>2</v>
      </c>
      <c r="Q89" s="114">
        <v>26.98</v>
      </c>
      <c r="R89" s="84" t="b">
        <v>1</v>
      </c>
      <c r="S89" t="s">
        <v>1289</v>
      </c>
      <c r="T89" s="76" t="s">
        <v>10219</v>
      </c>
      <c r="Y89" s="76"/>
    </row>
    <row r="90" spans="1:25" x14ac:dyDescent="0.25">
      <c r="A90" s="77" t="s">
        <v>10750</v>
      </c>
      <c r="B90" s="77" t="s">
        <v>10779</v>
      </c>
      <c r="C90" s="78">
        <v>45481</v>
      </c>
      <c r="D90" s="79">
        <v>-24.51</v>
      </c>
      <c r="E90" s="79">
        <v>0</v>
      </c>
      <c r="F90" s="79">
        <v>-24.51</v>
      </c>
      <c r="G90" s="78">
        <v>45481</v>
      </c>
      <c r="H90" s="77" t="s">
        <v>10780</v>
      </c>
      <c r="I90" s="80">
        <v>1775620</v>
      </c>
      <c r="J90" s="80" t="s">
        <v>10139</v>
      </c>
      <c r="K90" s="80">
        <v>212546</v>
      </c>
      <c r="L90" s="77" t="str">
        <f>VLOOKUP(I90,'ITEM NUMBER (UPDATED)'!A:B,2,0)</f>
        <v>Costco01</v>
      </c>
      <c r="M90" s="1" t="str">
        <f>VLOOKUP(I90,'ITEM NUMBER (UPDATED)'!A:C,3,0)</f>
        <v>PETB</v>
      </c>
      <c r="N90" s="1">
        <f>VLOOKUP(I90,'ITEM NUMBER (UPDATED)'!A:D,4,0)</f>
        <v>40</v>
      </c>
      <c r="O90" s="42">
        <f>VLOOKUP(I90,'ITEM NUMBER (UPDATED)'!A:F,6,0)</f>
        <v>25.8</v>
      </c>
      <c r="P90" s="120">
        <f t="shared" si="1"/>
        <v>0.95000000000000007</v>
      </c>
      <c r="Q90" s="114">
        <v>25.8</v>
      </c>
      <c r="R90" s="84" t="b">
        <v>1</v>
      </c>
      <c r="S90" t="s">
        <v>1289</v>
      </c>
      <c r="T90" s="76" t="s">
        <v>10219</v>
      </c>
      <c r="Y90" s="76"/>
    </row>
    <row r="91" spans="1:25" x14ac:dyDescent="0.25">
      <c r="A91" s="77" t="s">
        <v>10781</v>
      </c>
      <c r="B91" s="77" t="s">
        <v>10782</v>
      </c>
      <c r="C91" s="78">
        <v>45482</v>
      </c>
      <c r="D91" s="79">
        <v>-32.380000000000003</v>
      </c>
      <c r="E91" s="79">
        <v>-9.8800000000000008</v>
      </c>
      <c r="F91" s="79">
        <v>-22.5</v>
      </c>
      <c r="G91" s="78">
        <v>45482</v>
      </c>
      <c r="H91" s="77" t="s">
        <v>10783</v>
      </c>
      <c r="I91" s="80">
        <v>1663069</v>
      </c>
      <c r="J91" s="80" t="s">
        <v>5742</v>
      </c>
      <c r="K91" s="80">
        <v>212561</v>
      </c>
      <c r="L91" s="77" t="str">
        <f>VLOOKUP(I91,'ITEM NUMBER (UPDATED)'!A:B,2,0)</f>
        <v>Costco01</v>
      </c>
      <c r="M91" s="1" t="str">
        <f>VLOOKUP(I91,'ITEM NUMBER (UPDATED)'!A:C,3,0)</f>
        <v>BATH</v>
      </c>
      <c r="N91" s="1">
        <f>VLOOKUP(I91,'ITEM NUMBER (UPDATED)'!A:D,4,0)</f>
        <v>55</v>
      </c>
      <c r="O91" s="42">
        <f>VLOOKUP(I91,'ITEM NUMBER (UPDATED)'!A:F,6,0)</f>
        <v>22.5</v>
      </c>
      <c r="P91" s="120">
        <f t="shared" si="1"/>
        <v>1</v>
      </c>
      <c r="Q91" s="114">
        <v>22.5</v>
      </c>
      <c r="R91" s="84" t="b">
        <v>1</v>
      </c>
      <c r="S91" t="s">
        <v>1289</v>
      </c>
      <c r="T91" s="76" t="s">
        <v>10219</v>
      </c>
      <c r="Y91" s="76"/>
    </row>
    <row r="92" spans="1:25" x14ac:dyDescent="0.25">
      <c r="A92" s="77" t="s">
        <v>10781</v>
      </c>
      <c r="B92" s="77" t="s">
        <v>10784</v>
      </c>
      <c r="C92" s="78">
        <v>45482</v>
      </c>
      <c r="D92" s="79">
        <v>-25.88</v>
      </c>
      <c r="E92" s="79">
        <v>-8.7200000000000006</v>
      </c>
      <c r="F92" s="79">
        <v>-17.16</v>
      </c>
      <c r="G92" s="78">
        <v>45482</v>
      </c>
      <c r="H92" s="77" t="s">
        <v>10785</v>
      </c>
      <c r="I92" s="80">
        <v>1793724</v>
      </c>
      <c r="J92" s="80" t="s">
        <v>8895</v>
      </c>
      <c r="K92" s="80">
        <v>212563</v>
      </c>
      <c r="L92" s="77" t="str">
        <f>VLOOKUP(I92,'ITEM NUMBER (UPDATED)'!A:B,2,0)</f>
        <v>Costco01</v>
      </c>
      <c r="M92" s="1" t="str">
        <f>VLOOKUP(I92,'ITEM NUMBER (UPDATED)'!A:C,3,0)</f>
        <v>BASI</v>
      </c>
      <c r="N92" s="1">
        <f>VLOOKUP(I92,'ITEM NUMBER (UPDATED)'!A:D,4,0)</f>
        <v>15</v>
      </c>
      <c r="O92" s="42">
        <f>VLOOKUP(I92,'ITEM NUMBER (UPDATED)'!A:F,6,0)</f>
        <v>17.16</v>
      </c>
      <c r="P92" s="120">
        <f t="shared" si="1"/>
        <v>1</v>
      </c>
      <c r="Q92" s="114">
        <v>17.16</v>
      </c>
      <c r="R92" s="84" t="b">
        <v>1</v>
      </c>
      <c r="S92" t="s">
        <v>1289</v>
      </c>
      <c r="T92" s="76" t="s">
        <v>10219</v>
      </c>
      <c r="Y92" s="76"/>
    </row>
    <row r="93" spans="1:25" x14ac:dyDescent="0.25">
      <c r="A93" s="77" t="s">
        <v>10781</v>
      </c>
      <c r="B93" s="77" t="s">
        <v>10786</v>
      </c>
      <c r="C93" s="78">
        <v>45482</v>
      </c>
      <c r="D93" s="79">
        <v>-22.78</v>
      </c>
      <c r="E93" s="79">
        <v>0</v>
      </c>
      <c r="F93" s="79">
        <v>-22.78</v>
      </c>
      <c r="G93" s="78">
        <v>45482</v>
      </c>
      <c r="H93" s="77" t="s">
        <v>10787</v>
      </c>
      <c r="I93" s="80">
        <v>1529944</v>
      </c>
      <c r="J93" s="80" t="s">
        <v>1330</v>
      </c>
      <c r="K93" s="80">
        <v>212563</v>
      </c>
      <c r="L93" s="77" t="str">
        <f>VLOOKUP(I93,'ITEM NUMBER (UPDATED)'!A:B,2,0)</f>
        <v>Costco01</v>
      </c>
      <c r="M93" s="1" t="str">
        <f>VLOOKUP(I93,'ITEM NUMBER (UPDATED)'!A:C,3,0)</f>
        <v>PETB</v>
      </c>
      <c r="N93" s="1">
        <f>VLOOKUP(I93,'ITEM NUMBER (UPDATED)'!A:D,4,0)</f>
        <v>40</v>
      </c>
      <c r="O93" s="42">
        <f>VLOOKUP(I93,'ITEM NUMBER (UPDATED)'!A:F,6,0)</f>
        <v>22.78</v>
      </c>
      <c r="P93" s="120">
        <f t="shared" si="1"/>
        <v>1</v>
      </c>
      <c r="Q93" s="114">
        <v>22.78</v>
      </c>
      <c r="R93" s="84" t="b">
        <v>1</v>
      </c>
      <c r="S93" t="s">
        <v>1289</v>
      </c>
      <c r="T93" s="76" t="s">
        <v>10219</v>
      </c>
      <c r="Y93" s="76"/>
    </row>
    <row r="94" spans="1:25" x14ac:dyDescent="0.25">
      <c r="A94" s="77" t="s">
        <v>10781</v>
      </c>
      <c r="B94" s="77" t="s">
        <v>10788</v>
      </c>
      <c r="C94" s="78">
        <v>45482</v>
      </c>
      <c r="D94" s="79">
        <v>-39</v>
      </c>
      <c r="E94" s="79">
        <v>0</v>
      </c>
      <c r="F94" s="79">
        <v>-39</v>
      </c>
      <c r="G94" s="78">
        <v>45482</v>
      </c>
      <c r="H94" s="77" t="s">
        <v>10789</v>
      </c>
      <c r="I94" s="80">
        <v>1529947</v>
      </c>
      <c r="J94" s="80" t="s">
        <v>1294</v>
      </c>
      <c r="K94" s="80">
        <v>212563</v>
      </c>
      <c r="L94" s="77" t="str">
        <f>VLOOKUP(I94,'ITEM NUMBER (UPDATED)'!A:B,2,0)</f>
        <v>Costco01</v>
      </c>
      <c r="M94" s="1" t="str">
        <f>VLOOKUP(I94,'ITEM NUMBER (UPDATED)'!A:C,3,0)</f>
        <v>PETB</v>
      </c>
      <c r="N94" s="1">
        <f>VLOOKUP(I94,'ITEM NUMBER (UPDATED)'!A:D,4,0)</f>
        <v>40</v>
      </c>
      <c r="O94" s="42">
        <f>VLOOKUP(I94,'ITEM NUMBER (UPDATED)'!A:F,6,0)</f>
        <v>39</v>
      </c>
      <c r="P94" s="120">
        <f t="shared" si="1"/>
        <v>1</v>
      </c>
      <c r="Q94" s="114">
        <v>39</v>
      </c>
      <c r="R94" s="84" t="b">
        <v>1</v>
      </c>
      <c r="S94" t="s">
        <v>1289</v>
      </c>
      <c r="T94" s="76" t="s">
        <v>10219</v>
      </c>
      <c r="Y94" s="76"/>
    </row>
    <row r="95" spans="1:25" x14ac:dyDescent="0.25">
      <c r="A95" s="77" t="s">
        <v>10781</v>
      </c>
      <c r="B95" s="77" t="s">
        <v>10790</v>
      </c>
      <c r="C95" s="78">
        <v>45482</v>
      </c>
      <c r="D95" s="79">
        <v>-555.1</v>
      </c>
      <c r="E95" s="79">
        <v>-144.30000000000001</v>
      </c>
      <c r="F95" s="79">
        <v>-410.8</v>
      </c>
      <c r="G95" s="78">
        <v>45482</v>
      </c>
      <c r="H95" s="77" t="s">
        <v>10791</v>
      </c>
      <c r="I95" s="80">
        <v>1540784</v>
      </c>
      <c r="J95" s="80" t="s">
        <v>1297</v>
      </c>
      <c r="K95" s="80">
        <v>212563</v>
      </c>
      <c r="L95" s="77" t="str">
        <f>VLOOKUP(I95,'ITEM NUMBER (UPDATED)'!A:B,2,0)</f>
        <v>Costco01</v>
      </c>
      <c r="M95" s="1" t="str">
        <f>VLOOKUP(I95,'ITEM NUMBER (UPDATED)'!A:C,3,0)</f>
        <v>WIN</v>
      </c>
      <c r="N95" s="1">
        <f>VLOOKUP(I95,'ITEM NUMBER (UPDATED)'!A:D,4,0)</f>
        <v>60</v>
      </c>
      <c r="O95" s="42">
        <f>VLOOKUP(I95,'ITEM NUMBER (UPDATED)'!A:F,6,0)</f>
        <v>31.6</v>
      </c>
      <c r="P95" s="120">
        <f t="shared" si="1"/>
        <v>13</v>
      </c>
      <c r="Q95" s="114">
        <v>31.6</v>
      </c>
      <c r="R95" s="84" t="b">
        <v>1</v>
      </c>
      <c r="S95" t="s">
        <v>1289</v>
      </c>
      <c r="T95" s="76" t="s">
        <v>10219</v>
      </c>
      <c r="Y95" s="76"/>
    </row>
    <row r="96" spans="1:25" x14ac:dyDescent="0.25">
      <c r="A96" s="77" t="s">
        <v>10792</v>
      </c>
      <c r="B96" s="77" t="s">
        <v>10793</v>
      </c>
      <c r="C96" s="78">
        <v>45483</v>
      </c>
      <c r="D96" s="79">
        <v>-95.31</v>
      </c>
      <c r="E96" s="79">
        <v>-9.4600000000000009</v>
      </c>
      <c r="F96" s="79">
        <v>-85.85</v>
      </c>
      <c r="G96" s="78">
        <v>45483</v>
      </c>
      <c r="H96" s="77" t="s">
        <v>10794</v>
      </c>
      <c r="I96" s="80">
        <v>1662421</v>
      </c>
      <c r="J96" s="80" t="s">
        <v>1300</v>
      </c>
      <c r="K96" s="80">
        <v>212667</v>
      </c>
      <c r="L96" s="77" t="str">
        <f>VLOOKUP(I96,'ITEM NUMBER (UPDATED)'!A:B,2,0)</f>
        <v>Costco01</v>
      </c>
      <c r="M96" s="1" t="str">
        <f>VLOOKUP(I96,'ITEM NUMBER (UPDATED)'!A:C,3,0)</f>
        <v>BLK</v>
      </c>
      <c r="N96" s="1">
        <f>VLOOKUP(I96,'ITEM NUMBER (UPDATED)'!A:D,4,0)</f>
        <v>32</v>
      </c>
      <c r="O96" s="42">
        <f>VLOOKUP(I96,'ITEM NUMBER (UPDATED)'!A:F,6,0)</f>
        <v>85.85</v>
      </c>
      <c r="P96" s="120">
        <f t="shared" si="1"/>
        <v>1</v>
      </c>
      <c r="Q96" s="114">
        <v>85.85</v>
      </c>
      <c r="R96" s="84" t="b">
        <v>1</v>
      </c>
      <c r="S96" t="s">
        <v>1289</v>
      </c>
      <c r="T96" s="76" t="s">
        <v>10219</v>
      </c>
      <c r="Y96" s="76"/>
    </row>
    <row r="97" spans="1:25" x14ac:dyDescent="0.25">
      <c r="A97" s="77" t="s">
        <v>10792</v>
      </c>
      <c r="B97" s="77" t="s">
        <v>10795</v>
      </c>
      <c r="C97" s="78">
        <v>45483</v>
      </c>
      <c r="D97" s="79">
        <v>-42.7</v>
      </c>
      <c r="E97" s="79">
        <v>-11.1</v>
      </c>
      <c r="F97" s="79">
        <v>-31.6</v>
      </c>
      <c r="G97" s="78">
        <v>45483</v>
      </c>
      <c r="H97" s="77" t="s">
        <v>10796</v>
      </c>
      <c r="I97" s="80">
        <v>1540784</v>
      </c>
      <c r="J97" s="80" t="s">
        <v>1297</v>
      </c>
      <c r="K97" s="80">
        <v>212667</v>
      </c>
      <c r="L97" s="77" t="str">
        <f>VLOOKUP(I97,'ITEM NUMBER (UPDATED)'!A:B,2,0)</f>
        <v>Costco01</v>
      </c>
      <c r="M97" s="1" t="str">
        <f>VLOOKUP(I97,'ITEM NUMBER (UPDATED)'!A:C,3,0)</f>
        <v>WIN</v>
      </c>
      <c r="N97" s="1">
        <f>VLOOKUP(I97,'ITEM NUMBER (UPDATED)'!A:D,4,0)</f>
        <v>60</v>
      </c>
      <c r="O97" s="42">
        <f>VLOOKUP(I97,'ITEM NUMBER (UPDATED)'!A:F,6,0)</f>
        <v>31.6</v>
      </c>
      <c r="P97" s="120">
        <f t="shared" si="1"/>
        <v>1</v>
      </c>
      <c r="Q97" s="114">
        <v>31.6</v>
      </c>
      <c r="R97" s="84" t="b">
        <v>1</v>
      </c>
      <c r="S97" t="s">
        <v>1289</v>
      </c>
      <c r="T97" s="76" t="s">
        <v>10219</v>
      </c>
      <c r="Y97" s="76"/>
    </row>
    <row r="98" spans="1:25" x14ac:dyDescent="0.25">
      <c r="A98" s="77" t="s">
        <v>10792</v>
      </c>
      <c r="B98" s="77" t="s">
        <v>10797</v>
      </c>
      <c r="C98" s="78">
        <v>45483</v>
      </c>
      <c r="D98" s="79">
        <v>-170.8</v>
      </c>
      <c r="E98" s="79">
        <v>-44.4</v>
      </c>
      <c r="F98" s="79">
        <v>-126.4</v>
      </c>
      <c r="G98" s="78">
        <v>45483</v>
      </c>
      <c r="H98" s="77" t="s">
        <v>10798</v>
      </c>
      <c r="I98" s="80">
        <v>1540785</v>
      </c>
      <c r="J98" s="80" t="s">
        <v>1328</v>
      </c>
      <c r="K98" s="80">
        <v>212667</v>
      </c>
      <c r="L98" s="77" t="str">
        <f>VLOOKUP(I98,'ITEM NUMBER (UPDATED)'!A:B,2,0)</f>
        <v>Costco01</v>
      </c>
      <c r="M98" s="1" t="str">
        <f>VLOOKUP(I98,'ITEM NUMBER (UPDATED)'!A:C,3,0)</f>
        <v>WIN</v>
      </c>
      <c r="N98" s="1">
        <f>VLOOKUP(I98,'ITEM NUMBER (UPDATED)'!A:D,4,0)</f>
        <v>60</v>
      </c>
      <c r="O98" s="42">
        <f>VLOOKUP(I98,'ITEM NUMBER (UPDATED)'!A:F,6,0)</f>
        <v>31.6</v>
      </c>
      <c r="P98" s="120">
        <f t="shared" si="1"/>
        <v>4</v>
      </c>
      <c r="Q98" s="114">
        <v>31.6</v>
      </c>
      <c r="R98" s="84" t="b">
        <v>1</v>
      </c>
      <c r="S98" t="s">
        <v>1289</v>
      </c>
      <c r="T98" s="76" t="s">
        <v>10219</v>
      </c>
      <c r="Y98" s="76"/>
    </row>
    <row r="99" spans="1:25" x14ac:dyDescent="0.25">
      <c r="A99" s="77" t="s">
        <v>10792</v>
      </c>
      <c r="B99" s="77" t="s">
        <v>10797</v>
      </c>
      <c r="C99" s="78">
        <v>45483</v>
      </c>
      <c r="D99" s="79">
        <v>-298.89999999999998</v>
      </c>
      <c r="E99" s="79">
        <v>-77.7</v>
      </c>
      <c r="F99" s="79">
        <v>-221.2</v>
      </c>
      <c r="G99" s="78">
        <v>45483</v>
      </c>
      <c r="H99" s="77" t="s">
        <v>10798</v>
      </c>
      <c r="I99" s="80">
        <v>1593359</v>
      </c>
      <c r="J99" s="80" t="s">
        <v>1316</v>
      </c>
      <c r="K99" s="80">
        <v>212667</v>
      </c>
      <c r="L99" s="77" t="str">
        <f>VLOOKUP(I99,'ITEM NUMBER (UPDATED)'!A:B,2,0)</f>
        <v>Costco01</v>
      </c>
      <c r="M99" s="1" t="str">
        <f>VLOOKUP(I99,'ITEM NUMBER (UPDATED)'!A:C,3,0)</f>
        <v>WIN</v>
      </c>
      <c r="N99" s="1">
        <f>VLOOKUP(I99,'ITEM NUMBER (UPDATED)'!A:D,4,0)</f>
        <v>60</v>
      </c>
      <c r="O99" s="42">
        <f>VLOOKUP(I99,'ITEM NUMBER (UPDATED)'!A:F,6,0)</f>
        <v>31.6</v>
      </c>
      <c r="P99" s="120">
        <f t="shared" si="1"/>
        <v>6.9999999999999991</v>
      </c>
      <c r="Q99" s="114">
        <v>31.6</v>
      </c>
      <c r="R99" s="84" t="b">
        <v>1</v>
      </c>
      <c r="S99" t="s">
        <v>1289</v>
      </c>
      <c r="T99" s="76" t="s">
        <v>10219</v>
      </c>
      <c r="Y99" s="76"/>
    </row>
    <row r="100" spans="1:25" x14ac:dyDescent="0.25">
      <c r="A100" s="77" t="s">
        <v>10792</v>
      </c>
      <c r="B100" s="77" t="s">
        <v>10797</v>
      </c>
      <c r="C100" s="78">
        <v>45483</v>
      </c>
      <c r="D100" s="79">
        <v>-52.5</v>
      </c>
      <c r="E100" s="79">
        <v>-17.440000000000001</v>
      </c>
      <c r="F100" s="79">
        <v>-35.06</v>
      </c>
      <c r="G100" s="78">
        <v>45483</v>
      </c>
      <c r="H100" s="77" t="s">
        <v>10798</v>
      </c>
      <c r="I100" s="80">
        <v>1793725</v>
      </c>
      <c r="J100" s="80" t="s">
        <v>8898</v>
      </c>
      <c r="K100" s="80">
        <v>212667</v>
      </c>
      <c r="L100" s="77" t="str">
        <f>VLOOKUP(I100,'ITEM NUMBER (UPDATED)'!A:B,2,0)</f>
        <v>Costco01</v>
      </c>
      <c r="M100" s="1" t="str">
        <f>VLOOKUP(I100,'ITEM NUMBER (UPDATED)'!A:C,3,0)</f>
        <v>BASI</v>
      </c>
      <c r="N100" s="1">
        <f>VLOOKUP(I100,'ITEM NUMBER (UPDATED)'!A:D,4,0)</f>
        <v>15</v>
      </c>
      <c r="O100" s="42">
        <f>VLOOKUP(I100,'ITEM NUMBER (UPDATED)'!A:F,6,0)</f>
        <v>17.53</v>
      </c>
      <c r="P100" s="120">
        <f t="shared" si="1"/>
        <v>2</v>
      </c>
      <c r="Q100" s="114">
        <v>17.53</v>
      </c>
      <c r="R100" s="84" t="b">
        <v>1</v>
      </c>
      <c r="S100" t="s">
        <v>1289</v>
      </c>
      <c r="T100" s="76" t="s">
        <v>10219</v>
      </c>
      <c r="Y100" s="76"/>
    </row>
    <row r="101" spans="1:25" x14ac:dyDescent="0.25">
      <c r="A101" s="77" t="s">
        <v>10792</v>
      </c>
      <c r="B101" s="77" t="s">
        <v>10799</v>
      </c>
      <c r="C101" s="78">
        <v>45483</v>
      </c>
      <c r="D101" s="79">
        <v>-49.02</v>
      </c>
      <c r="E101" s="79">
        <v>0</v>
      </c>
      <c r="F101" s="79">
        <v>-49.02</v>
      </c>
      <c r="G101" s="78">
        <v>45483</v>
      </c>
      <c r="H101" s="77" t="s">
        <v>10800</v>
      </c>
      <c r="I101" s="80">
        <v>1775623</v>
      </c>
      <c r="J101" s="80" t="s">
        <v>10142</v>
      </c>
      <c r="K101" s="80">
        <v>212667</v>
      </c>
      <c r="L101" s="77" t="str">
        <f>VLOOKUP(I101,'ITEM NUMBER (UPDATED)'!A:B,2,0)</f>
        <v>Costco01</v>
      </c>
      <c r="M101" s="1" t="str">
        <f>VLOOKUP(I101,'ITEM NUMBER (UPDATED)'!A:C,3,0)</f>
        <v>PETB</v>
      </c>
      <c r="N101" s="1">
        <f>VLOOKUP(I101,'ITEM NUMBER (UPDATED)'!A:D,4,0)</f>
        <v>40</v>
      </c>
      <c r="O101" s="42">
        <f>VLOOKUP(I101,'ITEM NUMBER (UPDATED)'!A:F,6,0)</f>
        <v>25.8</v>
      </c>
      <c r="P101" s="120">
        <f t="shared" si="1"/>
        <v>1.9000000000000001</v>
      </c>
      <c r="Q101" s="114">
        <v>25.8</v>
      </c>
      <c r="R101" s="84" t="b">
        <v>1</v>
      </c>
      <c r="S101" t="s">
        <v>1289</v>
      </c>
      <c r="T101" s="76" t="s">
        <v>10219</v>
      </c>
      <c r="Y101" s="76"/>
    </row>
    <row r="102" spans="1:25" x14ac:dyDescent="0.25">
      <c r="A102" s="77" t="s">
        <v>10792</v>
      </c>
      <c r="B102" s="77" t="s">
        <v>10801</v>
      </c>
      <c r="C102" s="78">
        <v>45483</v>
      </c>
      <c r="D102" s="79">
        <v>-26.25</v>
      </c>
      <c r="E102" s="79">
        <v>-8.7200000000000006</v>
      </c>
      <c r="F102" s="79">
        <v>-17.53</v>
      </c>
      <c r="G102" s="78">
        <v>45483</v>
      </c>
      <c r="H102" s="77" t="s">
        <v>10802</v>
      </c>
      <c r="I102" s="80">
        <v>1793725</v>
      </c>
      <c r="J102" s="80" t="s">
        <v>8898</v>
      </c>
      <c r="K102" s="80">
        <v>212667</v>
      </c>
      <c r="L102" s="77" t="str">
        <f>VLOOKUP(I102,'ITEM NUMBER (UPDATED)'!A:B,2,0)</f>
        <v>Costco01</v>
      </c>
      <c r="M102" s="1" t="str">
        <f>VLOOKUP(I102,'ITEM NUMBER (UPDATED)'!A:C,3,0)</f>
        <v>BASI</v>
      </c>
      <c r="N102" s="1">
        <f>VLOOKUP(I102,'ITEM NUMBER (UPDATED)'!A:D,4,0)</f>
        <v>15</v>
      </c>
      <c r="O102" s="42">
        <f>VLOOKUP(I102,'ITEM NUMBER (UPDATED)'!A:F,6,0)</f>
        <v>17.53</v>
      </c>
      <c r="P102" s="120">
        <f t="shared" si="1"/>
        <v>1</v>
      </c>
      <c r="Q102" s="114">
        <v>17.53</v>
      </c>
      <c r="R102" s="84" t="b">
        <v>1</v>
      </c>
      <c r="S102" t="s">
        <v>1289</v>
      </c>
      <c r="T102" s="76" t="s">
        <v>10219</v>
      </c>
      <c r="Y102" s="76"/>
    </row>
    <row r="103" spans="1:25" x14ac:dyDescent="0.25">
      <c r="A103" s="77" t="s">
        <v>10792</v>
      </c>
      <c r="B103" s="77" t="s">
        <v>10803</v>
      </c>
      <c r="C103" s="78">
        <v>45483</v>
      </c>
      <c r="D103" s="79">
        <v>-24.51</v>
      </c>
      <c r="E103" s="79">
        <v>0</v>
      </c>
      <c r="F103" s="79">
        <v>-24.51</v>
      </c>
      <c r="G103" s="78">
        <v>45483</v>
      </c>
      <c r="H103" s="77" t="s">
        <v>10804</v>
      </c>
      <c r="I103" s="80">
        <v>1775619</v>
      </c>
      <c r="J103" s="80" t="s">
        <v>10138</v>
      </c>
      <c r="K103" s="80">
        <v>212667</v>
      </c>
      <c r="L103" s="77" t="str">
        <f>VLOOKUP(I103,'ITEM NUMBER (UPDATED)'!A:B,2,0)</f>
        <v>Costco01</v>
      </c>
      <c r="M103" s="1" t="str">
        <f>VLOOKUP(I103,'ITEM NUMBER (UPDATED)'!A:C,3,0)</f>
        <v>PETB</v>
      </c>
      <c r="N103" s="1">
        <f>VLOOKUP(I103,'ITEM NUMBER (UPDATED)'!A:D,4,0)</f>
        <v>40</v>
      </c>
      <c r="O103" s="42">
        <f>VLOOKUP(I103,'ITEM NUMBER (UPDATED)'!A:F,6,0)</f>
        <v>25.8</v>
      </c>
      <c r="P103" s="120">
        <f t="shared" si="1"/>
        <v>0.95000000000000007</v>
      </c>
      <c r="Q103" s="114">
        <v>25.8</v>
      </c>
      <c r="R103" s="84" t="b">
        <v>1</v>
      </c>
      <c r="S103" t="s">
        <v>1289</v>
      </c>
      <c r="T103" s="76" t="s">
        <v>10219</v>
      </c>
      <c r="Y103" s="76"/>
    </row>
    <row r="104" spans="1:25" x14ac:dyDescent="0.25">
      <c r="A104" s="77" t="s">
        <v>10792</v>
      </c>
      <c r="B104" s="77" t="s">
        <v>10805</v>
      </c>
      <c r="C104" s="78">
        <v>45483</v>
      </c>
      <c r="D104" s="79">
        <v>-190.62</v>
      </c>
      <c r="E104" s="79">
        <v>-18.920000000000002</v>
      </c>
      <c r="F104" s="79">
        <v>-171.7</v>
      </c>
      <c r="G104" s="78">
        <v>45483</v>
      </c>
      <c r="H104" s="77" t="s">
        <v>10806</v>
      </c>
      <c r="I104" s="80">
        <v>1662421</v>
      </c>
      <c r="J104" s="80" t="s">
        <v>1300</v>
      </c>
      <c r="K104" s="80">
        <v>212667</v>
      </c>
      <c r="L104" s="77" t="str">
        <f>VLOOKUP(I104,'ITEM NUMBER (UPDATED)'!A:B,2,0)</f>
        <v>Costco01</v>
      </c>
      <c r="M104" s="1" t="str">
        <f>VLOOKUP(I104,'ITEM NUMBER (UPDATED)'!A:C,3,0)</f>
        <v>BLK</v>
      </c>
      <c r="N104" s="1">
        <f>VLOOKUP(I104,'ITEM NUMBER (UPDATED)'!A:D,4,0)</f>
        <v>32</v>
      </c>
      <c r="O104" s="42">
        <f>VLOOKUP(I104,'ITEM NUMBER (UPDATED)'!A:F,6,0)</f>
        <v>85.85</v>
      </c>
      <c r="P104" s="120">
        <f t="shared" si="1"/>
        <v>2</v>
      </c>
      <c r="Q104" s="114">
        <v>85.85</v>
      </c>
      <c r="R104" s="84" t="b">
        <v>1</v>
      </c>
      <c r="S104" t="s">
        <v>1289</v>
      </c>
      <c r="T104" s="76" t="s">
        <v>10219</v>
      </c>
      <c r="Y104" s="76"/>
    </row>
    <row r="105" spans="1:25" x14ac:dyDescent="0.25">
      <c r="A105" s="77" t="s">
        <v>10792</v>
      </c>
      <c r="B105" s="77" t="s">
        <v>10805</v>
      </c>
      <c r="C105" s="78">
        <v>45483</v>
      </c>
      <c r="D105" s="79">
        <v>-32.4</v>
      </c>
      <c r="E105" s="79">
        <v>-8.86</v>
      </c>
      <c r="F105" s="79">
        <v>-23.54</v>
      </c>
      <c r="G105" s="78">
        <v>45483</v>
      </c>
      <c r="H105" s="77" t="s">
        <v>10806</v>
      </c>
      <c r="I105" s="80">
        <v>1793726</v>
      </c>
      <c r="J105" s="80" t="s">
        <v>8896</v>
      </c>
      <c r="K105" s="80">
        <v>212667</v>
      </c>
      <c r="L105" s="77" t="str">
        <f>VLOOKUP(I105,'ITEM NUMBER (UPDATED)'!A:B,2,0)</f>
        <v>Costco01</v>
      </c>
      <c r="M105" s="1" t="str">
        <f>VLOOKUP(I105,'ITEM NUMBER (UPDATED)'!A:C,3,0)</f>
        <v>BASI</v>
      </c>
      <c r="N105" s="1">
        <f>VLOOKUP(I105,'ITEM NUMBER (UPDATED)'!A:D,4,0)</f>
        <v>15</v>
      </c>
      <c r="O105" s="42">
        <f>VLOOKUP(I105,'ITEM NUMBER (UPDATED)'!A:F,6,0)</f>
        <v>23.54</v>
      </c>
      <c r="P105" s="120">
        <f t="shared" si="1"/>
        <v>1</v>
      </c>
      <c r="Q105" s="114">
        <v>23.54</v>
      </c>
      <c r="R105" s="84" t="b">
        <v>1</v>
      </c>
      <c r="S105" t="s">
        <v>1289</v>
      </c>
      <c r="T105" s="76" t="s">
        <v>10219</v>
      </c>
      <c r="Y105" s="76"/>
    </row>
    <row r="106" spans="1:25" x14ac:dyDescent="0.25">
      <c r="A106" s="77" t="s">
        <v>10792</v>
      </c>
      <c r="B106" s="77" t="s">
        <v>10807</v>
      </c>
      <c r="C106" s="78">
        <v>45483</v>
      </c>
      <c r="D106" s="79">
        <v>-24.51</v>
      </c>
      <c r="E106" s="79">
        <v>0</v>
      </c>
      <c r="F106" s="79">
        <v>-24.51</v>
      </c>
      <c r="G106" s="78">
        <v>45483</v>
      </c>
      <c r="H106" s="77" t="s">
        <v>10808</v>
      </c>
      <c r="I106" s="80">
        <v>1775619</v>
      </c>
      <c r="J106" s="80" t="s">
        <v>10138</v>
      </c>
      <c r="K106" s="80">
        <v>212667</v>
      </c>
      <c r="L106" s="77" t="str">
        <f>VLOOKUP(I106,'ITEM NUMBER (UPDATED)'!A:B,2,0)</f>
        <v>Costco01</v>
      </c>
      <c r="M106" s="1" t="str">
        <f>VLOOKUP(I106,'ITEM NUMBER (UPDATED)'!A:C,3,0)</f>
        <v>PETB</v>
      </c>
      <c r="N106" s="1">
        <f>VLOOKUP(I106,'ITEM NUMBER (UPDATED)'!A:D,4,0)</f>
        <v>40</v>
      </c>
      <c r="O106" s="42">
        <f>VLOOKUP(I106,'ITEM NUMBER (UPDATED)'!A:F,6,0)</f>
        <v>25.8</v>
      </c>
      <c r="P106" s="120">
        <f t="shared" si="1"/>
        <v>0.95000000000000007</v>
      </c>
      <c r="Q106" s="114">
        <v>25.8</v>
      </c>
      <c r="R106" s="84" t="b">
        <v>1</v>
      </c>
      <c r="S106" t="s">
        <v>1289</v>
      </c>
      <c r="T106" s="76" t="s">
        <v>10219</v>
      </c>
      <c r="Y106" s="76"/>
    </row>
    <row r="107" spans="1:25" x14ac:dyDescent="0.25">
      <c r="A107" s="77" t="s">
        <v>10809</v>
      </c>
      <c r="B107" s="77" t="s">
        <v>10810</v>
      </c>
      <c r="C107" s="78">
        <v>45484</v>
      </c>
      <c r="D107" s="79">
        <v>-24.51</v>
      </c>
      <c r="E107" s="79">
        <v>0</v>
      </c>
      <c r="F107" s="79">
        <v>-24.51</v>
      </c>
      <c r="G107" s="78">
        <v>45484</v>
      </c>
      <c r="H107" s="77" t="s">
        <v>10811</v>
      </c>
      <c r="I107" s="80">
        <v>1775620</v>
      </c>
      <c r="J107" s="80" t="s">
        <v>10139</v>
      </c>
      <c r="K107" s="80">
        <v>212753</v>
      </c>
      <c r="L107" s="77" t="str">
        <f>VLOOKUP(I107,'ITEM NUMBER (UPDATED)'!A:B,2,0)</f>
        <v>Costco01</v>
      </c>
      <c r="M107" s="1" t="str">
        <f>VLOOKUP(I107,'ITEM NUMBER (UPDATED)'!A:C,3,0)</f>
        <v>PETB</v>
      </c>
      <c r="N107" s="1">
        <f>VLOOKUP(I107,'ITEM NUMBER (UPDATED)'!A:D,4,0)</f>
        <v>40</v>
      </c>
      <c r="O107" s="42">
        <f>VLOOKUP(I107,'ITEM NUMBER (UPDATED)'!A:F,6,0)</f>
        <v>25.8</v>
      </c>
      <c r="P107" s="120">
        <f t="shared" si="1"/>
        <v>0.95000000000000007</v>
      </c>
      <c r="Q107" s="114">
        <v>25.8</v>
      </c>
      <c r="R107" s="84" t="b">
        <v>1</v>
      </c>
      <c r="S107" t="s">
        <v>1289</v>
      </c>
      <c r="T107" s="76" t="s">
        <v>10219</v>
      </c>
      <c r="Y107" s="76"/>
    </row>
    <row r="108" spans="1:25" x14ac:dyDescent="0.25">
      <c r="A108" s="77" t="s">
        <v>10809</v>
      </c>
      <c r="B108" s="77" t="s">
        <v>10812</v>
      </c>
      <c r="C108" s="78">
        <v>45484</v>
      </c>
      <c r="D108" s="79">
        <v>-24.51</v>
      </c>
      <c r="E108" s="79">
        <v>0</v>
      </c>
      <c r="F108" s="79">
        <v>-24.51</v>
      </c>
      <c r="G108" s="78">
        <v>45484</v>
      </c>
      <c r="H108" s="77" t="s">
        <v>10813</v>
      </c>
      <c r="I108" s="80">
        <v>1775619</v>
      </c>
      <c r="J108" s="80" t="s">
        <v>10138</v>
      </c>
      <c r="K108" s="80">
        <v>212753</v>
      </c>
      <c r="L108" s="77" t="str">
        <f>VLOOKUP(I108,'ITEM NUMBER (UPDATED)'!A:B,2,0)</f>
        <v>Costco01</v>
      </c>
      <c r="M108" s="1" t="str">
        <f>VLOOKUP(I108,'ITEM NUMBER (UPDATED)'!A:C,3,0)</f>
        <v>PETB</v>
      </c>
      <c r="N108" s="1">
        <f>VLOOKUP(I108,'ITEM NUMBER (UPDATED)'!A:D,4,0)</f>
        <v>40</v>
      </c>
      <c r="O108" s="42">
        <f>VLOOKUP(I108,'ITEM NUMBER (UPDATED)'!A:F,6,0)</f>
        <v>25.8</v>
      </c>
      <c r="P108" s="120">
        <f t="shared" si="1"/>
        <v>0.95000000000000007</v>
      </c>
      <c r="Q108" s="114">
        <v>25.8</v>
      </c>
      <c r="R108" s="84" t="b">
        <v>1</v>
      </c>
      <c r="S108" t="s">
        <v>1289</v>
      </c>
      <c r="T108" s="76" t="s">
        <v>10219</v>
      </c>
      <c r="Y108" s="76"/>
    </row>
    <row r="109" spans="1:25" x14ac:dyDescent="0.25">
      <c r="A109" s="77" t="s">
        <v>10809</v>
      </c>
      <c r="B109" s="77" t="s">
        <v>10814</v>
      </c>
      <c r="C109" s="78">
        <v>45484</v>
      </c>
      <c r="D109" s="79">
        <v>-24.51</v>
      </c>
      <c r="E109" s="79">
        <v>0</v>
      </c>
      <c r="F109" s="79">
        <v>-24.51</v>
      </c>
      <c r="G109" s="78">
        <v>45484</v>
      </c>
      <c r="H109" s="77" t="s">
        <v>10815</v>
      </c>
      <c r="I109" s="80">
        <v>1775618</v>
      </c>
      <c r="J109" s="80" t="s">
        <v>10137</v>
      </c>
      <c r="K109" s="80">
        <v>212753</v>
      </c>
      <c r="L109" s="77" t="str">
        <f>VLOOKUP(I109,'ITEM NUMBER (UPDATED)'!A:B,2,0)</f>
        <v>Costco01</v>
      </c>
      <c r="M109" s="1" t="str">
        <f>VLOOKUP(I109,'ITEM NUMBER (UPDATED)'!A:C,3,0)</f>
        <v>PETB</v>
      </c>
      <c r="N109" s="1">
        <f>VLOOKUP(I109,'ITEM NUMBER (UPDATED)'!A:D,4,0)</f>
        <v>40</v>
      </c>
      <c r="O109" s="42">
        <f>VLOOKUP(I109,'ITEM NUMBER (UPDATED)'!A:F,6,0)</f>
        <v>25.8</v>
      </c>
      <c r="P109" s="120">
        <f t="shared" si="1"/>
        <v>0.95000000000000007</v>
      </c>
      <c r="Q109" s="114">
        <v>25.8</v>
      </c>
      <c r="R109" s="84" t="b">
        <v>1</v>
      </c>
      <c r="S109" t="s">
        <v>1289</v>
      </c>
      <c r="T109" s="76" t="s">
        <v>10219</v>
      </c>
      <c r="Y109" s="76"/>
    </row>
    <row r="110" spans="1:25" x14ac:dyDescent="0.25">
      <c r="A110" s="77" t="s">
        <v>10809</v>
      </c>
      <c r="B110" s="77" t="s">
        <v>10816</v>
      </c>
      <c r="C110" s="78">
        <v>45484</v>
      </c>
      <c r="D110" s="79">
        <v>-25.55</v>
      </c>
      <c r="E110" s="79">
        <v>0</v>
      </c>
      <c r="F110" s="79">
        <v>-25.55</v>
      </c>
      <c r="G110" s="78">
        <v>45484</v>
      </c>
      <c r="H110" s="77" t="s">
        <v>10817</v>
      </c>
      <c r="I110" s="80">
        <v>1516596</v>
      </c>
      <c r="J110" s="80" t="s">
        <v>1344</v>
      </c>
      <c r="K110" s="80">
        <v>212753</v>
      </c>
      <c r="L110" s="77" t="str">
        <f>VLOOKUP(I110,'ITEM NUMBER (UPDATED)'!A:B,2,0)</f>
        <v>Costco01</v>
      </c>
      <c r="M110" s="1" t="str">
        <f>VLOOKUP(I110,'ITEM NUMBER (UPDATED)'!A:C,3,0)</f>
        <v>PETB</v>
      </c>
      <c r="N110" s="1">
        <f>VLOOKUP(I110,'ITEM NUMBER (UPDATED)'!A:D,4,0)</f>
        <v>40</v>
      </c>
      <c r="O110" s="42">
        <f>VLOOKUP(I110,'ITEM NUMBER (UPDATED)'!A:F,6,0)</f>
        <v>25.55</v>
      </c>
      <c r="P110" s="120">
        <f t="shared" si="1"/>
        <v>1</v>
      </c>
      <c r="Q110" s="114">
        <v>25.55</v>
      </c>
      <c r="R110" s="84" t="b">
        <v>1</v>
      </c>
      <c r="S110" t="s">
        <v>1289</v>
      </c>
      <c r="T110" s="76" t="s">
        <v>10219</v>
      </c>
      <c r="Y110" s="76"/>
    </row>
    <row r="111" spans="1:25" x14ac:dyDescent="0.25">
      <c r="A111" s="77" t="s">
        <v>10809</v>
      </c>
      <c r="B111" s="77" t="s">
        <v>10818</v>
      </c>
      <c r="C111" s="78">
        <v>45484</v>
      </c>
      <c r="D111" s="79">
        <v>-51.26</v>
      </c>
      <c r="E111" s="79">
        <v>-13.38</v>
      </c>
      <c r="F111" s="79">
        <v>-37.880000000000003</v>
      </c>
      <c r="G111" s="78">
        <v>45484</v>
      </c>
      <c r="H111" s="77" t="s">
        <v>10819</v>
      </c>
      <c r="I111" s="80">
        <v>1408971</v>
      </c>
      <c r="J111" s="80" t="s">
        <v>1315</v>
      </c>
      <c r="K111" s="80">
        <v>212753</v>
      </c>
      <c r="L111" s="77" t="str">
        <f>VLOOKUP(I111,'ITEM NUMBER (UPDATED)'!A:B,2,0)</f>
        <v>Costco01</v>
      </c>
      <c r="M111" s="1" t="str">
        <f>VLOOKUP(I111,'ITEM NUMBER (UPDATED)'!A:C,3,0)</f>
        <v>TOWL</v>
      </c>
      <c r="N111" s="1">
        <f>VLOOKUP(I111,'ITEM NUMBER (UPDATED)'!A:D,4,0)</f>
        <v>58</v>
      </c>
      <c r="O111" s="42">
        <f>VLOOKUP(I111,'ITEM NUMBER (UPDATED)'!A:F,6,0)</f>
        <v>38.65</v>
      </c>
      <c r="P111" s="120">
        <f t="shared" si="1"/>
        <v>0.98007761966364826</v>
      </c>
      <c r="Q111" s="114">
        <v>38.65</v>
      </c>
      <c r="R111" s="84" t="b">
        <v>1</v>
      </c>
      <c r="S111" t="s">
        <v>1289</v>
      </c>
      <c r="T111" s="76" t="s">
        <v>10219</v>
      </c>
      <c r="Y111" s="76"/>
    </row>
    <row r="112" spans="1:25" x14ac:dyDescent="0.25">
      <c r="A112" s="77" t="s">
        <v>10809</v>
      </c>
      <c r="B112" s="77" t="s">
        <v>10820</v>
      </c>
      <c r="C112" s="78">
        <v>45484</v>
      </c>
      <c r="D112" s="79">
        <v>-25.55</v>
      </c>
      <c r="E112" s="79">
        <v>0</v>
      </c>
      <c r="F112" s="79">
        <v>-25.55</v>
      </c>
      <c r="G112" s="78">
        <v>45484</v>
      </c>
      <c r="H112" s="77" t="s">
        <v>10821</v>
      </c>
      <c r="I112" s="80">
        <v>1516597</v>
      </c>
      <c r="J112" s="80" t="s">
        <v>1303</v>
      </c>
      <c r="K112" s="80">
        <v>212753</v>
      </c>
      <c r="L112" s="77" t="str">
        <f>VLOOKUP(I112,'ITEM NUMBER (UPDATED)'!A:B,2,0)</f>
        <v>Costco01</v>
      </c>
      <c r="M112" s="1" t="str">
        <f>VLOOKUP(I112,'ITEM NUMBER (UPDATED)'!A:C,3,0)</f>
        <v>PETB</v>
      </c>
      <c r="N112" s="1">
        <f>VLOOKUP(I112,'ITEM NUMBER (UPDATED)'!A:D,4,0)</f>
        <v>40</v>
      </c>
      <c r="O112" s="42">
        <f>VLOOKUP(I112,'ITEM NUMBER (UPDATED)'!A:F,6,0)</f>
        <v>25.55</v>
      </c>
      <c r="P112" s="120">
        <f t="shared" si="1"/>
        <v>1</v>
      </c>
      <c r="Q112" s="114">
        <v>25.55</v>
      </c>
      <c r="R112" s="84" t="b">
        <v>1</v>
      </c>
      <c r="S112" t="s">
        <v>1289</v>
      </c>
      <c r="T112" s="76" t="s">
        <v>10219</v>
      </c>
      <c r="Y112" s="76"/>
    </row>
    <row r="113" spans="1:25" x14ac:dyDescent="0.25">
      <c r="A113" s="77" t="s">
        <v>10809</v>
      </c>
      <c r="B113" s="77" t="s">
        <v>10822</v>
      </c>
      <c r="C113" s="78">
        <v>45484</v>
      </c>
      <c r="D113" s="79">
        <v>-38.659999999999997</v>
      </c>
      <c r="E113" s="79">
        <v>-10.51</v>
      </c>
      <c r="F113" s="79">
        <v>-28.15</v>
      </c>
      <c r="G113" s="78">
        <v>45484</v>
      </c>
      <c r="H113" s="77" t="s">
        <v>10823</v>
      </c>
      <c r="I113" s="80">
        <v>1540783</v>
      </c>
      <c r="J113" s="80" t="s">
        <v>1317</v>
      </c>
      <c r="K113" s="80">
        <v>212753</v>
      </c>
      <c r="L113" s="77" t="str">
        <f>VLOOKUP(I113,'ITEM NUMBER (UPDATED)'!A:B,2,0)</f>
        <v>Costco01</v>
      </c>
      <c r="M113" s="1" t="str">
        <f>VLOOKUP(I113,'ITEM NUMBER (UPDATED)'!A:C,3,0)</f>
        <v>WIN</v>
      </c>
      <c r="N113" s="1">
        <f>VLOOKUP(I113,'ITEM NUMBER (UPDATED)'!A:D,4,0)</f>
        <v>60</v>
      </c>
      <c r="O113" s="42">
        <f>VLOOKUP(I113,'ITEM NUMBER (UPDATED)'!A:F,6,0)</f>
        <v>28.15</v>
      </c>
      <c r="P113" s="120">
        <f t="shared" si="1"/>
        <v>1</v>
      </c>
      <c r="Q113" s="114">
        <v>28.15</v>
      </c>
      <c r="R113" s="84" t="b">
        <v>1</v>
      </c>
      <c r="S113" t="s">
        <v>1289</v>
      </c>
      <c r="T113" s="76" t="s">
        <v>10219</v>
      </c>
      <c r="Y113" s="76"/>
    </row>
    <row r="114" spans="1:25" x14ac:dyDescent="0.25">
      <c r="A114" s="77" t="s">
        <v>10809</v>
      </c>
      <c r="B114" s="77" t="s">
        <v>10824</v>
      </c>
      <c r="C114" s="78">
        <v>45484</v>
      </c>
      <c r="D114" s="79">
        <v>-24.51</v>
      </c>
      <c r="E114" s="79">
        <v>0</v>
      </c>
      <c r="F114" s="79">
        <v>-24.51</v>
      </c>
      <c r="G114" s="78">
        <v>45484</v>
      </c>
      <c r="H114" s="77" t="s">
        <v>10825</v>
      </c>
      <c r="I114" s="80">
        <v>1775623</v>
      </c>
      <c r="J114" s="80" t="s">
        <v>10142</v>
      </c>
      <c r="K114" s="80">
        <v>212753</v>
      </c>
      <c r="L114" s="77" t="str">
        <f>VLOOKUP(I114,'ITEM NUMBER (UPDATED)'!A:B,2,0)</f>
        <v>Costco01</v>
      </c>
      <c r="M114" s="1" t="str">
        <f>VLOOKUP(I114,'ITEM NUMBER (UPDATED)'!A:C,3,0)</f>
        <v>PETB</v>
      </c>
      <c r="N114" s="1">
        <f>VLOOKUP(I114,'ITEM NUMBER (UPDATED)'!A:D,4,0)</f>
        <v>40</v>
      </c>
      <c r="O114" s="42">
        <f>VLOOKUP(I114,'ITEM NUMBER (UPDATED)'!A:F,6,0)</f>
        <v>25.8</v>
      </c>
      <c r="P114" s="120">
        <f t="shared" si="1"/>
        <v>0.95000000000000007</v>
      </c>
      <c r="Q114" s="114">
        <v>25.8</v>
      </c>
      <c r="R114" s="84" t="b">
        <v>1</v>
      </c>
      <c r="S114" t="s">
        <v>1289</v>
      </c>
      <c r="T114" s="76" t="s">
        <v>10219</v>
      </c>
      <c r="Y114" s="76"/>
    </row>
    <row r="115" spans="1:25" x14ac:dyDescent="0.25">
      <c r="A115" s="77" t="s">
        <v>10809</v>
      </c>
      <c r="B115" s="77" t="s">
        <v>10826</v>
      </c>
      <c r="C115" s="78">
        <v>45484</v>
      </c>
      <c r="D115" s="79">
        <v>-38.659999999999997</v>
      </c>
      <c r="E115" s="79">
        <v>-10.51</v>
      </c>
      <c r="F115" s="79">
        <v>-28.15</v>
      </c>
      <c r="G115" s="78">
        <v>45484</v>
      </c>
      <c r="H115" s="77" t="s">
        <v>10827</v>
      </c>
      <c r="I115" s="80">
        <v>1540783</v>
      </c>
      <c r="J115" s="80" t="s">
        <v>1317</v>
      </c>
      <c r="K115" s="80">
        <v>212753</v>
      </c>
      <c r="L115" s="77" t="str">
        <f>VLOOKUP(I115,'ITEM NUMBER (UPDATED)'!A:B,2,0)</f>
        <v>Costco01</v>
      </c>
      <c r="M115" s="1" t="str">
        <f>VLOOKUP(I115,'ITEM NUMBER (UPDATED)'!A:C,3,0)</f>
        <v>WIN</v>
      </c>
      <c r="N115" s="1">
        <f>VLOOKUP(I115,'ITEM NUMBER (UPDATED)'!A:D,4,0)</f>
        <v>60</v>
      </c>
      <c r="O115" s="42">
        <f>VLOOKUP(I115,'ITEM NUMBER (UPDATED)'!A:F,6,0)</f>
        <v>28.15</v>
      </c>
      <c r="P115" s="120">
        <f t="shared" si="1"/>
        <v>1</v>
      </c>
      <c r="Q115" s="114">
        <v>28.15</v>
      </c>
      <c r="R115" s="84" t="b">
        <v>1</v>
      </c>
      <c r="S115" t="s">
        <v>1289</v>
      </c>
      <c r="T115" s="76" t="s">
        <v>10219</v>
      </c>
      <c r="Y115" s="76"/>
    </row>
    <row r="116" spans="1:25" x14ac:dyDescent="0.25">
      <c r="A116" s="77" t="s">
        <v>10809</v>
      </c>
      <c r="B116" s="77" t="s">
        <v>10828</v>
      </c>
      <c r="C116" s="78">
        <v>45484</v>
      </c>
      <c r="D116" s="79">
        <v>-24.51</v>
      </c>
      <c r="E116" s="79">
        <v>0</v>
      </c>
      <c r="F116" s="79">
        <v>-24.51</v>
      </c>
      <c r="G116" s="78">
        <v>45484</v>
      </c>
      <c r="H116" s="77" t="s">
        <v>10829</v>
      </c>
      <c r="I116" s="80">
        <v>1775620</v>
      </c>
      <c r="J116" s="80" t="s">
        <v>10139</v>
      </c>
      <c r="K116" s="80">
        <v>212753</v>
      </c>
      <c r="L116" s="77" t="str">
        <f>VLOOKUP(I116,'ITEM NUMBER (UPDATED)'!A:B,2,0)</f>
        <v>Costco01</v>
      </c>
      <c r="M116" s="1" t="str">
        <f>VLOOKUP(I116,'ITEM NUMBER (UPDATED)'!A:C,3,0)</f>
        <v>PETB</v>
      </c>
      <c r="N116" s="1">
        <f>VLOOKUP(I116,'ITEM NUMBER (UPDATED)'!A:D,4,0)</f>
        <v>40</v>
      </c>
      <c r="O116" s="42">
        <f>VLOOKUP(I116,'ITEM NUMBER (UPDATED)'!A:F,6,0)</f>
        <v>25.8</v>
      </c>
      <c r="P116" s="120">
        <f t="shared" si="1"/>
        <v>0.95000000000000007</v>
      </c>
      <c r="Q116" s="114">
        <v>25.8</v>
      </c>
      <c r="R116" s="84" t="b">
        <v>1</v>
      </c>
      <c r="S116" t="s">
        <v>1289</v>
      </c>
      <c r="T116" s="76" t="s">
        <v>10219</v>
      </c>
      <c r="Y116" s="76"/>
    </row>
    <row r="117" spans="1:25" x14ac:dyDescent="0.25">
      <c r="A117" s="77" t="s">
        <v>10809</v>
      </c>
      <c r="B117" s="77" t="s">
        <v>10830</v>
      </c>
      <c r="C117" s="78">
        <v>45484</v>
      </c>
      <c r="D117" s="79">
        <v>-77.319999999999993</v>
      </c>
      <c r="E117" s="79">
        <v>-21.02</v>
      </c>
      <c r="F117" s="79">
        <v>-56.3</v>
      </c>
      <c r="G117" s="78">
        <v>45484</v>
      </c>
      <c r="H117" s="77" t="s">
        <v>10831</v>
      </c>
      <c r="I117" s="80">
        <v>1540783</v>
      </c>
      <c r="J117" s="80" t="s">
        <v>1317</v>
      </c>
      <c r="K117" s="80">
        <v>212753</v>
      </c>
      <c r="L117" s="77" t="str">
        <f>VLOOKUP(I117,'ITEM NUMBER (UPDATED)'!A:B,2,0)</f>
        <v>Costco01</v>
      </c>
      <c r="M117" s="1" t="str">
        <f>VLOOKUP(I117,'ITEM NUMBER (UPDATED)'!A:C,3,0)</f>
        <v>WIN</v>
      </c>
      <c r="N117" s="1">
        <f>VLOOKUP(I117,'ITEM NUMBER (UPDATED)'!A:D,4,0)</f>
        <v>60</v>
      </c>
      <c r="O117" s="42">
        <f>VLOOKUP(I117,'ITEM NUMBER (UPDATED)'!A:F,6,0)</f>
        <v>28.15</v>
      </c>
      <c r="P117" s="120">
        <f t="shared" si="1"/>
        <v>2</v>
      </c>
      <c r="Q117" s="114">
        <v>28.15</v>
      </c>
      <c r="R117" s="84" t="b">
        <v>1</v>
      </c>
      <c r="S117" t="s">
        <v>1289</v>
      </c>
      <c r="T117" s="76" t="s">
        <v>10219</v>
      </c>
      <c r="Y117" s="76"/>
    </row>
    <row r="118" spans="1:25" x14ac:dyDescent="0.25">
      <c r="A118" s="77" t="s">
        <v>10809</v>
      </c>
      <c r="B118" s="77" t="s">
        <v>10830</v>
      </c>
      <c r="C118" s="78">
        <v>45484</v>
      </c>
      <c r="D118" s="79">
        <v>-85.4</v>
      </c>
      <c r="E118" s="79">
        <v>-22.2</v>
      </c>
      <c r="F118" s="79">
        <v>-63.2</v>
      </c>
      <c r="G118" s="78">
        <v>45484</v>
      </c>
      <c r="H118" s="77" t="s">
        <v>10831</v>
      </c>
      <c r="I118" s="80">
        <v>1593358</v>
      </c>
      <c r="J118" s="80" t="s">
        <v>1322</v>
      </c>
      <c r="K118" s="80">
        <v>212753</v>
      </c>
      <c r="L118" s="77" t="str">
        <f>VLOOKUP(I118,'ITEM NUMBER (UPDATED)'!A:B,2,0)</f>
        <v>Costco01</v>
      </c>
      <c r="M118" s="1" t="str">
        <f>VLOOKUP(I118,'ITEM NUMBER (UPDATED)'!A:C,3,0)</f>
        <v>WIN</v>
      </c>
      <c r="N118" s="1">
        <f>VLOOKUP(I118,'ITEM NUMBER (UPDATED)'!A:D,4,0)</f>
        <v>60</v>
      </c>
      <c r="O118" s="42">
        <f>VLOOKUP(I118,'ITEM NUMBER (UPDATED)'!A:F,6,0)</f>
        <v>31.6</v>
      </c>
      <c r="P118" s="120">
        <f t="shared" si="1"/>
        <v>2</v>
      </c>
      <c r="Q118" s="114">
        <v>31.6</v>
      </c>
      <c r="R118" s="84" t="b">
        <v>1</v>
      </c>
      <c r="S118" t="s">
        <v>1289</v>
      </c>
      <c r="T118" s="76" t="s">
        <v>10219</v>
      </c>
      <c r="Y118" s="76"/>
    </row>
    <row r="119" spans="1:25" x14ac:dyDescent="0.25">
      <c r="A119" s="77" t="s">
        <v>10809</v>
      </c>
      <c r="B119" s="77" t="s">
        <v>10832</v>
      </c>
      <c r="C119" s="78">
        <v>45484</v>
      </c>
      <c r="D119" s="79">
        <v>-24.51</v>
      </c>
      <c r="E119" s="79">
        <v>0</v>
      </c>
      <c r="F119" s="79">
        <v>-24.51</v>
      </c>
      <c r="G119" s="78">
        <v>45484</v>
      </c>
      <c r="H119" s="77" t="s">
        <v>10833</v>
      </c>
      <c r="I119" s="80">
        <v>1775620</v>
      </c>
      <c r="J119" s="80" t="s">
        <v>10139</v>
      </c>
      <c r="K119" s="80">
        <v>212753</v>
      </c>
      <c r="L119" s="77" t="str">
        <f>VLOOKUP(I119,'ITEM NUMBER (UPDATED)'!A:B,2,0)</f>
        <v>Costco01</v>
      </c>
      <c r="M119" s="1" t="str">
        <f>VLOOKUP(I119,'ITEM NUMBER (UPDATED)'!A:C,3,0)</f>
        <v>PETB</v>
      </c>
      <c r="N119" s="1">
        <f>VLOOKUP(I119,'ITEM NUMBER (UPDATED)'!A:D,4,0)</f>
        <v>40</v>
      </c>
      <c r="O119" s="42">
        <f>VLOOKUP(I119,'ITEM NUMBER (UPDATED)'!A:F,6,0)</f>
        <v>25.8</v>
      </c>
      <c r="P119" s="120">
        <f t="shared" si="1"/>
        <v>0.95000000000000007</v>
      </c>
      <c r="Q119" s="114">
        <v>25.8</v>
      </c>
      <c r="R119" s="84" t="b">
        <v>1</v>
      </c>
      <c r="S119" t="s">
        <v>1289</v>
      </c>
      <c r="T119" s="76" t="s">
        <v>10219</v>
      </c>
      <c r="Y119" s="76"/>
    </row>
    <row r="120" spans="1:25" x14ac:dyDescent="0.25">
      <c r="A120" s="77" t="s">
        <v>10809</v>
      </c>
      <c r="B120" s="77" t="s">
        <v>10832</v>
      </c>
      <c r="C120" s="78">
        <v>45484</v>
      </c>
      <c r="D120" s="79">
        <v>-24.51</v>
      </c>
      <c r="E120" s="79">
        <v>0</v>
      </c>
      <c r="F120" s="79">
        <v>-24.51</v>
      </c>
      <c r="G120" s="78">
        <v>45484</v>
      </c>
      <c r="H120" s="77" t="s">
        <v>10833</v>
      </c>
      <c r="I120" s="80">
        <v>1775623</v>
      </c>
      <c r="J120" s="80" t="s">
        <v>10142</v>
      </c>
      <c r="K120" s="80">
        <v>212753</v>
      </c>
      <c r="L120" s="77" t="str">
        <f>VLOOKUP(I120,'ITEM NUMBER (UPDATED)'!A:B,2,0)</f>
        <v>Costco01</v>
      </c>
      <c r="M120" s="1" t="str">
        <f>VLOOKUP(I120,'ITEM NUMBER (UPDATED)'!A:C,3,0)</f>
        <v>PETB</v>
      </c>
      <c r="N120" s="1">
        <f>VLOOKUP(I120,'ITEM NUMBER (UPDATED)'!A:D,4,0)</f>
        <v>40</v>
      </c>
      <c r="O120" s="42">
        <f>VLOOKUP(I120,'ITEM NUMBER (UPDATED)'!A:F,6,0)</f>
        <v>25.8</v>
      </c>
      <c r="P120" s="120">
        <f t="shared" si="1"/>
        <v>0.95000000000000007</v>
      </c>
      <c r="Q120" s="114">
        <v>25.8</v>
      </c>
      <c r="R120" s="84" t="b">
        <v>1</v>
      </c>
      <c r="S120" t="s">
        <v>1289</v>
      </c>
      <c r="T120" s="76" t="s">
        <v>10219</v>
      </c>
      <c r="Y120" s="76"/>
    </row>
    <row r="121" spans="1:25" x14ac:dyDescent="0.25">
      <c r="A121" s="77" t="s">
        <v>10834</v>
      </c>
      <c r="B121" s="77" t="s">
        <v>10835</v>
      </c>
      <c r="C121" s="78">
        <v>45485</v>
      </c>
      <c r="D121" s="79">
        <v>-32.380000000000003</v>
      </c>
      <c r="E121" s="79">
        <v>-9.8800000000000008</v>
      </c>
      <c r="F121" s="79">
        <v>-22.5</v>
      </c>
      <c r="G121" s="78">
        <v>45485</v>
      </c>
      <c r="H121" s="77" t="s">
        <v>10836</v>
      </c>
      <c r="I121" s="80">
        <v>1663082</v>
      </c>
      <c r="J121" s="80" t="s">
        <v>5740</v>
      </c>
      <c r="K121" s="80">
        <v>212734</v>
      </c>
      <c r="L121" s="77" t="str">
        <f>VLOOKUP(I121,'ITEM NUMBER (UPDATED)'!A:B,2,0)</f>
        <v>Costco01</v>
      </c>
      <c r="M121" s="1" t="str">
        <f>VLOOKUP(I121,'ITEM NUMBER (UPDATED)'!A:C,3,0)</f>
        <v>BATH</v>
      </c>
      <c r="N121" s="1">
        <f>VLOOKUP(I121,'ITEM NUMBER (UPDATED)'!A:D,4,0)</f>
        <v>55</v>
      </c>
      <c r="O121" s="42">
        <f>VLOOKUP(I121,'ITEM NUMBER (UPDATED)'!A:F,6,0)</f>
        <v>22.5</v>
      </c>
      <c r="P121" s="120">
        <f t="shared" si="1"/>
        <v>1</v>
      </c>
      <c r="Q121" s="114">
        <v>22.5</v>
      </c>
      <c r="R121" s="84" t="b">
        <v>1</v>
      </c>
      <c r="S121" t="s">
        <v>1289</v>
      </c>
      <c r="T121" s="76" t="s">
        <v>10219</v>
      </c>
      <c r="Y121" s="76"/>
    </row>
    <row r="122" spans="1:25" x14ac:dyDescent="0.25">
      <c r="A122" s="77" t="s">
        <v>10834</v>
      </c>
      <c r="B122" s="77" t="s">
        <v>10837</v>
      </c>
      <c r="C122" s="78">
        <v>45486</v>
      </c>
      <c r="D122" s="79">
        <v>-24.51</v>
      </c>
      <c r="E122" s="79">
        <v>0</v>
      </c>
      <c r="F122" s="79">
        <v>-24.51</v>
      </c>
      <c r="G122" s="78">
        <v>45486</v>
      </c>
      <c r="H122" s="77" t="s">
        <v>10838</v>
      </c>
      <c r="I122" s="80">
        <v>1775623</v>
      </c>
      <c r="J122" s="80" t="s">
        <v>10142</v>
      </c>
      <c r="K122" s="80">
        <v>212737</v>
      </c>
      <c r="L122" s="77" t="str">
        <f>VLOOKUP(I122,'ITEM NUMBER (UPDATED)'!A:B,2,0)</f>
        <v>Costco01</v>
      </c>
      <c r="M122" s="1" t="str">
        <f>VLOOKUP(I122,'ITEM NUMBER (UPDATED)'!A:C,3,0)</f>
        <v>PETB</v>
      </c>
      <c r="N122" s="1">
        <f>VLOOKUP(I122,'ITEM NUMBER (UPDATED)'!A:D,4,0)</f>
        <v>40</v>
      </c>
      <c r="O122" s="42">
        <f>VLOOKUP(I122,'ITEM NUMBER (UPDATED)'!A:F,6,0)</f>
        <v>25.8</v>
      </c>
      <c r="P122" s="120">
        <f t="shared" si="1"/>
        <v>0.95000000000000007</v>
      </c>
      <c r="Q122" s="114">
        <v>25.8</v>
      </c>
      <c r="R122" s="84" t="b">
        <v>1</v>
      </c>
      <c r="S122" t="s">
        <v>1289</v>
      </c>
      <c r="T122" s="76" t="s">
        <v>10219</v>
      </c>
      <c r="Y122" s="76"/>
    </row>
    <row r="123" spans="1:25" x14ac:dyDescent="0.25">
      <c r="A123" s="77" t="s">
        <v>10834</v>
      </c>
      <c r="B123" s="77" t="s">
        <v>10839</v>
      </c>
      <c r="C123" s="78">
        <v>45485</v>
      </c>
      <c r="D123" s="79">
        <v>-95.31</v>
      </c>
      <c r="E123" s="79">
        <v>-9.4600000000000009</v>
      </c>
      <c r="F123" s="79">
        <v>-85.85</v>
      </c>
      <c r="G123" s="78">
        <v>45485</v>
      </c>
      <c r="H123" s="77" t="s">
        <v>10840</v>
      </c>
      <c r="I123" s="80">
        <v>1662421</v>
      </c>
      <c r="J123" s="80" t="s">
        <v>1300</v>
      </c>
      <c r="K123" s="80">
        <v>212737</v>
      </c>
      <c r="L123" s="77" t="str">
        <f>VLOOKUP(I123,'ITEM NUMBER (UPDATED)'!A:B,2,0)</f>
        <v>Costco01</v>
      </c>
      <c r="M123" s="1" t="str">
        <f>VLOOKUP(I123,'ITEM NUMBER (UPDATED)'!A:C,3,0)</f>
        <v>BLK</v>
      </c>
      <c r="N123" s="1">
        <f>VLOOKUP(I123,'ITEM NUMBER (UPDATED)'!A:D,4,0)</f>
        <v>32</v>
      </c>
      <c r="O123" s="42">
        <f>VLOOKUP(I123,'ITEM NUMBER (UPDATED)'!A:F,6,0)</f>
        <v>85.85</v>
      </c>
      <c r="P123" s="120">
        <f t="shared" si="1"/>
        <v>1</v>
      </c>
      <c r="Q123" s="114">
        <v>85.85</v>
      </c>
      <c r="R123" s="84" t="b">
        <v>1</v>
      </c>
      <c r="S123" t="s">
        <v>1289</v>
      </c>
      <c r="T123" s="76" t="s">
        <v>10219</v>
      </c>
      <c r="Y123" s="76"/>
    </row>
    <row r="124" spans="1:25" x14ac:dyDescent="0.25">
      <c r="A124" s="77" t="s">
        <v>10834</v>
      </c>
      <c r="B124" s="77" t="s">
        <v>10841</v>
      </c>
      <c r="C124" s="78">
        <v>45486</v>
      </c>
      <c r="D124" s="79">
        <v>-38.659999999999997</v>
      </c>
      <c r="E124" s="79">
        <v>-10.51</v>
      </c>
      <c r="F124" s="79">
        <v>-28.15</v>
      </c>
      <c r="G124" s="78">
        <v>45486</v>
      </c>
      <c r="H124" s="77" t="s">
        <v>10842</v>
      </c>
      <c r="I124" s="80">
        <v>1540783</v>
      </c>
      <c r="J124" s="80" t="s">
        <v>1317</v>
      </c>
      <c r="K124" s="80">
        <v>212737</v>
      </c>
      <c r="L124" s="77" t="str">
        <f>VLOOKUP(I124,'ITEM NUMBER (UPDATED)'!A:B,2,0)</f>
        <v>Costco01</v>
      </c>
      <c r="M124" s="1" t="str">
        <f>VLOOKUP(I124,'ITEM NUMBER (UPDATED)'!A:C,3,0)</f>
        <v>WIN</v>
      </c>
      <c r="N124" s="1">
        <f>VLOOKUP(I124,'ITEM NUMBER (UPDATED)'!A:D,4,0)</f>
        <v>60</v>
      </c>
      <c r="O124" s="42">
        <f>VLOOKUP(I124,'ITEM NUMBER (UPDATED)'!A:F,6,0)</f>
        <v>28.15</v>
      </c>
      <c r="P124" s="120">
        <f t="shared" si="1"/>
        <v>1</v>
      </c>
      <c r="Q124" s="114">
        <v>28.15</v>
      </c>
      <c r="R124" s="84" t="b">
        <v>1</v>
      </c>
      <c r="S124" t="s">
        <v>1289</v>
      </c>
      <c r="T124" s="76" t="s">
        <v>10219</v>
      </c>
      <c r="Y124" s="76"/>
    </row>
    <row r="125" spans="1:25" x14ac:dyDescent="0.25">
      <c r="A125" s="77" t="s">
        <v>10834</v>
      </c>
      <c r="B125" s="77" t="s">
        <v>10843</v>
      </c>
      <c r="C125" s="78">
        <v>45485</v>
      </c>
      <c r="D125" s="79">
        <v>-95.31</v>
      </c>
      <c r="E125" s="79">
        <v>-9.4600000000000009</v>
      </c>
      <c r="F125" s="79">
        <v>-85.85</v>
      </c>
      <c r="G125" s="78">
        <v>45485</v>
      </c>
      <c r="H125" s="77" t="s">
        <v>10844</v>
      </c>
      <c r="I125" s="80">
        <v>1662422</v>
      </c>
      <c r="J125" s="80" t="s">
        <v>1327</v>
      </c>
      <c r="K125" s="80">
        <v>212737</v>
      </c>
      <c r="L125" s="77" t="str">
        <f>VLOOKUP(I125,'ITEM NUMBER (UPDATED)'!A:B,2,0)</f>
        <v>Costco01</v>
      </c>
      <c r="M125" s="1" t="str">
        <f>VLOOKUP(I125,'ITEM NUMBER (UPDATED)'!A:C,3,0)</f>
        <v>BLK</v>
      </c>
      <c r="N125" s="1">
        <f>VLOOKUP(I125,'ITEM NUMBER (UPDATED)'!A:D,4,0)</f>
        <v>32</v>
      </c>
      <c r="O125" s="42">
        <f>VLOOKUP(I125,'ITEM NUMBER (UPDATED)'!A:F,6,0)</f>
        <v>85.85</v>
      </c>
      <c r="P125" s="120">
        <f t="shared" si="1"/>
        <v>1</v>
      </c>
      <c r="Q125" s="114">
        <v>85.85</v>
      </c>
      <c r="R125" s="84" t="b">
        <v>1</v>
      </c>
      <c r="S125" t="s">
        <v>1289</v>
      </c>
      <c r="T125" s="76" t="s">
        <v>10219</v>
      </c>
      <c r="Y125" s="76"/>
    </row>
    <row r="126" spans="1:25" x14ac:dyDescent="0.25">
      <c r="A126" s="77" t="s">
        <v>10834</v>
      </c>
      <c r="B126" s="77" t="s">
        <v>10845</v>
      </c>
      <c r="C126" s="78">
        <v>45487</v>
      </c>
      <c r="D126" s="79">
        <v>-25.55</v>
      </c>
      <c r="E126" s="79">
        <v>0</v>
      </c>
      <c r="F126" s="79">
        <v>-25.55</v>
      </c>
      <c r="G126" s="78">
        <v>45487</v>
      </c>
      <c r="H126" s="77" t="s">
        <v>10846</v>
      </c>
      <c r="I126" s="80">
        <v>1516597</v>
      </c>
      <c r="J126" s="80" t="s">
        <v>1303</v>
      </c>
      <c r="K126" s="80">
        <v>212737</v>
      </c>
      <c r="L126" s="77" t="str">
        <f>VLOOKUP(I126,'ITEM NUMBER (UPDATED)'!A:B,2,0)</f>
        <v>Costco01</v>
      </c>
      <c r="M126" s="1" t="str">
        <f>VLOOKUP(I126,'ITEM NUMBER (UPDATED)'!A:C,3,0)</f>
        <v>PETB</v>
      </c>
      <c r="N126" s="1">
        <f>VLOOKUP(I126,'ITEM NUMBER (UPDATED)'!A:D,4,0)</f>
        <v>40</v>
      </c>
      <c r="O126" s="42">
        <f>VLOOKUP(I126,'ITEM NUMBER (UPDATED)'!A:F,6,0)</f>
        <v>25.55</v>
      </c>
      <c r="P126" s="120">
        <f t="shared" si="1"/>
        <v>1</v>
      </c>
      <c r="Q126" s="114">
        <v>25.55</v>
      </c>
      <c r="R126" s="84" t="b">
        <v>1</v>
      </c>
      <c r="S126" t="s">
        <v>1289</v>
      </c>
      <c r="T126" s="76" t="s">
        <v>10219</v>
      </c>
      <c r="Y126" s="76"/>
    </row>
    <row r="127" spans="1:25" x14ac:dyDescent="0.25">
      <c r="A127" s="77" t="s">
        <v>10834</v>
      </c>
      <c r="B127" s="77" t="s">
        <v>10847</v>
      </c>
      <c r="C127" s="78">
        <v>45485</v>
      </c>
      <c r="D127" s="79">
        <v>-38.659999999999997</v>
      </c>
      <c r="E127" s="79">
        <v>-10.51</v>
      </c>
      <c r="F127" s="79">
        <v>-28.15</v>
      </c>
      <c r="G127" s="78">
        <v>45485</v>
      </c>
      <c r="H127" s="77" t="s">
        <v>10848</v>
      </c>
      <c r="I127" s="80">
        <v>1540783</v>
      </c>
      <c r="J127" s="80" t="s">
        <v>1317</v>
      </c>
      <c r="K127" s="80">
        <v>212737</v>
      </c>
      <c r="L127" s="77" t="str">
        <f>VLOOKUP(I127,'ITEM NUMBER (UPDATED)'!A:B,2,0)</f>
        <v>Costco01</v>
      </c>
      <c r="M127" s="1" t="str">
        <f>VLOOKUP(I127,'ITEM NUMBER (UPDATED)'!A:C,3,0)</f>
        <v>WIN</v>
      </c>
      <c r="N127" s="1">
        <f>VLOOKUP(I127,'ITEM NUMBER (UPDATED)'!A:D,4,0)</f>
        <v>60</v>
      </c>
      <c r="O127" s="42">
        <f>VLOOKUP(I127,'ITEM NUMBER (UPDATED)'!A:F,6,0)</f>
        <v>28.15</v>
      </c>
      <c r="P127" s="120">
        <f t="shared" si="1"/>
        <v>1</v>
      </c>
      <c r="Q127" s="114">
        <v>28.15</v>
      </c>
      <c r="R127" s="84" t="b">
        <v>1</v>
      </c>
      <c r="S127" t="s">
        <v>1289</v>
      </c>
      <c r="T127" s="76" t="s">
        <v>10219</v>
      </c>
      <c r="Y127" s="76"/>
    </row>
    <row r="128" spans="1:25" x14ac:dyDescent="0.25">
      <c r="A128" s="77" t="s">
        <v>10834</v>
      </c>
      <c r="B128" s="77" t="s">
        <v>10849</v>
      </c>
      <c r="C128" s="78">
        <v>45486</v>
      </c>
      <c r="D128" s="79">
        <v>-24.51</v>
      </c>
      <c r="E128" s="79">
        <v>0</v>
      </c>
      <c r="F128" s="79">
        <v>-24.51</v>
      </c>
      <c r="G128" s="78">
        <v>45486</v>
      </c>
      <c r="H128" s="77" t="s">
        <v>10850</v>
      </c>
      <c r="I128" s="80">
        <v>1775622</v>
      </c>
      <c r="J128" s="80" t="s">
        <v>10141</v>
      </c>
      <c r="K128" s="80">
        <v>212737</v>
      </c>
      <c r="L128" s="77" t="str">
        <f>VLOOKUP(I128,'ITEM NUMBER (UPDATED)'!A:B,2,0)</f>
        <v>Costco01</v>
      </c>
      <c r="M128" s="1" t="str">
        <f>VLOOKUP(I128,'ITEM NUMBER (UPDATED)'!A:C,3,0)</f>
        <v>PETB</v>
      </c>
      <c r="N128" s="1">
        <f>VLOOKUP(I128,'ITEM NUMBER (UPDATED)'!A:D,4,0)</f>
        <v>40</v>
      </c>
      <c r="O128" s="42">
        <f>VLOOKUP(I128,'ITEM NUMBER (UPDATED)'!A:F,6,0)</f>
        <v>25.8</v>
      </c>
      <c r="P128" s="120">
        <f t="shared" si="1"/>
        <v>0.95000000000000007</v>
      </c>
      <c r="Q128" s="114">
        <v>25.8</v>
      </c>
      <c r="R128" s="84" t="b">
        <v>1</v>
      </c>
      <c r="S128" t="s">
        <v>1289</v>
      </c>
      <c r="T128" s="76" t="s">
        <v>10219</v>
      </c>
      <c r="Y128" s="76"/>
    </row>
    <row r="129" spans="1:25" x14ac:dyDescent="0.25">
      <c r="A129" s="77" t="s">
        <v>10834</v>
      </c>
      <c r="B129" s="77" t="s">
        <v>10851</v>
      </c>
      <c r="C129" s="78">
        <v>45485</v>
      </c>
      <c r="D129" s="79">
        <v>-24.51</v>
      </c>
      <c r="E129" s="79">
        <v>0</v>
      </c>
      <c r="F129" s="79">
        <v>-24.51</v>
      </c>
      <c r="G129" s="78">
        <v>45485</v>
      </c>
      <c r="H129" s="77" t="s">
        <v>10852</v>
      </c>
      <c r="I129" s="80">
        <v>1775620</v>
      </c>
      <c r="J129" s="80" t="s">
        <v>10139</v>
      </c>
      <c r="K129" s="80">
        <v>212737</v>
      </c>
      <c r="L129" s="77" t="str">
        <f>VLOOKUP(I129,'ITEM NUMBER (UPDATED)'!A:B,2,0)</f>
        <v>Costco01</v>
      </c>
      <c r="M129" s="1" t="str">
        <f>VLOOKUP(I129,'ITEM NUMBER (UPDATED)'!A:C,3,0)</f>
        <v>PETB</v>
      </c>
      <c r="N129" s="1">
        <f>VLOOKUP(I129,'ITEM NUMBER (UPDATED)'!A:D,4,0)</f>
        <v>40</v>
      </c>
      <c r="O129" s="42">
        <f>VLOOKUP(I129,'ITEM NUMBER (UPDATED)'!A:F,6,0)</f>
        <v>25.8</v>
      </c>
      <c r="P129" s="120">
        <f t="shared" si="1"/>
        <v>0.95000000000000007</v>
      </c>
      <c r="Q129" s="114">
        <v>25.8</v>
      </c>
      <c r="R129" s="84" t="b">
        <v>1</v>
      </c>
      <c r="S129" t="s">
        <v>1289</v>
      </c>
      <c r="T129" s="76" t="s">
        <v>10219</v>
      </c>
      <c r="Y129" s="76"/>
    </row>
    <row r="130" spans="1:25" x14ac:dyDescent="0.25">
      <c r="A130" s="77" t="s">
        <v>10834</v>
      </c>
      <c r="B130" s="77" t="s">
        <v>10853</v>
      </c>
      <c r="C130" s="78">
        <v>45486</v>
      </c>
      <c r="D130" s="79">
        <v>-22.78</v>
      </c>
      <c r="E130" s="79">
        <v>0</v>
      </c>
      <c r="F130" s="79">
        <v>-22.78</v>
      </c>
      <c r="G130" s="78">
        <v>45486</v>
      </c>
      <c r="H130" s="77" t="s">
        <v>10854</v>
      </c>
      <c r="I130" s="80">
        <v>1529939</v>
      </c>
      <c r="J130" s="80" t="s">
        <v>1339</v>
      </c>
      <c r="K130" s="80">
        <v>212737</v>
      </c>
      <c r="L130" s="77" t="str">
        <f>VLOOKUP(I130,'ITEM NUMBER (UPDATED)'!A:B,2,0)</f>
        <v>Costco01</v>
      </c>
      <c r="M130" s="1" t="str">
        <f>VLOOKUP(I130,'ITEM NUMBER (UPDATED)'!A:C,3,0)</f>
        <v>PETB</v>
      </c>
      <c r="N130" s="1">
        <f>VLOOKUP(I130,'ITEM NUMBER (UPDATED)'!A:D,4,0)</f>
        <v>40</v>
      </c>
      <c r="O130" s="42">
        <f>VLOOKUP(I130,'ITEM NUMBER (UPDATED)'!A:F,6,0)</f>
        <v>22.78</v>
      </c>
      <c r="P130" s="120">
        <f t="shared" si="1"/>
        <v>1</v>
      </c>
      <c r="Q130" s="114">
        <v>22.78</v>
      </c>
      <c r="R130" s="84" t="b">
        <v>1</v>
      </c>
      <c r="S130" t="s">
        <v>1289</v>
      </c>
      <c r="T130" s="76" t="s">
        <v>10219</v>
      </c>
      <c r="Y130" s="76"/>
    </row>
    <row r="131" spans="1:25" x14ac:dyDescent="0.25">
      <c r="A131" s="77" t="s">
        <v>10834</v>
      </c>
      <c r="B131" s="77" t="s">
        <v>10855</v>
      </c>
      <c r="C131" s="78">
        <v>45486</v>
      </c>
      <c r="D131" s="79">
        <v>-85.4</v>
      </c>
      <c r="E131" s="79">
        <v>-22.2</v>
      </c>
      <c r="F131" s="79">
        <v>-63.2</v>
      </c>
      <c r="G131" s="78">
        <v>45486</v>
      </c>
      <c r="H131" s="77" t="s">
        <v>10856</v>
      </c>
      <c r="I131" s="80">
        <v>1540787</v>
      </c>
      <c r="J131" s="80" t="s">
        <v>1341</v>
      </c>
      <c r="K131" s="80">
        <v>212737</v>
      </c>
      <c r="L131" s="77" t="str">
        <f>VLOOKUP(I131,'ITEM NUMBER (UPDATED)'!A:B,2,0)</f>
        <v>Costco01</v>
      </c>
      <c r="M131" s="1" t="str">
        <f>VLOOKUP(I131,'ITEM NUMBER (UPDATED)'!A:C,3,0)</f>
        <v>WIN</v>
      </c>
      <c r="N131" s="1">
        <f>VLOOKUP(I131,'ITEM NUMBER (UPDATED)'!A:D,4,0)</f>
        <v>60</v>
      </c>
      <c r="O131" s="42">
        <f>VLOOKUP(I131,'ITEM NUMBER (UPDATED)'!A:F,6,0)</f>
        <v>31.6</v>
      </c>
      <c r="P131" s="120">
        <f t="shared" ref="P131:P194" si="2">F131/-O131</f>
        <v>2</v>
      </c>
      <c r="Q131" s="114">
        <v>31.6</v>
      </c>
      <c r="R131" s="84" t="b">
        <v>1</v>
      </c>
      <c r="S131" t="s">
        <v>1289</v>
      </c>
      <c r="T131" s="76" t="s">
        <v>10219</v>
      </c>
      <c r="Y131" s="76"/>
    </row>
    <row r="132" spans="1:25" x14ac:dyDescent="0.25">
      <c r="A132" s="77" t="s">
        <v>10834</v>
      </c>
      <c r="B132" s="77" t="s">
        <v>10857</v>
      </c>
      <c r="C132" s="78">
        <v>45485</v>
      </c>
      <c r="D132" s="79">
        <v>-38.659999999999997</v>
      </c>
      <c r="E132" s="79">
        <v>-10.51</v>
      </c>
      <c r="F132" s="79">
        <v>-28.15</v>
      </c>
      <c r="G132" s="78">
        <v>45485</v>
      </c>
      <c r="H132" s="77" t="s">
        <v>10858</v>
      </c>
      <c r="I132" s="80">
        <v>1540780</v>
      </c>
      <c r="J132" s="80" t="s">
        <v>1334</v>
      </c>
      <c r="K132" s="80">
        <v>212737</v>
      </c>
      <c r="L132" s="77" t="str">
        <f>VLOOKUP(I132,'ITEM NUMBER (UPDATED)'!A:B,2,0)</f>
        <v>Costco01</v>
      </c>
      <c r="M132" s="1" t="str">
        <f>VLOOKUP(I132,'ITEM NUMBER (UPDATED)'!A:C,3,0)</f>
        <v>WIN</v>
      </c>
      <c r="N132" s="1">
        <f>VLOOKUP(I132,'ITEM NUMBER (UPDATED)'!A:D,4,0)</f>
        <v>60</v>
      </c>
      <c r="O132" s="42">
        <f>VLOOKUP(I132,'ITEM NUMBER (UPDATED)'!A:F,6,0)</f>
        <v>28.15</v>
      </c>
      <c r="P132" s="120">
        <f t="shared" si="2"/>
        <v>1</v>
      </c>
      <c r="Q132" s="114">
        <v>28.15</v>
      </c>
      <c r="R132" s="84" t="b">
        <v>1</v>
      </c>
      <c r="S132" t="s">
        <v>1289</v>
      </c>
      <c r="T132" s="76" t="s">
        <v>10219</v>
      </c>
      <c r="Y132" s="76"/>
    </row>
    <row r="133" spans="1:25" x14ac:dyDescent="0.25">
      <c r="A133" s="77" t="s">
        <v>10859</v>
      </c>
      <c r="B133" s="77" t="s">
        <v>10860</v>
      </c>
      <c r="C133" s="78">
        <v>45488</v>
      </c>
      <c r="D133" s="79">
        <v>-32.380000000000003</v>
      </c>
      <c r="E133" s="79">
        <v>-9.8800000000000008</v>
      </c>
      <c r="F133" s="79">
        <v>-22.5</v>
      </c>
      <c r="G133" s="78">
        <v>45488</v>
      </c>
      <c r="H133" s="77" t="s">
        <v>10861</v>
      </c>
      <c r="I133" s="80">
        <v>1663069</v>
      </c>
      <c r="J133" s="80" t="s">
        <v>5742</v>
      </c>
      <c r="K133" s="80">
        <v>213000</v>
      </c>
      <c r="L133" s="77" t="str">
        <f>VLOOKUP(I133,'ITEM NUMBER (UPDATED)'!A:B,2,0)</f>
        <v>Costco01</v>
      </c>
      <c r="M133" s="1" t="str">
        <f>VLOOKUP(I133,'ITEM NUMBER (UPDATED)'!A:C,3,0)</f>
        <v>BATH</v>
      </c>
      <c r="N133" s="1">
        <f>VLOOKUP(I133,'ITEM NUMBER (UPDATED)'!A:D,4,0)</f>
        <v>55</v>
      </c>
      <c r="O133" s="42">
        <f>VLOOKUP(I133,'ITEM NUMBER (UPDATED)'!A:F,6,0)</f>
        <v>22.5</v>
      </c>
      <c r="P133" s="120">
        <f t="shared" si="2"/>
        <v>1</v>
      </c>
      <c r="Q133" s="114">
        <v>22.5</v>
      </c>
      <c r="R133" s="84" t="b">
        <v>1</v>
      </c>
      <c r="S133" t="s">
        <v>1289</v>
      </c>
      <c r="T133" s="76" t="s">
        <v>10219</v>
      </c>
      <c r="Y133" s="76"/>
    </row>
    <row r="134" spans="1:25" x14ac:dyDescent="0.25">
      <c r="A134" s="77" t="s">
        <v>10859</v>
      </c>
      <c r="B134" s="77" t="s">
        <v>10860</v>
      </c>
      <c r="C134" s="78">
        <v>45488</v>
      </c>
      <c r="D134" s="79">
        <v>-64.760000000000005</v>
      </c>
      <c r="E134" s="79">
        <v>-19.760000000000002</v>
      </c>
      <c r="F134" s="79">
        <v>-45</v>
      </c>
      <c r="G134" s="78">
        <v>45488</v>
      </c>
      <c r="H134" s="77" t="s">
        <v>10861</v>
      </c>
      <c r="I134" s="80">
        <v>1663079</v>
      </c>
      <c r="J134" s="80" t="s">
        <v>5743</v>
      </c>
      <c r="K134" s="80">
        <v>213000</v>
      </c>
      <c r="L134" s="77" t="str">
        <f>VLOOKUP(I134,'ITEM NUMBER (UPDATED)'!A:B,2,0)</f>
        <v>Costco01</v>
      </c>
      <c r="M134" s="1" t="str">
        <f>VLOOKUP(I134,'ITEM NUMBER (UPDATED)'!A:C,3,0)</f>
        <v>BATH</v>
      </c>
      <c r="N134" s="1">
        <f>VLOOKUP(I134,'ITEM NUMBER (UPDATED)'!A:D,4,0)</f>
        <v>55</v>
      </c>
      <c r="O134" s="42">
        <f>VLOOKUP(I134,'ITEM NUMBER (UPDATED)'!A:F,6,0)</f>
        <v>22.5</v>
      </c>
      <c r="P134" s="120">
        <f t="shared" si="2"/>
        <v>2</v>
      </c>
      <c r="Q134" s="114">
        <v>22.5</v>
      </c>
      <c r="R134" s="84" t="b">
        <v>1</v>
      </c>
      <c r="S134" t="s">
        <v>1289</v>
      </c>
      <c r="T134" s="76" t="s">
        <v>10219</v>
      </c>
      <c r="Y134" s="76"/>
    </row>
    <row r="135" spans="1:25" x14ac:dyDescent="0.25">
      <c r="A135" s="77" t="s">
        <v>10859</v>
      </c>
      <c r="B135" s="77" t="s">
        <v>10862</v>
      </c>
      <c r="C135" s="78">
        <v>45488</v>
      </c>
      <c r="D135" s="79">
        <v>-70.62</v>
      </c>
      <c r="E135" s="79">
        <v>0</v>
      </c>
      <c r="F135" s="79">
        <v>-70.62</v>
      </c>
      <c r="G135" s="78">
        <v>45488</v>
      </c>
      <c r="H135" s="77" t="s">
        <v>10863</v>
      </c>
      <c r="I135" s="80">
        <v>1585672</v>
      </c>
      <c r="J135" s="80" t="s">
        <v>1321</v>
      </c>
      <c r="K135" s="80">
        <v>213004</v>
      </c>
      <c r="L135" s="77" t="str">
        <f>VLOOKUP(I135,'ITEM NUMBER (UPDATED)'!A:B,2,0)</f>
        <v>Costco01</v>
      </c>
      <c r="M135" s="1" t="str">
        <f>VLOOKUP(I135,'ITEM NUMBER (UPDATED)'!A:C,3,0)</f>
        <v>PETB</v>
      </c>
      <c r="N135" s="1">
        <f>VLOOKUP(I135,'ITEM NUMBER (UPDATED)'!A:D,4,0)</f>
        <v>40</v>
      </c>
      <c r="O135" s="42">
        <f>VLOOKUP(I135,'ITEM NUMBER (UPDATED)'!A:F,6,0)</f>
        <v>70.62</v>
      </c>
      <c r="P135" s="120">
        <f t="shared" si="2"/>
        <v>1</v>
      </c>
      <c r="Q135" s="114">
        <v>70.62</v>
      </c>
      <c r="R135" s="84" t="b">
        <v>1</v>
      </c>
      <c r="S135" t="s">
        <v>1289</v>
      </c>
      <c r="T135" s="76" t="s">
        <v>10219</v>
      </c>
      <c r="Y135" s="76"/>
    </row>
    <row r="136" spans="1:25" x14ac:dyDescent="0.25">
      <c r="A136" s="77" t="s">
        <v>10859</v>
      </c>
      <c r="B136" s="77" t="s">
        <v>10864</v>
      </c>
      <c r="C136" s="78">
        <v>45488</v>
      </c>
      <c r="D136" s="79">
        <v>-22.78</v>
      </c>
      <c r="E136" s="79">
        <v>0</v>
      </c>
      <c r="F136" s="79">
        <v>-22.78</v>
      </c>
      <c r="G136" s="78">
        <v>45488</v>
      </c>
      <c r="H136" s="77" t="s">
        <v>10865</v>
      </c>
      <c r="I136" s="80">
        <v>1529939</v>
      </c>
      <c r="J136" s="80" t="s">
        <v>1339</v>
      </c>
      <c r="K136" s="80">
        <v>213004</v>
      </c>
      <c r="L136" s="77" t="str">
        <f>VLOOKUP(I136,'ITEM NUMBER (UPDATED)'!A:B,2,0)</f>
        <v>Costco01</v>
      </c>
      <c r="M136" s="1" t="str">
        <f>VLOOKUP(I136,'ITEM NUMBER (UPDATED)'!A:C,3,0)</f>
        <v>PETB</v>
      </c>
      <c r="N136" s="1">
        <f>VLOOKUP(I136,'ITEM NUMBER (UPDATED)'!A:D,4,0)</f>
        <v>40</v>
      </c>
      <c r="O136" s="42">
        <f>VLOOKUP(I136,'ITEM NUMBER (UPDATED)'!A:F,6,0)</f>
        <v>22.78</v>
      </c>
      <c r="P136" s="120">
        <f t="shared" si="2"/>
        <v>1</v>
      </c>
      <c r="Q136" s="114">
        <v>22.78</v>
      </c>
      <c r="R136" s="84" t="b">
        <v>1</v>
      </c>
      <c r="S136" t="s">
        <v>1289</v>
      </c>
      <c r="T136" s="76" t="s">
        <v>10219</v>
      </c>
      <c r="Y136" s="76"/>
    </row>
    <row r="137" spans="1:25" x14ac:dyDescent="0.25">
      <c r="A137" s="77" t="s">
        <v>10859</v>
      </c>
      <c r="B137" s="77" t="s">
        <v>10866</v>
      </c>
      <c r="C137" s="78">
        <v>45489</v>
      </c>
      <c r="D137" s="79">
        <v>-25.55</v>
      </c>
      <c r="E137" s="79">
        <v>0</v>
      </c>
      <c r="F137" s="79">
        <v>-25.55</v>
      </c>
      <c r="G137" s="78">
        <v>45489</v>
      </c>
      <c r="H137" s="77" t="s">
        <v>10867</v>
      </c>
      <c r="I137" s="80">
        <v>1516597</v>
      </c>
      <c r="J137" s="80" t="s">
        <v>1303</v>
      </c>
      <c r="K137" s="80">
        <v>213004</v>
      </c>
      <c r="L137" s="77" t="str">
        <f>VLOOKUP(I137,'ITEM NUMBER (UPDATED)'!A:B,2,0)</f>
        <v>Costco01</v>
      </c>
      <c r="M137" s="1" t="str">
        <f>VLOOKUP(I137,'ITEM NUMBER (UPDATED)'!A:C,3,0)</f>
        <v>PETB</v>
      </c>
      <c r="N137" s="1">
        <f>VLOOKUP(I137,'ITEM NUMBER (UPDATED)'!A:D,4,0)</f>
        <v>40</v>
      </c>
      <c r="O137" s="42">
        <f>VLOOKUP(I137,'ITEM NUMBER (UPDATED)'!A:F,6,0)</f>
        <v>25.55</v>
      </c>
      <c r="P137" s="120">
        <f t="shared" si="2"/>
        <v>1</v>
      </c>
      <c r="Q137" s="114">
        <v>25.55</v>
      </c>
      <c r="R137" s="84" t="b">
        <v>1</v>
      </c>
      <c r="S137" t="s">
        <v>1289</v>
      </c>
      <c r="T137" s="76" t="s">
        <v>10219</v>
      </c>
      <c r="Y137" s="76"/>
    </row>
    <row r="138" spans="1:25" x14ac:dyDescent="0.25">
      <c r="A138" s="77" t="s">
        <v>10859</v>
      </c>
      <c r="B138" s="77" t="s">
        <v>10868</v>
      </c>
      <c r="C138" s="78">
        <v>45488</v>
      </c>
      <c r="D138" s="79">
        <v>-35.869999999999997</v>
      </c>
      <c r="E138" s="79">
        <v>-8.89</v>
      </c>
      <c r="F138" s="79">
        <v>-26.98</v>
      </c>
      <c r="G138" s="78">
        <v>45488</v>
      </c>
      <c r="H138" s="77" t="s">
        <v>10869</v>
      </c>
      <c r="I138" s="80">
        <v>1793728</v>
      </c>
      <c r="J138" s="80" t="s">
        <v>8897</v>
      </c>
      <c r="K138" s="80">
        <v>213004</v>
      </c>
      <c r="L138" s="77" t="str">
        <f>VLOOKUP(I138,'ITEM NUMBER (UPDATED)'!A:B,2,0)</f>
        <v>Costco01</v>
      </c>
      <c r="M138" s="1" t="str">
        <f>VLOOKUP(I138,'ITEM NUMBER (UPDATED)'!A:C,3,0)</f>
        <v>BASI</v>
      </c>
      <c r="N138" s="1">
        <f>VLOOKUP(I138,'ITEM NUMBER (UPDATED)'!A:D,4,0)</f>
        <v>15</v>
      </c>
      <c r="O138" s="42">
        <f>VLOOKUP(I138,'ITEM NUMBER (UPDATED)'!A:F,6,0)</f>
        <v>26.98</v>
      </c>
      <c r="P138" s="120">
        <f t="shared" si="2"/>
        <v>1</v>
      </c>
      <c r="Q138" s="114">
        <v>26.98</v>
      </c>
      <c r="R138" s="84" t="b">
        <v>1</v>
      </c>
      <c r="S138" t="s">
        <v>1289</v>
      </c>
      <c r="T138" s="76" t="s">
        <v>10219</v>
      </c>
      <c r="Y138" s="76"/>
    </row>
    <row r="139" spans="1:25" x14ac:dyDescent="0.25">
      <c r="A139" s="77" t="s">
        <v>10859</v>
      </c>
      <c r="B139" s="77" t="s">
        <v>10870</v>
      </c>
      <c r="C139" s="78">
        <v>45489</v>
      </c>
      <c r="D139" s="79">
        <v>-213.5</v>
      </c>
      <c r="E139" s="79">
        <v>-55.5</v>
      </c>
      <c r="F139" s="79">
        <v>-158</v>
      </c>
      <c r="G139" s="78">
        <v>45489</v>
      </c>
      <c r="H139" s="77" t="s">
        <v>10871</v>
      </c>
      <c r="I139" s="80">
        <v>1540784</v>
      </c>
      <c r="J139" s="80" t="s">
        <v>1297</v>
      </c>
      <c r="K139" s="80">
        <v>213004</v>
      </c>
      <c r="L139" s="77" t="str">
        <f>VLOOKUP(I139,'ITEM NUMBER (UPDATED)'!A:B,2,0)</f>
        <v>Costco01</v>
      </c>
      <c r="M139" s="1" t="str">
        <f>VLOOKUP(I139,'ITEM NUMBER (UPDATED)'!A:C,3,0)</f>
        <v>WIN</v>
      </c>
      <c r="N139" s="1">
        <f>VLOOKUP(I139,'ITEM NUMBER (UPDATED)'!A:D,4,0)</f>
        <v>60</v>
      </c>
      <c r="O139" s="42">
        <f>VLOOKUP(I139,'ITEM NUMBER (UPDATED)'!A:F,6,0)</f>
        <v>31.6</v>
      </c>
      <c r="P139" s="120">
        <f t="shared" si="2"/>
        <v>5</v>
      </c>
      <c r="Q139" s="114">
        <v>31.6</v>
      </c>
      <c r="R139" s="84" t="b">
        <v>1</v>
      </c>
      <c r="S139" t="s">
        <v>1289</v>
      </c>
      <c r="T139" s="76" t="s">
        <v>10219</v>
      </c>
      <c r="Y139" s="76"/>
    </row>
    <row r="140" spans="1:25" x14ac:dyDescent="0.25">
      <c r="A140" s="77" t="s">
        <v>10859</v>
      </c>
      <c r="B140" s="77" t="s">
        <v>10870</v>
      </c>
      <c r="C140" s="78">
        <v>45489</v>
      </c>
      <c r="D140" s="79">
        <v>-86.72</v>
      </c>
      <c r="E140" s="79">
        <v>-9.3699999999999992</v>
      </c>
      <c r="F140" s="79">
        <v>-77.349999999999994</v>
      </c>
      <c r="G140" s="78">
        <v>45489</v>
      </c>
      <c r="H140" s="77" t="s">
        <v>10871</v>
      </c>
      <c r="I140" s="80">
        <v>1662420</v>
      </c>
      <c r="J140" s="80" t="s">
        <v>1318</v>
      </c>
      <c r="K140" s="80">
        <v>213004</v>
      </c>
      <c r="L140" s="77" t="str">
        <f>VLOOKUP(I140,'ITEM NUMBER (UPDATED)'!A:B,2,0)</f>
        <v>Costco01</v>
      </c>
      <c r="M140" s="1" t="str">
        <f>VLOOKUP(I140,'ITEM NUMBER (UPDATED)'!A:C,3,0)</f>
        <v>BLK</v>
      </c>
      <c r="N140" s="1">
        <f>VLOOKUP(I140,'ITEM NUMBER (UPDATED)'!A:D,4,0)</f>
        <v>32</v>
      </c>
      <c r="O140" s="42">
        <f>VLOOKUP(I140,'ITEM NUMBER (UPDATED)'!A:F,6,0)</f>
        <v>77.349999999999994</v>
      </c>
      <c r="P140" s="120">
        <f t="shared" si="2"/>
        <v>1</v>
      </c>
      <c r="Q140" s="114">
        <v>77.349999999999994</v>
      </c>
      <c r="R140" s="84" t="b">
        <v>1</v>
      </c>
      <c r="S140" t="s">
        <v>1289</v>
      </c>
      <c r="T140" s="76" t="s">
        <v>10219</v>
      </c>
      <c r="Y140" s="76"/>
    </row>
    <row r="141" spans="1:25" x14ac:dyDescent="0.25">
      <c r="A141" s="77" t="s">
        <v>10859</v>
      </c>
      <c r="B141" s="77" t="s">
        <v>10872</v>
      </c>
      <c r="C141" s="78">
        <v>45489</v>
      </c>
      <c r="D141" s="79">
        <v>-24.51</v>
      </c>
      <c r="E141" s="79">
        <v>0</v>
      </c>
      <c r="F141" s="79">
        <v>-24.51</v>
      </c>
      <c r="G141" s="78">
        <v>45489</v>
      </c>
      <c r="H141" s="77" t="s">
        <v>10873</v>
      </c>
      <c r="I141" s="80">
        <v>1775621</v>
      </c>
      <c r="J141" s="80" t="s">
        <v>10140</v>
      </c>
      <c r="K141" s="80">
        <v>213004</v>
      </c>
      <c r="L141" s="77" t="str">
        <f>VLOOKUP(I141,'ITEM NUMBER (UPDATED)'!A:B,2,0)</f>
        <v>Costco01</v>
      </c>
      <c r="M141" s="1" t="str">
        <f>VLOOKUP(I141,'ITEM NUMBER (UPDATED)'!A:C,3,0)</f>
        <v>PETB</v>
      </c>
      <c r="N141" s="1">
        <f>VLOOKUP(I141,'ITEM NUMBER (UPDATED)'!A:D,4,0)</f>
        <v>40</v>
      </c>
      <c r="O141" s="42">
        <f>VLOOKUP(I141,'ITEM NUMBER (UPDATED)'!A:F,6,0)</f>
        <v>25.8</v>
      </c>
      <c r="P141" s="120">
        <f t="shared" si="2"/>
        <v>0.95000000000000007</v>
      </c>
      <c r="Q141" s="114">
        <v>25.8</v>
      </c>
      <c r="R141" s="84" t="b">
        <v>1</v>
      </c>
      <c r="S141" t="s">
        <v>1289</v>
      </c>
      <c r="T141" s="76" t="s">
        <v>10219</v>
      </c>
      <c r="Y141" s="76"/>
    </row>
    <row r="142" spans="1:25" x14ac:dyDescent="0.25">
      <c r="A142" s="77" t="s">
        <v>10859</v>
      </c>
      <c r="B142" s="77" t="s">
        <v>10874</v>
      </c>
      <c r="C142" s="78">
        <v>45489</v>
      </c>
      <c r="D142" s="79">
        <v>-24.51</v>
      </c>
      <c r="E142" s="79">
        <v>0</v>
      </c>
      <c r="F142" s="79">
        <v>-24.51</v>
      </c>
      <c r="G142" s="78">
        <v>45489</v>
      </c>
      <c r="H142" s="77" t="s">
        <v>10875</v>
      </c>
      <c r="I142" s="80">
        <v>1775621</v>
      </c>
      <c r="J142" s="80" t="s">
        <v>10140</v>
      </c>
      <c r="K142" s="80">
        <v>213004</v>
      </c>
      <c r="L142" s="77" t="str">
        <f>VLOOKUP(I142,'ITEM NUMBER (UPDATED)'!A:B,2,0)</f>
        <v>Costco01</v>
      </c>
      <c r="M142" s="1" t="str">
        <f>VLOOKUP(I142,'ITEM NUMBER (UPDATED)'!A:C,3,0)</f>
        <v>PETB</v>
      </c>
      <c r="N142" s="1">
        <f>VLOOKUP(I142,'ITEM NUMBER (UPDATED)'!A:D,4,0)</f>
        <v>40</v>
      </c>
      <c r="O142" s="42">
        <f>VLOOKUP(I142,'ITEM NUMBER (UPDATED)'!A:F,6,0)</f>
        <v>25.8</v>
      </c>
      <c r="P142" s="120">
        <f t="shared" si="2"/>
        <v>0.95000000000000007</v>
      </c>
      <c r="Q142" s="114">
        <v>25.8</v>
      </c>
      <c r="R142" s="84" t="b">
        <v>1</v>
      </c>
      <c r="S142" t="s">
        <v>1289</v>
      </c>
      <c r="T142" s="76" t="s">
        <v>10219</v>
      </c>
      <c r="Y142" s="76"/>
    </row>
    <row r="143" spans="1:25" x14ac:dyDescent="0.25">
      <c r="A143" s="77" t="s">
        <v>10859</v>
      </c>
      <c r="B143" s="77" t="s">
        <v>10876</v>
      </c>
      <c r="C143" s="78">
        <v>45489</v>
      </c>
      <c r="D143" s="79">
        <v>-24.51</v>
      </c>
      <c r="E143" s="79">
        <v>0</v>
      </c>
      <c r="F143" s="79">
        <v>-24.51</v>
      </c>
      <c r="G143" s="78">
        <v>45489</v>
      </c>
      <c r="H143" s="77" t="s">
        <v>10877</v>
      </c>
      <c r="I143" s="80">
        <v>1775618</v>
      </c>
      <c r="J143" s="80" t="s">
        <v>10137</v>
      </c>
      <c r="K143" s="80">
        <v>213004</v>
      </c>
      <c r="L143" s="77" t="str">
        <f>VLOOKUP(I143,'ITEM NUMBER (UPDATED)'!A:B,2,0)</f>
        <v>Costco01</v>
      </c>
      <c r="M143" s="1" t="str">
        <f>VLOOKUP(I143,'ITEM NUMBER (UPDATED)'!A:C,3,0)</f>
        <v>PETB</v>
      </c>
      <c r="N143" s="1">
        <f>VLOOKUP(I143,'ITEM NUMBER (UPDATED)'!A:D,4,0)</f>
        <v>40</v>
      </c>
      <c r="O143" s="42">
        <f>VLOOKUP(I143,'ITEM NUMBER (UPDATED)'!A:F,6,0)</f>
        <v>25.8</v>
      </c>
      <c r="P143" s="120">
        <f t="shared" si="2"/>
        <v>0.95000000000000007</v>
      </c>
      <c r="Q143" s="114">
        <v>25.8</v>
      </c>
      <c r="R143" s="84" t="b">
        <v>1</v>
      </c>
      <c r="S143" t="s">
        <v>1289</v>
      </c>
      <c r="T143" s="76" t="s">
        <v>10219</v>
      </c>
      <c r="Y143" s="76"/>
    </row>
    <row r="144" spans="1:25" x14ac:dyDescent="0.25">
      <c r="A144" s="77" t="s">
        <v>10859</v>
      </c>
      <c r="B144" s="77" t="s">
        <v>10876</v>
      </c>
      <c r="C144" s="78">
        <v>45489</v>
      </c>
      <c r="D144" s="79">
        <v>-24.51</v>
      </c>
      <c r="E144" s="79">
        <v>0</v>
      </c>
      <c r="F144" s="79">
        <v>-24.51</v>
      </c>
      <c r="G144" s="78">
        <v>45489</v>
      </c>
      <c r="H144" s="77" t="s">
        <v>10877</v>
      </c>
      <c r="I144" s="80">
        <v>1775620</v>
      </c>
      <c r="J144" s="80" t="s">
        <v>10139</v>
      </c>
      <c r="K144" s="80">
        <v>213004</v>
      </c>
      <c r="L144" s="77" t="str">
        <f>VLOOKUP(I144,'ITEM NUMBER (UPDATED)'!A:B,2,0)</f>
        <v>Costco01</v>
      </c>
      <c r="M144" s="1" t="str">
        <f>VLOOKUP(I144,'ITEM NUMBER (UPDATED)'!A:C,3,0)</f>
        <v>PETB</v>
      </c>
      <c r="N144" s="1">
        <f>VLOOKUP(I144,'ITEM NUMBER (UPDATED)'!A:D,4,0)</f>
        <v>40</v>
      </c>
      <c r="O144" s="42">
        <f>VLOOKUP(I144,'ITEM NUMBER (UPDATED)'!A:F,6,0)</f>
        <v>25.8</v>
      </c>
      <c r="P144" s="120">
        <f t="shared" si="2"/>
        <v>0.95000000000000007</v>
      </c>
      <c r="Q144" s="114">
        <v>25.8</v>
      </c>
      <c r="R144" s="84" t="b">
        <v>1</v>
      </c>
      <c r="S144" t="s">
        <v>1289</v>
      </c>
      <c r="T144" s="76" t="s">
        <v>10219</v>
      </c>
      <c r="Y144" s="76"/>
    </row>
    <row r="145" spans="1:25" x14ac:dyDescent="0.25">
      <c r="A145" s="77" t="s">
        <v>10859</v>
      </c>
      <c r="B145" s="77" t="s">
        <v>10878</v>
      </c>
      <c r="C145" s="78">
        <v>45488</v>
      </c>
      <c r="D145" s="79">
        <v>-24.51</v>
      </c>
      <c r="E145" s="79">
        <v>0</v>
      </c>
      <c r="F145" s="79">
        <v>-24.51</v>
      </c>
      <c r="G145" s="78">
        <v>45488</v>
      </c>
      <c r="H145" s="77" t="s">
        <v>10879</v>
      </c>
      <c r="I145" s="80">
        <v>1775619</v>
      </c>
      <c r="J145" s="80" t="s">
        <v>10138</v>
      </c>
      <c r="K145" s="80">
        <v>213004</v>
      </c>
      <c r="L145" s="77" t="str">
        <f>VLOOKUP(I145,'ITEM NUMBER (UPDATED)'!A:B,2,0)</f>
        <v>Costco01</v>
      </c>
      <c r="M145" s="1" t="str">
        <f>VLOOKUP(I145,'ITEM NUMBER (UPDATED)'!A:C,3,0)</f>
        <v>PETB</v>
      </c>
      <c r="N145" s="1">
        <f>VLOOKUP(I145,'ITEM NUMBER (UPDATED)'!A:D,4,0)</f>
        <v>40</v>
      </c>
      <c r="O145" s="42">
        <f>VLOOKUP(I145,'ITEM NUMBER (UPDATED)'!A:F,6,0)</f>
        <v>25.8</v>
      </c>
      <c r="P145" s="120">
        <f t="shared" si="2"/>
        <v>0.95000000000000007</v>
      </c>
      <c r="Q145" s="114">
        <v>25.8</v>
      </c>
      <c r="R145" s="84" t="b">
        <v>1</v>
      </c>
      <c r="S145" t="s">
        <v>1289</v>
      </c>
      <c r="T145" s="76" t="s">
        <v>10219</v>
      </c>
      <c r="Y145" s="76"/>
    </row>
    <row r="146" spans="1:25" x14ac:dyDescent="0.25">
      <c r="A146" s="77" t="s">
        <v>10859</v>
      </c>
      <c r="B146" s="77" t="s">
        <v>10880</v>
      </c>
      <c r="C146" s="78">
        <v>45488</v>
      </c>
      <c r="D146" s="79">
        <v>-25.55</v>
      </c>
      <c r="E146" s="79">
        <v>0</v>
      </c>
      <c r="F146" s="79">
        <v>-25.55</v>
      </c>
      <c r="G146" s="78">
        <v>45488</v>
      </c>
      <c r="H146" s="77" t="s">
        <v>10881</v>
      </c>
      <c r="I146" s="80">
        <v>1516597</v>
      </c>
      <c r="J146" s="80" t="s">
        <v>1303</v>
      </c>
      <c r="K146" s="80">
        <v>213004</v>
      </c>
      <c r="L146" s="77" t="str">
        <f>VLOOKUP(I146,'ITEM NUMBER (UPDATED)'!A:B,2,0)</f>
        <v>Costco01</v>
      </c>
      <c r="M146" s="1" t="str">
        <f>VLOOKUP(I146,'ITEM NUMBER (UPDATED)'!A:C,3,0)</f>
        <v>PETB</v>
      </c>
      <c r="N146" s="1">
        <f>VLOOKUP(I146,'ITEM NUMBER (UPDATED)'!A:D,4,0)</f>
        <v>40</v>
      </c>
      <c r="O146" s="42">
        <f>VLOOKUP(I146,'ITEM NUMBER (UPDATED)'!A:F,6,0)</f>
        <v>25.55</v>
      </c>
      <c r="P146" s="120">
        <f t="shared" si="2"/>
        <v>1</v>
      </c>
      <c r="Q146" s="114">
        <v>25.55</v>
      </c>
      <c r="R146" s="84" t="b">
        <v>1</v>
      </c>
      <c r="S146" t="s">
        <v>1289</v>
      </c>
      <c r="T146" s="76" t="s">
        <v>10219</v>
      </c>
      <c r="Y146" s="76"/>
    </row>
    <row r="147" spans="1:25" x14ac:dyDescent="0.25">
      <c r="A147" s="77" t="s">
        <v>10859</v>
      </c>
      <c r="B147" s="77" t="s">
        <v>10882</v>
      </c>
      <c r="C147" s="78">
        <v>45489</v>
      </c>
      <c r="D147" s="79">
        <v>-26.25</v>
      </c>
      <c r="E147" s="79">
        <v>-8.7200000000000006</v>
      </c>
      <c r="F147" s="79">
        <v>-17.53</v>
      </c>
      <c r="G147" s="78">
        <v>45489</v>
      </c>
      <c r="H147" s="77" t="s">
        <v>10883</v>
      </c>
      <c r="I147" s="80">
        <v>1793725</v>
      </c>
      <c r="J147" s="80" t="s">
        <v>8898</v>
      </c>
      <c r="K147" s="80">
        <v>213004</v>
      </c>
      <c r="L147" s="77" t="str">
        <f>VLOOKUP(I147,'ITEM NUMBER (UPDATED)'!A:B,2,0)</f>
        <v>Costco01</v>
      </c>
      <c r="M147" s="1" t="str">
        <f>VLOOKUP(I147,'ITEM NUMBER (UPDATED)'!A:C,3,0)</f>
        <v>BASI</v>
      </c>
      <c r="N147" s="1">
        <f>VLOOKUP(I147,'ITEM NUMBER (UPDATED)'!A:D,4,0)</f>
        <v>15</v>
      </c>
      <c r="O147" s="42">
        <f>VLOOKUP(I147,'ITEM NUMBER (UPDATED)'!A:F,6,0)</f>
        <v>17.53</v>
      </c>
      <c r="P147" s="120">
        <f t="shared" si="2"/>
        <v>1</v>
      </c>
      <c r="Q147" s="114">
        <v>17.53</v>
      </c>
      <c r="R147" s="84" t="b">
        <v>1</v>
      </c>
      <c r="S147" t="s">
        <v>1289</v>
      </c>
      <c r="T147" s="76" t="s">
        <v>10219</v>
      </c>
      <c r="Y147" s="76"/>
    </row>
    <row r="148" spans="1:25" x14ac:dyDescent="0.25">
      <c r="A148" s="77" t="s">
        <v>10859</v>
      </c>
      <c r="B148" s="77" t="s">
        <v>10884</v>
      </c>
      <c r="C148" s="78">
        <v>45489</v>
      </c>
      <c r="D148" s="79">
        <v>-25.55</v>
      </c>
      <c r="E148" s="79">
        <v>0</v>
      </c>
      <c r="F148" s="79">
        <v>-25.55</v>
      </c>
      <c r="G148" s="78">
        <v>45489</v>
      </c>
      <c r="H148" s="77" t="s">
        <v>10885</v>
      </c>
      <c r="I148" s="80">
        <v>1516596</v>
      </c>
      <c r="J148" s="80" t="s">
        <v>1344</v>
      </c>
      <c r="K148" s="80">
        <v>213004</v>
      </c>
      <c r="L148" s="77" t="str">
        <f>VLOOKUP(I148,'ITEM NUMBER (UPDATED)'!A:B,2,0)</f>
        <v>Costco01</v>
      </c>
      <c r="M148" s="1" t="str">
        <f>VLOOKUP(I148,'ITEM NUMBER (UPDATED)'!A:C,3,0)</f>
        <v>PETB</v>
      </c>
      <c r="N148" s="1">
        <f>VLOOKUP(I148,'ITEM NUMBER (UPDATED)'!A:D,4,0)</f>
        <v>40</v>
      </c>
      <c r="O148" s="42">
        <f>VLOOKUP(I148,'ITEM NUMBER (UPDATED)'!A:F,6,0)</f>
        <v>25.55</v>
      </c>
      <c r="P148" s="120">
        <f t="shared" si="2"/>
        <v>1</v>
      </c>
      <c r="Q148" s="114">
        <v>25.55</v>
      </c>
      <c r="R148" s="84" t="b">
        <v>1</v>
      </c>
      <c r="S148" t="s">
        <v>1289</v>
      </c>
      <c r="T148" s="76" t="s">
        <v>10219</v>
      </c>
      <c r="Y148" s="76"/>
    </row>
    <row r="149" spans="1:25" x14ac:dyDescent="0.25">
      <c r="A149" s="77" t="s">
        <v>10859</v>
      </c>
      <c r="B149" s="77" t="s">
        <v>10884</v>
      </c>
      <c r="C149" s="78">
        <v>45489</v>
      </c>
      <c r="D149" s="79">
        <v>-22.78</v>
      </c>
      <c r="E149" s="79">
        <v>0</v>
      </c>
      <c r="F149" s="79">
        <v>-22.78</v>
      </c>
      <c r="G149" s="78">
        <v>45489</v>
      </c>
      <c r="H149" s="77" t="s">
        <v>10885</v>
      </c>
      <c r="I149" s="80">
        <v>1529939</v>
      </c>
      <c r="J149" s="80" t="s">
        <v>1339</v>
      </c>
      <c r="K149" s="80">
        <v>213004</v>
      </c>
      <c r="L149" s="77" t="str">
        <f>VLOOKUP(I149,'ITEM NUMBER (UPDATED)'!A:B,2,0)</f>
        <v>Costco01</v>
      </c>
      <c r="M149" s="1" t="str">
        <f>VLOOKUP(I149,'ITEM NUMBER (UPDATED)'!A:C,3,0)</f>
        <v>PETB</v>
      </c>
      <c r="N149" s="1">
        <f>VLOOKUP(I149,'ITEM NUMBER (UPDATED)'!A:D,4,0)</f>
        <v>40</v>
      </c>
      <c r="O149" s="42">
        <f>VLOOKUP(I149,'ITEM NUMBER (UPDATED)'!A:F,6,0)</f>
        <v>22.78</v>
      </c>
      <c r="P149" s="120">
        <f t="shared" si="2"/>
        <v>1</v>
      </c>
      <c r="Q149" s="114">
        <v>22.78</v>
      </c>
      <c r="R149" s="84" t="b">
        <v>1</v>
      </c>
      <c r="S149" t="s">
        <v>1289</v>
      </c>
      <c r="T149" s="76" t="s">
        <v>10219</v>
      </c>
      <c r="Y149" s="76"/>
    </row>
    <row r="150" spans="1:25" x14ac:dyDescent="0.25">
      <c r="A150" s="77" t="s">
        <v>10859</v>
      </c>
      <c r="B150" s="77" t="s">
        <v>10886</v>
      </c>
      <c r="C150" s="78">
        <v>45489</v>
      </c>
      <c r="D150" s="79">
        <v>-22.78</v>
      </c>
      <c r="E150" s="79">
        <v>0</v>
      </c>
      <c r="F150" s="79">
        <v>-22.78</v>
      </c>
      <c r="G150" s="78">
        <v>45489</v>
      </c>
      <c r="H150" s="77" t="s">
        <v>10887</v>
      </c>
      <c r="I150" s="80">
        <v>1529944</v>
      </c>
      <c r="J150" s="80" t="s">
        <v>1330</v>
      </c>
      <c r="K150" s="80">
        <v>213004</v>
      </c>
      <c r="L150" s="77" t="str">
        <f>VLOOKUP(I150,'ITEM NUMBER (UPDATED)'!A:B,2,0)</f>
        <v>Costco01</v>
      </c>
      <c r="M150" s="1" t="str">
        <f>VLOOKUP(I150,'ITEM NUMBER (UPDATED)'!A:C,3,0)</f>
        <v>PETB</v>
      </c>
      <c r="N150" s="1">
        <f>VLOOKUP(I150,'ITEM NUMBER (UPDATED)'!A:D,4,0)</f>
        <v>40</v>
      </c>
      <c r="O150" s="42">
        <f>VLOOKUP(I150,'ITEM NUMBER (UPDATED)'!A:F,6,0)</f>
        <v>22.78</v>
      </c>
      <c r="P150" s="120">
        <f t="shared" si="2"/>
        <v>1</v>
      </c>
      <c r="Q150" s="114">
        <v>22.78</v>
      </c>
      <c r="R150" s="84" t="b">
        <v>1</v>
      </c>
      <c r="S150" t="s">
        <v>1289</v>
      </c>
      <c r="T150" s="76" t="s">
        <v>10219</v>
      </c>
      <c r="Y150" s="76"/>
    </row>
    <row r="151" spans="1:25" x14ac:dyDescent="0.25">
      <c r="A151" s="77" t="s">
        <v>10859</v>
      </c>
      <c r="B151" s="77" t="s">
        <v>10888</v>
      </c>
      <c r="C151" s="78">
        <v>45489</v>
      </c>
      <c r="D151" s="79">
        <v>-24.51</v>
      </c>
      <c r="E151" s="79">
        <v>0</v>
      </c>
      <c r="F151" s="79">
        <v>-24.51</v>
      </c>
      <c r="G151" s="78">
        <v>45489</v>
      </c>
      <c r="H151" s="77" t="s">
        <v>10889</v>
      </c>
      <c r="I151" s="80">
        <v>1775619</v>
      </c>
      <c r="J151" s="80" t="s">
        <v>10138</v>
      </c>
      <c r="K151" s="80">
        <v>213004</v>
      </c>
      <c r="L151" s="77" t="str">
        <f>VLOOKUP(I151,'ITEM NUMBER (UPDATED)'!A:B,2,0)</f>
        <v>Costco01</v>
      </c>
      <c r="M151" s="1" t="str">
        <f>VLOOKUP(I151,'ITEM NUMBER (UPDATED)'!A:C,3,0)</f>
        <v>PETB</v>
      </c>
      <c r="N151" s="1">
        <f>VLOOKUP(I151,'ITEM NUMBER (UPDATED)'!A:D,4,0)</f>
        <v>40</v>
      </c>
      <c r="O151" s="42">
        <f>VLOOKUP(I151,'ITEM NUMBER (UPDATED)'!A:F,6,0)</f>
        <v>25.8</v>
      </c>
      <c r="P151" s="120">
        <f t="shared" si="2"/>
        <v>0.95000000000000007</v>
      </c>
      <c r="Q151" s="114">
        <v>25.8</v>
      </c>
      <c r="R151" s="84" t="b">
        <v>1</v>
      </c>
      <c r="S151" t="s">
        <v>1289</v>
      </c>
      <c r="T151" s="76" t="s">
        <v>10219</v>
      </c>
      <c r="Y151" s="76"/>
    </row>
    <row r="152" spans="1:25" x14ac:dyDescent="0.25">
      <c r="A152" s="77" t="s">
        <v>10859</v>
      </c>
      <c r="B152" s="77" t="s">
        <v>10888</v>
      </c>
      <c r="C152" s="78">
        <v>45489</v>
      </c>
      <c r="D152" s="79">
        <v>-24.51</v>
      </c>
      <c r="E152" s="79">
        <v>0</v>
      </c>
      <c r="F152" s="79">
        <v>-24.51</v>
      </c>
      <c r="G152" s="78">
        <v>45489</v>
      </c>
      <c r="H152" s="77" t="s">
        <v>10889</v>
      </c>
      <c r="I152" s="80">
        <v>1775622</v>
      </c>
      <c r="J152" s="80" t="s">
        <v>10141</v>
      </c>
      <c r="K152" s="80">
        <v>213004</v>
      </c>
      <c r="L152" s="77" t="str">
        <f>VLOOKUP(I152,'ITEM NUMBER (UPDATED)'!A:B,2,0)</f>
        <v>Costco01</v>
      </c>
      <c r="M152" s="1" t="str">
        <f>VLOOKUP(I152,'ITEM NUMBER (UPDATED)'!A:C,3,0)</f>
        <v>PETB</v>
      </c>
      <c r="N152" s="1">
        <f>VLOOKUP(I152,'ITEM NUMBER (UPDATED)'!A:D,4,0)</f>
        <v>40</v>
      </c>
      <c r="O152" s="42">
        <f>VLOOKUP(I152,'ITEM NUMBER (UPDATED)'!A:F,6,0)</f>
        <v>25.8</v>
      </c>
      <c r="P152" s="120">
        <f t="shared" si="2"/>
        <v>0.95000000000000007</v>
      </c>
      <c r="Q152" s="114">
        <v>25.8</v>
      </c>
      <c r="R152" s="84" t="b">
        <v>1</v>
      </c>
      <c r="S152" t="s">
        <v>1289</v>
      </c>
      <c r="T152" s="76" t="s">
        <v>10219</v>
      </c>
      <c r="Y152" s="76"/>
    </row>
    <row r="153" spans="1:25" x14ac:dyDescent="0.25">
      <c r="A153" s="77" t="s">
        <v>10859</v>
      </c>
      <c r="B153" s="77" t="s">
        <v>10890</v>
      </c>
      <c r="C153" s="78">
        <v>45488</v>
      </c>
      <c r="D153" s="79">
        <v>-86.72</v>
      </c>
      <c r="E153" s="79">
        <v>-9.3699999999999992</v>
      </c>
      <c r="F153" s="79">
        <v>-77.349999999999994</v>
      </c>
      <c r="G153" s="78">
        <v>45488</v>
      </c>
      <c r="H153" s="77" t="s">
        <v>10891</v>
      </c>
      <c r="I153" s="80">
        <v>1662420</v>
      </c>
      <c r="J153" s="80" t="s">
        <v>1318</v>
      </c>
      <c r="K153" s="80">
        <v>213004</v>
      </c>
      <c r="L153" s="77" t="str">
        <f>VLOOKUP(I153,'ITEM NUMBER (UPDATED)'!A:B,2,0)</f>
        <v>Costco01</v>
      </c>
      <c r="M153" s="1" t="str">
        <f>VLOOKUP(I153,'ITEM NUMBER (UPDATED)'!A:C,3,0)</f>
        <v>BLK</v>
      </c>
      <c r="N153" s="1">
        <f>VLOOKUP(I153,'ITEM NUMBER (UPDATED)'!A:D,4,0)</f>
        <v>32</v>
      </c>
      <c r="O153" s="42">
        <f>VLOOKUP(I153,'ITEM NUMBER (UPDATED)'!A:F,6,0)</f>
        <v>77.349999999999994</v>
      </c>
      <c r="P153" s="120">
        <f t="shared" si="2"/>
        <v>1</v>
      </c>
      <c r="Q153" s="114">
        <v>77.349999999999994</v>
      </c>
      <c r="R153" s="84" t="b">
        <v>1</v>
      </c>
      <c r="S153" t="s">
        <v>1289</v>
      </c>
      <c r="T153" s="76" t="s">
        <v>10219</v>
      </c>
      <c r="Y153" s="76"/>
    </row>
    <row r="154" spans="1:25" x14ac:dyDescent="0.25">
      <c r="A154" s="77" t="s">
        <v>10859</v>
      </c>
      <c r="B154" s="77" t="s">
        <v>10892</v>
      </c>
      <c r="C154" s="78">
        <v>45489</v>
      </c>
      <c r="D154" s="79">
        <v>-25.55</v>
      </c>
      <c r="E154" s="79">
        <v>0</v>
      </c>
      <c r="F154" s="79">
        <v>-25.55</v>
      </c>
      <c r="G154" s="78">
        <v>45489</v>
      </c>
      <c r="H154" s="77" t="s">
        <v>10893</v>
      </c>
      <c r="I154" s="80">
        <v>1516596</v>
      </c>
      <c r="J154" s="80" t="s">
        <v>1344</v>
      </c>
      <c r="K154" s="80">
        <v>213004</v>
      </c>
      <c r="L154" s="77" t="str">
        <f>VLOOKUP(I154,'ITEM NUMBER (UPDATED)'!A:B,2,0)</f>
        <v>Costco01</v>
      </c>
      <c r="M154" s="1" t="str">
        <f>VLOOKUP(I154,'ITEM NUMBER (UPDATED)'!A:C,3,0)</f>
        <v>PETB</v>
      </c>
      <c r="N154" s="1">
        <f>VLOOKUP(I154,'ITEM NUMBER (UPDATED)'!A:D,4,0)</f>
        <v>40</v>
      </c>
      <c r="O154" s="42">
        <f>VLOOKUP(I154,'ITEM NUMBER (UPDATED)'!A:F,6,0)</f>
        <v>25.55</v>
      </c>
      <c r="P154" s="120">
        <f t="shared" si="2"/>
        <v>1</v>
      </c>
      <c r="Q154" s="114">
        <v>25.55</v>
      </c>
      <c r="R154" s="84" t="b">
        <v>1</v>
      </c>
      <c r="S154" t="s">
        <v>1289</v>
      </c>
      <c r="T154" s="76" t="s">
        <v>10219</v>
      </c>
      <c r="Y154" s="76"/>
    </row>
    <row r="155" spans="1:25" x14ac:dyDescent="0.25">
      <c r="A155" s="77" t="s">
        <v>10859</v>
      </c>
      <c r="B155" s="77" t="s">
        <v>10894</v>
      </c>
      <c r="C155" s="78">
        <v>45489</v>
      </c>
      <c r="D155" s="79">
        <v>-86.72</v>
      </c>
      <c r="E155" s="79">
        <v>-9.3699999999999992</v>
      </c>
      <c r="F155" s="79">
        <v>-77.349999999999994</v>
      </c>
      <c r="G155" s="78">
        <v>45489</v>
      </c>
      <c r="H155" s="77" t="s">
        <v>10895</v>
      </c>
      <c r="I155" s="80">
        <v>1662420</v>
      </c>
      <c r="J155" s="80" t="s">
        <v>1318</v>
      </c>
      <c r="K155" s="80">
        <v>213004</v>
      </c>
      <c r="L155" s="77" t="str">
        <f>VLOOKUP(I155,'ITEM NUMBER (UPDATED)'!A:B,2,0)</f>
        <v>Costco01</v>
      </c>
      <c r="M155" s="1" t="str">
        <f>VLOOKUP(I155,'ITEM NUMBER (UPDATED)'!A:C,3,0)</f>
        <v>BLK</v>
      </c>
      <c r="N155" s="1">
        <f>VLOOKUP(I155,'ITEM NUMBER (UPDATED)'!A:D,4,0)</f>
        <v>32</v>
      </c>
      <c r="O155" s="42">
        <f>VLOOKUP(I155,'ITEM NUMBER (UPDATED)'!A:F,6,0)</f>
        <v>77.349999999999994</v>
      </c>
      <c r="P155" s="120">
        <f t="shared" si="2"/>
        <v>1</v>
      </c>
      <c r="Q155" s="114">
        <v>77.349999999999994</v>
      </c>
      <c r="R155" s="84" t="b">
        <v>1</v>
      </c>
      <c r="S155" t="s">
        <v>1289</v>
      </c>
      <c r="T155" s="76" t="s">
        <v>10219</v>
      </c>
      <c r="Y155" s="76"/>
    </row>
    <row r="156" spans="1:25" x14ac:dyDescent="0.25">
      <c r="A156" s="77" t="s">
        <v>10859</v>
      </c>
      <c r="B156" s="77" t="s">
        <v>10896</v>
      </c>
      <c r="C156" s="78">
        <v>45489</v>
      </c>
      <c r="D156" s="79">
        <v>-22.78</v>
      </c>
      <c r="E156" s="79">
        <v>0</v>
      </c>
      <c r="F156" s="79">
        <v>-22.78</v>
      </c>
      <c r="G156" s="78">
        <v>45489</v>
      </c>
      <c r="H156" s="77" t="s">
        <v>10897</v>
      </c>
      <c r="I156" s="80">
        <v>1529944</v>
      </c>
      <c r="J156" s="80" t="s">
        <v>1330</v>
      </c>
      <c r="K156" s="80">
        <v>213004</v>
      </c>
      <c r="L156" s="77" t="str">
        <f>VLOOKUP(I156,'ITEM NUMBER (UPDATED)'!A:B,2,0)</f>
        <v>Costco01</v>
      </c>
      <c r="M156" s="1" t="str">
        <f>VLOOKUP(I156,'ITEM NUMBER (UPDATED)'!A:C,3,0)</f>
        <v>PETB</v>
      </c>
      <c r="N156" s="1">
        <f>VLOOKUP(I156,'ITEM NUMBER (UPDATED)'!A:D,4,0)</f>
        <v>40</v>
      </c>
      <c r="O156" s="42">
        <f>VLOOKUP(I156,'ITEM NUMBER (UPDATED)'!A:F,6,0)</f>
        <v>22.78</v>
      </c>
      <c r="P156" s="120">
        <f t="shared" si="2"/>
        <v>1</v>
      </c>
      <c r="Q156" s="114">
        <v>22.78</v>
      </c>
      <c r="R156" s="84" t="b">
        <v>1</v>
      </c>
      <c r="S156" t="s">
        <v>1289</v>
      </c>
      <c r="T156" s="76" t="s">
        <v>10219</v>
      </c>
      <c r="Y156" s="76"/>
    </row>
    <row r="157" spans="1:25" x14ac:dyDescent="0.25">
      <c r="A157" s="77" t="s">
        <v>10859</v>
      </c>
      <c r="B157" s="77" t="s">
        <v>10898</v>
      </c>
      <c r="C157" s="78">
        <v>45489</v>
      </c>
      <c r="D157" s="79">
        <v>-42.7</v>
      </c>
      <c r="E157" s="79">
        <v>-11.1</v>
      </c>
      <c r="F157" s="79">
        <v>-31.6</v>
      </c>
      <c r="G157" s="78">
        <v>45489</v>
      </c>
      <c r="H157" s="77" t="s">
        <v>10899</v>
      </c>
      <c r="I157" s="80">
        <v>1540785</v>
      </c>
      <c r="J157" s="80" t="s">
        <v>1328</v>
      </c>
      <c r="K157" s="80">
        <v>213004</v>
      </c>
      <c r="L157" s="77" t="str">
        <f>VLOOKUP(I157,'ITEM NUMBER (UPDATED)'!A:B,2,0)</f>
        <v>Costco01</v>
      </c>
      <c r="M157" s="1" t="str">
        <f>VLOOKUP(I157,'ITEM NUMBER (UPDATED)'!A:C,3,0)</f>
        <v>WIN</v>
      </c>
      <c r="N157" s="1">
        <f>VLOOKUP(I157,'ITEM NUMBER (UPDATED)'!A:D,4,0)</f>
        <v>60</v>
      </c>
      <c r="O157" s="42">
        <f>VLOOKUP(I157,'ITEM NUMBER (UPDATED)'!A:F,6,0)</f>
        <v>31.6</v>
      </c>
      <c r="P157" s="120">
        <f t="shared" si="2"/>
        <v>1</v>
      </c>
      <c r="Q157" s="114">
        <v>31.6</v>
      </c>
      <c r="R157" s="84" t="b">
        <v>1</v>
      </c>
      <c r="S157" t="s">
        <v>1289</v>
      </c>
      <c r="T157" s="76" t="s">
        <v>10219</v>
      </c>
      <c r="Y157" s="76"/>
    </row>
    <row r="158" spans="1:25" x14ac:dyDescent="0.25">
      <c r="A158" s="77" t="s">
        <v>10859</v>
      </c>
      <c r="B158" s="77" t="s">
        <v>10900</v>
      </c>
      <c r="C158" s="78">
        <v>45489</v>
      </c>
      <c r="D158" s="79">
        <v>-115.98</v>
      </c>
      <c r="E158" s="79">
        <v>-31.53</v>
      </c>
      <c r="F158" s="79">
        <v>-84.45</v>
      </c>
      <c r="G158" s="78">
        <v>45489</v>
      </c>
      <c r="H158" s="77" t="s">
        <v>10901</v>
      </c>
      <c r="I158" s="80">
        <v>1540780</v>
      </c>
      <c r="J158" s="80" t="s">
        <v>1334</v>
      </c>
      <c r="K158" s="80">
        <v>213004</v>
      </c>
      <c r="L158" s="77" t="str">
        <f>VLOOKUP(I158,'ITEM NUMBER (UPDATED)'!A:B,2,0)</f>
        <v>Costco01</v>
      </c>
      <c r="M158" s="1" t="str">
        <f>VLOOKUP(I158,'ITEM NUMBER (UPDATED)'!A:C,3,0)</f>
        <v>WIN</v>
      </c>
      <c r="N158" s="1">
        <f>VLOOKUP(I158,'ITEM NUMBER (UPDATED)'!A:D,4,0)</f>
        <v>60</v>
      </c>
      <c r="O158" s="42">
        <f>VLOOKUP(I158,'ITEM NUMBER (UPDATED)'!A:F,6,0)</f>
        <v>28.15</v>
      </c>
      <c r="P158" s="120">
        <f t="shared" si="2"/>
        <v>3.0000000000000004</v>
      </c>
      <c r="Q158" s="114">
        <v>28.15</v>
      </c>
      <c r="R158" s="84" t="b">
        <v>1</v>
      </c>
      <c r="S158" t="s">
        <v>1289</v>
      </c>
      <c r="T158" s="76" t="s">
        <v>10219</v>
      </c>
      <c r="Y158" s="76"/>
    </row>
    <row r="159" spans="1:25" x14ac:dyDescent="0.25">
      <c r="A159" s="77" t="s">
        <v>10859</v>
      </c>
      <c r="B159" s="77" t="s">
        <v>10900</v>
      </c>
      <c r="C159" s="78">
        <v>45489</v>
      </c>
      <c r="D159" s="79">
        <v>-42.7</v>
      </c>
      <c r="E159" s="79">
        <v>-11.1</v>
      </c>
      <c r="F159" s="79">
        <v>-31.6</v>
      </c>
      <c r="G159" s="78">
        <v>45489</v>
      </c>
      <c r="H159" s="77" t="s">
        <v>10901</v>
      </c>
      <c r="I159" s="80">
        <v>1540785</v>
      </c>
      <c r="J159" s="80" t="s">
        <v>1328</v>
      </c>
      <c r="K159" s="80">
        <v>213004</v>
      </c>
      <c r="L159" s="77" t="str">
        <f>VLOOKUP(I159,'ITEM NUMBER (UPDATED)'!A:B,2,0)</f>
        <v>Costco01</v>
      </c>
      <c r="M159" s="1" t="str">
        <f>VLOOKUP(I159,'ITEM NUMBER (UPDATED)'!A:C,3,0)</f>
        <v>WIN</v>
      </c>
      <c r="N159" s="1">
        <f>VLOOKUP(I159,'ITEM NUMBER (UPDATED)'!A:D,4,0)</f>
        <v>60</v>
      </c>
      <c r="O159" s="42">
        <f>VLOOKUP(I159,'ITEM NUMBER (UPDATED)'!A:F,6,0)</f>
        <v>31.6</v>
      </c>
      <c r="P159" s="120">
        <f t="shared" si="2"/>
        <v>1</v>
      </c>
      <c r="Q159" s="114">
        <v>31.6</v>
      </c>
      <c r="R159" s="84" t="b">
        <v>1</v>
      </c>
      <c r="S159" t="s">
        <v>1289</v>
      </c>
      <c r="T159" s="76" t="s">
        <v>10219</v>
      </c>
      <c r="Y159" s="76"/>
    </row>
    <row r="160" spans="1:25" x14ac:dyDescent="0.25">
      <c r="A160" s="77" t="s">
        <v>10859</v>
      </c>
      <c r="B160" s="77" t="s">
        <v>10902</v>
      </c>
      <c r="C160" s="78">
        <v>45488</v>
      </c>
      <c r="D160" s="79">
        <v>-24.51</v>
      </c>
      <c r="E160" s="79">
        <v>0</v>
      </c>
      <c r="F160" s="79">
        <v>-24.51</v>
      </c>
      <c r="G160" s="78">
        <v>45488</v>
      </c>
      <c r="H160" s="77" t="s">
        <v>10903</v>
      </c>
      <c r="I160" s="80">
        <v>1775619</v>
      </c>
      <c r="J160" s="80" t="s">
        <v>10138</v>
      </c>
      <c r="K160" s="80">
        <v>213004</v>
      </c>
      <c r="L160" s="77" t="str">
        <f>VLOOKUP(I160,'ITEM NUMBER (UPDATED)'!A:B,2,0)</f>
        <v>Costco01</v>
      </c>
      <c r="M160" s="1" t="str">
        <f>VLOOKUP(I160,'ITEM NUMBER (UPDATED)'!A:C,3,0)</f>
        <v>PETB</v>
      </c>
      <c r="N160" s="1">
        <f>VLOOKUP(I160,'ITEM NUMBER (UPDATED)'!A:D,4,0)</f>
        <v>40</v>
      </c>
      <c r="O160" s="42">
        <f>VLOOKUP(I160,'ITEM NUMBER (UPDATED)'!A:F,6,0)</f>
        <v>25.8</v>
      </c>
      <c r="P160" s="120">
        <f t="shared" si="2"/>
        <v>0.95000000000000007</v>
      </c>
      <c r="Q160" s="114">
        <v>25.8</v>
      </c>
      <c r="R160" s="84" t="b">
        <v>1</v>
      </c>
      <c r="S160" t="s">
        <v>1289</v>
      </c>
      <c r="T160" s="76" t="s">
        <v>10219</v>
      </c>
      <c r="Y160" s="76"/>
    </row>
    <row r="161" spans="1:25" x14ac:dyDescent="0.25">
      <c r="A161" s="77" t="s">
        <v>10859</v>
      </c>
      <c r="B161" s="77" t="s">
        <v>10904</v>
      </c>
      <c r="C161" s="78">
        <v>45488</v>
      </c>
      <c r="D161" s="79">
        <v>-173.44</v>
      </c>
      <c r="E161" s="79">
        <v>-18.739999999999998</v>
      </c>
      <c r="F161" s="79">
        <v>-154.69999999999999</v>
      </c>
      <c r="G161" s="78">
        <v>45488</v>
      </c>
      <c r="H161" s="77" t="s">
        <v>10905</v>
      </c>
      <c r="I161" s="80">
        <v>1662420</v>
      </c>
      <c r="J161" s="80" t="s">
        <v>1318</v>
      </c>
      <c r="K161" s="80">
        <v>213004</v>
      </c>
      <c r="L161" s="77" t="str">
        <f>VLOOKUP(I161,'ITEM NUMBER (UPDATED)'!A:B,2,0)</f>
        <v>Costco01</v>
      </c>
      <c r="M161" s="1" t="str">
        <f>VLOOKUP(I161,'ITEM NUMBER (UPDATED)'!A:C,3,0)</f>
        <v>BLK</v>
      </c>
      <c r="N161" s="1">
        <f>VLOOKUP(I161,'ITEM NUMBER (UPDATED)'!A:D,4,0)</f>
        <v>32</v>
      </c>
      <c r="O161" s="42">
        <f>VLOOKUP(I161,'ITEM NUMBER (UPDATED)'!A:F,6,0)</f>
        <v>77.349999999999994</v>
      </c>
      <c r="P161" s="120">
        <f t="shared" si="2"/>
        <v>2</v>
      </c>
      <c r="Q161" s="114">
        <v>77.349999999999994</v>
      </c>
      <c r="R161" s="84" t="b">
        <v>1</v>
      </c>
      <c r="S161" t="s">
        <v>1289</v>
      </c>
      <c r="T161" s="76" t="s">
        <v>10219</v>
      </c>
      <c r="Y161" s="76"/>
    </row>
    <row r="162" spans="1:25" x14ac:dyDescent="0.25">
      <c r="A162" s="77" t="s">
        <v>10859</v>
      </c>
      <c r="B162" s="77" t="s">
        <v>10906</v>
      </c>
      <c r="C162" s="78">
        <v>45489</v>
      </c>
      <c r="D162" s="79">
        <v>-77.319999999999993</v>
      </c>
      <c r="E162" s="79">
        <v>-21.02</v>
      </c>
      <c r="F162" s="79">
        <v>-56.3</v>
      </c>
      <c r="G162" s="78">
        <v>45489</v>
      </c>
      <c r="H162" s="77" t="s">
        <v>10907</v>
      </c>
      <c r="I162" s="80">
        <v>1540783</v>
      </c>
      <c r="J162" s="80" t="s">
        <v>1317</v>
      </c>
      <c r="K162" s="80">
        <v>213004</v>
      </c>
      <c r="L162" s="77" t="str">
        <f>VLOOKUP(I162,'ITEM NUMBER (UPDATED)'!A:B,2,0)</f>
        <v>Costco01</v>
      </c>
      <c r="M162" s="1" t="str">
        <f>VLOOKUP(I162,'ITEM NUMBER (UPDATED)'!A:C,3,0)</f>
        <v>WIN</v>
      </c>
      <c r="N162" s="1">
        <f>VLOOKUP(I162,'ITEM NUMBER (UPDATED)'!A:D,4,0)</f>
        <v>60</v>
      </c>
      <c r="O162" s="42">
        <f>VLOOKUP(I162,'ITEM NUMBER (UPDATED)'!A:F,6,0)</f>
        <v>28.15</v>
      </c>
      <c r="P162" s="120">
        <f t="shared" si="2"/>
        <v>2</v>
      </c>
      <c r="Q162" s="114">
        <v>28.15</v>
      </c>
      <c r="R162" s="84" t="b">
        <v>1</v>
      </c>
      <c r="S162" t="s">
        <v>1289</v>
      </c>
      <c r="T162" s="76" t="s">
        <v>10219</v>
      </c>
      <c r="Y162" s="76"/>
    </row>
    <row r="163" spans="1:25" x14ac:dyDescent="0.25">
      <c r="A163" s="77" t="s">
        <v>10908</v>
      </c>
      <c r="B163" s="77" t="s">
        <v>10909</v>
      </c>
      <c r="C163" s="78">
        <v>45490</v>
      </c>
      <c r="D163" s="79">
        <v>-24.51</v>
      </c>
      <c r="E163" s="79">
        <v>0</v>
      </c>
      <c r="F163" s="79">
        <v>-24.51</v>
      </c>
      <c r="G163" s="78">
        <v>45490</v>
      </c>
      <c r="H163" s="77" t="s">
        <v>10910</v>
      </c>
      <c r="I163" s="80">
        <v>1775620</v>
      </c>
      <c r="J163" s="80" t="s">
        <v>10139</v>
      </c>
      <c r="K163" s="80">
        <v>213125</v>
      </c>
      <c r="L163" s="77" t="str">
        <f>VLOOKUP(I163,'ITEM NUMBER (UPDATED)'!A:B,2,0)</f>
        <v>Costco01</v>
      </c>
      <c r="M163" s="1" t="str">
        <f>VLOOKUP(I163,'ITEM NUMBER (UPDATED)'!A:C,3,0)</f>
        <v>PETB</v>
      </c>
      <c r="N163" s="1">
        <f>VLOOKUP(I163,'ITEM NUMBER (UPDATED)'!A:D,4,0)</f>
        <v>40</v>
      </c>
      <c r="O163" s="42">
        <f>VLOOKUP(I163,'ITEM NUMBER (UPDATED)'!A:F,6,0)</f>
        <v>25.8</v>
      </c>
      <c r="P163" s="120">
        <f t="shared" si="2"/>
        <v>0.95000000000000007</v>
      </c>
      <c r="Q163" s="114">
        <v>25.8</v>
      </c>
      <c r="R163" s="84" t="b">
        <v>1</v>
      </c>
      <c r="S163" t="s">
        <v>1289</v>
      </c>
      <c r="T163" s="76" t="s">
        <v>10219</v>
      </c>
      <c r="Y163" s="76"/>
    </row>
    <row r="164" spans="1:25" x14ac:dyDescent="0.25">
      <c r="A164" s="77" t="s">
        <v>10908</v>
      </c>
      <c r="B164" s="77" t="s">
        <v>10911</v>
      </c>
      <c r="C164" s="78">
        <v>45490</v>
      </c>
      <c r="D164" s="79">
        <v>-42.07</v>
      </c>
      <c r="E164" s="79">
        <v>0</v>
      </c>
      <c r="F164" s="79">
        <v>-42.07</v>
      </c>
      <c r="G164" s="78">
        <v>45490</v>
      </c>
      <c r="H164" s="77" t="s">
        <v>10912</v>
      </c>
      <c r="I164" s="80">
        <v>1514689</v>
      </c>
      <c r="J164" s="80" t="s">
        <v>1358</v>
      </c>
      <c r="K164" s="80">
        <v>213125</v>
      </c>
      <c r="L164" s="77" t="str">
        <f>VLOOKUP(I164,'ITEM NUMBER (UPDATED)'!A:B,2,0)</f>
        <v>Costco01</v>
      </c>
      <c r="M164" s="1" t="str">
        <f>VLOOKUP(I164,'ITEM NUMBER (UPDATED)'!A:C,3,0)</f>
        <v>PETB</v>
      </c>
      <c r="N164" s="1">
        <f>VLOOKUP(I164,'ITEM NUMBER (UPDATED)'!A:D,4,0)</f>
        <v>40</v>
      </c>
      <c r="O164" s="42">
        <f>VLOOKUP(I164,'ITEM NUMBER (UPDATED)'!A:F,6,0)</f>
        <v>42.07</v>
      </c>
      <c r="P164" s="120">
        <f t="shared" si="2"/>
        <v>1</v>
      </c>
      <c r="Q164" s="114">
        <v>42.07</v>
      </c>
      <c r="R164" s="84" t="b">
        <v>1</v>
      </c>
      <c r="S164" t="s">
        <v>1289</v>
      </c>
      <c r="T164" s="76" t="s">
        <v>10219</v>
      </c>
      <c r="Y164" s="76"/>
    </row>
    <row r="165" spans="1:25" x14ac:dyDescent="0.25">
      <c r="A165" s="77" t="s">
        <v>10908</v>
      </c>
      <c r="B165" s="77" t="s">
        <v>10911</v>
      </c>
      <c r="C165" s="78">
        <v>45490</v>
      </c>
      <c r="D165" s="79">
        <v>-25.55</v>
      </c>
      <c r="E165" s="79">
        <v>0</v>
      </c>
      <c r="F165" s="79">
        <v>-25.55</v>
      </c>
      <c r="G165" s="78">
        <v>45490</v>
      </c>
      <c r="H165" s="77" t="s">
        <v>10912</v>
      </c>
      <c r="I165" s="80">
        <v>1516597</v>
      </c>
      <c r="J165" s="80" t="s">
        <v>1303</v>
      </c>
      <c r="K165" s="80">
        <v>213125</v>
      </c>
      <c r="L165" s="77" t="str">
        <f>VLOOKUP(I165,'ITEM NUMBER (UPDATED)'!A:B,2,0)</f>
        <v>Costco01</v>
      </c>
      <c r="M165" s="1" t="str">
        <f>VLOOKUP(I165,'ITEM NUMBER (UPDATED)'!A:C,3,0)</f>
        <v>PETB</v>
      </c>
      <c r="N165" s="1">
        <f>VLOOKUP(I165,'ITEM NUMBER (UPDATED)'!A:D,4,0)</f>
        <v>40</v>
      </c>
      <c r="O165" s="42">
        <f>VLOOKUP(I165,'ITEM NUMBER (UPDATED)'!A:F,6,0)</f>
        <v>25.55</v>
      </c>
      <c r="P165" s="120">
        <f t="shared" si="2"/>
        <v>1</v>
      </c>
      <c r="Q165" s="114">
        <v>25.55</v>
      </c>
      <c r="R165" s="84" t="b">
        <v>1</v>
      </c>
      <c r="S165" t="s">
        <v>1289</v>
      </c>
      <c r="T165" s="76" t="s">
        <v>10219</v>
      </c>
      <c r="Y165" s="76"/>
    </row>
    <row r="166" spans="1:25" x14ac:dyDescent="0.25">
      <c r="A166" s="77" t="s">
        <v>10908</v>
      </c>
      <c r="B166" s="77" t="s">
        <v>10913</v>
      </c>
      <c r="C166" s="78">
        <v>45490</v>
      </c>
      <c r="D166" s="79">
        <v>-32.4</v>
      </c>
      <c r="E166" s="79">
        <v>-8.86</v>
      </c>
      <c r="F166" s="79">
        <v>-23.54</v>
      </c>
      <c r="G166" s="78">
        <v>45490</v>
      </c>
      <c r="H166" s="77" t="s">
        <v>10914</v>
      </c>
      <c r="I166" s="80">
        <v>1793726</v>
      </c>
      <c r="J166" s="80" t="s">
        <v>8896</v>
      </c>
      <c r="K166" s="80">
        <v>213125</v>
      </c>
      <c r="L166" s="77" t="str">
        <f>VLOOKUP(I166,'ITEM NUMBER (UPDATED)'!A:B,2,0)</f>
        <v>Costco01</v>
      </c>
      <c r="M166" s="1" t="str">
        <f>VLOOKUP(I166,'ITEM NUMBER (UPDATED)'!A:C,3,0)</f>
        <v>BASI</v>
      </c>
      <c r="N166" s="1">
        <f>VLOOKUP(I166,'ITEM NUMBER (UPDATED)'!A:D,4,0)</f>
        <v>15</v>
      </c>
      <c r="O166" s="42">
        <f>VLOOKUP(I166,'ITEM NUMBER (UPDATED)'!A:F,6,0)</f>
        <v>23.54</v>
      </c>
      <c r="P166" s="120">
        <f t="shared" si="2"/>
        <v>1</v>
      </c>
      <c r="Q166" s="114">
        <v>23.54</v>
      </c>
      <c r="R166" s="84" t="b">
        <v>1</v>
      </c>
      <c r="S166" t="s">
        <v>1289</v>
      </c>
      <c r="T166" s="76" t="s">
        <v>10219</v>
      </c>
      <c r="Y166" s="76"/>
    </row>
    <row r="167" spans="1:25" x14ac:dyDescent="0.25">
      <c r="A167" s="77" t="s">
        <v>10908</v>
      </c>
      <c r="B167" s="77" t="s">
        <v>10915</v>
      </c>
      <c r="C167" s="78">
        <v>45490</v>
      </c>
      <c r="D167" s="79">
        <v>-22.78</v>
      </c>
      <c r="E167" s="79">
        <v>0</v>
      </c>
      <c r="F167" s="79">
        <v>-22.78</v>
      </c>
      <c r="G167" s="78">
        <v>45490</v>
      </c>
      <c r="H167" s="77" t="s">
        <v>10916</v>
      </c>
      <c r="I167" s="80">
        <v>1529944</v>
      </c>
      <c r="J167" s="80" t="s">
        <v>1330</v>
      </c>
      <c r="K167" s="80">
        <v>213125</v>
      </c>
      <c r="L167" s="77" t="str">
        <f>VLOOKUP(I167,'ITEM NUMBER (UPDATED)'!A:B,2,0)</f>
        <v>Costco01</v>
      </c>
      <c r="M167" s="1" t="str">
        <f>VLOOKUP(I167,'ITEM NUMBER (UPDATED)'!A:C,3,0)</f>
        <v>PETB</v>
      </c>
      <c r="N167" s="1">
        <f>VLOOKUP(I167,'ITEM NUMBER (UPDATED)'!A:D,4,0)</f>
        <v>40</v>
      </c>
      <c r="O167" s="42">
        <f>VLOOKUP(I167,'ITEM NUMBER (UPDATED)'!A:F,6,0)</f>
        <v>22.78</v>
      </c>
      <c r="P167" s="120">
        <f t="shared" si="2"/>
        <v>1</v>
      </c>
      <c r="Q167" s="114">
        <v>22.78</v>
      </c>
      <c r="R167" s="84" t="b">
        <v>1</v>
      </c>
      <c r="S167" t="s">
        <v>1289</v>
      </c>
      <c r="T167" s="76" t="s">
        <v>10219</v>
      </c>
      <c r="Y167" s="76"/>
    </row>
    <row r="168" spans="1:25" x14ac:dyDescent="0.25">
      <c r="A168" s="77" t="s">
        <v>10908</v>
      </c>
      <c r="B168" s="77" t="s">
        <v>10915</v>
      </c>
      <c r="C168" s="78">
        <v>45490</v>
      </c>
      <c r="D168" s="79">
        <v>-39</v>
      </c>
      <c r="E168" s="79">
        <v>0</v>
      </c>
      <c r="F168" s="79">
        <v>-39</v>
      </c>
      <c r="G168" s="78">
        <v>45490</v>
      </c>
      <c r="H168" s="77" t="s">
        <v>10916</v>
      </c>
      <c r="I168" s="80">
        <v>1529947</v>
      </c>
      <c r="J168" s="80" t="s">
        <v>1294</v>
      </c>
      <c r="K168" s="80">
        <v>213125</v>
      </c>
      <c r="L168" s="77" t="str">
        <f>VLOOKUP(I168,'ITEM NUMBER (UPDATED)'!A:B,2,0)</f>
        <v>Costco01</v>
      </c>
      <c r="M168" s="1" t="str">
        <f>VLOOKUP(I168,'ITEM NUMBER (UPDATED)'!A:C,3,0)</f>
        <v>PETB</v>
      </c>
      <c r="N168" s="1">
        <f>VLOOKUP(I168,'ITEM NUMBER (UPDATED)'!A:D,4,0)</f>
        <v>40</v>
      </c>
      <c r="O168" s="42">
        <f>VLOOKUP(I168,'ITEM NUMBER (UPDATED)'!A:F,6,0)</f>
        <v>39</v>
      </c>
      <c r="P168" s="120">
        <f t="shared" si="2"/>
        <v>1</v>
      </c>
      <c r="Q168" s="114">
        <v>39</v>
      </c>
      <c r="R168" s="84" t="b">
        <v>1</v>
      </c>
      <c r="S168" t="s">
        <v>1289</v>
      </c>
      <c r="T168" s="76" t="s">
        <v>10219</v>
      </c>
      <c r="Y168" s="76"/>
    </row>
    <row r="169" spans="1:25" x14ac:dyDescent="0.25">
      <c r="A169" s="77" t="s">
        <v>10908</v>
      </c>
      <c r="B169" s="77" t="s">
        <v>10917</v>
      </c>
      <c r="C169" s="78">
        <v>45490</v>
      </c>
      <c r="D169" s="79">
        <v>-38.659999999999997</v>
      </c>
      <c r="E169" s="79">
        <v>-10.51</v>
      </c>
      <c r="F169" s="79">
        <v>-28.15</v>
      </c>
      <c r="G169" s="78">
        <v>45490</v>
      </c>
      <c r="H169" s="77" t="s">
        <v>10918</v>
      </c>
      <c r="I169" s="80">
        <v>1540783</v>
      </c>
      <c r="J169" s="80" t="s">
        <v>1317</v>
      </c>
      <c r="K169" s="80">
        <v>213125</v>
      </c>
      <c r="L169" s="77" t="str">
        <f>VLOOKUP(I169,'ITEM NUMBER (UPDATED)'!A:B,2,0)</f>
        <v>Costco01</v>
      </c>
      <c r="M169" s="1" t="str">
        <f>VLOOKUP(I169,'ITEM NUMBER (UPDATED)'!A:C,3,0)</f>
        <v>WIN</v>
      </c>
      <c r="N169" s="1">
        <f>VLOOKUP(I169,'ITEM NUMBER (UPDATED)'!A:D,4,0)</f>
        <v>60</v>
      </c>
      <c r="O169" s="42">
        <f>VLOOKUP(I169,'ITEM NUMBER (UPDATED)'!A:F,6,0)</f>
        <v>28.15</v>
      </c>
      <c r="P169" s="120">
        <f t="shared" si="2"/>
        <v>1</v>
      </c>
      <c r="Q169" s="114">
        <v>28.15</v>
      </c>
      <c r="R169" s="84" t="b">
        <v>1</v>
      </c>
      <c r="S169" t="s">
        <v>1289</v>
      </c>
      <c r="T169" s="76" t="s">
        <v>10219</v>
      </c>
      <c r="Y169" s="76"/>
    </row>
    <row r="170" spans="1:25" x14ac:dyDescent="0.25">
      <c r="A170" s="77" t="s">
        <v>10908</v>
      </c>
      <c r="B170" s="77" t="s">
        <v>10919</v>
      </c>
      <c r="C170" s="78">
        <v>45490</v>
      </c>
      <c r="D170" s="79">
        <v>-38.659999999999997</v>
      </c>
      <c r="E170" s="79">
        <v>-10.51</v>
      </c>
      <c r="F170" s="79">
        <v>-28.15</v>
      </c>
      <c r="G170" s="78">
        <v>45490</v>
      </c>
      <c r="H170" s="77" t="s">
        <v>10920</v>
      </c>
      <c r="I170" s="80">
        <v>1540783</v>
      </c>
      <c r="J170" s="80" t="s">
        <v>1317</v>
      </c>
      <c r="K170" s="80">
        <v>213125</v>
      </c>
      <c r="L170" s="77" t="str">
        <f>VLOOKUP(I170,'ITEM NUMBER (UPDATED)'!A:B,2,0)</f>
        <v>Costco01</v>
      </c>
      <c r="M170" s="1" t="str">
        <f>VLOOKUP(I170,'ITEM NUMBER (UPDATED)'!A:C,3,0)</f>
        <v>WIN</v>
      </c>
      <c r="N170" s="1">
        <f>VLOOKUP(I170,'ITEM NUMBER (UPDATED)'!A:D,4,0)</f>
        <v>60</v>
      </c>
      <c r="O170" s="42">
        <f>VLOOKUP(I170,'ITEM NUMBER (UPDATED)'!A:F,6,0)</f>
        <v>28.15</v>
      </c>
      <c r="P170" s="120">
        <f t="shared" si="2"/>
        <v>1</v>
      </c>
      <c r="Q170" s="114">
        <v>28.15</v>
      </c>
      <c r="R170" s="84" t="b">
        <v>1</v>
      </c>
      <c r="S170" t="s">
        <v>1289</v>
      </c>
      <c r="T170" s="76" t="s">
        <v>10219</v>
      </c>
      <c r="Y170" s="76"/>
    </row>
    <row r="171" spans="1:25" x14ac:dyDescent="0.25">
      <c r="A171" s="77" t="s">
        <v>10908</v>
      </c>
      <c r="B171" s="77" t="s">
        <v>10919</v>
      </c>
      <c r="C171" s="78">
        <v>45490</v>
      </c>
      <c r="D171" s="79">
        <v>-95.31</v>
      </c>
      <c r="E171" s="79">
        <v>-9.4600000000000009</v>
      </c>
      <c r="F171" s="79">
        <v>-85.85</v>
      </c>
      <c r="G171" s="78">
        <v>45490</v>
      </c>
      <c r="H171" s="77" t="s">
        <v>10920</v>
      </c>
      <c r="I171" s="80">
        <v>1662421</v>
      </c>
      <c r="J171" s="80" t="s">
        <v>1300</v>
      </c>
      <c r="K171" s="80">
        <v>213125</v>
      </c>
      <c r="L171" s="77" t="str">
        <f>VLOOKUP(I171,'ITEM NUMBER (UPDATED)'!A:B,2,0)</f>
        <v>Costco01</v>
      </c>
      <c r="M171" s="1" t="str">
        <f>VLOOKUP(I171,'ITEM NUMBER (UPDATED)'!A:C,3,0)</f>
        <v>BLK</v>
      </c>
      <c r="N171" s="1">
        <f>VLOOKUP(I171,'ITEM NUMBER (UPDATED)'!A:D,4,0)</f>
        <v>32</v>
      </c>
      <c r="O171" s="42">
        <f>VLOOKUP(I171,'ITEM NUMBER (UPDATED)'!A:F,6,0)</f>
        <v>85.85</v>
      </c>
      <c r="P171" s="120">
        <f t="shared" si="2"/>
        <v>1</v>
      </c>
      <c r="Q171" s="114">
        <v>85.85</v>
      </c>
      <c r="R171" s="84" t="b">
        <v>1</v>
      </c>
      <c r="S171" t="s">
        <v>1289</v>
      </c>
      <c r="T171" s="76" t="s">
        <v>10219</v>
      </c>
      <c r="Y171" s="76"/>
    </row>
    <row r="172" spans="1:25" x14ac:dyDescent="0.25">
      <c r="A172" s="77" t="s">
        <v>10908</v>
      </c>
      <c r="B172" s="77" t="s">
        <v>10921</v>
      </c>
      <c r="C172" s="78">
        <v>45490</v>
      </c>
      <c r="D172" s="79">
        <v>-39</v>
      </c>
      <c r="E172" s="79">
        <v>0</v>
      </c>
      <c r="F172" s="79">
        <v>-39</v>
      </c>
      <c r="G172" s="78">
        <v>45490</v>
      </c>
      <c r="H172" s="77" t="s">
        <v>10922</v>
      </c>
      <c r="I172" s="80">
        <v>1529947</v>
      </c>
      <c r="J172" s="80" t="s">
        <v>1294</v>
      </c>
      <c r="K172" s="80">
        <v>213125</v>
      </c>
      <c r="L172" s="77" t="str">
        <f>VLOOKUP(I172,'ITEM NUMBER (UPDATED)'!A:B,2,0)</f>
        <v>Costco01</v>
      </c>
      <c r="M172" s="1" t="str">
        <f>VLOOKUP(I172,'ITEM NUMBER (UPDATED)'!A:C,3,0)</f>
        <v>PETB</v>
      </c>
      <c r="N172" s="1">
        <f>VLOOKUP(I172,'ITEM NUMBER (UPDATED)'!A:D,4,0)</f>
        <v>40</v>
      </c>
      <c r="O172" s="42">
        <f>VLOOKUP(I172,'ITEM NUMBER (UPDATED)'!A:F,6,0)</f>
        <v>39</v>
      </c>
      <c r="P172" s="120">
        <f t="shared" si="2"/>
        <v>1</v>
      </c>
      <c r="Q172" s="114">
        <v>39</v>
      </c>
      <c r="R172" s="84" t="b">
        <v>1</v>
      </c>
      <c r="S172" t="s">
        <v>1289</v>
      </c>
      <c r="T172" s="76" t="s">
        <v>10219</v>
      </c>
      <c r="Y172" s="76"/>
    </row>
    <row r="173" spans="1:25" x14ac:dyDescent="0.25">
      <c r="A173" s="77" t="s">
        <v>10908</v>
      </c>
      <c r="B173" s="77" t="s">
        <v>10923</v>
      </c>
      <c r="C173" s="78">
        <v>45490</v>
      </c>
      <c r="D173" s="79">
        <v>-115.98</v>
      </c>
      <c r="E173" s="79">
        <v>-31.53</v>
      </c>
      <c r="F173" s="79">
        <v>-84.45</v>
      </c>
      <c r="G173" s="78">
        <v>45490</v>
      </c>
      <c r="H173" s="77" t="s">
        <v>10924</v>
      </c>
      <c r="I173" s="80">
        <v>1540780</v>
      </c>
      <c r="J173" s="80" t="s">
        <v>1334</v>
      </c>
      <c r="K173" s="80">
        <v>213125</v>
      </c>
      <c r="L173" s="77" t="str">
        <f>VLOOKUP(I173,'ITEM NUMBER (UPDATED)'!A:B,2,0)</f>
        <v>Costco01</v>
      </c>
      <c r="M173" s="1" t="str">
        <f>VLOOKUP(I173,'ITEM NUMBER (UPDATED)'!A:C,3,0)</f>
        <v>WIN</v>
      </c>
      <c r="N173" s="1">
        <f>VLOOKUP(I173,'ITEM NUMBER (UPDATED)'!A:D,4,0)</f>
        <v>60</v>
      </c>
      <c r="O173" s="42">
        <f>VLOOKUP(I173,'ITEM NUMBER (UPDATED)'!A:F,6,0)</f>
        <v>28.15</v>
      </c>
      <c r="P173" s="120">
        <f t="shared" si="2"/>
        <v>3.0000000000000004</v>
      </c>
      <c r="Q173" s="114">
        <v>28.15</v>
      </c>
      <c r="R173" s="84" t="b">
        <v>1</v>
      </c>
      <c r="S173" t="s">
        <v>1289</v>
      </c>
      <c r="T173" s="76" t="s">
        <v>10219</v>
      </c>
      <c r="Y173" s="76"/>
    </row>
    <row r="174" spans="1:25" x14ac:dyDescent="0.25">
      <c r="A174" s="77" t="s">
        <v>10908</v>
      </c>
      <c r="B174" s="77" t="s">
        <v>10923</v>
      </c>
      <c r="C174" s="78">
        <v>45490</v>
      </c>
      <c r="D174" s="79">
        <v>-42.7</v>
      </c>
      <c r="E174" s="79">
        <v>-11.1</v>
      </c>
      <c r="F174" s="79">
        <v>-31.6</v>
      </c>
      <c r="G174" s="78">
        <v>45490</v>
      </c>
      <c r="H174" s="77" t="s">
        <v>10924</v>
      </c>
      <c r="I174" s="80">
        <v>1540785</v>
      </c>
      <c r="J174" s="80" t="s">
        <v>1328</v>
      </c>
      <c r="K174" s="80">
        <v>213125</v>
      </c>
      <c r="L174" s="77" t="str">
        <f>VLOOKUP(I174,'ITEM NUMBER (UPDATED)'!A:B,2,0)</f>
        <v>Costco01</v>
      </c>
      <c r="M174" s="1" t="str">
        <f>VLOOKUP(I174,'ITEM NUMBER (UPDATED)'!A:C,3,0)</f>
        <v>WIN</v>
      </c>
      <c r="N174" s="1">
        <f>VLOOKUP(I174,'ITEM NUMBER (UPDATED)'!A:D,4,0)</f>
        <v>60</v>
      </c>
      <c r="O174" s="42">
        <f>VLOOKUP(I174,'ITEM NUMBER (UPDATED)'!A:F,6,0)</f>
        <v>31.6</v>
      </c>
      <c r="P174" s="120">
        <f t="shared" si="2"/>
        <v>1</v>
      </c>
      <c r="Q174" s="114">
        <v>31.6</v>
      </c>
      <c r="R174" s="84" t="b">
        <v>1</v>
      </c>
      <c r="S174" t="s">
        <v>1289</v>
      </c>
      <c r="T174" s="76" t="s">
        <v>10219</v>
      </c>
      <c r="Y174" s="76"/>
    </row>
    <row r="175" spans="1:25" x14ac:dyDescent="0.25">
      <c r="A175" s="77" t="s">
        <v>10908</v>
      </c>
      <c r="B175" s="77" t="s">
        <v>10925</v>
      </c>
      <c r="C175" s="78">
        <v>45490</v>
      </c>
      <c r="D175" s="79">
        <v>-22.78</v>
      </c>
      <c r="E175" s="79">
        <v>0</v>
      </c>
      <c r="F175" s="79">
        <v>-22.78</v>
      </c>
      <c r="G175" s="78">
        <v>45490</v>
      </c>
      <c r="H175" s="77" t="s">
        <v>10926</v>
      </c>
      <c r="I175" s="80">
        <v>1529944</v>
      </c>
      <c r="J175" s="80" t="s">
        <v>1330</v>
      </c>
      <c r="K175" s="80">
        <v>213125</v>
      </c>
      <c r="L175" s="77" t="str">
        <f>VLOOKUP(I175,'ITEM NUMBER (UPDATED)'!A:B,2,0)</f>
        <v>Costco01</v>
      </c>
      <c r="M175" s="1" t="str">
        <f>VLOOKUP(I175,'ITEM NUMBER (UPDATED)'!A:C,3,0)</f>
        <v>PETB</v>
      </c>
      <c r="N175" s="1">
        <f>VLOOKUP(I175,'ITEM NUMBER (UPDATED)'!A:D,4,0)</f>
        <v>40</v>
      </c>
      <c r="O175" s="42">
        <f>VLOOKUP(I175,'ITEM NUMBER (UPDATED)'!A:F,6,0)</f>
        <v>22.78</v>
      </c>
      <c r="P175" s="120">
        <f t="shared" si="2"/>
        <v>1</v>
      </c>
      <c r="Q175" s="114">
        <v>22.78</v>
      </c>
      <c r="R175" s="84" t="b">
        <v>1</v>
      </c>
      <c r="S175" t="s">
        <v>1289</v>
      </c>
      <c r="T175" s="76" t="s">
        <v>10219</v>
      </c>
      <c r="Y175" s="76"/>
    </row>
    <row r="176" spans="1:25" x14ac:dyDescent="0.25">
      <c r="A176" s="77" t="s">
        <v>10908</v>
      </c>
      <c r="B176" s="77" t="s">
        <v>10925</v>
      </c>
      <c r="C176" s="78">
        <v>45490</v>
      </c>
      <c r="D176" s="79">
        <v>-24.51</v>
      </c>
      <c r="E176" s="79">
        <v>0</v>
      </c>
      <c r="F176" s="79">
        <v>-24.51</v>
      </c>
      <c r="G176" s="78">
        <v>45490</v>
      </c>
      <c r="H176" s="77" t="s">
        <v>10926</v>
      </c>
      <c r="I176" s="80">
        <v>1775619</v>
      </c>
      <c r="J176" s="80" t="s">
        <v>10138</v>
      </c>
      <c r="K176" s="80">
        <v>213125</v>
      </c>
      <c r="L176" s="77" t="str">
        <f>VLOOKUP(I176,'ITEM NUMBER (UPDATED)'!A:B,2,0)</f>
        <v>Costco01</v>
      </c>
      <c r="M176" s="1" t="str">
        <f>VLOOKUP(I176,'ITEM NUMBER (UPDATED)'!A:C,3,0)</f>
        <v>PETB</v>
      </c>
      <c r="N176" s="1">
        <f>VLOOKUP(I176,'ITEM NUMBER (UPDATED)'!A:D,4,0)</f>
        <v>40</v>
      </c>
      <c r="O176" s="42">
        <f>VLOOKUP(I176,'ITEM NUMBER (UPDATED)'!A:F,6,0)</f>
        <v>25.8</v>
      </c>
      <c r="P176" s="120">
        <f t="shared" si="2"/>
        <v>0.95000000000000007</v>
      </c>
      <c r="Q176" s="114">
        <v>25.8</v>
      </c>
      <c r="R176" s="84" t="b">
        <v>1</v>
      </c>
      <c r="S176" t="s">
        <v>1289</v>
      </c>
      <c r="T176" s="76" t="s">
        <v>10219</v>
      </c>
      <c r="Y176" s="76"/>
    </row>
    <row r="177" spans="1:25" x14ac:dyDescent="0.25">
      <c r="A177" s="77" t="s">
        <v>10908</v>
      </c>
      <c r="B177" s="77" t="s">
        <v>10927</v>
      </c>
      <c r="C177" s="78">
        <v>45490</v>
      </c>
      <c r="D177" s="79">
        <v>-24.51</v>
      </c>
      <c r="E177" s="79">
        <v>0</v>
      </c>
      <c r="F177" s="79">
        <v>-24.51</v>
      </c>
      <c r="G177" s="78">
        <v>45490</v>
      </c>
      <c r="H177" s="77" t="s">
        <v>10928</v>
      </c>
      <c r="I177" s="80">
        <v>1775623</v>
      </c>
      <c r="J177" s="80" t="s">
        <v>10142</v>
      </c>
      <c r="K177" s="80">
        <v>213125</v>
      </c>
      <c r="L177" s="77" t="str">
        <f>VLOOKUP(I177,'ITEM NUMBER (UPDATED)'!A:B,2,0)</f>
        <v>Costco01</v>
      </c>
      <c r="M177" s="1" t="str">
        <f>VLOOKUP(I177,'ITEM NUMBER (UPDATED)'!A:C,3,0)</f>
        <v>PETB</v>
      </c>
      <c r="N177" s="1">
        <f>VLOOKUP(I177,'ITEM NUMBER (UPDATED)'!A:D,4,0)</f>
        <v>40</v>
      </c>
      <c r="O177" s="42">
        <f>VLOOKUP(I177,'ITEM NUMBER (UPDATED)'!A:F,6,0)</f>
        <v>25.8</v>
      </c>
      <c r="P177" s="120">
        <f t="shared" si="2"/>
        <v>0.95000000000000007</v>
      </c>
      <c r="Q177" s="114">
        <v>25.8</v>
      </c>
      <c r="R177" s="84" t="b">
        <v>1</v>
      </c>
      <c r="S177" t="s">
        <v>1289</v>
      </c>
      <c r="T177" s="76" t="s">
        <v>10219</v>
      </c>
      <c r="Y177" s="76"/>
    </row>
    <row r="178" spans="1:25" x14ac:dyDescent="0.25">
      <c r="A178" s="77" t="s">
        <v>10929</v>
      </c>
      <c r="B178" s="77" t="s">
        <v>10930</v>
      </c>
      <c r="C178" s="78">
        <v>45491</v>
      </c>
      <c r="D178" s="79">
        <v>-24.51</v>
      </c>
      <c r="E178" s="79">
        <v>0</v>
      </c>
      <c r="F178" s="79">
        <v>-24.51</v>
      </c>
      <c r="G178" s="78">
        <v>45491</v>
      </c>
      <c r="H178" s="77" t="s">
        <v>10931</v>
      </c>
      <c r="I178" s="80">
        <v>1775618</v>
      </c>
      <c r="J178" s="80" t="s">
        <v>10137</v>
      </c>
      <c r="K178" s="80">
        <v>213285</v>
      </c>
      <c r="L178" s="77" t="str">
        <f>VLOOKUP(I178,'ITEM NUMBER (UPDATED)'!A:B,2,0)</f>
        <v>Costco01</v>
      </c>
      <c r="M178" s="1" t="str">
        <f>VLOOKUP(I178,'ITEM NUMBER (UPDATED)'!A:C,3,0)</f>
        <v>PETB</v>
      </c>
      <c r="N178" s="1">
        <f>VLOOKUP(I178,'ITEM NUMBER (UPDATED)'!A:D,4,0)</f>
        <v>40</v>
      </c>
      <c r="O178" s="42">
        <f>VLOOKUP(I178,'ITEM NUMBER (UPDATED)'!A:F,6,0)</f>
        <v>25.8</v>
      </c>
      <c r="P178" s="120">
        <f t="shared" si="2"/>
        <v>0.95000000000000007</v>
      </c>
      <c r="Q178" s="114">
        <v>25.8</v>
      </c>
      <c r="R178" s="84" t="b">
        <v>1</v>
      </c>
      <c r="S178" t="s">
        <v>1289</v>
      </c>
      <c r="T178" s="76" t="s">
        <v>10219</v>
      </c>
      <c r="Y178" s="76"/>
    </row>
    <row r="179" spans="1:25" x14ac:dyDescent="0.25">
      <c r="A179" s="77" t="s">
        <v>10929</v>
      </c>
      <c r="B179" s="77" t="s">
        <v>10932</v>
      </c>
      <c r="C179" s="78">
        <v>45491</v>
      </c>
      <c r="D179" s="79">
        <v>-36.590000000000003</v>
      </c>
      <c r="E179" s="79">
        <v>0</v>
      </c>
      <c r="F179" s="79">
        <v>-36.590000000000003</v>
      </c>
      <c r="G179" s="78">
        <v>45491</v>
      </c>
      <c r="H179" s="77" t="s">
        <v>10933</v>
      </c>
      <c r="I179" s="80">
        <v>1459092</v>
      </c>
      <c r="J179" s="80" t="s">
        <v>2790</v>
      </c>
      <c r="K179" s="80">
        <v>213285</v>
      </c>
      <c r="L179" s="77" t="str">
        <f>VLOOKUP(I179,'ITEM NUMBER (UPDATED)'!A:B,2,0)</f>
        <v>Costco01</v>
      </c>
      <c r="M179" s="1" t="str">
        <f>VLOOKUP(I179,'ITEM NUMBER (UPDATED)'!A:C,3,0)</f>
        <v>PETB</v>
      </c>
      <c r="N179" s="1">
        <f>VLOOKUP(I179,'ITEM NUMBER (UPDATED)'!A:D,4,0)</f>
        <v>40</v>
      </c>
      <c r="O179" s="42">
        <f>VLOOKUP(I179,'ITEM NUMBER (UPDATED)'!A:F,6,0)</f>
        <v>36.590000000000003</v>
      </c>
      <c r="P179" s="120">
        <f t="shared" si="2"/>
        <v>1</v>
      </c>
      <c r="Q179" s="114">
        <v>36.590000000000003</v>
      </c>
      <c r="R179" s="84" t="b">
        <v>1</v>
      </c>
      <c r="S179" t="s">
        <v>1289</v>
      </c>
      <c r="T179" s="76" t="s">
        <v>10219</v>
      </c>
      <c r="Y179" s="76"/>
    </row>
    <row r="180" spans="1:25" x14ac:dyDescent="0.25">
      <c r="A180" s="77" t="s">
        <v>10929</v>
      </c>
      <c r="B180" s="77" t="s">
        <v>10934</v>
      </c>
      <c r="C180" s="78">
        <v>45491</v>
      </c>
      <c r="D180" s="79">
        <v>-173.44</v>
      </c>
      <c r="E180" s="79">
        <v>-18.739999999999998</v>
      </c>
      <c r="F180" s="79">
        <v>-154.69999999999999</v>
      </c>
      <c r="G180" s="78">
        <v>45491</v>
      </c>
      <c r="H180" s="77" t="s">
        <v>10935</v>
      </c>
      <c r="I180" s="80">
        <v>1662420</v>
      </c>
      <c r="J180" s="80" t="s">
        <v>1318</v>
      </c>
      <c r="K180" s="80">
        <v>213285</v>
      </c>
      <c r="L180" s="77" t="str">
        <f>VLOOKUP(I180,'ITEM NUMBER (UPDATED)'!A:B,2,0)</f>
        <v>Costco01</v>
      </c>
      <c r="M180" s="1" t="str">
        <f>VLOOKUP(I180,'ITEM NUMBER (UPDATED)'!A:C,3,0)</f>
        <v>BLK</v>
      </c>
      <c r="N180" s="1">
        <f>VLOOKUP(I180,'ITEM NUMBER (UPDATED)'!A:D,4,0)</f>
        <v>32</v>
      </c>
      <c r="O180" s="42">
        <f>VLOOKUP(I180,'ITEM NUMBER (UPDATED)'!A:F,6,0)</f>
        <v>77.349999999999994</v>
      </c>
      <c r="P180" s="120">
        <f t="shared" si="2"/>
        <v>2</v>
      </c>
      <c r="Q180" s="114">
        <v>77.349999999999994</v>
      </c>
      <c r="R180" s="84" t="b">
        <v>1</v>
      </c>
      <c r="S180" t="s">
        <v>1289</v>
      </c>
      <c r="T180" s="76" t="s">
        <v>10219</v>
      </c>
      <c r="Y180" s="76"/>
    </row>
    <row r="181" spans="1:25" x14ac:dyDescent="0.25">
      <c r="A181" s="77" t="s">
        <v>10929</v>
      </c>
      <c r="B181" s="77" t="s">
        <v>10936</v>
      </c>
      <c r="C181" s="78">
        <v>45491</v>
      </c>
      <c r="D181" s="79">
        <v>-190.62</v>
      </c>
      <c r="E181" s="79">
        <v>-18.920000000000002</v>
      </c>
      <c r="F181" s="79">
        <v>-171.7</v>
      </c>
      <c r="G181" s="78">
        <v>45491</v>
      </c>
      <c r="H181" s="77" t="s">
        <v>10937</v>
      </c>
      <c r="I181" s="80">
        <v>1662421</v>
      </c>
      <c r="J181" s="80" t="s">
        <v>1300</v>
      </c>
      <c r="K181" s="80">
        <v>213285</v>
      </c>
      <c r="L181" s="77" t="str">
        <f>VLOOKUP(I181,'ITEM NUMBER (UPDATED)'!A:B,2,0)</f>
        <v>Costco01</v>
      </c>
      <c r="M181" s="1" t="str">
        <f>VLOOKUP(I181,'ITEM NUMBER (UPDATED)'!A:C,3,0)</f>
        <v>BLK</v>
      </c>
      <c r="N181" s="1">
        <f>VLOOKUP(I181,'ITEM NUMBER (UPDATED)'!A:D,4,0)</f>
        <v>32</v>
      </c>
      <c r="O181" s="42">
        <f>VLOOKUP(I181,'ITEM NUMBER (UPDATED)'!A:F,6,0)</f>
        <v>85.85</v>
      </c>
      <c r="P181" s="120">
        <f t="shared" si="2"/>
        <v>2</v>
      </c>
      <c r="Q181" s="114">
        <v>85.85</v>
      </c>
      <c r="R181" s="84" t="b">
        <v>1</v>
      </c>
      <c r="S181" t="s">
        <v>1289</v>
      </c>
      <c r="T181" s="76" t="s">
        <v>10219</v>
      </c>
      <c r="Y181" s="76"/>
    </row>
    <row r="182" spans="1:25" x14ac:dyDescent="0.25">
      <c r="A182" s="77" t="s">
        <v>10929</v>
      </c>
      <c r="B182" s="77" t="s">
        <v>10938</v>
      </c>
      <c r="C182" s="78">
        <v>45491</v>
      </c>
      <c r="D182" s="79">
        <v>-190.62</v>
      </c>
      <c r="E182" s="79">
        <v>-18.920000000000002</v>
      </c>
      <c r="F182" s="79">
        <v>-171.7</v>
      </c>
      <c r="G182" s="78">
        <v>45491</v>
      </c>
      <c r="H182" s="77" t="s">
        <v>10939</v>
      </c>
      <c r="I182" s="80">
        <v>1662421</v>
      </c>
      <c r="J182" s="80" t="s">
        <v>1300</v>
      </c>
      <c r="K182" s="80">
        <v>213285</v>
      </c>
      <c r="L182" s="77" t="str">
        <f>VLOOKUP(I182,'ITEM NUMBER (UPDATED)'!A:B,2,0)</f>
        <v>Costco01</v>
      </c>
      <c r="M182" s="1" t="str">
        <f>VLOOKUP(I182,'ITEM NUMBER (UPDATED)'!A:C,3,0)</f>
        <v>BLK</v>
      </c>
      <c r="N182" s="1">
        <f>VLOOKUP(I182,'ITEM NUMBER (UPDATED)'!A:D,4,0)</f>
        <v>32</v>
      </c>
      <c r="O182" s="42">
        <f>VLOOKUP(I182,'ITEM NUMBER (UPDATED)'!A:F,6,0)</f>
        <v>85.85</v>
      </c>
      <c r="P182" s="120">
        <f t="shared" si="2"/>
        <v>2</v>
      </c>
      <c r="Q182" s="114">
        <v>85.85</v>
      </c>
      <c r="R182" s="84" t="b">
        <v>1</v>
      </c>
      <c r="S182" t="s">
        <v>1289</v>
      </c>
      <c r="T182" s="76" t="s">
        <v>10219</v>
      </c>
      <c r="Y182" s="76"/>
    </row>
    <row r="183" spans="1:25" x14ac:dyDescent="0.25">
      <c r="A183" s="77" t="s">
        <v>10929</v>
      </c>
      <c r="B183" s="77" t="s">
        <v>10940</v>
      </c>
      <c r="C183" s="78">
        <v>45491</v>
      </c>
      <c r="D183" s="79">
        <v>-95.31</v>
      </c>
      <c r="E183" s="79">
        <v>-9.4600000000000009</v>
      </c>
      <c r="F183" s="79">
        <v>-85.85</v>
      </c>
      <c r="G183" s="78">
        <v>45491</v>
      </c>
      <c r="H183" s="77" t="s">
        <v>10941</v>
      </c>
      <c r="I183" s="80">
        <v>1662421</v>
      </c>
      <c r="J183" s="80" t="s">
        <v>1300</v>
      </c>
      <c r="K183" s="80">
        <v>213285</v>
      </c>
      <c r="L183" s="77" t="str">
        <f>VLOOKUP(I183,'ITEM NUMBER (UPDATED)'!A:B,2,0)</f>
        <v>Costco01</v>
      </c>
      <c r="M183" s="1" t="str">
        <f>VLOOKUP(I183,'ITEM NUMBER (UPDATED)'!A:C,3,0)</f>
        <v>BLK</v>
      </c>
      <c r="N183" s="1">
        <f>VLOOKUP(I183,'ITEM NUMBER (UPDATED)'!A:D,4,0)</f>
        <v>32</v>
      </c>
      <c r="O183" s="42">
        <f>VLOOKUP(I183,'ITEM NUMBER (UPDATED)'!A:F,6,0)</f>
        <v>85.85</v>
      </c>
      <c r="P183" s="120">
        <f t="shared" si="2"/>
        <v>1</v>
      </c>
      <c r="Q183" s="114">
        <v>85.85</v>
      </c>
      <c r="R183" s="84" t="b">
        <v>1</v>
      </c>
      <c r="S183" t="s">
        <v>1289</v>
      </c>
      <c r="T183" s="76" t="s">
        <v>10219</v>
      </c>
      <c r="Y183" s="76"/>
    </row>
    <row r="184" spans="1:25" x14ac:dyDescent="0.25">
      <c r="A184" s="77" t="s">
        <v>10929</v>
      </c>
      <c r="B184" s="77" t="s">
        <v>10942</v>
      </c>
      <c r="C184" s="78">
        <v>45491</v>
      </c>
      <c r="D184" s="79">
        <v>-39</v>
      </c>
      <c r="E184" s="79">
        <v>0</v>
      </c>
      <c r="F184" s="79">
        <v>-39</v>
      </c>
      <c r="G184" s="78">
        <v>45491</v>
      </c>
      <c r="H184" s="77" t="s">
        <v>10943</v>
      </c>
      <c r="I184" s="80">
        <v>1529947</v>
      </c>
      <c r="J184" s="80" t="s">
        <v>1294</v>
      </c>
      <c r="K184" s="80">
        <v>213285</v>
      </c>
      <c r="L184" s="77" t="str">
        <f>VLOOKUP(I184,'ITEM NUMBER (UPDATED)'!A:B,2,0)</f>
        <v>Costco01</v>
      </c>
      <c r="M184" s="1" t="str">
        <f>VLOOKUP(I184,'ITEM NUMBER (UPDATED)'!A:C,3,0)</f>
        <v>PETB</v>
      </c>
      <c r="N184" s="1">
        <f>VLOOKUP(I184,'ITEM NUMBER (UPDATED)'!A:D,4,0)</f>
        <v>40</v>
      </c>
      <c r="O184" s="42">
        <f>VLOOKUP(I184,'ITEM NUMBER (UPDATED)'!A:F,6,0)</f>
        <v>39</v>
      </c>
      <c r="P184" s="120">
        <f t="shared" si="2"/>
        <v>1</v>
      </c>
      <c r="Q184" s="114">
        <v>39</v>
      </c>
      <c r="R184" s="84" t="b">
        <v>1</v>
      </c>
      <c r="S184" t="s">
        <v>1289</v>
      </c>
      <c r="T184" s="76" t="s">
        <v>10219</v>
      </c>
      <c r="Y184" s="76"/>
    </row>
    <row r="185" spans="1:25" x14ac:dyDescent="0.25">
      <c r="A185" s="77" t="s">
        <v>10929</v>
      </c>
      <c r="B185" s="77" t="s">
        <v>10944</v>
      </c>
      <c r="C185" s="78">
        <v>45491</v>
      </c>
      <c r="D185" s="79">
        <v>-38.659999999999997</v>
      </c>
      <c r="E185" s="79">
        <v>-10.51</v>
      </c>
      <c r="F185" s="79">
        <v>-28.15</v>
      </c>
      <c r="G185" s="78">
        <v>45491</v>
      </c>
      <c r="H185" s="77" t="s">
        <v>10945</v>
      </c>
      <c r="I185" s="80">
        <v>1540780</v>
      </c>
      <c r="J185" s="80" t="s">
        <v>1334</v>
      </c>
      <c r="K185" s="80">
        <v>213285</v>
      </c>
      <c r="L185" s="77" t="str">
        <f>VLOOKUP(I185,'ITEM NUMBER (UPDATED)'!A:B,2,0)</f>
        <v>Costco01</v>
      </c>
      <c r="M185" s="1" t="str">
        <f>VLOOKUP(I185,'ITEM NUMBER (UPDATED)'!A:C,3,0)</f>
        <v>WIN</v>
      </c>
      <c r="N185" s="1">
        <f>VLOOKUP(I185,'ITEM NUMBER (UPDATED)'!A:D,4,0)</f>
        <v>60</v>
      </c>
      <c r="O185" s="42">
        <f>VLOOKUP(I185,'ITEM NUMBER (UPDATED)'!A:F,6,0)</f>
        <v>28.15</v>
      </c>
      <c r="P185" s="120">
        <f t="shared" si="2"/>
        <v>1</v>
      </c>
      <c r="Q185" s="114">
        <v>28.15</v>
      </c>
      <c r="R185" s="84" t="b">
        <v>1</v>
      </c>
      <c r="S185" t="s">
        <v>1289</v>
      </c>
      <c r="T185" s="76" t="s">
        <v>10219</v>
      </c>
      <c r="Y185" s="76"/>
    </row>
    <row r="186" spans="1:25" x14ac:dyDescent="0.25">
      <c r="A186" s="77" t="s">
        <v>10929</v>
      </c>
      <c r="B186" s="77" t="s">
        <v>10944</v>
      </c>
      <c r="C186" s="78">
        <v>45491</v>
      </c>
      <c r="D186" s="79">
        <v>-170.8</v>
      </c>
      <c r="E186" s="79">
        <v>-44.4</v>
      </c>
      <c r="F186" s="79">
        <v>-126.4</v>
      </c>
      <c r="G186" s="78">
        <v>45491</v>
      </c>
      <c r="H186" s="77" t="s">
        <v>10945</v>
      </c>
      <c r="I186" s="80">
        <v>1540787</v>
      </c>
      <c r="J186" s="80" t="s">
        <v>1341</v>
      </c>
      <c r="K186" s="80">
        <v>213285</v>
      </c>
      <c r="L186" s="77" t="str">
        <f>VLOOKUP(I186,'ITEM NUMBER (UPDATED)'!A:B,2,0)</f>
        <v>Costco01</v>
      </c>
      <c r="M186" s="1" t="str">
        <f>VLOOKUP(I186,'ITEM NUMBER (UPDATED)'!A:C,3,0)</f>
        <v>WIN</v>
      </c>
      <c r="N186" s="1">
        <f>VLOOKUP(I186,'ITEM NUMBER (UPDATED)'!A:D,4,0)</f>
        <v>60</v>
      </c>
      <c r="O186" s="42">
        <f>VLOOKUP(I186,'ITEM NUMBER (UPDATED)'!A:F,6,0)</f>
        <v>31.6</v>
      </c>
      <c r="P186" s="120">
        <f t="shared" si="2"/>
        <v>4</v>
      </c>
      <c r="Q186" s="114">
        <v>31.6</v>
      </c>
      <c r="R186" s="84" t="b">
        <v>1</v>
      </c>
      <c r="S186" t="s">
        <v>1289</v>
      </c>
      <c r="T186" s="76" t="s">
        <v>10219</v>
      </c>
      <c r="Y186" s="76"/>
    </row>
    <row r="187" spans="1:25" x14ac:dyDescent="0.25">
      <c r="A187" s="77" t="s">
        <v>10929</v>
      </c>
      <c r="B187" s="77" t="s">
        <v>10944</v>
      </c>
      <c r="C187" s="78">
        <v>45491</v>
      </c>
      <c r="D187" s="79">
        <v>-26.25</v>
      </c>
      <c r="E187" s="79">
        <v>-8.7200000000000006</v>
      </c>
      <c r="F187" s="79">
        <v>-17.53</v>
      </c>
      <c r="G187" s="78">
        <v>45491</v>
      </c>
      <c r="H187" s="77" t="s">
        <v>10945</v>
      </c>
      <c r="I187" s="80">
        <v>1793725</v>
      </c>
      <c r="J187" s="80" t="s">
        <v>8898</v>
      </c>
      <c r="K187" s="80">
        <v>213285</v>
      </c>
      <c r="L187" s="77" t="str">
        <f>VLOOKUP(I187,'ITEM NUMBER (UPDATED)'!A:B,2,0)</f>
        <v>Costco01</v>
      </c>
      <c r="M187" s="1" t="str">
        <f>VLOOKUP(I187,'ITEM NUMBER (UPDATED)'!A:C,3,0)</f>
        <v>BASI</v>
      </c>
      <c r="N187" s="1">
        <f>VLOOKUP(I187,'ITEM NUMBER (UPDATED)'!A:D,4,0)</f>
        <v>15</v>
      </c>
      <c r="O187" s="42">
        <f>VLOOKUP(I187,'ITEM NUMBER (UPDATED)'!A:F,6,0)</f>
        <v>17.53</v>
      </c>
      <c r="P187" s="120">
        <f t="shared" si="2"/>
        <v>1</v>
      </c>
      <c r="Q187" s="114">
        <v>17.53</v>
      </c>
      <c r="R187" s="84" t="b">
        <v>1</v>
      </c>
      <c r="S187" t="s">
        <v>1289</v>
      </c>
      <c r="T187" s="76" t="s">
        <v>10219</v>
      </c>
      <c r="Y187" s="76"/>
    </row>
    <row r="188" spans="1:25" x14ac:dyDescent="0.25">
      <c r="A188" s="77" t="s">
        <v>10929</v>
      </c>
      <c r="B188" s="77" t="s">
        <v>10946</v>
      </c>
      <c r="C188" s="78">
        <v>45491</v>
      </c>
      <c r="D188" s="79">
        <v>-128.1</v>
      </c>
      <c r="E188" s="79">
        <v>-33.299999999999997</v>
      </c>
      <c r="F188" s="79">
        <v>-94.8</v>
      </c>
      <c r="G188" s="78">
        <v>45491</v>
      </c>
      <c r="H188" s="77" t="s">
        <v>10947</v>
      </c>
      <c r="I188" s="80">
        <v>1540784</v>
      </c>
      <c r="J188" s="80" t="s">
        <v>1297</v>
      </c>
      <c r="K188" s="80">
        <v>213285</v>
      </c>
      <c r="L188" s="77" t="str">
        <f>VLOOKUP(I188,'ITEM NUMBER (UPDATED)'!A:B,2,0)</f>
        <v>Costco01</v>
      </c>
      <c r="M188" s="1" t="str">
        <f>VLOOKUP(I188,'ITEM NUMBER (UPDATED)'!A:C,3,0)</f>
        <v>WIN</v>
      </c>
      <c r="N188" s="1">
        <f>VLOOKUP(I188,'ITEM NUMBER (UPDATED)'!A:D,4,0)</f>
        <v>60</v>
      </c>
      <c r="O188" s="42">
        <f>VLOOKUP(I188,'ITEM NUMBER (UPDATED)'!A:F,6,0)</f>
        <v>31.6</v>
      </c>
      <c r="P188" s="120">
        <f t="shared" si="2"/>
        <v>2.9999999999999996</v>
      </c>
      <c r="Q188" s="114">
        <v>31.6</v>
      </c>
      <c r="R188" s="84" t="b">
        <v>1</v>
      </c>
      <c r="S188" t="s">
        <v>1289</v>
      </c>
      <c r="T188" s="76" t="s">
        <v>10219</v>
      </c>
      <c r="Y188" s="76"/>
    </row>
    <row r="189" spans="1:25" x14ac:dyDescent="0.25">
      <c r="A189" s="77" t="s">
        <v>10929</v>
      </c>
      <c r="B189" s="77" t="s">
        <v>10946</v>
      </c>
      <c r="C189" s="78">
        <v>45491</v>
      </c>
      <c r="D189" s="79">
        <v>-86.72</v>
      </c>
      <c r="E189" s="79">
        <v>-9.3699999999999992</v>
      </c>
      <c r="F189" s="79">
        <v>-77.349999999999994</v>
      </c>
      <c r="G189" s="78">
        <v>45491</v>
      </c>
      <c r="H189" s="77" t="s">
        <v>10947</v>
      </c>
      <c r="I189" s="80">
        <v>1662420</v>
      </c>
      <c r="J189" s="80" t="s">
        <v>1318</v>
      </c>
      <c r="K189" s="80">
        <v>213285</v>
      </c>
      <c r="L189" s="77" t="str">
        <f>VLOOKUP(I189,'ITEM NUMBER (UPDATED)'!A:B,2,0)</f>
        <v>Costco01</v>
      </c>
      <c r="M189" s="1" t="str">
        <f>VLOOKUP(I189,'ITEM NUMBER (UPDATED)'!A:C,3,0)</f>
        <v>BLK</v>
      </c>
      <c r="N189" s="1">
        <f>VLOOKUP(I189,'ITEM NUMBER (UPDATED)'!A:D,4,0)</f>
        <v>32</v>
      </c>
      <c r="O189" s="42">
        <f>VLOOKUP(I189,'ITEM NUMBER (UPDATED)'!A:F,6,0)</f>
        <v>77.349999999999994</v>
      </c>
      <c r="P189" s="120">
        <f t="shared" si="2"/>
        <v>1</v>
      </c>
      <c r="Q189" s="114">
        <v>77.349999999999994</v>
      </c>
      <c r="R189" s="84" t="b">
        <v>1</v>
      </c>
      <c r="S189" t="s">
        <v>1289</v>
      </c>
      <c r="T189" s="76" t="s">
        <v>10219</v>
      </c>
      <c r="Y189" s="76"/>
    </row>
    <row r="190" spans="1:25" x14ac:dyDescent="0.25">
      <c r="A190" s="77" t="s">
        <v>10948</v>
      </c>
      <c r="B190" s="77" t="s">
        <v>10949</v>
      </c>
      <c r="C190" s="78">
        <v>45494</v>
      </c>
      <c r="D190" s="79">
        <v>-86.72</v>
      </c>
      <c r="E190" s="79">
        <v>-9.3699999999999992</v>
      </c>
      <c r="F190" s="79">
        <v>-77.349999999999994</v>
      </c>
      <c r="G190" s="78">
        <v>45494</v>
      </c>
      <c r="H190" s="77" t="s">
        <v>10950</v>
      </c>
      <c r="I190" s="80">
        <v>1662420</v>
      </c>
      <c r="J190" s="80" t="s">
        <v>1318</v>
      </c>
      <c r="K190" s="80">
        <v>213296</v>
      </c>
      <c r="L190" s="77" t="str">
        <f>VLOOKUP(I190,'ITEM NUMBER (UPDATED)'!A:B,2,0)</f>
        <v>Costco01</v>
      </c>
      <c r="M190" s="1" t="str">
        <f>VLOOKUP(I190,'ITEM NUMBER (UPDATED)'!A:C,3,0)</f>
        <v>BLK</v>
      </c>
      <c r="N190" s="1">
        <f>VLOOKUP(I190,'ITEM NUMBER (UPDATED)'!A:D,4,0)</f>
        <v>32</v>
      </c>
      <c r="O190" s="42">
        <f>VLOOKUP(I190,'ITEM NUMBER (UPDATED)'!A:F,6,0)</f>
        <v>77.349999999999994</v>
      </c>
      <c r="P190" s="120">
        <f t="shared" si="2"/>
        <v>1</v>
      </c>
      <c r="Q190" s="114">
        <v>77.349999999999994</v>
      </c>
      <c r="R190" s="84" t="b">
        <v>1</v>
      </c>
      <c r="S190" t="s">
        <v>1289</v>
      </c>
      <c r="T190" s="76" t="s">
        <v>10219</v>
      </c>
      <c r="Y190" s="76"/>
    </row>
    <row r="191" spans="1:25" x14ac:dyDescent="0.25">
      <c r="A191" s="77" t="s">
        <v>10948</v>
      </c>
      <c r="B191" s="77" t="s">
        <v>10951</v>
      </c>
      <c r="C191" s="78">
        <v>45492</v>
      </c>
      <c r="D191" s="79">
        <v>-24.51</v>
      </c>
      <c r="E191" s="79">
        <v>0</v>
      </c>
      <c r="F191" s="79">
        <v>-24.51</v>
      </c>
      <c r="G191" s="78">
        <v>45492</v>
      </c>
      <c r="H191" s="77" t="s">
        <v>10952</v>
      </c>
      <c r="I191" s="80">
        <v>1775620</v>
      </c>
      <c r="J191" s="80" t="s">
        <v>10139</v>
      </c>
      <c r="K191" s="80">
        <v>213296</v>
      </c>
      <c r="L191" s="77" t="str">
        <f>VLOOKUP(I191,'ITEM NUMBER (UPDATED)'!A:B,2,0)</f>
        <v>Costco01</v>
      </c>
      <c r="M191" s="1" t="str">
        <f>VLOOKUP(I191,'ITEM NUMBER (UPDATED)'!A:C,3,0)</f>
        <v>PETB</v>
      </c>
      <c r="N191" s="1">
        <f>VLOOKUP(I191,'ITEM NUMBER (UPDATED)'!A:D,4,0)</f>
        <v>40</v>
      </c>
      <c r="O191" s="42">
        <f>VLOOKUP(I191,'ITEM NUMBER (UPDATED)'!A:F,6,0)</f>
        <v>25.8</v>
      </c>
      <c r="P191" s="120">
        <f t="shared" si="2"/>
        <v>0.95000000000000007</v>
      </c>
      <c r="Q191" s="114">
        <v>25.8</v>
      </c>
      <c r="R191" s="84" t="b">
        <v>1</v>
      </c>
      <c r="S191" t="s">
        <v>1289</v>
      </c>
      <c r="T191" s="76" t="s">
        <v>10219</v>
      </c>
      <c r="Y191" s="76"/>
    </row>
    <row r="192" spans="1:25" x14ac:dyDescent="0.25">
      <c r="A192" s="77" t="s">
        <v>10948</v>
      </c>
      <c r="B192" s="77" t="s">
        <v>10953</v>
      </c>
      <c r="C192" s="78">
        <v>45493</v>
      </c>
      <c r="D192" s="79">
        <v>-86.72</v>
      </c>
      <c r="E192" s="79">
        <v>-9.3699999999999992</v>
      </c>
      <c r="F192" s="79">
        <v>-77.349999999999994</v>
      </c>
      <c r="G192" s="78">
        <v>45493</v>
      </c>
      <c r="H192" s="77" t="s">
        <v>10954</v>
      </c>
      <c r="I192" s="80">
        <v>1662420</v>
      </c>
      <c r="J192" s="80" t="s">
        <v>1318</v>
      </c>
      <c r="K192" s="80">
        <v>213296</v>
      </c>
      <c r="L192" s="77" t="str">
        <f>VLOOKUP(I192,'ITEM NUMBER (UPDATED)'!A:B,2,0)</f>
        <v>Costco01</v>
      </c>
      <c r="M192" s="1" t="str">
        <f>VLOOKUP(I192,'ITEM NUMBER (UPDATED)'!A:C,3,0)</f>
        <v>BLK</v>
      </c>
      <c r="N192" s="1">
        <f>VLOOKUP(I192,'ITEM NUMBER (UPDATED)'!A:D,4,0)</f>
        <v>32</v>
      </c>
      <c r="O192" s="42">
        <f>VLOOKUP(I192,'ITEM NUMBER (UPDATED)'!A:F,6,0)</f>
        <v>77.349999999999994</v>
      </c>
      <c r="P192" s="120">
        <f t="shared" si="2"/>
        <v>1</v>
      </c>
      <c r="Q192" s="114">
        <v>77.349999999999994</v>
      </c>
      <c r="R192" s="84" t="b">
        <v>1</v>
      </c>
      <c r="S192" t="s">
        <v>1289</v>
      </c>
      <c r="T192" s="76" t="s">
        <v>10219</v>
      </c>
      <c r="Y192" s="76"/>
    </row>
    <row r="193" spans="1:25" x14ac:dyDescent="0.25">
      <c r="A193" s="77" t="s">
        <v>10948</v>
      </c>
      <c r="B193" s="77" t="s">
        <v>10955</v>
      </c>
      <c r="C193" s="78">
        <v>45492</v>
      </c>
      <c r="D193" s="79">
        <v>-51.1</v>
      </c>
      <c r="E193" s="79">
        <v>0</v>
      </c>
      <c r="F193" s="79">
        <v>-51.1</v>
      </c>
      <c r="G193" s="78">
        <v>45492</v>
      </c>
      <c r="H193" s="77" t="s">
        <v>10956</v>
      </c>
      <c r="I193" s="80">
        <v>1516596</v>
      </c>
      <c r="J193" s="80" t="s">
        <v>1344</v>
      </c>
      <c r="K193" s="80">
        <v>213296</v>
      </c>
      <c r="L193" s="77" t="str">
        <f>VLOOKUP(I193,'ITEM NUMBER (UPDATED)'!A:B,2,0)</f>
        <v>Costco01</v>
      </c>
      <c r="M193" s="1" t="str">
        <f>VLOOKUP(I193,'ITEM NUMBER (UPDATED)'!A:C,3,0)</f>
        <v>PETB</v>
      </c>
      <c r="N193" s="1">
        <f>VLOOKUP(I193,'ITEM NUMBER (UPDATED)'!A:D,4,0)</f>
        <v>40</v>
      </c>
      <c r="O193" s="42">
        <f>VLOOKUP(I193,'ITEM NUMBER (UPDATED)'!A:F,6,0)</f>
        <v>25.55</v>
      </c>
      <c r="P193" s="120">
        <f t="shared" si="2"/>
        <v>2</v>
      </c>
      <c r="Q193" s="114">
        <v>25.55</v>
      </c>
      <c r="R193" s="84" t="b">
        <v>1</v>
      </c>
      <c r="S193" t="s">
        <v>1289</v>
      </c>
      <c r="T193" s="76" t="s">
        <v>10219</v>
      </c>
      <c r="Y193" s="76"/>
    </row>
    <row r="194" spans="1:25" x14ac:dyDescent="0.25">
      <c r="A194" s="77" t="s">
        <v>10948</v>
      </c>
      <c r="B194" s="77" t="s">
        <v>10957</v>
      </c>
      <c r="C194" s="78">
        <v>45494</v>
      </c>
      <c r="D194" s="79">
        <v>-86.72</v>
      </c>
      <c r="E194" s="79">
        <v>-9.3699999999999992</v>
      </c>
      <c r="F194" s="79">
        <v>-77.349999999999994</v>
      </c>
      <c r="G194" s="78">
        <v>45494</v>
      </c>
      <c r="H194" s="77" t="s">
        <v>10958</v>
      </c>
      <c r="I194" s="80">
        <v>1662420</v>
      </c>
      <c r="J194" s="80" t="s">
        <v>1318</v>
      </c>
      <c r="K194" s="80">
        <v>213296</v>
      </c>
      <c r="L194" s="77" t="str">
        <f>VLOOKUP(I194,'ITEM NUMBER (UPDATED)'!A:B,2,0)</f>
        <v>Costco01</v>
      </c>
      <c r="M194" s="1" t="str">
        <f>VLOOKUP(I194,'ITEM NUMBER (UPDATED)'!A:C,3,0)</f>
        <v>BLK</v>
      </c>
      <c r="N194" s="1">
        <f>VLOOKUP(I194,'ITEM NUMBER (UPDATED)'!A:D,4,0)</f>
        <v>32</v>
      </c>
      <c r="O194" s="42">
        <f>VLOOKUP(I194,'ITEM NUMBER (UPDATED)'!A:F,6,0)</f>
        <v>77.349999999999994</v>
      </c>
      <c r="P194" s="120">
        <f t="shared" si="2"/>
        <v>1</v>
      </c>
      <c r="Q194" s="114">
        <v>77.349999999999994</v>
      </c>
      <c r="R194" s="84" t="b">
        <v>1</v>
      </c>
      <c r="S194" t="s">
        <v>1289</v>
      </c>
      <c r="T194" s="76" t="s">
        <v>10219</v>
      </c>
      <c r="Y194" s="76"/>
    </row>
    <row r="195" spans="1:25" x14ac:dyDescent="0.25">
      <c r="A195" s="77" t="s">
        <v>10948</v>
      </c>
      <c r="B195" s="77" t="s">
        <v>10959</v>
      </c>
      <c r="C195" s="78">
        <v>45493</v>
      </c>
      <c r="D195" s="79">
        <v>-85.4</v>
      </c>
      <c r="E195" s="79">
        <v>-22.2</v>
      </c>
      <c r="F195" s="79">
        <v>-63.2</v>
      </c>
      <c r="G195" s="78">
        <v>45493</v>
      </c>
      <c r="H195" s="77" t="s">
        <v>10960</v>
      </c>
      <c r="I195" s="80">
        <v>1540785</v>
      </c>
      <c r="J195" s="80" t="s">
        <v>1328</v>
      </c>
      <c r="K195" s="80">
        <v>213296</v>
      </c>
      <c r="L195" s="77" t="str">
        <f>VLOOKUP(I195,'ITEM NUMBER (UPDATED)'!A:B,2,0)</f>
        <v>Costco01</v>
      </c>
      <c r="M195" s="1" t="str">
        <f>VLOOKUP(I195,'ITEM NUMBER (UPDATED)'!A:C,3,0)</f>
        <v>WIN</v>
      </c>
      <c r="N195" s="1">
        <f>VLOOKUP(I195,'ITEM NUMBER (UPDATED)'!A:D,4,0)</f>
        <v>60</v>
      </c>
      <c r="O195" s="42">
        <f>VLOOKUP(I195,'ITEM NUMBER (UPDATED)'!A:F,6,0)</f>
        <v>31.6</v>
      </c>
      <c r="P195" s="120">
        <f t="shared" ref="P195:P244" si="3">F195/-O195</f>
        <v>2</v>
      </c>
      <c r="Q195" s="114">
        <v>31.6</v>
      </c>
      <c r="R195" s="84" t="b">
        <v>1</v>
      </c>
      <c r="S195" t="s">
        <v>1289</v>
      </c>
      <c r="T195" s="76" t="s">
        <v>10219</v>
      </c>
      <c r="Y195" s="76"/>
    </row>
    <row r="196" spans="1:25" x14ac:dyDescent="0.25">
      <c r="A196" s="77" t="s">
        <v>10948</v>
      </c>
      <c r="B196" s="77" t="s">
        <v>10961</v>
      </c>
      <c r="C196" s="78">
        <v>45493</v>
      </c>
      <c r="D196" s="79">
        <v>-86.72</v>
      </c>
      <c r="E196" s="79">
        <v>-9.3699999999999992</v>
      </c>
      <c r="F196" s="79">
        <v>-77.349999999999994</v>
      </c>
      <c r="G196" s="78">
        <v>45493</v>
      </c>
      <c r="H196" s="77" t="s">
        <v>10962</v>
      </c>
      <c r="I196" s="80">
        <v>1662420</v>
      </c>
      <c r="J196" s="80" t="s">
        <v>1318</v>
      </c>
      <c r="K196" s="80">
        <v>213296</v>
      </c>
      <c r="L196" s="77" t="str">
        <f>VLOOKUP(I196,'ITEM NUMBER (UPDATED)'!A:B,2,0)</f>
        <v>Costco01</v>
      </c>
      <c r="M196" s="1" t="str">
        <f>VLOOKUP(I196,'ITEM NUMBER (UPDATED)'!A:C,3,0)</f>
        <v>BLK</v>
      </c>
      <c r="N196" s="1">
        <f>VLOOKUP(I196,'ITEM NUMBER (UPDATED)'!A:D,4,0)</f>
        <v>32</v>
      </c>
      <c r="O196" s="42">
        <f>VLOOKUP(I196,'ITEM NUMBER (UPDATED)'!A:F,6,0)</f>
        <v>77.349999999999994</v>
      </c>
      <c r="P196" s="120">
        <f t="shared" si="3"/>
        <v>1</v>
      </c>
      <c r="Q196" s="114">
        <v>77.349999999999994</v>
      </c>
      <c r="R196" s="84" t="b">
        <v>1</v>
      </c>
      <c r="S196" t="s">
        <v>1289</v>
      </c>
      <c r="T196" s="76" t="s">
        <v>10219</v>
      </c>
      <c r="Y196" s="76"/>
    </row>
    <row r="197" spans="1:25" x14ac:dyDescent="0.25">
      <c r="A197" s="77" t="s">
        <v>10948</v>
      </c>
      <c r="B197" s="77" t="s">
        <v>10961</v>
      </c>
      <c r="C197" s="78">
        <v>45493</v>
      </c>
      <c r="D197" s="79">
        <v>-26.25</v>
      </c>
      <c r="E197" s="79">
        <v>-8.7200000000000006</v>
      </c>
      <c r="F197" s="79">
        <v>-17.53</v>
      </c>
      <c r="G197" s="78">
        <v>45493</v>
      </c>
      <c r="H197" s="77" t="s">
        <v>10962</v>
      </c>
      <c r="I197" s="80">
        <v>1793725</v>
      </c>
      <c r="J197" s="80" t="s">
        <v>8898</v>
      </c>
      <c r="K197" s="80">
        <v>213296</v>
      </c>
      <c r="L197" s="77" t="str">
        <f>VLOOKUP(I197,'ITEM NUMBER (UPDATED)'!A:B,2,0)</f>
        <v>Costco01</v>
      </c>
      <c r="M197" s="1" t="str">
        <f>VLOOKUP(I197,'ITEM NUMBER (UPDATED)'!A:C,3,0)</f>
        <v>BASI</v>
      </c>
      <c r="N197" s="1">
        <f>VLOOKUP(I197,'ITEM NUMBER (UPDATED)'!A:D,4,0)</f>
        <v>15</v>
      </c>
      <c r="O197" s="42">
        <f>VLOOKUP(I197,'ITEM NUMBER (UPDATED)'!A:F,6,0)</f>
        <v>17.53</v>
      </c>
      <c r="P197" s="120">
        <f t="shared" si="3"/>
        <v>1</v>
      </c>
      <c r="Q197" s="114">
        <v>17.53</v>
      </c>
      <c r="R197" s="84" t="b">
        <v>1</v>
      </c>
      <c r="S197" t="s">
        <v>1289</v>
      </c>
      <c r="T197" s="76" t="s">
        <v>10219</v>
      </c>
      <c r="Y197" s="76"/>
    </row>
    <row r="198" spans="1:25" x14ac:dyDescent="0.25">
      <c r="A198" s="77" t="s">
        <v>10948</v>
      </c>
      <c r="B198" s="77" t="s">
        <v>10963</v>
      </c>
      <c r="C198" s="78">
        <v>45493</v>
      </c>
      <c r="D198" s="79">
        <v>-39</v>
      </c>
      <c r="E198" s="79">
        <v>0</v>
      </c>
      <c r="F198" s="79">
        <v>-39</v>
      </c>
      <c r="G198" s="78">
        <v>45493</v>
      </c>
      <c r="H198" s="77" t="s">
        <v>10964</v>
      </c>
      <c r="I198" s="80">
        <v>1529947</v>
      </c>
      <c r="J198" s="80" t="s">
        <v>1294</v>
      </c>
      <c r="K198" s="80">
        <v>213296</v>
      </c>
      <c r="L198" s="77" t="str">
        <f>VLOOKUP(I198,'ITEM NUMBER (UPDATED)'!A:B,2,0)</f>
        <v>Costco01</v>
      </c>
      <c r="M198" s="1" t="str">
        <f>VLOOKUP(I198,'ITEM NUMBER (UPDATED)'!A:C,3,0)</f>
        <v>PETB</v>
      </c>
      <c r="N198" s="1">
        <f>VLOOKUP(I198,'ITEM NUMBER (UPDATED)'!A:D,4,0)</f>
        <v>40</v>
      </c>
      <c r="O198" s="42">
        <f>VLOOKUP(I198,'ITEM NUMBER (UPDATED)'!A:F,6,0)</f>
        <v>39</v>
      </c>
      <c r="P198" s="120">
        <f t="shared" si="3"/>
        <v>1</v>
      </c>
      <c r="Q198" s="114">
        <v>39</v>
      </c>
      <c r="R198" s="84" t="b">
        <v>1</v>
      </c>
      <c r="S198" t="s">
        <v>1289</v>
      </c>
      <c r="T198" s="76" t="s">
        <v>10219</v>
      </c>
      <c r="Y198" s="76"/>
    </row>
    <row r="199" spans="1:25" x14ac:dyDescent="0.25">
      <c r="A199" s="77" t="s">
        <v>10948</v>
      </c>
      <c r="B199" s="77" t="s">
        <v>10965</v>
      </c>
      <c r="C199" s="78">
        <v>45492</v>
      </c>
      <c r="D199" s="79">
        <v>-193.3</v>
      </c>
      <c r="E199" s="79">
        <v>-52.55</v>
      </c>
      <c r="F199" s="79">
        <v>-140.75</v>
      </c>
      <c r="G199" s="78">
        <v>45492</v>
      </c>
      <c r="H199" s="77" t="s">
        <v>10966</v>
      </c>
      <c r="I199" s="80">
        <v>1540780</v>
      </c>
      <c r="J199" s="80" t="s">
        <v>1334</v>
      </c>
      <c r="K199" s="80">
        <v>213296</v>
      </c>
      <c r="L199" s="77" t="str">
        <f>VLOOKUP(I199,'ITEM NUMBER (UPDATED)'!A:B,2,0)</f>
        <v>Costco01</v>
      </c>
      <c r="M199" s="1" t="str">
        <f>VLOOKUP(I199,'ITEM NUMBER (UPDATED)'!A:C,3,0)</f>
        <v>WIN</v>
      </c>
      <c r="N199" s="1">
        <f>VLOOKUP(I199,'ITEM NUMBER (UPDATED)'!A:D,4,0)</f>
        <v>60</v>
      </c>
      <c r="O199" s="42">
        <f>VLOOKUP(I199,'ITEM NUMBER (UPDATED)'!A:F,6,0)</f>
        <v>28.15</v>
      </c>
      <c r="P199" s="120">
        <f t="shared" si="3"/>
        <v>5</v>
      </c>
      <c r="Q199" s="114">
        <v>28.15</v>
      </c>
      <c r="R199" s="84" t="b">
        <v>1</v>
      </c>
      <c r="S199" t="s">
        <v>1289</v>
      </c>
      <c r="T199" s="76" t="s">
        <v>10219</v>
      </c>
      <c r="Y199" s="76"/>
    </row>
    <row r="200" spans="1:25" x14ac:dyDescent="0.25">
      <c r="A200" s="77" t="s">
        <v>10948</v>
      </c>
      <c r="B200" s="77" t="s">
        <v>10965</v>
      </c>
      <c r="C200" s="78">
        <v>45492</v>
      </c>
      <c r="D200" s="79">
        <v>-128.1</v>
      </c>
      <c r="E200" s="79">
        <v>-33.299999999999997</v>
      </c>
      <c r="F200" s="79">
        <v>-94.8</v>
      </c>
      <c r="G200" s="78">
        <v>45492</v>
      </c>
      <c r="H200" s="77" t="s">
        <v>10966</v>
      </c>
      <c r="I200" s="80">
        <v>1540784</v>
      </c>
      <c r="J200" s="80" t="s">
        <v>1297</v>
      </c>
      <c r="K200" s="80">
        <v>213296</v>
      </c>
      <c r="L200" s="77" t="str">
        <f>VLOOKUP(I200,'ITEM NUMBER (UPDATED)'!A:B,2,0)</f>
        <v>Costco01</v>
      </c>
      <c r="M200" s="1" t="str">
        <f>VLOOKUP(I200,'ITEM NUMBER (UPDATED)'!A:C,3,0)</f>
        <v>WIN</v>
      </c>
      <c r="N200" s="1">
        <f>VLOOKUP(I200,'ITEM NUMBER (UPDATED)'!A:D,4,0)</f>
        <v>60</v>
      </c>
      <c r="O200" s="42">
        <f>VLOOKUP(I200,'ITEM NUMBER (UPDATED)'!A:F,6,0)</f>
        <v>31.6</v>
      </c>
      <c r="P200" s="120">
        <f t="shared" si="3"/>
        <v>2.9999999999999996</v>
      </c>
      <c r="Q200" s="114">
        <v>31.6</v>
      </c>
      <c r="R200" s="84" t="b">
        <v>1</v>
      </c>
      <c r="S200" t="s">
        <v>1289</v>
      </c>
      <c r="T200" s="76" t="s">
        <v>10219</v>
      </c>
      <c r="Y200" s="76"/>
    </row>
    <row r="201" spans="1:25" x14ac:dyDescent="0.25">
      <c r="A201" s="77" t="s">
        <v>10948</v>
      </c>
      <c r="B201" s="77" t="s">
        <v>10967</v>
      </c>
      <c r="C201" s="78">
        <v>45492</v>
      </c>
      <c r="D201" s="79">
        <v>-24.51</v>
      </c>
      <c r="E201" s="79">
        <v>0</v>
      </c>
      <c r="F201" s="79">
        <v>-24.51</v>
      </c>
      <c r="G201" s="78">
        <v>45492</v>
      </c>
      <c r="H201" s="77" t="s">
        <v>10968</v>
      </c>
      <c r="I201" s="80">
        <v>1775618</v>
      </c>
      <c r="J201" s="80" t="s">
        <v>10137</v>
      </c>
      <c r="K201" s="80">
        <v>213296</v>
      </c>
      <c r="L201" s="77" t="str">
        <f>VLOOKUP(I201,'ITEM NUMBER (UPDATED)'!A:B,2,0)</f>
        <v>Costco01</v>
      </c>
      <c r="M201" s="1" t="str">
        <f>VLOOKUP(I201,'ITEM NUMBER (UPDATED)'!A:C,3,0)</f>
        <v>PETB</v>
      </c>
      <c r="N201" s="1">
        <f>VLOOKUP(I201,'ITEM NUMBER (UPDATED)'!A:D,4,0)</f>
        <v>40</v>
      </c>
      <c r="O201" s="42">
        <f>VLOOKUP(I201,'ITEM NUMBER (UPDATED)'!A:F,6,0)</f>
        <v>25.8</v>
      </c>
      <c r="P201" s="120">
        <f t="shared" si="3"/>
        <v>0.95000000000000007</v>
      </c>
      <c r="Q201" s="114">
        <v>25.8</v>
      </c>
      <c r="R201" s="84" t="b">
        <v>1</v>
      </c>
      <c r="S201" t="s">
        <v>1289</v>
      </c>
      <c r="T201" s="76" t="s">
        <v>10219</v>
      </c>
      <c r="Y201" s="76"/>
    </row>
    <row r="202" spans="1:25" x14ac:dyDescent="0.25">
      <c r="A202" s="77" t="s">
        <v>10948</v>
      </c>
      <c r="B202" s="77" t="s">
        <v>10969</v>
      </c>
      <c r="C202" s="78">
        <v>45492</v>
      </c>
      <c r="D202" s="79">
        <v>-298.89999999999998</v>
      </c>
      <c r="E202" s="79">
        <v>-77.7</v>
      </c>
      <c r="F202" s="79">
        <v>-221.2</v>
      </c>
      <c r="G202" s="78">
        <v>45492</v>
      </c>
      <c r="H202" s="77" t="s">
        <v>10970</v>
      </c>
      <c r="I202" s="80">
        <v>1540785</v>
      </c>
      <c r="J202" s="80" t="s">
        <v>1328</v>
      </c>
      <c r="K202" s="80">
        <v>213296</v>
      </c>
      <c r="L202" s="77" t="str">
        <f>VLOOKUP(I202,'ITEM NUMBER (UPDATED)'!A:B,2,0)</f>
        <v>Costco01</v>
      </c>
      <c r="M202" s="1" t="str">
        <f>VLOOKUP(I202,'ITEM NUMBER (UPDATED)'!A:C,3,0)</f>
        <v>WIN</v>
      </c>
      <c r="N202" s="1">
        <f>VLOOKUP(I202,'ITEM NUMBER (UPDATED)'!A:D,4,0)</f>
        <v>60</v>
      </c>
      <c r="O202" s="42">
        <f>VLOOKUP(I202,'ITEM NUMBER (UPDATED)'!A:F,6,0)</f>
        <v>31.6</v>
      </c>
      <c r="P202" s="120">
        <f t="shared" si="3"/>
        <v>6.9999999999999991</v>
      </c>
      <c r="Q202" s="114">
        <v>31.6</v>
      </c>
      <c r="R202" s="84" t="b">
        <v>1</v>
      </c>
      <c r="S202" t="s">
        <v>1289</v>
      </c>
      <c r="T202" s="76" t="s">
        <v>10219</v>
      </c>
      <c r="Y202" s="76"/>
    </row>
    <row r="203" spans="1:25" x14ac:dyDescent="0.25">
      <c r="A203" s="77" t="s">
        <v>10948</v>
      </c>
      <c r="B203" s="77" t="s">
        <v>10969</v>
      </c>
      <c r="C203" s="78">
        <v>45492</v>
      </c>
      <c r="D203" s="79">
        <v>-35.869999999999997</v>
      </c>
      <c r="E203" s="79">
        <v>-8.89</v>
      </c>
      <c r="F203" s="79">
        <v>-26.98</v>
      </c>
      <c r="G203" s="78">
        <v>45492</v>
      </c>
      <c r="H203" s="77" t="s">
        <v>10970</v>
      </c>
      <c r="I203" s="80">
        <v>1793728</v>
      </c>
      <c r="J203" s="80" t="s">
        <v>8897</v>
      </c>
      <c r="K203" s="80">
        <v>213296</v>
      </c>
      <c r="L203" s="77" t="str">
        <f>VLOOKUP(I203,'ITEM NUMBER (UPDATED)'!A:B,2,0)</f>
        <v>Costco01</v>
      </c>
      <c r="M203" s="1" t="str">
        <f>VLOOKUP(I203,'ITEM NUMBER (UPDATED)'!A:C,3,0)</f>
        <v>BASI</v>
      </c>
      <c r="N203" s="1">
        <f>VLOOKUP(I203,'ITEM NUMBER (UPDATED)'!A:D,4,0)</f>
        <v>15</v>
      </c>
      <c r="O203" s="42">
        <f>VLOOKUP(I203,'ITEM NUMBER (UPDATED)'!A:F,6,0)</f>
        <v>26.98</v>
      </c>
      <c r="P203" s="120">
        <f t="shared" si="3"/>
        <v>1</v>
      </c>
      <c r="Q203" s="114">
        <v>26.98</v>
      </c>
      <c r="R203" s="84" t="b">
        <v>1</v>
      </c>
      <c r="S203" t="s">
        <v>1289</v>
      </c>
      <c r="T203" s="76" t="s">
        <v>10219</v>
      </c>
      <c r="Y203" s="76"/>
    </row>
    <row r="204" spans="1:25" x14ac:dyDescent="0.25">
      <c r="A204" s="77" t="s">
        <v>10971</v>
      </c>
      <c r="B204" s="77" t="s">
        <v>10972</v>
      </c>
      <c r="C204" s="78">
        <v>45495</v>
      </c>
      <c r="D204" s="79">
        <v>-24.51</v>
      </c>
      <c r="E204" s="79">
        <v>0</v>
      </c>
      <c r="F204" s="79">
        <v>-24.51</v>
      </c>
      <c r="G204" s="78">
        <v>45495</v>
      </c>
      <c r="H204" s="77" t="s">
        <v>10973</v>
      </c>
      <c r="I204" s="80">
        <v>1775620</v>
      </c>
      <c r="J204" s="80" t="s">
        <v>10139</v>
      </c>
      <c r="K204" s="80">
        <v>213696</v>
      </c>
      <c r="L204" s="77" t="str">
        <f>VLOOKUP(I204,'ITEM NUMBER (UPDATED)'!A:B,2,0)</f>
        <v>Costco01</v>
      </c>
      <c r="M204" s="1" t="str">
        <f>VLOOKUP(I204,'ITEM NUMBER (UPDATED)'!A:C,3,0)</f>
        <v>PETB</v>
      </c>
      <c r="N204" s="1">
        <f>VLOOKUP(I204,'ITEM NUMBER (UPDATED)'!A:D,4,0)</f>
        <v>40</v>
      </c>
      <c r="O204" s="42">
        <f>VLOOKUP(I204,'ITEM NUMBER (UPDATED)'!A:F,6,0)</f>
        <v>25.8</v>
      </c>
      <c r="P204" s="120">
        <f t="shared" si="3"/>
        <v>0.95000000000000007</v>
      </c>
      <c r="Q204" s="114">
        <v>25.8</v>
      </c>
      <c r="R204" s="84" t="b">
        <v>1</v>
      </c>
      <c r="S204" t="s">
        <v>1289</v>
      </c>
      <c r="T204" s="76" t="s">
        <v>10219</v>
      </c>
      <c r="Y204" s="76"/>
    </row>
    <row r="205" spans="1:25" x14ac:dyDescent="0.25">
      <c r="A205" s="77" t="s">
        <v>10971</v>
      </c>
      <c r="B205" s="77" t="s">
        <v>10974</v>
      </c>
      <c r="C205" s="78">
        <v>45495</v>
      </c>
      <c r="D205" s="79">
        <v>-39</v>
      </c>
      <c r="E205" s="79">
        <v>0</v>
      </c>
      <c r="F205" s="79">
        <v>-39</v>
      </c>
      <c r="G205" s="78">
        <v>45495</v>
      </c>
      <c r="H205" s="77" t="s">
        <v>10975</v>
      </c>
      <c r="I205" s="80">
        <v>1529947</v>
      </c>
      <c r="J205" s="80" t="s">
        <v>1294</v>
      </c>
      <c r="K205" s="80">
        <v>213696</v>
      </c>
      <c r="L205" s="77" t="str">
        <f>VLOOKUP(I205,'ITEM NUMBER (UPDATED)'!A:B,2,0)</f>
        <v>Costco01</v>
      </c>
      <c r="M205" s="1" t="str">
        <f>VLOOKUP(I205,'ITEM NUMBER (UPDATED)'!A:C,3,0)</f>
        <v>PETB</v>
      </c>
      <c r="N205" s="1">
        <f>VLOOKUP(I205,'ITEM NUMBER (UPDATED)'!A:D,4,0)</f>
        <v>40</v>
      </c>
      <c r="O205" s="42">
        <f>VLOOKUP(I205,'ITEM NUMBER (UPDATED)'!A:F,6,0)</f>
        <v>39</v>
      </c>
      <c r="P205" s="120">
        <f t="shared" si="3"/>
        <v>1</v>
      </c>
      <c r="Q205" s="114">
        <v>39</v>
      </c>
      <c r="R205" s="84" t="b">
        <v>1</v>
      </c>
      <c r="S205" t="s">
        <v>1289</v>
      </c>
      <c r="T205" s="76" t="s">
        <v>10219</v>
      </c>
      <c r="Y205" s="76"/>
    </row>
    <row r="206" spans="1:25" x14ac:dyDescent="0.25">
      <c r="A206" s="77" t="s">
        <v>10971</v>
      </c>
      <c r="B206" s="77" t="s">
        <v>10976</v>
      </c>
      <c r="C206" s="78">
        <v>45495</v>
      </c>
      <c r="D206" s="79">
        <v>-25.55</v>
      </c>
      <c r="E206" s="79">
        <v>0</v>
      </c>
      <c r="F206" s="79">
        <v>-25.55</v>
      </c>
      <c r="G206" s="78">
        <v>45495</v>
      </c>
      <c r="H206" s="77" t="s">
        <v>10977</v>
      </c>
      <c r="I206" s="80">
        <v>1516597</v>
      </c>
      <c r="J206" s="80" t="s">
        <v>1303</v>
      </c>
      <c r="K206" s="80">
        <v>213696</v>
      </c>
      <c r="L206" s="77" t="str">
        <f>VLOOKUP(I206,'ITEM NUMBER (UPDATED)'!A:B,2,0)</f>
        <v>Costco01</v>
      </c>
      <c r="M206" s="1" t="str">
        <f>VLOOKUP(I206,'ITEM NUMBER (UPDATED)'!A:C,3,0)</f>
        <v>PETB</v>
      </c>
      <c r="N206" s="1">
        <f>VLOOKUP(I206,'ITEM NUMBER (UPDATED)'!A:D,4,0)</f>
        <v>40</v>
      </c>
      <c r="O206" s="42">
        <f>VLOOKUP(I206,'ITEM NUMBER (UPDATED)'!A:F,6,0)</f>
        <v>25.55</v>
      </c>
      <c r="P206" s="120">
        <f t="shared" si="3"/>
        <v>1</v>
      </c>
      <c r="Q206" s="114">
        <v>25.55</v>
      </c>
      <c r="R206" s="84" t="b">
        <v>1</v>
      </c>
      <c r="S206" t="s">
        <v>1289</v>
      </c>
      <c r="T206" s="76" t="s">
        <v>10219</v>
      </c>
      <c r="Y206" s="76"/>
    </row>
    <row r="207" spans="1:25" x14ac:dyDescent="0.25">
      <c r="A207" s="77" t="s">
        <v>10971</v>
      </c>
      <c r="B207" s="77" t="s">
        <v>10978</v>
      </c>
      <c r="C207" s="78">
        <v>45495</v>
      </c>
      <c r="D207" s="79">
        <v>-38.659999999999997</v>
      </c>
      <c r="E207" s="79">
        <v>-10.51</v>
      </c>
      <c r="F207" s="79">
        <v>-28.15</v>
      </c>
      <c r="G207" s="78">
        <v>45495</v>
      </c>
      <c r="H207" s="77" t="s">
        <v>10979</v>
      </c>
      <c r="I207" s="80">
        <v>1540783</v>
      </c>
      <c r="J207" s="80" t="s">
        <v>1317</v>
      </c>
      <c r="K207" s="80">
        <v>213696</v>
      </c>
      <c r="L207" s="77" t="str">
        <f>VLOOKUP(I207,'ITEM NUMBER (UPDATED)'!A:B,2,0)</f>
        <v>Costco01</v>
      </c>
      <c r="M207" s="1" t="str">
        <f>VLOOKUP(I207,'ITEM NUMBER (UPDATED)'!A:C,3,0)</f>
        <v>WIN</v>
      </c>
      <c r="N207" s="1">
        <f>VLOOKUP(I207,'ITEM NUMBER (UPDATED)'!A:D,4,0)</f>
        <v>60</v>
      </c>
      <c r="O207" s="42">
        <f>VLOOKUP(I207,'ITEM NUMBER (UPDATED)'!A:F,6,0)</f>
        <v>28.15</v>
      </c>
      <c r="P207" s="120">
        <f t="shared" si="3"/>
        <v>1</v>
      </c>
      <c r="Q207" s="114">
        <v>28.15</v>
      </c>
      <c r="R207" s="84" t="b">
        <v>1</v>
      </c>
      <c r="S207" t="s">
        <v>1289</v>
      </c>
      <c r="T207" s="76" t="s">
        <v>10219</v>
      </c>
      <c r="Y207" s="76"/>
    </row>
    <row r="208" spans="1:25" x14ac:dyDescent="0.25">
      <c r="A208" s="77" t="s">
        <v>10971</v>
      </c>
      <c r="B208" s="77" t="s">
        <v>10978</v>
      </c>
      <c r="C208" s="78">
        <v>45495</v>
      </c>
      <c r="D208" s="79">
        <v>-85.4</v>
      </c>
      <c r="E208" s="79">
        <v>-22.2</v>
      </c>
      <c r="F208" s="79">
        <v>-63.2</v>
      </c>
      <c r="G208" s="78">
        <v>45495</v>
      </c>
      <c r="H208" s="77" t="s">
        <v>10979</v>
      </c>
      <c r="I208" s="80">
        <v>1540785</v>
      </c>
      <c r="J208" s="80" t="s">
        <v>1328</v>
      </c>
      <c r="K208" s="80">
        <v>213696</v>
      </c>
      <c r="L208" s="77" t="str">
        <f>VLOOKUP(I208,'ITEM NUMBER (UPDATED)'!A:B,2,0)</f>
        <v>Costco01</v>
      </c>
      <c r="M208" s="1" t="str">
        <f>VLOOKUP(I208,'ITEM NUMBER (UPDATED)'!A:C,3,0)</f>
        <v>WIN</v>
      </c>
      <c r="N208" s="1">
        <f>VLOOKUP(I208,'ITEM NUMBER (UPDATED)'!A:D,4,0)</f>
        <v>60</v>
      </c>
      <c r="O208" s="42">
        <f>VLOOKUP(I208,'ITEM NUMBER (UPDATED)'!A:F,6,0)</f>
        <v>31.6</v>
      </c>
      <c r="P208" s="120">
        <f t="shared" si="3"/>
        <v>2</v>
      </c>
      <c r="Q208" s="114">
        <v>31.6</v>
      </c>
      <c r="R208" s="84" t="b">
        <v>1</v>
      </c>
      <c r="S208" t="s">
        <v>1289</v>
      </c>
      <c r="T208" s="76" t="s">
        <v>10219</v>
      </c>
      <c r="Y208" s="76"/>
    </row>
    <row r="209" spans="1:25" x14ac:dyDescent="0.25">
      <c r="A209" s="77" t="s">
        <v>10971</v>
      </c>
      <c r="B209" s="77" t="s">
        <v>10978</v>
      </c>
      <c r="C209" s="78">
        <v>45495</v>
      </c>
      <c r="D209" s="79">
        <v>-42.7</v>
      </c>
      <c r="E209" s="79">
        <v>-11.1</v>
      </c>
      <c r="F209" s="79">
        <v>-31.6</v>
      </c>
      <c r="G209" s="78">
        <v>45495</v>
      </c>
      <c r="H209" s="77" t="s">
        <v>10979</v>
      </c>
      <c r="I209" s="80">
        <v>1540787</v>
      </c>
      <c r="J209" s="80" t="s">
        <v>1341</v>
      </c>
      <c r="K209" s="80">
        <v>213696</v>
      </c>
      <c r="L209" s="77" t="str">
        <f>VLOOKUP(I209,'ITEM NUMBER (UPDATED)'!A:B,2,0)</f>
        <v>Costco01</v>
      </c>
      <c r="M209" s="1" t="str">
        <f>VLOOKUP(I209,'ITEM NUMBER (UPDATED)'!A:C,3,0)</f>
        <v>WIN</v>
      </c>
      <c r="N209" s="1">
        <f>VLOOKUP(I209,'ITEM NUMBER (UPDATED)'!A:D,4,0)</f>
        <v>60</v>
      </c>
      <c r="O209" s="42">
        <f>VLOOKUP(I209,'ITEM NUMBER (UPDATED)'!A:F,6,0)</f>
        <v>31.6</v>
      </c>
      <c r="P209" s="120">
        <f t="shared" si="3"/>
        <v>1</v>
      </c>
      <c r="Q209" s="114">
        <v>31.6</v>
      </c>
      <c r="R209" s="84" t="b">
        <v>1</v>
      </c>
      <c r="S209" t="s">
        <v>1289</v>
      </c>
      <c r="T209" s="76" t="s">
        <v>10219</v>
      </c>
      <c r="Y209" s="76"/>
    </row>
    <row r="210" spans="1:25" x14ac:dyDescent="0.25">
      <c r="A210" s="77" t="s">
        <v>10971</v>
      </c>
      <c r="B210" s="77" t="s">
        <v>10980</v>
      </c>
      <c r="C210" s="78">
        <v>45495</v>
      </c>
      <c r="D210" s="79">
        <v>-25.55</v>
      </c>
      <c r="E210" s="79">
        <v>0</v>
      </c>
      <c r="F210" s="79">
        <v>-25.55</v>
      </c>
      <c r="G210" s="78">
        <v>45495</v>
      </c>
      <c r="H210" s="77" t="s">
        <v>10981</v>
      </c>
      <c r="I210" s="80">
        <v>1516596</v>
      </c>
      <c r="J210" s="80" t="s">
        <v>1344</v>
      </c>
      <c r="K210" s="80">
        <v>213696</v>
      </c>
      <c r="L210" s="77" t="str">
        <f>VLOOKUP(I210,'ITEM NUMBER (UPDATED)'!A:B,2,0)</f>
        <v>Costco01</v>
      </c>
      <c r="M210" s="1" t="str">
        <f>VLOOKUP(I210,'ITEM NUMBER (UPDATED)'!A:C,3,0)</f>
        <v>PETB</v>
      </c>
      <c r="N210" s="1">
        <f>VLOOKUP(I210,'ITEM NUMBER (UPDATED)'!A:D,4,0)</f>
        <v>40</v>
      </c>
      <c r="O210" s="42">
        <f>VLOOKUP(I210,'ITEM NUMBER (UPDATED)'!A:F,6,0)</f>
        <v>25.55</v>
      </c>
      <c r="P210" s="120">
        <f t="shared" si="3"/>
        <v>1</v>
      </c>
      <c r="Q210" s="114">
        <v>25.55</v>
      </c>
      <c r="R210" s="84" t="b">
        <v>1</v>
      </c>
      <c r="S210" t="s">
        <v>1289</v>
      </c>
      <c r="T210" s="76" t="s">
        <v>10219</v>
      </c>
      <c r="Y210" s="76"/>
    </row>
    <row r="211" spans="1:25" x14ac:dyDescent="0.25">
      <c r="A211" s="77" t="s">
        <v>10971</v>
      </c>
      <c r="B211" s="77" t="s">
        <v>10980</v>
      </c>
      <c r="C211" s="78">
        <v>45495</v>
      </c>
      <c r="D211" s="79">
        <v>-24.51</v>
      </c>
      <c r="E211" s="79">
        <v>0</v>
      </c>
      <c r="F211" s="79">
        <v>-24.51</v>
      </c>
      <c r="G211" s="78">
        <v>45495</v>
      </c>
      <c r="H211" s="77" t="s">
        <v>10981</v>
      </c>
      <c r="I211" s="80">
        <v>1775623</v>
      </c>
      <c r="J211" s="80" t="s">
        <v>10142</v>
      </c>
      <c r="K211" s="80">
        <v>213696</v>
      </c>
      <c r="L211" s="77" t="str">
        <f>VLOOKUP(I211,'ITEM NUMBER (UPDATED)'!A:B,2,0)</f>
        <v>Costco01</v>
      </c>
      <c r="M211" s="1" t="str">
        <f>VLOOKUP(I211,'ITEM NUMBER (UPDATED)'!A:C,3,0)</f>
        <v>PETB</v>
      </c>
      <c r="N211" s="1">
        <f>VLOOKUP(I211,'ITEM NUMBER (UPDATED)'!A:D,4,0)</f>
        <v>40</v>
      </c>
      <c r="O211" s="42">
        <f>VLOOKUP(I211,'ITEM NUMBER (UPDATED)'!A:F,6,0)</f>
        <v>25.8</v>
      </c>
      <c r="P211" s="120">
        <f t="shared" si="3"/>
        <v>0.95000000000000007</v>
      </c>
      <c r="Q211" s="114">
        <v>25.8</v>
      </c>
      <c r="R211" s="84" t="b">
        <v>1</v>
      </c>
      <c r="S211" t="s">
        <v>1289</v>
      </c>
      <c r="T211" s="76" t="s">
        <v>10219</v>
      </c>
      <c r="Y211" s="76"/>
    </row>
    <row r="212" spans="1:25" x14ac:dyDescent="0.25">
      <c r="A212" s="77" t="s">
        <v>10971</v>
      </c>
      <c r="B212" s="77" t="s">
        <v>10982</v>
      </c>
      <c r="C212" s="78">
        <v>45495</v>
      </c>
      <c r="D212" s="79">
        <v>-42.7</v>
      </c>
      <c r="E212" s="79">
        <v>-11.1</v>
      </c>
      <c r="F212" s="79">
        <v>-31.6</v>
      </c>
      <c r="G212" s="78">
        <v>45495</v>
      </c>
      <c r="H212" s="77" t="s">
        <v>10983</v>
      </c>
      <c r="I212" s="80">
        <v>1540785</v>
      </c>
      <c r="J212" s="80" t="s">
        <v>1328</v>
      </c>
      <c r="K212" s="80">
        <v>213696</v>
      </c>
      <c r="L212" s="77" t="str">
        <f>VLOOKUP(I212,'ITEM NUMBER (UPDATED)'!A:B,2,0)</f>
        <v>Costco01</v>
      </c>
      <c r="M212" s="1" t="str">
        <f>VLOOKUP(I212,'ITEM NUMBER (UPDATED)'!A:C,3,0)</f>
        <v>WIN</v>
      </c>
      <c r="N212" s="1">
        <f>VLOOKUP(I212,'ITEM NUMBER (UPDATED)'!A:D,4,0)</f>
        <v>60</v>
      </c>
      <c r="O212" s="42">
        <f>VLOOKUP(I212,'ITEM NUMBER (UPDATED)'!A:F,6,0)</f>
        <v>31.6</v>
      </c>
      <c r="P212" s="120">
        <f t="shared" si="3"/>
        <v>1</v>
      </c>
      <c r="Q212" s="114">
        <v>31.6</v>
      </c>
      <c r="R212" s="84" t="b">
        <v>1</v>
      </c>
      <c r="S212" t="s">
        <v>1289</v>
      </c>
      <c r="T212" s="76" t="s">
        <v>10219</v>
      </c>
      <c r="Y212" s="76"/>
    </row>
    <row r="213" spans="1:25" x14ac:dyDescent="0.25">
      <c r="A213" s="77" t="s">
        <v>10971</v>
      </c>
      <c r="B213" s="77" t="s">
        <v>10982</v>
      </c>
      <c r="C213" s="78">
        <v>45495</v>
      </c>
      <c r="D213" s="79">
        <v>-86.72</v>
      </c>
      <c r="E213" s="79">
        <v>-9.3699999999999992</v>
      </c>
      <c r="F213" s="79">
        <v>-77.349999999999994</v>
      </c>
      <c r="G213" s="78">
        <v>45495</v>
      </c>
      <c r="H213" s="77" t="s">
        <v>10983</v>
      </c>
      <c r="I213" s="80">
        <v>1662420</v>
      </c>
      <c r="J213" s="80" t="s">
        <v>1318</v>
      </c>
      <c r="K213" s="80">
        <v>213696</v>
      </c>
      <c r="L213" s="77" t="str">
        <f>VLOOKUP(I213,'ITEM NUMBER (UPDATED)'!A:B,2,0)</f>
        <v>Costco01</v>
      </c>
      <c r="M213" s="1" t="str">
        <f>VLOOKUP(I213,'ITEM NUMBER (UPDATED)'!A:C,3,0)</f>
        <v>BLK</v>
      </c>
      <c r="N213" s="1">
        <f>VLOOKUP(I213,'ITEM NUMBER (UPDATED)'!A:D,4,0)</f>
        <v>32</v>
      </c>
      <c r="O213" s="42">
        <f>VLOOKUP(I213,'ITEM NUMBER (UPDATED)'!A:F,6,0)</f>
        <v>77.349999999999994</v>
      </c>
      <c r="P213" s="120">
        <f t="shared" si="3"/>
        <v>1</v>
      </c>
      <c r="Q213" s="114">
        <v>77.349999999999994</v>
      </c>
      <c r="R213" s="84" t="b">
        <v>1</v>
      </c>
      <c r="S213" t="s">
        <v>1289</v>
      </c>
      <c r="T213" s="76" t="s">
        <v>10219</v>
      </c>
      <c r="Y213" s="76"/>
    </row>
    <row r="214" spans="1:25" x14ac:dyDescent="0.25">
      <c r="A214" s="77" t="s">
        <v>10971</v>
      </c>
      <c r="B214" s="77" t="s">
        <v>10984</v>
      </c>
      <c r="C214" s="78">
        <v>45495</v>
      </c>
      <c r="D214" s="79">
        <v>-39</v>
      </c>
      <c r="E214" s="79">
        <v>0</v>
      </c>
      <c r="F214" s="79">
        <v>-39</v>
      </c>
      <c r="G214" s="78">
        <v>45495</v>
      </c>
      <c r="H214" s="77" t="s">
        <v>10985</v>
      </c>
      <c r="I214" s="80">
        <v>1529947</v>
      </c>
      <c r="J214" s="80" t="s">
        <v>1294</v>
      </c>
      <c r="K214" s="80">
        <v>213696</v>
      </c>
      <c r="L214" s="77" t="str">
        <f>VLOOKUP(I214,'ITEM NUMBER (UPDATED)'!A:B,2,0)</f>
        <v>Costco01</v>
      </c>
      <c r="M214" s="1" t="str">
        <f>VLOOKUP(I214,'ITEM NUMBER (UPDATED)'!A:C,3,0)</f>
        <v>PETB</v>
      </c>
      <c r="N214" s="1">
        <f>VLOOKUP(I214,'ITEM NUMBER (UPDATED)'!A:D,4,0)</f>
        <v>40</v>
      </c>
      <c r="O214" s="42">
        <f>VLOOKUP(I214,'ITEM NUMBER (UPDATED)'!A:F,6,0)</f>
        <v>39</v>
      </c>
      <c r="P214" s="120">
        <f t="shared" si="3"/>
        <v>1</v>
      </c>
      <c r="Q214" s="114">
        <v>39</v>
      </c>
      <c r="R214" s="84" t="b">
        <v>1</v>
      </c>
      <c r="S214" t="s">
        <v>1289</v>
      </c>
      <c r="T214" s="76" t="s">
        <v>10219</v>
      </c>
      <c r="Y214" s="76"/>
    </row>
    <row r="215" spans="1:25" x14ac:dyDescent="0.25">
      <c r="A215" s="77" t="s">
        <v>10971</v>
      </c>
      <c r="B215" s="77" t="s">
        <v>10986</v>
      </c>
      <c r="C215" s="78">
        <v>45495</v>
      </c>
      <c r="D215" s="79">
        <v>-86.72</v>
      </c>
      <c r="E215" s="79">
        <v>-9.3699999999999992</v>
      </c>
      <c r="F215" s="79">
        <v>-77.349999999999994</v>
      </c>
      <c r="G215" s="78">
        <v>45495</v>
      </c>
      <c r="H215" s="77" t="s">
        <v>10987</v>
      </c>
      <c r="I215" s="80">
        <v>1662420</v>
      </c>
      <c r="J215" s="80" t="s">
        <v>1318</v>
      </c>
      <c r="K215" s="80">
        <v>213696</v>
      </c>
      <c r="L215" s="77" t="str">
        <f>VLOOKUP(I215,'ITEM NUMBER (UPDATED)'!A:B,2,0)</f>
        <v>Costco01</v>
      </c>
      <c r="M215" s="1" t="str">
        <f>VLOOKUP(I215,'ITEM NUMBER (UPDATED)'!A:C,3,0)</f>
        <v>BLK</v>
      </c>
      <c r="N215" s="1">
        <f>VLOOKUP(I215,'ITEM NUMBER (UPDATED)'!A:D,4,0)</f>
        <v>32</v>
      </c>
      <c r="O215" s="42">
        <f>VLOOKUP(I215,'ITEM NUMBER (UPDATED)'!A:F,6,0)</f>
        <v>77.349999999999994</v>
      </c>
      <c r="P215" s="120">
        <f t="shared" si="3"/>
        <v>1</v>
      </c>
      <c r="Q215" s="114">
        <v>77.349999999999994</v>
      </c>
      <c r="R215" s="84" t="b">
        <v>1</v>
      </c>
      <c r="S215" t="s">
        <v>1289</v>
      </c>
      <c r="T215" s="76" t="s">
        <v>10219</v>
      </c>
      <c r="Y215" s="76"/>
    </row>
    <row r="216" spans="1:25" x14ac:dyDescent="0.25">
      <c r="A216" s="77" t="s">
        <v>10988</v>
      </c>
      <c r="B216" s="77" t="s">
        <v>10989</v>
      </c>
      <c r="C216" s="78">
        <v>45496</v>
      </c>
      <c r="D216" s="79">
        <v>-24.51</v>
      </c>
      <c r="E216" s="79">
        <v>0</v>
      </c>
      <c r="F216" s="79">
        <v>-24.51</v>
      </c>
      <c r="G216" s="78">
        <v>45496</v>
      </c>
      <c r="H216" s="77" t="s">
        <v>10990</v>
      </c>
      <c r="I216" s="80">
        <v>1775620</v>
      </c>
      <c r="J216" s="80" t="s">
        <v>10139</v>
      </c>
      <c r="K216" s="80">
        <v>213712</v>
      </c>
      <c r="L216" s="77" t="str">
        <f>VLOOKUP(I216,'ITEM NUMBER (UPDATED)'!A:B,2,0)</f>
        <v>Costco01</v>
      </c>
      <c r="M216" s="1" t="str">
        <f>VLOOKUP(I216,'ITEM NUMBER (UPDATED)'!A:C,3,0)</f>
        <v>PETB</v>
      </c>
      <c r="N216" s="1">
        <f>VLOOKUP(I216,'ITEM NUMBER (UPDATED)'!A:D,4,0)</f>
        <v>40</v>
      </c>
      <c r="O216" s="42">
        <f>VLOOKUP(I216,'ITEM NUMBER (UPDATED)'!A:F,6,0)</f>
        <v>25.8</v>
      </c>
      <c r="P216" s="120">
        <f t="shared" si="3"/>
        <v>0.95000000000000007</v>
      </c>
      <c r="Q216" s="114">
        <v>25.8</v>
      </c>
      <c r="R216" s="84" t="b">
        <v>1</v>
      </c>
      <c r="S216" t="s">
        <v>1289</v>
      </c>
      <c r="T216" s="76" t="s">
        <v>10219</v>
      </c>
      <c r="Y216" s="76"/>
    </row>
    <row r="217" spans="1:25" x14ac:dyDescent="0.25">
      <c r="A217" s="77" t="s">
        <v>10988</v>
      </c>
      <c r="B217" s="77" t="s">
        <v>10991</v>
      </c>
      <c r="C217" s="78">
        <v>45496</v>
      </c>
      <c r="D217" s="79">
        <v>-42.7</v>
      </c>
      <c r="E217" s="79">
        <v>-11.1</v>
      </c>
      <c r="F217" s="79">
        <v>-31.6</v>
      </c>
      <c r="G217" s="78">
        <v>45496</v>
      </c>
      <c r="H217" s="77" t="s">
        <v>10992</v>
      </c>
      <c r="I217" s="80">
        <v>1540785</v>
      </c>
      <c r="J217" s="80" t="s">
        <v>1328</v>
      </c>
      <c r="K217" s="80">
        <v>213712</v>
      </c>
      <c r="L217" s="77" t="str">
        <f>VLOOKUP(I217,'ITEM NUMBER (UPDATED)'!A:B,2,0)</f>
        <v>Costco01</v>
      </c>
      <c r="M217" s="1" t="str">
        <f>VLOOKUP(I217,'ITEM NUMBER (UPDATED)'!A:C,3,0)</f>
        <v>WIN</v>
      </c>
      <c r="N217" s="1">
        <f>VLOOKUP(I217,'ITEM NUMBER (UPDATED)'!A:D,4,0)</f>
        <v>60</v>
      </c>
      <c r="O217" s="42">
        <f>VLOOKUP(I217,'ITEM NUMBER (UPDATED)'!A:F,6,0)</f>
        <v>31.6</v>
      </c>
      <c r="P217" s="120">
        <f t="shared" si="3"/>
        <v>1</v>
      </c>
      <c r="Q217" s="114">
        <v>31.6</v>
      </c>
      <c r="R217" s="84" t="b">
        <v>1</v>
      </c>
      <c r="S217" t="s">
        <v>1289</v>
      </c>
      <c r="T217" s="76" t="s">
        <v>10219</v>
      </c>
      <c r="Y217" s="76"/>
    </row>
    <row r="218" spans="1:25" x14ac:dyDescent="0.25">
      <c r="A218" s="77" t="s">
        <v>10988</v>
      </c>
      <c r="B218" s="77" t="s">
        <v>10993</v>
      </c>
      <c r="C218" s="78">
        <v>45496</v>
      </c>
      <c r="D218" s="79">
        <v>-24.51</v>
      </c>
      <c r="E218" s="79">
        <v>0</v>
      </c>
      <c r="F218" s="79">
        <v>-24.51</v>
      </c>
      <c r="G218" s="78">
        <v>45496</v>
      </c>
      <c r="H218" s="77" t="s">
        <v>10994</v>
      </c>
      <c r="I218" s="80">
        <v>1775620</v>
      </c>
      <c r="J218" s="80" t="s">
        <v>10139</v>
      </c>
      <c r="K218" s="80">
        <v>213712</v>
      </c>
      <c r="L218" s="77" t="str">
        <f>VLOOKUP(I218,'ITEM NUMBER (UPDATED)'!A:B,2,0)</f>
        <v>Costco01</v>
      </c>
      <c r="M218" s="1" t="str">
        <f>VLOOKUP(I218,'ITEM NUMBER (UPDATED)'!A:C,3,0)</f>
        <v>PETB</v>
      </c>
      <c r="N218" s="1">
        <f>VLOOKUP(I218,'ITEM NUMBER (UPDATED)'!A:D,4,0)</f>
        <v>40</v>
      </c>
      <c r="O218" s="42">
        <f>VLOOKUP(I218,'ITEM NUMBER (UPDATED)'!A:F,6,0)</f>
        <v>25.8</v>
      </c>
      <c r="P218" s="120">
        <f t="shared" si="3"/>
        <v>0.95000000000000007</v>
      </c>
      <c r="Q218" s="114">
        <v>25.8</v>
      </c>
      <c r="R218" s="84" t="b">
        <v>1</v>
      </c>
      <c r="S218" t="s">
        <v>1289</v>
      </c>
      <c r="T218" s="76" t="s">
        <v>10219</v>
      </c>
      <c r="Y218" s="76"/>
    </row>
    <row r="219" spans="1:25" x14ac:dyDescent="0.25">
      <c r="A219" s="77" t="s">
        <v>10988</v>
      </c>
      <c r="B219" s="77" t="s">
        <v>10995</v>
      </c>
      <c r="C219" s="78">
        <v>45496</v>
      </c>
      <c r="D219" s="79">
        <v>-39</v>
      </c>
      <c r="E219" s="79">
        <v>0</v>
      </c>
      <c r="F219" s="79">
        <v>-39</v>
      </c>
      <c r="G219" s="78">
        <v>45496</v>
      </c>
      <c r="H219" s="77" t="s">
        <v>10996</v>
      </c>
      <c r="I219" s="80">
        <v>1529947</v>
      </c>
      <c r="J219" s="80" t="s">
        <v>1294</v>
      </c>
      <c r="K219" s="80">
        <v>213712</v>
      </c>
      <c r="L219" s="77" t="str">
        <f>VLOOKUP(I219,'ITEM NUMBER (UPDATED)'!A:B,2,0)</f>
        <v>Costco01</v>
      </c>
      <c r="M219" s="1" t="str">
        <f>VLOOKUP(I219,'ITEM NUMBER (UPDATED)'!A:C,3,0)</f>
        <v>PETB</v>
      </c>
      <c r="N219" s="1">
        <f>VLOOKUP(I219,'ITEM NUMBER (UPDATED)'!A:D,4,0)</f>
        <v>40</v>
      </c>
      <c r="O219" s="42">
        <f>VLOOKUP(I219,'ITEM NUMBER (UPDATED)'!A:F,6,0)</f>
        <v>39</v>
      </c>
      <c r="P219" s="120">
        <f t="shared" si="3"/>
        <v>1</v>
      </c>
      <c r="Q219" s="114">
        <v>39</v>
      </c>
      <c r="R219" s="84" t="b">
        <v>1</v>
      </c>
      <c r="S219" t="s">
        <v>1289</v>
      </c>
      <c r="T219" s="76" t="s">
        <v>10219</v>
      </c>
      <c r="Y219" s="76"/>
    </row>
    <row r="220" spans="1:25" x14ac:dyDescent="0.25">
      <c r="A220" s="77" t="s">
        <v>10988</v>
      </c>
      <c r="B220" s="77" t="s">
        <v>10997</v>
      </c>
      <c r="C220" s="78">
        <v>45496</v>
      </c>
      <c r="D220" s="79">
        <v>-40.36</v>
      </c>
      <c r="E220" s="79">
        <v>-9.07</v>
      </c>
      <c r="F220" s="79">
        <v>-31.29</v>
      </c>
      <c r="G220" s="78">
        <v>45496</v>
      </c>
      <c r="H220" s="77" t="s">
        <v>10998</v>
      </c>
      <c r="I220" s="80">
        <v>1793729</v>
      </c>
      <c r="J220" s="80" t="s">
        <v>8893</v>
      </c>
      <c r="K220" s="80">
        <v>213712</v>
      </c>
      <c r="L220" s="77" t="str">
        <f>VLOOKUP(I220,'ITEM NUMBER (UPDATED)'!A:B,2,0)</f>
        <v>Costco01</v>
      </c>
      <c r="M220" s="1" t="str">
        <f>VLOOKUP(I220,'ITEM NUMBER (UPDATED)'!A:C,3,0)</f>
        <v>BASI</v>
      </c>
      <c r="N220" s="1">
        <f>VLOOKUP(I220,'ITEM NUMBER (UPDATED)'!A:D,4,0)</f>
        <v>15</v>
      </c>
      <c r="O220" s="42">
        <f>VLOOKUP(I220,'ITEM NUMBER (UPDATED)'!A:F,6,0)</f>
        <v>31.29</v>
      </c>
      <c r="P220" s="120">
        <f t="shared" si="3"/>
        <v>1</v>
      </c>
      <c r="Q220" s="114">
        <v>31.29</v>
      </c>
      <c r="R220" s="84" t="b">
        <v>1</v>
      </c>
      <c r="S220" t="s">
        <v>1289</v>
      </c>
      <c r="T220" s="76" t="s">
        <v>10219</v>
      </c>
      <c r="Y220" s="76"/>
    </row>
    <row r="221" spans="1:25" x14ac:dyDescent="0.25">
      <c r="A221" s="77" t="s">
        <v>10999</v>
      </c>
      <c r="B221" s="77" t="s">
        <v>11000</v>
      </c>
      <c r="C221" s="78">
        <v>45497</v>
      </c>
      <c r="D221" s="79">
        <v>-25.55</v>
      </c>
      <c r="E221" s="79">
        <v>0</v>
      </c>
      <c r="F221" s="79">
        <v>-25.55</v>
      </c>
      <c r="G221" s="78">
        <v>45497</v>
      </c>
      <c r="H221" s="77" t="s">
        <v>11001</v>
      </c>
      <c r="I221" s="80">
        <v>1516597</v>
      </c>
      <c r="J221" s="80" t="s">
        <v>1303</v>
      </c>
      <c r="K221" s="80">
        <v>213723</v>
      </c>
      <c r="L221" s="77" t="str">
        <f>VLOOKUP(I221,'ITEM NUMBER (UPDATED)'!A:B,2,0)</f>
        <v>Costco01</v>
      </c>
      <c r="M221" s="1" t="str">
        <f>VLOOKUP(I221,'ITEM NUMBER (UPDATED)'!A:C,3,0)</f>
        <v>PETB</v>
      </c>
      <c r="N221" s="1">
        <f>VLOOKUP(I221,'ITEM NUMBER (UPDATED)'!A:D,4,0)</f>
        <v>40</v>
      </c>
      <c r="O221" s="42">
        <f>VLOOKUP(I221,'ITEM NUMBER (UPDATED)'!A:F,6,0)</f>
        <v>25.55</v>
      </c>
      <c r="P221" s="120">
        <f t="shared" si="3"/>
        <v>1</v>
      </c>
      <c r="Q221" s="114">
        <v>25.55</v>
      </c>
      <c r="R221" s="84" t="b">
        <v>1</v>
      </c>
      <c r="S221" t="s">
        <v>1289</v>
      </c>
      <c r="T221" s="76" t="s">
        <v>10219</v>
      </c>
      <c r="Y221" s="76"/>
    </row>
    <row r="222" spans="1:25" x14ac:dyDescent="0.25">
      <c r="A222" s="77" t="s">
        <v>10999</v>
      </c>
      <c r="B222" s="77" t="s">
        <v>11002</v>
      </c>
      <c r="C222" s="78">
        <v>45497</v>
      </c>
      <c r="D222" s="79">
        <v>-49.02</v>
      </c>
      <c r="E222" s="79">
        <v>0</v>
      </c>
      <c r="F222" s="79">
        <v>-49.02</v>
      </c>
      <c r="G222" s="78">
        <v>45497</v>
      </c>
      <c r="H222" s="77" t="s">
        <v>11003</v>
      </c>
      <c r="I222" s="80">
        <v>1775621</v>
      </c>
      <c r="J222" s="80" t="s">
        <v>10140</v>
      </c>
      <c r="K222" s="80">
        <v>213723</v>
      </c>
      <c r="L222" s="77" t="str">
        <f>VLOOKUP(I222,'ITEM NUMBER (UPDATED)'!A:B,2,0)</f>
        <v>Costco01</v>
      </c>
      <c r="M222" s="1" t="str">
        <f>VLOOKUP(I222,'ITEM NUMBER (UPDATED)'!A:C,3,0)</f>
        <v>PETB</v>
      </c>
      <c r="N222" s="1">
        <f>VLOOKUP(I222,'ITEM NUMBER (UPDATED)'!A:D,4,0)</f>
        <v>40</v>
      </c>
      <c r="O222" s="42">
        <f>VLOOKUP(I222,'ITEM NUMBER (UPDATED)'!A:F,6,0)</f>
        <v>25.8</v>
      </c>
      <c r="P222" s="120">
        <f t="shared" si="3"/>
        <v>1.9000000000000001</v>
      </c>
      <c r="Q222" s="114">
        <v>25.8</v>
      </c>
      <c r="R222" s="84" t="b">
        <v>1</v>
      </c>
      <c r="S222" t="s">
        <v>1289</v>
      </c>
      <c r="T222" s="76" t="s">
        <v>10219</v>
      </c>
      <c r="Y222" s="76"/>
    </row>
    <row r="223" spans="1:25" x14ac:dyDescent="0.25">
      <c r="A223" s="77" t="s">
        <v>10999</v>
      </c>
      <c r="B223" s="77" t="s">
        <v>11004</v>
      </c>
      <c r="C223" s="78">
        <v>45497</v>
      </c>
      <c r="D223" s="79">
        <v>-24.51</v>
      </c>
      <c r="E223" s="79">
        <v>0</v>
      </c>
      <c r="F223" s="79">
        <v>-24.51</v>
      </c>
      <c r="G223" s="78">
        <v>45497</v>
      </c>
      <c r="H223" s="77" t="s">
        <v>11005</v>
      </c>
      <c r="I223" s="80">
        <v>1775620</v>
      </c>
      <c r="J223" s="80" t="s">
        <v>10139</v>
      </c>
      <c r="K223" s="80">
        <v>213723</v>
      </c>
      <c r="L223" s="77" t="str">
        <f>VLOOKUP(I223,'ITEM NUMBER (UPDATED)'!A:B,2,0)</f>
        <v>Costco01</v>
      </c>
      <c r="M223" s="1" t="str">
        <f>VLOOKUP(I223,'ITEM NUMBER (UPDATED)'!A:C,3,0)</f>
        <v>PETB</v>
      </c>
      <c r="N223" s="1">
        <f>VLOOKUP(I223,'ITEM NUMBER (UPDATED)'!A:D,4,0)</f>
        <v>40</v>
      </c>
      <c r="O223" s="42">
        <f>VLOOKUP(I223,'ITEM NUMBER (UPDATED)'!A:F,6,0)</f>
        <v>25.8</v>
      </c>
      <c r="P223" s="120">
        <f t="shared" si="3"/>
        <v>0.95000000000000007</v>
      </c>
      <c r="Q223" s="114">
        <v>25.8</v>
      </c>
      <c r="R223" s="84" t="b">
        <v>1</v>
      </c>
      <c r="S223" t="s">
        <v>1289</v>
      </c>
      <c r="T223" s="76" t="s">
        <v>10219</v>
      </c>
      <c r="Y223" s="76"/>
    </row>
    <row r="224" spans="1:25" x14ac:dyDescent="0.25">
      <c r="A224" s="77" t="s">
        <v>10999</v>
      </c>
      <c r="B224" s="77" t="s">
        <v>11006</v>
      </c>
      <c r="C224" s="78">
        <v>45497</v>
      </c>
      <c r="D224" s="79">
        <v>-22.78</v>
      </c>
      <c r="E224" s="79">
        <v>0</v>
      </c>
      <c r="F224" s="79">
        <v>-22.78</v>
      </c>
      <c r="G224" s="78">
        <v>45497</v>
      </c>
      <c r="H224" s="77" t="s">
        <v>11007</v>
      </c>
      <c r="I224" s="80">
        <v>1529944</v>
      </c>
      <c r="J224" s="80" t="s">
        <v>1330</v>
      </c>
      <c r="K224" s="80">
        <v>213723</v>
      </c>
      <c r="L224" s="77" t="str">
        <f>VLOOKUP(I224,'ITEM NUMBER (UPDATED)'!A:B,2,0)</f>
        <v>Costco01</v>
      </c>
      <c r="M224" s="1" t="str">
        <f>VLOOKUP(I224,'ITEM NUMBER (UPDATED)'!A:C,3,0)</f>
        <v>PETB</v>
      </c>
      <c r="N224" s="1">
        <f>VLOOKUP(I224,'ITEM NUMBER (UPDATED)'!A:D,4,0)</f>
        <v>40</v>
      </c>
      <c r="O224" s="42">
        <f>VLOOKUP(I224,'ITEM NUMBER (UPDATED)'!A:F,6,0)</f>
        <v>22.78</v>
      </c>
      <c r="P224" s="120">
        <f t="shared" si="3"/>
        <v>1</v>
      </c>
      <c r="Q224" s="114">
        <v>22.78</v>
      </c>
      <c r="R224" s="84" t="b">
        <v>1</v>
      </c>
      <c r="S224" t="s">
        <v>1289</v>
      </c>
      <c r="T224" s="76" t="s">
        <v>10219</v>
      </c>
      <c r="Y224" s="76"/>
    </row>
    <row r="225" spans="1:25" x14ac:dyDescent="0.25">
      <c r="A225" s="77" t="s">
        <v>10999</v>
      </c>
      <c r="B225" s="77" t="s">
        <v>11008</v>
      </c>
      <c r="C225" s="78">
        <v>45497</v>
      </c>
      <c r="D225" s="79">
        <v>-22.78</v>
      </c>
      <c r="E225" s="79">
        <v>0</v>
      </c>
      <c r="F225" s="79">
        <v>-22.78</v>
      </c>
      <c r="G225" s="78">
        <v>45497</v>
      </c>
      <c r="H225" s="77" t="s">
        <v>11009</v>
      </c>
      <c r="I225" s="80">
        <v>1529944</v>
      </c>
      <c r="J225" s="80" t="s">
        <v>1330</v>
      </c>
      <c r="K225" s="80">
        <v>213723</v>
      </c>
      <c r="L225" s="77" t="str">
        <f>VLOOKUP(I225,'ITEM NUMBER (UPDATED)'!A:B,2,0)</f>
        <v>Costco01</v>
      </c>
      <c r="M225" s="1" t="str">
        <f>VLOOKUP(I225,'ITEM NUMBER (UPDATED)'!A:C,3,0)</f>
        <v>PETB</v>
      </c>
      <c r="N225" s="1">
        <f>VLOOKUP(I225,'ITEM NUMBER (UPDATED)'!A:D,4,0)</f>
        <v>40</v>
      </c>
      <c r="O225" s="42">
        <f>VLOOKUP(I225,'ITEM NUMBER (UPDATED)'!A:F,6,0)</f>
        <v>22.78</v>
      </c>
      <c r="P225" s="120">
        <f t="shared" si="3"/>
        <v>1</v>
      </c>
      <c r="Q225" s="114">
        <v>22.78</v>
      </c>
      <c r="R225" s="84" t="b">
        <v>1</v>
      </c>
      <c r="S225" t="s">
        <v>1289</v>
      </c>
      <c r="T225" s="76" t="s">
        <v>10219</v>
      </c>
      <c r="Y225" s="76"/>
    </row>
    <row r="226" spans="1:25" x14ac:dyDescent="0.25">
      <c r="A226" s="77" t="s">
        <v>10999</v>
      </c>
      <c r="B226" s="77" t="s">
        <v>11010</v>
      </c>
      <c r="C226" s="78">
        <v>45497</v>
      </c>
      <c r="D226" s="79">
        <v>-59.85</v>
      </c>
      <c r="E226" s="79">
        <v>0</v>
      </c>
      <c r="F226" s="79">
        <v>-59.85</v>
      </c>
      <c r="G226" s="78">
        <v>45497</v>
      </c>
      <c r="H226" s="77" t="s">
        <v>11011</v>
      </c>
      <c r="I226" s="80">
        <v>1632963</v>
      </c>
      <c r="J226" s="80" t="s">
        <v>10134</v>
      </c>
      <c r="K226" s="80">
        <v>213723</v>
      </c>
      <c r="L226" s="77" t="str">
        <f>VLOOKUP(I226,'ITEM NUMBER (UPDATED)'!A:B,2,0)</f>
        <v>Costco01</v>
      </c>
      <c r="M226" s="1" t="str">
        <f>VLOOKUP(I226,'ITEM NUMBER (UPDATED)'!A:C,3,0)</f>
        <v>PETB</v>
      </c>
      <c r="N226" s="1">
        <f>VLOOKUP(I226,'ITEM NUMBER (UPDATED)'!A:D,4,0)</f>
        <v>40</v>
      </c>
      <c r="O226" s="42">
        <f>VLOOKUP(I226,'ITEM NUMBER (UPDATED)'!A:F,6,0)</f>
        <v>63</v>
      </c>
      <c r="P226" s="120">
        <f t="shared" si="3"/>
        <v>0.95000000000000007</v>
      </c>
      <c r="Q226" s="114">
        <v>63</v>
      </c>
      <c r="R226" s="84" t="b">
        <v>1</v>
      </c>
      <c r="S226" t="s">
        <v>1289</v>
      </c>
      <c r="T226" s="76" t="s">
        <v>10219</v>
      </c>
      <c r="Y226" s="76"/>
    </row>
    <row r="227" spans="1:25" x14ac:dyDescent="0.25">
      <c r="A227" s="77" t="s">
        <v>10999</v>
      </c>
      <c r="B227" s="77" t="s">
        <v>11012</v>
      </c>
      <c r="C227" s="78">
        <v>45497</v>
      </c>
      <c r="D227" s="79">
        <v>-173.44</v>
      </c>
      <c r="E227" s="79">
        <v>-18.739999999999998</v>
      </c>
      <c r="F227" s="79">
        <v>-154.69999999999999</v>
      </c>
      <c r="G227" s="78">
        <v>45497</v>
      </c>
      <c r="H227" s="77" t="s">
        <v>11013</v>
      </c>
      <c r="I227" s="80">
        <v>1662420</v>
      </c>
      <c r="J227" s="80" t="s">
        <v>1318</v>
      </c>
      <c r="K227" s="80">
        <v>213723</v>
      </c>
      <c r="L227" s="77" t="str">
        <f>VLOOKUP(I227,'ITEM NUMBER (UPDATED)'!A:B,2,0)</f>
        <v>Costco01</v>
      </c>
      <c r="M227" s="1" t="str">
        <f>VLOOKUP(I227,'ITEM NUMBER (UPDATED)'!A:C,3,0)</f>
        <v>BLK</v>
      </c>
      <c r="N227" s="1">
        <f>VLOOKUP(I227,'ITEM NUMBER (UPDATED)'!A:D,4,0)</f>
        <v>32</v>
      </c>
      <c r="O227" s="42">
        <f>VLOOKUP(I227,'ITEM NUMBER (UPDATED)'!A:F,6,0)</f>
        <v>77.349999999999994</v>
      </c>
      <c r="P227" s="120">
        <f t="shared" si="3"/>
        <v>2</v>
      </c>
      <c r="Q227" s="114">
        <v>77.349999999999994</v>
      </c>
      <c r="R227" s="84" t="b">
        <v>1</v>
      </c>
      <c r="S227" t="s">
        <v>1289</v>
      </c>
      <c r="T227" s="76" t="s">
        <v>10219</v>
      </c>
      <c r="Y227" s="76"/>
    </row>
    <row r="228" spans="1:25" x14ac:dyDescent="0.25">
      <c r="A228" s="77" t="s">
        <v>10999</v>
      </c>
      <c r="B228" s="77" t="s">
        <v>11014</v>
      </c>
      <c r="C228" s="78">
        <v>45497</v>
      </c>
      <c r="D228" s="79">
        <v>-24.51</v>
      </c>
      <c r="E228" s="79">
        <v>0</v>
      </c>
      <c r="F228" s="79">
        <v>-24.51</v>
      </c>
      <c r="G228" s="78">
        <v>45497</v>
      </c>
      <c r="H228" s="77" t="s">
        <v>11015</v>
      </c>
      <c r="I228" s="80">
        <v>1775623</v>
      </c>
      <c r="J228" s="80" t="s">
        <v>10142</v>
      </c>
      <c r="K228" s="80">
        <v>213723</v>
      </c>
      <c r="L228" s="77" t="str">
        <f>VLOOKUP(I228,'ITEM NUMBER (UPDATED)'!A:B,2,0)</f>
        <v>Costco01</v>
      </c>
      <c r="M228" s="1" t="str">
        <f>VLOOKUP(I228,'ITEM NUMBER (UPDATED)'!A:C,3,0)</f>
        <v>PETB</v>
      </c>
      <c r="N228" s="1">
        <f>VLOOKUP(I228,'ITEM NUMBER (UPDATED)'!A:D,4,0)</f>
        <v>40</v>
      </c>
      <c r="O228" s="42">
        <f>VLOOKUP(I228,'ITEM NUMBER (UPDATED)'!A:F,6,0)</f>
        <v>25.8</v>
      </c>
      <c r="P228" s="120">
        <f t="shared" si="3"/>
        <v>0.95000000000000007</v>
      </c>
      <c r="Q228" s="114">
        <v>25.8</v>
      </c>
      <c r="R228" s="84" t="b">
        <v>1</v>
      </c>
      <c r="S228" t="s">
        <v>1289</v>
      </c>
      <c r="T228" s="76" t="s">
        <v>10219</v>
      </c>
      <c r="Y228" s="76"/>
    </row>
    <row r="229" spans="1:25" x14ac:dyDescent="0.25">
      <c r="A229" s="77" t="s">
        <v>10999</v>
      </c>
      <c r="B229" s="77" t="s">
        <v>11016</v>
      </c>
      <c r="C229" s="78">
        <v>45497</v>
      </c>
      <c r="D229" s="79">
        <v>-86.72</v>
      </c>
      <c r="E229" s="79">
        <v>-9.3699999999999992</v>
      </c>
      <c r="F229" s="79">
        <v>-77.349999999999994</v>
      </c>
      <c r="G229" s="78">
        <v>45497</v>
      </c>
      <c r="H229" s="77" t="s">
        <v>11017</v>
      </c>
      <c r="I229" s="80">
        <v>1662420</v>
      </c>
      <c r="J229" s="80" t="s">
        <v>1318</v>
      </c>
      <c r="K229" s="80">
        <v>213723</v>
      </c>
      <c r="L229" s="77" t="str">
        <f>VLOOKUP(I229,'ITEM NUMBER (UPDATED)'!A:B,2,0)</f>
        <v>Costco01</v>
      </c>
      <c r="M229" s="1" t="str">
        <f>VLOOKUP(I229,'ITEM NUMBER (UPDATED)'!A:C,3,0)</f>
        <v>BLK</v>
      </c>
      <c r="N229" s="1">
        <f>VLOOKUP(I229,'ITEM NUMBER (UPDATED)'!A:D,4,0)</f>
        <v>32</v>
      </c>
      <c r="O229" s="42">
        <f>VLOOKUP(I229,'ITEM NUMBER (UPDATED)'!A:F,6,0)</f>
        <v>77.349999999999994</v>
      </c>
      <c r="P229" s="120">
        <f t="shared" si="3"/>
        <v>1</v>
      </c>
      <c r="Q229" s="114">
        <v>77.349999999999994</v>
      </c>
      <c r="R229" s="84" t="b">
        <v>1</v>
      </c>
      <c r="S229" t="s">
        <v>1289</v>
      </c>
      <c r="T229" s="76" t="s">
        <v>10219</v>
      </c>
      <c r="Y229" s="76"/>
    </row>
    <row r="230" spans="1:25" x14ac:dyDescent="0.25">
      <c r="A230" s="77" t="s">
        <v>10999</v>
      </c>
      <c r="B230" s="77" t="s">
        <v>11018</v>
      </c>
      <c r="C230" s="78">
        <v>45497</v>
      </c>
      <c r="D230" s="79">
        <v>-39</v>
      </c>
      <c r="E230" s="79">
        <v>0</v>
      </c>
      <c r="F230" s="79">
        <v>-39</v>
      </c>
      <c r="G230" s="78">
        <v>45497</v>
      </c>
      <c r="H230" s="77" t="s">
        <v>11019</v>
      </c>
      <c r="I230" s="80">
        <v>1529947</v>
      </c>
      <c r="J230" s="80" t="s">
        <v>1294</v>
      </c>
      <c r="K230" s="80">
        <v>213723</v>
      </c>
      <c r="L230" s="77" t="str">
        <f>VLOOKUP(I230,'ITEM NUMBER (UPDATED)'!A:B,2,0)</f>
        <v>Costco01</v>
      </c>
      <c r="M230" s="1" t="str">
        <f>VLOOKUP(I230,'ITEM NUMBER (UPDATED)'!A:C,3,0)</f>
        <v>PETB</v>
      </c>
      <c r="N230" s="1">
        <f>VLOOKUP(I230,'ITEM NUMBER (UPDATED)'!A:D,4,0)</f>
        <v>40</v>
      </c>
      <c r="O230" s="42">
        <f>VLOOKUP(I230,'ITEM NUMBER (UPDATED)'!A:F,6,0)</f>
        <v>39</v>
      </c>
      <c r="P230" s="120">
        <f t="shared" si="3"/>
        <v>1</v>
      </c>
      <c r="Q230" s="114">
        <v>39</v>
      </c>
      <c r="R230" s="84" t="b">
        <v>1</v>
      </c>
      <c r="S230" t="s">
        <v>1289</v>
      </c>
      <c r="T230" s="76" t="s">
        <v>10219</v>
      </c>
      <c r="Y230" s="76"/>
    </row>
    <row r="231" spans="1:25" x14ac:dyDescent="0.25">
      <c r="A231" s="77" t="s">
        <v>10999</v>
      </c>
      <c r="B231" s="77" t="s">
        <v>11018</v>
      </c>
      <c r="C231" s="78">
        <v>45497</v>
      </c>
      <c r="D231" s="79">
        <v>-24.51</v>
      </c>
      <c r="E231" s="79">
        <v>0</v>
      </c>
      <c r="F231" s="79">
        <v>-24.51</v>
      </c>
      <c r="G231" s="78">
        <v>45497</v>
      </c>
      <c r="H231" s="77" t="s">
        <v>11019</v>
      </c>
      <c r="I231" s="80">
        <v>1775620</v>
      </c>
      <c r="J231" s="80" t="s">
        <v>10139</v>
      </c>
      <c r="K231" s="80">
        <v>213723</v>
      </c>
      <c r="L231" s="77" t="str">
        <f>VLOOKUP(I231,'ITEM NUMBER (UPDATED)'!A:B,2,0)</f>
        <v>Costco01</v>
      </c>
      <c r="M231" s="1" t="str">
        <f>VLOOKUP(I231,'ITEM NUMBER (UPDATED)'!A:C,3,0)</f>
        <v>PETB</v>
      </c>
      <c r="N231" s="1">
        <f>VLOOKUP(I231,'ITEM NUMBER (UPDATED)'!A:D,4,0)</f>
        <v>40</v>
      </c>
      <c r="O231" s="42">
        <f>VLOOKUP(I231,'ITEM NUMBER (UPDATED)'!A:F,6,0)</f>
        <v>25.8</v>
      </c>
      <c r="P231" s="120">
        <f t="shared" si="3"/>
        <v>0.95000000000000007</v>
      </c>
      <c r="Q231" s="114">
        <v>25.8</v>
      </c>
      <c r="R231" s="84" t="b">
        <v>1</v>
      </c>
      <c r="S231" t="s">
        <v>1289</v>
      </c>
      <c r="T231" s="76" t="s">
        <v>10219</v>
      </c>
      <c r="Y231" s="76"/>
    </row>
    <row r="232" spans="1:25" x14ac:dyDescent="0.25">
      <c r="A232" s="77" t="s">
        <v>10999</v>
      </c>
      <c r="B232" s="77" t="s">
        <v>11020</v>
      </c>
      <c r="C232" s="78">
        <v>45497</v>
      </c>
      <c r="D232" s="79">
        <v>-154.63999999999999</v>
      </c>
      <c r="E232" s="79">
        <v>-42.04</v>
      </c>
      <c r="F232" s="79">
        <v>-112.6</v>
      </c>
      <c r="G232" s="78">
        <v>45497</v>
      </c>
      <c r="H232" s="77" t="s">
        <v>11021</v>
      </c>
      <c r="I232" s="80">
        <v>1540783</v>
      </c>
      <c r="J232" s="80" t="s">
        <v>1317</v>
      </c>
      <c r="K232" s="80">
        <v>213723</v>
      </c>
      <c r="L232" s="77" t="str">
        <f>VLOOKUP(I232,'ITEM NUMBER (UPDATED)'!A:B,2,0)</f>
        <v>Costco01</v>
      </c>
      <c r="M232" s="1" t="str">
        <f>VLOOKUP(I232,'ITEM NUMBER (UPDATED)'!A:C,3,0)</f>
        <v>WIN</v>
      </c>
      <c r="N232" s="1">
        <f>VLOOKUP(I232,'ITEM NUMBER (UPDATED)'!A:D,4,0)</f>
        <v>60</v>
      </c>
      <c r="O232" s="42">
        <f>VLOOKUP(I232,'ITEM NUMBER (UPDATED)'!A:F,6,0)</f>
        <v>28.15</v>
      </c>
      <c r="P232" s="120">
        <f t="shared" si="3"/>
        <v>4</v>
      </c>
      <c r="Q232" s="114">
        <v>28.15</v>
      </c>
      <c r="R232" s="84" t="b">
        <v>1</v>
      </c>
      <c r="S232" t="s">
        <v>1289</v>
      </c>
      <c r="T232" s="76" t="s">
        <v>10219</v>
      </c>
      <c r="Y232" s="76"/>
    </row>
    <row r="233" spans="1:25" x14ac:dyDescent="0.25">
      <c r="A233" s="77" t="s">
        <v>10999</v>
      </c>
      <c r="B233" s="77" t="s">
        <v>11022</v>
      </c>
      <c r="C233" s="78">
        <v>45497</v>
      </c>
      <c r="D233" s="79">
        <v>-85.4</v>
      </c>
      <c r="E233" s="79">
        <v>-22.2</v>
      </c>
      <c r="F233" s="79">
        <v>-63.2</v>
      </c>
      <c r="G233" s="78">
        <v>45497</v>
      </c>
      <c r="H233" s="77" t="s">
        <v>11023</v>
      </c>
      <c r="I233" s="80">
        <v>1540785</v>
      </c>
      <c r="J233" s="80" t="s">
        <v>1328</v>
      </c>
      <c r="K233" s="80">
        <v>213723</v>
      </c>
      <c r="L233" s="77" t="str">
        <f>VLOOKUP(I233,'ITEM NUMBER (UPDATED)'!A:B,2,0)</f>
        <v>Costco01</v>
      </c>
      <c r="M233" s="1" t="str">
        <f>VLOOKUP(I233,'ITEM NUMBER (UPDATED)'!A:C,3,0)</f>
        <v>WIN</v>
      </c>
      <c r="N233" s="1">
        <f>VLOOKUP(I233,'ITEM NUMBER (UPDATED)'!A:D,4,0)</f>
        <v>60</v>
      </c>
      <c r="O233" s="42">
        <f>VLOOKUP(I233,'ITEM NUMBER (UPDATED)'!A:F,6,0)</f>
        <v>31.6</v>
      </c>
      <c r="P233" s="120">
        <f t="shared" si="3"/>
        <v>2</v>
      </c>
      <c r="Q233" s="114">
        <v>31.6</v>
      </c>
      <c r="R233" s="84" t="b">
        <v>1</v>
      </c>
      <c r="S233" t="s">
        <v>1289</v>
      </c>
      <c r="T233" s="76" t="s">
        <v>10219</v>
      </c>
      <c r="Y233" s="76"/>
    </row>
    <row r="234" spans="1:25" x14ac:dyDescent="0.25">
      <c r="A234" s="77" t="s">
        <v>11024</v>
      </c>
      <c r="B234" s="77" t="s">
        <v>11025</v>
      </c>
      <c r="C234" s="78">
        <v>45498</v>
      </c>
      <c r="D234" s="79">
        <v>-77.430000000000007</v>
      </c>
      <c r="E234" s="79">
        <v>-15.16</v>
      </c>
      <c r="F234" s="79">
        <v>-62.27</v>
      </c>
      <c r="G234" s="78">
        <v>45498</v>
      </c>
      <c r="H234" s="77" t="s">
        <v>11026</v>
      </c>
      <c r="I234" s="80">
        <v>1339334</v>
      </c>
      <c r="J234" s="80" t="s">
        <v>1331</v>
      </c>
      <c r="K234" s="80">
        <v>213888</v>
      </c>
      <c r="L234" s="77" t="str">
        <f>VLOOKUP(I234,'ITEM NUMBER (UPDATED)'!A:B,2,0)</f>
        <v>Costco01</v>
      </c>
      <c r="M234" s="1" t="str">
        <f>VLOOKUP(I234,'ITEM NUMBER (UPDATED)'!A:C,3,0)</f>
        <v>BLK</v>
      </c>
      <c r="N234" s="1">
        <f>VLOOKUP(I234,'ITEM NUMBER (UPDATED)'!A:D,4,0)</f>
        <v>32</v>
      </c>
      <c r="O234" s="42">
        <f>VLOOKUP(I234,'ITEM NUMBER (UPDATED)'!A:F,6,0)</f>
        <v>62.27</v>
      </c>
      <c r="P234" s="120">
        <f t="shared" si="3"/>
        <v>1</v>
      </c>
      <c r="Q234" s="114">
        <v>62.27</v>
      </c>
      <c r="R234" s="84" t="b">
        <v>1</v>
      </c>
      <c r="S234" t="s">
        <v>1289</v>
      </c>
      <c r="T234" s="76" t="s">
        <v>10219</v>
      </c>
      <c r="Y234" s="76"/>
    </row>
    <row r="235" spans="1:25" x14ac:dyDescent="0.25">
      <c r="A235" s="77" t="s">
        <v>11024</v>
      </c>
      <c r="B235" s="77" t="s">
        <v>11027</v>
      </c>
      <c r="C235" s="78">
        <v>45498</v>
      </c>
      <c r="D235" s="79">
        <v>-25.55</v>
      </c>
      <c r="E235" s="79">
        <v>0</v>
      </c>
      <c r="F235" s="79">
        <v>-25.55</v>
      </c>
      <c r="G235" s="78">
        <v>45498</v>
      </c>
      <c r="H235" s="77" t="s">
        <v>11028</v>
      </c>
      <c r="I235" s="80">
        <v>1516597</v>
      </c>
      <c r="J235" s="80" t="s">
        <v>1303</v>
      </c>
      <c r="K235" s="80">
        <v>213890</v>
      </c>
      <c r="L235" s="77" t="str">
        <f>VLOOKUP(I235,'ITEM NUMBER (UPDATED)'!A:B,2,0)</f>
        <v>Costco01</v>
      </c>
      <c r="M235" s="1" t="str">
        <f>VLOOKUP(I235,'ITEM NUMBER (UPDATED)'!A:C,3,0)</f>
        <v>PETB</v>
      </c>
      <c r="N235" s="1">
        <f>VLOOKUP(I235,'ITEM NUMBER (UPDATED)'!A:D,4,0)</f>
        <v>40</v>
      </c>
      <c r="O235" s="42">
        <f>VLOOKUP(I235,'ITEM NUMBER (UPDATED)'!A:F,6,0)</f>
        <v>25.55</v>
      </c>
      <c r="P235" s="120">
        <f t="shared" si="3"/>
        <v>1</v>
      </c>
      <c r="Q235" s="114">
        <v>25.55</v>
      </c>
      <c r="R235" s="84" t="b">
        <v>1</v>
      </c>
      <c r="S235" t="s">
        <v>1289</v>
      </c>
      <c r="T235" s="76" t="s">
        <v>10219</v>
      </c>
      <c r="Y235" s="76"/>
    </row>
    <row r="236" spans="1:25" x14ac:dyDescent="0.25">
      <c r="A236" s="77" t="s">
        <v>11024</v>
      </c>
      <c r="B236" s="77" t="s">
        <v>11029</v>
      </c>
      <c r="C236" s="78">
        <v>45498</v>
      </c>
      <c r="D236" s="79">
        <v>-70.62</v>
      </c>
      <c r="E236" s="79">
        <v>0</v>
      </c>
      <c r="F236" s="79">
        <v>-70.62</v>
      </c>
      <c r="G236" s="78">
        <v>45498</v>
      </c>
      <c r="H236" s="77" t="s">
        <v>11030</v>
      </c>
      <c r="I236" s="80">
        <v>1585902</v>
      </c>
      <c r="J236" s="80" t="s">
        <v>1343</v>
      </c>
      <c r="K236" s="80">
        <v>213890</v>
      </c>
      <c r="L236" s="77" t="str">
        <f>VLOOKUP(I236,'ITEM NUMBER (UPDATED)'!A:B,2,0)</f>
        <v>Costco01</v>
      </c>
      <c r="M236" s="1" t="str">
        <f>VLOOKUP(I236,'ITEM NUMBER (UPDATED)'!A:C,3,0)</f>
        <v>PETB</v>
      </c>
      <c r="N236" s="1">
        <f>VLOOKUP(I236,'ITEM NUMBER (UPDATED)'!A:D,4,0)</f>
        <v>40</v>
      </c>
      <c r="O236" s="42">
        <f>VLOOKUP(I236,'ITEM NUMBER (UPDATED)'!A:F,6,0)</f>
        <v>70.62</v>
      </c>
      <c r="P236" s="120">
        <f t="shared" si="3"/>
        <v>1</v>
      </c>
      <c r="Q236" s="114">
        <v>70.62</v>
      </c>
      <c r="R236" s="84" t="b">
        <v>1</v>
      </c>
      <c r="S236" t="s">
        <v>1289</v>
      </c>
      <c r="T236" s="76" t="s">
        <v>10219</v>
      </c>
      <c r="Y236" s="76"/>
    </row>
    <row r="237" spans="1:25" x14ac:dyDescent="0.25">
      <c r="A237" s="77" t="s">
        <v>11024</v>
      </c>
      <c r="B237" s="77" t="s">
        <v>11031</v>
      </c>
      <c r="C237" s="78">
        <v>45498</v>
      </c>
      <c r="D237" s="79">
        <v>-64.47</v>
      </c>
      <c r="E237" s="79">
        <v>0</v>
      </c>
      <c r="F237" s="79">
        <v>-64.47</v>
      </c>
      <c r="G237" s="78">
        <v>45498</v>
      </c>
      <c r="H237" s="77" t="s">
        <v>11032</v>
      </c>
      <c r="I237" s="80">
        <v>1585797</v>
      </c>
      <c r="J237" s="80" t="s">
        <v>1305</v>
      </c>
      <c r="K237" s="80">
        <v>213890</v>
      </c>
      <c r="L237" s="77" t="str">
        <f>VLOOKUP(I237,'ITEM NUMBER (UPDATED)'!A:B,2,0)</f>
        <v>Costco01</v>
      </c>
      <c r="M237" s="1" t="str">
        <f>VLOOKUP(I237,'ITEM NUMBER (UPDATED)'!A:C,3,0)</f>
        <v>PETB</v>
      </c>
      <c r="N237" s="1">
        <f>VLOOKUP(I237,'ITEM NUMBER (UPDATED)'!A:D,4,0)</f>
        <v>40</v>
      </c>
      <c r="O237" s="42">
        <f>VLOOKUP(I237,'ITEM NUMBER (UPDATED)'!A:F,6,0)</f>
        <v>64.47</v>
      </c>
      <c r="P237" s="120">
        <f t="shared" si="3"/>
        <v>1</v>
      </c>
      <c r="Q237" s="114">
        <v>64.47</v>
      </c>
      <c r="R237" s="84" t="b">
        <v>1</v>
      </c>
      <c r="S237" t="s">
        <v>1289</v>
      </c>
      <c r="T237" s="76" t="s">
        <v>10219</v>
      </c>
      <c r="Y237" s="76"/>
    </row>
    <row r="238" spans="1:25" x14ac:dyDescent="0.25">
      <c r="A238" s="77" t="s">
        <v>11024</v>
      </c>
      <c r="B238" s="77" t="s">
        <v>11033</v>
      </c>
      <c r="C238" s="78">
        <v>45498</v>
      </c>
      <c r="D238" s="79">
        <v>-42.7</v>
      </c>
      <c r="E238" s="79">
        <v>-11.1</v>
      </c>
      <c r="F238" s="79">
        <v>-31.6</v>
      </c>
      <c r="G238" s="78">
        <v>45498</v>
      </c>
      <c r="H238" s="77" t="s">
        <v>11034</v>
      </c>
      <c r="I238" s="80">
        <v>1540785</v>
      </c>
      <c r="J238" s="80" t="s">
        <v>1328</v>
      </c>
      <c r="K238" s="80">
        <v>213890</v>
      </c>
      <c r="L238" s="77" t="str">
        <f>VLOOKUP(I238,'ITEM NUMBER (UPDATED)'!A:B,2,0)</f>
        <v>Costco01</v>
      </c>
      <c r="M238" s="1" t="str">
        <f>VLOOKUP(I238,'ITEM NUMBER (UPDATED)'!A:C,3,0)</f>
        <v>WIN</v>
      </c>
      <c r="N238" s="1">
        <f>VLOOKUP(I238,'ITEM NUMBER (UPDATED)'!A:D,4,0)</f>
        <v>60</v>
      </c>
      <c r="O238" s="42">
        <f>VLOOKUP(I238,'ITEM NUMBER (UPDATED)'!A:F,6,0)</f>
        <v>31.6</v>
      </c>
      <c r="P238" s="120">
        <f t="shared" si="3"/>
        <v>1</v>
      </c>
      <c r="Q238" s="114">
        <v>31.6</v>
      </c>
      <c r="R238" s="84" t="b">
        <v>1</v>
      </c>
      <c r="S238" t="s">
        <v>1289</v>
      </c>
      <c r="T238" s="76" t="s">
        <v>10219</v>
      </c>
      <c r="Y238" s="76"/>
    </row>
    <row r="239" spans="1:25" x14ac:dyDescent="0.25">
      <c r="A239" s="77" t="s">
        <v>11024</v>
      </c>
      <c r="B239" s="77" t="s">
        <v>11033</v>
      </c>
      <c r="C239" s="78">
        <v>45498</v>
      </c>
      <c r="D239" s="79">
        <v>-42.7</v>
      </c>
      <c r="E239" s="79">
        <v>-11.1</v>
      </c>
      <c r="F239" s="79">
        <v>-31.6</v>
      </c>
      <c r="G239" s="78">
        <v>45498</v>
      </c>
      <c r="H239" s="77" t="s">
        <v>11034</v>
      </c>
      <c r="I239" s="80">
        <v>1540787</v>
      </c>
      <c r="J239" s="80" t="s">
        <v>1341</v>
      </c>
      <c r="K239" s="80">
        <v>213890</v>
      </c>
      <c r="L239" s="77" t="str">
        <f>VLOOKUP(I239,'ITEM NUMBER (UPDATED)'!A:B,2,0)</f>
        <v>Costco01</v>
      </c>
      <c r="M239" s="1" t="str">
        <f>VLOOKUP(I239,'ITEM NUMBER (UPDATED)'!A:C,3,0)</f>
        <v>WIN</v>
      </c>
      <c r="N239" s="1">
        <f>VLOOKUP(I239,'ITEM NUMBER (UPDATED)'!A:D,4,0)</f>
        <v>60</v>
      </c>
      <c r="O239" s="42">
        <f>VLOOKUP(I239,'ITEM NUMBER (UPDATED)'!A:F,6,0)</f>
        <v>31.6</v>
      </c>
      <c r="P239" s="120">
        <f t="shared" si="3"/>
        <v>1</v>
      </c>
      <c r="Q239" s="114">
        <v>31.6</v>
      </c>
      <c r="R239" s="84" t="b">
        <v>1</v>
      </c>
      <c r="S239" t="s">
        <v>1289</v>
      </c>
      <c r="T239" s="76" t="s">
        <v>10219</v>
      </c>
      <c r="Y239" s="76"/>
    </row>
    <row r="240" spans="1:25" x14ac:dyDescent="0.25">
      <c r="A240" s="77" t="s">
        <v>11024</v>
      </c>
      <c r="B240" s="77" t="s">
        <v>11035</v>
      </c>
      <c r="C240" s="78">
        <v>45498</v>
      </c>
      <c r="D240" s="79">
        <v>-25.55</v>
      </c>
      <c r="E240" s="79">
        <v>0</v>
      </c>
      <c r="F240" s="79">
        <v>-25.55</v>
      </c>
      <c r="G240" s="78">
        <v>45498</v>
      </c>
      <c r="H240" s="77" t="s">
        <v>11036</v>
      </c>
      <c r="I240" s="80">
        <v>1516596</v>
      </c>
      <c r="J240" s="80" t="s">
        <v>1344</v>
      </c>
      <c r="K240" s="80">
        <v>213890</v>
      </c>
      <c r="L240" s="77" t="str">
        <f>VLOOKUP(I240,'ITEM NUMBER (UPDATED)'!A:B,2,0)</f>
        <v>Costco01</v>
      </c>
      <c r="M240" s="1" t="str">
        <f>VLOOKUP(I240,'ITEM NUMBER (UPDATED)'!A:C,3,0)</f>
        <v>PETB</v>
      </c>
      <c r="N240" s="1">
        <f>VLOOKUP(I240,'ITEM NUMBER (UPDATED)'!A:D,4,0)</f>
        <v>40</v>
      </c>
      <c r="O240" s="42">
        <f>VLOOKUP(I240,'ITEM NUMBER (UPDATED)'!A:F,6,0)</f>
        <v>25.55</v>
      </c>
      <c r="P240" s="120">
        <f t="shared" si="3"/>
        <v>1</v>
      </c>
      <c r="Q240" s="114">
        <v>25.55</v>
      </c>
      <c r="R240" s="84" t="b">
        <v>1</v>
      </c>
      <c r="S240" t="s">
        <v>1289</v>
      </c>
      <c r="T240" s="76" t="s">
        <v>10219</v>
      </c>
      <c r="Y240" s="76"/>
    </row>
    <row r="241" spans="1:25" x14ac:dyDescent="0.25">
      <c r="A241" s="77" t="s">
        <v>11024</v>
      </c>
      <c r="B241" s="77" t="s">
        <v>11037</v>
      </c>
      <c r="C241" s="78">
        <v>45498</v>
      </c>
      <c r="D241" s="79">
        <v>-42.7</v>
      </c>
      <c r="E241" s="79">
        <v>-11.1</v>
      </c>
      <c r="F241" s="79">
        <v>-31.6</v>
      </c>
      <c r="G241" s="78">
        <v>45498</v>
      </c>
      <c r="H241" s="77" t="s">
        <v>11038</v>
      </c>
      <c r="I241" s="80">
        <v>1540785</v>
      </c>
      <c r="J241" s="80" t="s">
        <v>1328</v>
      </c>
      <c r="K241" s="80">
        <v>213890</v>
      </c>
      <c r="L241" s="77" t="str">
        <f>VLOOKUP(I241,'ITEM NUMBER (UPDATED)'!A:B,2,0)</f>
        <v>Costco01</v>
      </c>
      <c r="M241" s="1" t="str">
        <f>VLOOKUP(I241,'ITEM NUMBER (UPDATED)'!A:C,3,0)</f>
        <v>WIN</v>
      </c>
      <c r="N241" s="1">
        <f>VLOOKUP(I241,'ITEM NUMBER (UPDATED)'!A:D,4,0)</f>
        <v>60</v>
      </c>
      <c r="O241" s="42">
        <f>VLOOKUP(I241,'ITEM NUMBER (UPDATED)'!A:F,6,0)</f>
        <v>31.6</v>
      </c>
      <c r="P241" s="120">
        <f t="shared" si="3"/>
        <v>1</v>
      </c>
      <c r="Q241" s="114">
        <v>31.6</v>
      </c>
      <c r="R241" s="84" t="b">
        <v>1</v>
      </c>
      <c r="S241" t="s">
        <v>1289</v>
      </c>
      <c r="T241" s="76" t="s">
        <v>10219</v>
      </c>
      <c r="Y241" s="76"/>
    </row>
    <row r="242" spans="1:25" x14ac:dyDescent="0.25">
      <c r="A242" s="77" t="s">
        <v>11024</v>
      </c>
      <c r="B242" s="77" t="s">
        <v>11039</v>
      </c>
      <c r="C242" s="78">
        <v>45498</v>
      </c>
      <c r="D242" s="79">
        <v>-24.51</v>
      </c>
      <c r="E242" s="79">
        <v>0</v>
      </c>
      <c r="F242" s="79">
        <v>-24.51</v>
      </c>
      <c r="G242" s="78">
        <v>45498</v>
      </c>
      <c r="H242" s="77" t="s">
        <v>11040</v>
      </c>
      <c r="I242" s="80">
        <v>1775618</v>
      </c>
      <c r="J242" s="80" t="s">
        <v>10137</v>
      </c>
      <c r="K242" s="80">
        <v>213890</v>
      </c>
      <c r="L242" s="77" t="str">
        <f>VLOOKUP(I242,'ITEM NUMBER (UPDATED)'!A:B,2,0)</f>
        <v>Costco01</v>
      </c>
      <c r="M242" s="1" t="str">
        <f>VLOOKUP(I242,'ITEM NUMBER (UPDATED)'!A:C,3,0)</f>
        <v>PETB</v>
      </c>
      <c r="N242" s="1">
        <f>VLOOKUP(I242,'ITEM NUMBER (UPDATED)'!A:D,4,0)</f>
        <v>40</v>
      </c>
      <c r="O242" s="42">
        <f>VLOOKUP(I242,'ITEM NUMBER (UPDATED)'!A:F,6,0)</f>
        <v>25.8</v>
      </c>
      <c r="P242" s="120">
        <f t="shared" si="3"/>
        <v>0.95000000000000007</v>
      </c>
      <c r="Q242" s="114">
        <v>25.8</v>
      </c>
      <c r="R242" s="84" t="b">
        <v>1</v>
      </c>
      <c r="S242" t="s">
        <v>1289</v>
      </c>
      <c r="T242" s="76" t="s">
        <v>10219</v>
      </c>
      <c r="Y242" s="76"/>
    </row>
    <row r="243" spans="1:25" x14ac:dyDescent="0.25">
      <c r="A243" s="77" t="s">
        <v>11024</v>
      </c>
      <c r="B243" s="77" t="s">
        <v>11041</v>
      </c>
      <c r="C243" s="78">
        <v>45498</v>
      </c>
      <c r="D243" s="79">
        <v>-86.72</v>
      </c>
      <c r="E243" s="79">
        <v>-9.3699999999999992</v>
      </c>
      <c r="F243" s="79">
        <v>-77.349999999999994</v>
      </c>
      <c r="G243" s="78">
        <v>45498</v>
      </c>
      <c r="H243" s="77" t="s">
        <v>11042</v>
      </c>
      <c r="I243" s="80">
        <v>1662420</v>
      </c>
      <c r="J243" s="80" t="s">
        <v>1318</v>
      </c>
      <c r="K243" s="80">
        <v>213890</v>
      </c>
      <c r="L243" s="77" t="str">
        <f>VLOOKUP(I243,'ITEM NUMBER (UPDATED)'!A:B,2,0)</f>
        <v>Costco01</v>
      </c>
      <c r="M243" s="1" t="str">
        <f>VLOOKUP(I243,'ITEM NUMBER (UPDATED)'!A:C,3,0)</f>
        <v>BLK</v>
      </c>
      <c r="N243" s="1">
        <f>VLOOKUP(I243,'ITEM NUMBER (UPDATED)'!A:D,4,0)</f>
        <v>32</v>
      </c>
      <c r="O243" s="42">
        <f>VLOOKUP(I243,'ITEM NUMBER (UPDATED)'!A:F,6,0)</f>
        <v>77.349999999999994</v>
      </c>
      <c r="P243" s="120">
        <f t="shared" si="3"/>
        <v>1</v>
      </c>
      <c r="Q243" s="114">
        <v>77.349999999999994</v>
      </c>
      <c r="R243" s="84" t="b">
        <v>1</v>
      </c>
      <c r="S243" t="s">
        <v>1289</v>
      </c>
      <c r="T243" s="76" t="s">
        <v>10219</v>
      </c>
      <c r="Y243" s="76"/>
    </row>
    <row r="244" spans="1:25" x14ac:dyDescent="0.25">
      <c r="A244" s="77" t="s">
        <v>11024</v>
      </c>
      <c r="B244" s="77" t="s">
        <v>11043</v>
      </c>
      <c r="C244" s="78">
        <v>45498</v>
      </c>
      <c r="D244" s="79">
        <v>-32.4</v>
      </c>
      <c r="E244" s="79">
        <v>-8.86</v>
      </c>
      <c r="F244" s="79">
        <v>-23.54</v>
      </c>
      <c r="G244" s="78">
        <v>45498</v>
      </c>
      <c r="H244" s="77" t="s">
        <v>11044</v>
      </c>
      <c r="I244" s="80">
        <v>1793726</v>
      </c>
      <c r="J244" s="80" t="s">
        <v>8896</v>
      </c>
      <c r="K244" s="80">
        <v>213890</v>
      </c>
      <c r="L244" s="77" t="str">
        <f>VLOOKUP(I244,'ITEM NUMBER (UPDATED)'!A:B,2,0)</f>
        <v>Costco01</v>
      </c>
      <c r="M244" s="1" t="str">
        <f>VLOOKUP(I244,'ITEM NUMBER (UPDATED)'!A:C,3,0)</f>
        <v>BASI</v>
      </c>
      <c r="N244" s="1">
        <f>VLOOKUP(I244,'ITEM NUMBER (UPDATED)'!A:D,4,0)</f>
        <v>15</v>
      </c>
      <c r="O244" s="42">
        <f>VLOOKUP(I244,'ITEM NUMBER (UPDATED)'!A:F,6,0)</f>
        <v>23.54</v>
      </c>
      <c r="P244" s="120">
        <f t="shared" si="3"/>
        <v>1</v>
      </c>
      <c r="Q244" s="114">
        <v>23.54</v>
      </c>
      <c r="R244" s="84" t="b">
        <v>1</v>
      </c>
      <c r="S244" t="s">
        <v>1289</v>
      </c>
      <c r="T244" s="76" t="s">
        <v>10219</v>
      </c>
      <c r="Y244" s="76"/>
    </row>
    <row r="245" spans="1:25" x14ac:dyDescent="0.25">
      <c r="A245" s="77" t="s">
        <v>11024</v>
      </c>
      <c r="B245" s="77" t="s">
        <v>11045</v>
      </c>
      <c r="C245" s="78">
        <v>45498</v>
      </c>
      <c r="D245" s="79">
        <v>-231.96</v>
      </c>
      <c r="E245" s="79">
        <v>-63.06</v>
      </c>
      <c r="F245" s="79">
        <v>-168.9</v>
      </c>
      <c r="G245" s="78">
        <v>45498</v>
      </c>
      <c r="H245" s="77" t="s">
        <v>11046</v>
      </c>
      <c r="I245" s="80">
        <v>1540783</v>
      </c>
      <c r="J245" s="80" t="s">
        <v>1317</v>
      </c>
      <c r="K245" s="80">
        <v>213890</v>
      </c>
      <c r="L245" s="77" t="str">
        <f>VLOOKUP(I245,'ITEM NUMBER (UPDATED)'!A:B,2,0)</f>
        <v>Costco01</v>
      </c>
      <c r="M245" s="1" t="str">
        <f>VLOOKUP(I245,'ITEM NUMBER (UPDATED)'!A:C,3,0)</f>
        <v>WIN</v>
      </c>
      <c r="N245" s="1">
        <f>VLOOKUP(I245,'ITEM NUMBER (UPDATED)'!A:D,4,0)</f>
        <v>60</v>
      </c>
      <c r="O245" s="42">
        <f>VLOOKUP(I245,'ITEM NUMBER (UPDATED)'!A:F,6,0)</f>
        <v>28.15</v>
      </c>
      <c r="P245" s="120">
        <f t="shared" ref="P245:P268" si="4">F245/-O245</f>
        <v>6.0000000000000009</v>
      </c>
      <c r="Q245" s="114">
        <v>28.15</v>
      </c>
      <c r="R245" s="84" t="b">
        <v>1</v>
      </c>
      <c r="S245" t="s">
        <v>1289</v>
      </c>
      <c r="T245" s="76" t="s">
        <v>10219</v>
      </c>
      <c r="Y245" s="76"/>
    </row>
    <row r="246" spans="1:25" x14ac:dyDescent="0.25">
      <c r="A246" s="77" t="s">
        <v>11024</v>
      </c>
      <c r="B246" s="77" t="s">
        <v>11047</v>
      </c>
      <c r="C246" s="78">
        <v>45498</v>
      </c>
      <c r="D246" s="79">
        <v>-24.51</v>
      </c>
      <c r="E246" s="79">
        <v>0</v>
      </c>
      <c r="F246" s="79">
        <v>-24.51</v>
      </c>
      <c r="G246" s="78">
        <v>45498</v>
      </c>
      <c r="H246" s="77" t="s">
        <v>11048</v>
      </c>
      <c r="I246" s="80">
        <v>1775620</v>
      </c>
      <c r="J246" s="80" t="s">
        <v>10139</v>
      </c>
      <c r="K246" s="80">
        <v>213890</v>
      </c>
      <c r="L246" s="77" t="str">
        <f>VLOOKUP(I246,'ITEM NUMBER (UPDATED)'!A:B,2,0)</f>
        <v>Costco01</v>
      </c>
      <c r="M246" s="1" t="str">
        <f>VLOOKUP(I246,'ITEM NUMBER (UPDATED)'!A:C,3,0)</f>
        <v>PETB</v>
      </c>
      <c r="N246" s="1">
        <f>VLOOKUP(I246,'ITEM NUMBER (UPDATED)'!A:D,4,0)</f>
        <v>40</v>
      </c>
      <c r="O246" s="42">
        <f>VLOOKUP(I246,'ITEM NUMBER (UPDATED)'!A:F,6,0)</f>
        <v>25.8</v>
      </c>
      <c r="P246" s="120">
        <f t="shared" si="4"/>
        <v>0.95000000000000007</v>
      </c>
      <c r="Q246" s="114">
        <v>25.8</v>
      </c>
      <c r="R246" s="84" t="b">
        <v>1</v>
      </c>
      <c r="S246" t="s">
        <v>1289</v>
      </c>
      <c r="T246" s="76" t="s">
        <v>10219</v>
      </c>
      <c r="Y246" s="76"/>
    </row>
    <row r="247" spans="1:25" x14ac:dyDescent="0.25">
      <c r="A247" s="77" t="s">
        <v>11049</v>
      </c>
      <c r="B247" s="77" t="s">
        <v>11050</v>
      </c>
      <c r="C247" s="78">
        <v>45499</v>
      </c>
      <c r="D247" s="79">
        <v>-32.380000000000003</v>
      </c>
      <c r="E247" s="79">
        <v>-9.8800000000000008</v>
      </c>
      <c r="F247" s="79">
        <v>-22.5</v>
      </c>
      <c r="G247" s="78">
        <v>45499</v>
      </c>
      <c r="H247" s="77" t="s">
        <v>11051</v>
      </c>
      <c r="I247" s="80">
        <v>1663069</v>
      </c>
      <c r="J247" s="80" t="s">
        <v>5742</v>
      </c>
      <c r="K247" s="80">
        <v>213898</v>
      </c>
      <c r="L247" s="77" t="str">
        <f>VLOOKUP(I247,'ITEM NUMBER (UPDATED)'!A:B,2,0)</f>
        <v>Costco01</v>
      </c>
      <c r="M247" s="1" t="str">
        <f>VLOOKUP(I247,'ITEM NUMBER (UPDATED)'!A:C,3,0)</f>
        <v>BATH</v>
      </c>
      <c r="N247" s="1">
        <f>VLOOKUP(I247,'ITEM NUMBER (UPDATED)'!A:D,4,0)</f>
        <v>55</v>
      </c>
      <c r="O247" s="42">
        <f>VLOOKUP(I247,'ITEM NUMBER (UPDATED)'!A:F,6,0)</f>
        <v>22.5</v>
      </c>
      <c r="P247" s="120">
        <f t="shared" si="4"/>
        <v>1</v>
      </c>
      <c r="Q247" s="114">
        <v>22.5</v>
      </c>
      <c r="R247" s="84" t="b">
        <v>1</v>
      </c>
      <c r="S247" t="s">
        <v>1289</v>
      </c>
      <c r="T247" s="76" t="s">
        <v>10219</v>
      </c>
      <c r="Y247" s="76"/>
    </row>
    <row r="248" spans="1:25" x14ac:dyDescent="0.25">
      <c r="A248" s="77" t="s">
        <v>11049</v>
      </c>
      <c r="B248" s="77" t="s">
        <v>11050</v>
      </c>
      <c r="C248" s="78">
        <v>45499</v>
      </c>
      <c r="D248" s="79">
        <v>-32.380000000000003</v>
      </c>
      <c r="E248" s="79">
        <v>-9.8800000000000008</v>
      </c>
      <c r="F248" s="79">
        <v>-22.5</v>
      </c>
      <c r="G248" s="78">
        <v>45499</v>
      </c>
      <c r="H248" s="77" t="s">
        <v>11051</v>
      </c>
      <c r="I248" s="80">
        <v>1663082</v>
      </c>
      <c r="J248" s="80" t="s">
        <v>5740</v>
      </c>
      <c r="K248" s="80">
        <v>213898</v>
      </c>
      <c r="L248" s="77" t="str">
        <f>VLOOKUP(I248,'ITEM NUMBER (UPDATED)'!A:B,2,0)</f>
        <v>Costco01</v>
      </c>
      <c r="M248" s="1" t="str">
        <f>VLOOKUP(I248,'ITEM NUMBER (UPDATED)'!A:C,3,0)</f>
        <v>BATH</v>
      </c>
      <c r="N248" s="1">
        <f>VLOOKUP(I248,'ITEM NUMBER (UPDATED)'!A:D,4,0)</f>
        <v>55</v>
      </c>
      <c r="O248" s="42">
        <f>VLOOKUP(I248,'ITEM NUMBER (UPDATED)'!A:F,6,0)</f>
        <v>22.5</v>
      </c>
      <c r="P248" s="120">
        <f t="shared" si="4"/>
        <v>1</v>
      </c>
      <c r="Q248" s="114">
        <v>22.5</v>
      </c>
      <c r="R248" s="84" t="b">
        <v>1</v>
      </c>
      <c r="S248" t="s">
        <v>1289</v>
      </c>
      <c r="T248" s="76" t="s">
        <v>10219</v>
      </c>
      <c r="Y248" s="76"/>
    </row>
    <row r="249" spans="1:25" x14ac:dyDescent="0.25">
      <c r="A249" s="77" t="s">
        <v>11049</v>
      </c>
      <c r="B249" s="77" t="s">
        <v>11052</v>
      </c>
      <c r="C249" s="78">
        <v>45500</v>
      </c>
      <c r="D249" s="79">
        <v>-32.380000000000003</v>
      </c>
      <c r="E249" s="79">
        <v>-9.8800000000000008</v>
      </c>
      <c r="F249" s="79">
        <v>-22.5</v>
      </c>
      <c r="G249" s="78">
        <v>45500</v>
      </c>
      <c r="H249" s="77" t="s">
        <v>11053</v>
      </c>
      <c r="I249" s="80">
        <v>1663069</v>
      </c>
      <c r="J249" s="80" t="s">
        <v>5742</v>
      </c>
      <c r="K249" s="80">
        <v>213898</v>
      </c>
      <c r="L249" s="77" t="str">
        <f>VLOOKUP(I249,'ITEM NUMBER (UPDATED)'!A:B,2,0)</f>
        <v>Costco01</v>
      </c>
      <c r="M249" s="1" t="str">
        <f>VLOOKUP(I249,'ITEM NUMBER (UPDATED)'!A:C,3,0)</f>
        <v>BATH</v>
      </c>
      <c r="N249" s="1">
        <f>VLOOKUP(I249,'ITEM NUMBER (UPDATED)'!A:D,4,0)</f>
        <v>55</v>
      </c>
      <c r="O249" s="42">
        <f>VLOOKUP(I249,'ITEM NUMBER (UPDATED)'!A:F,6,0)</f>
        <v>22.5</v>
      </c>
      <c r="P249" s="120">
        <f t="shared" si="4"/>
        <v>1</v>
      </c>
      <c r="Q249" s="114">
        <v>22.5</v>
      </c>
      <c r="R249" s="84" t="b">
        <v>1</v>
      </c>
      <c r="S249" t="s">
        <v>1289</v>
      </c>
      <c r="T249" s="76" t="s">
        <v>10219</v>
      </c>
      <c r="Y249" s="76"/>
    </row>
    <row r="250" spans="1:25" x14ac:dyDescent="0.25">
      <c r="A250" s="77" t="s">
        <v>11049</v>
      </c>
      <c r="B250" s="77" t="s">
        <v>11052</v>
      </c>
      <c r="C250" s="78">
        <v>45500</v>
      </c>
      <c r="D250" s="79">
        <v>-64.760000000000005</v>
      </c>
      <c r="E250" s="79">
        <v>-19.760000000000002</v>
      </c>
      <c r="F250" s="79">
        <v>-45</v>
      </c>
      <c r="G250" s="78">
        <v>45500</v>
      </c>
      <c r="H250" s="77" t="s">
        <v>11053</v>
      </c>
      <c r="I250" s="80">
        <v>1663079</v>
      </c>
      <c r="J250" s="80" t="s">
        <v>5743</v>
      </c>
      <c r="K250" s="80">
        <v>213898</v>
      </c>
      <c r="L250" s="77" t="str">
        <f>VLOOKUP(I250,'ITEM NUMBER (UPDATED)'!A:B,2,0)</f>
        <v>Costco01</v>
      </c>
      <c r="M250" s="1" t="str">
        <f>VLOOKUP(I250,'ITEM NUMBER (UPDATED)'!A:C,3,0)</f>
        <v>BATH</v>
      </c>
      <c r="N250" s="1">
        <f>VLOOKUP(I250,'ITEM NUMBER (UPDATED)'!A:D,4,0)</f>
        <v>55</v>
      </c>
      <c r="O250" s="42">
        <f>VLOOKUP(I250,'ITEM NUMBER (UPDATED)'!A:F,6,0)</f>
        <v>22.5</v>
      </c>
      <c r="P250" s="120">
        <f t="shared" si="4"/>
        <v>2</v>
      </c>
      <c r="Q250" s="114">
        <v>22.5</v>
      </c>
      <c r="R250" s="84" t="b">
        <v>1</v>
      </c>
      <c r="S250" t="s">
        <v>1289</v>
      </c>
      <c r="T250" s="76" t="s">
        <v>10219</v>
      </c>
      <c r="Y250" s="76"/>
    </row>
    <row r="251" spans="1:25" x14ac:dyDescent="0.25">
      <c r="A251" s="77" t="s">
        <v>11049</v>
      </c>
      <c r="B251" s="77" t="s">
        <v>11054</v>
      </c>
      <c r="C251" s="78">
        <v>45500</v>
      </c>
      <c r="D251" s="79">
        <v>-25.55</v>
      </c>
      <c r="E251" s="79">
        <v>0</v>
      </c>
      <c r="F251" s="79">
        <v>-25.55</v>
      </c>
      <c r="G251" s="78">
        <v>45500</v>
      </c>
      <c r="H251" s="77" t="s">
        <v>11055</v>
      </c>
      <c r="I251" s="80">
        <v>1516597</v>
      </c>
      <c r="J251" s="80" t="s">
        <v>1303</v>
      </c>
      <c r="K251" s="80">
        <v>213900</v>
      </c>
      <c r="L251" s="77" t="str">
        <f>VLOOKUP(I251,'ITEM NUMBER (UPDATED)'!A:B,2,0)</f>
        <v>Costco01</v>
      </c>
      <c r="M251" s="1" t="str">
        <f>VLOOKUP(I251,'ITEM NUMBER (UPDATED)'!A:C,3,0)</f>
        <v>PETB</v>
      </c>
      <c r="N251" s="1">
        <f>VLOOKUP(I251,'ITEM NUMBER (UPDATED)'!A:D,4,0)</f>
        <v>40</v>
      </c>
      <c r="O251" s="42">
        <f>VLOOKUP(I251,'ITEM NUMBER (UPDATED)'!A:F,6,0)</f>
        <v>25.55</v>
      </c>
      <c r="P251" s="120">
        <f t="shared" si="4"/>
        <v>1</v>
      </c>
      <c r="Q251" s="114">
        <v>25.55</v>
      </c>
      <c r="R251" s="84" t="b">
        <v>1</v>
      </c>
      <c r="S251" t="s">
        <v>1289</v>
      </c>
      <c r="T251" s="76" t="s">
        <v>10219</v>
      </c>
      <c r="Y251" s="76"/>
    </row>
    <row r="252" spans="1:25" x14ac:dyDescent="0.25">
      <c r="A252" s="77" t="s">
        <v>11049</v>
      </c>
      <c r="B252" s="77" t="s">
        <v>11056</v>
      </c>
      <c r="C252" s="78">
        <v>45501</v>
      </c>
      <c r="D252" s="79">
        <v>-39</v>
      </c>
      <c r="E252" s="79">
        <v>0</v>
      </c>
      <c r="F252" s="79">
        <v>-39</v>
      </c>
      <c r="G252" s="78">
        <v>45501</v>
      </c>
      <c r="H252" s="77" t="s">
        <v>11057</v>
      </c>
      <c r="I252" s="80">
        <v>1529947</v>
      </c>
      <c r="J252" s="80" t="s">
        <v>1294</v>
      </c>
      <c r="K252" s="80">
        <v>213900</v>
      </c>
      <c r="L252" s="77" t="str">
        <f>VLOOKUP(I252,'ITEM NUMBER (UPDATED)'!A:B,2,0)</f>
        <v>Costco01</v>
      </c>
      <c r="M252" s="1" t="str">
        <f>VLOOKUP(I252,'ITEM NUMBER (UPDATED)'!A:C,3,0)</f>
        <v>PETB</v>
      </c>
      <c r="N252" s="1">
        <f>VLOOKUP(I252,'ITEM NUMBER (UPDATED)'!A:D,4,0)</f>
        <v>40</v>
      </c>
      <c r="O252" s="42">
        <f>VLOOKUP(I252,'ITEM NUMBER (UPDATED)'!A:F,6,0)</f>
        <v>39</v>
      </c>
      <c r="P252" s="120">
        <f t="shared" si="4"/>
        <v>1</v>
      </c>
      <c r="Q252" s="114">
        <v>39</v>
      </c>
      <c r="R252" s="84" t="b">
        <v>1</v>
      </c>
      <c r="S252" t="s">
        <v>1289</v>
      </c>
      <c r="T252" s="76" t="s">
        <v>10219</v>
      </c>
      <c r="Y252" s="76"/>
    </row>
    <row r="253" spans="1:25" x14ac:dyDescent="0.25">
      <c r="A253" s="77" t="s">
        <v>11049</v>
      </c>
      <c r="B253" s="77" t="s">
        <v>11058</v>
      </c>
      <c r="C253" s="78">
        <v>45499</v>
      </c>
      <c r="D253" s="79">
        <v>-25.55</v>
      </c>
      <c r="E253" s="79">
        <v>0</v>
      </c>
      <c r="F253" s="79">
        <v>-25.55</v>
      </c>
      <c r="G253" s="78">
        <v>45499</v>
      </c>
      <c r="H253" s="77" t="s">
        <v>11059</v>
      </c>
      <c r="I253" s="80">
        <v>1516596</v>
      </c>
      <c r="J253" s="80" t="s">
        <v>1344</v>
      </c>
      <c r="K253" s="80">
        <v>213900</v>
      </c>
      <c r="L253" s="77" t="str">
        <f>VLOOKUP(I253,'ITEM NUMBER (UPDATED)'!A:B,2,0)</f>
        <v>Costco01</v>
      </c>
      <c r="M253" s="1" t="str">
        <f>VLOOKUP(I253,'ITEM NUMBER (UPDATED)'!A:C,3,0)</f>
        <v>PETB</v>
      </c>
      <c r="N253" s="1">
        <f>VLOOKUP(I253,'ITEM NUMBER (UPDATED)'!A:D,4,0)</f>
        <v>40</v>
      </c>
      <c r="O253" s="42">
        <f>VLOOKUP(I253,'ITEM NUMBER (UPDATED)'!A:F,6,0)</f>
        <v>25.55</v>
      </c>
      <c r="P253" s="120">
        <f t="shared" si="4"/>
        <v>1</v>
      </c>
      <c r="Q253" s="114">
        <v>25.55</v>
      </c>
      <c r="R253" s="84" t="b">
        <v>1</v>
      </c>
      <c r="S253" t="s">
        <v>1289</v>
      </c>
      <c r="T253" s="76" t="s">
        <v>10219</v>
      </c>
      <c r="Y253" s="76"/>
    </row>
    <row r="254" spans="1:25" x14ac:dyDescent="0.25">
      <c r="A254" s="77" t="s">
        <v>11049</v>
      </c>
      <c r="B254" s="77" t="s">
        <v>11060</v>
      </c>
      <c r="C254" s="78">
        <v>45501</v>
      </c>
      <c r="D254" s="79">
        <v>-24.51</v>
      </c>
      <c r="E254" s="79">
        <v>0</v>
      </c>
      <c r="F254" s="79">
        <v>-24.51</v>
      </c>
      <c r="G254" s="78">
        <v>45501</v>
      </c>
      <c r="H254" s="77" t="s">
        <v>11061</v>
      </c>
      <c r="I254" s="80">
        <v>1775619</v>
      </c>
      <c r="J254" s="80" t="s">
        <v>10138</v>
      </c>
      <c r="K254" s="80">
        <v>213900</v>
      </c>
      <c r="L254" s="77" t="str">
        <f>VLOOKUP(I254,'ITEM NUMBER (UPDATED)'!A:B,2,0)</f>
        <v>Costco01</v>
      </c>
      <c r="M254" s="1" t="str">
        <f>VLOOKUP(I254,'ITEM NUMBER (UPDATED)'!A:C,3,0)</f>
        <v>PETB</v>
      </c>
      <c r="N254" s="1">
        <f>VLOOKUP(I254,'ITEM NUMBER (UPDATED)'!A:D,4,0)</f>
        <v>40</v>
      </c>
      <c r="O254" s="42">
        <f>VLOOKUP(I254,'ITEM NUMBER (UPDATED)'!A:F,6,0)</f>
        <v>25.8</v>
      </c>
      <c r="P254" s="120">
        <f t="shared" si="4"/>
        <v>0.95000000000000007</v>
      </c>
      <c r="Q254" s="114">
        <v>25.8</v>
      </c>
      <c r="R254" s="84" t="b">
        <v>1</v>
      </c>
      <c r="S254" t="s">
        <v>1289</v>
      </c>
      <c r="T254" s="76" t="s">
        <v>10219</v>
      </c>
      <c r="Y254" s="76"/>
    </row>
    <row r="255" spans="1:25" x14ac:dyDescent="0.25">
      <c r="A255" s="77" t="s">
        <v>11049</v>
      </c>
      <c r="B255" s="77" t="s">
        <v>11062</v>
      </c>
      <c r="C255" s="78">
        <v>45499</v>
      </c>
      <c r="D255" s="79">
        <v>-49.02</v>
      </c>
      <c r="E255" s="79">
        <v>0</v>
      </c>
      <c r="F255" s="79">
        <v>-49.02</v>
      </c>
      <c r="G255" s="78">
        <v>45499</v>
      </c>
      <c r="H255" s="77" t="s">
        <v>11063</v>
      </c>
      <c r="I255" s="80">
        <v>1775618</v>
      </c>
      <c r="J255" s="80" t="s">
        <v>10137</v>
      </c>
      <c r="K255" s="80">
        <v>213900</v>
      </c>
      <c r="L255" s="77" t="str">
        <f>VLOOKUP(I255,'ITEM NUMBER (UPDATED)'!A:B,2,0)</f>
        <v>Costco01</v>
      </c>
      <c r="M255" s="1" t="str">
        <f>VLOOKUP(I255,'ITEM NUMBER (UPDATED)'!A:C,3,0)</f>
        <v>PETB</v>
      </c>
      <c r="N255" s="1">
        <f>VLOOKUP(I255,'ITEM NUMBER (UPDATED)'!A:D,4,0)</f>
        <v>40</v>
      </c>
      <c r="O255" s="42">
        <f>VLOOKUP(I255,'ITEM NUMBER (UPDATED)'!A:F,6,0)</f>
        <v>25.8</v>
      </c>
      <c r="P255" s="120">
        <f t="shared" si="4"/>
        <v>1.9000000000000001</v>
      </c>
      <c r="Q255" s="114">
        <v>25.8</v>
      </c>
      <c r="R255" s="84" t="b">
        <v>1</v>
      </c>
      <c r="S255" t="s">
        <v>1289</v>
      </c>
      <c r="T255" s="76" t="s">
        <v>10219</v>
      </c>
      <c r="Y255" s="76"/>
    </row>
    <row r="256" spans="1:25" x14ac:dyDescent="0.25">
      <c r="A256" s="77" t="s">
        <v>11049</v>
      </c>
      <c r="B256" s="77" t="s">
        <v>11064</v>
      </c>
      <c r="C256" s="78">
        <v>45501</v>
      </c>
      <c r="D256" s="79">
        <v>-39</v>
      </c>
      <c r="E256" s="79">
        <v>0</v>
      </c>
      <c r="F256" s="79">
        <v>-39</v>
      </c>
      <c r="G256" s="78">
        <v>45501</v>
      </c>
      <c r="H256" s="77" t="s">
        <v>11065</v>
      </c>
      <c r="I256" s="80">
        <v>1529947</v>
      </c>
      <c r="J256" s="80" t="s">
        <v>1294</v>
      </c>
      <c r="K256" s="80">
        <v>213900</v>
      </c>
      <c r="L256" s="77" t="str">
        <f>VLOOKUP(I256,'ITEM NUMBER (UPDATED)'!A:B,2,0)</f>
        <v>Costco01</v>
      </c>
      <c r="M256" s="1" t="str">
        <f>VLOOKUP(I256,'ITEM NUMBER (UPDATED)'!A:C,3,0)</f>
        <v>PETB</v>
      </c>
      <c r="N256" s="1">
        <f>VLOOKUP(I256,'ITEM NUMBER (UPDATED)'!A:D,4,0)</f>
        <v>40</v>
      </c>
      <c r="O256" s="42">
        <f>VLOOKUP(I256,'ITEM NUMBER (UPDATED)'!A:F,6,0)</f>
        <v>39</v>
      </c>
      <c r="P256" s="120">
        <f t="shared" si="4"/>
        <v>1</v>
      </c>
      <c r="Q256" s="114">
        <v>39</v>
      </c>
      <c r="R256" s="84" t="b">
        <v>1</v>
      </c>
      <c r="S256" t="s">
        <v>1289</v>
      </c>
      <c r="T256" s="76" t="s">
        <v>10219</v>
      </c>
      <c r="Y256" s="76"/>
    </row>
    <row r="257" spans="1:25" x14ac:dyDescent="0.25">
      <c r="A257" s="77" t="s">
        <v>11049</v>
      </c>
      <c r="B257" s="77" t="s">
        <v>11066</v>
      </c>
      <c r="C257" s="78">
        <v>45499</v>
      </c>
      <c r="D257" s="79">
        <v>-38.659999999999997</v>
      </c>
      <c r="E257" s="79">
        <v>-10.51</v>
      </c>
      <c r="F257" s="79">
        <v>-28.15</v>
      </c>
      <c r="G257" s="78">
        <v>45499</v>
      </c>
      <c r="H257" s="77" t="s">
        <v>11067</v>
      </c>
      <c r="I257" s="80">
        <v>1540780</v>
      </c>
      <c r="J257" s="80" t="s">
        <v>1334</v>
      </c>
      <c r="K257" s="80">
        <v>213900</v>
      </c>
      <c r="L257" s="77" t="str">
        <f>VLOOKUP(I257,'ITEM NUMBER (UPDATED)'!A:B,2,0)</f>
        <v>Costco01</v>
      </c>
      <c r="M257" s="1" t="str">
        <f>VLOOKUP(I257,'ITEM NUMBER (UPDATED)'!A:C,3,0)</f>
        <v>WIN</v>
      </c>
      <c r="N257" s="1">
        <f>VLOOKUP(I257,'ITEM NUMBER (UPDATED)'!A:D,4,0)</f>
        <v>60</v>
      </c>
      <c r="O257" s="42">
        <f>VLOOKUP(I257,'ITEM NUMBER (UPDATED)'!A:F,6,0)</f>
        <v>28.15</v>
      </c>
      <c r="P257" s="120">
        <f t="shared" si="4"/>
        <v>1</v>
      </c>
      <c r="Q257" s="114">
        <v>28.15</v>
      </c>
      <c r="R257" s="84" t="b">
        <v>1</v>
      </c>
      <c r="S257" t="s">
        <v>1289</v>
      </c>
      <c r="T257" s="76" t="s">
        <v>10219</v>
      </c>
      <c r="Y257" s="76"/>
    </row>
    <row r="258" spans="1:25" x14ac:dyDescent="0.25">
      <c r="A258" s="77" t="s">
        <v>11049</v>
      </c>
      <c r="B258" s="77" t="s">
        <v>11068</v>
      </c>
      <c r="C258" s="78">
        <v>45499</v>
      </c>
      <c r="D258" s="79">
        <v>-24.51</v>
      </c>
      <c r="E258" s="79">
        <v>0</v>
      </c>
      <c r="F258" s="79">
        <v>-24.51</v>
      </c>
      <c r="G258" s="78">
        <v>45499</v>
      </c>
      <c r="H258" s="77" t="s">
        <v>11069</v>
      </c>
      <c r="I258" s="80">
        <v>1775622</v>
      </c>
      <c r="J258" s="80" t="s">
        <v>10141</v>
      </c>
      <c r="K258" s="80">
        <v>213900</v>
      </c>
      <c r="L258" s="77" t="str">
        <f>VLOOKUP(I258,'ITEM NUMBER (UPDATED)'!A:B,2,0)</f>
        <v>Costco01</v>
      </c>
      <c r="M258" s="1" t="str">
        <f>VLOOKUP(I258,'ITEM NUMBER (UPDATED)'!A:C,3,0)</f>
        <v>PETB</v>
      </c>
      <c r="N258" s="1">
        <f>VLOOKUP(I258,'ITEM NUMBER (UPDATED)'!A:D,4,0)</f>
        <v>40</v>
      </c>
      <c r="O258" s="42">
        <f>VLOOKUP(I258,'ITEM NUMBER (UPDATED)'!A:F,6,0)</f>
        <v>25.8</v>
      </c>
      <c r="P258" s="120">
        <f t="shared" si="4"/>
        <v>0.95000000000000007</v>
      </c>
      <c r="Q258" s="114">
        <v>25.8</v>
      </c>
      <c r="R258" s="84" t="b">
        <v>1</v>
      </c>
      <c r="S258" t="s">
        <v>1289</v>
      </c>
      <c r="T258" s="76" t="s">
        <v>10219</v>
      </c>
      <c r="Y258" s="76"/>
    </row>
    <row r="259" spans="1:25" x14ac:dyDescent="0.25">
      <c r="A259" s="77" t="s">
        <v>11049</v>
      </c>
      <c r="B259" s="77" t="s">
        <v>11070</v>
      </c>
      <c r="C259" s="78">
        <v>45500</v>
      </c>
      <c r="D259" s="79">
        <v>-86.72</v>
      </c>
      <c r="E259" s="79">
        <v>-9.3699999999999992</v>
      </c>
      <c r="F259" s="79">
        <v>-77.349999999999994</v>
      </c>
      <c r="G259" s="78">
        <v>45500</v>
      </c>
      <c r="H259" s="77" t="s">
        <v>11071</v>
      </c>
      <c r="I259" s="80">
        <v>1662420</v>
      </c>
      <c r="J259" s="80" t="s">
        <v>1318</v>
      </c>
      <c r="K259" s="80">
        <v>213900</v>
      </c>
      <c r="L259" s="77" t="str">
        <f>VLOOKUP(I259,'ITEM NUMBER (UPDATED)'!A:B,2,0)</f>
        <v>Costco01</v>
      </c>
      <c r="M259" s="1" t="str">
        <f>VLOOKUP(I259,'ITEM NUMBER (UPDATED)'!A:C,3,0)</f>
        <v>BLK</v>
      </c>
      <c r="N259" s="1">
        <f>VLOOKUP(I259,'ITEM NUMBER (UPDATED)'!A:D,4,0)</f>
        <v>32</v>
      </c>
      <c r="O259" s="42">
        <f>VLOOKUP(I259,'ITEM NUMBER (UPDATED)'!A:F,6,0)</f>
        <v>77.349999999999994</v>
      </c>
      <c r="P259" s="120">
        <f t="shared" si="4"/>
        <v>1</v>
      </c>
      <c r="Q259" s="114">
        <v>77.349999999999994</v>
      </c>
      <c r="R259" s="84" t="b">
        <v>1</v>
      </c>
      <c r="S259" t="s">
        <v>1289</v>
      </c>
      <c r="T259" s="76" t="s">
        <v>10219</v>
      </c>
      <c r="Y259" s="76"/>
    </row>
    <row r="260" spans="1:25" x14ac:dyDescent="0.25">
      <c r="A260" s="77" t="s">
        <v>11049</v>
      </c>
      <c r="B260" s="77" t="s">
        <v>11072</v>
      </c>
      <c r="C260" s="78">
        <v>45499</v>
      </c>
      <c r="D260" s="79">
        <v>-86.72</v>
      </c>
      <c r="E260" s="79">
        <v>-9.3699999999999992</v>
      </c>
      <c r="F260" s="79">
        <v>-77.349999999999994</v>
      </c>
      <c r="G260" s="78">
        <v>45499</v>
      </c>
      <c r="H260" s="77" t="s">
        <v>11073</v>
      </c>
      <c r="I260" s="80">
        <v>1662420</v>
      </c>
      <c r="J260" s="80" t="s">
        <v>1318</v>
      </c>
      <c r="K260" s="80">
        <v>213900</v>
      </c>
      <c r="L260" s="77" t="str">
        <f>VLOOKUP(I260,'ITEM NUMBER (UPDATED)'!A:B,2,0)</f>
        <v>Costco01</v>
      </c>
      <c r="M260" s="1" t="str">
        <f>VLOOKUP(I260,'ITEM NUMBER (UPDATED)'!A:C,3,0)</f>
        <v>BLK</v>
      </c>
      <c r="N260" s="1">
        <f>VLOOKUP(I260,'ITEM NUMBER (UPDATED)'!A:D,4,0)</f>
        <v>32</v>
      </c>
      <c r="O260" s="42">
        <f>VLOOKUP(I260,'ITEM NUMBER (UPDATED)'!A:F,6,0)</f>
        <v>77.349999999999994</v>
      </c>
      <c r="P260" s="120">
        <f t="shared" si="4"/>
        <v>1</v>
      </c>
      <c r="Q260" s="114">
        <v>77.349999999999994</v>
      </c>
      <c r="R260" s="84" t="b">
        <v>1</v>
      </c>
      <c r="S260" t="s">
        <v>1289</v>
      </c>
      <c r="T260" s="76" t="s">
        <v>10219</v>
      </c>
      <c r="Y260" s="76"/>
    </row>
    <row r="261" spans="1:25" x14ac:dyDescent="0.25">
      <c r="A261" s="77" t="s">
        <v>11074</v>
      </c>
      <c r="B261" s="77" t="s">
        <v>11075</v>
      </c>
      <c r="C261" s="78">
        <v>45502</v>
      </c>
      <c r="D261" s="79">
        <v>-24.51</v>
      </c>
      <c r="E261" s="79">
        <v>0</v>
      </c>
      <c r="F261" s="79">
        <v>-24.51</v>
      </c>
      <c r="G261" s="78">
        <v>45502</v>
      </c>
      <c r="H261" s="77" t="s">
        <v>11076</v>
      </c>
      <c r="I261" s="80">
        <v>1775622</v>
      </c>
      <c r="J261" s="80" t="s">
        <v>10141</v>
      </c>
      <c r="K261" s="80">
        <v>214153</v>
      </c>
      <c r="L261" s="77" t="str">
        <f>VLOOKUP(I261,'ITEM NUMBER (UPDATED)'!A:B,2,0)</f>
        <v>Costco01</v>
      </c>
      <c r="M261" s="1" t="str">
        <f>VLOOKUP(I261,'ITEM NUMBER (UPDATED)'!A:C,3,0)</f>
        <v>PETB</v>
      </c>
      <c r="N261" s="1">
        <f>VLOOKUP(I261,'ITEM NUMBER (UPDATED)'!A:D,4,0)</f>
        <v>40</v>
      </c>
      <c r="O261" s="42">
        <f>VLOOKUP(I261,'ITEM NUMBER (UPDATED)'!A:F,6,0)</f>
        <v>25.8</v>
      </c>
      <c r="P261" s="120">
        <f t="shared" si="4"/>
        <v>0.95000000000000007</v>
      </c>
      <c r="Q261" s="114">
        <v>25.8</v>
      </c>
      <c r="R261" s="84" t="b">
        <v>1</v>
      </c>
      <c r="S261" t="s">
        <v>1289</v>
      </c>
      <c r="T261" s="76" t="s">
        <v>10219</v>
      </c>
      <c r="Y261" s="76"/>
    </row>
    <row r="262" spans="1:25" x14ac:dyDescent="0.25">
      <c r="A262" s="77" t="s">
        <v>11074</v>
      </c>
      <c r="B262" s="77" t="s">
        <v>11077</v>
      </c>
      <c r="C262" s="78">
        <v>45502</v>
      </c>
      <c r="D262" s="79">
        <v>-24.51</v>
      </c>
      <c r="E262" s="79">
        <v>0</v>
      </c>
      <c r="F262" s="79">
        <v>-24.51</v>
      </c>
      <c r="G262" s="78">
        <v>45502</v>
      </c>
      <c r="H262" s="77" t="s">
        <v>11078</v>
      </c>
      <c r="I262" s="80">
        <v>1775622</v>
      </c>
      <c r="J262" s="80" t="s">
        <v>10141</v>
      </c>
      <c r="K262" s="80">
        <v>214153</v>
      </c>
      <c r="L262" s="77" t="str">
        <f>VLOOKUP(I262,'ITEM NUMBER (UPDATED)'!A:B,2,0)</f>
        <v>Costco01</v>
      </c>
      <c r="M262" s="1" t="str">
        <f>VLOOKUP(I262,'ITEM NUMBER (UPDATED)'!A:C,3,0)</f>
        <v>PETB</v>
      </c>
      <c r="N262" s="1">
        <f>VLOOKUP(I262,'ITEM NUMBER (UPDATED)'!A:D,4,0)</f>
        <v>40</v>
      </c>
      <c r="O262" s="42">
        <f>VLOOKUP(I262,'ITEM NUMBER (UPDATED)'!A:F,6,0)</f>
        <v>25.8</v>
      </c>
      <c r="P262" s="120">
        <f t="shared" si="4"/>
        <v>0.95000000000000007</v>
      </c>
      <c r="Q262" s="114">
        <v>25.8</v>
      </c>
      <c r="R262" s="84" t="b">
        <v>1</v>
      </c>
      <c r="S262" t="s">
        <v>1289</v>
      </c>
      <c r="T262" s="76" t="s">
        <v>10219</v>
      </c>
      <c r="Y262" s="76"/>
    </row>
    <row r="263" spans="1:25" x14ac:dyDescent="0.25">
      <c r="A263" s="77" t="s">
        <v>11074</v>
      </c>
      <c r="B263" s="77" t="s">
        <v>11079</v>
      </c>
      <c r="C263" s="78">
        <v>45502</v>
      </c>
      <c r="D263" s="79">
        <v>-95.31</v>
      </c>
      <c r="E263" s="79">
        <v>-9.4600000000000009</v>
      </c>
      <c r="F263" s="79">
        <v>-85.85</v>
      </c>
      <c r="G263" s="78">
        <v>45502</v>
      </c>
      <c r="H263" s="77" t="s">
        <v>11080</v>
      </c>
      <c r="I263" s="80">
        <v>1662421</v>
      </c>
      <c r="J263" s="80" t="s">
        <v>1300</v>
      </c>
      <c r="K263" s="80">
        <v>214153</v>
      </c>
      <c r="L263" s="77" t="str">
        <f>VLOOKUP(I263,'ITEM NUMBER (UPDATED)'!A:B,2,0)</f>
        <v>Costco01</v>
      </c>
      <c r="M263" s="1" t="str">
        <f>VLOOKUP(I263,'ITEM NUMBER (UPDATED)'!A:C,3,0)</f>
        <v>BLK</v>
      </c>
      <c r="N263" s="1">
        <f>VLOOKUP(I263,'ITEM NUMBER (UPDATED)'!A:D,4,0)</f>
        <v>32</v>
      </c>
      <c r="O263" s="42">
        <f>VLOOKUP(I263,'ITEM NUMBER (UPDATED)'!A:F,6,0)</f>
        <v>85.85</v>
      </c>
      <c r="P263" s="120">
        <f t="shared" si="4"/>
        <v>1</v>
      </c>
      <c r="Q263" s="114">
        <v>85.85</v>
      </c>
      <c r="R263" s="84" t="b">
        <v>1</v>
      </c>
      <c r="S263" t="s">
        <v>1289</v>
      </c>
      <c r="T263" s="76" t="s">
        <v>10219</v>
      </c>
      <c r="Y263" s="76"/>
    </row>
    <row r="264" spans="1:25" x14ac:dyDescent="0.25">
      <c r="A264" s="77" t="s">
        <v>11074</v>
      </c>
      <c r="B264" s="77" t="s">
        <v>11081</v>
      </c>
      <c r="C264" s="78">
        <v>45502</v>
      </c>
      <c r="D264" s="79">
        <v>-154.63999999999999</v>
      </c>
      <c r="E264" s="79">
        <v>-42.04</v>
      </c>
      <c r="F264" s="79">
        <v>-112.6</v>
      </c>
      <c r="G264" s="78">
        <v>45502</v>
      </c>
      <c r="H264" s="77" t="s">
        <v>11082</v>
      </c>
      <c r="I264" s="80">
        <v>1540783</v>
      </c>
      <c r="J264" s="80" t="s">
        <v>1317</v>
      </c>
      <c r="K264" s="80">
        <v>214153</v>
      </c>
      <c r="L264" s="77" t="str">
        <f>VLOOKUP(I264,'ITEM NUMBER (UPDATED)'!A:B,2,0)</f>
        <v>Costco01</v>
      </c>
      <c r="M264" s="1" t="str">
        <f>VLOOKUP(I264,'ITEM NUMBER (UPDATED)'!A:C,3,0)</f>
        <v>WIN</v>
      </c>
      <c r="N264" s="1">
        <f>VLOOKUP(I264,'ITEM NUMBER (UPDATED)'!A:D,4,0)</f>
        <v>60</v>
      </c>
      <c r="O264" s="42">
        <f>VLOOKUP(I264,'ITEM NUMBER (UPDATED)'!A:F,6,0)</f>
        <v>28.15</v>
      </c>
      <c r="P264" s="120">
        <f t="shared" si="4"/>
        <v>4</v>
      </c>
      <c r="Q264" s="114">
        <v>28.15</v>
      </c>
      <c r="R264" s="84" t="b">
        <v>1</v>
      </c>
      <c r="S264" t="s">
        <v>1289</v>
      </c>
      <c r="T264" s="76" t="s">
        <v>10219</v>
      </c>
      <c r="Y264" s="76"/>
    </row>
    <row r="265" spans="1:25" x14ac:dyDescent="0.25">
      <c r="A265" s="77" t="s">
        <v>11074</v>
      </c>
      <c r="B265" s="77" t="s">
        <v>11083</v>
      </c>
      <c r="C265" s="78">
        <v>45502</v>
      </c>
      <c r="D265" s="79">
        <v>-115.98</v>
      </c>
      <c r="E265" s="79">
        <v>-31.53</v>
      </c>
      <c r="F265" s="79">
        <v>-84.45</v>
      </c>
      <c r="G265" s="78">
        <v>45502</v>
      </c>
      <c r="H265" s="77" t="s">
        <v>11084</v>
      </c>
      <c r="I265" s="80">
        <v>1540783</v>
      </c>
      <c r="J265" s="80" t="s">
        <v>1317</v>
      </c>
      <c r="K265" s="80">
        <v>214153</v>
      </c>
      <c r="L265" s="77" t="str">
        <f>VLOOKUP(I265,'ITEM NUMBER (UPDATED)'!A:B,2,0)</f>
        <v>Costco01</v>
      </c>
      <c r="M265" s="1" t="str">
        <f>VLOOKUP(I265,'ITEM NUMBER (UPDATED)'!A:C,3,0)</f>
        <v>WIN</v>
      </c>
      <c r="N265" s="1">
        <f>VLOOKUP(I265,'ITEM NUMBER (UPDATED)'!A:D,4,0)</f>
        <v>60</v>
      </c>
      <c r="O265" s="42">
        <f>VLOOKUP(I265,'ITEM NUMBER (UPDATED)'!A:F,6,0)</f>
        <v>28.15</v>
      </c>
      <c r="P265" s="120">
        <f t="shared" si="4"/>
        <v>3.0000000000000004</v>
      </c>
      <c r="Q265" s="114">
        <v>28.15</v>
      </c>
      <c r="R265" s="84" t="b">
        <v>1</v>
      </c>
      <c r="S265" t="s">
        <v>1289</v>
      </c>
      <c r="T265" s="76" t="s">
        <v>10219</v>
      </c>
      <c r="Y265" s="76"/>
    </row>
    <row r="266" spans="1:25" x14ac:dyDescent="0.25">
      <c r="A266" s="77" t="s">
        <v>11074</v>
      </c>
      <c r="B266" s="77" t="s">
        <v>11083</v>
      </c>
      <c r="C266" s="78">
        <v>45502</v>
      </c>
      <c r="D266" s="79">
        <v>-42.7</v>
      </c>
      <c r="E266" s="79">
        <v>-11.1</v>
      </c>
      <c r="F266" s="79">
        <v>-31.6</v>
      </c>
      <c r="G266" s="78">
        <v>45502</v>
      </c>
      <c r="H266" s="77" t="s">
        <v>11084</v>
      </c>
      <c r="I266" s="80">
        <v>1540787</v>
      </c>
      <c r="J266" s="80" t="s">
        <v>1341</v>
      </c>
      <c r="K266" s="80">
        <v>214153</v>
      </c>
      <c r="L266" s="77" t="str">
        <f>VLOOKUP(I266,'ITEM NUMBER (UPDATED)'!A:B,2,0)</f>
        <v>Costco01</v>
      </c>
      <c r="M266" s="1" t="str">
        <f>VLOOKUP(I266,'ITEM NUMBER (UPDATED)'!A:C,3,0)</f>
        <v>WIN</v>
      </c>
      <c r="N266" s="1">
        <f>VLOOKUP(I266,'ITEM NUMBER (UPDATED)'!A:D,4,0)</f>
        <v>60</v>
      </c>
      <c r="O266" s="42">
        <f>VLOOKUP(I266,'ITEM NUMBER (UPDATED)'!A:F,6,0)</f>
        <v>31.6</v>
      </c>
      <c r="P266" s="120">
        <f t="shared" si="4"/>
        <v>1</v>
      </c>
      <c r="Q266" s="114">
        <v>31.6</v>
      </c>
      <c r="R266" s="84" t="b">
        <v>1</v>
      </c>
      <c r="S266" t="s">
        <v>1289</v>
      </c>
      <c r="T266" s="76" t="s">
        <v>10219</v>
      </c>
      <c r="Y266" s="76"/>
    </row>
    <row r="267" spans="1:25" x14ac:dyDescent="0.25">
      <c r="A267" s="77" t="s">
        <v>11074</v>
      </c>
      <c r="B267" s="77" t="s">
        <v>11085</v>
      </c>
      <c r="C267" s="78">
        <v>45502</v>
      </c>
      <c r="D267" s="79">
        <v>-24.51</v>
      </c>
      <c r="E267" s="79">
        <v>0</v>
      </c>
      <c r="F267" s="79">
        <v>-24.51</v>
      </c>
      <c r="G267" s="78">
        <v>45502</v>
      </c>
      <c r="H267" s="77" t="s">
        <v>11086</v>
      </c>
      <c r="I267" s="80">
        <v>1775622</v>
      </c>
      <c r="J267" s="80" t="s">
        <v>10141</v>
      </c>
      <c r="K267" s="80">
        <v>214153</v>
      </c>
      <c r="L267" s="77" t="str">
        <f>VLOOKUP(I267,'ITEM NUMBER (UPDATED)'!A:B,2,0)</f>
        <v>Costco01</v>
      </c>
      <c r="M267" s="1" t="str">
        <f>VLOOKUP(I267,'ITEM NUMBER (UPDATED)'!A:C,3,0)</f>
        <v>PETB</v>
      </c>
      <c r="N267" s="1">
        <f>VLOOKUP(I267,'ITEM NUMBER (UPDATED)'!A:D,4,0)</f>
        <v>40</v>
      </c>
      <c r="O267" s="42">
        <f>VLOOKUP(I267,'ITEM NUMBER (UPDATED)'!A:F,6,0)</f>
        <v>25.8</v>
      </c>
      <c r="P267" s="120">
        <f t="shared" si="4"/>
        <v>0.95000000000000007</v>
      </c>
      <c r="Q267" s="114">
        <v>25.8</v>
      </c>
      <c r="R267" s="84" t="b">
        <v>1</v>
      </c>
      <c r="S267" t="s">
        <v>1289</v>
      </c>
      <c r="T267" s="76" t="s">
        <v>10219</v>
      </c>
      <c r="Y267" s="76"/>
    </row>
    <row r="268" spans="1:25" x14ac:dyDescent="0.25">
      <c r="A268" s="77" t="s">
        <v>11074</v>
      </c>
      <c r="B268" s="77" t="s">
        <v>11087</v>
      </c>
      <c r="C268" s="78">
        <v>45502</v>
      </c>
      <c r="D268" s="79">
        <v>-85.4</v>
      </c>
      <c r="E268" s="79">
        <v>-22.2</v>
      </c>
      <c r="F268" s="79">
        <v>-63.2</v>
      </c>
      <c r="G268" s="78">
        <v>45502</v>
      </c>
      <c r="H268" s="77" t="s">
        <v>11088</v>
      </c>
      <c r="I268" s="80">
        <v>1540785</v>
      </c>
      <c r="J268" s="80" t="s">
        <v>1328</v>
      </c>
      <c r="K268" s="80">
        <v>214153</v>
      </c>
      <c r="L268" s="77" t="str">
        <f>VLOOKUP(I268,'ITEM NUMBER (UPDATED)'!A:B,2,0)</f>
        <v>Costco01</v>
      </c>
      <c r="M268" s="1" t="str">
        <f>VLOOKUP(I268,'ITEM NUMBER (UPDATED)'!A:C,3,0)</f>
        <v>WIN</v>
      </c>
      <c r="N268" s="1">
        <f>VLOOKUP(I268,'ITEM NUMBER (UPDATED)'!A:D,4,0)</f>
        <v>60</v>
      </c>
      <c r="O268" s="42">
        <f>VLOOKUP(I268,'ITEM NUMBER (UPDATED)'!A:F,6,0)</f>
        <v>31.6</v>
      </c>
      <c r="P268" s="120">
        <f t="shared" si="4"/>
        <v>2</v>
      </c>
      <c r="Q268" s="114">
        <v>31.6</v>
      </c>
      <c r="R268" s="84" t="b">
        <v>1</v>
      </c>
      <c r="S268" t="s">
        <v>1289</v>
      </c>
      <c r="T268" s="76" t="s">
        <v>10219</v>
      </c>
      <c r="Y268" s="76"/>
    </row>
    <row r="269" spans="1:25" x14ac:dyDescent="0.25">
      <c r="A269" s="77"/>
      <c r="B269" s="77"/>
      <c r="C269" s="78"/>
      <c r="D269" s="107">
        <f>SUM(D2:D268)</f>
        <v>-16328.130000000003</v>
      </c>
      <c r="E269" s="107">
        <f>SUM(E2:E268)</f>
        <v>-2562.599999999999</v>
      </c>
      <c r="F269" s="107">
        <f>SUM(F2:F268)</f>
        <v>-13765.530000000026</v>
      </c>
      <c r="G269" s="78"/>
      <c r="H269" s="77"/>
      <c r="I269" s="80"/>
      <c r="J269" s="80"/>
      <c r="K269" s="80"/>
      <c r="L269" s="77"/>
      <c r="M269" s="1"/>
      <c r="N269" s="1"/>
      <c r="O269" s="42"/>
      <c r="P269" s="120"/>
      <c r="Q269" s="114"/>
      <c r="R269" s="84"/>
      <c r="T269" s="76"/>
      <c r="Y269" s="76"/>
    </row>
  </sheetData>
  <pageMargins left="0.7" right="0.7" top="0.75" bottom="0.75" header="0.3" footer="0.3"/>
  <pageSetup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177"/>
  <sheetViews>
    <sheetView workbookViewId="0">
      <selection activeCell="F19" sqref="F19"/>
    </sheetView>
  </sheetViews>
  <sheetFormatPr defaultRowHeight="15" x14ac:dyDescent="0.25"/>
  <cols>
    <col min="1" max="1" width="12.28515625" style="5" bestFit="1" customWidth="1"/>
    <col min="2" max="2" width="8.85546875" style="5" bestFit="1" customWidth="1"/>
    <col min="3" max="3" width="14.140625" style="5" bestFit="1" customWidth="1"/>
    <col min="4" max="4" width="3.5703125" style="5" bestFit="1" customWidth="1"/>
    <col min="5" max="5" width="16.28515625" style="5" bestFit="1" customWidth="1"/>
    <col min="6" max="6" width="11.42578125" style="110" bestFit="1" customWidth="1"/>
    <col min="7" max="7" width="9.140625" style="5"/>
  </cols>
  <sheetData>
    <row r="1" spans="1:6" x14ac:dyDescent="0.25">
      <c r="A1" s="115" t="s">
        <v>10174</v>
      </c>
      <c r="B1" s="115" t="s">
        <v>10173</v>
      </c>
      <c r="C1" s="115" t="s">
        <v>10175</v>
      </c>
      <c r="D1" s="115" t="s">
        <v>12</v>
      </c>
      <c r="E1" s="115" t="s">
        <v>10176</v>
      </c>
      <c r="F1" s="116" t="s">
        <v>9666</v>
      </c>
    </row>
    <row r="2" spans="1:6" x14ac:dyDescent="0.25">
      <c r="A2" s="5">
        <v>1311669</v>
      </c>
      <c r="B2" s="5" t="s">
        <v>186</v>
      </c>
      <c r="C2" s="5" t="s">
        <v>10181</v>
      </c>
      <c r="D2" s="5">
        <v>40</v>
      </c>
      <c r="E2" s="5" t="s">
        <v>10132</v>
      </c>
      <c r="F2" s="110">
        <v>34</v>
      </c>
    </row>
    <row r="3" spans="1:6" x14ac:dyDescent="0.25">
      <c r="A3" s="5">
        <v>1311671</v>
      </c>
      <c r="B3" s="5" t="s">
        <v>186</v>
      </c>
      <c r="C3" s="5" t="s">
        <v>10181</v>
      </c>
      <c r="D3" s="5">
        <v>40</v>
      </c>
      <c r="E3" s="5" t="s">
        <v>10162</v>
      </c>
      <c r="F3" s="110">
        <v>19</v>
      </c>
    </row>
    <row r="4" spans="1:6" x14ac:dyDescent="0.25">
      <c r="A4" s="5">
        <v>1311675</v>
      </c>
      <c r="B4" s="5" t="s">
        <v>186</v>
      </c>
      <c r="C4" s="5" t="s">
        <v>10181</v>
      </c>
      <c r="D4" s="5">
        <v>40</v>
      </c>
      <c r="E4" s="5" t="s">
        <v>6473</v>
      </c>
      <c r="F4" s="110">
        <v>19</v>
      </c>
    </row>
    <row r="5" spans="1:6" x14ac:dyDescent="0.25">
      <c r="A5" s="5">
        <v>1339333</v>
      </c>
      <c r="B5" s="5" t="s">
        <v>186</v>
      </c>
      <c r="C5" s="5" t="s">
        <v>10178</v>
      </c>
      <c r="D5" s="5">
        <v>32</v>
      </c>
      <c r="E5" s="5" t="s">
        <v>1337</v>
      </c>
      <c r="F5" s="110">
        <v>55.13</v>
      </c>
    </row>
    <row r="6" spans="1:6" x14ac:dyDescent="0.25">
      <c r="A6" s="5">
        <v>1339334</v>
      </c>
      <c r="B6" s="5" t="s">
        <v>186</v>
      </c>
      <c r="C6" s="5" t="s">
        <v>10178</v>
      </c>
      <c r="D6" s="5">
        <v>32</v>
      </c>
      <c r="E6" s="5" t="s">
        <v>1331</v>
      </c>
      <c r="F6" s="110">
        <v>62.27</v>
      </c>
    </row>
    <row r="7" spans="1:6" x14ac:dyDescent="0.25">
      <c r="A7" s="5">
        <v>1339335</v>
      </c>
      <c r="B7" s="5" t="s">
        <v>186</v>
      </c>
      <c r="C7" s="5" t="s">
        <v>10178</v>
      </c>
      <c r="D7" s="5">
        <v>32</v>
      </c>
      <c r="E7" s="5" t="s">
        <v>1314</v>
      </c>
      <c r="F7" s="110">
        <v>62.27</v>
      </c>
    </row>
    <row r="8" spans="1:6" x14ac:dyDescent="0.25">
      <c r="A8" s="5">
        <v>1407956</v>
      </c>
      <c r="B8" s="5" t="s">
        <v>186</v>
      </c>
      <c r="C8" s="5" t="s">
        <v>10181</v>
      </c>
      <c r="D8" s="5">
        <v>40</v>
      </c>
      <c r="E8" s="5" t="s">
        <v>4719</v>
      </c>
      <c r="F8" s="110">
        <v>36</v>
      </c>
    </row>
    <row r="9" spans="1:6" x14ac:dyDescent="0.25">
      <c r="A9" s="5">
        <v>1407961</v>
      </c>
      <c r="B9" s="5" t="s">
        <v>186</v>
      </c>
      <c r="C9" s="5" t="s">
        <v>10181</v>
      </c>
      <c r="D9" s="5">
        <v>40</v>
      </c>
      <c r="E9" s="5" t="s">
        <v>10148</v>
      </c>
      <c r="F9" s="110">
        <v>36</v>
      </c>
    </row>
    <row r="10" spans="1:6" x14ac:dyDescent="0.25">
      <c r="A10" s="5">
        <v>1407963</v>
      </c>
      <c r="B10" s="5" t="s">
        <v>186</v>
      </c>
      <c r="C10" s="5" t="s">
        <v>10181</v>
      </c>
      <c r="D10" s="5">
        <v>40</v>
      </c>
      <c r="E10" s="5" t="s">
        <v>10153</v>
      </c>
      <c r="F10" s="110">
        <v>23.62</v>
      </c>
    </row>
    <row r="11" spans="1:6" x14ac:dyDescent="0.25">
      <c r="A11" s="5">
        <v>1407965</v>
      </c>
      <c r="B11" s="5" t="s">
        <v>186</v>
      </c>
      <c r="C11" s="5" t="s">
        <v>10181</v>
      </c>
      <c r="D11" s="5">
        <v>40</v>
      </c>
      <c r="E11" s="5" t="s">
        <v>1340</v>
      </c>
      <c r="F11" s="110">
        <v>23.62</v>
      </c>
    </row>
    <row r="12" spans="1:6" x14ac:dyDescent="0.25">
      <c r="A12" s="5">
        <v>1407966</v>
      </c>
      <c r="B12" s="5" t="s">
        <v>186</v>
      </c>
      <c r="C12" s="5" t="s">
        <v>10181</v>
      </c>
      <c r="D12" s="5">
        <v>40</v>
      </c>
      <c r="E12" s="5" t="s">
        <v>5744</v>
      </c>
      <c r="F12" s="110">
        <v>23.62</v>
      </c>
    </row>
    <row r="13" spans="1:6" x14ac:dyDescent="0.25">
      <c r="A13" s="5">
        <v>1407967</v>
      </c>
      <c r="B13" s="5" t="s">
        <v>186</v>
      </c>
      <c r="C13" s="5" t="s">
        <v>10181</v>
      </c>
      <c r="D13" s="5">
        <v>40</v>
      </c>
      <c r="E13" s="5" t="s">
        <v>3971</v>
      </c>
      <c r="F13" s="110">
        <v>23.62</v>
      </c>
    </row>
    <row r="14" spans="1:6" x14ac:dyDescent="0.25">
      <c r="A14" s="5">
        <v>1407972</v>
      </c>
      <c r="B14" s="5" t="s">
        <v>186</v>
      </c>
      <c r="C14" s="5" t="s">
        <v>10181</v>
      </c>
      <c r="D14" s="5">
        <v>40</v>
      </c>
      <c r="E14" s="5" t="s">
        <v>9282</v>
      </c>
      <c r="F14" s="110">
        <v>57</v>
      </c>
    </row>
    <row r="15" spans="1:6" x14ac:dyDescent="0.25">
      <c r="A15" s="5">
        <v>1407973</v>
      </c>
      <c r="B15" s="5" t="s">
        <v>186</v>
      </c>
      <c r="C15" s="5" t="s">
        <v>10181</v>
      </c>
      <c r="D15" s="5">
        <v>40</v>
      </c>
      <c r="E15" s="5" t="s">
        <v>10154</v>
      </c>
      <c r="F15" s="110">
        <v>57</v>
      </c>
    </row>
    <row r="16" spans="1:6" x14ac:dyDescent="0.25">
      <c r="A16" s="5">
        <v>1408970</v>
      </c>
      <c r="B16" s="5" t="s">
        <v>186</v>
      </c>
      <c r="C16" s="5" t="s">
        <v>10183</v>
      </c>
      <c r="D16" s="5">
        <v>58</v>
      </c>
      <c r="E16" s="5" t="s">
        <v>1332</v>
      </c>
      <c r="F16" s="110">
        <v>38.65</v>
      </c>
    </row>
    <row r="17" spans="1:6" x14ac:dyDescent="0.25">
      <c r="A17" s="5">
        <v>1408971</v>
      </c>
      <c r="B17" s="5" t="s">
        <v>186</v>
      </c>
      <c r="C17" s="5" t="s">
        <v>10183</v>
      </c>
      <c r="D17" s="5">
        <v>58</v>
      </c>
      <c r="E17" s="5" t="s">
        <v>1315</v>
      </c>
      <c r="F17" s="110">
        <v>38.65</v>
      </c>
    </row>
    <row r="18" spans="1:6" x14ac:dyDescent="0.25">
      <c r="A18" s="5">
        <v>1408972</v>
      </c>
      <c r="B18" s="5" t="s">
        <v>186</v>
      </c>
      <c r="C18" s="5" t="s">
        <v>10183</v>
      </c>
      <c r="D18" s="5">
        <v>58</v>
      </c>
      <c r="E18" s="5" t="s">
        <v>1342</v>
      </c>
      <c r="F18" s="110">
        <v>38.65</v>
      </c>
    </row>
    <row r="19" spans="1:6" x14ac:dyDescent="0.25">
      <c r="A19" s="5">
        <v>1408973</v>
      </c>
      <c r="B19" s="5" t="s">
        <v>186</v>
      </c>
      <c r="C19" s="5" t="s">
        <v>10183</v>
      </c>
      <c r="D19" s="5">
        <v>58</v>
      </c>
      <c r="E19" s="5" t="s">
        <v>1310</v>
      </c>
      <c r="F19" s="110">
        <v>38.65</v>
      </c>
    </row>
    <row r="20" spans="1:6" x14ac:dyDescent="0.25">
      <c r="A20" s="5">
        <v>1408974</v>
      </c>
      <c r="B20" s="5" t="s">
        <v>186</v>
      </c>
      <c r="C20" s="5" t="s">
        <v>10182</v>
      </c>
      <c r="D20" s="5">
        <v>55</v>
      </c>
      <c r="E20" s="5" t="s">
        <v>1333</v>
      </c>
      <c r="F20" s="110">
        <v>17.5</v>
      </c>
    </row>
    <row r="21" spans="1:6" x14ac:dyDescent="0.25">
      <c r="A21" s="5">
        <v>1408975</v>
      </c>
      <c r="B21" s="5" t="s">
        <v>186</v>
      </c>
      <c r="C21" s="5" t="s">
        <v>10182</v>
      </c>
      <c r="D21" s="5">
        <v>55</v>
      </c>
      <c r="E21" s="5" t="s">
        <v>1335</v>
      </c>
      <c r="F21" s="110">
        <v>17.5</v>
      </c>
    </row>
    <row r="22" spans="1:6" x14ac:dyDescent="0.25">
      <c r="A22" s="5">
        <v>1408976</v>
      </c>
      <c r="B22" s="5" t="s">
        <v>186</v>
      </c>
      <c r="C22" s="5" t="s">
        <v>10182</v>
      </c>
      <c r="D22" s="5">
        <v>55</v>
      </c>
      <c r="E22" s="5" t="s">
        <v>1345</v>
      </c>
      <c r="F22" s="110">
        <v>17.5</v>
      </c>
    </row>
    <row r="23" spans="1:6" x14ac:dyDescent="0.25">
      <c r="A23" s="5">
        <v>1408977</v>
      </c>
      <c r="B23" s="5" t="s">
        <v>186</v>
      </c>
      <c r="C23" s="5" t="s">
        <v>10182</v>
      </c>
      <c r="D23" s="5">
        <v>55</v>
      </c>
      <c r="E23" s="5" t="s">
        <v>1312</v>
      </c>
      <c r="F23" s="110">
        <v>17.5</v>
      </c>
    </row>
    <row r="24" spans="1:6" x14ac:dyDescent="0.25">
      <c r="A24" s="5">
        <v>1458506</v>
      </c>
      <c r="B24" s="5" t="s">
        <v>186</v>
      </c>
      <c r="C24" s="5" t="s">
        <v>10181</v>
      </c>
      <c r="D24" s="5">
        <v>40</v>
      </c>
      <c r="E24" s="5" t="s">
        <v>1352</v>
      </c>
      <c r="F24" s="110">
        <v>36.590000000000003</v>
      </c>
    </row>
    <row r="25" spans="1:6" x14ac:dyDescent="0.25">
      <c r="A25" s="5">
        <v>1459091</v>
      </c>
      <c r="B25" s="5" t="s">
        <v>186</v>
      </c>
      <c r="C25" s="5" t="s">
        <v>10181</v>
      </c>
      <c r="D25" s="5">
        <v>40</v>
      </c>
      <c r="E25" s="5" t="s">
        <v>1325</v>
      </c>
      <c r="F25" s="110">
        <v>36.590000000000003</v>
      </c>
    </row>
    <row r="26" spans="1:6" x14ac:dyDescent="0.25">
      <c r="A26" s="5">
        <v>1459092</v>
      </c>
      <c r="B26" s="5" t="s">
        <v>186</v>
      </c>
      <c r="C26" s="5" t="s">
        <v>10181</v>
      </c>
      <c r="D26" s="5">
        <v>40</v>
      </c>
      <c r="E26" s="5" t="s">
        <v>2790</v>
      </c>
      <c r="F26" s="110">
        <v>36.590000000000003</v>
      </c>
    </row>
    <row r="27" spans="1:6" x14ac:dyDescent="0.25">
      <c r="A27" s="5">
        <v>1459093</v>
      </c>
      <c r="B27" s="5" t="s">
        <v>186</v>
      </c>
      <c r="C27" s="5" t="s">
        <v>10181</v>
      </c>
      <c r="D27" s="5">
        <v>40</v>
      </c>
      <c r="E27" s="5" t="s">
        <v>1351</v>
      </c>
      <c r="F27" s="110">
        <v>36.590000000000003</v>
      </c>
    </row>
    <row r="28" spans="1:6" x14ac:dyDescent="0.25">
      <c r="A28" s="5">
        <v>1459094</v>
      </c>
      <c r="B28" s="5" t="s">
        <v>186</v>
      </c>
      <c r="C28" s="5" t="s">
        <v>10181</v>
      </c>
      <c r="D28" s="5">
        <v>40</v>
      </c>
      <c r="E28" s="5" t="s">
        <v>10146</v>
      </c>
      <c r="F28" s="110">
        <v>36.590000000000003</v>
      </c>
    </row>
    <row r="29" spans="1:6" x14ac:dyDescent="0.25">
      <c r="A29" s="5">
        <v>1459095</v>
      </c>
      <c r="B29" s="5" t="s">
        <v>186</v>
      </c>
      <c r="C29" s="5" t="s">
        <v>10181</v>
      </c>
      <c r="D29" s="5">
        <v>40</v>
      </c>
      <c r="E29" s="5" t="s">
        <v>10147</v>
      </c>
      <c r="F29" s="110">
        <v>36.590000000000003</v>
      </c>
    </row>
    <row r="30" spans="1:6" x14ac:dyDescent="0.25">
      <c r="A30" s="5">
        <v>1475760</v>
      </c>
      <c r="B30" s="5" t="s">
        <v>186</v>
      </c>
      <c r="C30" s="5" t="s">
        <v>10179</v>
      </c>
      <c r="D30" s="5">
        <v>10</v>
      </c>
      <c r="E30" s="5" t="s">
        <v>10114</v>
      </c>
      <c r="F30" s="110">
        <v>45</v>
      </c>
    </row>
    <row r="31" spans="1:6" x14ac:dyDescent="0.25">
      <c r="A31" s="5">
        <v>1475761</v>
      </c>
      <c r="B31" s="5" t="s">
        <v>186</v>
      </c>
      <c r="C31" s="5" t="s">
        <v>10179</v>
      </c>
      <c r="D31" s="5">
        <v>10</v>
      </c>
      <c r="E31" s="5" t="s">
        <v>1307</v>
      </c>
      <c r="F31" s="110">
        <v>37.5</v>
      </c>
    </row>
    <row r="32" spans="1:6" x14ac:dyDescent="0.25">
      <c r="A32" s="5">
        <v>1475762</v>
      </c>
      <c r="B32" s="5" t="s">
        <v>186</v>
      </c>
      <c r="C32" s="5" t="s">
        <v>10179</v>
      </c>
      <c r="D32" s="5">
        <v>10</v>
      </c>
      <c r="E32" s="5" t="s">
        <v>10113</v>
      </c>
      <c r="F32" s="110">
        <v>31</v>
      </c>
    </row>
    <row r="33" spans="1:6" x14ac:dyDescent="0.25">
      <c r="A33" s="5">
        <v>1476763</v>
      </c>
      <c r="B33" s="5" t="s">
        <v>186</v>
      </c>
      <c r="C33" s="5" t="s">
        <v>10179</v>
      </c>
      <c r="D33" s="5">
        <v>10</v>
      </c>
      <c r="E33" s="5" t="s">
        <v>2789</v>
      </c>
      <c r="F33" s="110">
        <v>45</v>
      </c>
    </row>
    <row r="34" spans="1:6" x14ac:dyDescent="0.25">
      <c r="A34" s="5">
        <v>1476764</v>
      </c>
      <c r="B34" s="5" t="s">
        <v>186</v>
      </c>
      <c r="C34" s="5" t="s">
        <v>10179</v>
      </c>
      <c r="D34" s="5">
        <v>10</v>
      </c>
      <c r="E34" s="5" t="s">
        <v>1295</v>
      </c>
      <c r="F34" s="110">
        <v>37.5</v>
      </c>
    </row>
    <row r="35" spans="1:6" x14ac:dyDescent="0.25">
      <c r="A35" s="5">
        <v>1476766</v>
      </c>
      <c r="B35" s="5" t="s">
        <v>186</v>
      </c>
      <c r="C35" s="5" t="s">
        <v>10179</v>
      </c>
      <c r="D35" s="5">
        <v>10</v>
      </c>
      <c r="E35" s="5" t="s">
        <v>10112</v>
      </c>
      <c r="F35" s="110">
        <v>31</v>
      </c>
    </row>
    <row r="36" spans="1:6" x14ac:dyDescent="0.25">
      <c r="A36" s="5">
        <v>1512575</v>
      </c>
      <c r="B36" s="5" t="s">
        <v>186</v>
      </c>
      <c r="C36" s="5" t="s">
        <v>10182</v>
      </c>
      <c r="D36" s="5">
        <v>55</v>
      </c>
      <c r="E36" s="5" t="s">
        <v>10172</v>
      </c>
      <c r="F36" s="110">
        <v>24.75</v>
      </c>
    </row>
    <row r="37" spans="1:6" x14ac:dyDescent="0.25">
      <c r="A37" s="5">
        <v>1512576</v>
      </c>
      <c r="B37" s="5" t="s">
        <v>186</v>
      </c>
      <c r="C37" s="5" t="s">
        <v>10182</v>
      </c>
      <c r="D37" s="5">
        <v>55</v>
      </c>
      <c r="E37" s="5" t="s">
        <v>10168</v>
      </c>
      <c r="F37" s="110">
        <v>24.75</v>
      </c>
    </row>
    <row r="38" spans="1:6" x14ac:dyDescent="0.25">
      <c r="A38" s="5">
        <v>1512577</v>
      </c>
      <c r="B38" s="5" t="s">
        <v>186</v>
      </c>
      <c r="C38" s="5" t="s">
        <v>10182</v>
      </c>
      <c r="D38" s="5">
        <v>55</v>
      </c>
      <c r="E38" s="5" t="s">
        <v>10169</v>
      </c>
      <c r="F38" s="110">
        <v>24.75</v>
      </c>
    </row>
    <row r="39" spans="1:6" x14ac:dyDescent="0.25">
      <c r="A39" s="5">
        <v>1512578</v>
      </c>
      <c r="B39" s="5" t="s">
        <v>186</v>
      </c>
      <c r="C39" s="5" t="s">
        <v>10182</v>
      </c>
      <c r="D39" s="5">
        <v>55</v>
      </c>
      <c r="E39" s="5" t="s">
        <v>10170</v>
      </c>
      <c r="F39" s="110">
        <v>24.75</v>
      </c>
    </row>
    <row r="40" spans="1:6" x14ac:dyDescent="0.25">
      <c r="A40" s="5">
        <v>1514683</v>
      </c>
      <c r="B40" s="5" t="s">
        <v>186</v>
      </c>
      <c r="C40" s="5" t="s">
        <v>10181</v>
      </c>
      <c r="D40" s="5">
        <v>40</v>
      </c>
      <c r="E40" s="5" t="s">
        <v>1346</v>
      </c>
      <c r="F40" s="110">
        <v>42.07</v>
      </c>
    </row>
    <row r="41" spans="1:6" x14ac:dyDescent="0.25">
      <c r="A41" s="5">
        <v>1514684</v>
      </c>
      <c r="B41" s="5" t="s">
        <v>186</v>
      </c>
      <c r="C41" s="5" t="s">
        <v>10181</v>
      </c>
      <c r="D41" s="5">
        <v>40</v>
      </c>
      <c r="E41" s="5" t="s">
        <v>1324</v>
      </c>
      <c r="F41" s="110">
        <v>42.07</v>
      </c>
    </row>
    <row r="42" spans="1:6" x14ac:dyDescent="0.25">
      <c r="A42" s="5">
        <v>1514685</v>
      </c>
      <c r="B42" s="5" t="s">
        <v>186</v>
      </c>
      <c r="C42" s="5" t="s">
        <v>10181</v>
      </c>
      <c r="D42" s="5">
        <v>40</v>
      </c>
      <c r="E42" s="5" t="s">
        <v>1353</v>
      </c>
      <c r="F42" s="110">
        <v>42.07</v>
      </c>
    </row>
    <row r="43" spans="1:6" x14ac:dyDescent="0.25">
      <c r="A43" s="5">
        <v>1514688</v>
      </c>
      <c r="B43" s="5" t="s">
        <v>186</v>
      </c>
      <c r="C43" s="5" t="s">
        <v>10181</v>
      </c>
      <c r="D43" s="5">
        <v>40</v>
      </c>
      <c r="E43" s="5" t="s">
        <v>1304</v>
      </c>
      <c r="F43" s="110">
        <v>42.07</v>
      </c>
    </row>
    <row r="44" spans="1:6" x14ac:dyDescent="0.25">
      <c r="A44" s="5">
        <v>1514689</v>
      </c>
      <c r="B44" s="5" t="s">
        <v>186</v>
      </c>
      <c r="C44" s="5" t="s">
        <v>10181</v>
      </c>
      <c r="D44" s="5">
        <v>40</v>
      </c>
      <c r="E44" s="5" t="s">
        <v>1358</v>
      </c>
      <c r="F44" s="110">
        <v>42.07</v>
      </c>
    </row>
    <row r="45" spans="1:6" x14ac:dyDescent="0.25">
      <c r="A45" s="5">
        <v>1514691</v>
      </c>
      <c r="B45" s="5" t="s">
        <v>186</v>
      </c>
      <c r="C45" s="5" t="s">
        <v>10181</v>
      </c>
      <c r="D45" s="5">
        <v>40</v>
      </c>
      <c r="E45" s="5" t="s">
        <v>1293</v>
      </c>
      <c r="F45" s="110">
        <v>42.07</v>
      </c>
    </row>
    <row r="46" spans="1:6" x14ac:dyDescent="0.25">
      <c r="A46" s="5">
        <v>1516592</v>
      </c>
      <c r="B46" s="5" t="s">
        <v>186</v>
      </c>
      <c r="C46" s="5" t="s">
        <v>10181</v>
      </c>
      <c r="D46" s="5">
        <v>40</v>
      </c>
      <c r="E46" s="5" t="s">
        <v>1299</v>
      </c>
      <c r="F46" s="110">
        <v>25.55</v>
      </c>
    </row>
    <row r="47" spans="1:6" x14ac:dyDescent="0.25">
      <c r="A47" s="5">
        <v>1516594</v>
      </c>
      <c r="B47" s="5" t="s">
        <v>186</v>
      </c>
      <c r="C47" s="5" t="s">
        <v>10181</v>
      </c>
      <c r="D47" s="5">
        <v>40</v>
      </c>
      <c r="E47" s="5" t="s">
        <v>1313</v>
      </c>
      <c r="F47" s="110">
        <v>25.55</v>
      </c>
    </row>
    <row r="48" spans="1:6" x14ac:dyDescent="0.25">
      <c r="A48" s="5">
        <v>1516596</v>
      </c>
      <c r="B48" s="5" t="s">
        <v>186</v>
      </c>
      <c r="C48" s="5" t="s">
        <v>10181</v>
      </c>
      <c r="D48" s="5">
        <v>40</v>
      </c>
      <c r="E48" s="5" t="s">
        <v>1344</v>
      </c>
      <c r="F48" s="110">
        <v>25.55</v>
      </c>
    </row>
    <row r="49" spans="1:6" x14ac:dyDescent="0.25">
      <c r="A49" s="5">
        <v>1516597</v>
      </c>
      <c r="B49" s="5" t="s">
        <v>186</v>
      </c>
      <c r="C49" s="5" t="s">
        <v>10181</v>
      </c>
      <c r="D49" s="5">
        <v>40</v>
      </c>
      <c r="E49" s="5" t="s">
        <v>1303</v>
      </c>
      <c r="F49" s="110">
        <v>25.55</v>
      </c>
    </row>
    <row r="50" spans="1:6" x14ac:dyDescent="0.25">
      <c r="A50" s="5">
        <v>1529939</v>
      </c>
      <c r="B50" s="5" t="s">
        <v>186</v>
      </c>
      <c r="C50" s="5" t="s">
        <v>10181</v>
      </c>
      <c r="D50" s="5">
        <v>40</v>
      </c>
      <c r="E50" s="5" t="s">
        <v>1339</v>
      </c>
      <c r="F50" s="110">
        <v>22.78</v>
      </c>
    </row>
    <row r="51" spans="1:6" x14ac:dyDescent="0.25">
      <c r="A51" s="5">
        <v>1529944</v>
      </c>
      <c r="B51" s="5" t="s">
        <v>186</v>
      </c>
      <c r="C51" s="5" t="s">
        <v>10181</v>
      </c>
      <c r="D51" s="5">
        <v>40</v>
      </c>
      <c r="E51" s="5" t="s">
        <v>1330</v>
      </c>
      <c r="F51" s="110">
        <v>22.78</v>
      </c>
    </row>
    <row r="52" spans="1:6" x14ac:dyDescent="0.25">
      <c r="A52" s="5">
        <v>1529946</v>
      </c>
      <c r="B52" s="5" t="s">
        <v>186</v>
      </c>
      <c r="C52" s="5" t="s">
        <v>10181</v>
      </c>
      <c r="D52" s="5">
        <v>40</v>
      </c>
      <c r="E52" s="5" t="s">
        <v>1306</v>
      </c>
      <c r="F52" s="110">
        <v>39</v>
      </c>
    </row>
    <row r="53" spans="1:6" x14ac:dyDescent="0.25">
      <c r="A53" s="5">
        <v>1529947</v>
      </c>
      <c r="B53" s="5" t="s">
        <v>186</v>
      </c>
      <c r="C53" s="5" t="s">
        <v>10181</v>
      </c>
      <c r="D53" s="5">
        <v>40</v>
      </c>
      <c r="E53" s="5" t="s">
        <v>1294</v>
      </c>
      <c r="F53" s="110">
        <v>39</v>
      </c>
    </row>
    <row r="54" spans="1:6" x14ac:dyDescent="0.25">
      <c r="A54" s="5">
        <v>1529950</v>
      </c>
      <c r="B54" s="5" t="s">
        <v>186</v>
      </c>
      <c r="C54" s="5" t="s">
        <v>10181</v>
      </c>
      <c r="D54" s="5">
        <v>40</v>
      </c>
      <c r="E54" s="5" t="s">
        <v>1348</v>
      </c>
      <c r="F54" s="110">
        <v>68.63</v>
      </c>
    </row>
    <row r="55" spans="1:6" x14ac:dyDescent="0.25">
      <c r="A55" s="5">
        <v>1529951</v>
      </c>
      <c r="B55" s="5" t="s">
        <v>186</v>
      </c>
      <c r="C55" s="5" t="s">
        <v>10181</v>
      </c>
      <c r="D55" s="5">
        <v>40</v>
      </c>
      <c r="E55" s="5" t="s">
        <v>1326</v>
      </c>
      <c r="F55" s="110">
        <v>68.63</v>
      </c>
    </row>
    <row r="56" spans="1:6" x14ac:dyDescent="0.25">
      <c r="A56" s="5">
        <v>1530589</v>
      </c>
      <c r="B56" s="5" t="s">
        <v>186</v>
      </c>
      <c r="C56" s="5" t="s">
        <v>10182</v>
      </c>
      <c r="D56" s="5">
        <v>55</v>
      </c>
      <c r="E56" s="5" t="s">
        <v>10171</v>
      </c>
      <c r="F56" s="110">
        <v>24.75</v>
      </c>
    </row>
    <row r="57" spans="1:6" x14ac:dyDescent="0.25">
      <c r="A57" s="5">
        <v>1530591</v>
      </c>
      <c r="B57" s="5" t="s">
        <v>186</v>
      </c>
      <c r="C57" s="5" t="s">
        <v>10182</v>
      </c>
      <c r="D57" s="5">
        <v>55</v>
      </c>
      <c r="E57" s="5" t="s">
        <v>10167</v>
      </c>
      <c r="F57" s="110">
        <v>13.03</v>
      </c>
    </row>
    <row r="58" spans="1:6" x14ac:dyDescent="0.25">
      <c r="A58" s="5">
        <v>1530593</v>
      </c>
      <c r="B58" s="5" t="s">
        <v>186</v>
      </c>
      <c r="C58" s="5" t="s">
        <v>10182</v>
      </c>
      <c r="D58" s="5">
        <v>55</v>
      </c>
      <c r="E58" s="5" t="s">
        <v>10163</v>
      </c>
      <c r="F58" s="110">
        <v>13.03</v>
      </c>
    </row>
    <row r="59" spans="1:6" x14ac:dyDescent="0.25">
      <c r="A59" s="5">
        <v>1530594</v>
      </c>
      <c r="B59" s="5" t="s">
        <v>186</v>
      </c>
      <c r="C59" s="5" t="s">
        <v>10182</v>
      </c>
      <c r="D59" s="5">
        <v>55</v>
      </c>
      <c r="E59" s="5" t="s">
        <v>10164</v>
      </c>
      <c r="F59" s="110">
        <v>13.03</v>
      </c>
    </row>
    <row r="60" spans="1:6" x14ac:dyDescent="0.25">
      <c r="A60" s="5">
        <v>1530595</v>
      </c>
      <c r="B60" s="5" t="s">
        <v>186</v>
      </c>
      <c r="C60" s="5" t="s">
        <v>10182</v>
      </c>
      <c r="D60" s="5">
        <v>55</v>
      </c>
      <c r="E60" s="5" t="s">
        <v>10165</v>
      </c>
      <c r="F60" s="110">
        <v>13.03</v>
      </c>
    </row>
    <row r="61" spans="1:6" x14ac:dyDescent="0.25">
      <c r="A61" s="5">
        <v>1530597</v>
      </c>
      <c r="B61" s="5" t="s">
        <v>186</v>
      </c>
      <c r="C61" s="5" t="s">
        <v>10182</v>
      </c>
      <c r="D61" s="5">
        <v>55</v>
      </c>
      <c r="E61" s="5" t="s">
        <v>10166</v>
      </c>
      <c r="F61" s="110">
        <v>13.03</v>
      </c>
    </row>
    <row r="62" spans="1:6" x14ac:dyDescent="0.25">
      <c r="A62" s="5">
        <v>1540780</v>
      </c>
      <c r="B62" s="5" t="s">
        <v>186</v>
      </c>
      <c r="C62" s="5" t="s">
        <v>10177</v>
      </c>
      <c r="D62" s="5">
        <v>60</v>
      </c>
      <c r="E62" s="5" t="s">
        <v>1334</v>
      </c>
      <c r="F62" s="110">
        <v>28.15</v>
      </c>
    </row>
    <row r="63" spans="1:6" x14ac:dyDescent="0.25">
      <c r="A63" s="5">
        <v>1540781</v>
      </c>
      <c r="B63" s="5" t="s">
        <v>186</v>
      </c>
      <c r="C63" s="5" t="s">
        <v>10177</v>
      </c>
      <c r="D63" s="5">
        <v>60</v>
      </c>
      <c r="E63" s="5" t="s">
        <v>1308</v>
      </c>
      <c r="F63" s="110">
        <v>28.15</v>
      </c>
    </row>
    <row r="64" spans="1:6" x14ac:dyDescent="0.25">
      <c r="A64" s="5">
        <v>1540782</v>
      </c>
      <c r="B64" s="5" t="s">
        <v>186</v>
      </c>
      <c r="C64" s="5" t="s">
        <v>10177</v>
      </c>
      <c r="D64" s="5">
        <v>60</v>
      </c>
      <c r="E64" s="5" t="s">
        <v>5749</v>
      </c>
      <c r="F64" s="110">
        <v>28.15</v>
      </c>
    </row>
    <row r="65" spans="1:6" x14ac:dyDescent="0.25">
      <c r="A65" s="5">
        <v>1540783</v>
      </c>
      <c r="B65" s="5" t="s">
        <v>186</v>
      </c>
      <c r="C65" s="5" t="s">
        <v>10177</v>
      </c>
      <c r="D65" s="5">
        <v>60</v>
      </c>
      <c r="E65" s="5" t="s">
        <v>1317</v>
      </c>
      <c r="F65" s="110">
        <v>28.15</v>
      </c>
    </row>
    <row r="66" spans="1:6" x14ac:dyDescent="0.25">
      <c r="A66" s="5">
        <v>1540784</v>
      </c>
      <c r="B66" s="5" t="s">
        <v>186</v>
      </c>
      <c r="C66" s="5" t="s">
        <v>10177</v>
      </c>
      <c r="D66" s="5">
        <v>60</v>
      </c>
      <c r="E66" s="5" t="s">
        <v>1297</v>
      </c>
      <c r="F66" s="110">
        <v>31.6</v>
      </c>
    </row>
    <row r="67" spans="1:6" x14ac:dyDescent="0.25">
      <c r="A67" s="5">
        <v>1540785</v>
      </c>
      <c r="B67" s="5" t="s">
        <v>186</v>
      </c>
      <c r="C67" s="5" t="s">
        <v>10177</v>
      </c>
      <c r="D67" s="5">
        <v>60</v>
      </c>
      <c r="E67" s="5" t="s">
        <v>1328</v>
      </c>
      <c r="F67" s="110">
        <v>31.6</v>
      </c>
    </row>
    <row r="68" spans="1:6" x14ac:dyDescent="0.25">
      <c r="A68" s="5">
        <v>1540786</v>
      </c>
      <c r="B68" s="5" t="s">
        <v>186</v>
      </c>
      <c r="C68" s="5" t="s">
        <v>10177</v>
      </c>
      <c r="D68" s="5">
        <v>60</v>
      </c>
      <c r="E68" s="5" t="s">
        <v>10107</v>
      </c>
      <c r="F68" s="110">
        <v>31.6</v>
      </c>
    </row>
    <row r="69" spans="1:6" x14ac:dyDescent="0.25">
      <c r="A69" s="5">
        <v>1540787</v>
      </c>
      <c r="B69" s="5" t="s">
        <v>186</v>
      </c>
      <c r="C69" s="5" t="s">
        <v>10177</v>
      </c>
      <c r="D69" s="5">
        <v>60</v>
      </c>
      <c r="E69" s="5" t="s">
        <v>1341</v>
      </c>
      <c r="F69" s="110">
        <v>31.6</v>
      </c>
    </row>
    <row r="70" spans="1:6" x14ac:dyDescent="0.25">
      <c r="A70" s="5">
        <v>1563191</v>
      </c>
      <c r="B70" s="5" t="s">
        <v>186</v>
      </c>
      <c r="C70" s="5" t="s">
        <v>10181</v>
      </c>
      <c r="D70" s="5">
        <v>40</v>
      </c>
      <c r="E70" s="5" t="s">
        <v>10149</v>
      </c>
      <c r="F70" s="110">
        <v>29.67</v>
      </c>
    </row>
    <row r="71" spans="1:6" x14ac:dyDescent="0.25">
      <c r="A71" s="5">
        <v>1563192</v>
      </c>
      <c r="B71" s="5" t="s">
        <v>186</v>
      </c>
      <c r="C71" s="5" t="s">
        <v>10181</v>
      </c>
      <c r="D71" s="5">
        <v>40</v>
      </c>
      <c r="E71" s="5" t="s">
        <v>10150</v>
      </c>
      <c r="F71" s="110">
        <v>43.68</v>
      </c>
    </row>
    <row r="72" spans="1:6" x14ac:dyDescent="0.25">
      <c r="A72" s="5">
        <v>1563193</v>
      </c>
      <c r="B72" s="5" t="s">
        <v>186</v>
      </c>
      <c r="C72" s="5" t="s">
        <v>10181</v>
      </c>
      <c r="D72" s="5">
        <v>40</v>
      </c>
      <c r="E72" s="5" t="s">
        <v>10151</v>
      </c>
      <c r="F72" s="110">
        <v>29.67</v>
      </c>
    </row>
    <row r="73" spans="1:6" x14ac:dyDescent="0.25">
      <c r="A73" s="5">
        <v>1563194</v>
      </c>
      <c r="B73" s="5" t="s">
        <v>186</v>
      </c>
      <c r="C73" s="5" t="s">
        <v>10181</v>
      </c>
      <c r="D73" s="5">
        <v>40</v>
      </c>
      <c r="E73" s="5" t="s">
        <v>10152</v>
      </c>
      <c r="F73" s="110">
        <v>43.68</v>
      </c>
    </row>
    <row r="74" spans="1:6" x14ac:dyDescent="0.25">
      <c r="A74" s="5">
        <v>1585672</v>
      </c>
      <c r="B74" s="5" t="s">
        <v>186</v>
      </c>
      <c r="C74" s="5" t="s">
        <v>10181</v>
      </c>
      <c r="D74" s="5">
        <v>40</v>
      </c>
      <c r="E74" s="5" t="s">
        <v>1321</v>
      </c>
      <c r="F74" s="110">
        <v>70.62</v>
      </c>
    </row>
    <row r="75" spans="1:6" x14ac:dyDescent="0.25">
      <c r="A75" s="5">
        <v>1585673</v>
      </c>
      <c r="B75" s="5" t="s">
        <v>186</v>
      </c>
      <c r="C75" s="5" t="s">
        <v>10181</v>
      </c>
      <c r="D75" s="5">
        <v>40</v>
      </c>
      <c r="E75" s="5" t="s">
        <v>1349</v>
      </c>
      <c r="F75" s="110">
        <v>64.47</v>
      </c>
    </row>
    <row r="76" spans="1:6" x14ac:dyDescent="0.25">
      <c r="A76" s="5">
        <v>1585793</v>
      </c>
      <c r="B76" s="5" t="s">
        <v>186</v>
      </c>
      <c r="C76" s="5" t="s">
        <v>10181</v>
      </c>
      <c r="D76" s="5">
        <v>40</v>
      </c>
      <c r="E76" s="5" t="s">
        <v>1323</v>
      </c>
      <c r="F76" s="110">
        <v>64.47</v>
      </c>
    </row>
    <row r="77" spans="1:6" x14ac:dyDescent="0.25">
      <c r="A77" s="5">
        <v>1585794</v>
      </c>
      <c r="B77" s="5" t="s">
        <v>186</v>
      </c>
      <c r="C77" s="5" t="s">
        <v>10181</v>
      </c>
      <c r="D77" s="5">
        <v>40</v>
      </c>
      <c r="E77" s="5" t="s">
        <v>1338</v>
      </c>
      <c r="F77" s="110">
        <v>64.47</v>
      </c>
    </row>
    <row r="78" spans="1:6" x14ac:dyDescent="0.25">
      <c r="A78" s="5">
        <v>1585795</v>
      </c>
      <c r="B78" s="5" t="s">
        <v>186</v>
      </c>
      <c r="C78" s="5" t="s">
        <v>10181</v>
      </c>
      <c r="D78" s="5">
        <v>40</v>
      </c>
      <c r="E78" s="5" t="s">
        <v>1290</v>
      </c>
      <c r="F78" s="110">
        <v>64.47</v>
      </c>
    </row>
    <row r="79" spans="1:6" x14ac:dyDescent="0.25">
      <c r="A79" s="5">
        <v>1585796</v>
      </c>
      <c r="B79" s="5" t="s">
        <v>186</v>
      </c>
      <c r="C79" s="5" t="s">
        <v>10181</v>
      </c>
      <c r="D79" s="5">
        <v>40</v>
      </c>
      <c r="E79" s="5" t="s">
        <v>1309</v>
      </c>
      <c r="F79" s="110">
        <v>64.47</v>
      </c>
    </row>
    <row r="80" spans="1:6" x14ac:dyDescent="0.25">
      <c r="A80" s="5">
        <v>1585797</v>
      </c>
      <c r="B80" s="5" t="s">
        <v>186</v>
      </c>
      <c r="C80" s="5" t="s">
        <v>10181</v>
      </c>
      <c r="D80" s="5">
        <v>40</v>
      </c>
      <c r="E80" s="5" t="s">
        <v>1305</v>
      </c>
      <c r="F80" s="110">
        <v>64.47</v>
      </c>
    </row>
    <row r="81" spans="1:6" x14ac:dyDescent="0.25">
      <c r="A81" s="5">
        <v>1585798</v>
      </c>
      <c r="B81" s="5" t="s">
        <v>186</v>
      </c>
      <c r="C81" s="5" t="s">
        <v>10181</v>
      </c>
      <c r="D81" s="5">
        <v>40</v>
      </c>
      <c r="E81" s="5" t="s">
        <v>1319</v>
      </c>
      <c r="F81" s="110">
        <v>70.62</v>
      </c>
    </row>
    <row r="82" spans="1:6" x14ac:dyDescent="0.25">
      <c r="A82" s="5">
        <v>1585799</v>
      </c>
      <c r="B82" s="5" t="s">
        <v>186</v>
      </c>
      <c r="C82" s="5" t="s">
        <v>10181</v>
      </c>
      <c r="D82" s="5">
        <v>40</v>
      </c>
      <c r="E82" s="5" t="s">
        <v>1292</v>
      </c>
      <c r="F82" s="110">
        <v>70.62</v>
      </c>
    </row>
    <row r="83" spans="1:6" x14ac:dyDescent="0.25">
      <c r="A83" s="5">
        <v>1585900</v>
      </c>
      <c r="B83" s="5" t="s">
        <v>186</v>
      </c>
      <c r="C83" s="5" t="s">
        <v>10181</v>
      </c>
      <c r="D83" s="5">
        <v>40</v>
      </c>
      <c r="E83" s="5" t="s">
        <v>1320</v>
      </c>
      <c r="F83" s="110">
        <v>70.62</v>
      </c>
    </row>
    <row r="84" spans="1:6" x14ac:dyDescent="0.25">
      <c r="A84" s="5">
        <v>1585901</v>
      </c>
      <c r="B84" s="5" t="s">
        <v>186</v>
      </c>
      <c r="C84" s="5" t="s">
        <v>10181</v>
      </c>
      <c r="D84" s="5">
        <v>40</v>
      </c>
      <c r="E84" s="5" t="s">
        <v>1347</v>
      </c>
      <c r="F84" s="110">
        <v>70.62</v>
      </c>
    </row>
    <row r="85" spans="1:6" x14ac:dyDescent="0.25">
      <c r="A85" s="5">
        <v>1585902</v>
      </c>
      <c r="B85" s="5" t="s">
        <v>186</v>
      </c>
      <c r="C85" s="5" t="s">
        <v>10181</v>
      </c>
      <c r="D85" s="5">
        <v>40</v>
      </c>
      <c r="E85" s="5" t="s">
        <v>1343</v>
      </c>
      <c r="F85" s="110">
        <v>70.62</v>
      </c>
    </row>
    <row r="86" spans="1:6" x14ac:dyDescent="0.25">
      <c r="A86" s="5">
        <v>1593356</v>
      </c>
      <c r="B86" s="5" t="s">
        <v>186</v>
      </c>
      <c r="C86" s="5" t="s">
        <v>10177</v>
      </c>
      <c r="D86" s="5">
        <v>60</v>
      </c>
      <c r="E86" s="5" t="s">
        <v>1329</v>
      </c>
      <c r="F86" s="110">
        <v>28.15</v>
      </c>
    </row>
    <row r="87" spans="1:6" x14ac:dyDescent="0.25">
      <c r="A87" s="5">
        <v>1593357</v>
      </c>
      <c r="B87" s="5" t="s">
        <v>186</v>
      </c>
      <c r="C87" s="5" t="s">
        <v>10177</v>
      </c>
      <c r="D87" s="5">
        <v>60</v>
      </c>
      <c r="E87" s="5" t="s">
        <v>1302</v>
      </c>
      <c r="F87" s="110">
        <v>28.15</v>
      </c>
    </row>
    <row r="88" spans="1:6" x14ac:dyDescent="0.25">
      <c r="A88" s="5">
        <v>1593358</v>
      </c>
      <c r="B88" s="5" t="s">
        <v>186</v>
      </c>
      <c r="C88" s="5" t="s">
        <v>10177</v>
      </c>
      <c r="D88" s="5">
        <v>60</v>
      </c>
      <c r="E88" s="5" t="s">
        <v>1322</v>
      </c>
      <c r="F88" s="110">
        <v>31.6</v>
      </c>
    </row>
    <row r="89" spans="1:6" x14ac:dyDescent="0.25">
      <c r="A89" s="5">
        <v>1593359</v>
      </c>
      <c r="B89" s="5" t="s">
        <v>186</v>
      </c>
      <c r="C89" s="5" t="s">
        <v>10177</v>
      </c>
      <c r="D89" s="5">
        <v>60</v>
      </c>
      <c r="E89" s="5" t="s">
        <v>1316</v>
      </c>
      <c r="F89" s="110">
        <v>31.6</v>
      </c>
    </row>
    <row r="90" spans="1:6" x14ac:dyDescent="0.25">
      <c r="A90" s="5">
        <v>1593360</v>
      </c>
      <c r="B90" s="5" t="s">
        <v>186</v>
      </c>
      <c r="C90" s="5" t="s">
        <v>10177</v>
      </c>
      <c r="D90" s="5">
        <v>60</v>
      </c>
      <c r="E90" s="5" t="s">
        <v>10108</v>
      </c>
      <c r="F90" s="110">
        <v>34.5</v>
      </c>
    </row>
    <row r="91" spans="1:6" x14ac:dyDescent="0.25">
      <c r="A91" s="5">
        <v>1593361</v>
      </c>
      <c r="B91" s="5" t="s">
        <v>186</v>
      </c>
      <c r="C91" s="5" t="s">
        <v>10177</v>
      </c>
      <c r="D91" s="5">
        <v>60</v>
      </c>
      <c r="E91" s="5" t="s">
        <v>1350</v>
      </c>
      <c r="F91" s="110">
        <v>34.5</v>
      </c>
    </row>
    <row r="92" spans="1:6" x14ac:dyDescent="0.25">
      <c r="A92" s="5">
        <v>1593362</v>
      </c>
      <c r="B92" s="5" t="s">
        <v>186</v>
      </c>
      <c r="C92" s="5" t="s">
        <v>10177</v>
      </c>
      <c r="D92" s="5">
        <v>60</v>
      </c>
      <c r="E92" s="5" t="s">
        <v>10110</v>
      </c>
      <c r="F92" s="110">
        <v>34.5</v>
      </c>
    </row>
    <row r="93" spans="1:6" x14ac:dyDescent="0.25">
      <c r="A93" s="5">
        <v>1593363</v>
      </c>
      <c r="B93" s="5" t="s">
        <v>186</v>
      </c>
      <c r="C93" s="5" t="s">
        <v>10177</v>
      </c>
      <c r="D93" s="5">
        <v>60</v>
      </c>
      <c r="E93" s="5" t="s">
        <v>10109</v>
      </c>
      <c r="F93" s="110">
        <v>34.5</v>
      </c>
    </row>
    <row r="94" spans="1:6" x14ac:dyDescent="0.25">
      <c r="A94" s="5">
        <v>1593364</v>
      </c>
      <c r="B94" s="5" t="s">
        <v>186</v>
      </c>
      <c r="C94" s="5" t="s">
        <v>10177</v>
      </c>
      <c r="D94" s="5">
        <v>60</v>
      </c>
      <c r="E94" s="5" t="s">
        <v>10111</v>
      </c>
      <c r="F94" s="110">
        <v>34.5</v>
      </c>
    </row>
    <row r="95" spans="1:6" x14ac:dyDescent="0.25">
      <c r="A95" s="5">
        <v>1632962</v>
      </c>
      <c r="B95" s="5" t="s">
        <v>186</v>
      </c>
      <c r="C95" s="5" t="s">
        <v>10181</v>
      </c>
      <c r="D95" s="5">
        <v>40</v>
      </c>
      <c r="E95" s="5" t="s">
        <v>10133</v>
      </c>
      <c r="F95" s="110">
        <v>63</v>
      </c>
    </row>
    <row r="96" spans="1:6" x14ac:dyDescent="0.25">
      <c r="A96" s="5">
        <v>1632963</v>
      </c>
      <c r="B96" s="5" t="s">
        <v>186</v>
      </c>
      <c r="C96" s="5" t="s">
        <v>10181</v>
      </c>
      <c r="D96" s="5">
        <v>40</v>
      </c>
      <c r="E96" s="5" t="s">
        <v>10134</v>
      </c>
      <c r="F96" s="110">
        <v>63</v>
      </c>
    </row>
    <row r="97" spans="1:6" x14ac:dyDescent="0.25">
      <c r="A97" s="5">
        <v>1632964</v>
      </c>
      <c r="B97" s="5" t="s">
        <v>186</v>
      </c>
      <c r="C97" s="5" t="s">
        <v>10181</v>
      </c>
      <c r="D97" s="5">
        <v>40</v>
      </c>
      <c r="E97" s="5" t="s">
        <v>10135</v>
      </c>
      <c r="F97" s="110">
        <v>63</v>
      </c>
    </row>
    <row r="98" spans="1:6" x14ac:dyDescent="0.25">
      <c r="A98" s="5">
        <v>1632965</v>
      </c>
      <c r="B98" s="5" t="s">
        <v>186</v>
      </c>
      <c r="C98" s="5" t="s">
        <v>10181</v>
      </c>
      <c r="D98" s="5">
        <v>40</v>
      </c>
      <c r="E98" s="5" t="s">
        <v>10136</v>
      </c>
      <c r="F98" s="110">
        <v>63</v>
      </c>
    </row>
    <row r="99" spans="1:6" x14ac:dyDescent="0.25">
      <c r="A99" s="5">
        <v>1655854</v>
      </c>
      <c r="B99" s="5" t="s">
        <v>186</v>
      </c>
      <c r="C99" s="5" t="s">
        <v>10181</v>
      </c>
      <c r="D99" s="5">
        <v>40</v>
      </c>
      <c r="E99" s="5" t="s">
        <v>10143</v>
      </c>
      <c r="F99" s="110">
        <v>26</v>
      </c>
    </row>
    <row r="100" spans="1:6" x14ac:dyDescent="0.25">
      <c r="A100" s="5">
        <v>1655855</v>
      </c>
      <c r="B100" s="5" t="s">
        <v>186</v>
      </c>
      <c r="C100" s="5" t="s">
        <v>10181</v>
      </c>
      <c r="D100" s="5">
        <v>40</v>
      </c>
      <c r="E100" s="5" t="s">
        <v>10144</v>
      </c>
      <c r="F100" s="110">
        <v>26</v>
      </c>
    </row>
    <row r="101" spans="1:6" x14ac:dyDescent="0.25">
      <c r="A101" s="5">
        <v>1655857</v>
      </c>
      <c r="B101" s="5" t="s">
        <v>186</v>
      </c>
      <c r="C101" s="5" t="s">
        <v>10181</v>
      </c>
      <c r="D101" s="5">
        <v>40</v>
      </c>
      <c r="E101" s="5" t="s">
        <v>10145</v>
      </c>
      <c r="F101" s="110">
        <v>26</v>
      </c>
    </row>
    <row r="102" spans="1:6" x14ac:dyDescent="0.25">
      <c r="A102" s="5">
        <v>1662420</v>
      </c>
      <c r="B102" s="5" t="s">
        <v>186</v>
      </c>
      <c r="C102" s="5" t="s">
        <v>10178</v>
      </c>
      <c r="D102" s="5">
        <v>32</v>
      </c>
      <c r="E102" s="5" t="s">
        <v>1318</v>
      </c>
      <c r="F102" s="110">
        <v>77.349999999999994</v>
      </c>
    </row>
    <row r="103" spans="1:6" x14ac:dyDescent="0.25">
      <c r="A103" s="5">
        <v>1662421</v>
      </c>
      <c r="B103" s="5" t="s">
        <v>186</v>
      </c>
      <c r="C103" s="5" t="s">
        <v>10178</v>
      </c>
      <c r="D103" s="5">
        <v>32</v>
      </c>
      <c r="E103" s="5" t="s">
        <v>1300</v>
      </c>
      <c r="F103" s="110">
        <v>85.85</v>
      </c>
    </row>
    <row r="104" spans="1:6" x14ac:dyDescent="0.25">
      <c r="A104" s="5">
        <v>1662422</v>
      </c>
      <c r="B104" s="5" t="s">
        <v>186</v>
      </c>
      <c r="C104" s="5" t="s">
        <v>10178</v>
      </c>
      <c r="D104" s="5">
        <v>32</v>
      </c>
      <c r="E104" s="5" t="s">
        <v>1327</v>
      </c>
      <c r="F104" s="110">
        <v>85.85</v>
      </c>
    </row>
    <row r="105" spans="1:6" x14ac:dyDescent="0.25">
      <c r="A105" s="5">
        <v>1663069</v>
      </c>
      <c r="B105" s="5" t="s">
        <v>186</v>
      </c>
      <c r="C105" s="5" t="s">
        <v>10182</v>
      </c>
      <c r="D105" s="5">
        <v>55</v>
      </c>
      <c r="E105" s="5" t="s">
        <v>5742</v>
      </c>
      <c r="F105" s="110">
        <v>22.5</v>
      </c>
    </row>
    <row r="106" spans="1:6" x14ac:dyDescent="0.25">
      <c r="A106" s="5">
        <v>1663075</v>
      </c>
      <c r="B106" s="5" t="s">
        <v>186</v>
      </c>
      <c r="C106" s="5" t="s">
        <v>10182</v>
      </c>
      <c r="D106" s="5">
        <v>55</v>
      </c>
      <c r="E106" s="5" t="s">
        <v>5741</v>
      </c>
      <c r="F106" s="110">
        <v>22.5</v>
      </c>
    </row>
    <row r="107" spans="1:6" x14ac:dyDescent="0.25">
      <c r="A107" s="5">
        <v>1663079</v>
      </c>
      <c r="B107" s="5" t="s">
        <v>186</v>
      </c>
      <c r="C107" s="5" t="s">
        <v>10182</v>
      </c>
      <c r="D107" s="5">
        <v>55</v>
      </c>
      <c r="E107" s="5" t="s">
        <v>5743</v>
      </c>
      <c r="F107" s="110">
        <v>22.5</v>
      </c>
    </row>
    <row r="108" spans="1:6" x14ac:dyDescent="0.25">
      <c r="A108" s="5">
        <v>1663082</v>
      </c>
      <c r="B108" s="5" t="s">
        <v>186</v>
      </c>
      <c r="C108" s="5" t="s">
        <v>10182</v>
      </c>
      <c r="D108" s="5">
        <v>55</v>
      </c>
      <c r="E108" s="5" t="s">
        <v>5740</v>
      </c>
      <c r="F108" s="110">
        <v>22.5</v>
      </c>
    </row>
    <row r="109" spans="1:6" x14ac:dyDescent="0.25">
      <c r="A109" s="5">
        <v>1677009</v>
      </c>
      <c r="B109" s="5" t="s">
        <v>186</v>
      </c>
      <c r="C109" s="5" t="s">
        <v>10181</v>
      </c>
      <c r="D109" s="5">
        <v>40</v>
      </c>
      <c r="E109" s="5" t="s">
        <v>10155</v>
      </c>
      <c r="F109" s="110">
        <v>44.84</v>
      </c>
    </row>
    <row r="110" spans="1:6" x14ac:dyDescent="0.25">
      <c r="A110" s="5">
        <v>1677238</v>
      </c>
      <c r="B110" s="5" t="s">
        <v>186</v>
      </c>
      <c r="C110" s="5" t="s">
        <v>10181</v>
      </c>
      <c r="D110" s="5">
        <v>40</v>
      </c>
      <c r="E110" s="5" t="s">
        <v>10156</v>
      </c>
      <c r="F110" s="110">
        <v>44.84</v>
      </c>
    </row>
    <row r="111" spans="1:6" x14ac:dyDescent="0.25">
      <c r="A111" s="5">
        <v>1677239</v>
      </c>
      <c r="B111" s="5" t="s">
        <v>186</v>
      </c>
      <c r="C111" s="5" t="s">
        <v>10181</v>
      </c>
      <c r="D111" s="5">
        <v>40</v>
      </c>
      <c r="E111" s="5" t="s">
        <v>10157</v>
      </c>
      <c r="F111" s="110">
        <v>44.84</v>
      </c>
    </row>
    <row r="112" spans="1:6" x14ac:dyDescent="0.25">
      <c r="A112" s="5">
        <v>1677240</v>
      </c>
      <c r="B112" s="5" t="s">
        <v>186</v>
      </c>
      <c r="C112" s="5" t="s">
        <v>10181</v>
      </c>
      <c r="D112" s="5">
        <v>40</v>
      </c>
      <c r="E112" s="5" t="s">
        <v>10158</v>
      </c>
      <c r="F112" s="110">
        <v>44.84</v>
      </c>
    </row>
    <row r="113" spans="1:6" x14ac:dyDescent="0.25">
      <c r="A113" s="5">
        <v>1677241</v>
      </c>
      <c r="B113" s="5" t="s">
        <v>186</v>
      </c>
      <c r="C113" s="5" t="s">
        <v>10181</v>
      </c>
      <c r="D113" s="5">
        <v>40</v>
      </c>
      <c r="E113" s="5" t="s">
        <v>2791</v>
      </c>
      <c r="F113" s="110">
        <v>44.84</v>
      </c>
    </row>
    <row r="114" spans="1:6" x14ac:dyDescent="0.25">
      <c r="A114" s="5">
        <v>1677242</v>
      </c>
      <c r="B114" s="5" t="s">
        <v>186</v>
      </c>
      <c r="C114" s="5" t="s">
        <v>10181</v>
      </c>
      <c r="D114" s="5">
        <v>40</v>
      </c>
      <c r="E114" s="5" t="s">
        <v>10159</v>
      </c>
      <c r="F114" s="110">
        <v>44.84</v>
      </c>
    </row>
    <row r="115" spans="1:6" x14ac:dyDescent="0.25">
      <c r="A115" s="5">
        <v>1677243</v>
      </c>
      <c r="B115" s="5" t="s">
        <v>186</v>
      </c>
      <c r="C115" s="5" t="s">
        <v>10181</v>
      </c>
      <c r="D115" s="5">
        <v>40</v>
      </c>
      <c r="E115" s="5" t="s">
        <v>10115</v>
      </c>
      <c r="F115" s="110">
        <v>32.47</v>
      </c>
    </row>
    <row r="116" spans="1:6" x14ac:dyDescent="0.25">
      <c r="A116" s="5">
        <v>1677244</v>
      </c>
      <c r="B116" s="5" t="s">
        <v>186</v>
      </c>
      <c r="C116" s="5" t="s">
        <v>10181</v>
      </c>
      <c r="D116" s="5">
        <v>40</v>
      </c>
      <c r="E116" s="5" t="s">
        <v>10116</v>
      </c>
      <c r="F116" s="110">
        <v>32.47</v>
      </c>
    </row>
    <row r="117" spans="1:6" x14ac:dyDescent="0.25">
      <c r="A117" s="5">
        <v>1677245</v>
      </c>
      <c r="B117" s="5" t="s">
        <v>186</v>
      </c>
      <c r="C117" s="5" t="s">
        <v>10181</v>
      </c>
      <c r="D117" s="5">
        <v>40</v>
      </c>
      <c r="E117" s="5" t="s">
        <v>10117</v>
      </c>
      <c r="F117" s="110">
        <v>32.47</v>
      </c>
    </row>
    <row r="118" spans="1:6" x14ac:dyDescent="0.25">
      <c r="A118" s="5">
        <v>1677246</v>
      </c>
      <c r="B118" s="5" t="s">
        <v>186</v>
      </c>
      <c r="C118" s="5" t="s">
        <v>10181</v>
      </c>
      <c r="D118" s="5">
        <v>40</v>
      </c>
      <c r="E118" s="5" t="s">
        <v>10118</v>
      </c>
      <c r="F118" s="110">
        <v>32.47</v>
      </c>
    </row>
    <row r="119" spans="1:6" x14ac:dyDescent="0.25">
      <c r="A119" s="5">
        <v>1704888</v>
      </c>
      <c r="B119" s="5" t="s">
        <v>186</v>
      </c>
      <c r="C119" s="5" t="s">
        <v>10181</v>
      </c>
      <c r="D119" s="5">
        <v>40</v>
      </c>
      <c r="E119" s="5" t="s">
        <v>6475</v>
      </c>
      <c r="F119" s="110">
        <v>36.71</v>
      </c>
    </row>
    <row r="120" spans="1:6" x14ac:dyDescent="0.25">
      <c r="A120" s="5">
        <v>1704889</v>
      </c>
      <c r="B120" s="5" t="s">
        <v>186</v>
      </c>
      <c r="C120" s="5" t="s">
        <v>10181</v>
      </c>
      <c r="D120" s="5">
        <v>40</v>
      </c>
      <c r="E120" s="5" t="s">
        <v>10119</v>
      </c>
      <c r="F120" s="110">
        <v>36.71</v>
      </c>
    </row>
    <row r="121" spans="1:6" x14ac:dyDescent="0.25">
      <c r="A121" s="5">
        <v>1704890</v>
      </c>
      <c r="B121" s="5" t="s">
        <v>186</v>
      </c>
      <c r="C121" s="5" t="s">
        <v>10181</v>
      </c>
      <c r="D121" s="5">
        <v>40</v>
      </c>
      <c r="E121" s="5" t="s">
        <v>10122</v>
      </c>
      <c r="F121" s="110">
        <v>36.71</v>
      </c>
    </row>
    <row r="122" spans="1:6" x14ac:dyDescent="0.25">
      <c r="A122" s="5">
        <v>1704891</v>
      </c>
      <c r="B122" s="5" t="s">
        <v>186</v>
      </c>
      <c r="C122" s="5" t="s">
        <v>10181</v>
      </c>
      <c r="D122" s="5">
        <v>40</v>
      </c>
      <c r="E122" s="5" t="s">
        <v>10120</v>
      </c>
      <c r="F122" s="110">
        <v>36.71</v>
      </c>
    </row>
    <row r="123" spans="1:6" x14ac:dyDescent="0.25">
      <c r="A123" s="5">
        <v>1704893</v>
      </c>
      <c r="B123" s="5" t="s">
        <v>186</v>
      </c>
      <c r="C123" s="5" t="s">
        <v>10181</v>
      </c>
      <c r="D123" s="5">
        <v>40</v>
      </c>
      <c r="E123" s="5" t="s">
        <v>10121</v>
      </c>
      <c r="F123" s="110">
        <v>36.71</v>
      </c>
    </row>
    <row r="124" spans="1:6" x14ac:dyDescent="0.25">
      <c r="A124" s="5">
        <v>1704894</v>
      </c>
      <c r="B124" s="5" t="s">
        <v>186</v>
      </c>
      <c r="C124" s="5" t="s">
        <v>10181</v>
      </c>
      <c r="D124" s="5">
        <v>40</v>
      </c>
      <c r="E124" s="5" t="s">
        <v>7314</v>
      </c>
      <c r="F124" s="110">
        <v>36.71</v>
      </c>
    </row>
    <row r="125" spans="1:6" x14ac:dyDescent="0.25">
      <c r="A125" s="5">
        <v>1719228</v>
      </c>
      <c r="B125" s="5" t="s">
        <v>186</v>
      </c>
      <c r="C125" s="5" t="s">
        <v>10181</v>
      </c>
      <c r="D125" s="5">
        <v>40</v>
      </c>
      <c r="E125" s="5" t="s">
        <v>10128</v>
      </c>
      <c r="F125" s="110">
        <v>23.84</v>
      </c>
    </row>
    <row r="126" spans="1:6" x14ac:dyDescent="0.25">
      <c r="A126" s="5">
        <v>1719229</v>
      </c>
      <c r="B126" s="5" t="s">
        <v>186</v>
      </c>
      <c r="C126" s="5" t="s">
        <v>10181</v>
      </c>
      <c r="D126" s="5">
        <v>40</v>
      </c>
      <c r="E126" s="5" t="s">
        <v>10127</v>
      </c>
      <c r="F126" s="110">
        <v>23.84</v>
      </c>
    </row>
    <row r="127" spans="1:6" x14ac:dyDescent="0.25">
      <c r="A127" s="5">
        <v>1719230</v>
      </c>
      <c r="B127" s="5" t="s">
        <v>186</v>
      </c>
      <c r="C127" s="5" t="s">
        <v>10181</v>
      </c>
      <c r="D127" s="5">
        <v>40</v>
      </c>
      <c r="E127" s="5" t="s">
        <v>10126</v>
      </c>
      <c r="F127" s="110">
        <v>23.84</v>
      </c>
    </row>
    <row r="128" spans="1:6" x14ac:dyDescent="0.25">
      <c r="A128" s="5">
        <v>1719231</v>
      </c>
      <c r="B128" s="5" t="s">
        <v>186</v>
      </c>
      <c r="C128" s="5" t="s">
        <v>10181</v>
      </c>
      <c r="D128" s="5">
        <v>40</v>
      </c>
      <c r="E128" s="5" t="s">
        <v>10125</v>
      </c>
      <c r="F128" s="110">
        <v>23.84</v>
      </c>
    </row>
    <row r="129" spans="1:6" x14ac:dyDescent="0.25">
      <c r="A129" s="5">
        <v>1719232</v>
      </c>
      <c r="B129" s="5" t="s">
        <v>186</v>
      </c>
      <c r="C129" s="5" t="s">
        <v>10181</v>
      </c>
      <c r="D129" s="5">
        <v>40</v>
      </c>
      <c r="E129" s="5" t="s">
        <v>10124</v>
      </c>
      <c r="F129" s="110">
        <v>23.84</v>
      </c>
    </row>
    <row r="130" spans="1:6" x14ac:dyDescent="0.25">
      <c r="A130" s="5">
        <v>1719233</v>
      </c>
      <c r="B130" s="5" t="s">
        <v>186</v>
      </c>
      <c r="C130" s="5" t="s">
        <v>10181</v>
      </c>
      <c r="D130" s="5">
        <v>40</v>
      </c>
      <c r="E130" s="5" t="s">
        <v>10123</v>
      </c>
      <c r="F130" s="110">
        <v>23.84</v>
      </c>
    </row>
    <row r="131" spans="1:6" x14ac:dyDescent="0.25">
      <c r="A131" s="5">
        <v>1738466</v>
      </c>
      <c r="B131" s="5" t="s">
        <v>186</v>
      </c>
      <c r="C131" s="5" t="s">
        <v>10181</v>
      </c>
      <c r="D131" s="5">
        <v>40</v>
      </c>
      <c r="E131" s="5" t="s">
        <v>10160</v>
      </c>
      <c r="F131" s="110">
        <v>23.31</v>
      </c>
    </row>
    <row r="132" spans="1:6" x14ac:dyDescent="0.25">
      <c r="A132" s="5">
        <v>1738467</v>
      </c>
      <c r="B132" s="5" t="s">
        <v>186</v>
      </c>
      <c r="C132" s="5" t="s">
        <v>10181</v>
      </c>
      <c r="D132" s="5">
        <v>40</v>
      </c>
      <c r="E132" s="5" t="s">
        <v>10161</v>
      </c>
      <c r="F132" s="110">
        <v>23.31</v>
      </c>
    </row>
    <row r="133" spans="1:6" x14ac:dyDescent="0.25">
      <c r="A133" s="5">
        <v>1738469</v>
      </c>
      <c r="B133" s="5" t="s">
        <v>186</v>
      </c>
      <c r="C133" s="5" t="s">
        <v>10181</v>
      </c>
      <c r="D133" s="5">
        <v>40</v>
      </c>
      <c r="E133" s="5" t="s">
        <v>10129</v>
      </c>
      <c r="F133" s="110">
        <v>23.31</v>
      </c>
    </row>
    <row r="134" spans="1:6" x14ac:dyDescent="0.25">
      <c r="A134" s="5">
        <v>1738470</v>
      </c>
      <c r="B134" s="5" t="s">
        <v>186</v>
      </c>
      <c r="C134" s="5" t="s">
        <v>10181</v>
      </c>
      <c r="D134" s="5">
        <v>40</v>
      </c>
      <c r="E134" s="5" t="s">
        <v>10130</v>
      </c>
      <c r="F134" s="110">
        <v>23.31</v>
      </c>
    </row>
    <row r="135" spans="1:6" x14ac:dyDescent="0.25">
      <c r="A135" s="5">
        <v>1744685</v>
      </c>
      <c r="B135" s="5" t="s">
        <v>186</v>
      </c>
      <c r="C135" s="5" t="s">
        <v>10181</v>
      </c>
      <c r="D135" s="5">
        <v>40</v>
      </c>
      <c r="E135" s="5" t="s">
        <v>9679</v>
      </c>
      <c r="F135" s="110">
        <v>23.31</v>
      </c>
    </row>
    <row r="136" spans="1:6" x14ac:dyDescent="0.25">
      <c r="A136" s="5">
        <v>1744688</v>
      </c>
      <c r="B136" s="5" t="s">
        <v>186</v>
      </c>
      <c r="C136" s="5" t="s">
        <v>10181</v>
      </c>
      <c r="D136" s="5">
        <v>40</v>
      </c>
      <c r="E136" s="5" t="s">
        <v>10131</v>
      </c>
      <c r="F136" s="110">
        <v>23.31</v>
      </c>
    </row>
    <row r="137" spans="1:6" x14ac:dyDescent="0.25">
      <c r="A137" s="5">
        <v>1775618</v>
      </c>
      <c r="B137" s="5" t="s">
        <v>186</v>
      </c>
      <c r="C137" s="5" t="s">
        <v>10181</v>
      </c>
      <c r="D137" s="5">
        <v>40</v>
      </c>
      <c r="E137" s="5" t="s">
        <v>10137</v>
      </c>
      <c r="F137" s="110">
        <v>25.8</v>
      </c>
    </row>
    <row r="138" spans="1:6" x14ac:dyDescent="0.25">
      <c r="A138" s="5">
        <v>1775619</v>
      </c>
      <c r="B138" s="5" t="s">
        <v>186</v>
      </c>
      <c r="C138" s="5" t="s">
        <v>10181</v>
      </c>
      <c r="D138" s="5">
        <v>40</v>
      </c>
      <c r="E138" s="5" t="s">
        <v>10138</v>
      </c>
      <c r="F138" s="110">
        <v>25.8</v>
      </c>
    </row>
    <row r="139" spans="1:6" x14ac:dyDescent="0.25">
      <c r="A139" s="5">
        <v>1775620</v>
      </c>
      <c r="B139" s="5" t="s">
        <v>186</v>
      </c>
      <c r="C139" s="5" t="s">
        <v>10181</v>
      </c>
      <c r="D139" s="5">
        <v>40</v>
      </c>
      <c r="E139" s="5" t="s">
        <v>10139</v>
      </c>
      <c r="F139" s="110">
        <v>25.8</v>
      </c>
    </row>
    <row r="140" spans="1:6" x14ac:dyDescent="0.25">
      <c r="A140" s="5">
        <v>1775621</v>
      </c>
      <c r="B140" s="5" t="s">
        <v>186</v>
      </c>
      <c r="C140" s="5" t="s">
        <v>10181</v>
      </c>
      <c r="D140" s="5">
        <v>40</v>
      </c>
      <c r="E140" s="5" t="s">
        <v>10140</v>
      </c>
      <c r="F140" s="110">
        <v>25.8</v>
      </c>
    </row>
    <row r="141" spans="1:6" x14ac:dyDescent="0.25">
      <c r="A141" s="5">
        <v>1775622</v>
      </c>
      <c r="B141" s="5" t="s">
        <v>186</v>
      </c>
      <c r="C141" s="5" t="s">
        <v>10181</v>
      </c>
      <c r="D141" s="5">
        <v>40</v>
      </c>
      <c r="E141" s="5" t="s">
        <v>10141</v>
      </c>
      <c r="F141" s="110">
        <v>25.8</v>
      </c>
    </row>
    <row r="142" spans="1:6" x14ac:dyDescent="0.25">
      <c r="A142" s="5">
        <v>1775623</v>
      </c>
      <c r="B142" s="5" t="s">
        <v>186</v>
      </c>
      <c r="C142" s="5" t="s">
        <v>10181</v>
      </c>
      <c r="D142" s="5">
        <v>40</v>
      </c>
      <c r="E142" s="5" t="s">
        <v>10142</v>
      </c>
      <c r="F142" s="110">
        <v>25.8</v>
      </c>
    </row>
    <row r="143" spans="1:6" x14ac:dyDescent="0.25">
      <c r="A143" s="5">
        <v>1793724</v>
      </c>
      <c r="B143" s="5" t="s">
        <v>186</v>
      </c>
      <c r="C143" s="5" t="s">
        <v>10180</v>
      </c>
      <c r="D143" s="5">
        <v>15</v>
      </c>
      <c r="E143" s="5" t="s">
        <v>8895</v>
      </c>
      <c r="F143" s="110">
        <v>17.16</v>
      </c>
    </row>
    <row r="144" spans="1:6" x14ac:dyDescent="0.25">
      <c r="A144" s="5">
        <v>1793725</v>
      </c>
      <c r="B144" s="5" t="s">
        <v>186</v>
      </c>
      <c r="C144" s="5" t="s">
        <v>10180</v>
      </c>
      <c r="D144" s="5">
        <v>15</v>
      </c>
      <c r="E144" s="5" t="s">
        <v>8898</v>
      </c>
      <c r="F144" s="110">
        <v>17.53</v>
      </c>
    </row>
    <row r="145" spans="1:6" x14ac:dyDescent="0.25">
      <c r="A145" s="5">
        <v>1793726</v>
      </c>
      <c r="B145" s="5" t="s">
        <v>186</v>
      </c>
      <c r="C145" s="5" t="s">
        <v>10180</v>
      </c>
      <c r="D145" s="5">
        <v>15</v>
      </c>
      <c r="E145" s="5" t="s">
        <v>8896</v>
      </c>
      <c r="F145" s="110">
        <v>23.54</v>
      </c>
    </row>
    <row r="146" spans="1:6" x14ac:dyDescent="0.25">
      <c r="A146" s="5">
        <v>1793728</v>
      </c>
      <c r="B146" s="5" t="s">
        <v>186</v>
      </c>
      <c r="C146" s="5" t="s">
        <v>10180</v>
      </c>
      <c r="D146" s="5">
        <v>15</v>
      </c>
      <c r="E146" s="5" t="s">
        <v>8897</v>
      </c>
      <c r="F146" s="110">
        <v>26.98</v>
      </c>
    </row>
    <row r="147" spans="1:6" x14ac:dyDescent="0.25">
      <c r="A147" s="5">
        <v>1793729</v>
      </c>
      <c r="B147" s="5" t="s">
        <v>186</v>
      </c>
      <c r="C147" s="5" t="s">
        <v>10180</v>
      </c>
      <c r="D147" s="5">
        <v>15</v>
      </c>
      <c r="E147" s="5" t="s">
        <v>8893</v>
      </c>
      <c r="F147" s="110">
        <v>31.29</v>
      </c>
    </row>
    <row r="148" spans="1:6" x14ac:dyDescent="0.25">
      <c r="A148" s="5">
        <v>1793730</v>
      </c>
      <c r="B148" s="5" t="s">
        <v>186</v>
      </c>
      <c r="C148" s="5" t="s">
        <v>10180</v>
      </c>
      <c r="D148" s="5">
        <v>15</v>
      </c>
      <c r="E148" s="5" t="s">
        <v>8899</v>
      </c>
      <c r="F148" s="110">
        <v>31.29</v>
      </c>
    </row>
    <row r="149" spans="1:6" x14ac:dyDescent="0.25">
      <c r="A149" s="5">
        <v>1458478</v>
      </c>
      <c r="B149" s="5" t="s">
        <v>10184</v>
      </c>
      <c r="C149" s="5" t="s">
        <v>10181</v>
      </c>
      <c r="D149" s="5">
        <v>40</v>
      </c>
      <c r="E149" s="5" t="s">
        <v>10202</v>
      </c>
    </row>
    <row r="150" spans="1:6" x14ac:dyDescent="0.25">
      <c r="A150" s="5">
        <v>1488250</v>
      </c>
      <c r="B150" s="5" t="s">
        <v>10184</v>
      </c>
      <c r="C150" s="5" t="s">
        <v>10181</v>
      </c>
      <c r="D150" s="5">
        <v>40</v>
      </c>
      <c r="E150" s="5" t="s">
        <v>10209</v>
      </c>
    </row>
    <row r="151" spans="1:6" x14ac:dyDescent="0.25">
      <c r="A151" s="5">
        <v>1488252</v>
      </c>
      <c r="B151" s="5" t="s">
        <v>10184</v>
      </c>
      <c r="C151" s="5" t="s">
        <v>10181</v>
      </c>
      <c r="D151" s="5">
        <v>40</v>
      </c>
      <c r="E151" s="5" t="s">
        <v>10214</v>
      </c>
    </row>
    <row r="152" spans="1:6" x14ac:dyDescent="0.25">
      <c r="A152" s="5">
        <v>1488252</v>
      </c>
      <c r="B152" s="5" t="s">
        <v>10184</v>
      </c>
      <c r="C152" s="5" t="s">
        <v>10181</v>
      </c>
      <c r="D152" s="5">
        <v>40</v>
      </c>
      <c r="E152" s="5" t="s">
        <v>10189</v>
      </c>
    </row>
    <row r="153" spans="1:6" x14ac:dyDescent="0.25">
      <c r="A153" s="5">
        <v>1567728</v>
      </c>
      <c r="B153" s="5" t="s">
        <v>10184</v>
      </c>
      <c r="C153" s="5" t="s">
        <v>10181</v>
      </c>
      <c r="D153" s="5">
        <v>40</v>
      </c>
      <c r="E153" s="5" t="s">
        <v>10191</v>
      </c>
    </row>
    <row r="154" spans="1:6" x14ac:dyDescent="0.25">
      <c r="A154" s="5">
        <v>1567728</v>
      </c>
      <c r="B154" s="5" t="s">
        <v>10184</v>
      </c>
      <c r="C154" s="5" t="s">
        <v>10181</v>
      </c>
      <c r="D154" s="5">
        <v>40</v>
      </c>
      <c r="E154" s="5" t="s">
        <v>10200</v>
      </c>
    </row>
    <row r="155" spans="1:6" x14ac:dyDescent="0.25">
      <c r="A155" s="5">
        <v>1567728</v>
      </c>
      <c r="B155" s="5" t="s">
        <v>10184</v>
      </c>
      <c r="C155" s="5" t="s">
        <v>10181</v>
      </c>
      <c r="D155" s="5">
        <v>40</v>
      </c>
      <c r="E155" s="5" t="s">
        <v>10186</v>
      </c>
    </row>
    <row r="156" spans="1:6" x14ac:dyDescent="0.25">
      <c r="A156" s="5">
        <v>1569901</v>
      </c>
      <c r="B156" s="5" t="s">
        <v>10184</v>
      </c>
      <c r="C156" s="5" t="s">
        <v>10181</v>
      </c>
      <c r="D156" s="5">
        <v>40</v>
      </c>
      <c r="E156" s="5" t="s">
        <v>10192</v>
      </c>
    </row>
    <row r="157" spans="1:6" x14ac:dyDescent="0.25">
      <c r="A157" s="5">
        <v>1569901</v>
      </c>
      <c r="B157" s="5" t="s">
        <v>10184</v>
      </c>
      <c r="C157" s="5" t="s">
        <v>10181</v>
      </c>
      <c r="D157" s="5">
        <v>40</v>
      </c>
      <c r="E157" s="5" t="s">
        <v>10187</v>
      </c>
    </row>
    <row r="158" spans="1:6" x14ac:dyDescent="0.25">
      <c r="A158" s="5">
        <v>1569901</v>
      </c>
      <c r="B158" s="5" t="s">
        <v>10184</v>
      </c>
      <c r="C158" s="5" t="s">
        <v>10181</v>
      </c>
      <c r="D158" s="5">
        <v>40</v>
      </c>
      <c r="E158" s="5" t="s">
        <v>10190</v>
      </c>
    </row>
    <row r="159" spans="1:6" x14ac:dyDescent="0.25">
      <c r="A159" s="5">
        <v>1637946</v>
      </c>
      <c r="B159" s="5" t="s">
        <v>10184</v>
      </c>
      <c r="C159" s="5" t="s">
        <v>10181</v>
      </c>
      <c r="D159" s="5">
        <v>40</v>
      </c>
      <c r="E159" s="5" t="s">
        <v>10195</v>
      </c>
    </row>
    <row r="160" spans="1:6" x14ac:dyDescent="0.25">
      <c r="A160" s="5">
        <v>1641042</v>
      </c>
      <c r="B160" s="5" t="s">
        <v>10184</v>
      </c>
      <c r="C160" s="5" t="s">
        <v>10181</v>
      </c>
      <c r="D160" s="5">
        <v>40</v>
      </c>
      <c r="E160" s="5" t="s">
        <v>10210</v>
      </c>
    </row>
    <row r="161" spans="1:5" x14ac:dyDescent="0.25">
      <c r="A161" s="5">
        <v>1655773</v>
      </c>
      <c r="B161" s="5" t="s">
        <v>10184</v>
      </c>
      <c r="C161" s="5" t="s">
        <v>10181</v>
      </c>
      <c r="D161" s="5">
        <v>40</v>
      </c>
      <c r="E161" s="5" t="s">
        <v>10194</v>
      </c>
    </row>
    <row r="162" spans="1:5" x14ac:dyDescent="0.25">
      <c r="A162" s="5">
        <v>1663066</v>
      </c>
      <c r="B162" s="5" t="s">
        <v>10184</v>
      </c>
      <c r="C162" s="5" t="s">
        <v>10182</v>
      </c>
      <c r="D162" s="5">
        <v>55</v>
      </c>
      <c r="E162" s="5" t="s">
        <v>10199</v>
      </c>
    </row>
    <row r="163" spans="1:5" x14ac:dyDescent="0.25">
      <c r="A163" s="5">
        <v>1676930</v>
      </c>
      <c r="B163" s="5" t="s">
        <v>10184</v>
      </c>
      <c r="C163" s="5" t="s">
        <v>10181</v>
      </c>
      <c r="D163" s="5">
        <v>40</v>
      </c>
      <c r="E163" s="5" t="s">
        <v>10197</v>
      </c>
    </row>
    <row r="164" spans="1:5" x14ac:dyDescent="0.25">
      <c r="A164" s="5">
        <v>1676930</v>
      </c>
      <c r="B164" s="5" t="s">
        <v>10184</v>
      </c>
      <c r="C164" s="5" t="s">
        <v>10181</v>
      </c>
      <c r="D164" s="5">
        <v>40</v>
      </c>
      <c r="E164" s="5" t="s">
        <v>10204</v>
      </c>
    </row>
    <row r="165" spans="1:5" x14ac:dyDescent="0.25">
      <c r="A165" s="5">
        <v>1676930</v>
      </c>
      <c r="B165" s="5" t="s">
        <v>10184</v>
      </c>
      <c r="C165" s="5" t="s">
        <v>10181</v>
      </c>
      <c r="D165" s="5">
        <v>40</v>
      </c>
      <c r="E165" s="5" t="s">
        <v>10198</v>
      </c>
    </row>
    <row r="166" spans="1:5" x14ac:dyDescent="0.25">
      <c r="A166" s="5">
        <v>1677237</v>
      </c>
      <c r="B166" s="5" t="s">
        <v>10184</v>
      </c>
      <c r="C166" s="5" t="s">
        <v>10181</v>
      </c>
      <c r="D166" s="5">
        <v>40</v>
      </c>
      <c r="E166" s="5" t="s">
        <v>10208</v>
      </c>
    </row>
    <row r="167" spans="1:5" x14ac:dyDescent="0.25">
      <c r="A167" s="5">
        <v>1677237</v>
      </c>
      <c r="B167" s="5" t="s">
        <v>10184</v>
      </c>
      <c r="C167" s="5" t="s">
        <v>10181</v>
      </c>
      <c r="D167" s="5">
        <v>40</v>
      </c>
      <c r="E167" s="5" t="s">
        <v>10212</v>
      </c>
    </row>
    <row r="168" spans="1:5" x14ac:dyDescent="0.25">
      <c r="A168" s="5">
        <v>1704887</v>
      </c>
      <c r="B168" s="5" t="s">
        <v>10184</v>
      </c>
      <c r="C168" s="5" t="s">
        <v>10181</v>
      </c>
      <c r="D168" s="5">
        <v>40</v>
      </c>
      <c r="E168" s="5" t="s">
        <v>10207</v>
      </c>
    </row>
    <row r="169" spans="1:5" x14ac:dyDescent="0.25">
      <c r="A169" s="5">
        <v>1704887</v>
      </c>
      <c r="B169" s="5" t="s">
        <v>10184</v>
      </c>
      <c r="C169" s="5" t="s">
        <v>10181</v>
      </c>
      <c r="D169" s="5">
        <v>40</v>
      </c>
      <c r="E169" s="5" t="s">
        <v>10205</v>
      </c>
    </row>
    <row r="170" spans="1:5" x14ac:dyDescent="0.25">
      <c r="A170" s="5">
        <v>1704887</v>
      </c>
      <c r="B170" s="5" t="s">
        <v>10184</v>
      </c>
      <c r="C170" s="5" t="s">
        <v>10181</v>
      </c>
      <c r="D170" s="5">
        <v>40</v>
      </c>
      <c r="E170" s="5" t="s">
        <v>10196</v>
      </c>
    </row>
    <row r="171" spans="1:5" x14ac:dyDescent="0.25">
      <c r="A171" s="5">
        <v>1738442</v>
      </c>
      <c r="B171" s="5" t="s">
        <v>10184</v>
      </c>
      <c r="C171" s="5" t="s">
        <v>10181</v>
      </c>
      <c r="D171" s="5">
        <v>40</v>
      </c>
      <c r="E171" s="5" t="s">
        <v>10188</v>
      </c>
    </row>
    <row r="172" spans="1:5" x14ac:dyDescent="0.25">
      <c r="A172" s="5">
        <v>1738442</v>
      </c>
      <c r="B172" s="5" t="s">
        <v>10184</v>
      </c>
      <c r="C172" s="5" t="s">
        <v>10181</v>
      </c>
      <c r="D172" s="5">
        <v>40</v>
      </c>
      <c r="E172" s="5" t="s">
        <v>10201</v>
      </c>
    </row>
    <row r="173" spans="1:5" x14ac:dyDescent="0.25">
      <c r="A173" s="5">
        <v>1738442</v>
      </c>
      <c r="B173" s="5" t="s">
        <v>10184</v>
      </c>
      <c r="C173" s="5" t="s">
        <v>10181</v>
      </c>
      <c r="D173" s="5">
        <v>40</v>
      </c>
      <c r="E173" s="5" t="s">
        <v>10206</v>
      </c>
    </row>
    <row r="174" spans="1:5" x14ac:dyDescent="0.25">
      <c r="A174" s="5">
        <v>1775615</v>
      </c>
      <c r="B174" s="5" t="s">
        <v>10184</v>
      </c>
      <c r="C174" s="5" t="s">
        <v>10181</v>
      </c>
      <c r="D174" s="5">
        <v>40</v>
      </c>
      <c r="E174" s="5" t="s">
        <v>10211</v>
      </c>
    </row>
    <row r="175" spans="1:5" x14ac:dyDescent="0.25">
      <c r="A175" s="5">
        <v>1775615</v>
      </c>
      <c r="B175" s="5" t="s">
        <v>10184</v>
      </c>
      <c r="C175" s="5" t="s">
        <v>10181</v>
      </c>
      <c r="D175" s="5">
        <v>40</v>
      </c>
      <c r="E175" s="5" t="s">
        <v>10203</v>
      </c>
    </row>
    <row r="176" spans="1:5" x14ac:dyDescent="0.25">
      <c r="A176" s="5">
        <v>1775615</v>
      </c>
      <c r="B176" s="5" t="s">
        <v>10184</v>
      </c>
      <c r="C176" s="5" t="s">
        <v>10181</v>
      </c>
      <c r="D176" s="5">
        <v>40</v>
      </c>
      <c r="E176" s="5" t="s">
        <v>10193</v>
      </c>
    </row>
    <row r="177" spans="1:5" x14ac:dyDescent="0.25">
      <c r="A177" s="5">
        <v>1792990</v>
      </c>
      <c r="B177" s="5" t="s">
        <v>10184</v>
      </c>
      <c r="C177" s="5" t="s">
        <v>10185</v>
      </c>
      <c r="D177" s="5">
        <v>40</v>
      </c>
      <c r="E177" s="5" t="s">
        <v>10213</v>
      </c>
    </row>
  </sheetData>
  <sortState xmlns:xlrd2="http://schemas.microsoft.com/office/spreadsheetml/2017/richdata2" ref="A149:E177">
    <sortCondition ref="A149:A177"/>
    <sortCondition ref="E149:E177"/>
  </sortState>
  <conditionalFormatting sqref="A1:A1048576">
    <cfRule type="duplicateValues" dxfId="0" priority="1"/>
  </conditionalFormatting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04"/>
  <sheetViews>
    <sheetView zoomScaleNormal="100" workbookViewId="0">
      <pane ySplit="1" topLeftCell="A457" activePane="bottomLeft" state="frozen"/>
      <selection activeCell="C18" sqref="C18"/>
      <selection pane="bottomLeft" activeCell="T1" sqref="T1"/>
    </sheetView>
  </sheetViews>
  <sheetFormatPr defaultColWidth="9.140625" defaultRowHeight="12.75" x14ac:dyDescent="0.2"/>
  <cols>
    <col min="1" max="1" width="18.7109375" style="1" bestFit="1" customWidth="1"/>
    <col min="2" max="2" width="15.140625" style="1" bestFit="1" customWidth="1"/>
    <col min="3" max="3" width="10.5703125" style="1" bestFit="1" customWidth="1"/>
    <col min="4" max="4" width="12.85546875" style="1" bestFit="1" customWidth="1"/>
    <col min="5" max="5" width="18" style="8" bestFit="1" customWidth="1"/>
    <col min="6" max="6" width="12" style="8" bestFit="1" customWidth="1"/>
    <col min="7" max="7" width="10.42578125" style="8" bestFit="1" customWidth="1"/>
    <col min="8" max="8" width="13.5703125" style="1" bestFit="1" customWidth="1"/>
    <col min="9" max="9" width="8.140625" style="1" bestFit="1" customWidth="1"/>
    <col min="10" max="10" width="12.28515625" style="1" bestFit="1" customWidth="1"/>
    <col min="11" max="11" width="9" style="1" bestFit="1" customWidth="1"/>
    <col min="12" max="12" width="9.7109375" style="1" bestFit="1" customWidth="1"/>
    <col min="13" max="13" width="8.7109375" style="1" bestFit="1" customWidth="1"/>
    <col min="14" max="14" width="7" style="1" bestFit="1" customWidth="1"/>
    <col min="15" max="15" width="3.140625" style="8" bestFit="1" customWidth="1"/>
    <col min="16" max="16" width="10.5703125" style="1" bestFit="1" customWidth="1"/>
    <col min="17" max="17" width="5" style="1" bestFit="1" customWidth="1"/>
    <col min="18" max="18" width="4.140625" style="1" bestFit="1" customWidth="1"/>
    <col min="19" max="19" width="8.140625" style="1" bestFit="1" customWidth="1"/>
    <col min="20" max="20" width="8.7109375" style="1" bestFit="1" customWidth="1"/>
    <col min="21" max="21" width="8.140625" style="1" bestFit="1" customWidth="1"/>
    <col min="22" max="22" width="10" style="1" bestFit="1" customWidth="1"/>
    <col min="23" max="16384" width="9.140625" style="1"/>
  </cols>
  <sheetData>
    <row r="1" spans="1:22" x14ac:dyDescent="0.2">
      <c r="A1" s="20" t="s">
        <v>0</v>
      </c>
      <c r="B1" s="20" t="s">
        <v>1</v>
      </c>
      <c r="C1" s="21" t="s">
        <v>2</v>
      </c>
      <c r="D1" s="22" t="s">
        <v>3</v>
      </c>
      <c r="E1" s="26" t="s">
        <v>4</v>
      </c>
      <c r="F1" s="26" t="s">
        <v>5</v>
      </c>
      <c r="G1" s="21" t="s">
        <v>6</v>
      </c>
      <c r="H1" s="20" t="s">
        <v>7</v>
      </c>
      <c r="I1" s="24" t="s">
        <v>190</v>
      </c>
      <c r="J1" s="34" t="s">
        <v>1288</v>
      </c>
      <c r="K1" s="24" t="s">
        <v>8</v>
      </c>
      <c r="L1" s="25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23" t="s">
        <v>14</v>
      </c>
      <c r="R1" s="33" t="s">
        <v>15</v>
      </c>
      <c r="S1" s="7" t="s">
        <v>16</v>
      </c>
      <c r="T1" s="7" t="s">
        <v>1289</v>
      </c>
      <c r="V1" s="8"/>
    </row>
    <row r="2" spans="1:22" x14ac:dyDescent="0.2">
      <c r="A2" s="1" t="s">
        <v>1382</v>
      </c>
      <c r="B2" s="1" t="s">
        <v>1383</v>
      </c>
      <c r="C2" s="18">
        <v>44924</v>
      </c>
      <c r="D2" s="8">
        <v>-64.47</v>
      </c>
      <c r="E2" s="27">
        <v>0</v>
      </c>
      <c r="F2" s="27">
        <v>-64.47</v>
      </c>
      <c r="G2" s="18">
        <v>44924</v>
      </c>
      <c r="H2" s="1" t="s">
        <v>1384</v>
      </c>
      <c r="I2" s="19">
        <v>1585794</v>
      </c>
      <c r="J2" s="19" t="s">
        <v>1338</v>
      </c>
      <c r="K2" s="19">
        <v>169062</v>
      </c>
      <c r="L2" s="28">
        <v>44929</v>
      </c>
      <c r="M2" s="1" t="str">
        <f>VLOOKUP(I2,'ITEM#'!A:B,2,0)</f>
        <v>Costco01</v>
      </c>
      <c r="N2" s="11" t="s">
        <v>1291</v>
      </c>
      <c r="O2" s="11"/>
      <c r="P2" s="12">
        <f>VLOOKUP(I2,'ITEM#'!A:D,4,0)</f>
        <v>-64.47</v>
      </c>
      <c r="Q2" s="11"/>
      <c r="R2" s="13">
        <f t="shared" ref="R2:R65" si="0">F2/P2</f>
        <v>1</v>
      </c>
      <c r="S2" s="11"/>
      <c r="T2" s="1" t="s">
        <v>1289</v>
      </c>
      <c r="V2" s="8"/>
    </row>
    <row r="3" spans="1:22" x14ac:dyDescent="0.2">
      <c r="A3" s="1" t="s">
        <v>1382</v>
      </c>
      <c r="B3" s="1" t="s">
        <v>1385</v>
      </c>
      <c r="C3" s="18">
        <v>44924</v>
      </c>
      <c r="D3" s="8">
        <v>-25.55</v>
      </c>
      <c r="E3" s="27">
        <v>0</v>
      </c>
      <c r="F3" s="27">
        <v>-25.55</v>
      </c>
      <c r="G3" s="18">
        <v>44924</v>
      </c>
      <c r="H3" s="1" t="s">
        <v>1386</v>
      </c>
      <c r="I3" s="19">
        <v>1516597</v>
      </c>
      <c r="J3" s="19" t="s">
        <v>1303</v>
      </c>
      <c r="K3" s="19">
        <v>169062</v>
      </c>
      <c r="L3" s="28">
        <v>44929</v>
      </c>
      <c r="M3" s="1" t="str">
        <f>VLOOKUP(I3,'ITEM#'!A:B,2,0)</f>
        <v>Costco01</v>
      </c>
      <c r="N3" s="11" t="s">
        <v>1291</v>
      </c>
      <c r="O3" s="11"/>
      <c r="P3" s="12">
        <f>VLOOKUP(I3,'ITEM#'!A:D,4,0)</f>
        <v>-25.55</v>
      </c>
      <c r="Q3" s="11"/>
      <c r="R3" s="13">
        <f t="shared" si="0"/>
        <v>1</v>
      </c>
      <c r="S3" s="11"/>
      <c r="T3" s="1" t="s">
        <v>1289</v>
      </c>
      <c r="V3" s="8"/>
    </row>
    <row r="4" spans="1:22" x14ac:dyDescent="0.2">
      <c r="A4" s="1" t="s">
        <v>1382</v>
      </c>
      <c r="B4" s="1" t="s">
        <v>1387</v>
      </c>
      <c r="C4" s="18">
        <v>44924</v>
      </c>
      <c r="D4" s="8">
        <v>-51.1</v>
      </c>
      <c r="E4" s="27">
        <v>0</v>
      </c>
      <c r="F4" s="27">
        <v>-51.1</v>
      </c>
      <c r="G4" s="18">
        <v>44924</v>
      </c>
      <c r="H4" s="1" t="s">
        <v>1388</v>
      </c>
      <c r="I4" s="19">
        <v>1516594</v>
      </c>
      <c r="J4" s="19" t="s">
        <v>1313</v>
      </c>
      <c r="K4" s="19">
        <v>169062</v>
      </c>
      <c r="L4" s="28">
        <v>44929</v>
      </c>
      <c r="M4" s="1" t="str">
        <f>VLOOKUP(I4,'ITEM#'!A:B,2,0)</f>
        <v>Costco01</v>
      </c>
      <c r="N4" s="11" t="s">
        <v>1291</v>
      </c>
      <c r="O4" s="11"/>
      <c r="P4" s="12">
        <f>VLOOKUP(I4,'ITEM#'!A:D,4,0)</f>
        <v>-25.55</v>
      </c>
      <c r="Q4" s="11"/>
      <c r="R4" s="13">
        <f t="shared" si="0"/>
        <v>2</v>
      </c>
      <c r="S4" s="11"/>
      <c r="T4" s="1" t="s">
        <v>1289</v>
      </c>
      <c r="V4" s="8"/>
    </row>
    <row r="5" spans="1:22" x14ac:dyDescent="0.2">
      <c r="A5" s="1" t="s">
        <v>1382</v>
      </c>
      <c r="B5" s="1" t="s">
        <v>1389</v>
      </c>
      <c r="C5" s="18">
        <v>44924</v>
      </c>
      <c r="D5" s="8">
        <v>-96.4</v>
      </c>
      <c r="E5" s="27">
        <v>-10.55</v>
      </c>
      <c r="F5" s="27">
        <v>-85.85</v>
      </c>
      <c r="G5" s="18">
        <v>44924</v>
      </c>
      <c r="H5" s="1" t="s">
        <v>1390</v>
      </c>
      <c r="I5" s="19">
        <v>1662421</v>
      </c>
      <c r="J5" s="19" t="s">
        <v>1300</v>
      </c>
      <c r="K5" s="19">
        <v>169062</v>
      </c>
      <c r="L5" s="28">
        <v>44929</v>
      </c>
      <c r="M5" s="1" t="str">
        <f>VLOOKUP(I5,'ITEM#'!A:B,2,0)</f>
        <v>Costco01</v>
      </c>
      <c r="N5" s="11" t="s">
        <v>1301</v>
      </c>
      <c r="O5" s="11"/>
      <c r="P5" s="12">
        <f>VLOOKUP(I5,'ITEM#'!A:D,4,0)</f>
        <v>-85.85</v>
      </c>
      <c r="Q5" s="11"/>
      <c r="R5" s="13">
        <f t="shared" si="0"/>
        <v>1</v>
      </c>
      <c r="S5" s="11"/>
      <c r="T5" s="1" t="s">
        <v>1289</v>
      </c>
      <c r="V5" s="8"/>
    </row>
    <row r="6" spans="1:22" x14ac:dyDescent="0.2">
      <c r="A6" s="1" t="s">
        <v>1382</v>
      </c>
      <c r="B6" s="1" t="s">
        <v>1391</v>
      </c>
      <c r="C6" s="18">
        <v>44924</v>
      </c>
      <c r="D6" s="8">
        <v>-39</v>
      </c>
      <c r="E6" s="27">
        <v>0</v>
      </c>
      <c r="F6" s="27">
        <v>-39</v>
      </c>
      <c r="G6" s="18">
        <v>44924</v>
      </c>
      <c r="H6" s="1" t="s">
        <v>1392</v>
      </c>
      <c r="I6" s="19">
        <v>1529946</v>
      </c>
      <c r="J6" s="19" t="s">
        <v>1306</v>
      </c>
      <c r="K6" s="19">
        <v>169062</v>
      </c>
      <c r="L6" s="28">
        <v>44929</v>
      </c>
      <c r="M6" s="1" t="str">
        <f>VLOOKUP(I6,'ITEM#'!A:B,2,0)</f>
        <v>Costco01</v>
      </c>
      <c r="N6" s="11" t="s">
        <v>1291</v>
      </c>
      <c r="O6" s="11"/>
      <c r="P6" s="12">
        <f>VLOOKUP(I6,'ITEM#'!A:D,4,0)</f>
        <v>-39</v>
      </c>
      <c r="Q6" s="11"/>
      <c r="R6" s="13">
        <f t="shared" si="0"/>
        <v>1</v>
      </c>
      <c r="S6" s="11"/>
      <c r="T6" s="1" t="s">
        <v>1289</v>
      </c>
      <c r="V6" s="8"/>
    </row>
    <row r="7" spans="1:22" x14ac:dyDescent="0.2">
      <c r="A7" s="1" t="s">
        <v>1382</v>
      </c>
      <c r="B7" s="1" t="s">
        <v>1393</v>
      </c>
      <c r="C7" s="18">
        <v>44924</v>
      </c>
      <c r="D7" s="8">
        <v>-78</v>
      </c>
      <c r="E7" s="27">
        <v>0</v>
      </c>
      <c r="F7" s="27">
        <v>-78</v>
      </c>
      <c r="G7" s="18">
        <v>44924</v>
      </c>
      <c r="H7" s="1" t="s">
        <v>1394</v>
      </c>
      <c r="I7" s="19">
        <v>1529947</v>
      </c>
      <c r="J7" s="19" t="s">
        <v>1294</v>
      </c>
      <c r="K7" s="19">
        <v>169062</v>
      </c>
      <c r="L7" s="28">
        <v>44929</v>
      </c>
      <c r="M7" s="1" t="str">
        <f>VLOOKUP(I7,'ITEM#'!A:B,2,0)</f>
        <v>Costco01</v>
      </c>
      <c r="N7" s="11" t="s">
        <v>1291</v>
      </c>
      <c r="O7" s="11"/>
      <c r="P7" s="12">
        <f>VLOOKUP(I7,'ITEM#'!A:D,4,0)</f>
        <v>-39</v>
      </c>
      <c r="Q7" s="11"/>
      <c r="R7" s="13">
        <f t="shared" si="0"/>
        <v>2</v>
      </c>
      <c r="S7" s="11"/>
      <c r="T7" s="1" t="s">
        <v>1289</v>
      </c>
      <c r="V7" s="8"/>
    </row>
    <row r="8" spans="1:22" x14ac:dyDescent="0.2">
      <c r="A8" s="1" t="s">
        <v>1382</v>
      </c>
      <c r="B8" s="1" t="s">
        <v>1393</v>
      </c>
      <c r="C8" s="18">
        <v>44924</v>
      </c>
      <c r="D8" s="8">
        <v>-64.47</v>
      </c>
      <c r="E8" s="27">
        <v>0</v>
      </c>
      <c r="F8" s="27">
        <v>-64.47</v>
      </c>
      <c r="G8" s="18">
        <v>44924</v>
      </c>
      <c r="H8" s="1" t="s">
        <v>1394</v>
      </c>
      <c r="I8" s="19">
        <v>1585797</v>
      </c>
      <c r="J8" s="19" t="s">
        <v>1305</v>
      </c>
      <c r="K8" s="19">
        <v>169062</v>
      </c>
      <c r="L8" s="28">
        <v>44929</v>
      </c>
      <c r="M8" s="1" t="str">
        <f>VLOOKUP(I8,'ITEM#'!A:B,2,0)</f>
        <v>Costco01</v>
      </c>
      <c r="N8" s="11" t="s">
        <v>1291</v>
      </c>
      <c r="O8" s="11"/>
      <c r="P8" s="12">
        <f>VLOOKUP(I8,'ITEM#'!A:D,4,0)</f>
        <v>-64.47</v>
      </c>
      <c r="Q8" s="11"/>
      <c r="R8" s="13">
        <f t="shared" si="0"/>
        <v>1</v>
      </c>
      <c r="S8" s="11"/>
      <c r="T8" s="1" t="s">
        <v>1289</v>
      </c>
      <c r="V8" s="8"/>
    </row>
    <row r="9" spans="1:22" x14ac:dyDescent="0.2">
      <c r="A9" s="1" t="s">
        <v>1382</v>
      </c>
      <c r="B9" s="1" t="s">
        <v>1395</v>
      </c>
      <c r="C9" s="18">
        <v>44924</v>
      </c>
      <c r="D9" s="8">
        <v>-38.08</v>
      </c>
      <c r="E9" s="27">
        <v>-9.93</v>
      </c>
      <c r="F9" s="27">
        <v>-28.15</v>
      </c>
      <c r="G9" s="18">
        <v>44924</v>
      </c>
      <c r="H9" s="1" t="s">
        <v>1396</v>
      </c>
      <c r="I9" s="19">
        <v>1540781</v>
      </c>
      <c r="J9" s="19" t="s">
        <v>1308</v>
      </c>
      <c r="K9" s="19">
        <v>169062</v>
      </c>
      <c r="L9" s="28">
        <v>44929</v>
      </c>
      <c r="M9" s="1" t="str">
        <f>VLOOKUP(I9,'ITEM#'!A:B,2,0)</f>
        <v>Costco01</v>
      </c>
      <c r="N9" s="11" t="s">
        <v>1298</v>
      </c>
      <c r="O9" s="11"/>
      <c r="P9" s="12">
        <f>VLOOKUP(I9,'ITEM#'!A:D,4,0)</f>
        <v>-28.15</v>
      </c>
      <c r="Q9" s="11"/>
      <c r="R9" s="13">
        <f t="shared" si="0"/>
        <v>1</v>
      </c>
      <c r="S9" s="11"/>
      <c r="T9" s="1" t="s">
        <v>1289</v>
      </c>
      <c r="V9" s="8"/>
    </row>
    <row r="10" spans="1:22" x14ac:dyDescent="0.2">
      <c r="A10" s="1" t="s">
        <v>1382</v>
      </c>
      <c r="B10" s="1" t="s">
        <v>1395</v>
      </c>
      <c r="C10" s="18">
        <v>44924</v>
      </c>
      <c r="D10" s="8">
        <v>-84.08</v>
      </c>
      <c r="E10" s="27">
        <v>-20.88</v>
      </c>
      <c r="F10" s="27">
        <v>-63.2</v>
      </c>
      <c r="G10" s="18">
        <v>44924</v>
      </c>
      <c r="H10" s="1" t="s">
        <v>1396</v>
      </c>
      <c r="I10" s="19">
        <v>1593359</v>
      </c>
      <c r="J10" s="19" t="s">
        <v>1316</v>
      </c>
      <c r="K10" s="19">
        <v>169062</v>
      </c>
      <c r="L10" s="28">
        <v>44929</v>
      </c>
      <c r="M10" s="1" t="str">
        <f>VLOOKUP(I10,'ITEM#'!A:B,2,0)</f>
        <v>Costco01</v>
      </c>
      <c r="N10" s="11" t="s">
        <v>1298</v>
      </c>
      <c r="O10" s="11"/>
      <c r="P10" s="12">
        <f>VLOOKUP(I10,'ITEM#'!A:D,4,0)</f>
        <v>-31.6</v>
      </c>
      <c r="Q10" s="11"/>
      <c r="R10" s="13">
        <f t="shared" si="0"/>
        <v>2</v>
      </c>
      <c r="S10" s="11"/>
      <c r="T10" s="1" t="s">
        <v>1289</v>
      </c>
    </row>
    <row r="11" spans="1:22" x14ac:dyDescent="0.2">
      <c r="A11" s="1" t="s">
        <v>1382</v>
      </c>
      <c r="B11" s="1" t="s">
        <v>1395</v>
      </c>
      <c r="C11" s="18">
        <v>44924</v>
      </c>
      <c r="D11" s="8">
        <v>-175.2</v>
      </c>
      <c r="E11" s="27">
        <v>-20.5</v>
      </c>
      <c r="F11" s="27">
        <v>-154.69999999999999</v>
      </c>
      <c r="G11" s="18">
        <v>44924</v>
      </c>
      <c r="H11" s="1" t="s">
        <v>1396</v>
      </c>
      <c r="I11" s="19">
        <v>1662420</v>
      </c>
      <c r="J11" s="19" t="s">
        <v>1318</v>
      </c>
      <c r="K11" s="19">
        <v>169062</v>
      </c>
      <c r="L11" s="28">
        <v>44929</v>
      </c>
      <c r="M11" s="1" t="str">
        <f>VLOOKUP(I11,'ITEM#'!A:B,2,0)</f>
        <v>Costco01</v>
      </c>
      <c r="N11" s="11" t="s">
        <v>1301</v>
      </c>
      <c r="O11" s="11"/>
      <c r="P11" s="12">
        <f>VLOOKUP(I11,'ITEM#'!A:D,4,0)</f>
        <v>-77.349999999999994</v>
      </c>
      <c r="Q11" s="11"/>
      <c r="R11" s="13">
        <f t="shared" si="0"/>
        <v>2</v>
      </c>
      <c r="S11" s="11"/>
      <c r="T11" s="1" t="s">
        <v>1289</v>
      </c>
    </row>
    <row r="12" spans="1:22" x14ac:dyDescent="0.2">
      <c r="A12" s="1" t="s">
        <v>1382</v>
      </c>
      <c r="B12" s="1" t="s">
        <v>1395</v>
      </c>
      <c r="C12" s="18">
        <v>44924</v>
      </c>
      <c r="D12" s="8">
        <v>-96.4</v>
      </c>
      <c r="E12" s="27">
        <v>-10.55</v>
      </c>
      <c r="F12" s="27">
        <v>-85.85</v>
      </c>
      <c r="G12" s="18">
        <v>44924</v>
      </c>
      <c r="H12" s="1" t="s">
        <v>1396</v>
      </c>
      <c r="I12" s="19">
        <v>1662421</v>
      </c>
      <c r="J12" s="19" t="s">
        <v>1300</v>
      </c>
      <c r="K12" s="19">
        <v>169062</v>
      </c>
      <c r="L12" s="28">
        <v>44929</v>
      </c>
      <c r="M12" s="1" t="str">
        <f>VLOOKUP(I12,'ITEM#'!A:B,2,0)</f>
        <v>Costco01</v>
      </c>
      <c r="N12" s="11" t="s">
        <v>1301</v>
      </c>
      <c r="O12" s="11"/>
      <c r="P12" s="12">
        <f>VLOOKUP(I12,'ITEM#'!A:D,4,0)</f>
        <v>-85.85</v>
      </c>
      <c r="Q12" s="11"/>
      <c r="R12" s="13">
        <f t="shared" si="0"/>
        <v>1</v>
      </c>
      <c r="S12" s="11"/>
      <c r="T12" s="1" t="s">
        <v>1289</v>
      </c>
    </row>
    <row r="13" spans="1:22" x14ac:dyDescent="0.2">
      <c r="A13" s="1" t="s">
        <v>1382</v>
      </c>
      <c r="B13" s="1" t="s">
        <v>1395</v>
      </c>
      <c r="C13" s="18">
        <v>44924</v>
      </c>
      <c r="D13" s="8">
        <v>-96.4</v>
      </c>
      <c r="E13" s="27">
        <v>-10.55</v>
      </c>
      <c r="F13" s="27">
        <v>-85.85</v>
      </c>
      <c r="G13" s="18">
        <v>44924</v>
      </c>
      <c r="H13" s="1" t="s">
        <v>1396</v>
      </c>
      <c r="I13" s="19">
        <v>1662422</v>
      </c>
      <c r="J13" s="19" t="s">
        <v>1327</v>
      </c>
      <c r="K13" s="19">
        <v>169062</v>
      </c>
      <c r="L13" s="28">
        <v>44929</v>
      </c>
      <c r="M13" s="1" t="str">
        <f>VLOOKUP(I13,'ITEM#'!A:B,2,0)</f>
        <v>Costco01</v>
      </c>
      <c r="N13" s="11" t="s">
        <v>1301</v>
      </c>
      <c r="O13" s="11"/>
      <c r="P13" s="12">
        <f>VLOOKUP(I13,'ITEM#'!A:D,4,0)</f>
        <v>-85.85</v>
      </c>
      <c r="Q13" s="11"/>
      <c r="R13" s="13">
        <f t="shared" si="0"/>
        <v>1</v>
      </c>
      <c r="S13" s="11"/>
      <c r="T13" s="1" t="s">
        <v>1289</v>
      </c>
    </row>
    <row r="14" spans="1:22" x14ac:dyDescent="0.2">
      <c r="A14" s="1" t="s">
        <v>1382</v>
      </c>
      <c r="B14" s="1" t="s">
        <v>1397</v>
      </c>
      <c r="C14" s="18">
        <v>44924</v>
      </c>
      <c r="D14" s="8">
        <v>-84.14</v>
      </c>
      <c r="E14" s="27">
        <v>0</v>
      </c>
      <c r="F14" s="27">
        <v>-84.14</v>
      </c>
      <c r="G14" s="18">
        <v>44924</v>
      </c>
      <c r="H14" s="1" t="s">
        <v>1398</v>
      </c>
      <c r="I14" s="19">
        <v>1514684</v>
      </c>
      <c r="J14" s="19" t="s">
        <v>1324</v>
      </c>
      <c r="K14" s="19">
        <v>169062</v>
      </c>
      <c r="L14" s="28">
        <v>44929</v>
      </c>
      <c r="M14" s="1" t="str">
        <f>VLOOKUP(I14,'ITEM#'!A:B,2,0)</f>
        <v>Costco01</v>
      </c>
      <c r="N14" s="11" t="s">
        <v>1291</v>
      </c>
      <c r="O14" s="11"/>
      <c r="P14" s="12">
        <f>VLOOKUP(I14,'ITEM#'!A:D,4,0)</f>
        <v>-42.07</v>
      </c>
      <c r="Q14" s="11"/>
      <c r="R14" s="13">
        <f t="shared" si="0"/>
        <v>2</v>
      </c>
      <c r="S14" s="11"/>
      <c r="T14" s="1" t="s">
        <v>1289</v>
      </c>
    </row>
    <row r="15" spans="1:22" x14ac:dyDescent="0.2">
      <c r="A15" s="1" t="s">
        <v>1382</v>
      </c>
      <c r="B15" s="1" t="s">
        <v>1397</v>
      </c>
      <c r="C15" s="18">
        <v>44924</v>
      </c>
      <c r="D15" s="8">
        <v>-68.63</v>
      </c>
      <c r="E15" s="27">
        <v>0</v>
      </c>
      <c r="F15" s="27">
        <v>-68.63</v>
      </c>
      <c r="G15" s="18">
        <v>44924</v>
      </c>
      <c r="H15" s="1" t="s">
        <v>1398</v>
      </c>
      <c r="I15" s="19">
        <v>1529951</v>
      </c>
      <c r="J15" s="19" t="s">
        <v>1326</v>
      </c>
      <c r="K15" s="19">
        <v>169062</v>
      </c>
      <c r="L15" s="28">
        <v>44929</v>
      </c>
      <c r="M15" s="1" t="str">
        <f>VLOOKUP(I15,'ITEM#'!A:B,2,0)</f>
        <v>Costco01</v>
      </c>
      <c r="N15" s="11" t="s">
        <v>1291</v>
      </c>
      <c r="O15" s="11"/>
      <c r="P15" s="12">
        <f>VLOOKUP(I15,'ITEM#'!A:D,4,0)</f>
        <v>-68.63</v>
      </c>
      <c r="Q15" s="11"/>
      <c r="R15" s="13">
        <f t="shared" si="0"/>
        <v>1</v>
      </c>
      <c r="S15" s="11"/>
      <c r="T15" s="1" t="s">
        <v>1289</v>
      </c>
    </row>
    <row r="16" spans="1:22" x14ac:dyDescent="0.2">
      <c r="A16" s="1" t="s">
        <v>1382</v>
      </c>
      <c r="B16" s="1" t="s">
        <v>1397</v>
      </c>
      <c r="C16" s="18">
        <v>44924</v>
      </c>
      <c r="D16" s="8">
        <v>-70.62</v>
      </c>
      <c r="E16" s="27">
        <v>0</v>
      </c>
      <c r="F16" s="27">
        <v>-70.62</v>
      </c>
      <c r="G16" s="18">
        <v>44924</v>
      </c>
      <c r="H16" s="1" t="s">
        <v>1398</v>
      </c>
      <c r="I16" s="19">
        <v>1585900</v>
      </c>
      <c r="J16" s="19" t="s">
        <v>1320</v>
      </c>
      <c r="K16" s="19">
        <v>169062</v>
      </c>
      <c r="L16" s="28">
        <v>44929</v>
      </c>
      <c r="M16" s="1" t="str">
        <f>VLOOKUP(I16,'ITEM#'!A:B,2,0)</f>
        <v>Costco01</v>
      </c>
      <c r="N16" s="11" t="s">
        <v>1291</v>
      </c>
      <c r="O16" s="11"/>
      <c r="P16" s="12">
        <f>VLOOKUP(I16,'ITEM#'!A:D,4,0)</f>
        <v>-70.62</v>
      </c>
      <c r="Q16" s="11"/>
      <c r="R16" s="13">
        <f t="shared" si="0"/>
        <v>1</v>
      </c>
      <c r="S16" s="11"/>
      <c r="T16" s="1" t="s">
        <v>1289</v>
      </c>
    </row>
    <row r="17" spans="1:20" x14ac:dyDescent="0.2">
      <c r="A17" s="1" t="s">
        <v>1399</v>
      </c>
      <c r="B17" s="1" t="s">
        <v>1467</v>
      </c>
      <c r="C17" s="18">
        <v>44925</v>
      </c>
      <c r="D17" s="8">
        <v>-64.47</v>
      </c>
      <c r="E17" s="27">
        <v>0</v>
      </c>
      <c r="F17" s="27">
        <v>-64.47</v>
      </c>
      <c r="G17" s="18">
        <v>44925</v>
      </c>
      <c r="H17" s="1" t="s">
        <v>1400</v>
      </c>
      <c r="I17" s="19">
        <v>1585795</v>
      </c>
      <c r="J17" s="19" t="s">
        <v>1290</v>
      </c>
      <c r="K17" s="19">
        <v>169208</v>
      </c>
      <c r="L17" s="28">
        <v>44930</v>
      </c>
      <c r="M17" s="1" t="str">
        <f>VLOOKUP(I17,'ITEM#'!A:B,2,0)</f>
        <v>Costco01</v>
      </c>
      <c r="N17" s="11" t="s">
        <v>1291</v>
      </c>
      <c r="O17" s="11"/>
      <c r="P17" s="12">
        <f>VLOOKUP(I17,'ITEM#'!A:D,4,0)</f>
        <v>-64.47</v>
      </c>
      <c r="Q17" s="11"/>
      <c r="R17" s="13">
        <f t="shared" si="0"/>
        <v>1</v>
      </c>
      <c r="S17" s="11"/>
      <c r="T17" s="1" t="s">
        <v>1289</v>
      </c>
    </row>
    <row r="18" spans="1:20" x14ac:dyDescent="0.2">
      <c r="A18" s="1" t="s">
        <v>1399</v>
      </c>
      <c r="B18" s="1" t="s">
        <v>1468</v>
      </c>
      <c r="C18" s="18">
        <v>44928</v>
      </c>
      <c r="D18" s="8">
        <v>-70.62</v>
      </c>
      <c r="E18" s="27">
        <v>0</v>
      </c>
      <c r="F18" s="27">
        <v>-70.62</v>
      </c>
      <c r="G18" s="18">
        <v>44928</v>
      </c>
      <c r="H18" s="1" t="s">
        <v>1401</v>
      </c>
      <c r="I18" s="19">
        <v>1585901</v>
      </c>
      <c r="J18" s="19" t="s">
        <v>1347</v>
      </c>
      <c r="K18" s="19">
        <v>169208</v>
      </c>
      <c r="L18" s="28">
        <v>44930</v>
      </c>
      <c r="M18" s="1" t="str">
        <f>VLOOKUP(I18,'ITEM#'!A:B,2,0)</f>
        <v>Costco01</v>
      </c>
      <c r="N18" s="11" t="s">
        <v>1291</v>
      </c>
      <c r="O18" s="11"/>
      <c r="P18" s="12">
        <f>VLOOKUP(I18,'ITEM#'!A:D,4,0)</f>
        <v>-70.62</v>
      </c>
      <c r="Q18" s="11"/>
      <c r="R18" s="13">
        <f t="shared" si="0"/>
        <v>1</v>
      </c>
      <c r="T18" s="1" t="s">
        <v>1289</v>
      </c>
    </row>
    <row r="19" spans="1:20" x14ac:dyDescent="0.2">
      <c r="A19" s="1" t="s">
        <v>1399</v>
      </c>
      <c r="B19" s="1" t="s">
        <v>1469</v>
      </c>
      <c r="C19" s="18">
        <v>44928</v>
      </c>
      <c r="D19" s="8">
        <v>-70.62</v>
      </c>
      <c r="E19" s="27">
        <v>0</v>
      </c>
      <c r="F19" s="27">
        <v>-70.62</v>
      </c>
      <c r="G19" s="18">
        <v>44928</v>
      </c>
      <c r="H19" s="1" t="s">
        <v>1402</v>
      </c>
      <c r="I19" s="19">
        <v>1585799</v>
      </c>
      <c r="J19" s="19" t="s">
        <v>1292</v>
      </c>
      <c r="K19" s="19">
        <v>169208</v>
      </c>
      <c r="L19" s="28">
        <v>44930</v>
      </c>
      <c r="M19" s="1" t="str">
        <f>VLOOKUP(I19,'ITEM#'!A:B,2,0)</f>
        <v>Costco01</v>
      </c>
      <c r="N19" s="11" t="s">
        <v>1291</v>
      </c>
      <c r="O19" s="11"/>
      <c r="P19" s="12">
        <f>VLOOKUP(I19,'ITEM#'!A:D,4,0)</f>
        <v>-70.62</v>
      </c>
      <c r="Q19" s="11"/>
      <c r="R19" s="13">
        <f t="shared" si="0"/>
        <v>1</v>
      </c>
      <c r="T19" s="1" t="s">
        <v>1289</v>
      </c>
    </row>
    <row r="20" spans="1:20" x14ac:dyDescent="0.2">
      <c r="A20" s="1" t="s">
        <v>1399</v>
      </c>
      <c r="B20" s="1" t="s">
        <v>1470</v>
      </c>
      <c r="C20" s="18">
        <v>44926</v>
      </c>
      <c r="D20" s="8">
        <v>-25.74</v>
      </c>
      <c r="E20" s="27">
        <v>-8.59</v>
      </c>
      <c r="F20" s="27">
        <v>-17.149999999999999</v>
      </c>
      <c r="G20" s="18">
        <v>44926</v>
      </c>
      <c r="H20" s="1" t="s">
        <v>1403</v>
      </c>
      <c r="I20" s="19">
        <v>1408977</v>
      </c>
      <c r="J20" s="19" t="s">
        <v>1312</v>
      </c>
      <c r="K20" s="19">
        <v>169208</v>
      </c>
      <c r="L20" s="28">
        <v>44930</v>
      </c>
      <c r="M20" s="1" t="str">
        <f>VLOOKUP(I20,'ITEM#'!A:B,2,0)</f>
        <v>Costco01</v>
      </c>
      <c r="N20" s="11" t="s">
        <v>1311</v>
      </c>
      <c r="O20" s="11"/>
      <c r="P20" s="12">
        <f>VLOOKUP(I20,'ITEM#'!A:D,4,0)</f>
        <v>-17.149999999999999</v>
      </c>
      <c r="Q20" s="11"/>
      <c r="R20" s="13">
        <f t="shared" si="0"/>
        <v>1</v>
      </c>
      <c r="T20" s="1" t="s">
        <v>1289</v>
      </c>
    </row>
    <row r="21" spans="1:20" x14ac:dyDescent="0.2">
      <c r="A21" s="1" t="s">
        <v>1399</v>
      </c>
      <c r="B21" s="1" t="s">
        <v>1471</v>
      </c>
      <c r="C21" s="18">
        <v>44925</v>
      </c>
      <c r="D21" s="8">
        <v>-141.24</v>
      </c>
      <c r="E21" s="27">
        <v>0</v>
      </c>
      <c r="F21" s="27">
        <v>-141.24</v>
      </c>
      <c r="G21" s="18">
        <v>44925</v>
      </c>
      <c r="H21" s="1" t="s">
        <v>1404</v>
      </c>
      <c r="I21" s="19">
        <v>1585799</v>
      </c>
      <c r="J21" s="19" t="s">
        <v>1292</v>
      </c>
      <c r="K21" s="19">
        <v>169208</v>
      </c>
      <c r="L21" s="28">
        <v>44930</v>
      </c>
      <c r="M21" s="1" t="str">
        <f>VLOOKUP(I21,'ITEM#'!A:B,2,0)</f>
        <v>Costco01</v>
      </c>
      <c r="N21" s="11" t="s">
        <v>1291</v>
      </c>
      <c r="O21" s="11"/>
      <c r="P21" s="12">
        <f>VLOOKUP(I21,'ITEM#'!A:D,4,0)</f>
        <v>-70.62</v>
      </c>
      <c r="Q21" s="11"/>
      <c r="R21" s="13">
        <f t="shared" si="0"/>
        <v>2</v>
      </c>
      <c r="T21" s="1" t="s">
        <v>1289</v>
      </c>
    </row>
    <row r="22" spans="1:20" x14ac:dyDescent="0.2">
      <c r="A22" s="1" t="s">
        <v>1399</v>
      </c>
      <c r="B22" s="1" t="s">
        <v>1472</v>
      </c>
      <c r="C22" s="18">
        <v>44925</v>
      </c>
      <c r="D22" s="8">
        <v>-64.47</v>
      </c>
      <c r="E22" s="27">
        <v>0</v>
      </c>
      <c r="F22" s="27">
        <v>-64.47</v>
      </c>
      <c r="G22" s="18">
        <v>44925</v>
      </c>
      <c r="H22" s="1" t="s">
        <v>1405</v>
      </c>
      <c r="I22" s="19">
        <v>1585795</v>
      </c>
      <c r="J22" s="19" t="s">
        <v>1290</v>
      </c>
      <c r="K22" s="19">
        <v>169208</v>
      </c>
      <c r="L22" s="28">
        <v>44930</v>
      </c>
      <c r="M22" s="1" t="str">
        <f>VLOOKUP(I22,'ITEM#'!A:B,2,0)</f>
        <v>Costco01</v>
      </c>
      <c r="N22" s="11" t="s">
        <v>1291</v>
      </c>
      <c r="O22" s="11"/>
      <c r="P22" s="12">
        <f>VLOOKUP(I22,'ITEM#'!A:D,4,0)</f>
        <v>-64.47</v>
      </c>
      <c r="Q22" s="11"/>
      <c r="R22" s="13">
        <f t="shared" si="0"/>
        <v>1</v>
      </c>
      <c r="T22" s="1" t="s">
        <v>1289</v>
      </c>
    </row>
    <row r="23" spans="1:20" x14ac:dyDescent="0.2">
      <c r="A23" s="1" t="s">
        <v>1399</v>
      </c>
      <c r="B23" s="1" t="s">
        <v>1473</v>
      </c>
      <c r="C23" s="18">
        <v>44925</v>
      </c>
      <c r="D23" s="8">
        <v>-42.07</v>
      </c>
      <c r="E23" s="27">
        <v>0</v>
      </c>
      <c r="F23" s="27">
        <v>-42.07</v>
      </c>
      <c r="G23" s="18">
        <v>44925</v>
      </c>
      <c r="H23" s="1" t="s">
        <v>1406</v>
      </c>
      <c r="I23" s="19">
        <v>1514688</v>
      </c>
      <c r="J23" s="19" t="s">
        <v>1304</v>
      </c>
      <c r="K23" s="19">
        <v>169208</v>
      </c>
      <c r="L23" s="28">
        <v>44930</v>
      </c>
      <c r="M23" s="1" t="str">
        <f>VLOOKUP(I23,'ITEM#'!A:B,2,0)</f>
        <v>Costco01</v>
      </c>
      <c r="N23" s="11" t="s">
        <v>1291</v>
      </c>
      <c r="O23" s="11"/>
      <c r="P23" s="12">
        <f>VLOOKUP(I23,'ITEM#'!A:D,4,0)</f>
        <v>-42.07</v>
      </c>
      <c r="Q23" s="11"/>
      <c r="R23" s="13">
        <f t="shared" si="0"/>
        <v>1</v>
      </c>
      <c r="T23" s="1" t="s">
        <v>1289</v>
      </c>
    </row>
    <row r="24" spans="1:20" x14ac:dyDescent="0.2">
      <c r="A24" s="1" t="s">
        <v>1399</v>
      </c>
      <c r="B24" s="1" t="s">
        <v>1474</v>
      </c>
      <c r="C24" s="18">
        <v>44928</v>
      </c>
      <c r="D24" s="8">
        <v>-38.08</v>
      </c>
      <c r="E24" s="27">
        <v>-9.93</v>
      </c>
      <c r="F24" s="27">
        <v>-28.15</v>
      </c>
      <c r="G24" s="18">
        <v>44928</v>
      </c>
      <c r="H24" s="1" t="s">
        <v>1407</v>
      </c>
      <c r="I24" s="19">
        <v>1540783</v>
      </c>
      <c r="J24" s="19" t="s">
        <v>1317</v>
      </c>
      <c r="K24" s="19">
        <v>169208</v>
      </c>
      <c r="L24" s="28">
        <v>44930</v>
      </c>
      <c r="M24" s="1" t="str">
        <f>VLOOKUP(I24,'ITEM#'!A:B,2,0)</f>
        <v>Costco01</v>
      </c>
      <c r="N24" s="11" t="s">
        <v>1298</v>
      </c>
      <c r="O24" s="11"/>
      <c r="P24" s="12">
        <f>VLOOKUP(I24,'ITEM#'!A:D,4,0)</f>
        <v>-28.15</v>
      </c>
      <c r="Q24" s="11"/>
      <c r="R24" s="13">
        <f t="shared" si="0"/>
        <v>1</v>
      </c>
      <c r="T24" s="1" t="s">
        <v>1289</v>
      </c>
    </row>
    <row r="25" spans="1:20" x14ac:dyDescent="0.2">
      <c r="A25" s="1" t="s">
        <v>1399</v>
      </c>
      <c r="B25" s="1" t="s">
        <v>1475</v>
      </c>
      <c r="C25" s="18">
        <v>44928</v>
      </c>
      <c r="D25" s="8">
        <v>-96.4</v>
      </c>
      <c r="E25" s="27">
        <v>-10.55</v>
      </c>
      <c r="F25" s="27">
        <v>-85.85</v>
      </c>
      <c r="G25" s="18">
        <v>44928</v>
      </c>
      <c r="H25" s="1" t="s">
        <v>1408</v>
      </c>
      <c r="I25" s="19">
        <v>1662422</v>
      </c>
      <c r="J25" s="19" t="s">
        <v>1327</v>
      </c>
      <c r="K25" s="19">
        <v>169208</v>
      </c>
      <c r="L25" s="28">
        <v>44930</v>
      </c>
      <c r="M25" s="1" t="str">
        <f>VLOOKUP(I25,'ITEM#'!A:B,2,0)</f>
        <v>Costco01</v>
      </c>
      <c r="N25" s="11" t="s">
        <v>1301</v>
      </c>
      <c r="O25" s="11"/>
      <c r="P25" s="12">
        <f>VLOOKUP(I25,'ITEM#'!A:D,4,0)</f>
        <v>-85.85</v>
      </c>
      <c r="Q25" s="11"/>
      <c r="R25" s="13">
        <f t="shared" si="0"/>
        <v>1</v>
      </c>
      <c r="T25" s="1" t="s">
        <v>1289</v>
      </c>
    </row>
    <row r="26" spans="1:20" x14ac:dyDescent="0.2">
      <c r="A26" s="1" t="s">
        <v>1399</v>
      </c>
      <c r="B26" s="1" t="s">
        <v>1476</v>
      </c>
      <c r="C26" s="18">
        <v>44928</v>
      </c>
      <c r="D26" s="8">
        <v>-96.4</v>
      </c>
      <c r="E26" s="27">
        <v>-10.55</v>
      </c>
      <c r="F26" s="27">
        <v>-85.85</v>
      </c>
      <c r="G26" s="18">
        <v>44928</v>
      </c>
      <c r="H26" s="1" t="s">
        <v>1409</v>
      </c>
      <c r="I26" s="19">
        <v>1662422</v>
      </c>
      <c r="J26" s="19" t="s">
        <v>1327</v>
      </c>
      <c r="K26" s="19">
        <v>169208</v>
      </c>
      <c r="L26" s="28">
        <v>44930</v>
      </c>
      <c r="M26" s="1" t="str">
        <f>VLOOKUP(I26,'ITEM#'!A:B,2,0)</f>
        <v>Costco01</v>
      </c>
      <c r="N26" s="11" t="s">
        <v>1301</v>
      </c>
      <c r="O26" s="11"/>
      <c r="P26" s="12">
        <f>VLOOKUP(I26,'ITEM#'!A:D,4,0)</f>
        <v>-85.85</v>
      </c>
      <c r="Q26" s="11"/>
      <c r="R26" s="13">
        <f t="shared" si="0"/>
        <v>1</v>
      </c>
      <c r="T26" s="1" t="s">
        <v>1289</v>
      </c>
    </row>
    <row r="27" spans="1:20" x14ac:dyDescent="0.2">
      <c r="A27" s="1" t="s">
        <v>1399</v>
      </c>
      <c r="B27" s="1" t="s">
        <v>1477</v>
      </c>
      <c r="C27" s="18">
        <v>44928</v>
      </c>
      <c r="D27" s="8">
        <v>-39</v>
      </c>
      <c r="E27" s="27">
        <v>0</v>
      </c>
      <c r="F27" s="27">
        <v>-39</v>
      </c>
      <c r="G27" s="18">
        <v>44928</v>
      </c>
      <c r="H27" s="1" t="s">
        <v>1410</v>
      </c>
      <c r="I27" s="19">
        <v>1529947</v>
      </c>
      <c r="J27" s="19" t="s">
        <v>1294</v>
      </c>
      <c r="K27" s="19">
        <v>169208</v>
      </c>
      <c r="L27" s="28">
        <v>44930</v>
      </c>
      <c r="M27" s="1" t="str">
        <f>VLOOKUP(I27,'ITEM#'!A:B,2,0)</f>
        <v>Costco01</v>
      </c>
      <c r="N27" s="11" t="s">
        <v>1291</v>
      </c>
      <c r="O27" s="11"/>
      <c r="P27" s="12">
        <f>VLOOKUP(I27,'ITEM#'!A:D,4,0)</f>
        <v>-39</v>
      </c>
      <c r="Q27" s="11"/>
      <c r="R27" s="13">
        <f t="shared" si="0"/>
        <v>1</v>
      </c>
      <c r="T27" s="1" t="s">
        <v>1289</v>
      </c>
    </row>
    <row r="28" spans="1:20" x14ac:dyDescent="0.2">
      <c r="A28" s="1" t="s">
        <v>1399</v>
      </c>
      <c r="B28" s="1" t="s">
        <v>1477</v>
      </c>
      <c r="C28" s="18">
        <v>44928</v>
      </c>
      <c r="D28" s="8">
        <v>-64.47</v>
      </c>
      <c r="E28" s="27">
        <v>0</v>
      </c>
      <c r="F28" s="27">
        <v>-64.47</v>
      </c>
      <c r="G28" s="18">
        <v>44928</v>
      </c>
      <c r="H28" s="1" t="s">
        <v>1410</v>
      </c>
      <c r="I28" s="19">
        <v>1585795</v>
      </c>
      <c r="J28" s="19" t="s">
        <v>1290</v>
      </c>
      <c r="K28" s="19">
        <v>169208</v>
      </c>
      <c r="L28" s="28">
        <v>44930</v>
      </c>
      <c r="M28" s="1" t="str">
        <f>VLOOKUP(I28,'ITEM#'!A:B,2,0)</f>
        <v>Costco01</v>
      </c>
      <c r="N28" s="11" t="s">
        <v>1291</v>
      </c>
      <c r="O28" s="11"/>
      <c r="P28" s="12">
        <f>VLOOKUP(I28,'ITEM#'!A:D,4,0)</f>
        <v>-64.47</v>
      </c>
      <c r="Q28" s="11"/>
      <c r="R28" s="13">
        <f t="shared" si="0"/>
        <v>1</v>
      </c>
      <c r="T28" s="1" t="s">
        <v>1289</v>
      </c>
    </row>
    <row r="29" spans="1:20" x14ac:dyDescent="0.2">
      <c r="A29" s="1" t="s">
        <v>1399</v>
      </c>
      <c r="B29" s="1" t="s">
        <v>1478</v>
      </c>
      <c r="C29" s="18">
        <v>44928</v>
      </c>
      <c r="D29" s="8">
        <v>-96.4</v>
      </c>
      <c r="E29" s="27">
        <v>-10.55</v>
      </c>
      <c r="F29" s="27">
        <v>-85.85</v>
      </c>
      <c r="G29" s="18">
        <v>44928</v>
      </c>
      <c r="H29" s="1" t="s">
        <v>1411</v>
      </c>
      <c r="I29" s="19">
        <v>1662421</v>
      </c>
      <c r="J29" s="19" t="s">
        <v>1300</v>
      </c>
      <c r="K29" s="19">
        <v>169208</v>
      </c>
      <c r="L29" s="28">
        <v>44930</v>
      </c>
      <c r="M29" s="1" t="str">
        <f>VLOOKUP(I29,'ITEM#'!A:B,2,0)</f>
        <v>Costco01</v>
      </c>
      <c r="N29" s="11" t="s">
        <v>1301</v>
      </c>
      <c r="O29" s="11"/>
      <c r="P29" s="12">
        <f>VLOOKUP(I29,'ITEM#'!A:D,4,0)</f>
        <v>-85.85</v>
      </c>
      <c r="Q29" s="11"/>
      <c r="R29" s="13">
        <f t="shared" si="0"/>
        <v>1</v>
      </c>
      <c r="T29" s="1" t="s">
        <v>1289</v>
      </c>
    </row>
    <row r="30" spans="1:20" x14ac:dyDescent="0.2">
      <c r="A30" s="1" t="s">
        <v>1399</v>
      </c>
      <c r="B30" s="1" t="s">
        <v>1479</v>
      </c>
      <c r="C30" s="18">
        <v>44925</v>
      </c>
      <c r="D30" s="8">
        <v>-42.07</v>
      </c>
      <c r="E30" s="27">
        <v>0</v>
      </c>
      <c r="F30" s="27">
        <v>-42.07</v>
      </c>
      <c r="G30" s="18">
        <v>44925</v>
      </c>
      <c r="H30" s="1" t="s">
        <v>1412</v>
      </c>
      <c r="I30" s="19">
        <v>1514684</v>
      </c>
      <c r="J30" s="19" t="s">
        <v>1324</v>
      </c>
      <c r="K30" s="19">
        <v>169208</v>
      </c>
      <c r="L30" s="28">
        <v>44930</v>
      </c>
      <c r="M30" s="1" t="str">
        <f>VLOOKUP(I30,'ITEM#'!A:B,2,0)</f>
        <v>Costco01</v>
      </c>
      <c r="N30" s="11" t="s">
        <v>1291</v>
      </c>
      <c r="O30" s="11"/>
      <c r="P30" s="12">
        <f>VLOOKUP(I30,'ITEM#'!A:D,4,0)</f>
        <v>-42.07</v>
      </c>
      <c r="Q30" s="11"/>
      <c r="R30" s="13">
        <f t="shared" si="0"/>
        <v>1</v>
      </c>
      <c r="T30" s="1" t="s">
        <v>1289</v>
      </c>
    </row>
    <row r="31" spans="1:20" x14ac:dyDescent="0.2">
      <c r="A31" s="1" t="s">
        <v>1399</v>
      </c>
      <c r="B31" s="1" t="s">
        <v>1479</v>
      </c>
      <c r="C31" s="18">
        <v>44925</v>
      </c>
      <c r="D31" s="8">
        <v>-39</v>
      </c>
      <c r="E31" s="27">
        <v>0</v>
      </c>
      <c r="F31" s="27">
        <v>-39</v>
      </c>
      <c r="G31" s="18">
        <v>44925</v>
      </c>
      <c r="H31" s="1" t="s">
        <v>1412</v>
      </c>
      <c r="I31" s="19">
        <v>1529947</v>
      </c>
      <c r="J31" s="19" t="s">
        <v>1294</v>
      </c>
      <c r="K31" s="19">
        <v>169208</v>
      </c>
      <c r="L31" s="28">
        <v>44930</v>
      </c>
      <c r="M31" s="1" t="str">
        <f>VLOOKUP(I31,'ITEM#'!A:B,2,0)</f>
        <v>Costco01</v>
      </c>
      <c r="N31" s="11" t="s">
        <v>1291</v>
      </c>
      <c r="O31" s="11"/>
      <c r="P31" s="12">
        <f>VLOOKUP(I31,'ITEM#'!A:D,4,0)</f>
        <v>-39</v>
      </c>
      <c r="Q31" s="11"/>
      <c r="R31" s="13">
        <f t="shared" si="0"/>
        <v>1</v>
      </c>
      <c r="T31" s="1" t="s">
        <v>1289</v>
      </c>
    </row>
    <row r="32" spans="1:20" x14ac:dyDescent="0.2">
      <c r="A32" s="1" t="s">
        <v>1399</v>
      </c>
      <c r="B32" s="1" t="s">
        <v>1479</v>
      </c>
      <c r="C32" s="18">
        <v>44925</v>
      </c>
      <c r="D32" s="8">
        <v>-70.62</v>
      </c>
      <c r="E32" s="27">
        <v>0</v>
      </c>
      <c r="F32" s="27">
        <v>-70.62</v>
      </c>
      <c r="G32" s="18">
        <v>44925</v>
      </c>
      <c r="H32" s="1" t="s">
        <v>1412</v>
      </c>
      <c r="I32" s="19">
        <v>1585901</v>
      </c>
      <c r="J32" s="19" t="s">
        <v>1347</v>
      </c>
      <c r="K32" s="19">
        <v>169208</v>
      </c>
      <c r="L32" s="28">
        <v>44930</v>
      </c>
      <c r="M32" s="1" t="str">
        <f>VLOOKUP(I32,'ITEM#'!A:B,2,0)</f>
        <v>Costco01</v>
      </c>
      <c r="N32" s="11" t="s">
        <v>1291</v>
      </c>
      <c r="O32" s="11"/>
      <c r="P32" s="12">
        <f>VLOOKUP(I32,'ITEM#'!A:D,4,0)</f>
        <v>-70.62</v>
      </c>
      <c r="Q32" s="11"/>
      <c r="R32" s="13">
        <f t="shared" si="0"/>
        <v>1</v>
      </c>
      <c r="T32" s="1" t="s">
        <v>1289</v>
      </c>
    </row>
    <row r="33" spans="1:20" x14ac:dyDescent="0.2">
      <c r="A33" s="1" t="s">
        <v>1399</v>
      </c>
      <c r="B33" s="1" t="s">
        <v>1480</v>
      </c>
      <c r="C33" s="18">
        <v>44925</v>
      </c>
      <c r="D33" s="8">
        <v>-70.62</v>
      </c>
      <c r="E33" s="27">
        <v>0</v>
      </c>
      <c r="F33" s="27">
        <v>-70.62</v>
      </c>
      <c r="G33" s="18">
        <v>44925</v>
      </c>
      <c r="H33" s="1" t="s">
        <v>1413</v>
      </c>
      <c r="I33" s="19">
        <v>1585900</v>
      </c>
      <c r="J33" s="19" t="s">
        <v>1320</v>
      </c>
      <c r="K33" s="19">
        <v>169208</v>
      </c>
      <c r="L33" s="28">
        <v>44930</v>
      </c>
      <c r="M33" s="1" t="str">
        <f>VLOOKUP(I33,'ITEM#'!A:B,2,0)</f>
        <v>Costco01</v>
      </c>
      <c r="N33" s="11" t="s">
        <v>1291</v>
      </c>
      <c r="O33" s="11"/>
      <c r="P33" s="12">
        <f>VLOOKUP(I33,'ITEM#'!A:D,4,0)</f>
        <v>-70.62</v>
      </c>
      <c r="Q33" s="11"/>
      <c r="R33" s="13">
        <f t="shared" si="0"/>
        <v>1</v>
      </c>
      <c r="T33" s="1" t="s">
        <v>1289</v>
      </c>
    </row>
    <row r="34" spans="1:20" x14ac:dyDescent="0.2">
      <c r="A34" s="1" t="s">
        <v>1399</v>
      </c>
      <c r="B34" s="1" t="s">
        <v>1481</v>
      </c>
      <c r="C34" s="18">
        <v>44925</v>
      </c>
      <c r="D34" s="8">
        <v>-87.6</v>
      </c>
      <c r="E34" s="27">
        <v>-10.25</v>
      </c>
      <c r="F34" s="27">
        <v>-77.349999999999994</v>
      </c>
      <c r="G34" s="18">
        <v>44925</v>
      </c>
      <c r="H34" s="1" t="s">
        <v>1414</v>
      </c>
      <c r="I34" s="19">
        <v>1662420</v>
      </c>
      <c r="J34" s="19" t="s">
        <v>1318</v>
      </c>
      <c r="K34" s="19">
        <v>169208</v>
      </c>
      <c r="L34" s="28">
        <v>44930</v>
      </c>
      <c r="M34" s="1" t="str">
        <f>VLOOKUP(I34,'ITEM#'!A:B,2,0)</f>
        <v>Costco01</v>
      </c>
      <c r="N34" s="11" t="s">
        <v>1301</v>
      </c>
      <c r="O34" s="11"/>
      <c r="P34" s="12">
        <f>VLOOKUP(I34,'ITEM#'!A:D,4,0)</f>
        <v>-77.349999999999994</v>
      </c>
      <c r="Q34" s="11"/>
      <c r="R34" s="13">
        <f t="shared" si="0"/>
        <v>1</v>
      </c>
      <c r="T34" s="1" t="s">
        <v>1289</v>
      </c>
    </row>
    <row r="35" spans="1:20" x14ac:dyDescent="0.2">
      <c r="A35" s="1" t="s">
        <v>1399</v>
      </c>
      <c r="B35" s="1" t="s">
        <v>1481</v>
      </c>
      <c r="C35" s="18">
        <v>44925</v>
      </c>
      <c r="D35" s="8">
        <v>-96.4</v>
      </c>
      <c r="E35" s="27">
        <v>-10.55</v>
      </c>
      <c r="F35" s="27">
        <v>-85.85</v>
      </c>
      <c r="G35" s="18">
        <v>44925</v>
      </c>
      <c r="H35" s="1" t="s">
        <v>1414</v>
      </c>
      <c r="I35" s="19">
        <v>1662421</v>
      </c>
      <c r="J35" s="19" t="s">
        <v>1300</v>
      </c>
      <c r="K35" s="19">
        <v>169208</v>
      </c>
      <c r="L35" s="28">
        <v>44930</v>
      </c>
      <c r="M35" s="1" t="str">
        <f>VLOOKUP(I35,'ITEM#'!A:B,2,0)</f>
        <v>Costco01</v>
      </c>
      <c r="N35" s="11" t="s">
        <v>1301</v>
      </c>
      <c r="O35" s="11"/>
      <c r="P35" s="12">
        <f>VLOOKUP(I35,'ITEM#'!A:D,4,0)</f>
        <v>-85.85</v>
      </c>
      <c r="Q35" s="11"/>
      <c r="R35" s="13">
        <f t="shared" si="0"/>
        <v>1</v>
      </c>
      <c r="T35" s="1" t="s">
        <v>1289</v>
      </c>
    </row>
    <row r="36" spans="1:20" x14ac:dyDescent="0.2">
      <c r="A36" s="1" t="s">
        <v>1399</v>
      </c>
      <c r="B36" s="1" t="s">
        <v>1482</v>
      </c>
      <c r="C36" s="18">
        <v>44925</v>
      </c>
      <c r="D36" s="8">
        <v>-211.86</v>
      </c>
      <c r="E36" s="27">
        <v>0</v>
      </c>
      <c r="F36" s="27">
        <v>-211.86</v>
      </c>
      <c r="G36" s="18">
        <v>44925</v>
      </c>
      <c r="H36" s="1" t="s">
        <v>1415</v>
      </c>
      <c r="I36" s="19">
        <v>1585799</v>
      </c>
      <c r="J36" s="19" t="s">
        <v>1292</v>
      </c>
      <c r="K36" s="19">
        <v>169208</v>
      </c>
      <c r="L36" s="28">
        <v>44930</v>
      </c>
      <c r="M36" s="1" t="str">
        <f>VLOOKUP(I36,'ITEM#'!A:B,2,0)</f>
        <v>Costco01</v>
      </c>
      <c r="N36" s="11" t="s">
        <v>1291</v>
      </c>
      <c r="O36" s="11"/>
      <c r="P36" s="12">
        <f>VLOOKUP(I36,'ITEM#'!A:D,4,0)</f>
        <v>-70.62</v>
      </c>
      <c r="Q36" s="11"/>
      <c r="R36" s="13">
        <f t="shared" si="0"/>
        <v>3</v>
      </c>
      <c r="T36" s="1" t="s">
        <v>1289</v>
      </c>
    </row>
    <row r="37" spans="1:20" x14ac:dyDescent="0.2">
      <c r="A37" s="1" t="s">
        <v>1399</v>
      </c>
      <c r="B37" s="1" t="s">
        <v>1483</v>
      </c>
      <c r="C37" s="18">
        <v>44925</v>
      </c>
      <c r="D37" s="8">
        <v>-25.74</v>
      </c>
      <c r="E37" s="27">
        <v>-8.59</v>
      </c>
      <c r="F37" s="27">
        <v>-17.149999999999999</v>
      </c>
      <c r="G37" s="18">
        <v>44925</v>
      </c>
      <c r="H37" s="1" t="s">
        <v>1416</v>
      </c>
      <c r="I37" s="19">
        <v>1408974</v>
      </c>
      <c r="J37" s="19" t="s">
        <v>1333</v>
      </c>
      <c r="K37" s="19">
        <v>169208</v>
      </c>
      <c r="L37" s="28">
        <v>44930</v>
      </c>
      <c r="M37" s="1" t="str">
        <f>VLOOKUP(I37,'ITEM#'!A:B,2,0)</f>
        <v>Costco01</v>
      </c>
      <c r="N37" s="11" t="s">
        <v>1311</v>
      </c>
      <c r="O37" s="11"/>
      <c r="P37" s="12">
        <f>VLOOKUP(I37,'ITEM#'!A:D,4,0)</f>
        <v>-17.149999999999999</v>
      </c>
      <c r="Q37" s="11"/>
      <c r="R37" s="13">
        <f t="shared" si="0"/>
        <v>1</v>
      </c>
      <c r="T37" s="1" t="s">
        <v>1289</v>
      </c>
    </row>
    <row r="38" spans="1:20" x14ac:dyDescent="0.2">
      <c r="A38" s="1" t="s">
        <v>1399</v>
      </c>
      <c r="B38" s="1" t="s">
        <v>1483</v>
      </c>
      <c r="C38" s="18">
        <v>44925</v>
      </c>
      <c r="D38" s="8">
        <v>-38.08</v>
      </c>
      <c r="E38" s="27">
        <v>-9.93</v>
      </c>
      <c r="F38" s="27">
        <v>-28.15</v>
      </c>
      <c r="G38" s="18">
        <v>44925</v>
      </c>
      <c r="H38" s="1" t="s">
        <v>1416</v>
      </c>
      <c r="I38" s="19">
        <v>1540783</v>
      </c>
      <c r="J38" s="19" t="s">
        <v>1317</v>
      </c>
      <c r="K38" s="19">
        <v>169208</v>
      </c>
      <c r="L38" s="28">
        <v>44930</v>
      </c>
      <c r="M38" s="1" t="str">
        <f>VLOOKUP(I38,'ITEM#'!A:B,2,0)</f>
        <v>Costco01</v>
      </c>
      <c r="N38" s="11" t="s">
        <v>1298</v>
      </c>
      <c r="O38" s="11"/>
      <c r="P38" s="12">
        <f>VLOOKUP(I38,'ITEM#'!A:D,4,0)</f>
        <v>-28.15</v>
      </c>
      <c r="Q38" s="11"/>
      <c r="R38" s="13">
        <f t="shared" si="0"/>
        <v>1</v>
      </c>
      <c r="T38" s="1" t="s">
        <v>1289</v>
      </c>
    </row>
    <row r="39" spans="1:20" x14ac:dyDescent="0.2">
      <c r="A39" s="1" t="s">
        <v>1399</v>
      </c>
      <c r="B39" s="1" t="s">
        <v>1483</v>
      </c>
      <c r="C39" s="18">
        <v>44925</v>
      </c>
      <c r="D39" s="8">
        <v>-42.04</v>
      </c>
      <c r="E39" s="27">
        <v>-10.44</v>
      </c>
      <c r="F39" s="27">
        <v>-31.6</v>
      </c>
      <c r="G39" s="18">
        <v>44925</v>
      </c>
      <c r="H39" s="1" t="s">
        <v>1416</v>
      </c>
      <c r="I39" s="19">
        <v>1540784</v>
      </c>
      <c r="J39" s="19" t="s">
        <v>1297</v>
      </c>
      <c r="K39" s="19">
        <v>169208</v>
      </c>
      <c r="L39" s="28">
        <v>44930</v>
      </c>
      <c r="M39" s="1" t="str">
        <f>VLOOKUP(I39,'ITEM#'!A:B,2,0)</f>
        <v>Costco01</v>
      </c>
      <c r="N39" s="11" t="s">
        <v>1298</v>
      </c>
      <c r="O39" s="11"/>
      <c r="P39" s="12">
        <f>VLOOKUP(I39,'ITEM#'!A:D,4,0)</f>
        <v>-31.6</v>
      </c>
      <c r="Q39" s="11"/>
      <c r="R39" s="13">
        <f t="shared" si="0"/>
        <v>1</v>
      </c>
      <c r="T39" s="1" t="s">
        <v>1289</v>
      </c>
    </row>
    <row r="40" spans="1:20" x14ac:dyDescent="0.2">
      <c r="A40" s="1" t="s">
        <v>1399</v>
      </c>
      <c r="B40" s="1" t="s">
        <v>1484</v>
      </c>
      <c r="C40" s="18">
        <v>44925</v>
      </c>
      <c r="D40" s="8">
        <v>-84.14</v>
      </c>
      <c r="E40" s="27">
        <v>0</v>
      </c>
      <c r="F40" s="27">
        <v>-84.14</v>
      </c>
      <c r="G40" s="18">
        <v>44925</v>
      </c>
      <c r="H40" s="1" t="s">
        <v>1417</v>
      </c>
      <c r="I40" s="19">
        <v>1514684</v>
      </c>
      <c r="J40" s="19" t="s">
        <v>1324</v>
      </c>
      <c r="K40" s="19">
        <v>169208</v>
      </c>
      <c r="L40" s="28">
        <v>44930</v>
      </c>
      <c r="M40" s="1" t="str">
        <f>VLOOKUP(I40,'ITEM#'!A:B,2,0)</f>
        <v>Costco01</v>
      </c>
      <c r="N40" s="11" t="s">
        <v>1291</v>
      </c>
      <c r="O40" s="11"/>
      <c r="P40" s="12">
        <f>VLOOKUP(I40,'ITEM#'!A:D,4,0)</f>
        <v>-42.07</v>
      </c>
      <c r="Q40" s="11"/>
      <c r="R40" s="13">
        <f t="shared" si="0"/>
        <v>2</v>
      </c>
      <c r="T40" s="1" t="s">
        <v>1289</v>
      </c>
    </row>
    <row r="41" spans="1:20" x14ac:dyDescent="0.2">
      <c r="A41" s="1" t="s">
        <v>1399</v>
      </c>
      <c r="B41" s="1" t="s">
        <v>1485</v>
      </c>
      <c r="C41" s="18">
        <v>44925</v>
      </c>
      <c r="D41" s="8">
        <v>-96.4</v>
      </c>
      <c r="E41" s="27">
        <v>-10.55</v>
      </c>
      <c r="F41" s="27">
        <v>-85.85</v>
      </c>
      <c r="G41" s="18">
        <v>44925</v>
      </c>
      <c r="H41" s="1" t="s">
        <v>1418</v>
      </c>
      <c r="I41" s="19">
        <v>1662421</v>
      </c>
      <c r="J41" s="19" t="s">
        <v>1300</v>
      </c>
      <c r="K41" s="19">
        <v>169208</v>
      </c>
      <c r="L41" s="28">
        <v>44930</v>
      </c>
      <c r="M41" s="1" t="str">
        <f>VLOOKUP(I41,'ITEM#'!A:B,2,0)</f>
        <v>Costco01</v>
      </c>
      <c r="N41" s="11" t="s">
        <v>1301</v>
      </c>
      <c r="O41" s="11"/>
      <c r="P41" s="12">
        <f>VLOOKUP(I41,'ITEM#'!A:D,4,0)</f>
        <v>-85.85</v>
      </c>
      <c r="Q41" s="11"/>
      <c r="R41" s="13">
        <f t="shared" si="0"/>
        <v>1</v>
      </c>
      <c r="T41" s="1" t="s">
        <v>1289</v>
      </c>
    </row>
    <row r="42" spans="1:20" x14ac:dyDescent="0.2">
      <c r="A42" s="1" t="s">
        <v>1399</v>
      </c>
      <c r="B42" s="1" t="s">
        <v>1486</v>
      </c>
      <c r="C42" s="18">
        <v>44928</v>
      </c>
      <c r="D42" s="8">
        <v>-70.62</v>
      </c>
      <c r="E42" s="27">
        <v>0</v>
      </c>
      <c r="F42" s="27">
        <v>-70.62</v>
      </c>
      <c r="G42" s="18">
        <v>44928</v>
      </c>
      <c r="H42" s="1" t="s">
        <v>1419</v>
      </c>
      <c r="I42" s="19">
        <v>1585900</v>
      </c>
      <c r="J42" s="19" t="s">
        <v>1320</v>
      </c>
      <c r="K42" s="19">
        <v>169208</v>
      </c>
      <c r="L42" s="28">
        <v>44930</v>
      </c>
      <c r="M42" s="1" t="str">
        <f>VLOOKUP(I42,'ITEM#'!A:B,2,0)</f>
        <v>Costco01</v>
      </c>
      <c r="N42" s="11" t="s">
        <v>1291</v>
      </c>
      <c r="O42" s="11"/>
      <c r="P42" s="12">
        <f>VLOOKUP(I42,'ITEM#'!A:D,4,0)</f>
        <v>-70.62</v>
      </c>
      <c r="Q42" s="11"/>
      <c r="R42" s="13">
        <f t="shared" si="0"/>
        <v>1</v>
      </c>
      <c r="T42" s="1" t="s">
        <v>1289</v>
      </c>
    </row>
    <row r="43" spans="1:20" x14ac:dyDescent="0.2">
      <c r="A43" s="1" t="s">
        <v>1399</v>
      </c>
      <c r="B43" s="1" t="s">
        <v>1487</v>
      </c>
      <c r="C43" s="18">
        <v>44925</v>
      </c>
      <c r="D43" s="8">
        <v>-42.07</v>
      </c>
      <c r="E43" s="27">
        <v>0</v>
      </c>
      <c r="F43" s="27">
        <v>-42.07</v>
      </c>
      <c r="G43" s="18">
        <v>44925</v>
      </c>
      <c r="H43" s="1" t="s">
        <v>1420</v>
      </c>
      <c r="I43" s="19">
        <v>1514688</v>
      </c>
      <c r="J43" s="19" t="s">
        <v>1304</v>
      </c>
      <c r="K43" s="19">
        <v>169208</v>
      </c>
      <c r="L43" s="28">
        <v>44930</v>
      </c>
      <c r="M43" s="1" t="str">
        <f>VLOOKUP(I43,'ITEM#'!A:B,2,0)</f>
        <v>Costco01</v>
      </c>
      <c r="N43" s="11" t="s">
        <v>1291</v>
      </c>
      <c r="O43" s="11"/>
      <c r="P43" s="12">
        <f>VLOOKUP(I43,'ITEM#'!A:D,4,0)</f>
        <v>-42.07</v>
      </c>
      <c r="Q43" s="11"/>
      <c r="R43" s="13">
        <f t="shared" si="0"/>
        <v>1</v>
      </c>
      <c r="T43" s="1" t="s">
        <v>1289</v>
      </c>
    </row>
    <row r="44" spans="1:20" x14ac:dyDescent="0.2">
      <c r="A44" s="1" t="s">
        <v>1399</v>
      </c>
      <c r="B44" s="1" t="s">
        <v>1488</v>
      </c>
      <c r="C44" s="18">
        <v>44925</v>
      </c>
      <c r="D44" s="8">
        <v>-25.74</v>
      </c>
      <c r="E44" s="27">
        <v>-8.59</v>
      </c>
      <c r="F44" s="27">
        <v>-17.149999999999999</v>
      </c>
      <c r="G44" s="18">
        <v>44925</v>
      </c>
      <c r="H44" s="1" t="s">
        <v>1421</v>
      </c>
      <c r="I44" s="19">
        <v>1408974</v>
      </c>
      <c r="J44" s="19" t="s">
        <v>1333</v>
      </c>
      <c r="K44" s="19">
        <v>169208</v>
      </c>
      <c r="L44" s="28">
        <v>44930</v>
      </c>
      <c r="M44" s="1" t="str">
        <f>VLOOKUP(I44,'ITEM#'!A:B,2,0)</f>
        <v>Costco01</v>
      </c>
      <c r="N44" s="11" t="s">
        <v>1311</v>
      </c>
      <c r="O44" s="11"/>
      <c r="P44" s="12">
        <f>VLOOKUP(I44,'ITEM#'!A:D,4,0)</f>
        <v>-17.149999999999999</v>
      </c>
      <c r="Q44" s="11"/>
      <c r="R44" s="13">
        <f t="shared" si="0"/>
        <v>1</v>
      </c>
      <c r="T44" s="1" t="s">
        <v>1289</v>
      </c>
    </row>
    <row r="45" spans="1:20" x14ac:dyDescent="0.2">
      <c r="A45" s="1" t="s">
        <v>1399</v>
      </c>
      <c r="B45" s="1" t="s">
        <v>1489</v>
      </c>
      <c r="C45" s="18">
        <v>44925</v>
      </c>
      <c r="D45" s="8">
        <v>-84.14</v>
      </c>
      <c r="E45" s="27">
        <v>0</v>
      </c>
      <c r="F45" s="27">
        <v>-84.14</v>
      </c>
      <c r="G45" s="18">
        <v>44925</v>
      </c>
      <c r="H45" s="1" t="s">
        <v>1422</v>
      </c>
      <c r="I45" s="19">
        <v>1514688</v>
      </c>
      <c r="J45" s="19" t="s">
        <v>1304</v>
      </c>
      <c r="K45" s="19">
        <v>169208</v>
      </c>
      <c r="L45" s="28">
        <v>44930</v>
      </c>
      <c r="M45" s="1" t="str">
        <f>VLOOKUP(I45,'ITEM#'!A:B,2,0)</f>
        <v>Costco01</v>
      </c>
      <c r="N45" s="11" t="s">
        <v>1291</v>
      </c>
      <c r="O45" s="11"/>
      <c r="P45" s="12">
        <f>VLOOKUP(I45,'ITEM#'!A:D,4,0)</f>
        <v>-42.07</v>
      </c>
      <c r="Q45" s="11"/>
      <c r="R45" s="13">
        <f t="shared" si="0"/>
        <v>2</v>
      </c>
      <c r="T45" s="1" t="s">
        <v>1289</v>
      </c>
    </row>
    <row r="46" spans="1:20" x14ac:dyDescent="0.2">
      <c r="A46" s="1" t="s">
        <v>1399</v>
      </c>
      <c r="B46" s="1" t="s">
        <v>1489</v>
      </c>
      <c r="C46" s="18">
        <v>44925</v>
      </c>
      <c r="D46" s="8">
        <v>-70.62</v>
      </c>
      <c r="E46" s="27">
        <v>0</v>
      </c>
      <c r="F46" s="27">
        <v>-70.62</v>
      </c>
      <c r="G46" s="18">
        <v>44925</v>
      </c>
      <c r="H46" s="1" t="s">
        <v>1422</v>
      </c>
      <c r="I46" s="19">
        <v>1585901</v>
      </c>
      <c r="J46" s="19" t="s">
        <v>1347</v>
      </c>
      <c r="K46" s="19">
        <v>169208</v>
      </c>
      <c r="L46" s="28">
        <v>44930</v>
      </c>
      <c r="M46" s="1" t="str">
        <f>VLOOKUP(I46,'ITEM#'!A:B,2,0)</f>
        <v>Costco01</v>
      </c>
      <c r="N46" s="11" t="s">
        <v>1291</v>
      </c>
      <c r="O46" s="11"/>
      <c r="P46" s="12">
        <f>VLOOKUP(I46,'ITEM#'!A:D,4,0)</f>
        <v>-70.62</v>
      </c>
      <c r="Q46" s="11"/>
      <c r="R46" s="13">
        <f t="shared" si="0"/>
        <v>1</v>
      </c>
      <c r="T46" s="1" t="s">
        <v>1289</v>
      </c>
    </row>
    <row r="47" spans="1:20" x14ac:dyDescent="0.2">
      <c r="A47" s="1" t="s">
        <v>1399</v>
      </c>
      <c r="B47" s="1" t="s">
        <v>1490</v>
      </c>
      <c r="C47" s="18">
        <v>44928</v>
      </c>
      <c r="D47" s="8">
        <v>-25.55</v>
      </c>
      <c r="E47" s="27">
        <v>0</v>
      </c>
      <c r="F47" s="27">
        <v>-25.55</v>
      </c>
      <c r="G47" s="18">
        <v>44928</v>
      </c>
      <c r="H47" s="1" t="s">
        <v>1423</v>
      </c>
      <c r="I47" s="19">
        <v>1516592</v>
      </c>
      <c r="J47" s="19" t="s">
        <v>1299</v>
      </c>
      <c r="K47" s="19">
        <v>169208</v>
      </c>
      <c r="L47" s="28">
        <v>44930</v>
      </c>
      <c r="M47" s="1" t="str">
        <f>VLOOKUP(I47,'ITEM#'!A:B,2,0)</f>
        <v>Costco01</v>
      </c>
      <c r="N47" s="11" t="s">
        <v>1291</v>
      </c>
      <c r="O47" s="11"/>
      <c r="P47" s="12">
        <f>VLOOKUP(I47,'ITEM#'!A:D,4,0)</f>
        <v>-25.55</v>
      </c>
      <c r="Q47" s="11"/>
      <c r="R47" s="13">
        <f t="shared" si="0"/>
        <v>1</v>
      </c>
      <c r="T47" s="1" t="s">
        <v>1289</v>
      </c>
    </row>
    <row r="48" spans="1:20" x14ac:dyDescent="0.2">
      <c r="A48" s="1" t="s">
        <v>1399</v>
      </c>
      <c r="B48" s="1" t="s">
        <v>1491</v>
      </c>
      <c r="C48" s="18">
        <v>44928</v>
      </c>
      <c r="D48" s="8">
        <v>-87.6</v>
      </c>
      <c r="E48" s="27">
        <v>-10.25</v>
      </c>
      <c r="F48" s="27">
        <v>-77.349999999999994</v>
      </c>
      <c r="G48" s="18">
        <v>44928</v>
      </c>
      <c r="H48" s="1" t="s">
        <v>1424</v>
      </c>
      <c r="I48" s="19">
        <v>1662420</v>
      </c>
      <c r="J48" s="19" t="s">
        <v>1318</v>
      </c>
      <c r="K48" s="19">
        <v>169208</v>
      </c>
      <c r="L48" s="28">
        <v>44930</v>
      </c>
      <c r="M48" s="1" t="str">
        <f>VLOOKUP(I48,'ITEM#'!A:B,2,0)</f>
        <v>Costco01</v>
      </c>
      <c r="N48" s="11" t="s">
        <v>1301</v>
      </c>
      <c r="O48" s="11"/>
      <c r="P48" s="12">
        <f>VLOOKUP(I48,'ITEM#'!A:D,4,0)</f>
        <v>-77.349999999999994</v>
      </c>
      <c r="Q48" s="11"/>
      <c r="R48" s="13">
        <f t="shared" si="0"/>
        <v>1</v>
      </c>
      <c r="T48" s="1" t="s">
        <v>1289</v>
      </c>
    </row>
    <row r="49" spans="1:20" x14ac:dyDescent="0.2">
      <c r="A49" s="1" t="s">
        <v>1399</v>
      </c>
      <c r="B49" s="1" t="s">
        <v>1491</v>
      </c>
      <c r="C49" s="18">
        <v>44928</v>
      </c>
      <c r="D49" s="8">
        <v>-96.4</v>
      </c>
      <c r="E49" s="27">
        <v>-10.55</v>
      </c>
      <c r="F49" s="27">
        <v>-85.85</v>
      </c>
      <c r="G49" s="18">
        <v>44928</v>
      </c>
      <c r="H49" s="1" t="s">
        <v>1424</v>
      </c>
      <c r="I49" s="19">
        <v>1662422</v>
      </c>
      <c r="J49" s="19" t="s">
        <v>1327</v>
      </c>
      <c r="K49" s="19">
        <v>169208</v>
      </c>
      <c r="L49" s="28">
        <v>44930</v>
      </c>
      <c r="M49" s="1" t="str">
        <f>VLOOKUP(I49,'ITEM#'!A:B,2,0)</f>
        <v>Costco01</v>
      </c>
      <c r="N49" s="11" t="s">
        <v>1301</v>
      </c>
      <c r="O49" s="11"/>
      <c r="P49" s="12">
        <f>VLOOKUP(I49,'ITEM#'!A:D,4,0)</f>
        <v>-85.85</v>
      </c>
      <c r="Q49" s="11"/>
      <c r="R49" s="13">
        <f t="shared" si="0"/>
        <v>1</v>
      </c>
      <c r="T49" s="1" t="s">
        <v>1289</v>
      </c>
    </row>
    <row r="50" spans="1:20" x14ac:dyDescent="0.2">
      <c r="A50" s="1" t="s">
        <v>1399</v>
      </c>
      <c r="B50" s="1" t="s">
        <v>1492</v>
      </c>
      <c r="C50" s="18">
        <v>44928</v>
      </c>
      <c r="D50" s="8">
        <v>-96.4</v>
      </c>
      <c r="E50" s="27">
        <v>-10.55</v>
      </c>
      <c r="F50" s="27">
        <v>-85.85</v>
      </c>
      <c r="G50" s="18">
        <v>44928</v>
      </c>
      <c r="H50" s="1" t="s">
        <v>1425</v>
      </c>
      <c r="I50" s="19">
        <v>1662421</v>
      </c>
      <c r="J50" s="19" t="s">
        <v>1300</v>
      </c>
      <c r="K50" s="19">
        <v>169208</v>
      </c>
      <c r="L50" s="28">
        <v>44930</v>
      </c>
      <c r="M50" s="1" t="str">
        <f>VLOOKUP(I50,'ITEM#'!A:B,2,0)</f>
        <v>Costco01</v>
      </c>
      <c r="N50" s="11" t="s">
        <v>1301</v>
      </c>
      <c r="O50" s="11"/>
      <c r="P50" s="12">
        <f>VLOOKUP(I50,'ITEM#'!A:D,4,0)</f>
        <v>-85.85</v>
      </c>
      <c r="Q50" s="11"/>
      <c r="R50" s="13">
        <f t="shared" si="0"/>
        <v>1</v>
      </c>
      <c r="T50" s="1" t="s">
        <v>1289</v>
      </c>
    </row>
    <row r="51" spans="1:20" x14ac:dyDescent="0.2">
      <c r="A51" s="1" t="s">
        <v>1399</v>
      </c>
      <c r="B51" s="1" t="s">
        <v>1493</v>
      </c>
      <c r="C51" s="18">
        <v>44925</v>
      </c>
      <c r="D51" s="8">
        <v>-192.8</v>
      </c>
      <c r="E51" s="27">
        <v>-21.1</v>
      </c>
      <c r="F51" s="27">
        <v>-171.7</v>
      </c>
      <c r="G51" s="18">
        <v>44925</v>
      </c>
      <c r="H51" s="1" t="s">
        <v>1426</v>
      </c>
      <c r="I51" s="19">
        <v>1662422</v>
      </c>
      <c r="J51" s="19" t="s">
        <v>1327</v>
      </c>
      <c r="K51" s="19">
        <v>169208</v>
      </c>
      <c r="L51" s="28">
        <v>44930</v>
      </c>
      <c r="M51" s="1" t="str">
        <f>VLOOKUP(I51,'ITEM#'!A:B,2,0)</f>
        <v>Costco01</v>
      </c>
      <c r="N51" s="11" t="s">
        <v>1301</v>
      </c>
      <c r="O51" s="11"/>
      <c r="P51" s="12">
        <f>VLOOKUP(I51,'ITEM#'!A:D,4,0)</f>
        <v>-85.85</v>
      </c>
      <c r="Q51" s="11"/>
      <c r="R51" s="13">
        <f t="shared" si="0"/>
        <v>2</v>
      </c>
      <c r="T51" s="1" t="s">
        <v>1289</v>
      </c>
    </row>
    <row r="52" spans="1:20" x14ac:dyDescent="0.2">
      <c r="A52" s="1" t="s">
        <v>1399</v>
      </c>
      <c r="B52" s="1" t="s">
        <v>1494</v>
      </c>
      <c r="C52" s="18">
        <v>44928</v>
      </c>
      <c r="D52" s="8">
        <v>-25.55</v>
      </c>
      <c r="E52" s="27">
        <v>0</v>
      </c>
      <c r="F52" s="27">
        <v>-25.55</v>
      </c>
      <c r="G52" s="18">
        <v>44928</v>
      </c>
      <c r="H52" s="1" t="s">
        <v>1427</v>
      </c>
      <c r="I52" s="19">
        <v>1516594</v>
      </c>
      <c r="J52" s="19" t="s">
        <v>1313</v>
      </c>
      <c r="K52" s="19">
        <v>169208</v>
      </c>
      <c r="L52" s="28">
        <v>44930</v>
      </c>
      <c r="M52" s="1" t="str">
        <f>VLOOKUP(I52,'ITEM#'!A:B,2,0)</f>
        <v>Costco01</v>
      </c>
      <c r="N52" s="11" t="s">
        <v>1291</v>
      </c>
      <c r="O52" s="11"/>
      <c r="P52" s="12">
        <f>VLOOKUP(I52,'ITEM#'!A:D,4,0)</f>
        <v>-25.55</v>
      </c>
      <c r="Q52" s="11"/>
      <c r="R52" s="13">
        <f t="shared" si="0"/>
        <v>1</v>
      </c>
      <c r="T52" s="1" t="s">
        <v>1289</v>
      </c>
    </row>
    <row r="53" spans="1:20" x14ac:dyDescent="0.2">
      <c r="A53" s="1" t="s">
        <v>1399</v>
      </c>
      <c r="B53" s="1" t="s">
        <v>1495</v>
      </c>
      <c r="C53" s="18">
        <v>44928</v>
      </c>
      <c r="D53" s="8">
        <v>-25.74</v>
      </c>
      <c r="E53" s="27">
        <v>-8.59</v>
      </c>
      <c r="F53" s="27">
        <v>-17.149999999999999</v>
      </c>
      <c r="G53" s="18">
        <v>44928</v>
      </c>
      <c r="H53" s="1" t="s">
        <v>1428</v>
      </c>
      <c r="I53" s="19">
        <v>1408977</v>
      </c>
      <c r="J53" s="19" t="s">
        <v>1312</v>
      </c>
      <c r="K53" s="19">
        <v>169208</v>
      </c>
      <c r="L53" s="28">
        <v>44930</v>
      </c>
      <c r="M53" s="1" t="str">
        <f>VLOOKUP(I53,'ITEM#'!A:B,2,0)</f>
        <v>Costco01</v>
      </c>
      <c r="N53" s="11" t="s">
        <v>1311</v>
      </c>
      <c r="O53" s="11"/>
      <c r="P53" s="12">
        <f>VLOOKUP(I53,'ITEM#'!A:D,4,0)</f>
        <v>-17.149999999999999</v>
      </c>
      <c r="Q53" s="11"/>
      <c r="R53" s="13">
        <f t="shared" si="0"/>
        <v>1</v>
      </c>
      <c r="T53" s="1" t="s">
        <v>1289</v>
      </c>
    </row>
    <row r="54" spans="1:20" x14ac:dyDescent="0.2">
      <c r="A54" s="1" t="s">
        <v>1399</v>
      </c>
      <c r="B54" s="1" t="s">
        <v>1495</v>
      </c>
      <c r="C54" s="18">
        <v>44928</v>
      </c>
      <c r="D54" s="8">
        <v>-87.6</v>
      </c>
      <c r="E54" s="27">
        <v>-10.25</v>
      </c>
      <c r="F54" s="27">
        <v>-77.349999999999994</v>
      </c>
      <c r="G54" s="18">
        <v>44928</v>
      </c>
      <c r="H54" s="1" t="s">
        <v>1428</v>
      </c>
      <c r="I54" s="19">
        <v>1662420</v>
      </c>
      <c r="J54" s="19" t="s">
        <v>1318</v>
      </c>
      <c r="K54" s="19">
        <v>169208</v>
      </c>
      <c r="L54" s="28">
        <v>44930</v>
      </c>
      <c r="M54" s="1" t="str">
        <f>VLOOKUP(I54,'ITEM#'!A:B,2,0)</f>
        <v>Costco01</v>
      </c>
      <c r="N54" s="11" t="s">
        <v>1301</v>
      </c>
      <c r="O54" s="11"/>
      <c r="P54" s="12">
        <f>VLOOKUP(I54,'ITEM#'!A:D,4,0)</f>
        <v>-77.349999999999994</v>
      </c>
      <c r="Q54" s="11"/>
      <c r="R54" s="13">
        <f t="shared" si="0"/>
        <v>1</v>
      </c>
      <c r="T54" s="1" t="s">
        <v>1289</v>
      </c>
    </row>
    <row r="55" spans="1:20" x14ac:dyDescent="0.2">
      <c r="A55" s="1" t="s">
        <v>1399</v>
      </c>
      <c r="B55" s="1" t="s">
        <v>1495</v>
      </c>
      <c r="C55" s="18">
        <v>44928</v>
      </c>
      <c r="D55" s="8">
        <v>-96.4</v>
      </c>
      <c r="E55" s="27">
        <v>-10.55</v>
      </c>
      <c r="F55" s="27">
        <v>-85.85</v>
      </c>
      <c r="G55" s="18">
        <v>44928</v>
      </c>
      <c r="H55" s="1" t="s">
        <v>1428</v>
      </c>
      <c r="I55" s="19">
        <v>1662422</v>
      </c>
      <c r="J55" s="19" t="s">
        <v>1327</v>
      </c>
      <c r="K55" s="19">
        <v>169208</v>
      </c>
      <c r="L55" s="28">
        <v>44930</v>
      </c>
      <c r="M55" s="1" t="str">
        <f>VLOOKUP(I55,'ITEM#'!A:B,2,0)</f>
        <v>Costco01</v>
      </c>
      <c r="N55" s="11" t="s">
        <v>1301</v>
      </c>
      <c r="O55" s="11"/>
      <c r="P55" s="12">
        <f>VLOOKUP(I55,'ITEM#'!A:D,4,0)</f>
        <v>-85.85</v>
      </c>
      <c r="Q55" s="11"/>
      <c r="R55" s="13">
        <f t="shared" si="0"/>
        <v>1</v>
      </c>
      <c r="T55" s="1" t="s">
        <v>1289</v>
      </c>
    </row>
    <row r="56" spans="1:20" x14ac:dyDescent="0.2">
      <c r="A56" s="1" t="s">
        <v>1399</v>
      </c>
      <c r="B56" s="1" t="s">
        <v>1496</v>
      </c>
      <c r="C56" s="18">
        <v>44928</v>
      </c>
      <c r="D56" s="8">
        <v>-128.94</v>
      </c>
      <c r="E56" s="27">
        <v>0</v>
      </c>
      <c r="F56" s="27">
        <v>-128.94</v>
      </c>
      <c r="G56" s="18">
        <v>44928</v>
      </c>
      <c r="H56" s="1" t="s">
        <v>1429</v>
      </c>
      <c r="I56" s="19">
        <v>1585793</v>
      </c>
      <c r="J56" s="19" t="s">
        <v>1323</v>
      </c>
      <c r="K56" s="19">
        <v>169208</v>
      </c>
      <c r="L56" s="28">
        <v>44930</v>
      </c>
      <c r="M56" s="1" t="str">
        <f>VLOOKUP(I56,'ITEM#'!A:B,2,0)</f>
        <v>Costco01</v>
      </c>
      <c r="N56" s="11" t="s">
        <v>1291</v>
      </c>
      <c r="O56" s="11"/>
      <c r="P56" s="12">
        <f>VLOOKUP(I56,'ITEM#'!A:D,4,0)</f>
        <v>-64.47</v>
      </c>
      <c r="Q56" s="11"/>
      <c r="R56" s="13">
        <f t="shared" si="0"/>
        <v>2</v>
      </c>
      <c r="T56" s="1" t="s">
        <v>1289</v>
      </c>
    </row>
    <row r="57" spans="1:20" x14ac:dyDescent="0.2">
      <c r="A57" s="1" t="s">
        <v>1399</v>
      </c>
      <c r="B57" s="1" t="s">
        <v>1497</v>
      </c>
      <c r="C57" s="18">
        <v>44925</v>
      </c>
      <c r="D57" s="8">
        <v>-84.08</v>
      </c>
      <c r="E57" s="27">
        <v>-20.88</v>
      </c>
      <c r="F57" s="27">
        <v>-63.2</v>
      </c>
      <c r="G57" s="18">
        <v>44925</v>
      </c>
      <c r="H57" s="1" t="s">
        <v>1430</v>
      </c>
      <c r="I57" s="19">
        <v>1540785</v>
      </c>
      <c r="J57" s="19" t="s">
        <v>1328</v>
      </c>
      <c r="K57" s="19">
        <v>169208</v>
      </c>
      <c r="L57" s="28">
        <v>44930</v>
      </c>
      <c r="M57" s="1" t="str">
        <f>VLOOKUP(I57,'ITEM#'!A:B,2,0)</f>
        <v>Costco01</v>
      </c>
      <c r="N57" s="11" t="s">
        <v>1298</v>
      </c>
      <c r="O57" s="11"/>
      <c r="P57" s="12">
        <f>VLOOKUP(I57,'ITEM#'!A:D,4,0)</f>
        <v>-31.6</v>
      </c>
      <c r="Q57" s="11"/>
      <c r="R57" s="13">
        <f t="shared" si="0"/>
        <v>2</v>
      </c>
      <c r="T57" s="1" t="s">
        <v>1289</v>
      </c>
    </row>
    <row r="58" spans="1:20" x14ac:dyDescent="0.2">
      <c r="A58" s="1" t="s">
        <v>1399</v>
      </c>
      <c r="B58" s="1" t="s">
        <v>1497</v>
      </c>
      <c r="C58" s="18">
        <v>44925</v>
      </c>
      <c r="D58" s="8">
        <v>-76.16</v>
      </c>
      <c r="E58" s="27">
        <v>-19.86</v>
      </c>
      <c r="F58" s="27">
        <v>-56.3</v>
      </c>
      <c r="G58" s="18">
        <v>44925</v>
      </c>
      <c r="H58" s="1" t="s">
        <v>1430</v>
      </c>
      <c r="I58" s="19">
        <v>1593357</v>
      </c>
      <c r="J58" s="19" t="s">
        <v>1302</v>
      </c>
      <c r="K58" s="19">
        <v>169208</v>
      </c>
      <c r="L58" s="28">
        <v>44930</v>
      </c>
      <c r="M58" s="1" t="str">
        <f>VLOOKUP(I58,'ITEM#'!A:B,2,0)</f>
        <v>Costco01</v>
      </c>
      <c r="N58" s="11" t="s">
        <v>1298</v>
      </c>
      <c r="O58" s="11"/>
      <c r="P58" s="12">
        <f>VLOOKUP(I58,'ITEM#'!A:D,4,0)</f>
        <v>-28.15</v>
      </c>
      <c r="Q58" s="11"/>
      <c r="R58" s="13">
        <f t="shared" si="0"/>
        <v>2</v>
      </c>
      <c r="T58" s="1" t="s">
        <v>1289</v>
      </c>
    </row>
    <row r="59" spans="1:20" x14ac:dyDescent="0.2">
      <c r="A59" s="1" t="s">
        <v>1399</v>
      </c>
      <c r="B59" s="1" t="s">
        <v>1497</v>
      </c>
      <c r="C59" s="18">
        <v>44925</v>
      </c>
      <c r="D59" s="8">
        <v>-175.2</v>
      </c>
      <c r="E59" s="27">
        <v>-20.5</v>
      </c>
      <c r="F59" s="27">
        <v>-154.69999999999999</v>
      </c>
      <c r="G59" s="18">
        <v>44925</v>
      </c>
      <c r="H59" s="1" t="s">
        <v>1430</v>
      </c>
      <c r="I59" s="19">
        <v>1662420</v>
      </c>
      <c r="J59" s="19" t="s">
        <v>1318</v>
      </c>
      <c r="K59" s="19">
        <v>169208</v>
      </c>
      <c r="L59" s="28">
        <v>44930</v>
      </c>
      <c r="M59" s="1" t="str">
        <f>VLOOKUP(I59,'ITEM#'!A:B,2,0)</f>
        <v>Costco01</v>
      </c>
      <c r="N59" s="11" t="s">
        <v>1301</v>
      </c>
      <c r="O59" s="11"/>
      <c r="P59" s="12">
        <f>VLOOKUP(I59,'ITEM#'!A:D,4,0)</f>
        <v>-77.349999999999994</v>
      </c>
      <c r="Q59" s="11"/>
      <c r="R59" s="13">
        <f t="shared" si="0"/>
        <v>2</v>
      </c>
      <c r="T59" s="1" t="s">
        <v>1289</v>
      </c>
    </row>
    <row r="60" spans="1:20" x14ac:dyDescent="0.2">
      <c r="A60" s="1" t="s">
        <v>1399</v>
      </c>
      <c r="B60" s="1" t="s">
        <v>1497</v>
      </c>
      <c r="C60" s="18">
        <v>44925</v>
      </c>
      <c r="D60" s="8">
        <v>-96.4</v>
      </c>
      <c r="E60" s="27">
        <v>-10.55</v>
      </c>
      <c r="F60" s="27">
        <v>-85.85</v>
      </c>
      <c r="G60" s="18">
        <v>44925</v>
      </c>
      <c r="H60" s="1" t="s">
        <v>1430</v>
      </c>
      <c r="I60" s="19">
        <v>1662421</v>
      </c>
      <c r="J60" s="19" t="s">
        <v>1300</v>
      </c>
      <c r="K60" s="19">
        <v>169208</v>
      </c>
      <c r="L60" s="28">
        <v>44930</v>
      </c>
      <c r="M60" s="1" t="str">
        <f>VLOOKUP(I60,'ITEM#'!A:B,2,0)</f>
        <v>Costco01</v>
      </c>
      <c r="N60" s="11" t="s">
        <v>1301</v>
      </c>
      <c r="O60" s="11"/>
      <c r="P60" s="12">
        <f>VLOOKUP(I60,'ITEM#'!A:D,4,0)</f>
        <v>-85.85</v>
      </c>
      <c r="Q60" s="11"/>
      <c r="R60" s="13">
        <f t="shared" si="0"/>
        <v>1</v>
      </c>
      <c r="T60" s="1" t="s">
        <v>1289</v>
      </c>
    </row>
    <row r="61" spans="1:20" x14ac:dyDescent="0.2">
      <c r="A61" s="1" t="s">
        <v>1399</v>
      </c>
      <c r="B61" s="1" t="s">
        <v>1498</v>
      </c>
      <c r="C61" s="18">
        <v>44925</v>
      </c>
      <c r="D61" s="8">
        <v>-42.07</v>
      </c>
      <c r="E61" s="27">
        <v>0</v>
      </c>
      <c r="F61" s="27">
        <v>-42.07</v>
      </c>
      <c r="G61" s="18">
        <v>44925</v>
      </c>
      <c r="H61" s="1" t="s">
        <v>1431</v>
      </c>
      <c r="I61" s="19">
        <v>1514691</v>
      </c>
      <c r="J61" s="19" t="s">
        <v>1293</v>
      </c>
      <c r="K61" s="19">
        <v>169208</v>
      </c>
      <c r="L61" s="28">
        <v>44930</v>
      </c>
      <c r="M61" s="1" t="str">
        <f>VLOOKUP(I61,'ITEM#'!A:B,2,0)</f>
        <v>Costco01</v>
      </c>
      <c r="N61" s="11" t="s">
        <v>1291</v>
      </c>
      <c r="O61" s="11"/>
      <c r="P61" s="12">
        <f>VLOOKUP(I61,'ITEM#'!A:D,4,0)</f>
        <v>-42.07</v>
      </c>
      <c r="Q61" s="11"/>
      <c r="R61" s="13">
        <f t="shared" si="0"/>
        <v>1</v>
      </c>
      <c r="T61" s="1" t="s">
        <v>1289</v>
      </c>
    </row>
    <row r="62" spans="1:20" x14ac:dyDescent="0.2">
      <c r="A62" s="1" t="s">
        <v>1399</v>
      </c>
      <c r="B62" s="1" t="s">
        <v>1498</v>
      </c>
      <c r="C62" s="18">
        <v>44925</v>
      </c>
      <c r="D62" s="8">
        <v>-39</v>
      </c>
      <c r="E62" s="27"/>
      <c r="F62" s="27">
        <v>-39</v>
      </c>
      <c r="G62" s="18">
        <v>44925</v>
      </c>
      <c r="H62" s="1" t="s">
        <v>1431</v>
      </c>
      <c r="I62" s="19">
        <v>1529947</v>
      </c>
      <c r="J62" s="19" t="s">
        <v>1294</v>
      </c>
      <c r="K62" s="19">
        <v>169208</v>
      </c>
      <c r="L62" s="28">
        <v>44930</v>
      </c>
      <c r="M62" s="1" t="str">
        <f>VLOOKUP(I62,'ITEM#'!A:B,2,0)</f>
        <v>Costco01</v>
      </c>
      <c r="N62" s="11" t="s">
        <v>1291</v>
      </c>
      <c r="O62" s="11"/>
      <c r="P62" s="12">
        <f>VLOOKUP(I62,'ITEM#'!A:D,4,0)</f>
        <v>-39</v>
      </c>
      <c r="Q62" s="11"/>
      <c r="R62" s="13">
        <f t="shared" si="0"/>
        <v>1</v>
      </c>
      <c r="T62" s="1" t="s">
        <v>1289</v>
      </c>
    </row>
    <row r="63" spans="1:20" x14ac:dyDescent="0.2">
      <c r="A63" s="1" t="s">
        <v>1399</v>
      </c>
      <c r="B63" s="1" t="s">
        <v>1499</v>
      </c>
      <c r="C63" s="18">
        <v>44925</v>
      </c>
      <c r="D63" s="8">
        <v>-25.55</v>
      </c>
      <c r="E63" s="27">
        <v>0</v>
      </c>
      <c r="F63" s="27">
        <v>-25.55</v>
      </c>
      <c r="G63" s="18">
        <v>44925</v>
      </c>
      <c r="H63" s="1" t="s">
        <v>1432</v>
      </c>
      <c r="I63" s="19">
        <v>1516594</v>
      </c>
      <c r="J63" s="19" t="s">
        <v>1313</v>
      </c>
      <c r="K63" s="19">
        <v>169208</v>
      </c>
      <c r="L63" s="28">
        <v>44930</v>
      </c>
      <c r="M63" s="1" t="str">
        <f>VLOOKUP(I63,'ITEM#'!A:B,2,0)</f>
        <v>Costco01</v>
      </c>
      <c r="N63" s="11" t="s">
        <v>1291</v>
      </c>
      <c r="O63" s="11"/>
      <c r="P63" s="12">
        <f>VLOOKUP(I63,'ITEM#'!A:D,4,0)</f>
        <v>-25.55</v>
      </c>
      <c r="Q63" s="11"/>
      <c r="R63" s="13">
        <f t="shared" si="0"/>
        <v>1</v>
      </c>
      <c r="T63" s="1" t="s">
        <v>1289</v>
      </c>
    </row>
    <row r="64" spans="1:20" x14ac:dyDescent="0.2">
      <c r="A64" s="1" t="s">
        <v>1399</v>
      </c>
      <c r="B64" s="1" t="s">
        <v>1500</v>
      </c>
      <c r="C64" s="18">
        <v>44925</v>
      </c>
      <c r="D64" s="8">
        <v>-76.16</v>
      </c>
      <c r="E64" s="27">
        <v>-19.86</v>
      </c>
      <c r="F64" s="27">
        <v>-56.3</v>
      </c>
      <c r="G64" s="18">
        <v>44925</v>
      </c>
      <c r="H64" s="1" t="s">
        <v>1433</v>
      </c>
      <c r="I64" s="19">
        <v>1540780</v>
      </c>
      <c r="J64" s="19" t="s">
        <v>1334</v>
      </c>
      <c r="K64" s="19">
        <v>169208</v>
      </c>
      <c r="L64" s="28">
        <v>44930</v>
      </c>
      <c r="M64" s="1" t="str">
        <f>VLOOKUP(I64,'ITEM#'!A:B,2,0)</f>
        <v>Costco01</v>
      </c>
      <c r="N64" s="11" t="s">
        <v>1298</v>
      </c>
      <c r="O64" s="11"/>
      <c r="P64" s="12">
        <f>VLOOKUP(I64,'ITEM#'!A:D,4,0)</f>
        <v>-28.15</v>
      </c>
      <c r="Q64" s="11"/>
      <c r="R64" s="13">
        <f t="shared" si="0"/>
        <v>2</v>
      </c>
      <c r="T64" s="1" t="s">
        <v>1289</v>
      </c>
    </row>
    <row r="65" spans="1:20" x14ac:dyDescent="0.2">
      <c r="A65" s="1" t="s">
        <v>1399</v>
      </c>
      <c r="B65" s="1" t="s">
        <v>1501</v>
      </c>
      <c r="C65" s="18">
        <v>44925</v>
      </c>
      <c r="D65" s="8">
        <v>-76.16</v>
      </c>
      <c r="E65" s="27">
        <v>-19.86</v>
      </c>
      <c r="F65" s="27">
        <v>-56.3</v>
      </c>
      <c r="G65" s="18">
        <v>44925</v>
      </c>
      <c r="H65" s="1" t="s">
        <v>1434</v>
      </c>
      <c r="I65" s="19">
        <v>1540780</v>
      </c>
      <c r="J65" s="19" t="s">
        <v>1334</v>
      </c>
      <c r="K65" s="19">
        <v>169208</v>
      </c>
      <c r="L65" s="28">
        <v>44930</v>
      </c>
      <c r="M65" s="1" t="str">
        <f>VLOOKUP(I65,'ITEM#'!A:B,2,0)</f>
        <v>Costco01</v>
      </c>
      <c r="N65" s="11" t="s">
        <v>1298</v>
      </c>
      <c r="O65" s="11"/>
      <c r="P65" s="12">
        <f>VLOOKUP(I65,'ITEM#'!A:D,4,0)</f>
        <v>-28.15</v>
      </c>
      <c r="Q65" s="11"/>
      <c r="R65" s="13">
        <f t="shared" si="0"/>
        <v>2</v>
      </c>
      <c r="T65" s="1" t="s">
        <v>1289</v>
      </c>
    </row>
    <row r="66" spans="1:20" x14ac:dyDescent="0.2">
      <c r="A66" s="1" t="s">
        <v>1399</v>
      </c>
      <c r="B66" s="1" t="s">
        <v>1501</v>
      </c>
      <c r="C66" s="18">
        <v>44925</v>
      </c>
      <c r="D66" s="8">
        <v>-175.2</v>
      </c>
      <c r="E66" s="27">
        <v>-20.5</v>
      </c>
      <c r="F66" s="27">
        <v>-154.69999999999999</v>
      </c>
      <c r="G66" s="18">
        <v>44925</v>
      </c>
      <c r="H66" s="1" t="s">
        <v>1434</v>
      </c>
      <c r="I66" s="19">
        <v>1662420</v>
      </c>
      <c r="J66" s="19" t="s">
        <v>1318</v>
      </c>
      <c r="K66" s="19">
        <v>169208</v>
      </c>
      <c r="L66" s="28">
        <v>44930</v>
      </c>
      <c r="M66" s="1" t="str">
        <f>VLOOKUP(I66,'ITEM#'!A:B,2,0)</f>
        <v>Costco01</v>
      </c>
      <c r="N66" s="11" t="s">
        <v>1301</v>
      </c>
      <c r="O66" s="11"/>
      <c r="P66" s="12">
        <f>VLOOKUP(I66,'ITEM#'!A:D,4,0)</f>
        <v>-77.349999999999994</v>
      </c>
      <c r="Q66" s="11"/>
      <c r="R66" s="13">
        <f t="shared" ref="R66:R129" si="1">F66/P66</f>
        <v>2</v>
      </c>
      <c r="T66" s="1" t="s">
        <v>1289</v>
      </c>
    </row>
    <row r="67" spans="1:20" x14ac:dyDescent="0.2">
      <c r="A67" s="1" t="s">
        <v>1399</v>
      </c>
      <c r="B67" s="1" t="s">
        <v>1502</v>
      </c>
      <c r="C67" s="18">
        <v>44928</v>
      </c>
      <c r="D67" s="8">
        <v>-96.4</v>
      </c>
      <c r="E67" s="27">
        <v>-10.55</v>
      </c>
      <c r="F67" s="27">
        <v>-85.85</v>
      </c>
      <c r="G67" s="18">
        <v>44928</v>
      </c>
      <c r="H67" s="1" t="s">
        <v>1435</v>
      </c>
      <c r="I67" s="19">
        <v>1662421</v>
      </c>
      <c r="J67" s="19" t="s">
        <v>1300</v>
      </c>
      <c r="K67" s="19">
        <v>169208</v>
      </c>
      <c r="L67" s="28">
        <v>44930</v>
      </c>
      <c r="M67" s="1" t="str">
        <f>VLOOKUP(I67,'ITEM#'!A:B,2,0)</f>
        <v>Costco01</v>
      </c>
      <c r="N67" s="11" t="s">
        <v>1301</v>
      </c>
      <c r="O67" s="11"/>
      <c r="P67" s="12">
        <f>VLOOKUP(I67,'ITEM#'!A:D,4,0)</f>
        <v>-85.85</v>
      </c>
      <c r="Q67" s="11"/>
      <c r="R67" s="13">
        <f t="shared" si="1"/>
        <v>1</v>
      </c>
      <c r="T67" s="1" t="s">
        <v>1289</v>
      </c>
    </row>
    <row r="68" spans="1:20" x14ac:dyDescent="0.2">
      <c r="A68" s="1" t="s">
        <v>1399</v>
      </c>
      <c r="B68" s="1" t="s">
        <v>1503</v>
      </c>
      <c r="C68" s="18">
        <v>44928</v>
      </c>
      <c r="D68" s="8">
        <v>-87.6</v>
      </c>
      <c r="E68" s="27">
        <v>-10.25</v>
      </c>
      <c r="F68" s="27">
        <v>-77.349999999999994</v>
      </c>
      <c r="G68" s="18">
        <v>44928</v>
      </c>
      <c r="H68" s="1" t="s">
        <v>1436</v>
      </c>
      <c r="I68" s="19">
        <v>1662420</v>
      </c>
      <c r="J68" s="19" t="s">
        <v>1318</v>
      </c>
      <c r="K68" s="19">
        <v>169208</v>
      </c>
      <c r="L68" s="28">
        <v>44930</v>
      </c>
      <c r="M68" s="1" t="str">
        <f>VLOOKUP(I68,'ITEM#'!A:B,2,0)</f>
        <v>Costco01</v>
      </c>
      <c r="N68" s="11" t="s">
        <v>1301</v>
      </c>
      <c r="O68" s="11"/>
      <c r="P68" s="12">
        <f>VLOOKUP(I68,'ITEM#'!A:D,4,0)</f>
        <v>-77.349999999999994</v>
      </c>
      <c r="Q68" s="11"/>
      <c r="R68" s="13">
        <f t="shared" si="1"/>
        <v>1</v>
      </c>
      <c r="T68" s="1" t="s">
        <v>1289</v>
      </c>
    </row>
    <row r="69" spans="1:20" x14ac:dyDescent="0.2">
      <c r="A69" s="1" t="s">
        <v>1399</v>
      </c>
      <c r="B69" s="1" t="s">
        <v>1504</v>
      </c>
      <c r="C69" s="18">
        <v>44928</v>
      </c>
      <c r="D69" s="8">
        <v>-128.94</v>
      </c>
      <c r="E69" s="27">
        <v>0</v>
      </c>
      <c r="F69" s="27">
        <v>-128.94</v>
      </c>
      <c r="G69" s="18">
        <v>44928</v>
      </c>
      <c r="H69" s="1" t="s">
        <v>1437</v>
      </c>
      <c r="I69" s="19">
        <v>1585793</v>
      </c>
      <c r="J69" s="19" t="s">
        <v>1323</v>
      </c>
      <c r="K69" s="19">
        <v>169208</v>
      </c>
      <c r="L69" s="28">
        <v>44930</v>
      </c>
      <c r="M69" s="1" t="str">
        <f>VLOOKUP(I69,'ITEM#'!A:B,2,0)</f>
        <v>Costco01</v>
      </c>
      <c r="N69" s="11" t="s">
        <v>1291</v>
      </c>
      <c r="O69" s="11"/>
      <c r="P69" s="12">
        <f>VLOOKUP(I69,'ITEM#'!A:D,4,0)</f>
        <v>-64.47</v>
      </c>
      <c r="Q69" s="11"/>
      <c r="R69" s="13">
        <f t="shared" si="1"/>
        <v>2</v>
      </c>
      <c r="T69" s="1" t="s">
        <v>1289</v>
      </c>
    </row>
    <row r="70" spans="1:20" x14ac:dyDescent="0.2">
      <c r="A70" s="1" t="s">
        <v>1399</v>
      </c>
      <c r="B70" s="1" t="s">
        <v>1505</v>
      </c>
      <c r="C70" s="18">
        <v>44925</v>
      </c>
      <c r="D70" s="8">
        <v>-91.18</v>
      </c>
      <c r="E70" s="27">
        <v>-28.91</v>
      </c>
      <c r="F70" s="27">
        <v>-62.27</v>
      </c>
      <c r="G70" s="18">
        <v>44925</v>
      </c>
      <c r="H70" s="1" t="s">
        <v>1438</v>
      </c>
      <c r="I70" s="19">
        <v>1339334</v>
      </c>
      <c r="J70" s="19" t="s">
        <v>1331</v>
      </c>
      <c r="K70" s="19">
        <v>12211474</v>
      </c>
      <c r="L70" s="28">
        <v>44930</v>
      </c>
      <c r="M70" s="1" t="str">
        <f>VLOOKUP(I70,'ITEM#'!A:B,2,0)</f>
        <v>Costco01</v>
      </c>
      <c r="N70" s="11" t="s">
        <v>1301</v>
      </c>
      <c r="O70" s="11"/>
      <c r="P70" s="12">
        <f>VLOOKUP(I70,'ITEM#'!A:D,4,0)</f>
        <v>-62.27</v>
      </c>
      <c r="Q70" s="11"/>
      <c r="R70" s="13">
        <f t="shared" si="1"/>
        <v>1</v>
      </c>
      <c r="S70" s="11"/>
      <c r="T70" s="1" t="s">
        <v>1289</v>
      </c>
    </row>
    <row r="71" spans="1:20" x14ac:dyDescent="0.2">
      <c r="A71" s="1" t="s">
        <v>1399</v>
      </c>
      <c r="B71" s="1" t="s">
        <v>1506</v>
      </c>
      <c r="C71" s="18">
        <v>44925</v>
      </c>
      <c r="D71" s="8">
        <v>-94.54</v>
      </c>
      <c r="E71" s="27">
        <v>-32.270000000000003</v>
      </c>
      <c r="F71" s="27">
        <v>-62.27</v>
      </c>
      <c r="G71" s="18">
        <v>44925</v>
      </c>
      <c r="H71" s="1" t="s">
        <v>1439</v>
      </c>
      <c r="I71" s="19">
        <v>1339334</v>
      </c>
      <c r="J71" s="19" t="s">
        <v>1331</v>
      </c>
      <c r="K71" s="19">
        <v>12211474</v>
      </c>
      <c r="L71" s="28">
        <v>44930</v>
      </c>
      <c r="M71" s="1" t="str">
        <f>VLOOKUP(I71,'ITEM#'!A:B,2,0)</f>
        <v>Costco01</v>
      </c>
      <c r="N71" s="11" t="s">
        <v>1301</v>
      </c>
      <c r="O71" s="11"/>
      <c r="P71" s="12">
        <f>VLOOKUP(I71,'ITEM#'!A:D,4,0)</f>
        <v>-62.27</v>
      </c>
      <c r="Q71" s="11"/>
      <c r="R71" s="13">
        <f t="shared" si="1"/>
        <v>1</v>
      </c>
      <c r="T71" s="1" t="s">
        <v>1289</v>
      </c>
    </row>
    <row r="72" spans="1:20" x14ac:dyDescent="0.2">
      <c r="A72" s="1" t="s">
        <v>1399</v>
      </c>
      <c r="B72" s="1" t="s">
        <v>1507</v>
      </c>
      <c r="C72" s="18">
        <v>44925</v>
      </c>
      <c r="D72" s="8">
        <v>-87.28</v>
      </c>
      <c r="E72" s="27">
        <v>-25.01</v>
      </c>
      <c r="F72" s="27">
        <v>-62.27</v>
      </c>
      <c r="G72" s="18">
        <v>44925</v>
      </c>
      <c r="H72" s="1" t="s">
        <v>1440</v>
      </c>
      <c r="I72" s="19">
        <v>1339335</v>
      </c>
      <c r="J72" s="19" t="s">
        <v>1314</v>
      </c>
      <c r="K72" s="19">
        <v>12211474</v>
      </c>
      <c r="L72" s="28">
        <v>44930</v>
      </c>
      <c r="M72" s="1" t="str">
        <f>VLOOKUP(I72,'ITEM#'!A:B,2,0)</f>
        <v>Costco01</v>
      </c>
      <c r="N72" s="11" t="s">
        <v>1301</v>
      </c>
      <c r="O72" s="11"/>
      <c r="P72" s="12">
        <f>VLOOKUP(I72,'ITEM#'!A:D,4,0)</f>
        <v>-62.27</v>
      </c>
      <c r="Q72" s="11"/>
      <c r="R72" s="13">
        <f t="shared" si="1"/>
        <v>1</v>
      </c>
      <c r="T72" s="1" t="s">
        <v>1289</v>
      </c>
    </row>
    <row r="73" spans="1:20" x14ac:dyDescent="0.2">
      <c r="A73" s="1" t="s">
        <v>1399</v>
      </c>
      <c r="B73" s="1" t="s">
        <v>1508</v>
      </c>
      <c r="C73" s="18">
        <v>44928</v>
      </c>
      <c r="D73" s="8">
        <v>-87.28</v>
      </c>
      <c r="E73" s="27">
        <v>-25.01</v>
      </c>
      <c r="F73" s="27">
        <v>-62.27</v>
      </c>
      <c r="G73" s="18">
        <v>44928</v>
      </c>
      <c r="H73" s="1" t="s">
        <v>1441</v>
      </c>
      <c r="I73" s="19">
        <v>1339335</v>
      </c>
      <c r="J73" s="19" t="s">
        <v>1314</v>
      </c>
      <c r="K73" s="19">
        <v>12211474</v>
      </c>
      <c r="L73" s="28">
        <v>44930</v>
      </c>
      <c r="M73" s="1" t="str">
        <f>VLOOKUP(I73,'ITEM#'!A:B,2,0)</f>
        <v>Costco01</v>
      </c>
      <c r="N73" s="11" t="s">
        <v>1301</v>
      </c>
      <c r="O73" s="11"/>
      <c r="P73" s="12">
        <f>VLOOKUP(I73,'ITEM#'!A:D,4,0)</f>
        <v>-62.27</v>
      </c>
      <c r="Q73" s="11"/>
      <c r="R73" s="13">
        <f t="shared" si="1"/>
        <v>1</v>
      </c>
      <c r="T73" s="1" t="s">
        <v>1289</v>
      </c>
    </row>
    <row r="74" spans="1:20" x14ac:dyDescent="0.2">
      <c r="A74" s="1" t="s">
        <v>1442</v>
      </c>
      <c r="B74" s="1" t="s">
        <v>1509</v>
      </c>
      <c r="C74" s="18">
        <v>44929</v>
      </c>
      <c r="D74" s="8">
        <v>-70.62</v>
      </c>
      <c r="E74" s="27">
        <v>0</v>
      </c>
      <c r="F74" s="27">
        <v>-70.62</v>
      </c>
      <c r="G74" s="18">
        <v>44929</v>
      </c>
      <c r="H74" s="1" t="s">
        <v>1443</v>
      </c>
      <c r="I74" s="19">
        <v>1585900</v>
      </c>
      <c r="J74" s="19" t="s">
        <v>1320</v>
      </c>
      <c r="K74" s="19">
        <v>169229</v>
      </c>
      <c r="L74" s="28">
        <v>44931</v>
      </c>
      <c r="M74" s="1" t="str">
        <f>VLOOKUP(I74,'ITEM#'!A:B,2,0)</f>
        <v>Costco01</v>
      </c>
      <c r="N74" s="11" t="s">
        <v>1291</v>
      </c>
      <c r="O74" s="11"/>
      <c r="P74" s="12">
        <f>VLOOKUP(I74,'ITEM#'!A:D,4,0)</f>
        <v>-70.62</v>
      </c>
      <c r="Q74" s="11"/>
      <c r="R74" s="13">
        <f t="shared" si="1"/>
        <v>1</v>
      </c>
      <c r="S74" s="11"/>
      <c r="T74" s="1" t="s">
        <v>1289</v>
      </c>
    </row>
    <row r="75" spans="1:20" x14ac:dyDescent="0.2">
      <c r="A75" s="1" t="s">
        <v>1442</v>
      </c>
      <c r="B75" s="1" t="s">
        <v>1510</v>
      </c>
      <c r="C75" s="18">
        <v>44929</v>
      </c>
      <c r="D75" s="8">
        <v>-39</v>
      </c>
      <c r="E75" s="27">
        <v>0</v>
      </c>
      <c r="F75" s="27">
        <v>-39</v>
      </c>
      <c r="G75" s="18">
        <v>44929</v>
      </c>
      <c r="H75" s="1" t="s">
        <v>1444</v>
      </c>
      <c r="I75" s="19">
        <v>1529947</v>
      </c>
      <c r="J75" s="19" t="s">
        <v>1294</v>
      </c>
      <c r="K75" s="19">
        <v>169229</v>
      </c>
      <c r="L75" s="28">
        <v>44931</v>
      </c>
      <c r="M75" s="1" t="str">
        <f>VLOOKUP(I75,'ITEM#'!A:B,2,0)</f>
        <v>Costco01</v>
      </c>
      <c r="N75" s="11" t="s">
        <v>1291</v>
      </c>
      <c r="O75" s="11"/>
      <c r="P75" s="12">
        <f>VLOOKUP(I75,'ITEM#'!A:D,4,0)</f>
        <v>-39</v>
      </c>
      <c r="Q75" s="11"/>
      <c r="R75" s="13">
        <f t="shared" si="1"/>
        <v>1</v>
      </c>
      <c r="T75" s="1" t="s">
        <v>1289</v>
      </c>
    </row>
    <row r="76" spans="1:20" x14ac:dyDescent="0.2">
      <c r="A76" s="1" t="s">
        <v>1442</v>
      </c>
      <c r="B76" s="1" t="s">
        <v>1511</v>
      </c>
      <c r="C76" s="18">
        <v>44929</v>
      </c>
      <c r="D76" s="8">
        <v>-45.56</v>
      </c>
      <c r="E76" s="27">
        <v>0</v>
      </c>
      <c r="F76" s="27">
        <v>-45.56</v>
      </c>
      <c r="G76" s="18">
        <v>44929</v>
      </c>
      <c r="H76" s="1" t="s">
        <v>1445</v>
      </c>
      <c r="I76" s="19">
        <v>1529939</v>
      </c>
      <c r="J76" s="19" t="s">
        <v>1339</v>
      </c>
      <c r="K76" s="19">
        <v>169229</v>
      </c>
      <c r="L76" s="28">
        <v>44931</v>
      </c>
      <c r="M76" s="1" t="str">
        <f>VLOOKUP(I76,'ITEM#'!A:B,2,0)</f>
        <v>Costco01</v>
      </c>
      <c r="N76" s="11" t="s">
        <v>1291</v>
      </c>
      <c r="O76" s="11"/>
      <c r="P76" s="12">
        <f>VLOOKUP(I76,'ITEM#'!A:D,4,0)</f>
        <v>-22.78</v>
      </c>
      <c r="Q76" s="11"/>
      <c r="R76" s="13">
        <f t="shared" si="1"/>
        <v>2</v>
      </c>
      <c r="T76" s="1" t="s">
        <v>1289</v>
      </c>
    </row>
    <row r="77" spans="1:20" x14ac:dyDescent="0.2">
      <c r="A77" s="1" t="s">
        <v>1442</v>
      </c>
      <c r="B77" s="1" t="s">
        <v>1512</v>
      </c>
      <c r="C77" s="18">
        <v>44929</v>
      </c>
      <c r="D77" s="8">
        <v>-87.6</v>
      </c>
      <c r="E77" s="27">
        <v>-10.25</v>
      </c>
      <c r="F77" s="27">
        <v>-77.349999999999994</v>
      </c>
      <c r="G77" s="18">
        <v>44929</v>
      </c>
      <c r="H77" s="1" t="s">
        <v>1446</v>
      </c>
      <c r="I77" s="19">
        <v>1662420</v>
      </c>
      <c r="J77" s="19" t="s">
        <v>1318</v>
      </c>
      <c r="K77" s="19">
        <v>169229</v>
      </c>
      <c r="L77" s="28">
        <v>44931</v>
      </c>
      <c r="M77" s="1" t="str">
        <f>VLOOKUP(I77,'ITEM#'!A:B,2,0)</f>
        <v>Costco01</v>
      </c>
      <c r="N77" s="11" t="s">
        <v>1301</v>
      </c>
      <c r="O77" s="11"/>
      <c r="P77" s="12">
        <f>VLOOKUP(I77,'ITEM#'!A:D,4,0)</f>
        <v>-77.349999999999994</v>
      </c>
      <c r="Q77" s="11"/>
      <c r="R77" s="13">
        <f t="shared" si="1"/>
        <v>1</v>
      </c>
      <c r="T77" s="1" t="s">
        <v>1289</v>
      </c>
    </row>
    <row r="78" spans="1:20" x14ac:dyDescent="0.2">
      <c r="A78" s="1" t="s">
        <v>1442</v>
      </c>
      <c r="B78" s="1" t="s">
        <v>1513</v>
      </c>
      <c r="C78" s="18">
        <v>44929</v>
      </c>
      <c r="D78" s="8">
        <v>-39</v>
      </c>
      <c r="E78" s="27">
        <v>0</v>
      </c>
      <c r="F78" s="27">
        <v>-39</v>
      </c>
      <c r="G78" s="18">
        <v>44929</v>
      </c>
      <c r="H78" s="1" t="s">
        <v>1447</v>
      </c>
      <c r="I78" s="19">
        <v>1529946</v>
      </c>
      <c r="J78" s="19" t="s">
        <v>1306</v>
      </c>
      <c r="K78" s="19">
        <v>169229</v>
      </c>
      <c r="L78" s="28">
        <v>44931</v>
      </c>
      <c r="M78" s="1" t="str">
        <f>VLOOKUP(I78,'ITEM#'!A:B,2,0)</f>
        <v>Costco01</v>
      </c>
      <c r="N78" s="11" t="s">
        <v>1291</v>
      </c>
      <c r="O78" s="11"/>
      <c r="P78" s="12">
        <f>VLOOKUP(I78,'ITEM#'!A:D,4,0)</f>
        <v>-39</v>
      </c>
      <c r="Q78" s="11"/>
      <c r="R78" s="13">
        <f t="shared" si="1"/>
        <v>1</v>
      </c>
      <c r="T78" s="1" t="s">
        <v>1289</v>
      </c>
    </row>
    <row r="79" spans="1:20" x14ac:dyDescent="0.2">
      <c r="A79" s="1" t="s">
        <v>1442</v>
      </c>
      <c r="B79" s="1" t="s">
        <v>1514</v>
      </c>
      <c r="C79" s="18">
        <v>44929</v>
      </c>
      <c r="D79" s="8">
        <v>-97.43</v>
      </c>
      <c r="E79" s="27">
        <v>-35.159999999999997</v>
      </c>
      <c r="F79" s="27">
        <v>-62.27</v>
      </c>
      <c r="G79" s="18">
        <v>44929</v>
      </c>
      <c r="H79" s="1" t="s">
        <v>1448</v>
      </c>
      <c r="I79" s="19">
        <v>1339335</v>
      </c>
      <c r="J79" s="19" t="s">
        <v>1314</v>
      </c>
      <c r="K79" s="19">
        <v>169229</v>
      </c>
      <c r="L79" s="28">
        <v>44931</v>
      </c>
      <c r="M79" s="1" t="str">
        <f>VLOOKUP(I79,'ITEM#'!A:B,2,0)</f>
        <v>Costco01</v>
      </c>
      <c r="N79" s="11" t="s">
        <v>1301</v>
      </c>
      <c r="O79" s="11"/>
      <c r="P79" s="12">
        <f>VLOOKUP(I79,'ITEM#'!A:D,4,0)</f>
        <v>-62.27</v>
      </c>
      <c r="Q79" s="11"/>
      <c r="R79" s="13">
        <f t="shared" si="1"/>
        <v>1</v>
      </c>
      <c r="T79" s="1" t="s">
        <v>1289</v>
      </c>
    </row>
    <row r="80" spans="1:20" x14ac:dyDescent="0.2">
      <c r="A80" s="1" t="s">
        <v>1442</v>
      </c>
      <c r="B80" s="1" t="s">
        <v>1515</v>
      </c>
      <c r="C80" s="18">
        <v>44929</v>
      </c>
      <c r="D80" s="8">
        <v>-92.76</v>
      </c>
      <c r="E80" s="27">
        <v>-37.630000000000003</v>
      </c>
      <c r="F80" s="27">
        <v>-55.13</v>
      </c>
      <c r="G80" s="18">
        <v>44929</v>
      </c>
      <c r="H80" s="1" t="s">
        <v>1449</v>
      </c>
      <c r="I80" s="19">
        <v>1339333</v>
      </c>
      <c r="J80" s="19" t="s">
        <v>1337</v>
      </c>
      <c r="K80" s="19">
        <v>169229</v>
      </c>
      <c r="L80" s="28">
        <v>44931</v>
      </c>
      <c r="M80" s="1" t="str">
        <f>VLOOKUP(I80,'ITEM#'!A:B,2,0)</f>
        <v>Costco01</v>
      </c>
      <c r="N80" s="11" t="s">
        <v>1301</v>
      </c>
      <c r="O80" s="11"/>
      <c r="P80" s="12">
        <f>VLOOKUP(I80,'ITEM#'!A:D,4,0)</f>
        <v>-55.13</v>
      </c>
      <c r="Q80" s="11"/>
      <c r="R80" s="13">
        <f t="shared" si="1"/>
        <v>1</v>
      </c>
      <c r="T80" s="1" t="s">
        <v>1289</v>
      </c>
    </row>
    <row r="81" spans="1:20" x14ac:dyDescent="0.2">
      <c r="A81" s="1" t="s">
        <v>1442</v>
      </c>
      <c r="B81" s="1" t="s">
        <v>1516</v>
      </c>
      <c r="C81" s="18">
        <v>44929</v>
      </c>
      <c r="D81" s="8">
        <v>-51.48</v>
      </c>
      <c r="E81" s="27">
        <v>-17.18</v>
      </c>
      <c r="F81" s="27">
        <v>-34.299999999999997</v>
      </c>
      <c r="G81" s="18">
        <v>44929</v>
      </c>
      <c r="H81" s="1" t="s">
        <v>1450</v>
      </c>
      <c r="I81" s="19">
        <v>1408974</v>
      </c>
      <c r="J81" s="19" t="s">
        <v>1333</v>
      </c>
      <c r="K81" s="19">
        <v>169229</v>
      </c>
      <c r="L81" s="28">
        <v>44931</v>
      </c>
      <c r="M81" s="1" t="str">
        <f>VLOOKUP(I81,'ITEM#'!A:B,2,0)</f>
        <v>Costco01</v>
      </c>
      <c r="N81" s="11" t="s">
        <v>1311</v>
      </c>
      <c r="O81" s="11"/>
      <c r="P81" s="12">
        <f>VLOOKUP(I81,'ITEM#'!A:D,4,0)</f>
        <v>-17.149999999999999</v>
      </c>
      <c r="Q81" s="11"/>
      <c r="R81" s="13">
        <f t="shared" si="1"/>
        <v>2</v>
      </c>
      <c r="T81" s="1" t="s">
        <v>1289</v>
      </c>
    </row>
    <row r="82" spans="1:20" x14ac:dyDescent="0.2">
      <c r="A82" s="1" t="s">
        <v>1442</v>
      </c>
      <c r="B82" s="1" t="s">
        <v>1516</v>
      </c>
      <c r="C82" s="18">
        <v>44929</v>
      </c>
      <c r="D82" s="8">
        <v>-262.8</v>
      </c>
      <c r="E82" s="27">
        <v>-30.75</v>
      </c>
      <c r="F82" s="27">
        <v>-232.05</v>
      </c>
      <c r="G82" s="18">
        <v>44929</v>
      </c>
      <c r="H82" s="1" t="s">
        <v>1450</v>
      </c>
      <c r="I82" s="19">
        <v>1662420</v>
      </c>
      <c r="J82" s="19" t="s">
        <v>1318</v>
      </c>
      <c r="K82" s="19">
        <v>169229</v>
      </c>
      <c r="L82" s="28">
        <v>44931</v>
      </c>
      <c r="M82" s="1" t="str">
        <f>VLOOKUP(I82,'ITEM#'!A:B,2,0)</f>
        <v>Costco01</v>
      </c>
      <c r="N82" s="11" t="s">
        <v>1301</v>
      </c>
      <c r="O82" s="11"/>
      <c r="P82" s="12">
        <f>VLOOKUP(I82,'ITEM#'!A:D,4,0)</f>
        <v>-77.349999999999994</v>
      </c>
      <c r="Q82" s="11"/>
      <c r="R82" s="13">
        <f t="shared" si="1"/>
        <v>3.0000000000000004</v>
      </c>
      <c r="T82" s="1" t="s">
        <v>1289</v>
      </c>
    </row>
    <row r="83" spans="1:20" x14ac:dyDescent="0.2">
      <c r="A83" s="1" t="s">
        <v>1442</v>
      </c>
      <c r="B83" s="1" t="s">
        <v>1516</v>
      </c>
      <c r="C83" s="18">
        <v>44929</v>
      </c>
      <c r="D83" s="8">
        <v>-96.4</v>
      </c>
      <c r="E83" s="27">
        <v>-10.55</v>
      </c>
      <c r="F83" s="27">
        <v>-85.85</v>
      </c>
      <c r="G83" s="18">
        <v>44929</v>
      </c>
      <c r="H83" s="1" t="s">
        <v>1450</v>
      </c>
      <c r="I83" s="19">
        <v>1662421</v>
      </c>
      <c r="J83" s="19" t="s">
        <v>1300</v>
      </c>
      <c r="K83" s="19">
        <v>169229</v>
      </c>
      <c r="L83" s="28">
        <v>44931</v>
      </c>
      <c r="M83" s="1" t="str">
        <f>VLOOKUP(I83,'ITEM#'!A:B,2,0)</f>
        <v>Costco01</v>
      </c>
      <c r="N83" s="11" t="s">
        <v>1301</v>
      </c>
      <c r="O83" s="11"/>
      <c r="P83" s="12">
        <f>VLOOKUP(I83,'ITEM#'!A:D,4,0)</f>
        <v>-85.85</v>
      </c>
      <c r="Q83" s="11"/>
      <c r="R83" s="13">
        <f t="shared" si="1"/>
        <v>1</v>
      </c>
      <c r="T83" s="1" t="s">
        <v>1289</v>
      </c>
    </row>
    <row r="84" spans="1:20" x14ac:dyDescent="0.2">
      <c r="A84" s="1" t="s">
        <v>1442</v>
      </c>
      <c r="B84" s="1" t="s">
        <v>1517</v>
      </c>
      <c r="C84" s="18">
        <v>44929</v>
      </c>
      <c r="D84" s="8">
        <v>-39</v>
      </c>
      <c r="E84" s="27">
        <v>0</v>
      </c>
      <c r="F84" s="27">
        <v>-39</v>
      </c>
      <c r="G84" s="18">
        <v>44929</v>
      </c>
      <c r="H84" s="1" t="s">
        <v>1451</v>
      </c>
      <c r="I84" s="19">
        <v>1529947</v>
      </c>
      <c r="J84" s="19" t="s">
        <v>1294</v>
      </c>
      <c r="K84" s="19">
        <v>169229</v>
      </c>
      <c r="L84" s="28">
        <v>44931</v>
      </c>
      <c r="M84" s="1" t="str">
        <f>VLOOKUP(I84,'ITEM#'!A:B,2,0)</f>
        <v>Costco01</v>
      </c>
      <c r="N84" s="11" t="s">
        <v>1291</v>
      </c>
      <c r="O84" s="11"/>
      <c r="P84" s="12">
        <f>VLOOKUP(I84,'ITEM#'!A:D,4,0)</f>
        <v>-39</v>
      </c>
      <c r="Q84" s="11"/>
      <c r="R84" s="13">
        <f t="shared" si="1"/>
        <v>1</v>
      </c>
      <c r="T84" s="1" t="s">
        <v>1289</v>
      </c>
    </row>
    <row r="85" spans="1:20" x14ac:dyDescent="0.2">
      <c r="A85" s="1" t="s">
        <v>1442</v>
      </c>
      <c r="B85" s="1" t="s">
        <v>1517</v>
      </c>
      <c r="C85" s="18">
        <v>44929</v>
      </c>
      <c r="D85" s="8">
        <v>-70.62</v>
      </c>
      <c r="E85" s="27">
        <v>0</v>
      </c>
      <c r="F85" s="27">
        <v>-70.62</v>
      </c>
      <c r="G85" s="18">
        <v>44929</v>
      </c>
      <c r="H85" s="1" t="s">
        <v>1451</v>
      </c>
      <c r="I85" s="19">
        <v>1585799</v>
      </c>
      <c r="J85" s="19" t="s">
        <v>1292</v>
      </c>
      <c r="K85" s="19">
        <v>169229</v>
      </c>
      <c r="L85" s="28">
        <v>44931</v>
      </c>
      <c r="M85" s="1" t="str">
        <f>VLOOKUP(I85,'ITEM#'!A:B,2,0)</f>
        <v>Costco01</v>
      </c>
      <c r="N85" s="11" t="s">
        <v>1291</v>
      </c>
      <c r="O85" s="11"/>
      <c r="P85" s="12">
        <f>VLOOKUP(I85,'ITEM#'!A:D,4,0)</f>
        <v>-70.62</v>
      </c>
      <c r="Q85" s="11"/>
      <c r="R85" s="13">
        <f t="shared" si="1"/>
        <v>1</v>
      </c>
      <c r="T85" s="1" t="s">
        <v>1289</v>
      </c>
    </row>
    <row r="86" spans="1:20" x14ac:dyDescent="0.2">
      <c r="A86" s="1" t="s">
        <v>1442</v>
      </c>
      <c r="B86" s="1" t="s">
        <v>1518</v>
      </c>
      <c r="C86" s="18">
        <v>44929</v>
      </c>
      <c r="D86" s="8">
        <v>-126.12</v>
      </c>
      <c r="E86" s="27">
        <v>-31.32</v>
      </c>
      <c r="F86" s="27">
        <v>-94.8</v>
      </c>
      <c r="G86" s="18">
        <v>44929</v>
      </c>
      <c r="H86" s="1" t="s">
        <v>1452</v>
      </c>
      <c r="I86" s="19">
        <v>1540787</v>
      </c>
      <c r="J86" s="19" t="s">
        <v>1341</v>
      </c>
      <c r="K86" s="19">
        <v>169229</v>
      </c>
      <c r="L86" s="28">
        <v>44931</v>
      </c>
      <c r="M86" s="1" t="str">
        <f>VLOOKUP(I86,'ITEM#'!A:B,2,0)</f>
        <v>Costco01</v>
      </c>
      <c r="N86" s="11" t="s">
        <v>1298</v>
      </c>
      <c r="O86" s="11"/>
      <c r="P86" s="12">
        <f>VLOOKUP(I86,'ITEM#'!A:D,4,0)</f>
        <v>-31.6</v>
      </c>
      <c r="Q86" s="11"/>
      <c r="R86" s="13">
        <f t="shared" si="1"/>
        <v>2.9999999999999996</v>
      </c>
      <c r="T86" s="1" t="s">
        <v>1289</v>
      </c>
    </row>
    <row r="87" spans="1:20" x14ac:dyDescent="0.2">
      <c r="A87" s="1" t="s">
        <v>1442</v>
      </c>
      <c r="B87" s="1" t="s">
        <v>1519</v>
      </c>
      <c r="C87" s="18">
        <v>44929</v>
      </c>
      <c r="D87" s="8">
        <v>-39</v>
      </c>
      <c r="E87" s="27">
        <v>0</v>
      </c>
      <c r="F87" s="27">
        <v>-39</v>
      </c>
      <c r="G87" s="18">
        <v>44929</v>
      </c>
      <c r="H87" s="1" t="s">
        <v>1453</v>
      </c>
      <c r="I87" s="19">
        <v>1529946</v>
      </c>
      <c r="J87" s="19" t="s">
        <v>1306</v>
      </c>
      <c r="K87" s="19">
        <v>169229</v>
      </c>
      <c r="L87" s="28">
        <v>44931</v>
      </c>
      <c r="M87" s="1" t="str">
        <f>VLOOKUP(I87,'ITEM#'!A:B,2,0)</f>
        <v>Costco01</v>
      </c>
      <c r="N87" s="11" t="s">
        <v>1291</v>
      </c>
      <c r="O87" s="11"/>
      <c r="P87" s="12">
        <f>VLOOKUP(I87,'ITEM#'!A:D,4,0)</f>
        <v>-39</v>
      </c>
      <c r="Q87" s="11"/>
      <c r="R87" s="13">
        <f t="shared" si="1"/>
        <v>1</v>
      </c>
      <c r="T87" s="1" t="s">
        <v>1289</v>
      </c>
    </row>
    <row r="88" spans="1:20" x14ac:dyDescent="0.2">
      <c r="A88" s="1" t="s">
        <v>1442</v>
      </c>
      <c r="B88" s="1" t="s">
        <v>1520</v>
      </c>
      <c r="C88" s="18">
        <v>44929</v>
      </c>
      <c r="D88" s="8">
        <v>-192.8</v>
      </c>
      <c r="E88" s="27">
        <v>-21.1</v>
      </c>
      <c r="F88" s="27">
        <v>-171.7</v>
      </c>
      <c r="G88" s="18">
        <v>44929</v>
      </c>
      <c r="H88" s="1" t="s">
        <v>1454</v>
      </c>
      <c r="I88" s="19">
        <v>1662421</v>
      </c>
      <c r="J88" s="19" t="s">
        <v>1300</v>
      </c>
      <c r="K88" s="19">
        <v>169229</v>
      </c>
      <c r="L88" s="28">
        <v>44931</v>
      </c>
      <c r="M88" s="1" t="str">
        <f>VLOOKUP(I88,'ITEM#'!A:B,2,0)</f>
        <v>Costco01</v>
      </c>
      <c r="N88" s="11" t="s">
        <v>1301</v>
      </c>
      <c r="O88" s="11"/>
      <c r="P88" s="12">
        <f>VLOOKUP(I88,'ITEM#'!A:D,4,0)</f>
        <v>-85.85</v>
      </c>
      <c r="Q88" s="11"/>
      <c r="R88" s="13">
        <f t="shared" si="1"/>
        <v>2</v>
      </c>
      <c r="T88" s="1" t="s">
        <v>1289</v>
      </c>
    </row>
    <row r="89" spans="1:20" x14ac:dyDescent="0.2">
      <c r="A89" s="1" t="s">
        <v>1442</v>
      </c>
      <c r="B89" s="1" t="s">
        <v>1520</v>
      </c>
      <c r="C89" s="18">
        <v>44929</v>
      </c>
      <c r="D89" s="8">
        <v>-96.4</v>
      </c>
      <c r="E89" s="27">
        <v>-10.55</v>
      </c>
      <c r="F89" s="27">
        <v>-85.85</v>
      </c>
      <c r="G89" s="18">
        <v>44929</v>
      </c>
      <c r="H89" s="1" t="s">
        <v>1454</v>
      </c>
      <c r="I89" s="19">
        <v>1662422</v>
      </c>
      <c r="J89" s="19" t="s">
        <v>1327</v>
      </c>
      <c r="K89" s="19">
        <v>169229</v>
      </c>
      <c r="L89" s="28">
        <v>44931</v>
      </c>
      <c r="M89" s="1" t="str">
        <f>VLOOKUP(I89,'ITEM#'!A:B,2,0)</f>
        <v>Costco01</v>
      </c>
      <c r="N89" s="11" t="s">
        <v>1301</v>
      </c>
      <c r="O89" s="11"/>
      <c r="P89" s="12">
        <f>VLOOKUP(I89,'ITEM#'!A:D,4,0)</f>
        <v>-85.85</v>
      </c>
      <c r="Q89" s="11"/>
      <c r="R89" s="13">
        <f t="shared" si="1"/>
        <v>1</v>
      </c>
      <c r="T89" s="1" t="s">
        <v>1289</v>
      </c>
    </row>
    <row r="90" spans="1:20" x14ac:dyDescent="0.2">
      <c r="A90" s="1" t="s">
        <v>1442</v>
      </c>
      <c r="B90" s="1" t="s">
        <v>1521</v>
      </c>
      <c r="C90" s="18">
        <v>44929</v>
      </c>
      <c r="D90" s="8">
        <v>-39</v>
      </c>
      <c r="E90" s="27">
        <v>0</v>
      </c>
      <c r="F90" s="27">
        <v>-39</v>
      </c>
      <c r="G90" s="18">
        <v>44929</v>
      </c>
      <c r="H90" s="1" t="s">
        <v>1455</v>
      </c>
      <c r="I90" s="19">
        <v>1529946</v>
      </c>
      <c r="J90" s="19" t="s">
        <v>1306</v>
      </c>
      <c r="K90" s="19">
        <v>169229</v>
      </c>
      <c r="L90" s="28">
        <v>44931</v>
      </c>
      <c r="M90" s="1" t="str">
        <f>VLOOKUP(I90,'ITEM#'!A:B,2,0)</f>
        <v>Costco01</v>
      </c>
      <c r="N90" s="11" t="s">
        <v>1291</v>
      </c>
      <c r="O90" s="11"/>
      <c r="P90" s="12">
        <f>VLOOKUP(I90,'ITEM#'!A:D,4,0)</f>
        <v>-39</v>
      </c>
      <c r="Q90" s="11"/>
      <c r="R90" s="13">
        <f t="shared" si="1"/>
        <v>1</v>
      </c>
      <c r="T90" s="1" t="s">
        <v>1289</v>
      </c>
    </row>
    <row r="91" spans="1:20" x14ac:dyDescent="0.2">
      <c r="A91" s="1" t="s">
        <v>1442</v>
      </c>
      <c r="B91" s="1" t="s">
        <v>1522</v>
      </c>
      <c r="C91" s="18">
        <v>44929</v>
      </c>
      <c r="D91" s="8">
        <v>-96.4</v>
      </c>
      <c r="E91" s="27">
        <v>-10.55</v>
      </c>
      <c r="F91" s="27">
        <v>-85.85</v>
      </c>
      <c r="G91" s="18">
        <v>44929</v>
      </c>
      <c r="H91" s="1" t="s">
        <v>1456</v>
      </c>
      <c r="I91" s="19">
        <v>1662421</v>
      </c>
      <c r="J91" s="19" t="s">
        <v>1300</v>
      </c>
      <c r="K91" s="19">
        <v>169229</v>
      </c>
      <c r="L91" s="28">
        <v>44931</v>
      </c>
      <c r="M91" s="1" t="str">
        <f>VLOOKUP(I91,'ITEM#'!A:B,2,0)</f>
        <v>Costco01</v>
      </c>
      <c r="N91" s="11" t="s">
        <v>1301</v>
      </c>
      <c r="O91" s="11"/>
      <c r="P91" s="12">
        <f>VLOOKUP(I91,'ITEM#'!A:D,4,0)</f>
        <v>-85.85</v>
      </c>
      <c r="Q91" s="11"/>
      <c r="R91" s="13">
        <f t="shared" si="1"/>
        <v>1</v>
      </c>
      <c r="T91" s="1" t="s">
        <v>1289</v>
      </c>
    </row>
    <row r="92" spans="1:20" x14ac:dyDescent="0.2">
      <c r="A92" s="1" t="s">
        <v>1442</v>
      </c>
      <c r="B92" s="1" t="s">
        <v>1523</v>
      </c>
      <c r="C92" s="18">
        <v>44929</v>
      </c>
      <c r="D92" s="8">
        <v>-64.47</v>
      </c>
      <c r="E92" s="27">
        <v>0</v>
      </c>
      <c r="F92" s="27">
        <v>-64.47</v>
      </c>
      <c r="G92" s="18">
        <v>44929</v>
      </c>
      <c r="H92" s="1" t="s">
        <v>1457</v>
      </c>
      <c r="I92" s="19">
        <v>1585796</v>
      </c>
      <c r="J92" s="19" t="s">
        <v>1309</v>
      </c>
      <c r="K92" s="19">
        <v>169229</v>
      </c>
      <c r="L92" s="28">
        <v>44931</v>
      </c>
      <c r="M92" s="1" t="str">
        <f>VLOOKUP(I92,'ITEM#'!A:B,2,0)</f>
        <v>Costco01</v>
      </c>
      <c r="N92" s="11" t="s">
        <v>1291</v>
      </c>
      <c r="O92" s="11"/>
      <c r="P92" s="12">
        <f>VLOOKUP(I92,'ITEM#'!A:D,4,0)</f>
        <v>-64.47</v>
      </c>
      <c r="Q92" s="11"/>
      <c r="R92" s="13">
        <f t="shared" si="1"/>
        <v>1</v>
      </c>
      <c r="T92" s="1" t="s">
        <v>1289</v>
      </c>
    </row>
    <row r="93" spans="1:20" x14ac:dyDescent="0.2">
      <c r="A93" s="1" t="s">
        <v>1442</v>
      </c>
      <c r="B93" s="1" t="s">
        <v>1524</v>
      </c>
      <c r="C93" s="18">
        <v>44929</v>
      </c>
      <c r="D93" s="8">
        <v>-50.1</v>
      </c>
      <c r="E93" s="27">
        <v>-12.22</v>
      </c>
      <c r="F93" s="27">
        <v>-37.880000000000003</v>
      </c>
      <c r="G93" s="18">
        <v>44929</v>
      </c>
      <c r="H93" s="1" t="s">
        <v>1458</v>
      </c>
      <c r="I93" s="19">
        <v>1408972</v>
      </c>
      <c r="J93" s="19" t="s">
        <v>1342</v>
      </c>
      <c r="K93" s="19">
        <v>169229</v>
      </c>
      <c r="L93" s="28">
        <v>44931</v>
      </c>
      <c r="M93" s="1" t="str">
        <f>VLOOKUP(I93,'ITEM#'!A:B,2,0)</f>
        <v>Costco01</v>
      </c>
      <c r="N93" s="11" t="s">
        <v>1311</v>
      </c>
      <c r="O93" s="11"/>
      <c r="P93" s="12">
        <f>VLOOKUP(I93,'ITEM#'!A:D,4,0)</f>
        <v>-37.880000000000003</v>
      </c>
      <c r="Q93" s="11"/>
      <c r="R93" s="13">
        <f t="shared" si="1"/>
        <v>1</v>
      </c>
      <c r="T93" s="1" t="s">
        <v>1289</v>
      </c>
    </row>
    <row r="94" spans="1:20" x14ac:dyDescent="0.2">
      <c r="A94" s="1" t="s">
        <v>1442</v>
      </c>
      <c r="B94" s="1" t="s">
        <v>1524</v>
      </c>
      <c r="C94" s="18">
        <v>44929</v>
      </c>
      <c r="D94" s="8">
        <v>-42.04</v>
      </c>
      <c r="E94" s="27">
        <v>-10.44</v>
      </c>
      <c r="F94" s="27">
        <v>-31.6</v>
      </c>
      <c r="G94" s="18">
        <v>44929</v>
      </c>
      <c r="H94" s="1" t="s">
        <v>1458</v>
      </c>
      <c r="I94" s="19">
        <v>1540787</v>
      </c>
      <c r="J94" s="19" t="s">
        <v>1341</v>
      </c>
      <c r="K94" s="19">
        <v>169229</v>
      </c>
      <c r="L94" s="28">
        <v>44931</v>
      </c>
      <c r="M94" s="1" t="str">
        <f>VLOOKUP(I94,'ITEM#'!A:B,2,0)</f>
        <v>Costco01</v>
      </c>
      <c r="N94" s="11" t="s">
        <v>1298</v>
      </c>
      <c r="O94" s="11"/>
      <c r="P94" s="12">
        <f>VLOOKUP(I94,'ITEM#'!A:D,4,0)</f>
        <v>-31.6</v>
      </c>
      <c r="Q94" s="11"/>
      <c r="R94" s="13">
        <f t="shared" si="1"/>
        <v>1</v>
      </c>
      <c r="T94" s="1" t="s">
        <v>1289</v>
      </c>
    </row>
    <row r="95" spans="1:20" x14ac:dyDescent="0.2">
      <c r="A95" s="1" t="s">
        <v>1442</v>
      </c>
      <c r="B95" s="1" t="s">
        <v>1524</v>
      </c>
      <c r="C95" s="18">
        <v>44929</v>
      </c>
      <c r="D95" s="8">
        <v>-84.08</v>
      </c>
      <c r="E95" s="27">
        <v>-20.88</v>
      </c>
      <c r="F95" s="27">
        <v>-63.2</v>
      </c>
      <c r="G95" s="18">
        <v>44929</v>
      </c>
      <c r="H95" s="1" t="s">
        <v>1458</v>
      </c>
      <c r="I95" s="19">
        <v>1593358</v>
      </c>
      <c r="J95" s="19" t="s">
        <v>1322</v>
      </c>
      <c r="K95" s="19">
        <v>169229</v>
      </c>
      <c r="L95" s="28">
        <v>44931</v>
      </c>
      <c r="M95" s="1" t="str">
        <f>VLOOKUP(I95,'ITEM#'!A:B,2,0)</f>
        <v>Costco01</v>
      </c>
      <c r="N95" s="11" t="s">
        <v>1298</v>
      </c>
      <c r="O95" s="11"/>
      <c r="P95" s="12">
        <f>VLOOKUP(I95,'ITEM#'!A:D,4,0)</f>
        <v>-31.6</v>
      </c>
      <c r="Q95" s="11"/>
      <c r="R95" s="13">
        <f t="shared" si="1"/>
        <v>2</v>
      </c>
      <c r="T95" s="1" t="s">
        <v>1289</v>
      </c>
    </row>
    <row r="96" spans="1:20" x14ac:dyDescent="0.2">
      <c r="A96" s="1" t="s">
        <v>1442</v>
      </c>
      <c r="B96" s="1" t="s">
        <v>1525</v>
      </c>
      <c r="C96" s="18">
        <v>44929</v>
      </c>
      <c r="D96" s="8">
        <v>-70.62</v>
      </c>
      <c r="E96" s="27">
        <v>0</v>
      </c>
      <c r="F96" s="27">
        <v>-70.62</v>
      </c>
      <c r="G96" s="18">
        <v>44929</v>
      </c>
      <c r="H96" s="1" t="s">
        <v>1459</v>
      </c>
      <c r="I96" s="19">
        <v>1585799</v>
      </c>
      <c r="J96" s="19" t="s">
        <v>1292</v>
      </c>
      <c r="K96" s="19">
        <v>169229</v>
      </c>
      <c r="L96" s="28">
        <v>44931</v>
      </c>
      <c r="M96" s="1" t="str">
        <f>VLOOKUP(I96,'ITEM#'!A:B,2,0)</f>
        <v>Costco01</v>
      </c>
      <c r="N96" s="11" t="s">
        <v>1291</v>
      </c>
      <c r="O96" s="11"/>
      <c r="P96" s="12">
        <f>VLOOKUP(I96,'ITEM#'!A:D,4,0)</f>
        <v>-70.62</v>
      </c>
      <c r="Q96" s="11"/>
      <c r="R96" s="13">
        <f t="shared" si="1"/>
        <v>1</v>
      </c>
      <c r="T96" s="1" t="s">
        <v>1289</v>
      </c>
    </row>
    <row r="97" spans="1:20" x14ac:dyDescent="0.2">
      <c r="A97" s="1" t="s">
        <v>1442</v>
      </c>
      <c r="B97" s="1" t="s">
        <v>1526</v>
      </c>
      <c r="C97" s="18">
        <v>44929</v>
      </c>
      <c r="D97" s="8">
        <v>-78</v>
      </c>
      <c r="E97" s="27">
        <v>0</v>
      </c>
      <c r="F97" s="27">
        <v>-78</v>
      </c>
      <c r="G97" s="18">
        <v>44929</v>
      </c>
      <c r="H97" s="1" t="s">
        <v>1460</v>
      </c>
      <c r="I97" s="19">
        <v>1529946</v>
      </c>
      <c r="J97" s="19" t="s">
        <v>1306</v>
      </c>
      <c r="K97" s="19">
        <v>169229</v>
      </c>
      <c r="L97" s="28">
        <v>44931</v>
      </c>
      <c r="M97" s="1" t="str">
        <f>VLOOKUP(I97,'ITEM#'!A:B,2,0)</f>
        <v>Costco01</v>
      </c>
      <c r="N97" s="11" t="s">
        <v>1291</v>
      </c>
      <c r="O97" s="11"/>
      <c r="P97" s="12">
        <f>VLOOKUP(I97,'ITEM#'!A:D,4,0)</f>
        <v>-39</v>
      </c>
      <c r="Q97" s="11"/>
      <c r="R97" s="13">
        <f t="shared" si="1"/>
        <v>2</v>
      </c>
      <c r="T97" s="1" t="s">
        <v>1289</v>
      </c>
    </row>
    <row r="98" spans="1:20" x14ac:dyDescent="0.2">
      <c r="A98" s="1" t="s">
        <v>1442</v>
      </c>
      <c r="B98" s="1" t="s">
        <v>1526</v>
      </c>
      <c r="C98" s="18">
        <v>44929</v>
      </c>
      <c r="D98" s="8">
        <v>-64.47</v>
      </c>
      <c r="E98" s="27">
        <v>0</v>
      </c>
      <c r="F98" s="27">
        <v>-64.47</v>
      </c>
      <c r="G98" s="18">
        <v>44929</v>
      </c>
      <c r="H98" s="1" t="s">
        <v>1460</v>
      </c>
      <c r="I98" s="19">
        <v>1585793</v>
      </c>
      <c r="J98" s="19" t="s">
        <v>1323</v>
      </c>
      <c r="K98" s="19">
        <v>169229</v>
      </c>
      <c r="L98" s="28">
        <v>44931</v>
      </c>
      <c r="M98" s="1" t="str">
        <f>VLOOKUP(I98,'ITEM#'!A:B,2,0)</f>
        <v>Costco01</v>
      </c>
      <c r="N98" s="11" t="s">
        <v>1291</v>
      </c>
      <c r="O98" s="11"/>
      <c r="P98" s="12">
        <f>VLOOKUP(I98,'ITEM#'!A:D,4,0)</f>
        <v>-64.47</v>
      </c>
      <c r="Q98" s="11"/>
      <c r="R98" s="13">
        <f t="shared" si="1"/>
        <v>1</v>
      </c>
      <c r="T98" s="1" t="s">
        <v>1289</v>
      </c>
    </row>
    <row r="99" spans="1:20" x14ac:dyDescent="0.2">
      <c r="A99" s="1" t="s">
        <v>1442</v>
      </c>
      <c r="B99" s="1" t="s">
        <v>1527</v>
      </c>
      <c r="C99" s="18">
        <v>44929</v>
      </c>
      <c r="D99" s="8">
        <v>-39</v>
      </c>
      <c r="E99" s="27">
        <v>0</v>
      </c>
      <c r="F99" s="27">
        <v>-39</v>
      </c>
      <c r="G99" s="18">
        <v>44929</v>
      </c>
      <c r="H99" s="1" t="s">
        <v>1461</v>
      </c>
      <c r="I99" s="19">
        <v>1529946</v>
      </c>
      <c r="J99" s="19" t="s">
        <v>1306</v>
      </c>
      <c r="K99" s="19">
        <v>169229</v>
      </c>
      <c r="L99" s="28">
        <v>44931</v>
      </c>
      <c r="M99" s="1" t="str">
        <f>VLOOKUP(I99,'ITEM#'!A:B,2,0)</f>
        <v>Costco01</v>
      </c>
      <c r="N99" s="11" t="s">
        <v>1291</v>
      </c>
      <c r="O99" s="11"/>
      <c r="P99" s="12">
        <f>VLOOKUP(I99,'ITEM#'!A:D,4,0)</f>
        <v>-39</v>
      </c>
      <c r="Q99" s="11"/>
      <c r="R99" s="13">
        <f t="shared" si="1"/>
        <v>1</v>
      </c>
      <c r="T99" s="1" t="s">
        <v>1289</v>
      </c>
    </row>
    <row r="100" spans="1:20" x14ac:dyDescent="0.2">
      <c r="A100" s="1" t="s">
        <v>1442</v>
      </c>
      <c r="B100" s="1" t="s">
        <v>1528</v>
      </c>
      <c r="C100" s="18">
        <v>44929</v>
      </c>
      <c r="D100" s="8">
        <v>-25.55</v>
      </c>
      <c r="E100" s="27">
        <v>0</v>
      </c>
      <c r="F100" s="27">
        <v>-25.55</v>
      </c>
      <c r="G100" s="18">
        <v>44929</v>
      </c>
      <c r="H100" s="1" t="s">
        <v>1462</v>
      </c>
      <c r="I100" s="19">
        <v>1516592</v>
      </c>
      <c r="J100" s="19" t="s">
        <v>1299</v>
      </c>
      <c r="K100" s="19">
        <v>169229</v>
      </c>
      <c r="L100" s="28">
        <v>44931</v>
      </c>
      <c r="M100" s="1" t="str">
        <f>VLOOKUP(I100,'ITEM#'!A:B,2,0)</f>
        <v>Costco01</v>
      </c>
      <c r="N100" s="11" t="s">
        <v>1291</v>
      </c>
      <c r="O100" s="11"/>
      <c r="P100" s="12">
        <f>VLOOKUP(I100,'ITEM#'!A:D,4,0)</f>
        <v>-25.55</v>
      </c>
      <c r="Q100" s="11"/>
      <c r="R100" s="13">
        <f t="shared" si="1"/>
        <v>1</v>
      </c>
      <c r="T100" s="1" t="s">
        <v>1289</v>
      </c>
    </row>
    <row r="101" spans="1:20" x14ac:dyDescent="0.2">
      <c r="A101" s="1" t="s">
        <v>1442</v>
      </c>
      <c r="B101" s="1" t="s">
        <v>1529</v>
      </c>
      <c r="C101" s="18">
        <v>44929</v>
      </c>
      <c r="D101" s="8">
        <v>-175.2</v>
      </c>
      <c r="E101" s="27">
        <v>-20.5</v>
      </c>
      <c r="F101" s="27">
        <v>-154.69999999999999</v>
      </c>
      <c r="G101" s="18">
        <v>44929</v>
      </c>
      <c r="H101" s="1" t="s">
        <v>1463</v>
      </c>
      <c r="I101" s="19">
        <v>1662420</v>
      </c>
      <c r="J101" s="19" t="s">
        <v>1318</v>
      </c>
      <c r="K101" s="19">
        <v>169229</v>
      </c>
      <c r="L101" s="28">
        <v>44931</v>
      </c>
      <c r="M101" s="1" t="str">
        <f>VLOOKUP(I101,'ITEM#'!A:B,2,0)</f>
        <v>Costco01</v>
      </c>
      <c r="N101" s="11" t="s">
        <v>1301</v>
      </c>
      <c r="O101" s="11"/>
      <c r="P101" s="12">
        <f>VLOOKUP(I101,'ITEM#'!A:D,4,0)</f>
        <v>-77.349999999999994</v>
      </c>
      <c r="Q101" s="11"/>
      <c r="R101" s="13">
        <f t="shared" si="1"/>
        <v>2</v>
      </c>
      <c r="T101" s="1" t="s">
        <v>1289</v>
      </c>
    </row>
    <row r="102" spans="1:20" x14ac:dyDescent="0.2">
      <c r="A102" s="1" t="s">
        <v>1442</v>
      </c>
      <c r="B102" s="1" t="s">
        <v>1530</v>
      </c>
      <c r="C102" s="18">
        <v>44929</v>
      </c>
      <c r="D102" s="8">
        <v>-25.55</v>
      </c>
      <c r="E102" s="27">
        <v>0</v>
      </c>
      <c r="F102" s="27">
        <v>-25.55</v>
      </c>
      <c r="G102" s="18">
        <v>44929</v>
      </c>
      <c r="H102" s="1" t="s">
        <v>1464</v>
      </c>
      <c r="I102" s="19">
        <v>1516592</v>
      </c>
      <c r="J102" s="19" t="s">
        <v>1299</v>
      </c>
      <c r="K102" s="19">
        <v>169229</v>
      </c>
      <c r="L102" s="28">
        <v>44931</v>
      </c>
      <c r="M102" s="1" t="str">
        <f>VLOOKUP(I102,'ITEM#'!A:B,2,0)</f>
        <v>Costco01</v>
      </c>
      <c r="N102" s="11" t="s">
        <v>1291</v>
      </c>
      <c r="O102" s="11"/>
      <c r="P102" s="12">
        <f>VLOOKUP(I102,'ITEM#'!A:D,4,0)</f>
        <v>-25.55</v>
      </c>
      <c r="Q102" s="11"/>
      <c r="R102" s="13">
        <f t="shared" si="1"/>
        <v>1</v>
      </c>
      <c r="T102" s="1" t="s">
        <v>1289</v>
      </c>
    </row>
    <row r="103" spans="1:20" x14ac:dyDescent="0.2">
      <c r="A103" s="1" t="s">
        <v>1442</v>
      </c>
      <c r="B103" s="1" t="s">
        <v>1530</v>
      </c>
      <c r="C103" s="18">
        <v>44929</v>
      </c>
      <c r="D103" s="8">
        <v>-128.94</v>
      </c>
      <c r="E103" s="27">
        <v>0</v>
      </c>
      <c r="F103" s="27">
        <v>-128.94</v>
      </c>
      <c r="G103" s="18">
        <v>44929</v>
      </c>
      <c r="H103" s="1" t="s">
        <v>1464</v>
      </c>
      <c r="I103" s="19">
        <v>1585795</v>
      </c>
      <c r="J103" s="19" t="s">
        <v>1290</v>
      </c>
      <c r="K103" s="19">
        <v>169229</v>
      </c>
      <c r="L103" s="28">
        <v>44931</v>
      </c>
      <c r="M103" s="1" t="str">
        <f>VLOOKUP(I103,'ITEM#'!A:B,2,0)</f>
        <v>Costco01</v>
      </c>
      <c r="N103" s="11" t="s">
        <v>1291</v>
      </c>
      <c r="O103" s="11"/>
      <c r="P103" s="12">
        <f>VLOOKUP(I103,'ITEM#'!A:D,4,0)</f>
        <v>-64.47</v>
      </c>
      <c r="Q103" s="11"/>
      <c r="R103" s="13">
        <f t="shared" si="1"/>
        <v>2</v>
      </c>
      <c r="T103" s="1" t="s">
        <v>1289</v>
      </c>
    </row>
    <row r="104" spans="1:20" x14ac:dyDescent="0.2">
      <c r="A104" s="1" t="s">
        <v>1442</v>
      </c>
      <c r="B104" s="1" t="s">
        <v>1531</v>
      </c>
      <c r="C104" s="18">
        <v>44929</v>
      </c>
      <c r="D104" s="8">
        <v>-96.4</v>
      </c>
      <c r="E104" s="27">
        <v>-10.55</v>
      </c>
      <c r="F104" s="27">
        <v>-85.85</v>
      </c>
      <c r="G104" s="18">
        <v>44929</v>
      </c>
      <c r="H104" s="1" t="s">
        <v>1465</v>
      </c>
      <c r="I104" s="19">
        <v>1662421</v>
      </c>
      <c r="J104" s="19" t="s">
        <v>1300</v>
      </c>
      <c r="K104" s="19">
        <v>169229</v>
      </c>
      <c r="L104" s="28">
        <v>44931</v>
      </c>
      <c r="M104" s="1" t="str">
        <f>VLOOKUP(I104,'ITEM#'!A:B,2,0)</f>
        <v>Costco01</v>
      </c>
      <c r="N104" s="11" t="s">
        <v>1301</v>
      </c>
      <c r="O104" s="11"/>
      <c r="P104" s="12">
        <f>VLOOKUP(I104,'ITEM#'!A:D,4,0)</f>
        <v>-85.85</v>
      </c>
      <c r="Q104" s="11"/>
      <c r="R104" s="13">
        <f t="shared" si="1"/>
        <v>1</v>
      </c>
      <c r="T104" s="1" t="s">
        <v>1289</v>
      </c>
    </row>
    <row r="105" spans="1:20" x14ac:dyDescent="0.2">
      <c r="A105" s="1" t="s">
        <v>1442</v>
      </c>
      <c r="B105" s="1" t="s">
        <v>1532</v>
      </c>
      <c r="C105" s="18">
        <v>44929</v>
      </c>
      <c r="D105" s="8">
        <v>-102.96</v>
      </c>
      <c r="E105" s="27">
        <v>-34.36</v>
      </c>
      <c r="F105" s="27">
        <v>-68.599999999999994</v>
      </c>
      <c r="G105" s="18">
        <v>44929</v>
      </c>
      <c r="H105" s="1" t="s">
        <v>1466</v>
      </c>
      <c r="I105" s="19">
        <v>1408975</v>
      </c>
      <c r="J105" s="19" t="s">
        <v>1335</v>
      </c>
      <c r="K105" s="19">
        <v>169229</v>
      </c>
      <c r="L105" s="28">
        <v>44931</v>
      </c>
      <c r="M105" s="1" t="str">
        <f>VLOOKUP(I105,'ITEM#'!A:B,2,0)</f>
        <v>Costco01</v>
      </c>
      <c r="N105" s="11" t="s">
        <v>1311</v>
      </c>
      <c r="O105" s="11"/>
      <c r="P105" s="12">
        <f>VLOOKUP(I105,'ITEM#'!A:D,4,0)</f>
        <v>-17.149999999999999</v>
      </c>
      <c r="Q105" s="11"/>
      <c r="R105" s="13">
        <f t="shared" si="1"/>
        <v>4</v>
      </c>
      <c r="T105" s="1" t="s">
        <v>1289</v>
      </c>
    </row>
    <row r="106" spans="1:20" x14ac:dyDescent="0.2">
      <c r="A106" s="1" t="s">
        <v>1533</v>
      </c>
      <c r="B106" s="1" t="s">
        <v>1551</v>
      </c>
      <c r="C106" s="18">
        <v>44930</v>
      </c>
      <c r="D106" s="8">
        <v>-96.38</v>
      </c>
      <c r="E106" s="27">
        <v>-34.11</v>
      </c>
      <c r="F106" s="27">
        <v>-62.27</v>
      </c>
      <c r="G106" s="18">
        <v>44930</v>
      </c>
      <c r="H106" s="1" t="s">
        <v>1534</v>
      </c>
      <c r="I106" s="19">
        <v>1339334</v>
      </c>
      <c r="J106" s="19" t="s">
        <v>1331</v>
      </c>
      <c r="K106" s="19">
        <v>169300</v>
      </c>
      <c r="L106" s="28">
        <v>44932</v>
      </c>
      <c r="M106" s="1" t="str">
        <f>VLOOKUP(I106,'ITEM#'!A:B,2,0)</f>
        <v>Costco01</v>
      </c>
      <c r="N106" s="11" t="s">
        <v>1301</v>
      </c>
      <c r="O106" s="11"/>
      <c r="P106" s="12">
        <f>VLOOKUP(I106,'ITEM#'!A:D,4,0)</f>
        <v>-62.27</v>
      </c>
      <c r="Q106" s="11"/>
      <c r="R106" s="13">
        <f t="shared" si="1"/>
        <v>1</v>
      </c>
      <c r="T106" s="1" t="s">
        <v>1289</v>
      </c>
    </row>
    <row r="107" spans="1:20" x14ac:dyDescent="0.2">
      <c r="A107" s="1" t="s">
        <v>1533</v>
      </c>
      <c r="B107" s="1" t="s">
        <v>1552</v>
      </c>
      <c r="C107" s="18">
        <v>44930</v>
      </c>
      <c r="D107" s="8">
        <v>-80.08</v>
      </c>
      <c r="E107" s="27">
        <v>-24.95</v>
      </c>
      <c r="F107" s="27">
        <v>-55.13</v>
      </c>
      <c r="G107" s="18">
        <v>44930</v>
      </c>
      <c r="H107" s="1" t="s">
        <v>1535</v>
      </c>
      <c r="I107" s="19">
        <v>1339333</v>
      </c>
      <c r="J107" s="19" t="s">
        <v>1337</v>
      </c>
      <c r="K107" s="19">
        <v>169300</v>
      </c>
      <c r="L107" s="28">
        <v>44932</v>
      </c>
      <c r="M107" s="1" t="str">
        <f>VLOOKUP(I107,'ITEM#'!A:B,2,0)</f>
        <v>Costco01</v>
      </c>
      <c r="N107" s="11" t="s">
        <v>1301</v>
      </c>
      <c r="O107" s="11"/>
      <c r="P107" s="12">
        <f>VLOOKUP(I107,'ITEM#'!A:D,4,0)</f>
        <v>-55.13</v>
      </c>
      <c r="Q107" s="11"/>
      <c r="R107" s="13">
        <f t="shared" si="1"/>
        <v>1</v>
      </c>
      <c r="T107" s="1" t="s">
        <v>1289</v>
      </c>
    </row>
    <row r="108" spans="1:20" x14ac:dyDescent="0.2">
      <c r="A108" s="1" t="s">
        <v>1533</v>
      </c>
      <c r="B108" s="1" t="s">
        <v>1553</v>
      </c>
      <c r="C108" s="18">
        <v>44930</v>
      </c>
      <c r="D108" s="8">
        <v>-87.44</v>
      </c>
      <c r="E108" s="27">
        <v>-25.17</v>
      </c>
      <c r="F108" s="27">
        <v>-62.27</v>
      </c>
      <c r="G108" s="18">
        <v>44930</v>
      </c>
      <c r="H108" s="1" t="s">
        <v>1536</v>
      </c>
      <c r="I108" s="19">
        <v>1339335</v>
      </c>
      <c r="J108" s="19" t="s">
        <v>1314</v>
      </c>
      <c r="K108" s="19">
        <v>169300</v>
      </c>
      <c r="L108" s="28">
        <v>44932</v>
      </c>
      <c r="M108" s="1" t="str">
        <f>VLOOKUP(I108,'ITEM#'!A:B,2,0)</f>
        <v>Costco01</v>
      </c>
      <c r="N108" s="11" t="s">
        <v>1301</v>
      </c>
      <c r="O108" s="11"/>
      <c r="P108" s="12">
        <f>VLOOKUP(I108,'ITEM#'!A:D,4,0)</f>
        <v>-62.27</v>
      </c>
      <c r="Q108" s="11"/>
      <c r="R108" s="13">
        <f t="shared" si="1"/>
        <v>1</v>
      </c>
      <c r="T108" s="1" t="s">
        <v>1289</v>
      </c>
    </row>
    <row r="109" spans="1:20" x14ac:dyDescent="0.2">
      <c r="A109" s="1" t="s">
        <v>1533</v>
      </c>
      <c r="B109" s="1" t="s">
        <v>1554</v>
      </c>
      <c r="C109" s="18">
        <v>44930</v>
      </c>
      <c r="D109" s="8">
        <v>-85.42</v>
      </c>
      <c r="E109" s="27">
        <v>-30.29</v>
      </c>
      <c r="F109" s="27">
        <v>-55.13</v>
      </c>
      <c r="G109" s="18">
        <v>44930</v>
      </c>
      <c r="H109" s="1" t="s">
        <v>1537</v>
      </c>
      <c r="I109" s="19">
        <v>1339333</v>
      </c>
      <c r="J109" s="19" t="s">
        <v>1337</v>
      </c>
      <c r="K109" s="19">
        <v>169300</v>
      </c>
      <c r="L109" s="28">
        <v>44932</v>
      </c>
      <c r="M109" s="1" t="str">
        <f>VLOOKUP(I109,'ITEM#'!A:B,2,0)</f>
        <v>Costco01</v>
      </c>
      <c r="N109" s="11" t="s">
        <v>1301</v>
      </c>
      <c r="O109" s="11"/>
      <c r="P109" s="12">
        <f>VLOOKUP(I109,'ITEM#'!A:D,4,0)</f>
        <v>-55.13</v>
      </c>
      <c r="Q109" s="11"/>
      <c r="R109" s="13">
        <f t="shared" si="1"/>
        <v>1</v>
      </c>
      <c r="T109" s="1" t="s">
        <v>1289</v>
      </c>
    </row>
    <row r="110" spans="1:20" x14ac:dyDescent="0.2">
      <c r="A110" s="1" t="s">
        <v>1533</v>
      </c>
      <c r="B110" s="1" t="s">
        <v>1555</v>
      </c>
      <c r="C110" s="18">
        <v>44930</v>
      </c>
      <c r="D110" s="8">
        <v>-96.4</v>
      </c>
      <c r="E110" s="27">
        <v>-10.55</v>
      </c>
      <c r="F110" s="27">
        <v>-85.85</v>
      </c>
      <c r="G110" s="18">
        <v>44930</v>
      </c>
      <c r="H110" s="1" t="s">
        <v>1538</v>
      </c>
      <c r="I110" s="19">
        <v>1662421</v>
      </c>
      <c r="J110" s="19" t="s">
        <v>1300</v>
      </c>
      <c r="K110" s="19">
        <v>169302</v>
      </c>
      <c r="L110" s="28">
        <v>44932</v>
      </c>
      <c r="M110" s="1" t="str">
        <f>VLOOKUP(I110,'ITEM#'!A:B,2,0)</f>
        <v>Costco01</v>
      </c>
      <c r="N110" s="11" t="s">
        <v>1301</v>
      </c>
      <c r="O110" s="11"/>
      <c r="P110" s="12">
        <f>VLOOKUP(I110,'ITEM#'!A:D,4,0)</f>
        <v>-85.85</v>
      </c>
      <c r="Q110" s="11"/>
      <c r="R110" s="13">
        <f t="shared" si="1"/>
        <v>1</v>
      </c>
      <c r="T110" s="1" t="s">
        <v>1289</v>
      </c>
    </row>
    <row r="111" spans="1:20" x14ac:dyDescent="0.2">
      <c r="A111" s="1" t="s">
        <v>1533</v>
      </c>
      <c r="B111" s="1" t="s">
        <v>1556</v>
      </c>
      <c r="C111" s="18">
        <v>44930</v>
      </c>
      <c r="D111" s="8">
        <v>-64.47</v>
      </c>
      <c r="E111" s="27">
        <v>0</v>
      </c>
      <c r="F111" s="27">
        <v>-64.47</v>
      </c>
      <c r="G111" s="18">
        <v>44930</v>
      </c>
      <c r="H111" s="1" t="s">
        <v>1539</v>
      </c>
      <c r="I111" s="19">
        <v>1585795</v>
      </c>
      <c r="J111" s="19" t="s">
        <v>1290</v>
      </c>
      <c r="K111" s="19">
        <v>169302</v>
      </c>
      <c r="L111" s="28">
        <v>44932</v>
      </c>
      <c r="M111" s="1" t="str">
        <f>VLOOKUP(I111,'ITEM#'!A:B,2,0)</f>
        <v>Costco01</v>
      </c>
      <c r="N111" s="11" t="s">
        <v>1291</v>
      </c>
      <c r="O111" s="11"/>
      <c r="P111" s="12">
        <f>VLOOKUP(I111,'ITEM#'!A:D,4,0)</f>
        <v>-64.47</v>
      </c>
      <c r="Q111" s="11"/>
      <c r="R111" s="13">
        <f t="shared" si="1"/>
        <v>1</v>
      </c>
      <c r="T111" s="1" t="s">
        <v>1289</v>
      </c>
    </row>
    <row r="112" spans="1:20" x14ac:dyDescent="0.2">
      <c r="A112" s="1" t="s">
        <v>1533</v>
      </c>
      <c r="B112" s="1" t="s">
        <v>1557</v>
      </c>
      <c r="C112" s="18">
        <v>44930</v>
      </c>
      <c r="D112" s="8">
        <v>-42.07</v>
      </c>
      <c r="E112" s="27">
        <v>0</v>
      </c>
      <c r="F112" s="27">
        <v>-42.07</v>
      </c>
      <c r="G112" s="18">
        <v>44930</v>
      </c>
      <c r="H112" s="1" t="s">
        <v>1540</v>
      </c>
      <c r="I112" s="19">
        <v>1514688</v>
      </c>
      <c r="J112" s="19" t="s">
        <v>1304</v>
      </c>
      <c r="K112" s="19">
        <v>169302</v>
      </c>
      <c r="L112" s="28">
        <v>44932</v>
      </c>
      <c r="M112" s="1" t="str">
        <f>VLOOKUP(I112,'ITEM#'!A:B,2,0)</f>
        <v>Costco01</v>
      </c>
      <c r="N112" s="11" t="s">
        <v>1291</v>
      </c>
      <c r="O112" s="11"/>
      <c r="P112" s="12">
        <f>VLOOKUP(I112,'ITEM#'!A:D,4,0)</f>
        <v>-42.07</v>
      </c>
      <c r="Q112" s="11"/>
      <c r="R112" s="13">
        <f t="shared" si="1"/>
        <v>1</v>
      </c>
      <c r="T112" s="1" t="s">
        <v>1289</v>
      </c>
    </row>
    <row r="113" spans="1:20" x14ac:dyDescent="0.2">
      <c r="A113" s="1" t="s">
        <v>1533</v>
      </c>
      <c r="B113" s="1" t="s">
        <v>1558</v>
      </c>
      <c r="C113" s="18">
        <v>44930</v>
      </c>
      <c r="D113" s="8">
        <v>-64.47</v>
      </c>
      <c r="E113" s="27">
        <v>0</v>
      </c>
      <c r="F113" s="27">
        <v>-64.47</v>
      </c>
      <c r="G113" s="18">
        <v>44930</v>
      </c>
      <c r="H113" s="1" t="s">
        <v>1541</v>
      </c>
      <c r="I113" s="19">
        <v>1585795</v>
      </c>
      <c r="J113" s="19" t="s">
        <v>1290</v>
      </c>
      <c r="K113" s="19">
        <v>169302</v>
      </c>
      <c r="L113" s="28">
        <v>44932</v>
      </c>
      <c r="M113" s="1" t="str">
        <f>VLOOKUP(I113,'ITEM#'!A:B,2,0)</f>
        <v>Costco01</v>
      </c>
      <c r="N113" s="11" t="s">
        <v>1291</v>
      </c>
      <c r="O113" s="11"/>
      <c r="P113" s="12">
        <f>VLOOKUP(I113,'ITEM#'!A:D,4,0)</f>
        <v>-64.47</v>
      </c>
      <c r="Q113" s="11"/>
      <c r="R113" s="13">
        <f t="shared" si="1"/>
        <v>1</v>
      </c>
      <c r="T113" s="1" t="s">
        <v>1289</v>
      </c>
    </row>
    <row r="114" spans="1:20" x14ac:dyDescent="0.2">
      <c r="A114" s="1" t="s">
        <v>1533</v>
      </c>
      <c r="B114" s="1" t="s">
        <v>1559</v>
      </c>
      <c r="C114" s="18">
        <v>44930</v>
      </c>
      <c r="D114" s="8">
        <v>-87.6</v>
      </c>
      <c r="E114" s="27">
        <v>-10.25</v>
      </c>
      <c r="F114" s="27">
        <v>-77.349999999999994</v>
      </c>
      <c r="G114" s="18">
        <v>44930</v>
      </c>
      <c r="H114" s="1" t="s">
        <v>1542</v>
      </c>
      <c r="I114" s="19">
        <v>1662420</v>
      </c>
      <c r="J114" s="19" t="s">
        <v>1318</v>
      </c>
      <c r="K114" s="19">
        <v>169302</v>
      </c>
      <c r="L114" s="28">
        <v>44932</v>
      </c>
      <c r="M114" s="1" t="str">
        <f>VLOOKUP(I114,'ITEM#'!A:B,2,0)</f>
        <v>Costco01</v>
      </c>
      <c r="N114" s="11" t="s">
        <v>1301</v>
      </c>
      <c r="O114" s="11"/>
      <c r="P114" s="12">
        <f>VLOOKUP(I114,'ITEM#'!A:D,4,0)</f>
        <v>-77.349999999999994</v>
      </c>
      <c r="Q114" s="11"/>
      <c r="R114" s="13">
        <f t="shared" si="1"/>
        <v>1</v>
      </c>
      <c r="T114" s="1" t="s">
        <v>1289</v>
      </c>
    </row>
    <row r="115" spans="1:20" x14ac:dyDescent="0.2">
      <c r="A115" s="1" t="s">
        <v>1533</v>
      </c>
      <c r="B115" s="1" t="s">
        <v>1560</v>
      </c>
      <c r="C115" s="18">
        <v>44930</v>
      </c>
      <c r="D115" s="8">
        <v>-25.55</v>
      </c>
      <c r="E115" s="27">
        <v>0</v>
      </c>
      <c r="F115" s="27">
        <v>-25.55</v>
      </c>
      <c r="G115" s="18">
        <v>44930</v>
      </c>
      <c r="H115" s="1" t="s">
        <v>1543</v>
      </c>
      <c r="I115" s="19">
        <v>1516592</v>
      </c>
      <c r="J115" s="19" t="s">
        <v>1299</v>
      </c>
      <c r="K115" s="19">
        <v>169302</v>
      </c>
      <c r="L115" s="28">
        <v>44932</v>
      </c>
      <c r="M115" s="1" t="str">
        <f>VLOOKUP(I115,'ITEM#'!A:B,2,0)</f>
        <v>Costco01</v>
      </c>
      <c r="N115" s="11" t="s">
        <v>1291</v>
      </c>
      <c r="O115" s="11"/>
      <c r="P115" s="12">
        <f>VLOOKUP(I115,'ITEM#'!A:D,4,0)</f>
        <v>-25.55</v>
      </c>
      <c r="Q115" s="11"/>
      <c r="R115" s="13">
        <f t="shared" si="1"/>
        <v>1</v>
      </c>
      <c r="T115" s="1" t="s">
        <v>1289</v>
      </c>
    </row>
    <row r="116" spans="1:20" x14ac:dyDescent="0.2">
      <c r="A116" s="1" t="s">
        <v>1533</v>
      </c>
      <c r="B116" s="1" t="s">
        <v>1561</v>
      </c>
      <c r="C116" s="18">
        <v>44930</v>
      </c>
      <c r="D116" s="8">
        <v>-87.6</v>
      </c>
      <c r="E116" s="27">
        <v>-10.25</v>
      </c>
      <c r="F116" s="27">
        <v>-77.349999999999994</v>
      </c>
      <c r="G116" s="18">
        <v>44930</v>
      </c>
      <c r="H116" s="1" t="s">
        <v>1544</v>
      </c>
      <c r="I116" s="19">
        <v>1662420</v>
      </c>
      <c r="J116" s="19" t="s">
        <v>1318</v>
      </c>
      <c r="K116" s="19">
        <v>169302</v>
      </c>
      <c r="L116" s="28">
        <v>44932</v>
      </c>
      <c r="M116" s="1" t="str">
        <f>VLOOKUP(I116,'ITEM#'!A:B,2,0)</f>
        <v>Costco01</v>
      </c>
      <c r="N116" s="11" t="s">
        <v>1301</v>
      </c>
      <c r="O116" s="11"/>
      <c r="P116" s="12">
        <f>VLOOKUP(I116,'ITEM#'!A:D,4,0)</f>
        <v>-77.349999999999994</v>
      </c>
      <c r="Q116" s="11"/>
      <c r="R116" s="13">
        <f t="shared" si="1"/>
        <v>1</v>
      </c>
      <c r="T116" s="1" t="s">
        <v>1289</v>
      </c>
    </row>
    <row r="117" spans="1:20" x14ac:dyDescent="0.2">
      <c r="A117" s="1" t="s">
        <v>1533</v>
      </c>
      <c r="B117" s="1" t="s">
        <v>1562</v>
      </c>
      <c r="C117" s="18">
        <v>44930</v>
      </c>
      <c r="D117" s="8">
        <v>-38.08</v>
      </c>
      <c r="E117" s="27">
        <v>-9.93</v>
      </c>
      <c r="F117" s="27">
        <v>-28.15</v>
      </c>
      <c r="G117" s="18">
        <v>44930</v>
      </c>
      <c r="H117" s="1" t="s">
        <v>1545</v>
      </c>
      <c r="I117" s="19">
        <v>1540781</v>
      </c>
      <c r="J117" s="19" t="s">
        <v>1308</v>
      </c>
      <c r="K117" s="19">
        <v>169302</v>
      </c>
      <c r="L117" s="28">
        <v>44932</v>
      </c>
      <c r="M117" s="1" t="str">
        <f>VLOOKUP(I117,'ITEM#'!A:B,2,0)</f>
        <v>Costco01</v>
      </c>
      <c r="N117" s="11" t="s">
        <v>1298</v>
      </c>
      <c r="O117" s="11"/>
      <c r="P117" s="12">
        <f>VLOOKUP(I117,'ITEM#'!A:D,4,0)</f>
        <v>-28.15</v>
      </c>
      <c r="Q117" s="11"/>
      <c r="R117" s="13">
        <f t="shared" si="1"/>
        <v>1</v>
      </c>
      <c r="T117" s="1" t="s">
        <v>1289</v>
      </c>
    </row>
    <row r="118" spans="1:20" x14ac:dyDescent="0.2">
      <c r="A118" s="1" t="s">
        <v>1533</v>
      </c>
      <c r="B118" s="1" t="s">
        <v>1562</v>
      </c>
      <c r="C118" s="18">
        <v>44930</v>
      </c>
      <c r="D118" s="8">
        <v>-175.2</v>
      </c>
      <c r="E118" s="27">
        <v>-20.5</v>
      </c>
      <c r="F118" s="27">
        <v>-154.69999999999999</v>
      </c>
      <c r="G118" s="18">
        <v>44930</v>
      </c>
      <c r="H118" s="1" t="s">
        <v>1545</v>
      </c>
      <c r="I118" s="19">
        <v>1662420</v>
      </c>
      <c r="J118" s="19" t="s">
        <v>1318</v>
      </c>
      <c r="K118" s="19">
        <v>169302</v>
      </c>
      <c r="L118" s="28">
        <v>44932</v>
      </c>
      <c r="M118" s="1" t="str">
        <f>VLOOKUP(I118,'ITEM#'!A:B,2,0)</f>
        <v>Costco01</v>
      </c>
      <c r="N118" s="11" t="s">
        <v>1301</v>
      </c>
      <c r="O118" s="11"/>
      <c r="P118" s="12">
        <f>VLOOKUP(I118,'ITEM#'!A:D,4,0)</f>
        <v>-77.349999999999994</v>
      </c>
      <c r="Q118" s="11"/>
      <c r="R118" s="13">
        <f t="shared" si="1"/>
        <v>2</v>
      </c>
      <c r="T118" s="1" t="s">
        <v>1289</v>
      </c>
    </row>
    <row r="119" spans="1:20" x14ac:dyDescent="0.2">
      <c r="A119" s="1" t="s">
        <v>1533</v>
      </c>
      <c r="B119" s="1" t="s">
        <v>1562</v>
      </c>
      <c r="C119" s="18">
        <v>44930</v>
      </c>
      <c r="D119" s="8">
        <v>-96.4</v>
      </c>
      <c r="E119" s="27">
        <v>-10.55</v>
      </c>
      <c r="F119" s="27">
        <v>-85.85</v>
      </c>
      <c r="G119" s="18">
        <v>44930</v>
      </c>
      <c r="H119" s="1" t="s">
        <v>1545</v>
      </c>
      <c r="I119" s="19">
        <v>1662421</v>
      </c>
      <c r="J119" s="19" t="s">
        <v>1300</v>
      </c>
      <c r="K119" s="19">
        <v>169302</v>
      </c>
      <c r="L119" s="28">
        <v>44932</v>
      </c>
      <c r="M119" s="1" t="str">
        <f>VLOOKUP(I119,'ITEM#'!A:B,2,0)</f>
        <v>Costco01</v>
      </c>
      <c r="N119" s="11" t="s">
        <v>1301</v>
      </c>
      <c r="O119" s="11"/>
      <c r="P119" s="12">
        <f>VLOOKUP(I119,'ITEM#'!A:D,4,0)</f>
        <v>-85.85</v>
      </c>
      <c r="Q119" s="11"/>
      <c r="R119" s="13">
        <f t="shared" si="1"/>
        <v>1</v>
      </c>
      <c r="T119" s="1" t="s">
        <v>1289</v>
      </c>
    </row>
    <row r="120" spans="1:20" x14ac:dyDescent="0.2">
      <c r="A120" s="1" t="s">
        <v>1533</v>
      </c>
      <c r="B120" s="1" t="s">
        <v>1562</v>
      </c>
      <c r="C120" s="18">
        <v>44930</v>
      </c>
      <c r="D120" s="8">
        <v>-192.8</v>
      </c>
      <c r="E120" s="27">
        <v>-21.1</v>
      </c>
      <c r="F120" s="27">
        <v>-171.7</v>
      </c>
      <c r="G120" s="18">
        <v>44930</v>
      </c>
      <c r="H120" s="1" t="s">
        <v>1545</v>
      </c>
      <c r="I120" s="19">
        <v>1662422</v>
      </c>
      <c r="J120" s="19" t="s">
        <v>1327</v>
      </c>
      <c r="K120" s="19">
        <v>169302</v>
      </c>
      <c r="L120" s="28">
        <v>44932</v>
      </c>
      <c r="M120" s="1" t="str">
        <f>VLOOKUP(I120,'ITEM#'!A:B,2,0)</f>
        <v>Costco01</v>
      </c>
      <c r="N120" s="11" t="s">
        <v>1301</v>
      </c>
      <c r="O120" s="11"/>
      <c r="P120" s="12">
        <f>VLOOKUP(I120,'ITEM#'!A:D,4,0)</f>
        <v>-85.85</v>
      </c>
      <c r="Q120" s="11"/>
      <c r="R120" s="13">
        <f t="shared" si="1"/>
        <v>2</v>
      </c>
      <c r="T120" s="1" t="s">
        <v>1289</v>
      </c>
    </row>
    <row r="121" spans="1:20" x14ac:dyDescent="0.2">
      <c r="A121" s="1" t="s">
        <v>1533</v>
      </c>
      <c r="B121" s="1" t="s">
        <v>1563</v>
      </c>
      <c r="C121" s="18">
        <v>44930</v>
      </c>
      <c r="D121" s="8">
        <v>-42.07</v>
      </c>
      <c r="E121" s="27">
        <v>0</v>
      </c>
      <c r="F121" s="27">
        <v>-42.07</v>
      </c>
      <c r="G121" s="18">
        <v>44930</v>
      </c>
      <c r="H121" s="1" t="s">
        <v>1546</v>
      </c>
      <c r="I121" s="19">
        <v>1514691</v>
      </c>
      <c r="J121" s="19" t="s">
        <v>1293</v>
      </c>
      <c r="K121" s="19">
        <v>169302</v>
      </c>
      <c r="L121" s="28">
        <v>44932</v>
      </c>
      <c r="M121" s="1" t="str">
        <f>VLOOKUP(I121,'ITEM#'!A:B,2,0)</f>
        <v>Costco01</v>
      </c>
      <c r="N121" s="11" t="s">
        <v>1291</v>
      </c>
      <c r="O121" s="11"/>
      <c r="P121" s="12">
        <f>VLOOKUP(I121,'ITEM#'!A:D,4,0)</f>
        <v>-42.07</v>
      </c>
      <c r="Q121" s="11"/>
      <c r="R121" s="13">
        <f t="shared" si="1"/>
        <v>1</v>
      </c>
      <c r="T121" s="1" t="s">
        <v>1289</v>
      </c>
    </row>
    <row r="122" spans="1:20" x14ac:dyDescent="0.2">
      <c r="A122" s="1" t="s">
        <v>1533</v>
      </c>
      <c r="B122" s="1" t="s">
        <v>1563</v>
      </c>
      <c r="C122" s="18">
        <v>44930</v>
      </c>
      <c r="D122" s="8">
        <v>-78</v>
      </c>
      <c r="E122" s="27">
        <v>0</v>
      </c>
      <c r="F122" s="27">
        <v>-78</v>
      </c>
      <c r="G122" s="18">
        <v>44930</v>
      </c>
      <c r="H122" s="1" t="s">
        <v>1546</v>
      </c>
      <c r="I122" s="19">
        <v>1529947</v>
      </c>
      <c r="J122" s="19" t="s">
        <v>1294</v>
      </c>
      <c r="K122" s="19">
        <v>169302</v>
      </c>
      <c r="L122" s="28">
        <v>44932</v>
      </c>
      <c r="M122" s="1" t="str">
        <f>VLOOKUP(I122,'ITEM#'!A:B,2,0)</f>
        <v>Costco01</v>
      </c>
      <c r="N122" s="11" t="s">
        <v>1291</v>
      </c>
      <c r="O122" s="11"/>
      <c r="P122" s="12">
        <f>VLOOKUP(I122,'ITEM#'!A:D,4,0)</f>
        <v>-39</v>
      </c>
      <c r="Q122" s="11"/>
      <c r="R122" s="13">
        <f t="shared" si="1"/>
        <v>2</v>
      </c>
      <c r="T122" s="1" t="s">
        <v>1289</v>
      </c>
    </row>
    <row r="123" spans="1:20" x14ac:dyDescent="0.2">
      <c r="A123" s="1" t="s">
        <v>1533</v>
      </c>
      <c r="B123" s="1" t="s">
        <v>1563</v>
      </c>
      <c r="C123" s="18">
        <v>44930</v>
      </c>
      <c r="D123" s="8">
        <v>-70.62</v>
      </c>
      <c r="E123" s="27">
        <v>0</v>
      </c>
      <c r="F123" s="27">
        <v>-70.62</v>
      </c>
      <c r="G123" s="18">
        <v>44930</v>
      </c>
      <c r="H123" s="1" t="s">
        <v>1546</v>
      </c>
      <c r="I123" s="19">
        <v>1585799</v>
      </c>
      <c r="J123" s="19" t="s">
        <v>1292</v>
      </c>
      <c r="K123" s="19">
        <v>169302</v>
      </c>
      <c r="L123" s="28">
        <v>44932</v>
      </c>
      <c r="M123" s="1" t="str">
        <f>VLOOKUP(I123,'ITEM#'!A:B,2,0)</f>
        <v>Costco01</v>
      </c>
      <c r="N123" s="11" t="s">
        <v>1291</v>
      </c>
      <c r="O123" s="11"/>
      <c r="P123" s="12">
        <f>VLOOKUP(I123,'ITEM#'!A:D,4,0)</f>
        <v>-70.62</v>
      </c>
      <c r="Q123" s="11"/>
      <c r="R123" s="13">
        <f t="shared" si="1"/>
        <v>1</v>
      </c>
      <c r="T123" s="1" t="s">
        <v>1289</v>
      </c>
    </row>
    <row r="124" spans="1:20" x14ac:dyDescent="0.2">
      <c r="A124" s="1" t="s">
        <v>1533</v>
      </c>
      <c r="B124" s="1" t="s">
        <v>1564</v>
      </c>
      <c r="C124" s="18">
        <v>44930</v>
      </c>
      <c r="D124" s="8">
        <v>-25.55</v>
      </c>
      <c r="E124" s="27">
        <v>0</v>
      </c>
      <c r="F124" s="27">
        <v>-25.55</v>
      </c>
      <c r="G124" s="18">
        <v>44930</v>
      </c>
      <c r="H124" s="1" t="s">
        <v>1547</v>
      </c>
      <c r="I124" s="19">
        <v>1516597</v>
      </c>
      <c r="J124" s="19" t="s">
        <v>1303</v>
      </c>
      <c r="K124" s="19">
        <v>169302</v>
      </c>
      <c r="L124" s="28">
        <v>44932</v>
      </c>
      <c r="M124" s="1" t="str">
        <f>VLOOKUP(I124,'ITEM#'!A:B,2,0)</f>
        <v>Costco01</v>
      </c>
      <c r="N124" s="11" t="s">
        <v>1291</v>
      </c>
      <c r="O124" s="11"/>
      <c r="P124" s="12">
        <f>VLOOKUP(I124,'ITEM#'!A:D,4,0)</f>
        <v>-25.55</v>
      </c>
      <c r="Q124" s="11"/>
      <c r="R124" s="13">
        <f t="shared" si="1"/>
        <v>1</v>
      </c>
      <c r="T124" s="1" t="s">
        <v>1289</v>
      </c>
    </row>
    <row r="125" spans="1:20" x14ac:dyDescent="0.2">
      <c r="A125" s="1" t="s">
        <v>1533</v>
      </c>
      <c r="B125" s="1" t="s">
        <v>1565</v>
      </c>
      <c r="C125" s="18">
        <v>44930</v>
      </c>
      <c r="D125" s="8">
        <v>-25.74</v>
      </c>
      <c r="E125" s="27">
        <v>-8.59</v>
      </c>
      <c r="F125" s="27">
        <v>-17.149999999999999</v>
      </c>
      <c r="G125" s="18">
        <v>44930</v>
      </c>
      <c r="H125" s="1" t="s">
        <v>1548</v>
      </c>
      <c r="I125" s="19">
        <v>1408977</v>
      </c>
      <c r="J125" s="19" t="s">
        <v>1312</v>
      </c>
      <c r="K125" s="19">
        <v>169302</v>
      </c>
      <c r="L125" s="28">
        <v>44932</v>
      </c>
      <c r="M125" s="1" t="str">
        <f>VLOOKUP(I125,'ITEM#'!A:B,2,0)</f>
        <v>Costco01</v>
      </c>
      <c r="N125" s="11" t="s">
        <v>1311</v>
      </c>
      <c r="O125" s="11"/>
      <c r="P125" s="12">
        <f>VLOOKUP(I125,'ITEM#'!A:D,4,0)</f>
        <v>-17.149999999999999</v>
      </c>
      <c r="Q125" s="11"/>
      <c r="R125" s="13">
        <f t="shared" si="1"/>
        <v>1</v>
      </c>
      <c r="T125" s="1" t="s">
        <v>1289</v>
      </c>
    </row>
    <row r="126" spans="1:20" x14ac:dyDescent="0.2">
      <c r="A126" s="1" t="s">
        <v>1533</v>
      </c>
      <c r="B126" s="1" t="s">
        <v>1565</v>
      </c>
      <c r="C126" s="18">
        <v>44930</v>
      </c>
      <c r="D126" s="8">
        <v>-87.6</v>
      </c>
      <c r="E126" s="27">
        <v>-10.25</v>
      </c>
      <c r="F126" s="27">
        <v>-77.349999999999994</v>
      </c>
      <c r="G126" s="18">
        <v>44930</v>
      </c>
      <c r="H126" s="1" t="s">
        <v>1548</v>
      </c>
      <c r="I126" s="19">
        <v>1662420</v>
      </c>
      <c r="J126" s="19" t="s">
        <v>1318</v>
      </c>
      <c r="K126" s="19">
        <v>169302</v>
      </c>
      <c r="L126" s="28">
        <v>44932</v>
      </c>
      <c r="M126" s="1" t="str">
        <f>VLOOKUP(I126,'ITEM#'!A:B,2,0)</f>
        <v>Costco01</v>
      </c>
      <c r="N126" s="11" t="s">
        <v>1301</v>
      </c>
      <c r="O126" s="11"/>
      <c r="P126" s="12">
        <f>VLOOKUP(I126,'ITEM#'!A:D,4,0)</f>
        <v>-77.349999999999994</v>
      </c>
      <c r="Q126" s="11"/>
      <c r="R126" s="13">
        <f t="shared" si="1"/>
        <v>1</v>
      </c>
      <c r="T126" s="1" t="s">
        <v>1289</v>
      </c>
    </row>
    <row r="127" spans="1:20" x14ac:dyDescent="0.2">
      <c r="A127" s="1" t="s">
        <v>1533</v>
      </c>
      <c r="B127" s="1" t="s">
        <v>1565</v>
      </c>
      <c r="C127" s="18">
        <v>44930</v>
      </c>
      <c r="D127" s="8">
        <v>-96.4</v>
      </c>
      <c r="E127" s="27">
        <v>-10.55</v>
      </c>
      <c r="F127" s="27">
        <v>-85.85</v>
      </c>
      <c r="G127" s="18">
        <v>44930</v>
      </c>
      <c r="H127" s="1" t="s">
        <v>1548</v>
      </c>
      <c r="I127" s="19">
        <v>1662421</v>
      </c>
      <c r="J127" s="19" t="s">
        <v>1300</v>
      </c>
      <c r="K127" s="19">
        <v>169302</v>
      </c>
      <c r="L127" s="28">
        <v>44932</v>
      </c>
      <c r="M127" s="1" t="str">
        <f>VLOOKUP(I127,'ITEM#'!A:B,2,0)</f>
        <v>Costco01</v>
      </c>
      <c r="N127" s="11" t="s">
        <v>1301</v>
      </c>
      <c r="O127" s="11"/>
      <c r="P127" s="12">
        <f>VLOOKUP(I127,'ITEM#'!A:D,4,0)</f>
        <v>-85.85</v>
      </c>
      <c r="Q127" s="11"/>
      <c r="R127" s="13">
        <f t="shared" si="1"/>
        <v>1</v>
      </c>
      <c r="T127" s="1" t="s">
        <v>1289</v>
      </c>
    </row>
    <row r="128" spans="1:20" x14ac:dyDescent="0.2">
      <c r="A128" s="1" t="s">
        <v>1533</v>
      </c>
      <c r="B128" s="1" t="s">
        <v>1566</v>
      </c>
      <c r="C128" s="18">
        <v>44930</v>
      </c>
      <c r="D128" s="8">
        <v>-42.07</v>
      </c>
      <c r="E128" s="27">
        <v>0</v>
      </c>
      <c r="F128" s="27">
        <v>-42.07</v>
      </c>
      <c r="G128" s="18">
        <v>44930</v>
      </c>
      <c r="H128" s="1" t="s">
        <v>1549</v>
      </c>
      <c r="I128" s="19">
        <v>1514684</v>
      </c>
      <c r="J128" s="19" t="s">
        <v>1324</v>
      </c>
      <c r="K128" s="19">
        <v>169302</v>
      </c>
      <c r="L128" s="28">
        <v>44932</v>
      </c>
      <c r="M128" s="1" t="str">
        <f>VLOOKUP(I128,'ITEM#'!A:B,2,0)</f>
        <v>Costco01</v>
      </c>
      <c r="N128" s="11" t="s">
        <v>1291</v>
      </c>
      <c r="O128" s="11"/>
      <c r="P128" s="12">
        <f>VLOOKUP(I128,'ITEM#'!A:D,4,0)</f>
        <v>-42.07</v>
      </c>
      <c r="Q128" s="11"/>
      <c r="R128" s="13">
        <f t="shared" si="1"/>
        <v>1</v>
      </c>
      <c r="T128" s="1" t="s">
        <v>1289</v>
      </c>
    </row>
    <row r="129" spans="1:20" x14ac:dyDescent="0.2">
      <c r="A129" s="1" t="s">
        <v>1533</v>
      </c>
      <c r="B129" s="1" t="s">
        <v>1566</v>
      </c>
      <c r="C129" s="18">
        <v>44930</v>
      </c>
      <c r="D129" s="8">
        <v>-42.07</v>
      </c>
      <c r="E129" s="27">
        <v>0</v>
      </c>
      <c r="F129" s="27">
        <v>-42.07</v>
      </c>
      <c r="G129" s="18">
        <v>44930</v>
      </c>
      <c r="H129" s="1" t="s">
        <v>1549</v>
      </c>
      <c r="I129" s="19">
        <v>1514688</v>
      </c>
      <c r="J129" s="19" t="s">
        <v>1304</v>
      </c>
      <c r="K129" s="19">
        <v>169302</v>
      </c>
      <c r="L129" s="28">
        <v>44932</v>
      </c>
      <c r="M129" s="1" t="str">
        <f>VLOOKUP(I129,'ITEM#'!A:B,2,0)</f>
        <v>Costco01</v>
      </c>
      <c r="N129" s="11" t="s">
        <v>1291</v>
      </c>
      <c r="O129" s="11"/>
      <c r="P129" s="12">
        <f>VLOOKUP(I129,'ITEM#'!A:D,4,0)</f>
        <v>-42.07</v>
      </c>
      <c r="Q129" s="11"/>
      <c r="R129" s="13">
        <f t="shared" si="1"/>
        <v>1</v>
      </c>
      <c r="T129" s="1" t="s">
        <v>1289</v>
      </c>
    </row>
    <row r="130" spans="1:20" x14ac:dyDescent="0.2">
      <c r="A130" s="1" t="s">
        <v>1533</v>
      </c>
      <c r="B130" s="1" t="s">
        <v>1567</v>
      </c>
      <c r="C130" s="18">
        <v>44930</v>
      </c>
      <c r="D130" s="8">
        <v>-87.6</v>
      </c>
      <c r="E130" s="27">
        <v>-10.25</v>
      </c>
      <c r="F130" s="27">
        <v>-77.349999999999994</v>
      </c>
      <c r="G130" s="18">
        <v>44930</v>
      </c>
      <c r="H130" s="1" t="s">
        <v>1550</v>
      </c>
      <c r="I130" s="19">
        <v>1662420</v>
      </c>
      <c r="J130" s="19" t="s">
        <v>1318</v>
      </c>
      <c r="K130" s="19">
        <v>169302</v>
      </c>
      <c r="L130" s="28">
        <v>44932</v>
      </c>
      <c r="M130" s="1" t="str">
        <f>VLOOKUP(I130,'ITEM#'!A:B,2,0)</f>
        <v>Costco01</v>
      </c>
      <c r="N130" s="11" t="s">
        <v>1301</v>
      </c>
      <c r="O130" s="11"/>
      <c r="P130" s="12">
        <f>VLOOKUP(I130,'ITEM#'!A:D,4,0)</f>
        <v>-77.349999999999994</v>
      </c>
      <c r="Q130" s="11"/>
      <c r="R130" s="13">
        <f t="shared" ref="R130:R193" si="2">F130/P130</f>
        <v>1</v>
      </c>
      <c r="T130" s="1" t="s">
        <v>1289</v>
      </c>
    </row>
    <row r="131" spans="1:20" x14ac:dyDescent="0.2">
      <c r="A131" s="1" t="s">
        <v>1533</v>
      </c>
      <c r="B131" s="1" t="s">
        <v>1567</v>
      </c>
      <c r="C131" s="18">
        <v>44930</v>
      </c>
      <c r="D131" s="8">
        <v>-96.4</v>
      </c>
      <c r="E131" s="27">
        <v>-10.55</v>
      </c>
      <c r="F131" s="27">
        <v>-85.85</v>
      </c>
      <c r="G131" s="18">
        <v>44930</v>
      </c>
      <c r="H131" s="1" t="s">
        <v>1550</v>
      </c>
      <c r="I131" s="19">
        <v>1662421</v>
      </c>
      <c r="J131" s="19" t="s">
        <v>1300</v>
      </c>
      <c r="K131" s="19">
        <v>169302</v>
      </c>
      <c r="L131" s="28">
        <v>44932</v>
      </c>
      <c r="M131" s="1" t="str">
        <f>VLOOKUP(I131,'ITEM#'!A:B,2,0)</f>
        <v>Costco01</v>
      </c>
      <c r="N131" s="11" t="s">
        <v>1301</v>
      </c>
      <c r="O131" s="11"/>
      <c r="P131" s="12">
        <f>VLOOKUP(I131,'ITEM#'!A:D,4,0)</f>
        <v>-85.85</v>
      </c>
      <c r="Q131" s="11"/>
      <c r="R131" s="13">
        <f t="shared" si="2"/>
        <v>1</v>
      </c>
      <c r="T131" s="1" t="s">
        <v>1289</v>
      </c>
    </row>
    <row r="132" spans="1:20" x14ac:dyDescent="0.2">
      <c r="A132" s="1" t="s">
        <v>1568</v>
      </c>
      <c r="B132" s="1" t="s">
        <v>1599</v>
      </c>
      <c r="C132" s="18">
        <v>44931</v>
      </c>
      <c r="D132" s="8">
        <v>-25.55</v>
      </c>
      <c r="E132" s="27">
        <v>0</v>
      </c>
      <c r="F132" s="27">
        <v>-25.55</v>
      </c>
      <c r="G132" s="18">
        <v>44931</v>
      </c>
      <c r="H132" s="1" t="s">
        <v>1569</v>
      </c>
      <c r="I132" s="19">
        <v>1516594</v>
      </c>
      <c r="J132" s="19" t="s">
        <v>1313</v>
      </c>
      <c r="K132" s="19">
        <v>169556</v>
      </c>
      <c r="L132" s="28">
        <v>44935</v>
      </c>
      <c r="M132" s="1" t="str">
        <f>VLOOKUP(I132,'ITEM#'!A:B,2,0)</f>
        <v>Costco01</v>
      </c>
      <c r="N132" s="11" t="s">
        <v>1291</v>
      </c>
      <c r="O132" s="11"/>
      <c r="P132" s="12">
        <f>VLOOKUP(I132,'ITEM#'!A:D,4,0)</f>
        <v>-25.55</v>
      </c>
      <c r="Q132" s="11"/>
      <c r="R132" s="13">
        <f t="shared" si="2"/>
        <v>1</v>
      </c>
      <c r="T132" s="1" t="s">
        <v>1289</v>
      </c>
    </row>
    <row r="133" spans="1:20" x14ac:dyDescent="0.2">
      <c r="A133" s="1" t="s">
        <v>1568</v>
      </c>
      <c r="B133" s="1" t="s">
        <v>1600</v>
      </c>
      <c r="C133" s="18">
        <v>44931</v>
      </c>
      <c r="D133" s="8">
        <v>-70.62</v>
      </c>
      <c r="E133" s="27">
        <v>0</v>
      </c>
      <c r="F133" s="27">
        <v>-70.62</v>
      </c>
      <c r="G133" s="18">
        <v>44931</v>
      </c>
      <c r="H133" s="1" t="s">
        <v>1570</v>
      </c>
      <c r="I133" s="19">
        <v>1585901</v>
      </c>
      <c r="J133" s="19" t="s">
        <v>1347</v>
      </c>
      <c r="K133" s="19">
        <v>169556</v>
      </c>
      <c r="L133" s="28">
        <v>44935</v>
      </c>
      <c r="M133" s="1" t="str">
        <f>VLOOKUP(I133,'ITEM#'!A:B,2,0)</f>
        <v>Costco01</v>
      </c>
      <c r="N133" s="11" t="s">
        <v>1291</v>
      </c>
      <c r="P133" s="12">
        <f>VLOOKUP(I133,'ITEM#'!A:D,4,0)</f>
        <v>-70.62</v>
      </c>
      <c r="Q133" s="11"/>
      <c r="R133" s="13">
        <f t="shared" si="2"/>
        <v>1</v>
      </c>
      <c r="T133" s="1" t="s">
        <v>1289</v>
      </c>
    </row>
    <row r="134" spans="1:20" x14ac:dyDescent="0.2">
      <c r="A134" s="1" t="s">
        <v>1568</v>
      </c>
      <c r="B134" s="1" t="s">
        <v>1601</v>
      </c>
      <c r="C134" s="18">
        <v>44931</v>
      </c>
      <c r="D134" s="8">
        <v>-64.47</v>
      </c>
      <c r="E134" s="27">
        <v>0</v>
      </c>
      <c r="F134" s="27">
        <v>-64.47</v>
      </c>
      <c r="G134" s="18">
        <v>44931</v>
      </c>
      <c r="H134" s="1" t="s">
        <v>1571</v>
      </c>
      <c r="I134" s="19">
        <v>1585794</v>
      </c>
      <c r="J134" s="19" t="s">
        <v>1338</v>
      </c>
      <c r="K134" s="19">
        <v>169556</v>
      </c>
      <c r="L134" s="28">
        <v>44935</v>
      </c>
      <c r="M134" s="1" t="str">
        <f>VLOOKUP(I134,'ITEM#'!A:B,2,0)</f>
        <v>Costco01</v>
      </c>
      <c r="N134" s="11" t="s">
        <v>1291</v>
      </c>
      <c r="P134" s="12">
        <f>VLOOKUP(I134,'ITEM#'!A:D,4,0)</f>
        <v>-64.47</v>
      </c>
      <c r="Q134" s="11"/>
      <c r="R134" s="13">
        <f t="shared" si="2"/>
        <v>1</v>
      </c>
      <c r="T134" s="1" t="s">
        <v>1289</v>
      </c>
    </row>
    <row r="135" spans="1:20" x14ac:dyDescent="0.2">
      <c r="A135" s="1" t="s">
        <v>1568</v>
      </c>
      <c r="B135" s="1" t="s">
        <v>1602</v>
      </c>
      <c r="C135" s="18">
        <v>44931</v>
      </c>
      <c r="D135" s="8">
        <v>-39</v>
      </c>
      <c r="E135" s="27">
        <v>0</v>
      </c>
      <c r="F135" s="27">
        <v>-39</v>
      </c>
      <c r="G135" s="18">
        <v>44931</v>
      </c>
      <c r="H135" s="1" t="s">
        <v>1572</v>
      </c>
      <c r="I135" s="19">
        <v>1529946</v>
      </c>
      <c r="J135" s="19" t="s">
        <v>1306</v>
      </c>
      <c r="K135" s="19">
        <v>169556</v>
      </c>
      <c r="L135" s="28">
        <v>44935</v>
      </c>
      <c r="M135" s="1" t="str">
        <f>VLOOKUP(I135,'ITEM#'!A:B,2,0)</f>
        <v>Costco01</v>
      </c>
      <c r="N135" s="11" t="s">
        <v>1291</v>
      </c>
      <c r="P135" s="12">
        <f>VLOOKUP(I135,'ITEM#'!A:D,4,0)</f>
        <v>-39</v>
      </c>
      <c r="Q135" s="11"/>
      <c r="R135" s="13">
        <f t="shared" si="2"/>
        <v>1</v>
      </c>
      <c r="T135" s="1" t="s">
        <v>1289</v>
      </c>
    </row>
    <row r="136" spans="1:20" x14ac:dyDescent="0.2">
      <c r="A136" s="1" t="s">
        <v>1568</v>
      </c>
      <c r="B136" s="1" t="s">
        <v>1603</v>
      </c>
      <c r="C136" s="18">
        <v>44931</v>
      </c>
      <c r="D136" s="8">
        <v>-50.1</v>
      </c>
      <c r="E136" s="27">
        <v>-12.22</v>
      </c>
      <c r="F136" s="27">
        <v>-37.880000000000003</v>
      </c>
      <c r="G136" s="18">
        <v>44931</v>
      </c>
      <c r="H136" s="1" t="s">
        <v>1573</v>
      </c>
      <c r="I136" s="19">
        <v>1408970</v>
      </c>
      <c r="J136" s="19" t="s">
        <v>1332</v>
      </c>
      <c r="K136" s="19">
        <v>169556</v>
      </c>
      <c r="L136" s="28">
        <v>44935</v>
      </c>
      <c r="M136" s="1" t="str">
        <f>VLOOKUP(I136,'ITEM#'!A:B,2,0)</f>
        <v>Costco01</v>
      </c>
      <c r="N136" s="11" t="s">
        <v>1311</v>
      </c>
      <c r="P136" s="12">
        <f>VLOOKUP(I136,'ITEM#'!A:D,4,0)</f>
        <v>-37.880000000000003</v>
      </c>
      <c r="Q136" s="11"/>
      <c r="R136" s="13">
        <f t="shared" si="2"/>
        <v>1</v>
      </c>
      <c r="T136" s="1" t="s">
        <v>1289</v>
      </c>
    </row>
    <row r="137" spans="1:20" x14ac:dyDescent="0.2">
      <c r="A137" s="1" t="s">
        <v>1568</v>
      </c>
      <c r="B137" s="1" t="s">
        <v>1603</v>
      </c>
      <c r="C137" s="18">
        <v>44931</v>
      </c>
      <c r="D137" s="8">
        <v>-50.1</v>
      </c>
      <c r="E137" s="27">
        <v>-12.22</v>
      </c>
      <c r="F137" s="27">
        <v>-37.880000000000003</v>
      </c>
      <c r="G137" s="18">
        <v>44931</v>
      </c>
      <c r="H137" s="1" t="s">
        <v>1573</v>
      </c>
      <c r="I137" s="19">
        <v>1408972</v>
      </c>
      <c r="J137" s="19" t="s">
        <v>1342</v>
      </c>
      <c r="K137" s="19">
        <v>169556</v>
      </c>
      <c r="L137" s="28">
        <v>44935</v>
      </c>
      <c r="M137" s="1" t="str">
        <f>VLOOKUP(I137,'ITEM#'!A:B,2,0)</f>
        <v>Costco01</v>
      </c>
      <c r="N137" s="11" t="s">
        <v>1311</v>
      </c>
      <c r="P137" s="12">
        <f>VLOOKUP(I137,'ITEM#'!A:D,4,0)</f>
        <v>-37.880000000000003</v>
      </c>
      <c r="Q137" s="11"/>
      <c r="R137" s="13">
        <f t="shared" si="2"/>
        <v>1</v>
      </c>
      <c r="T137" s="1" t="s">
        <v>1289</v>
      </c>
    </row>
    <row r="138" spans="1:20" x14ac:dyDescent="0.2">
      <c r="A138" s="1" t="s">
        <v>1568</v>
      </c>
      <c r="B138" s="1" t="s">
        <v>1603</v>
      </c>
      <c r="C138" s="18">
        <v>44931</v>
      </c>
      <c r="D138" s="8">
        <v>-25.74</v>
      </c>
      <c r="E138" s="27">
        <v>-8.59</v>
      </c>
      <c r="F138" s="27">
        <v>-17.149999999999999</v>
      </c>
      <c r="G138" s="18">
        <v>44931</v>
      </c>
      <c r="H138" s="1" t="s">
        <v>1573</v>
      </c>
      <c r="I138" s="19">
        <v>1408974</v>
      </c>
      <c r="J138" s="19" t="s">
        <v>1333</v>
      </c>
      <c r="K138" s="19">
        <v>169556</v>
      </c>
      <c r="L138" s="28">
        <v>44935</v>
      </c>
      <c r="M138" s="1" t="str">
        <f>VLOOKUP(I138,'ITEM#'!A:B,2,0)</f>
        <v>Costco01</v>
      </c>
      <c r="N138" s="11" t="s">
        <v>1311</v>
      </c>
      <c r="P138" s="12">
        <f>VLOOKUP(I138,'ITEM#'!A:D,4,0)</f>
        <v>-17.149999999999999</v>
      </c>
      <c r="Q138" s="11"/>
      <c r="R138" s="13">
        <f t="shared" si="2"/>
        <v>1</v>
      </c>
      <c r="T138" s="1" t="s">
        <v>1289</v>
      </c>
    </row>
    <row r="139" spans="1:20" x14ac:dyDescent="0.2">
      <c r="A139" s="1" t="s">
        <v>1568</v>
      </c>
      <c r="B139" s="1" t="s">
        <v>1603</v>
      </c>
      <c r="C139" s="18">
        <v>44931</v>
      </c>
      <c r="D139" s="8">
        <v>-76.16</v>
      </c>
      <c r="E139" s="27">
        <v>-19.86</v>
      </c>
      <c r="F139" s="27">
        <v>-56.3</v>
      </c>
      <c r="G139" s="18">
        <v>44931</v>
      </c>
      <c r="H139" s="1" t="s">
        <v>1573</v>
      </c>
      <c r="I139" s="19">
        <v>1540783</v>
      </c>
      <c r="J139" s="19" t="s">
        <v>1317</v>
      </c>
      <c r="K139" s="19">
        <v>169556</v>
      </c>
      <c r="L139" s="28">
        <v>44935</v>
      </c>
      <c r="M139" s="1" t="str">
        <f>VLOOKUP(I139,'ITEM#'!A:B,2,0)</f>
        <v>Costco01</v>
      </c>
      <c r="N139" s="11" t="s">
        <v>1298</v>
      </c>
      <c r="P139" s="12">
        <f>VLOOKUP(I139,'ITEM#'!A:D,4,0)</f>
        <v>-28.15</v>
      </c>
      <c r="Q139" s="11"/>
      <c r="R139" s="13">
        <f t="shared" si="2"/>
        <v>2</v>
      </c>
      <c r="T139" s="1" t="s">
        <v>1289</v>
      </c>
    </row>
    <row r="140" spans="1:20" x14ac:dyDescent="0.2">
      <c r="A140" s="1" t="s">
        <v>1568</v>
      </c>
      <c r="B140" s="1" t="s">
        <v>1604</v>
      </c>
      <c r="C140" s="18">
        <v>44931</v>
      </c>
      <c r="D140" s="8">
        <v>-25.55</v>
      </c>
      <c r="E140" s="27">
        <v>0</v>
      </c>
      <c r="F140" s="27">
        <v>-25.55</v>
      </c>
      <c r="G140" s="18">
        <v>44931</v>
      </c>
      <c r="H140" s="1" t="s">
        <v>1574</v>
      </c>
      <c r="I140" s="19">
        <v>1516597</v>
      </c>
      <c r="J140" s="19" t="s">
        <v>1303</v>
      </c>
      <c r="K140" s="19">
        <v>169556</v>
      </c>
      <c r="L140" s="28">
        <v>44935</v>
      </c>
      <c r="M140" s="1" t="str">
        <f>VLOOKUP(I140,'ITEM#'!A:B,2,0)</f>
        <v>Costco01</v>
      </c>
      <c r="N140" s="11" t="s">
        <v>1291</v>
      </c>
      <c r="P140" s="12">
        <f>VLOOKUP(I140,'ITEM#'!A:D,4,0)</f>
        <v>-25.55</v>
      </c>
      <c r="Q140" s="11"/>
      <c r="R140" s="13">
        <f t="shared" si="2"/>
        <v>1</v>
      </c>
      <c r="T140" s="1" t="s">
        <v>1289</v>
      </c>
    </row>
    <row r="141" spans="1:20" x14ac:dyDescent="0.2">
      <c r="A141" s="1" t="s">
        <v>1568</v>
      </c>
      <c r="B141" s="1" t="s">
        <v>1605</v>
      </c>
      <c r="C141" s="18">
        <v>44931</v>
      </c>
      <c r="D141" s="8">
        <v>-76.16</v>
      </c>
      <c r="E141" s="27">
        <v>-19.86</v>
      </c>
      <c r="F141" s="27">
        <v>-56.3</v>
      </c>
      <c r="G141" s="18">
        <v>44931</v>
      </c>
      <c r="H141" s="1" t="s">
        <v>1575</v>
      </c>
      <c r="I141" s="19">
        <v>1540783</v>
      </c>
      <c r="J141" s="19" t="s">
        <v>1317</v>
      </c>
      <c r="K141" s="19">
        <v>169556</v>
      </c>
      <c r="L141" s="28">
        <v>44935</v>
      </c>
      <c r="M141" s="1" t="str">
        <f>VLOOKUP(I141,'ITEM#'!A:B,2,0)</f>
        <v>Costco01</v>
      </c>
      <c r="N141" s="11" t="s">
        <v>1298</v>
      </c>
      <c r="P141" s="12">
        <f>VLOOKUP(I141,'ITEM#'!A:D,4,0)</f>
        <v>-28.15</v>
      </c>
      <c r="Q141" s="11"/>
      <c r="R141" s="13">
        <f t="shared" si="2"/>
        <v>2</v>
      </c>
      <c r="T141" s="1" t="s">
        <v>1289</v>
      </c>
    </row>
    <row r="142" spans="1:20" x14ac:dyDescent="0.2">
      <c r="A142" s="1" t="s">
        <v>1568</v>
      </c>
      <c r="B142" s="1" t="s">
        <v>1605</v>
      </c>
      <c r="C142" s="18">
        <v>44931</v>
      </c>
      <c r="D142" s="8">
        <v>-87.6</v>
      </c>
      <c r="E142" s="27">
        <v>-10.25</v>
      </c>
      <c r="F142" s="27">
        <v>-77.349999999999994</v>
      </c>
      <c r="G142" s="18">
        <v>44931</v>
      </c>
      <c r="H142" s="1" t="s">
        <v>1575</v>
      </c>
      <c r="I142" s="19">
        <v>1662420</v>
      </c>
      <c r="J142" s="19" t="s">
        <v>1318</v>
      </c>
      <c r="K142" s="19">
        <v>169556</v>
      </c>
      <c r="L142" s="28">
        <v>44935</v>
      </c>
      <c r="M142" s="1" t="str">
        <f>VLOOKUP(I142,'ITEM#'!A:B,2,0)</f>
        <v>Costco01</v>
      </c>
      <c r="N142" s="11" t="s">
        <v>1301</v>
      </c>
      <c r="P142" s="12">
        <f>VLOOKUP(I142,'ITEM#'!A:D,4,0)</f>
        <v>-77.349999999999994</v>
      </c>
      <c r="Q142" s="11"/>
      <c r="R142" s="13">
        <f t="shared" si="2"/>
        <v>1</v>
      </c>
      <c r="T142" s="1" t="s">
        <v>1289</v>
      </c>
    </row>
    <row r="143" spans="1:20" x14ac:dyDescent="0.2">
      <c r="A143" s="1" t="s">
        <v>1568</v>
      </c>
      <c r="B143" s="1" t="s">
        <v>1606</v>
      </c>
      <c r="C143" s="18">
        <v>44931</v>
      </c>
      <c r="D143" s="8">
        <v>-39</v>
      </c>
      <c r="E143" s="27">
        <v>0</v>
      </c>
      <c r="F143" s="27">
        <v>-39</v>
      </c>
      <c r="G143" s="18">
        <v>44931</v>
      </c>
      <c r="H143" s="1" t="s">
        <v>1576</v>
      </c>
      <c r="I143" s="19">
        <v>1529946</v>
      </c>
      <c r="J143" s="19" t="s">
        <v>1306</v>
      </c>
      <c r="K143" s="19">
        <v>169556</v>
      </c>
      <c r="L143" s="28">
        <v>44935</v>
      </c>
      <c r="M143" s="1" t="str">
        <f>VLOOKUP(I143,'ITEM#'!A:B,2,0)</f>
        <v>Costco01</v>
      </c>
      <c r="N143" s="11" t="s">
        <v>1291</v>
      </c>
      <c r="P143" s="12">
        <f>VLOOKUP(I143,'ITEM#'!A:D,4,0)</f>
        <v>-39</v>
      </c>
      <c r="Q143" s="11"/>
      <c r="R143" s="13">
        <f t="shared" si="2"/>
        <v>1</v>
      </c>
      <c r="T143" s="1" t="s">
        <v>1289</v>
      </c>
    </row>
    <row r="144" spans="1:20" x14ac:dyDescent="0.2">
      <c r="A144" s="1" t="s">
        <v>1568</v>
      </c>
      <c r="B144" s="1" t="s">
        <v>1606</v>
      </c>
      <c r="C144" s="18">
        <v>44931</v>
      </c>
      <c r="D144" s="8">
        <v>-70.62</v>
      </c>
      <c r="E144" s="27">
        <v>0</v>
      </c>
      <c r="F144" s="27">
        <v>-70.62</v>
      </c>
      <c r="G144" s="18">
        <v>44931</v>
      </c>
      <c r="H144" s="1" t="s">
        <v>1576</v>
      </c>
      <c r="I144" s="19">
        <v>1585900</v>
      </c>
      <c r="J144" s="19" t="s">
        <v>1320</v>
      </c>
      <c r="K144" s="19">
        <v>169556</v>
      </c>
      <c r="L144" s="28">
        <v>44935</v>
      </c>
      <c r="M144" s="1" t="str">
        <f>VLOOKUP(I144,'ITEM#'!A:B,2,0)</f>
        <v>Costco01</v>
      </c>
      <c r="N144" s="11" t="s">
        <v>1291</v>
      </c>
      <c r="P144" s="12">
        <f>VLOOKUP(I144,'ITEM#'!A:D,4,0)</f>
        <v>-70.62</v>
      </c>
      <c r="Q144" s="11"/>
      <c r="R144" s="13">
        <f t="shared" si="2"/>
        <v>1</v>
      </c>
      <c r="T144" s="1" t="s">
        <v>1289</v>
      </c>
    </row>
    <row r="145" spans="1:20" x14ac:dyDescent="0.2">
      <c r="A145" s="1" t="s">
        <v>1577</v>
      </c>
      <c r="B145" s="1" t="s">
        <v>1607</v>
      </c>
      <c r="C145" s="18">
        <v>44931</v>
      </c>
      <c r="D145" s="8">
        <v>-78.77</v>
      </c>
      <c r="E145" s="27">
        <v>-33.770000000000003</v>
      </c>
      <c r="F145" s="27">
        <v>-45</v>
      </c>
      <c r="G145" s="18">
        <v>44931</v>
      </c>
      <c r="H145" s="1" t="s">
        <v>1578</v>
      </c>
      <c r="I145" s="19">
        <v>1476763</v>
      </c>
      <c r="J145" s="19" t="s">
        <v>2789</v>
      </c>
      <c r="K145" s="19">
        <v>12211646</v>
      </c>
      <c r="L145" s="28">
        <v>44936</v>
      </c>
      <c r="M145" s="1" t="str">
        <f>VLOOKUP(I145,'ITEM#'!A:B,2,0)</f>
        <v>Costco01</v>
      </c>
      <c r="N145" s="11" t="s">
        <v>1296</v>
      </c>
      <c r="P145" s="12">
        <f>VLOOKUP(I145,'ITEM#'!A:D,4,0)</f>
        <v>-45</v>
      </c>
      <c r="Q145" s="11"/>
      <c r="R145" s="13">
        <f t="shared" si="2"/>
        <v>1</v>
      </c>
      <c r="T145" s="1" t="s">
        <v>1289</v>
      </c>
    </row>
    <row r="146" spans="1:20" x14ac:dyDescent="0.2">
      <c r="A146" s="1" t="s">
        <v>1577</v>
      </c>
      <c r="B146" s="1" t="s">
        <v>1608</v>
      </c>
      <c r="C146" s="18">
        <v>44932</v>
      </c>
      <c r="D146" s="8">
        <v>-87.44</v>
      </c>
      <c r="E146" s="27">
        <v>-25.17</v>
      </c>
      <c r="F146" s="27">
        <v>-62.27</v>
      </c>
      <c r="G146" s="18">
        <v>44932</v>
      </c>
      <c r="H146" s="1" t="s">
        <v>1579</v>
      </c>
      <c r="I146" s="19">
        <v>1339335</v>
      </c>
      <c r="J146" s="19" t="s">
        <v>1314</v>
      </c>
      <c r="K146" s="19">
        <v>12211646</v>
      </c>
      <c r="L146" s="28">
        <v>44936</v>
      </c>
      <c r="M146" s="1" t="str">
        <f>VLOOKUP(I146,'ITEM#'!A:B,2,0)</f>
        <v>Costco01</v>
      </c>
      <c r="N146" s="11" t="s">
        <v>1301</v>
      </c>
      <c r="P146" s="12">
        <f>VLOOKUP(I146,'ITEM#'!A:D,4,0)</f>
        <v>-62.27</v>
      </c>
      <c r="Q146" s="11"/>
      <c r="R146" s="13">
        <f t="shared" si="2"/>
        <v>1</v>
      </c>
      <c r="T146" s="1" t="s">
        <v>1289</v>
      </c>
    </row>
    <row r="147" spans="1:20" x14ac:dyDescent="0.2">
      <c r="A147" s="1" t="s">
        <v>1577</v>
      </c>
      <c r="B147" s="1" t="s">
        <v>1609</v>
      </c>
      <c r="C147" s="18">
        <v>44934</v>
      </c>
      <c r="D147" s="8">
        <v>-84.14</v>
      </c>
      <c r="E147" s="27">
        <v>0</v>
      </c>
      <c r="F147" s="27">
        <v>-84.14</v>
      </c>
      <c r="G147" s="18">
        <v>44934</v>
      </c>
      <c r="H147" s="1" t="s">
        <v>1580</v>
      </c>
      <c r="I147" s="19">
        <v>1514689</v>
      </c>
      <c r="J147" s="19" t="s">
        <v>1358</v>
      </c>
      <c r="K147" s="19">
        <v>169561</v>
      </c>
      <c r="L147" s="28">
        <v>44936</v>
      </c>
      <c r="M147" s="1" t="str">
        <f>VLOOKUP(I147,'ITEM#'!A:B,2,0)</f>
        <v>Costco01</v>
      </c>
      <c r="N147" s="11" t="s">
        <v>1291</v>
      </c>
      <c r="P147" s="12">
        <f>VLOOKUP(I147,'ITEM#'!A:D,4,0)</f>
        <v>-42.07</v>
      </c>
      <c r="Q147" s="11"/>
      <c r="R147" s="13">
        <f t="shared" si="2"/>
        <v>2</v>
      </c>
      <c r="T147" s="1" t="s">
        <v>1289</v>
      </c>
    </row>
    <row r="148" spans="1:20" x14ac:dyDescent="0.2">
      <c r="A148" s="1" t="s">
        <v>1577</v>
      </c>
      <c r="B148" s="1" t="s">
        <v>1610</v>
      </c>
      <c r="C148" s="18">
        <v>44932</v>
      </c>
      <c r="D148" s="8">
        <v>-131.27000000000001</v>
      </c>
      <c r="E148" s="27">
        <v>-76.14</v>
      </c>
      <c r="F148" s="27">
        <v>-55.13</v>
      </c>
      <c r="G148" s="18">
        <v>44932</v>
      </c>
      <c r="H148" s="1" t="s">
        <v>1581</v>
      </c>
      <c r="I148" s="19">
        <v>1339333</v>
      </c>
      <c r="J148" s="19" t="s">
        <v>1337</v>
      </c>
      <c r="K148" s="19">
        <v>169561</v>
      </c>
      <c r="L148" s="28">
        <v>44936</v>
      </c>
      <c r="M148" s="1" t="str">
        <f>VLOOKUP(I148,'ITEM#'!A:B,2,0)</f>
        <v>Costco01</v>
      </c>
      <c r="N148" s="11" t="s">
        <v>1301</v>
      </c>
      <c r="P148" s="12">
        <f>VLOOKUP(I148,'ITEM#'!A:D,4,0)</f>
        <v>-55.13</v>
      </c>
      <c r="Q148" s="11"/>
      <c r="R148" s="13">
        <f t="shared" si="2"/>
        <v>1</v>
      </c>
      <c r="T148" s="1" t="s">
        <v>1289</v>
      </c>
    </row>
    <row r="149" spans="1:20" x14ac:dyDescent="0.2">
      <c r="A149" s="1" t="s">
        <v>1577</v>
      </c>
      <c r="B149" s="1" t="s">
        <v>1611</v>
      </c>
      <c r="C149" s="18">
        <v>44934</v>
      </c>
      <c r="D149" s="8">
        <v>-39</v>
      </c>
      <c r="E149" s="27">
        <v>0</v>
      </c>
      <c r="F149" s="27">
        <v>-39</v>
      </c>
      <c r="G149" s="18">
        <v>44934</v>
      </c>
      <c r="H149" s="1" t="s">
        <v>1582</v>
      </c>
      <c r="I149" s="19">
        <v>1529946</v>
      </c>
      <c r="J149" s="19" t="s">
        <v>1306</v>
      </c>
      <c r="K149" s="19">
        <v>169561</v>
      </c>
      <c r="L149" s="28">
        <v>44936</v>
      </c>
      <c r="M149" s="1" t="str">
        <f>VLOOKUP(I149,'ITEM#'!A:B,2,0)</f>
        <v>Costco01</v>
      </c>
      <c r="N149" s="11" t="s">
        <v>1291</v>
      </c>
      <c r="P149" s="12">
        <f>VLOOKUP(I149,'ITEM#'!A:D,4,0)</f>
        <v>-39</v>
      </c>
      <c r="Q149" s="11"/>
      <c r="R149" s="13">
        <f t="shared" si="2"/>
        <v>1</v>
      </c>
      <c r="T149" s="1" t="s">
        <v>1289</v>
      </c>
    </row>
    <row r="150" spans="1:20" x14ac:dyDescent="0.2">
      <c r="A150" s="1" t="s">
        <v>1577</v>
      </c>
      <c r="B150" s="1" t="s">
        <v>1612</v>
      </c>
      <c r="C150" s="18">
        <v>44932</v>
      </c>
      <c r="D150" s="8">
        <v>-211.86</v>
      </c>
      <c r="E150" s="27">
        <v>0</v>
      </c>
      <c r="F150" s="27">
        <v>-211.86</v>
      </c>
      <c r="G150" s="18">
        <v>44932</v>
      </c>
      <c r="H150" s="1" t="s">
        <v>1583</v>
      </c>
      <c r="I150" s="19">
        <v>1585799</v>
      </c>
      <c r="J150" s="19" t="s">
        <v>1292</v>
      </c>
      <c r="K150" s="19">
        <v>169561</v>
      </c>
      <c r="L150" s="28">
        <v>44936</v>
      </c>
      <c r="M150" s="1" t="str">
        <f>VLOOKUP(I150,'ITEM#'!A:B,2,0)</f>
        <v>Costco01</v>
      </c>
      <c r="N150" s="11" t="s">
        <v>1291</v>
      </c>
      <c r="P150" s="12">
        <f>VLOOKUP(I150,'ITEM#'!A:D,4,0)</f>
        <v>-70.62</v>
      </c>
      <c r="Q150" s="11"/>
      <c r="R150" s="13">
        <f t="shared" si="2"/>
        <v>3</v>
      </c>
      <c r="T150" s="1" t="s">
        <v>1289</v>
      </c>
    </row>
    <row r="151" spans="1:20" x14ac:dyDescent="0.2">
      <c r="A151" s="1" t="s">
        <v>1577</v>
      </c>
      <c r="B151" s="1" t="s">
        <v>1613</v>
      </c>
      <c r="C151" s="18">
        <v>44932</v>
      </c>
      <c r="D151" s="8">
        <v>-50.1</v>
      </c>
      <c r="E151" s="27">
        <v>-12.22</v>
      </c>
      <c r="F151" s="27">
        <v>-37.880000000000003</v>
      </c>
      <c r="G151" s="18">
        <v>44932</v>
      </c>
      <c r="H151" s="1" t="s">
        <v>1584</v>
      </c>
      <c r="I151" s="19">
        <v>1408970</v>
      </c>
      <c r="J151" s="19" t="s">
        <v>1332</v>
      </c>
      <c r="K151" s="19">
        <v>169561</v>
      </c>
      <c r="L151" s="28">
        <v>44936</v>
      </c>
      <c r="M151" s="1" t="str">
        <f>VLOOKUP(I151,'ITEM#'!A:B,2,0)</f>
        <v>Costco01</v>
      </c>
      <c r="N151" s="11" t="s">
        <v>1311</v>
      </c>
      <c r="P151" s="12">
        <f>VLOOKUP(I151,'ITEM#'!A:D,4,0)</f>
        <v>-37.880000000000003</v>
      </c>
      <c r="Q151" s="11"/>
      <c r="R151" s="13">
        <f t="shared" si="2"/>
        <v>1</v>
      </c>
      <c r="T151" s="1" t="s">
        <v>1289</v>
      </c>
    </row>
    <row r="152" spans="1:20" x14ac:dyDescent="0.2">
      <c r="A152" s="1" t="s">
        <v>1577</v>
      </c>
      <c r="B152" s="1" t="s">
        <v>1613</v>
      </c>
      <c r="C152" s="18">
        <v>44932</v>
      </c>
      <c r="D152" s="8">
        <v>-25.74</v>
      </c>
      <c r="E152" s="27">
        <v>-8.59</v>
      </c>
      <c r="F152" s="27">
        <v>-17.149999999999999</v>
      </c>
      <c r="G152" s="18">
        <v>44932</v>
      </c>
      <c r="H152" s="1" t="s">
        <v>1584</v>
      </c>
      <c r="I152" s="19">
        <v>1408974</v>
      </c>
      <c r="J152" s="19" t="s">
        <v>1333</v>
      </c>
      <c r="K152" s="19">
        <v>169561</v>
      </c>
      <c r="L152" s="28">
        <v>44936</v>
      </c>
      <c r="M152" s="1" t="str">
        <f>VLOOKUP(I152,'ITEM#'!A:B,2,0)</f>
        <v>Costco01</v>
      </c>
      <c r="N152" s="11" t="s">
        <v>1311</v>
      </c>
      <c r="P152" s="12">
        <f>VLOOKUP(I152,'ITEM#'!A:D,4,0)</f>
        <v>-17.149999999999999</v>
      </c>
      <c r="Q152" s="11"/>
      <c r="R152" s="13">
        <f t="shared" si="2"/>
        <v>1</v>
      </c>
      <c r="T152" s="1" t="s">
        <v>1289</v>
      </c>
    </row>
    <row r="153" spans="1:20" x14ac:dyDescent="0.2">
      <c r="A153" s="1" t="s">
        <v>1577</v>
      </c>
      <c r="B153" s="1" t="s">
        <v>1613</v>
      </c>
      <c r="C153" s="18">
        <v>44932</v>
      </c>
      <c r="D153" s="8">
        <v>-96.4</v>
      </c>
      <c r="E153" s="27">
        <v>-10.55</v>
      </c>
      <c r="F153" s="27">
        <v>-85.85</v>
      </c>
      <c r="G153" s="18">
        <v>44932</v>
      </c>
      <c r="H153" s="1" t="s">
        <v>1584</v>
      </c>
      <c r="I153" s="19">
        <v>1662421</v>
      </c>
      <c r="J153" s="19" t="s">
        <v>1300</v>
      </c>
      <c r="K153" s="19">
        <v>169561</v>
      </c>
      <c r="L153" s="28">
        <v>44936</v>
      </c>
      <c r="M153" s="1" t="str">
        <f>VLOOKUP(I153,'ITEM#'!A:B,2,0)</f>
        <v>Costco01</v>
      </c>
      <c r="N153" s="11" t="s">
        <v>1301</v>
      </c>
      <c r="P153" s="12">
        <f>VLOOKUP(I153,'ITEM#'!A:D,4,0)</f>
        <v>-85.85</v>
      </c>
      <c r="Q153" s="11"/>
      <c r="R153" s="13">
        <f t="shared" si="2"/>
        <v>1</v>
      </c>
      <c r="T153" s="1" t="s">
        <v>1289</v>
      </c>
    </row>
    <row r="154" spans="1:20" x14ac:dyDescent="0.2">
      <c r="A154" s="1" t="s">
        <v>1577</v>
      </c>
      <c r="B154" s="1" t="s">
        <v>1614</v>
      </c>
      <c r="C154" s="18">
        <v>44931</v>
      </c>
      <c r="D154" s="8">
        <v>-96.4</v>
      </c>
      <c r="E154" s="27">
        <v>-10.55</v>
      </c>
      <c r="F154" s="27">
        <v>-85.85</v>
      </c>
      <c r="G154" s="18">
        <v>44931</v>
      </c>
      <c r="H154" s="1" t="s">
        <v>1585</v>
      </c>
      <c r="I154" s="19">
        <v>1662421</v>
      </c>
      <c r="J154" s="19" t="s">
        <v>1300</v>
      </c>
      <c r="K154" s="19">
        <v>169561</v>
      </c>
      <c r="L154" s="28">
        <v>44936</v>
      </c>
      <c r="M154" s="1" t="str">
        <f>VLOOKUP(I154,'ITEM#'!A:B,2,0)</f>
        <v>Costco01</v>
      </c>
      <c r="N154" s="11" t="s">
        <v>1301</v>
      </c>
      <c r="P154" s="12">
        <f>VLOOKUP(I154,'ITEM#'!A:D,4,0)</f>
        <v>-85.85</v>
      </c>
      <c r="Q154" s="11"/>
      <c r="R154" s="13">
        <f t="shared" si="2"/>
        <v>1</v>
      </c>
      <c r="T154" s="1" t="s">
        <v>1289</v>
      </c>
    </row>
    <row r="155" spans="1:20" x14ac:dyDescent="0.2">
      <c r="A155" s="1" t="s">
        <v>1577</v>
      </c>
      <c r="B155" s="1" t="s">
        <v>1615</v>
      </c>
      <c r="C155" s="18">
        <v>44932</v>
      </c>
      <c r="D155" s="8">
        <v>-87.6</v>
      </c>
      <c r="E155" s="27">
        <v>-10.25</v>
      </c>
      <c r="F155" s="27">
        <v>-77.349999999999994</v>
      </c>
      <c r="G155" s="18">
        <v>44932</v>
      </c>
      <c r="H155" s="1" t="s">
        <v>1586</v>
      </c>
      <c r="I155" s="19">
        <v>1662420</v>
      </c>
      <c r="J155" s="19" t="s">
        <v>1318</v>
      </c>
      <c r="K155" s="19">
        <v>169561</v>
      </c>
      <c r="L155" s="28">
        <v>44936</v>
      </c>
      <c r="M155" s="1" t="str">
        <f>VLOOKUP(I155,'ITEM#'!A:B,2,0)</f>
        <v>Costco01</v>
      </c>
      <c r="N155" s="11" t="s">
        <v>1301</v>
      </c>
      <c r="P155" s="12">
        <f>VLOOKUP(I155,'ITEM#'!A:D,4,0)</f>
        <v>-77.349999999999994</v>
      </c>
      <c r="Q155" s="11"/>
      <c r="R155" s="13">
        <f t="shared" si="2"/>
        <v>1</v>
      </c>
      <c r="T155" s="1" t="s">
        <v>1289</v>
      </c>
    </row>
    <row r="156" spans="1:20" x14ac:dyDescent="0.2">
      <c r="A156" s="1" t="s">
        <v>1577</v>
      </c>
      <c r="B156" s="1" t="s">
        <v>1616</v>
      </c>
      <c r="C156" s="18">
        <v>44932</v>
      </c>
      <c r="D156" s="8">
        <v>-64.47</v>
      </c>
      <c r="E156" s="27">
        <v>0</v>
      </c>
      <c r="F156" s="27">
        <v>-64.47</v>
      </c>
      <c r="G156" s="18">
        <v>44932</v>
      </c>
      <c r="H156" s="1" t="s">
        <v>1587</v>
      </c>
      <c r="I156" s="19">
        <v>1585673</v>
      </c>
      <c r="J156" s="19" t="s">
        <v>1349</v>
      </c>
      <c r="K156" s="19">
        <v>169561</v>
      </c>
      <c r="L156" s="28">
        <v>44936</v>
      </c>
      <c r="M156" s="1" t="str">
        <f>VLOOKUP(I156,'ITEM#'!A:B,2,0)</f>
        <v>Costco01</v>
      </c>
      <c r="N156" s="11" t="s">
        <v>1291</v>
      </c>
      <c r="P156" s="12">
        <f>VLOOKUP(I156,'ITEM#'!A:D,4,0)</f>
        <v>-64.47</v>
      </c>
      <c r="Q156" s="11"/>
      <c r="R156" s="13">
        <f t="shared" si="2"/>
        <v>1</v>
      </c>
      <c r="T156" s="1" t="s">
        <v>1289</v>
      </c>
    </row>
    <row r="157" spans="1:20" x14ac:dyDescent="0.2">
      <c r="A157" s="1" t="s">
        <v>1577</v>
      </c>
      <c r="B157" s="1" t="s">
        <v>1617</v>
      </c>
      <c r="C157" s="18">
        <v>44932</v>
      </c>
      <c r="D157" s="8">
        <v>-39</v>
      </c>
      <c r="E157" s="27">
        <v>0</v>
      </c>
      <c r="F157" s="27">
        <v>-39</v>
      </c>
      <c r="G157" s="18">
        <v>44932</v>
      </c>
      <c r="H157" s="1" t="s">
        <v>1588</v>
      </c>
      <c r="I157" s="19">
        <v>1529947</v>
      </c>
      <c r="J157" s="19" t="s">
        <v>1294</v>
      </c>
      <c r="K157" s="19">
        <v>169561</v>
      </c>
      <c r="L157" s="28">
        <v>44936</v>
      </c>
      <c r="M157" s="1" t="str">
        <f>VLOOKUP(I157,'ITEM#'!A:B,2,0)</f>
        <v>Costco01</v>
      </c>
      <c r="N157" s="11" t="s">
        <v>1291</v>
      </c>
      <c r="P157" s="12">
        <f>VLOOKUP(I157,'ITEM#'!A:D,4,0)</f>
        <v>-39</v>
      </c>
      <c r="Q157" s="11"/>
      <c r="R157" s="13">
        <f t="shared" si="2"/>
        <v>1</v>
      </c>
      <c r="T157" s="1" t="s">
        <v>1289</v>
      </c>
    </row>
    <row r="158" spans="1:20" x14ac:dyDescent="0.2">
      <c r="A158" s="1" t="s">
        <v>1577</v>
      </c>
      <c r="B158" s="1" t="s">
        <v>1617</v>
      </c>
      <c r="C158" s="18">
        <v>44932</v>
      </c>
      <c r="D158" s="8">
        <v>-70.62</v>
      </c>
      <c r="E158" s="27"/>
      <c r="F158" s="27">
        <v>-70.62</v>
      </c>
      <c r="G158" s="18">
        <v>44932</v>
      </c>
      <c r="H158" s="1" t="s">
        <v>1588</v>
      </c>
      <c r="I158" s="19">
        <v>1585900</v>
      </c>
      <c r="J158" s="19" t="s">
        <v>1320</v>
      </c>
      <c r="K158" s="19">
        <v>169561</v>
      </c>
      <c r="L158" s="28">
        <v>44936</v>
      </c>
      <c r="M158" s="1" t="str">
        <f>VLOOKUP(I158,'ITEM#'!A:B,2,0)</f>
        <v>Costco01</v>
      </c>
      <c r="N158" s="11" t="s">
        <v>1291</v>
      </c>
      <c r="P158" s="12">
        <f>VLOOKUP(I158,'ITEM#'!A:D,4,0)</f>
        <v>-70.62</v>
      </c>
      <c r="Q158" s="11"/>
      <c r="R158" s="13">
        <f t="shared" si="2"/>
        <v>1</v>
      </c>
      <c r="T158" s="1" t="s">
        <v>1289</v>
      </c>
    </row>
    <row r="159" spans="1:20" x14ac:dyDescent="0.2">
      <c r="A159" s="1" t="s">
        <v>1577</v>
      </c>
      <c r="B159" s="1" t="s">
        <v>1618</v>
      </c>
      <c r="C159" s="18">
        <v>44932</v>
      </c>
      <c r="D159" s="8">
        <v>-38.08</v>
      </c>
      <c r="E159" s="27">
        <v>-9.93</v>
      </c>
      <c r="F159" s="27">
        <v>-28.15</v>
      </c>
      <c r="G159" s="18">
        <v>44932</v>
      </c>
      <c r="H159" s="1" t="s">
        <v>1589</v>
      </c>
      <c r="I159" s="19">
        <v>1540780</v>
      </c>
      <c r="J159" s="19" t="s">
        <v>1334</v>
      </c>
      <c r="K159" s="19">
        <v>169561</v>
      </c>
      <c r="L159" s="28">
        <v>44936</v>
      </c>
      <c r="M159" s="1" t="str">
        <f>VLOOKUP(I159,'ITEM#'!A:B,2,0)</f>
        <v>Costco01</v>
      </c>
      <c r="N159" s="11" t="s">
        <v>1298</v>
      </c>
      <c r="P159" s="12">
        <f>VLOOKUP(I159,'ITEM#'!A:D,4,0)</f>
        <v>-28.15</v>
      </c>
      <c r="Q159" s="11"/>
      <c r="R159" s="13">
        <f t="shared" si="2"/>
        <v>1</v>
      </c>
      <c r="T159" s="1" t="s">
        <v>1289</v>
      </c>
    </row>
    <row r="160" spans="1:20" x14ac:dyDescent="0.2">
      <c r="A160" s="1" t="s">
        <v>1577</v>
      </c>
      <c r="B160" s="1" t="s">
        <v>1618</v>
      </c>
      <c r="C160" s="18">
        <v>44932</v>
      </c>
      <c r="D160" s="8">
        <v>-87.6</v>
      </c>
      <c r="E160" s="27">
        <v>-10.25</v>
      </c>
      <c r="F160" s="27">
        <v>-77.349999999999994</v>
      </c>
      <c r="G160" s="18">
        <v>44932</v>
      </c>
      <c r="H160" s="1" t="s">
        <v>1589</v>
      </c>
      <c r="I160" s="19">
        <v>1662420</v>
      </c>
      <c r="J160" s="19" t="s">
        <v>1318</v>
      </c>
      <c r="K160" s="19">
        <v>169561</v>
      </c>
      <c r="L160" s="28">
        <v>44936</v>
      </c>
      <c r="M160" s="1" t="str">
        <f>VLOOKUP(I160,'ITEM#'!A:B,2,0)</f>
        <v>Costco01</v>
      </c>
      <c r="N160" s="11" t="s">
        <v>1301</v>
      </c>
      <c r="P160" s="12">
        <f>VLOOKUP(I160,'ITEM#'!A:D,4,0)</f>
        <v>-77.349999999999994</v>
      </c>
      <c r="Q160" s="11"/>
      <c r="R160" s="13">
        <f t="shared" si="2"/>
        <v>1</v>
      </c>
      <c r="T160" s="1" t="s">
        <v>1289</v>
      </c>
    </row>
    <row r="161" spans="1:20" x14ac:dyDescent="0.2">
      <c r="A161" s="1" t="s">
        <v>1577</v>
      </c>
      <c r="B161" s="1" t="s">
        <v>1618</v>
      </c>
      <c r="C161" s="18">
        <v>44932</v>
      </c>
      <c r="D161" s="8">
        <v>-96.4</v>
      </c>
      <c r="E161" s="27">
        <v>-10.55</v>
      </c>
      <c r="F161" s="27">
        <v>-85.85</v>
      </c>
      <c r="G161" s="18">
        <v>44932</v>
      </c>
      <c r="H161" s="1" t="s">
        <v>1589</v>
      </c>
      <c r="I161" s="19">
        <v>1662422</v>
      </c>
      <c r="J161" s="19" t="s">
        <v>1327</v>
      </c>
      <c r="K161" s="19">
        <v>169561</v>
      </c>
      <c r="L161" s="28">
        <v>44936</v>
      </c>
      <c r="M161" s="1" t="str">
        <f>VLOOKUP(I161,'ITEM#'!A:B,2,0)</f>
        <v>Costco01</v>
      </c>
      <c r="N161" s="11" t="s">
        <v>1301</v>
      </c>
      <c r="P161" s="12">
        <f>VLOOKUP(I161,'ITEM#'!A:D,4,0)</f>
        <v>-85.85</v>
      </c>
      <c r="Q161" s="11"/>
      <c r="R161" s="13">
        <f t="shared" si="2"/>
        <v>1</v>
      </c>
      <c r="T161" s="1" t="s">
        <v>1289</v>
      </c>
    </row>
    <row r="162" spans="1:20" x14ac:dyDescent="0.2">
      <c r="A162" s="1" t="s">
        <v>1577</v>
      </c>
      <c r="B162" s="1" t="s">
        <v>1619</v>
      </c>
      <c r="C162" s="18">
        <v>44932</v>
      </c>
      <c r="D162" s="8">
        <v>-25.74</v>
      </c>
      <c r="E162" s="27">
        <v>-8.59</v>
      </c>
      <c r="F162" s="27">
        <v>-17.149999999999999</v>
      </c>
      <c r="G162" s="18">
        <v>44932</v>
      </c>
      <c r="H162" s="1" t="s">
        <v>1590</v>
      </c>
      <c r="I162" s="19">
        <v>1408975</v>
      </c>
      <c r="J162" s="19" t="s">
        <v>1335</v>
      </c>
      <c r="K162" s="19">
        <v>169561</v>
      </c>
      <c r="L162" s="28">
        <v>44936</v>
      </c>
      <c r="M162" s="1" t="str">
        <f>VLOOKUP(I162,'ITEM#'!A:B,2,0)</f>
        <v>Costco01</v>
      </c>
      <c r="N162" s="11" t="s">
        <v>1311</v>
      </c>
      <c r="P162" s="12">
        <f>VLOOKUP(I162,'ITEM#'!A:D,4,0)</f>
        <v>-17.149999999999999</v>
      </c>
      <c r="Q162" s="11"/>
      <c r="R162" s="13">
        <f t="shared" si="2"/>
        <v>1</v>
      </c>
      <c r="T162" s="1" t="s">
        <v>1289</v>
      </c>
    </row>
    <row r="163" spans="1:20" x14ac:dyDescent="0.2">
      <c r="A163" s="1" t="s">
        <v>1577</v>
      </c>
      <c r="B163" s="1" t="s">
        <v>1619</v>
      </c>
      <c r="C163" s="18">
        <v>44932</v>
      </c>
      <c r="D163" s="8">
        <v>-87.6</v>
      </c>
      <c r="E163" s="27">
        <v>-10.25</v>
      </c>
      <c r="F163" s="27">
        <v>-77.349999999999994</v>
      </c>
      <c r="G163" s="18">
        <v>44932</v>
      </c>
      <c r="H163" s="1" t="s">
        <v>1590</v>
      </c>
      <c r="I163" s="19">
        <v>1662420</v>
      </c>
      <c r="J163" s="19" t="s">
        <v>1318</v>
      </c>
      <c r="K163" s="19">
        <v>169561</v>
      </c>
      <c r="L163" s="28">
        <v>44936</v>
      </c>
      <c r="M163" s="1" t="str">
        <f>VLOOKUP(I163,'ITEM#'!A:B,2,0)</f>
        <v>Costco01</v>
      </c>
      <c r="N163" s="11" t="s">
        <v>1301</v>
      </c>
      <c r="P163" s="12">
        <f>VLOOKUP(I163,'ITEM#'!A:D,4,0)</f>
        <v>-77.349999999999994</v>
      </c>
      <c r="Q163" s="11"/>
      <c r="R163" s="13">
        <f t="shared" si="2"/>
        <v>1</v>
      </c>
      <c r="T163" s="1" t="s">
        <v>1289</v>
      </c>
    </row>
    <row r="164" spans="1:20" x14ac:dyDescent="0.2">
      <c r="A164" s="1" t="s">
        <v>1577</v>
      </c>
      <c r="B164" s="1" t="s">
        <v>1620</v>
      </c>
      <c r="C164" s="18">
        <v>44932</v>
      </c>
      <c r="D164" s="8">
        <v>-87.6</v>
      </c>
      <c r="E164" s="27">
        <v>-10.25</v>
      </c>
      <c r="F164" s="27">
        <v>-77.349999999999994</v>
      </c>
      <c r="G164" s="18">
        <v>44932</v>
      </c>
      <c r="H164" s="1" t="s">
        <v>1591</v>
      </c>
      <c r="I164" s="19">
        <v>1662420</v>
      </c>
      <c r="J164" s="19" t="s">
        <v>1318</v>
      </c>
      <c r="K164" s="19">
        <v>169561</v>
      </c>
      <c r="L164" s="28">
        <v>44936</v>
      </c>
      <c r="M164" s="1" t="str">
        <f>VLOOKUP(I164,'ITEM#'!A:B,2,0)</f>
        <v>Costco01</v>
      </c>
      <c r="N164" s="11" t="s">
        <v>1301</v>
      </c>
      <c r="P164" s="12">
        <f>VLOOKUP(I164,'ITEM#'!A:D,4,0)</f>
        <v>-77.349999999999994</v>
      </c>
      <c r="Q164" s="11"/>
      <c r="R164" s="13">
        <f t="shared" si="2"/>
        <v>1</v>
      </c>
      <c r="T164" s="1" t="s">
        <v>1289</v>
      </c>
    </row>
    <row r="165" spans="1:20" x14ac:dyDescent="0.2">
      <c r="A165" s="1" t="s">
        <v>1577</v>
      </c>
      <c r="B165" s="1" t="s">
        <v>1621</v>
      </c>
      <c r="C165" s="18">
        <v>44933</v>
      </c>
      <c r="D165" s="8">
        <v>-50.1</v>
      </c>
      <c r="E165" s="27">
        <v>-12.22</v>
      </c>
      <c r="F165" s="27">
        <v>-37.880000000000003</v>
      </c>
      <c r="G165" s="18">
        <v>44933</v>
      </c>
      <c r="H165" s="1" t="s">
        <v>1592</v>
      </c>
      <c r="I165" s="19">
        <v>1408971</v>
      </c>
      <c r="J165" s="19" t="s">
        <v>1315</v>
      </c>
      <c r="K165" s="19">
        <v>169561</v>
      </c>
      <c r="L165" s="28">
        <v>44936</v>
      </c>
      <c r="M165" s="1" t="str">
        <f>VLOOKUP(I165,'ITEM#'!A:B,2,0)</f>
        <v>Costco01</v>
      </c>
      <c r="N165" s="11" t="s">
        <v>1311</v>
      </c>
      <c r="P165" s="12">
        <f>VLOOKUP(I165,'ITEM#'!A:D,4,0)</f>
        <v>-37.880000000000003</v>
      </c>
      <c r="Q165" s="11"/>
      <c r="R165" s="13">
        <f t="shared" si="2"/>
        <v>1</v>
      </c>
      <c r="T165" s="1" t="s">
        <v>1289</v>
      </c>
    </row>
    <row r="166" spans="1:20" x14ac:dyDescent="0.2">
      <c r="A166" s="1" t="s">
        <v>1577</v>
      </c>
      <c r="B166" s="1" t="s">
        <v>1621</v>
      </c>
      <c r="C166" s="18">
        <v>44933</v>
      </c>
      <c r="D166" s="8">
        <v>-87.6</v>
      </c>
      <c r="E166" s="27">
        <v>-10.25</v>
      </c>
      <c r="F166" s="27">
        <v>-77.349999999999994</v>
      </c>
      <c r="G166" s="18">
        <v>44933</v>
      </c>
      <c r="H166" s="1" t="s">
        <v>1592</v>
      </c>
      <c r="I166" s="19">
        <v>1662420</v>
      </c>
      <c r="J166" s="19" t="s">
        <v>1318</v>
      </c>
      <c r="K166" s="19">
        <v>169561</v>
      </c>
      <c r="L166" s="28">
        <v>44936</v>
      </c>
      <c r="M166" s="1" t="str">
        <f>VLOOKUP(I166,'ITEM#'!A:B,2,0)</f>
        <v>Costco01</v>
      </c>
      <c r="N166" s="11" t="s">
        <v>1301</v>
      </c>
      <c r="P166" s="12">
        <f>VLOOKUP(I166,'ITEM#'!A:D,4,0)</f>
        <v>-77.349999999999994</v>
      </c>
      <c r="Q166" s="11"/>
      <c r="R166" s="13">
        <f t="shared" si="2"/>
        <v>1</v>
      </c>
      <c r="T166" s="1" t="s">
        <v>1289</v>
      </c>
    </row>
    <row r="167" spans="1:20" x14ac:dyDescent="0.2">
      <c r="A167" s="1" t="s">
        <v>1577</v>
      </c>
      <c r="B167" s="1" t="s">
        <v>1621</v>
      </c>
      <c r="C167" s="18">
        <v>44933</v>
      </c>
      <c r="D167" s="8">
        <v>-96.4</v>
      </c>
      <c r="E167" s="27">
        <v>-10.55</v>
      </c>
      <c r="F167" s="27">
        <v>-85.85</v>
      </c>
      <c r="G167" s="18">
        <v>44933</v>
      </c>
      <c r="H167" s="1" t="s">
        <v>1592</v>
      </c>
      <c r="I167" s="19">
        <v>1662421</v>
      </c>
      <c r="J167" s="19" t="s">
        <v>1300</v>
      </c>
      <c r="K167" s="19">
        <v>169561</v>
      </c>
      <c r="L167" s="28">
        <v>44936</v>
      </c>
      <c r="M167" s="1" t="str">
        <f>VLOOKUP(I167,'ITEM#'!A:B,2,0)</f>
        <v>Costco01</v>
      </c>
      <c r="N167" s="11" t="s">
        <v>1301</v>
      </c>
      <c r="P167" s="12">
        <f>VLOOKUP(I167,'ITEM#'!A:D,4,0)</f>
        <v>-85.85</v>
      </c>
      <c r="Q167" s="11"/>
      <c r="R167" s="13">
        <f t="shared" si="2"/>
        <v>1</v>
      </c>
      <c r="T167" s="1" t="s">
        <v>1289</v>
      </c>
    </row>
    <row r="168" spans="1:20" x14ac:dyDescent="0.2">
      <c r="A168" s="1" t="s">
        <v>1577</v>
      </c>
      <c r="B168" s="1" t="s">
        <v>1621</v>
      </c>
      <c r="C168" s="18">
        <v>44933</v>
      </c>
      <c r="D168" s="8">
        <v>-96.4</v>
      </c>
      <c r="E168" s="27">
        <v>-10.55</v>
      </c>
      <c r="F168" s="27">
        <v>-85.85</v>
      </c>
      <c r="G168" s="18">
        <v>44933</v>
      </c>
      <c r="H168" s="1" t="s">
        <v>1592</v>
      </c>
      <c r="I168" s="19">
        <v>1662422</v>
      </c>
      <c r="J168" s="19" t="s">
        <v>1327</v>
      </c>
      <c r="K168" s="19">
        <v>169561</v>
      </c>
      <c r="L168" s="28">
        <v>44936</v>
      </c>
      <c r="M168" s="1" t="str">
        <f>VLOOKUP(I168,'ITEM#'!A:B,2,0)</f>
        <v>Costco01</v>
      </c>
      <c r="N168" s="11" t="s">
        <v>1301</v>
      </c>
      <c r="P168" s="12">
        <f>VLOOKUP(I168,'ITEM#'!A:D,4,0)</f>
        <v>-85.85</v>
      </c>
      <c r="Q168" s="11"/>
      <c r="R168" s="13">
        <f t="shared" si="2"/>
        <v>1</v>
      </c>
      <c r="T168" s="1" t="s">
        <v>1289</v>
      </c>
    </row>
    <row r="169" spans="1:20" x14ac:dyDescent="0.2">
      <c r="A169" s="1" t="s">
        <v>1577</v>
      </c>
      <c r="B169" s="1" t="s">
        <v>1622</v>
      </c>
      <c r="C169" s="18">
        <v>44933</v>
      </c>
      <c r="D169" s="8">
        <v>-25.55</v>
      </c>
      <c r="E169" s="27">
        <v>0</v>
      </c>
      <c r="F169" s="27">
        <v>-25.55</v>
      </c>
      <c r="G169" s="18">
        <v>44933</v>
      </c>
      <c r="H169" s="1" t="s">
        <v>1593</v>
      </c>
      <c r="I169" s="19">
        <v>1516597</v>
      </c>
      <c r="J169" s="19" t="s">
        <v>1303</v>
      </c>
      <c r="K169" s="19">
        <v>169561</v>
      </c>
      <c r="L169" s="28">
        <v>44936</v>
      </c>
      <c r="M169" s="1" t="str">
        <f>VLOOKUP(I169,'ITEM#'!A:B,2,0)</f>
        <v>Costco01</v>
      </c>
      <c r="N169" s="11" t="s">
        <v>1291</v>
      </c>
      <c r="P169" s="12">
        <f>VLOOKUP(I169,'ITEM#'!A:D,4,0)</f>
        <v>-25.55</v>
      </c>
      <c r="Q169" s="11"/>
      <c r="R169" s="13">
        <f t="shared" si="2"/>
        <v>1</v>
      </c>
      <c r="T169" s="1" t="s">
        <v>1289</v>
      </c>
    </row>
    <row r="170" spans="1:20" x14ac:dyDescent="0.2">
      <c r="A170" s="1" t="s">
        <v>1577</v>
      </c>
      <c r="B170" s="1" t="s">
        <v>1623</v>
      </c>
      <c r="C170" s="18">
        <v>44932</v>
      </c>
      <c r="D170" s="8">
        <v>-96.4</v>
      </c>
      <c r="E170" s="27">
        <v>-10.55</v>
      </c>
      <c r="F170" s="27">
        <v>-85.85</v>
      </c>
      <c r="G170" s="18">
        <v>44932</v>
      </c>
      <c r="H170" s="1" t="s">
        <v>1594</v>
      </c>
      <c r="I170" s="19">
        <v>1662421</v>
      </c>
      <c r="J170" s="19" t="s">
        <v>1300</v>
      </c>
      <c r="K170" s="19">
        <v>169561</v>
      </c>
      <c r="L170" s="28">
        <v>44936</v>
      </c>
      <c r="M170" s="1" t="str">
        <f>VLOOKUP(I170,'ITEM#'!A:B,2,0)</f>
        <v>Costco01</v>
      </c>
      <c r="N170" s="11" t="s">
        <v>1301</v>
      </c>
      <c r="P170" s="12">
        <f>VLOOKUP(I170,'ITEM#'!A:D,4,0)</f>
        <v>-85.85</v>
      </c>
      <c r="Q170" s="11"/>
      <c r="R170" s="13">
        <f t="shared" si="2"/>
        <v>1</v>
      </c>
      <c r="T170" s="1" t="s">
        <v>1289</v>
      </c>
    </row>
    <row r="171" spans="1:20" x14ac:dyDescent="0.2">
      <c r="A171" s="1" t="s">
        <v>1577</v>
      </c>
      <c r="B171" s="1" t="s">
        <v>1624</v>
      </c>
      <c r="C171" s="18">
        <v>44932</v>
      </c>
      <c r="D171" s="8">
        <v>-87.6</v>
      </c>
      <c r="E171" s="27">
        <v>-10.25</v>
      </c>
      <c r="F171" s="27">
        <v>-77.349999999999994</v>
      </c>
      <c r="G171" s="18">
        <v>44932</v>
      </c>
      <c r="H171" s="1" t="s">
        <v>1595</v>
      </c>
      <c r="I171" s="19">
        <v>1662420</v>
      </c>
      <c r="J171" s="19" t="s">
        <v>1318</v>
      </c>
      <c r="K171" s="19">
        <v>169561</v>
      </c>
      <c r="L171" s="28">
        <v>44936</v>
      </c>
      <c r="M171" s="1" t="str">
        <f>VLOOKUP(I171,'ITEM#'!A:B,2,0)</f>
        <v>Costco01</v>
      </c>
      <c r="N171" s="11" t="s">
        <v>1301</v>
      </c>
      <c r="P171" s="12">
        <f>VLOOKUP(I171,'ITEM#'!A:D,4,0)</f>
        <v>-77.349999999999994</v>
      </c>
      <c r="Q171" s="11"/>
      <c r="R171" s="13">
        <f t="shared" si="2"/>
        <v>1</v>
      </c>
      <c r="T171" s="1" t="s">
        <v>1289</v>
      </c>
    </row>
    <row r="172" spans="1:20" x14ac:dyDescent="0.2">
      <c r="A172" s="1" t="s">
        <v>1577</v>
      </c>
      <c r="B172" s="1" t="s">
        <v>1624</v>
      </c>
      <c r="C172" s="18">
        <v>44932</v>
      </c>
      <c r="D172" s="8">
        <v>-96.4</v>
      </c>
      <c r="E172" s="27">
        <v>-10.55</v>
      </c>
      <c r="F172" s="27">
        <v>-85.85</v>
      </c>
      <c r="G172" s="18">
        <v>44932</v>
      </c>
      <c r="H172" s="1" t="s">
        <v>1595</v>
      </c>
      <c r="I172" s="19">
        <v>1662421</v>
      </c>
      <c r="J172" s="19" t="s">
        <v>1300</v>
      </c>
      <c r="K172" s="19">
        <v>169561</v>
      </c>
      <c r="L172" s="28">
        <v>44936</v>
      </c>
      <c r="M172" s="1" t="str">
        <f>VLOOKUP(I172,'ITEM#'!A:B,2,0)</f>
        <v>Costco01</v>
      </c>
      <c r="N172" s="11" t="s">
        <v>1301</v>
      </c>
      <c r="P172" s="12">
        <f>VLOOKUP(I172,'ITEM#'!A:D,4,0)</f>
        <v>-85.85</v>
      </c>
      <c r="Q172" s="11"/>
      <c r="R172" s="13">
        <f t="shared" si="2"/>
        <v>1</v>
      </c>
      <c r="T172" s="1" t="s">
        <v>1289</v>
      </c>
    </row>
    <row r="173" spans="1:20" x14ac:dyDescent="0.2">
      <c r="A173" s="1" t="s">
        <v>1577</v>
      </c>
      <c r="B173" s="1" t="s">
        <v>1625</v>
      </c>
      <c r="C173" s="18">
        <v>44933</v>
      </c>
      <c r="D173" s="8">
        <v>-84.08</v>
      </c>
      <c r="E173" s="27">
        <v>-20.88</v>
      </c>
      <c r="F173" s="27">
        <v>-63.2</v>
      </c>
      <c r="G173" s="18">
        <v>44933</v>
      </c>
      <c r="H173" s="1" t="s">
        <v>1596</v>
      </c>
      <c r="I173" s="19">
        <v>1540785</v>
      </c>
      <c r="J173" s="19" t="s">
        <v>1328</v>
      </c>
      <c r="K173" s="19">
        <v>169561</v>
      </c>
      <c r="L173" s="28">
        <v>44936</v>
      </c>
      <c r="M173" s="1" t="str">
        <f>VLOOKUP(I173,'ITEM#'!A:B,2,0)</f>
        <v>Costco01</v>
      </c>
      <c r="N173" s="11" t="s">
        <v>1298</v>
      </c>
      <c r="P173" s="12">
        <f>VLOOKUP(I173,'ITEM#'!A:D,4,0)</f>
        <v>-31.6</v>
      </c>
      <c r="Q173" s="11"/>
      <c r="R173" s="13">
        <f t="shared" si="2"/>
        <v>2</v>
      </c>
      <c r="T173" s="1" t="s">
        <v>1289</v>
      </c>
    </row>
    <row r="174" spans="1:20" x14ac:dyDescent="0.2">
      <c r="A174" s="1" t="s">
        <v>1577</v>
      </c>
      <c r="B174" s="1" t="s">
        <v>1626</v>
      </c>
      <c r="C174" s="18">
        <v>44932</v>
      </c>
      <c r="D174" s="8">
        <v>-64.47</v>
      </c>
      <c r="E174" s="27">
        <v>0</v>
      </c>
      <c r="F174" s="27">
        <v>-64.47</v>
      </c>
      <c r="G174" s="18">
        <v>44932</v>
      </c>
      <c r="H174" s="1" t="s">
        <v>1597</v>
      </c>
      <c r="I174" s="19">
        <v>1585795</v>
      </c>
      <c r="J174" s="19" t="s">
        <v>1290</v>
      </c>
      <c r="K174" s="19">
        <v>169561</v>
      </c>
      <c r="L174" s="28">
        <v>44936</v>
      </c>
      <c r="M174" s="1" t="str">
        <f>VLOOKUP(I174,'ITEM#'!A:B,2,0)</f>
        <v>Costco01</v>
      </c>
      <c r="N174" s="11" t="s">
        <v>1291</v>
      </c>
      <c r="P174" s="12">
        <f>VLOOKUP(I174,'ITEM#'!A:D,4,0)</f>
        <v>-64.47</v>
      </c>
      <c r="Q174" s="11"/>
      <c r="R174" s="13">
        <f t="shared" si="2"/>
        <v>1</v>
      </c>
      <c r="T174" s="1" t="s">
        <v>1289</v>
      </c>
    </row>
    <row r="175" spans="1:20" x14ac:dyDescent="0.2">
      <c r="A175" s="1" t="s">
        <v>1577</v>
      </c>
      <c r="B175" s="1" t="s">
        <v>1627</v>
      </c>
      <c r="C175" s="18">
        <v>44932</v>
      </c>
      <c r="D175" s="8">
        <v>-87.6</v>
      </c>
      <c r="E175" s="27">
        <v>-10.25</v>
      </c>
      <c r="F175" s="27">
        <v>-77.349999999999994</v>
      </c>
      <c r="G175" s="18">
        <v>44932</v>
      </c>
      <c r="H175" s="1" t="s">
        <v>1598</v>
      </c>
      <c r="I175" s="19">
        <v>1662420</v>
      </c>
      <c r="J175" s="19" t="s">
        <v>1318</v>
      </c>
      <c r="K175" s="19">
        <v>169561</v>
      </c>
      <c r="L175" s="28">
        <v>44936</v>
      </c>
      <c r="M175" s="1" t="str">
        <f>VLOOKUP(I175,'ITEM#'!A:B,2,0)</f>
        <v>Costco01</v>
      </c>
      <c r="N175" s="11" t="s">
        <v>1301</v>
      </c>
      <c r="P175" s="12">
        <f>VLOOKUP(I175,'ITEM#'!A:D,4,0)</f>
        <v>-77.349999999999994</v>
      </c>
      <c r="Q175" s="11"/>
      <c r="R175" s="13">
        <f t="shared" si="2"/>
        <v>1</v>
      </c>
      <c r="T175" s="1" t="s">
        <v>1289</v>
      </c>
    </row>
    <row r="176" spans="1:20" x14ac:dyDescent="0.2">
      <c r="A176" s="1" t="s">
        <v>1628</v>
      </c>
      <c r="B176" s="1" t="s">
        <v>1679</v>
      </c>
      <c r="C176" s="18">
        <v>44935</v>
      </c>
      <c r="D176" s="8">
        <v>-92.62</v>
      </c>
      <c r="E176" s="27">
        <v>-30.35</v>
      </c>
      <c r="F176" s="27">
        <v>-62.27</v>
      </c>
      <c r="G176" s="18">
        <v>44935</v>
      </c>
      <c r="H176" s="1" t="s">
        <v>1629</v>
      </c>
      <c r="I176" s="19">
        <v>1339334</v>
      </c>
      <c r="J176" s="19" t="s">
        <v>1331</v>
      </c>
      <c r="K176" s="19">
        <v>169845</v>
      </c>
      <c r="L176" s="28">
        <v>44937</v>
      </c>
      <c r="M176" s="1" t="str">
        <f>VLOOKUP(I176,'ITEM#'!A:B,2,0)</f>
        <v>Costco01</v>
      </c>
      <c r="N176" s="11" t="s">
        <v>1301</v>
      </c>
      <c r="P176" s="12">
        <f>VLOOKUP(I176,'ITEM#'!A:D,4,0)</f>
        <v>-62.27</v>
      </c>
      <c r="Q176" s="11"/>
      <c r="R176" s="13">
        <f t="shared" si="2"/>
        <v>1</v>
      </c>
      <c r="T176" s="1" t="s">
        <v>1289</v>
      </c>
    </row>
    <row r="177" spans="1:20" x14ac:dyDescent="0.2">
      <c r="A177" s="1" t="s">
        <v>1628</v>
      </c>
      <c r="B177" s="1" t="s">
        <v>1680</v>
      </c>
      <c r="C177" s="18">
        <v>44935</v>
      </c>
      <c r="D177" s="8">
        <v>-82.17</v>
      </c>
      <c r="E177" s="27">
        <v>-27.04</v>
      </c>
      <c r="F177" s="27">
        <v>-55.13</v>
      </c>
      <c r="G177" s="18">
        <v>44935</v>
      </c>
      <c r="H177" s="1" t="s">
        <v>1630</v>
      </c>
      <c r="I177" s="19">
        <v>1339333</v>
      </c>
      <c r="J177" s="19" t="s">
        <v>1337</v>
      </c>
      <c r="K177" s="19">
        <v>169845</v>
      </c>
      <c r="L177" s="28">
        <v>44937</v>
      </c>
      <c r="M177" s="1" t="str">
        <f>VLOOKUP(I177,'ITEM#'!A:B,2,0)</f>
        <v>Costco01</v>
      </c>
      <c r="N177" s="11" t="s">
        <v>1301</v>
      </c>
      <c r="P177" s="12">
        <f>VLOOKUP(I177,'ITEM#'!A:D,4,0)</f>
        <v>-55.13</v>
      </c>
      <c r="Q177" s="11"/>
      <c r="R177" s="13">
        <f t="shared" si="2"/>
        <v>1</v>
      </c>
      <c r="T177" s="1" t="s">
        <v>1289</v>
      </c>
    </row>
    <row r="178" spans="1:20" x14ac:dyDescent="0.2">
      <c r="A178" s="1" t="s">
        <v>1628</v>
      </c>
      <c r="B178" s="1" t="s">
        <v>1681</v>
      </c>
      <c r="C178" s="18">
        <v>44935</v>
      </c>
      <c r="D178" s="8">
        <v>-25.55</v>
      </c>
      <c r="E178" s="27">
        <v>0</v>
      </c>
      <c r="F178" s="27">
        <v>-25.55</v>
      </c>
      <c r="G178" s="18">
        <v>44935</v>
      </c>
      <c r="H178" s="1" t="s">
        <v>1631</v>
      </c>
      <c r="I178" s="19">
        <v>1516596</v>
      </c>
      <c r="J178" s="19" t="s">
        <v>1344</v>
      </c>
      <c r="K178" s="19">
        <v>169847</v>
      </c>
      <c r="L178" s="28">
        <v>44937</v>
      </c>
      <c r="M178" s="1" t="str">
        <f>VLOOKUP(I178,'ITEM#'!A:B,2,0)</f>
        <v>Costco01</v>
      </c>
      <c r="N178" s="11" t="s">
        <v>1291</v>
      </c>
      <c r="P178" s="12">
        <f>VLOOKUP(I178,'ITEM#'!A:D,4,0)</f>
        <v>-25.55</v>
      </c>
      <c r="Q178" s="11"/>
      <c r="R178" s="13">
        <f t="shared" si="2"/>
        <v>1</v>
      </c>
      <c r="T178" s="1" t="s">
        <v>1289</v>
      </c>
    </row>
    <row r="179" spans="1:20" x14ac:dyDescent="0.2">
      <c r="A179" s="1" t="s">
        <v>1628</v>
      </c>
      <c r="B179" s="1" t="s">
        <v>1682</v>
      </c>
      <c r="C179" s="18">
        <v>44935</v>
      </c>
      <c r="D179" s="8">
        <v>-175.2</v>
      </c>
      <c r="E179" s="27">
        <v>-20.5</v>
      </c>
      <c r="F179" s="27">
        <v>-154.69999999999999</v>
      </c>
      <c r="G179" s="18">
        <v>44935</v>
      </c>
      <c r="H179" s="1" t="s">
        <v>1632</v>
      </c>
      <c r="I179" s="19">
        <v>1662420</v>
      </c>
      <c r="J179" s="19" t="s">
        <v>1318</v>
      </c>
      <c r="K179" s="19">
        <v>169847</v>
      </c>
      <c r="L179" s="28">
        <v>44937</v>
      </c>
      <c r="M179" s="1" t="str">
        <f>VLOOKUP(I179,'ITEM#'!A:B,2,0)</f>
        <v>Costco01</v>
      </c>
      <c r="N179" s="11" t="s">
        <v>1301</v>
      </c>
      <c r="P179" s="12">
        <f>VLOOKUP(I179,'ITEM#'!A:D,4,0)</f>
        <v>-77.349999999999994</v>
      </c>
      <c r="Q179" s="11"/>
      <c r="R179" s="13">
        <f t="shared" si="2"/>
        <v>2</v>
      </c>
      <c r="T179" s="1" t="s">
        <v>1289</v>
      </c>
    </row>
    <row r="180" spans="1:20" x14ac:dyDescent="0.2">
      <c r="A180" s="1" t="s">
        <v>1628</v>
      </c>
      <c r="B180" s="1" t="s">
        <v>1683</v>
      </c>
      <c r="C180" s="18">
        <v>44935</v>
      </c>
      <c r="D180" s="8">
        <v>-64.47</v>
      </c>
      <c r="E180" s="27">
        <v>0</v>
      </c>
      <c r="F180" s="27">
        <v>-64.47</v>
      </c>
      <c r="G180" s="18">
        <v>44935</v>
      </c>
      <c r="H180" s="1" t="s">
        <v>1633</v>
      </c>
      <c r="I180" s="19">
        <v>1585797</v>
      </c>
      <c r="J180" s="19" t="s">
        <v>1305</v>
      </c>
      <c r="K180" s="19">
        <v>169847</v>
      </c>
      <c r="L180" s="28">
        <v>44937</v>
      </c>
      <c r="M180" s="1" t="str">
        <f>VLOOKUP(I180,'ITEM#'!A:B,2,0)</f>
        <v>Costco01</v>
      </c>
      <c r="N180" s="11" t="s">
        <v>1291</v>
      </c>
      <c r="P180" s="12">
        <f>VLOOKUP(I180,'ITEM#'!A:D,4,0)</f>
        <v>-64.47</v>
      </c>
      <c r="Q180" s="11"/>
      <c r="R180" s="13">
        <f t="shared" si="2"/>
        <v>1</v>
      </c>
      <c r="T180" s="1" t="s">
        <v>1289</v>
      </c>
    </row>
    <row r="181" spans="1:20" x14ac:dyDescent="0.2">
      <c r="A181" s="1" t="s">
        <v>1628</v>
      </c>
      <c r="B181" s="1" t="s">
        <v>1684</v>
      </c>
      <c r="C181" s="18">
        <v>44935</v>
      </c>
      <c r="D181" s="8">
        <v>-96.4</v>
      </c>
      <c r="E181" s="27">
        <v>-10.55</v>
      </c>
      <c r="F181" s="27">
        <v>-85.85</v>
      </c>
      <c r="G181" s="18">
        <v>44935</v>
      </c>
      <c r="H181" s="1" t="s">
        <v>1634</v>
      </c>
      <c r="I181" s="19">
        <v>1662421</v>
      </c>
      <c r="J181" s="19" t="s">
        <v>1300</v>
      </c>
      <c r="K181" s="19">
        <v>169847</v>
      </c>
      <c r="L181" s="28">
        <v>44937</v>
      </c>
      <c r="M181" s="1" t="str">
        <f>VLOOKUP(I181,'ITEM#'!A:B,2,0)</f>
        <v>Costco01</v>
      </c>
      <c r="N181" s="11" t="s">
        <v>1301</v>
      </c>
      <c r="P181" s="12">
        <f>VLOOKUP(I181,'ITEM#'!A:D,4,0)</f>
        <v>-85.85</v>
      </c>
      <c r="Q181" s="11"/>
      <c r="R181" s="13">
        <f t="shared" si="2"/>
        <v>1</v>
      </c>
      <c r="T181" s="1" t="s">
        <v>1289</v>
      </c>
    </row>
    <row r="182" spans="1:20" x14ac:dyDescent="0.2">
      <c r="A182" s="1" t="s">
        <v>1628</v>
      </c>
      <c r="B182" s="1" t="s">
        <v>1685</v>
      </c>
      <c r="C182" s="18">
        <v>44935</v>
      </c>
      <c r="D182" s="8">
        <v>-64.47</v>
      </c>
      <c r="E182" s="27">
        <v>0</v>
      </c>
      <c r="F182" s="27">
        <v>-64.47</v>
      </c>
      <c r="G182" s="18">
        <v>44935</v>
      </c>
      <c r="H182" s="1" t="s">
        <v>1635</v>
      </c>
      <c r="I182" s="19">
        <v>1585795</v>
      </c>
      <c r="J182" s="19" t="s">
        <v>1290</v>
      </c>
      <c r="K182" s="19">
        <v>169847</v>
      </c>
      <c r="L182" s="28">
        <v>44937</v>
      </c>
      <c r="M182" s="1" t="str">
        <f>VLOOKUP(I182,'ITEM#'!A:B,2,0)</f>
        <v>Costco01</v>
      </c>
      <c r="N182" s="11" t="s">
        <v>1291</v>
      </c>
      <c r="P182" s="12">
        <f>VLOOKUP(I182,'ITEM#'!A:D,4,0)</f>
        <v>-64.47</v>
      </c>
      <c r="Q182" s="11"/>
      <c r="R182" s="13">
        <f t="shared" si="2"/>
        <v>1</v>
      </c>
      <c r="T182" s="1" t="s">
        <v>1289</v>
      </c>
    </row>
    <row r="183" spans="1:20" x14ac:dyDescent="0.2">
      <c r="A183" s="1" t="s">
        <v>1628</v>
      </c>
      <c r="B183" s="1" t="s">
        <v>1686</v>
      </c>
      <c r="C183" s="18">
        <v>44935</v>
      </c>
      <c r="D183" s="8">
        <v>-70.62</v>
      </c>
      <c r="E183" s="27">
        <v>0</v>
      </c>
      <c r="F183" s="27">
        <v>-70.62</v>
      </c>
      <c r="G183" s="18">
        <v>44935</v>
      </c>
      <c r="H183" s="1" t="s">
        <v>1636</v>
      </c>
      <c r="I183" s="19">
        <v>1585900</v>
      </c>
      <c r="J183" s="19" t="s">
        <v>1320</v>
      </c>
      <c r="K183" s="19">
        <v>169847</v>
      </c>
      <c r="L183" s="28">
        <v>44937</v>
      </c>
      <c r="M183" s="1" t="str">
        <f>VLOOKUP(I183,'ITEM#'!A:B,2,0)</f>
        <v>Costco01</v>
      </c>
      <c r="N183" s="11" t="s">
        <v>1291</v>
      </c>
      <c r="P183" s="12">
        <f>VLOOKUP(I183,'ITEM#'!A:D,4,0)</f>
        <v>-70.62</v>
      </c>
      <c r="Q183" s="11"/>
      <c r="R183" s="13">
        <f t="shared" si="2"/>
        <v>1</v>
      </c>
      <c r="T183" s="1" t="s">
        <v>1289</v>
      </c>
    </row>
    <row r="184" spans="1:20" x14ac:dyDescent="0.2">
      <c r="A184" s="1" t="s">
        <v>1628</v>
      </c>
      <c r="B184" s="1" t="s">
        <v>1687</v>
      </c>
      <c r="C184" s="18">
        <v>44935</v>
      </c>
      <c r="D184" s="8">
        <v>-87.6</v>
      </c>
      <c r="E184" s="27">
        <v>-10.25</v>
      </c>
      <c r="F184" s="27">
        <v>-77.349999999999994</v>
      </c>
      <c r="G184" s="18">
        <v>44935</v>
      </c>
      <c r="H184" s="1" t="s">
        <v>1637</v>
      </c>
      <c r="I184" s="19">
        <v>1662420</v>
      </c>
      <c r="J184" s="19" t="s">
        <v>1318</v>
      </c>
      <c r="K184" s="19">
        <v>169847</v>
      </c>
      <c r="L184" s="28">
        <v>44937</v>
      </c>
      <c r="M184" s="1" t="str">
        <f>VLOOKUP(I184,'ITEM#'!A:B,2,0)</f>
        <v>Costco01</v>
      </c>
      <c r="N184" s="11" t="s">
        <v>1301</v>
      </c>
      <c r="P184" s="12">
        <f>VLOOKUP(I184,'ITEM#'!A:D,4,0)</f>
        <v>-77.349999999999994</v>
      </c>
      <c r="Q184" s="11"/>
      <c r="R184" s="13">
        <f t="shared" si="2"/>
        <v>1</v>
      </c>
      <c r="T184" s="1" t="s">
        <v>1289</v>
      </c>
    </row>
    <row r="185" spans="1:20" x14ac:dyDescent="0.2">
      <c r="A185" s="1" t="s">
        <v>1628</v>
      </c>
      <c r="B185" s="1" t="s">
        <v>1688</v>
      </c>
      <c r="C185" s="18">
        <v>44935</v>
      </c>
      <c r="D185" s="8">
        <v>-96.4</v>
      </c>
      <c r="E185" s="27">
        <v>-10.55</v>
      </c>
      <c r="F185" s="27">
        <v>-85.85</v>
      </c>
      <c r="G185" s="18">
        <v>44935</v>
      </c>
      <c r="H185" s="1" t="s">
        <v>1638</v>
      </c>
      <c r="I185" s="19">
        <v>1662422</v>
      </c>
      <c r="J185" s="19" t="s">
        <v>1327</v>
      </c>
      <c r="K185" s="19">
        <v>169847</v>
      </c>
      <c r="L185" s="28">
        <v>44937</v>
      </c>
      <c r="M185" s="1" t="str">
        <f>VLOOKUP(I185,'ITEM#'!A:B,2,0)</f>
        <v>Costco01</v>
      </c>
      <c r="N185" s="11" t="s">
        <v>1301</v>
      </c>
      <c r="P185" s="12">
        <f>VLOOKUP(I185,'ITEM#'!A:D,4,0)</f>
        <v>-85.85</v>
      </c>
      <c r="Q185" s="11"/>
      <c r="R185" s="13">
        <f t="shared" si="2"/>
        <v>1</v>
      </c>
      <c r="T185" s="1" t="s">
        <v>1289</v>
      </c>
    </row>
    <row r="186" spans="1:20" x14ac:dyDescent="0.2">
      <c r="A186" s="1" t="s">
        <v>1628</v>
      </c>
      <c r="B186" s="1" t="s">
        <v>1689</v>
      </c>
      <c r="C186" s="18">
        <v>44935</v>
      </c>
      <c r="D186" s="8">
        <v>-50.1</v>
      </c>
      <c r="E186" s="27">
        <v>-12.22</v>
      </c>
      <c r="F186" s="27">
        <v>-37.880000000000003</v>
      </c>
      <c r="G186" s="18">
        <v>44935</v>
      </c>
      <c r="H186" s="1" t="s">
        <v>1639</v>
      </c>
      <c r="I186" s="19">
        <v>1408972</v>
      </c>
      <c r="J186" s="19" t="s">
        <v>1342</v>
      </c>
      <c r="K186" s="19">
        <v>169847</v>
      </c>
      <c r="L186" s="28">
        <v>44937</v>
      </c>
      <c r="M186" s="1" t="str">
        <f>VLOOKUP(I186,'ITEM#'!A:B,2,0)</f>
        <v>Costco01</v>
      </c>
      <c r="N186" s="11" t="s">
        <v>1311</v>
      </c>
      <c r="P186" s="12">
        <f>VLOOKUP(I186,'ITEM#'!A:D,4,0)</f>
        <v>-37.880000000000003</v>
      </c>
      <c r="Q186" s="11"/>
      <c r="R186" s="13">
        <f t="shared" si="2"/>
        <v>1</v>
      </c>
      <c r="T186" s="1" t="s">
        <v>1289</v>
      </c>
    </row>
    <row r="187" spans="1:20" x14ac:dyDescent="0.2">
      <c r="A187" s="1" t="s">
        <v>1628</v>
      </c>
      <c r="B187" s="1" t="s">
        <v>1689</v>
      </c>
      <c r="C187" s="18">
        <v>44935</v>
      </c>
      <c r="D187" s="8">
        <v>-87.6</v>
      </c>
      <c r="E187" s="27">
        <v>-10.25</v>
      </c>
      <c r="F187" s="27">
        <v>-77.349999999999994</v>
      </c>
      <c r="G187" s="18">
        <v>44935</v>
      </c>
      <c r="H187" s="1" t="s">
        <v>1639</v>
      </c>
      <c r="I187" s="19">
        <v>1662420</v>
      </c>
      <c r="J187" s="19" t="s">
        <v>1318</v>
      </c>
      <c r="K187" s="19">
        <v>169847</v>
      </c>
      <c r="L187" s="28">
        <v>44937</v>
      </c>
      <c r="M187" s="1" t="str">
        <f>VLOOKUP(I187,'ITEM#'!A:B,2,0)</f>
        <v>Costco01</v>
      </c>
      <c r="N187" s="11" t="s">
        <v>1301</v>
      </c>
      <c r="P187" s="12">
        <f>VLOOKUP(I187,'ITEM#'!A:D,4,0)</f>
        <v>-77.349999999999994</v>
      </c>
      <c r="Q187" s="11"/>
      <c r="R187" s="13">
        <f t="shared" si="2"/>
        <v>1</v>
      </c>
      <c r="T187" s="1" t="s">
        <v>1289</v>
      </c>
    </row>
    <row r="188" spans="1:20" x14ac:dyDescent="0.2">
      <c r="A188" s="1" t="s">
        <v>1628</v>
      </c>
      <c r="B188" s="1" t="s">
        <v>1690</v>
      </c>
      <c r="C188" s="18">
        <v>44935</v>
      </c>
      <c r="D188" s="8">
        <v>-38.08</v>
      </c>
      <c r="E188" s="27">
        <v>-9.93</v>
      </c>
      <c r="F188" s="27">
        <v>-28.15</v>
      </c>
      <c r="G188" s="18">
        <v>44935</v>
      </c>
      <c r="H188" s="1" t="s">
        <v>1640</v>
      </c>
      <c r="I188" s="19">
        <v>1540781</v>
      </c>
      <c r="J188" s="19" t="s">
        <v>1308</v>
      </c>
      <c r="K188" s="19">
        <v>169847</v>
      </c>
      <c r="L188" s="28">
        <v>44937</v>
      </c>
      <c r="M188" s="1" t="str">
        <f>VLOOKUP(I188,'ITEM#'!A:B,2,0)</f>
        <v>Costco01</v>
      </c>
      <c r="N188" s="11" t="s">
        <v>1298</v>
      </c>
      <c r="P188" s="12">
        <f>VLOOKUP(I188,'ITEM#'!A:D,4,0)</f>
        <v>-28.15</v>
      </c>
      <c r="Q188" s="11"/>
      <c r="R188" s="13">
        <f t="shared" si="2"/>
        <v>1</v>
      </c>
      <c r="T188" s="1" t="s">
        <v>1289</v>
      </c>
    </row>
    <row r="189" spans="1:20" x14ac:dyDescent="0.2">
      <c r="A189" s="1" t="s">
        <v>1628</v>
      </c>
      <c r="B189" s="1" t="s">
        <v>1691</v>
      </c>
      <c r="C189" s="18">
        <v>44935</v>
      </c>
      <c r="D189" s="8">
        <v>-114.24</v>
      </c>
      <c r="E189" s="27">
        <v>-29.79</v>
      </c>
      <c r="F189" s="27">
        <v>-84.45</v>
      </c>
      <c r="G189" s="18">
        <v>44935</v>
      </c>
      <c r="H189" s="1" t="s">
        <v>1641</v>
      </c>
      <c r="I189" s="19">
        <v>1540781</v>
      </c>
      <c r="J189" s="19" t="s">
        <v>1308</v>
      </c>
      <c r="K189" s="19">
        <v>169847</v>
      </c>
      <c r="L189" s="28">
        <v>44937</v>
      </c>
      <c r="M189" s="1" t="str">
        <f>VLOOKUP(I189,'ITEM#'!A:B,2,0)</f>
        <v>Costco01</v>
      </c>
      <c r="N189" s="11" t="s">
        <v>1298</v>
      </c>
      <c r="P189" s="12">
        <f>VLOOKUP(I189,'ITEM#'!A:D,4,0)</f>
        <v>-28.15</v>
      </c>
      <c r="Q189" s="11"/>
      <c r="R189" s="13">
        <f t="shared" si="2"/>
        <v>3.0000000000000004</v>
      </c>
      <c r="T189" s="1" t="s">
        <v>1289</v>
      </c>
    </row>
    <row r="190" spans="1:20" x14ac:dyDescent="0.2">
      <c r="A190" s="1" t="s">
        <v>1628</v>
      </c>
      <c r="B190" s="1" t="s">
        <v>1692</v>
      </c>
      <c r="C190" s="18">
        <v>44935</v>
      </c>
      <c r="D190" s="8">
        <v>-42.07</v>
      </c>
      <c r="E190" s="27">
        <v>0</v>
      </c>
      <c r="F190" s="27">
        <v>-42.07</v>
      </c>
      <c r="G190" s="18">
        <v>44935</v>
      </c>
      <c r="H190" s="1" t="s">
        <v>1642</v>
      </c>
      <c r="I190" s="19">
        <v>1514688</v>
      </c>
      <c r="J190" s="19" t="s">
        <v>1304</v>
      </c>
      <c r="K190" s="19">
        <v>169847</v>
      </c>
      <c r="L190" s="28">
        <v>44937</v>
      </c>
      <c r="M190" s="1" t="str">
        <f>VLOOKUP(I190,'ITEM#'!A:B,2,0)</f>
        <v>Costco01</v>
      </c>
      <c r="N190" s="11" t="s">
        <v>1291</v>
      </c>
      <c r="P190" s="12">
        <f>VLOOKUP(I190,'ITEM#'!A:D,4,0)</f>
        <v>-42.07</v>
      </c>
      <c r="Q190" s="11"/>
      <c r="R190" s="13">
        <f t="shared" si="2"/>
        <v>1</v>
      </c>
      <c r="T190" s="1" t="s">
        <v>1289</v>
      </c>
    </row>
    <row r="191" spans="1:20" x14ac:dyDescent="0.2">
      <c r="A191" s="1" t="s">
        <v>1628</v>
      </c>
      <c r="B191" s="1" t="s">
        <v>1693</v>
      </c>
      <c r="C191" s="18">
        <v>44935</v>
      </c>
      <c r="D191" s="8">
        <v>-64.47</v>
      </c>
      <c r="E191" s="27">
        <v>0</v>
      </c>
      <c r="F191" s="27">
        <v>-64.47</v>
      </c>
      <c r="G191" s="18">
        <v>44935</v>
      </c>
      <c r="H191" s="1" t="s">
        <v>1643</v>
      </c>
      <c r="I191" s="19">
        <v>1585795</v>
      </c>
      <c r="J191" s="19" t="s">
        <v>1290</v>
      </c>
      <c r="K191" s="19">
        <v>169847</v>
      </c>
      <c r="L191" s="28">
        <v>44937</v>
      </c>
      <c r="M191" s="1" t="str">
        <f>VLOOKUP(I191,'ITEM#'!A:B,2,0)</f>
        <v>Costco01</v>
      </c>
      <c r="N191" s="11" t="s">
        <v>1291</v>
      </c>
      <c r="P191" s="12">
        <f>VLOOKUP(I191,'ITEM#'!A:D,4,0)</f>
        <v>-64.47</v>
      </c>
      <c r="Q191" s="11"/>
      <c r="R191" s="13">
        <f t="shared" si="2"/>
        <v>1</v>
      </c>
      <c r="T191" s="1" t="s">
        <v>1289</v>
      </c>
    </row>
    <row r="192" spans="1:20" x14ac:dyDescent="0.2">
      <c r="A192" s="1" t="s">
        <v>1628</v>
      </c>
      <c r="B192" s="1" t="s">
        <v>1693</v>
      </c>
      <c r="C192" s="18">
        <v>44935</v>
      </c>
      <c r="D192" s="8">
        <v>-70.62</v>
      </c>
      <c r="E192" s="27">
        <v>0</v>
      </c>
      <c r="F192" s="27">
        <v>-70.62</v>
      </c>
      <c r="G192" s="18">
        <v>44935</v>
      </c>
      <c r="H192" s="1" t="s">
        <v>1643</v>
      </c>
      <c r="I192" s="19">
        <v>1585799</v>
      </c>
      <c r="J192" s="19" t="s">
        <v>1292</v>
      </c>
      <c r="K192" s="19">
        <v>169847</v>
      </c>
      <c r="L192" s="28">
        <v>44937</v>
      </c>
      <c r="M192" s="1" t="str">
        <f>VLOOKUP(I192,'ITEM#'!A:B,2,0)</f>
        <v>Costco01</v>
      </c>
      <c r="N192" s="11" t="s">
        <v>1291</v>
      </c>
      <c r="P192" s="12">
        <f>VLOOKUP(I192,'ITEM#'!A:D,4,0)</f>
        <v>-70.62</v>
      </c>
      <c r="Q192" s="11"/>
      <c r="R192" s="13">
        <f t="shared" si="2"/>
        <v>1</v>
      </c>
      <c r="T192" s="1" t="s">
        <v>1289</v>
      </c>
    </row>
    <row r="193" spans="1:20" x14ac:dyDescent="0.2">
      <c r="A193" s="1" t="s">
        <v>1628</v>
      </c>
      <c r="B193" s="1" t="s">
        <v>1693</v>
      </c>
      <c r="C193" s="18">
        <v>44935</v>
      </c>
      <c r="D193" s="8">
        <v>-70.62</v>
      </c>
      <c r="E193" s="27">
        <v>0</v>
      </c>
      <c r="F193" s="27">
        <v>-70.62</v>
      </c>
      <c r="G193" s="18">
        <v>44935</v>
      </c>
      <c r="H193" s="1" t="s">
        <v>1643</v>
      </c>
      <c r="I193" s="19">
        <v>1585902</v>
      </c>
      <c r="J193" s="19" t="s">
        <v>1343</v>
      </c>
      <c r="K193" s="19">
        <v>169847</v>
      </c>
      <c r="L193" s="28">
        <v>44937</v>
      </c>
      <c r="M193" s="1" t="str">
        <f>VLOOKUP(I193,'ITEM#'!A:B,2,0)</f>
        <v>Costco01</v>
      </c>
      <c r="N193" s="11" t="s">
        <v>1291</v>
      </c>
      <c r="P193" s="12">
        <f>VLOOKUP(I193,'ITEM#'!A:D,4,0)</f>
        <v>-70.62</v>
      </c>
      <c r="Q193" s="11"/>
      <c r="R193" s="13">
        <f t="shared" si="2"/>
        <v>1</v>
      </c>
      <c r="T193" s="1" t="s">
        <v>1289</v>
      </c>
    </row>
    <row r="194" spans="1:20" x14ac:dyDescent="0.2">
      <c r="A194" s="1" t="s">
        <v>1628</v>
      </c>
      <c r="B194" s="1" t="s">
        <v>1694</v>
      </c>
      <c r="C194" s="18">
        <v>44935</v>
      </c>
      <c r="D194" s="8">
        <v>-42.04</v>
      </c>
      <c r="E194" s="27">
        <v>-10.44</v>
      </c>
      <c r="F194" s="27">
        <v>-31.6</v>
      </c>
      <c r="G194" s="18">
        <v>44935</v>
      </c>
      <c r="H194" s="1" t="s">
        <v>1644</v>
      </c>
      <c r="I194" s="19">
        <v>1593359</v>
      </c>
      <c r="J194" s="19" t="s">
        <v>1316</v>
      </c>
      <c r="K194" s="19">
        <v>169847</v>
      </c>
      <c r="L194" s="28">
        <v>44937</v>
      </c>
      <c r="M194" s="1" t="str">
        <f>VLOOKUP(I194,'ITEM#'!A:B,2,0)</f>
        <v>Costco01</v>
      </c>
      <c r="N194" s="11" t="s">
        <v>1298</v>
      </c>
      <c r="P194" s="12">
        <f>VLOOKUP(I194,'ITEM#'!A:D,4,0)</f>
        <v>-31.6</v>
      </c>
      <c r="Q194" s="11"/>
      <c r="R194" s="13">
        <f t="shared" ref="R194:R257" si="3">F194/P194</f>
        <v>1</v>
      </c>
      <c r="T194" s="1" t="s">
        <v>1289</v>
      </c>
    </row>
    <row r="195" spans="1:20" x14ac:dyDescent="0.2">
      <c r="A195" s="1" t="s">
        <v>1628</v>
      </c>
      <c r="B195" s="1" t="s">
        <v>1695</v>
      </c>
      <c r="C195" s="18">
        <v>44935</v>
      </c>
      <c r="D195" s="8">
        <v>-87.6</v>
      </c>
      <c r="E195" s="27">
        <v>-10.25</v>
      </c>
      <c r="F195" s="27">
        <v>-77.349999999999994</v>
      </c>
      <c r="G195" s="18">
        <v>44935</v>
      </c>
      <c r="H195" s="1" t="s">
        <v>1645</v>
      </c>
      <c r="I195" s="19">
        <v>1662420</v>
      </c>
      <c r="J195" s="19" t="s">
        <v>1318</v>
      </c>
      <c r="K195" s="19">
        <v>169847</v>
      </c>
      <c r="L195" s="28">
        <v>44937</v>
      </c>
      <c r="M195" s="1" t="str">
        <f>VLOOKUP(I195,'ITEM#'!A:B,2,0)</f>
        <v>Costco01</v>
      </c>
      <c r="N195" s="11" t="s">
        <v>1301</v>
      </c>
      <c r="P195" s="12">
        <f>VLOOKUP(I195,'ITEM#'!A:D,4,0)</f>
        <v>-77.349999999999994</v>
      </c>
      <c r="Q195" s="11"/>
      <c r="R195" s="13">
        <f t="shared" si="3"/>
        <v>1</v>
      </c>
      <c r="T195" s="1" t="s">
        <v>1289</v>
      </c>
    </row>
    <row r="196" spans="1:20" x14ac:dyDescent="0.2">
      <c r="A196" s="1" t="s">
        <v>1628</v>
      </c>
      <c r="B196" s="1" t="s">
        <v>1696</v>
      </c>
      <c r="C196" s="18">
        <v>44935</v>
      </c>
      <c r="D196" s="8">
        <v>-96.4</v>
      </c>
      <c r="E196" s="27">
        <v>-10.55</v>
      </c>
      <c r="F196" s="27">
        <v>-85.85</v>
      </c>
      <c r="G196" s="18">
        <v>44935</v>
      </c>
      <c r="H196" s="1" t="s">
        <v>1646</v>
      </c>
      <c r="I196" s="19">
        <v>1662422</v>
      </c>
      <c r="J196" s="19" t="s">
        <v>1327</v>
      </c>
      <c r="K196" s="19">
        <v>169847</v>
      </c>
      <c r="L196" s="28">
        <v>44937</v>
      </c>
      <c r="M196" s="1" t="str">
        <f>VLOOKUP(I196,'ITEM#'!A:B,2,0)</f>
        <v>Costco01</v>
      </c>
      <c r="N196" s="11" t="s">
        <v>1301</v>
      </c>
      <c r="P196" s="12">
        <f>VLOOKUP(I196,'ITEM#'!A:D,4,0)</f>
        <v>-85.85</v>
      </c>
      <c r="Q196" s="11"/>
      <c r="R196" s="13">
        <f t="shared" si="3"/>
        <v>1</v>
      </c>
      <c r="T196" s="1" t="s">
        <v>1289</v>
      </c>
    </row>
    <row r="197" spans="1:20" x14ac:dyDescent="0.2">
      <c r="A197" s="1" t="s">
        <v>1628</v>
      </c>
      <c r="B197" s="1" t="s">
        <v>1697</v>
      </c>
      <c r="C197" s="18">
        <v>44935</v>
      </c>
      <c r="D197" s="8">
        <v>-25.74</v>
      </c>
      <c r="E197" s="27">
        <v>-8.59</v>
      </c>
      <c r="F197" s="27">
        <v>-17.149999999999999</v>
      </c>
      <c r="G197" s="18">
        <v>44935</v>
      </c>
      <c r="H197" s="1" t="s">
        <v>1647</v>
      </c>
      <c r="I197" s="19">
        <v>1408977</v>
      </c>
      <c r="J197" s="19" t="s">
        <v>1312</v>
      </c>
      <c r="K197" s="19">
        <v>169847</v>
      </c>
      <c r="L197" s="28">
        <v>44937</v>
      </c>
      <c r="M197" s="1" t="str">
        <f>VLOOKUP(I197,'ITEM#'!A:B,2,0)</f>
        <v>Costco01</v>
      </c>
      <c r="N197" s="11" t="s">
        <v>1311</v>
      </c>
      <c r="P197" s="12">
        <f>VLOOKUP(I197,'ITEM#'!A:D,4,0)</f>
        <v>-17.149999999999999</v>
      </c>
      <c r="Q197" s="11"/>
      <c r="R197" s="13">
        <f t="shared" si="3"/>
        <v>1</v>
      </c>
      <c r="T197" s="1" t="s">
        <v>1289</v>
      </c>
    </row>
    <row r="198" spans="1:20" x14ac:dyDescent="0.2">
      <c r="A198" s="1" t="s">
        <v>1628</v>
      </c>
      <c r="B198" s="1" t="s">
        <v>1697</v>
      </c>
      <c r="C198" s="18">
        <v>44935</v>
      </c>
      <c r="D198" s="8">
        <v>-38.08</v>
      </c>
      <c r="E198" s="27">
        <v>-9.93</v>
      </c>
      <c r="F198" s="27">
        <v>-28.15</v>
      </c>
      <c r="G198" s="18">
        <v>44935</v>
      </c>
      <c r="H198" s="1" t="s">
        <v>1647</v>
      </c>
      <c r="I198" s="19">
        <v>1540781</v>
      </c>
      <c r="J198" s="19" t="s">
        <v>1308</v>
      </c>
      <c r="K198" s="19">
        <v>169847</v>
      </c>
      <c r="L198" s="28">
        <v>44937</v>
      </c>
      <c r="M198" s="1" t="str">
        <f>VLOOKUP(I198,'ITEM#'!A:B,2,0)</f>
        <v>Costco01</v>
      </c>
      <c r="N198" s="11" t="s">
        <v>1298</v>
      </c>
      <c r="P198" s="12">
        <f>VLOOKUP(I198,'ITEM#'!A:D,4,0)</f>
        <v>-28.15</v>
      </c>
      <c r="Q198" s="11"/>
      <c r="R198" s="13">
        <f t="shared" si="3"/>
        <v>1</v>
      </c>
      <c r="T198" s="1" t="s">
        <v>1289</v>
      </c>
    </row>
    <row r="199" spans="1:20" x14ac:dyDescent="0.2">
      <c r="A199" s="1" t="s">
        <v>1628</v>
      </c>
      <c r="B199" s="1" t="s">
        <v>1697</v>
      </c>
      <c r="C199" s="18">
        <v>44935</v>
      </c>
      <c r="D199" s="8">
        <v>-96.4</v>
      </c>
      <c r="E199" s="27">
        <v>-10.55</v>
      </c>
      <c r="F199" s="27">
        <v>-85.85</v>
      </c>
      <c r="G199" s="18">
        <v>44935</v>
      </c>
      <c r="H199" s="1" t="s">
        <v>1647</v>
      </c>
      <c r="I199" s="19">
        <v>1662421</v>
      </c>
      <c r="J199" s="19" t="s">
        <v>1300</v>
      </c>
      <c r="K199" s="19">
        <v>169847</v>
      </c>
      <c r="L199" s="28">
        <v>44937</v>
      </c>
      <c r="M199" s="1" t="str">
        <f>VLOOKUP(I199,'ITEM#'!A:B,2,0)</f>
        <v>Costco01</v>
      </c>
      <c r="N199" s="11" t="s">
        <v>1301</v>
      </c>
      <c r="P199" s="12">
        <f>VLOOKUP(I199,'ITEM#'!A:D,4,0)</f>
        <v>-85.85</v>
      </c>
      <c r="Q199" s="11"/>
      <c r="R199" s="13">
        <f t="shared" si="3"/>
        <v>1</v>
      </c>
      <c r="T199" s="1" t="s">
        <v>1289</v>
      </c>
    </row>
    <row r="200" spans="1:20" x14ac:dyDescent="0.2">
      <c r="A200" s="1" t="s">
        <v>1628</v>
      </c>
      <c r="B200" s="1" t="s">
        <v>1698</v>
      </c>
      <c r="C200" s="18">
        <v>44935</v>
      </c>
      <c r="D200" s="8">
        <v>-25.74</v>
      </c>
      <c r="E200" s="27">
        <v>-8.59</v>
      </c>
      <c r="F200" s="27">
        <v>-17.149999999999999</v>
      </c>
      <c r="G200" s="18">
        <v>44935</v>
      </c>
      <c r="H200" s="1" t="s">
        <v>1648</v>
      </c>
      <c r="I200" s="19">
        <v>1408975</v>
      </c>
      <c r="J200" s="19" t="s">
        <v>1335</v>
      </c>
      <c r="K200" s="19">
        <v>169847</v>
      </c>
      <c r="L200" s="28">
        <v>44937</v>
      </c>
      <c r="M200" s="1" t="str">
        <f>VLOOKUP(I200,'ITEM#'!A:B,2,0)</f>
        <v>Costco01</v>
      </c>
      <c r="N200" s="11" t="s">
        <v>1311</v>
      </c>
      <c r="P200" s="12">
        <f>VLOOKUP(I200,'ITEM#'!A:D,4,0)</f>
        <v>-17.149999999999999</v>
      </c>
      <c r="Q200" s="11"/>
      <c r="R200" s="13">
        <f t="shared" si="3"/>
        <v>1</v>
      </c>
      <c r="T200" s="1" t="s">
        <v>1289</v>
      </c>
    </row>
    <row r="201" spans="1:20" x14ac:dyDescent="0.2">
      <c r="A201" s="1" t="s">
        <v>1628</v>
      </c>
      <c r="B201" s="1" t="s">
        <v>1699</v>
      </c>
      <c r="C201" s="18">
        <v>44935</v>
      </c>
      <c r="D201" s="8">
        <v>-87.6</v>
      </c>
      <c r="E201" s="27">
        <v>-10.25</v>
      </c>
      <c r="F201" s="27">
        <v>-77.349999999999994</v>
      </c>
      <c r="G201" s="18">
        <v>44935</v>
      </c>
      <c r="H201" s="1" t="s">
        <v>1649</v>
      </c>
      <c r="I201" s="19">
        <v>1662420</v>
      </c>
      <c r="J201" s="19" t="s">
        <v>1318</v>
      </c>
      <c r="K201" s="19">
        <v>169847</v>
      </c>
      <c r="L201" s="28">
        <v>44937</v>
      </c>
      <c r="M201" s="1" t="str">
        <f>VLOOKUP(I201,'ITEM#'!A:B,2,0)</f>
        <v>Costco01</v>
      </c>
      <c r="N201" s="11" t="s">
        <v>1301</v>
      </c>
      <c r="P201" s="12">
        <f>VLOOKUP(I201,'ITEM#'!A:D,4,0)</f>
        <v>-77.349999999999994</v>
      </c>
      <c r="Q201" s="11"/>
      <c r="R201" s="13">
        <f t="shared" si="3"/>
        <v>1</v>
      </c>
      <c r="T201" s="1" t="s">
        <v>1289</v>
      </c>
    </row>
    <row r="202" spans="1:20" x14ac:dyDescent="0.2">
      <c r="A202" s="1" t="s">
        <v>1650</v>
      </c>
      <c r="B202" s="1" t="s">
        <v>1700</v>
      </c>
      <c r="C202" s="18">
        <v>44936</v>
      </c>
      <c r="D202" s="8">
        <v>-22.78</v>
      </c>
      <c r="E202" s="27">
        <v>0</v>
      </c>
      <c r="F202" s="27">
        <v>-22.78</v>
      </c>
      <c r="G202" s="18">
        <v>44936</v>
      </c>
      <c r="H202" s="1" t="s">
        <v>1651</v>
      </c>
      <c r="I202" s="19">
        <v>1529939</v>
      </c>
      <c r="J202" s="19" t="s">
        <v>1339</v>
      </c>
      <c r="K202" s="19">
        <v>169861</v>
      </c>
      <c r="L202" s="28">
        <v>44938</v>
      </c>
      <c r="M202" s="1" t="str">
        <f>VLOOKUP(I202,'ITEM#'!A:B,2,0)</f>
        <v>Costco01</v>
      </c>
      <c r="N202" s="11" t="s">
        <v>1291</v>
      </c>
      <c r="P202" s="12">
        <f>VLOOKUP(I202,'ITEM#'!A:D,4,0)</f>
        <v>-22.78</v>
      </c>
      <c r="Q202" s="11"/>
      <c r="R202" s="13">
        <f t="shared" si="3"/>
        <v>1</v>
      </c>
      <c r="T202" s="1" t="s">
        <v>1289</v>
      </c>
    </row>
    <row r="203" spans="1:20" x14ac:dyDescent="0.2">
      <c r="A203" s="1" t="s">
        <v>1650</v>
      </c>
      <c r="B203" s="1" t="s">
        <v>1701</v>
      </c>
      <c r="C203" s="18">
        <v>44936</v>
      </c>
      <c r="D203" s="8">
        <v>-64.47</v>
      </c>
      <c r="E203" s="27">
        <v>0</v>
      </c>
      <c r="F203" s="27">
        <v>-64.47</v>
      </c>
      <c r="G203" s="18">
        <v>44936</v>
      </c>
      <c r="H203" s="1" t="s">
        <v>1652</v>
      </c>
      <c r="I203" s="19">
        <v>1585796</v>
      </c>
      <c r="J203" s="19" t="s">
        <v>1309</v>
      </c>
      <c r="K203" s="19">
        <v>169861</v>
      </c>
      <c r="L203" s="28">
        <v>44938</v>
      </c>
      <c r="M203" s="1" t="str">
        <f>VLOOKUP(I203,'ITEM#'!A:B,2,0)</f>
        <v>Costco01</v>
      </c>
      <c r="N203" s="11" t="s">
        <v>1291</v>
      </c>
      <c r="P203" s="12">
        <f>VLOOKUP(I203,'ITEM#'!A:D,4,0)</f>
        <v>-64.47</v>
      </c>
      <c r="Q203" s="11"/>
      <c r="R203" s="13">
        <f t="shared" si="3"/>
        <v>1</v>
      </c>
      <c r="T203" s="1" t="s">
        <v>1289</v>
      </c>
    </row>
    <row r="204" spans="1:20" x14ac:dyDescent="0.2">
      <c r="A204" s="1" t="s">
        <v>1650</v>
      </c>
      <c r="B204" s="1" t="s">
        <v>1702</v>
      </c>
      <c r="C204" s="18">
        <v>44936</v>
      </c>
      <c r="D204" s="8">
        <v>-70.62</v>
      </c>
      <c r="E204" s="27">
        <v>0</v>
      </c>
      <c r="F204" s="27">
        <v>-70.62</v>
      </c>
      <c r="G204" s="18">
        <v>44936</v>
      </c>
      <c r="H204" s="1" t="s">
        <v>1653</v>
      </c>
      <c r="I204" s="19">
        <v>1585901</v>
      </c>
      <c r="J204" s="19" t="s">
        <v>1347</v>
      </c>
      <c r="K204" s="19">
        <v>169861</v>
      </c>
      <c r="L204" s="28">
        <v>44938</v>
      </c>
      <c r="M204" s="1" t="str">
        <f>VLOOKUP(I204,'ITEM#'!A:B,2,0)</f>
        <v>Costco01</v>
      </c>
      <c r="N204" s="11" t="s">
        <v>1291</v>
      </c>
      <c r="P204" s="12">
        <f>VLOOKUP(I204,'ITEM#'!A:D,4,0)</f>
        <v>-70.62</v>
      </c>
      <c r="Q204" s="11"/>
      <c r="R204" s="13">
        <f t="shared" si="3"/>
        <v>1</v>
      </c>
      <c r="T204" s="1" t="s">
        <v>1289</v>
      </c>
    </row>
    <row r="205" spans="1:20" x14ac:dyDescent="0.2">
      <c r="A205" s="1" t="s">
        <v>1650</v>
      </c>
      <c r="B205" s="1" t="s">
        <v>1703</v>
      </c>
      <c r="C205" s="18">
        <v>44936</v>
      </c>
      <c r="D205" s="8">
        <v>-39</v>
      </c>
      <c r="E205" s="27">
        <v>0</v>
      </c>
      <c r="F205" s="27">
        <v>-39</v>
      </c>
      <c r="G205" s="18">
        <v>44936</v>
      </c>
      <c r="H205" s="1" t="s">
        <v>1654</v>
      </c>
      <c r="I205" s="19">
        <v>1529947</v>
      </c>
      <c r="J205" s="19" t="s">
        <v>1294</v>
      </c>
      <c r="K205" s="19">
        <v>169861</v>
      </c>
      <c r="L205" s="28">
        <v>44938</v>
      </c>
      <c r="M205" s="1" t="str">
        <f>VLOOKUP(I205,'ITEM#'!A:B,2,0)</f>
        <v>Costco01</v>
      </c>
      <c r="N205" s="11" t="s">
        <v>1291</v>
      </c>
      <c r="P205" s="12">
        <f>VLOOKUP(I205,'ITEM#'!A:D,4,0)</f>
        <v>-39</v>
      </c>
      <c r="Q205" s="11"/>
      <c r="R205" s="13">
        <f t="shared" si="3"/>
        <v>1</v>
      </c>
      <c r="T205" s="1" t="s">
        <v>1289</v>
      </c>
    </row>
    <row r="206" spans="1:20" x14ac:dyDescent="0.2">
      <c r="A206" s="1" t="s">
        <v>1650</v>
      </c>
      <c r="B206" s="1" t="s">
        <v>1704</v>
      </c>
      <c r="C206" s="18">
        <v>44936</v>
      </c>
      <c r="D206" s="8">
        <v>-87.6</v>
      </c>
      <c r="E206" s="27">
        <v>-10.25</v>
      </c>
      <c r="F206" s="27">
        <v>-77.349999999999994</v>
      </c>
      <c r="G206" s="18">
        <v>44936</v>
      </c>
      <c r="H206" s="1" t="s">
        <v>1655</v>
      </c>
      <c r="I206" s="19">
        <v>1662420</v>
      </c>
      <c r="J206" s="19" t="s">
        <v>1318</v>
      </c>
      <c r="K206" s="19">
        <v>169861</v>
      </c>
      <c r="L206" s="28">
        <v>44938</v>
      </c>
      <c r="M206" s="1" t="str">
        <f>VLOOKUP(I206,'ITEM#'!A:B,2,0)</f>
        <v>Costco01</v>
      </c>
      <c r="N206" s="11" t="s">
        <v>1301</v>
      </c>
      <c r="P206" s="12">
        <f>VLOOKUP(I206,'ITEM#'!A:D,4,0)</f>
        <v>-77.349999999999994</v>
      </c>
      <c r="Q206" s="11"/>
      <c r="R206" s="13">
        <f t="shared" si="3"/>
        <v>1</v>
      </c>
      <c r="T206" s="1" t="s">
        <v>1289</v>
      </c>
    </row>
    <row r="207" spans="1:20" x14ac:dyDescent="0.2">
      <c r="A207" s="1" t="s">
        <v>1650</v>
      </c>
      <c r="B207" s="1" t="s">
        <v>1704</v>
      </c>
      <c r="C207" s="18">
        <v>44936</v>
      </c>
      <c r="D207" s="8">
        <v>-96.4</v>
      </c>
      <c r="E207" s="27">
        <v>-10.55</v>
      </c>
      <c r="F207" s="27">
        <v>-85.85</v>
      </c>
      <c r="G207" s="18">
        <v>44936</v>
      </c>
      <c r="H207" s="1" t="s">
        <v>1655</v>
      </c>
      <c r="I207" s="19">
        <v>1662421</v>
      </c>
      <c r="J207" s="19" t="s">
        <v>1300</v>
      </c>
      <c r="K207" s="19">
        <v>169861</v>
      </c>
      <c r="L207" s="28">
        <v>44938</v>
      </c>
      <c r="M207" s="1" t="str">
        <f>VLOOKUP(I207,'ITEM#'!A:B,2,0)</f>
        <v>Costco01</v>
      </c>
      <c r="N207" s="11" t="s">
        <v>1301</v>
      </c>
      <c r="P207" s="12">
        <f>VLOOKUP(I207,'ITEM#'!A:D,4,0)</f>
        <v>-85.85</v>
      </c>
      <c r="Q207" s="11"/>
      <c r="R207" s="13">
        <f t="shared" si="3"/>
        <v>1</v>
      </c>
      <c r="T207" s="1" t="s">
        <v>1289</v>
      </c>
    </row>
    <row r="208" spans="1:20" x14ac:dyDescent="0.2">
      <c r="A208" s="1" t="s">
        <v>1650</v>
      </c>
      <c r="B208" s="1" t="s">
        <v>1705</v>
      </c>
      <c r="C208" s="18">
        <v>44936</v>
      </c>
      <c r="D208" s="8">
        <v>-70.62</v>
      </c>
      <c r="E208" s="27">
        <v>0</v>
      </c>
      <c r="F208" s="27">
        <v>-70.62</v>
      </c>
      <c r="G208" s="18">
        <v>44936</v>
      </c>
      <c r="H208" s="1" t="s">
        <v>1656</v>
      </c>
      <c r="I208" s="19">
        <v>1585900</v>
      </c>
      <c r="J208" s="19" t="s">
        <v>1320</v>
      </c>
      <c r="K208" s="19">
        <v>169861</v>
      </c>
      <c r="L208" s="28">
        <v>44938</v>
      </c>
      <c r="M208" s="1" t="str">
        <f>VLOOKUP(I208,'ITEM#'!A:B,2,0)</f>
        <v>Costco01</v>
      </c>
      <c r="N208" s="11" t="s">
        <v>1291</v>
      </c>
      <c r="P208" s="12">
        <f>VLOOKUP(I208,'ITEM#'!A:D,4,0)</f>
        <v>-70.62</v>
      </c>
      <c r="Q208" s="11"/>
      <c r="R208" s="13">
        <f t="shared" si="3"/>
        <v>1</v>
      </c>
      <c r="T208" s="1" t="s">
        <v>1289</v>
      </c>
    </row>
    <row r="209" spans="1:20" x14ac:dyDescent="0.2">
      <c r="A209" s="1" t="s">
        <v>1650</v>
      </c>
      <c r="B209" s="1" t="s">
        <v>1706</v>
      </c>
      <c r="C209" s="18">
        <v>44936</v>
      </c>
      <c r="D209" s="8">
        <v>-126.12</v>
      </c>
      <c r="E209" s="27">
        <v>-31.32</v>
      </c>
      <c r="F209" s="27">
        <v>-94.8</v>
      </c>
      <c r="G209" s="18">
        <v>44936</v>
      </c>
      <c r="H209" s="1" t="s">
        <v>1657</v>
      </c>
      <c r="I209" s="19">
        <v>1540784</v>
      </c>
      <c r="J209" s="19" t="s">
        <v>1297</v>
      </c>
      <c r="K209" s="19">
        <v>169861</v>
      </c>
      <c r="L209" s="28">
        <v>44938</v>
      </c>
      <c r="M209" s="1" t="str">
        <f>VLOOKUP(I209,'ITEM#'!A:B,2,0)</f>
        <v>Costco01</v>
      </c>
      <c r="N209" s="11" t="s">
        <v>1298</v>
      </c>
      <c r="P209" s="12">
        <f>VLOOKUP(I209,'ITEM#'!A:D,4,0)</f>
        <v>-31.6</v>
      </c>
      <c r="Q209" s="11"/>
      <c r="R209" s="13">
        <f t="shared" si="3"/>
        <v>2.9999999999999996</v>
      </c>
      <c r="T209" s="1" t="s">
        <v>1289</v>
      </c>
    </row>
    <row r="210" spans="1:20" x14ac:dyDescent="0.2">
      <c r="A210" s="1" t="s">
        <v>1650</v>
      </c>
      <c r="B210" s="1" t="s">
        <v>1706</v>
      </c>
      <c r="C210" s="18">
        <v>44936</v>
      </c>
      <c r="D210" s="8">
        <v>-96.4</v>
      </c>
      <c r="E210" s="27">
        <v>-10.55</v>
      </c>
      <c r="F210" s="27">
        <v>-85.85</v>
      </c>
      <c r="G210" s="18">
        <v>44936</v>
      </c>
      <c r="H210" s="1" t="s">
        <v>1657</v>
      </c>
      <c r="I210" s="19">
        <v>1662422</v>
      </c>
      <c r="J210" s="19" t="s">
        <v>1327</v>
      </c>
      <c r="K210" s="19">
        <v>169861</v>
      </c>
      <c r="L210" s="28">
        <v>44938</v>
      </c>
      <c r="M210" s="1" t="str">
        <f>VLOOKUP(I210,'ITEM#'!A:B,2,0)</f>
        <v>Costco01</v>
      </c>
      <c r="N210" s="11" t="s">
        <v>1301</v>
      </c>
      <c r="P210" s="12">
        <f>VLOOKUP(I210,'ITEM#'!A:D,4,0)</f>
        <v>-85.85</v>
      </c>
      <c r="Q210" s="11"/>
      <c r="R210" s="13">
        <f t="shared" si="3"/>
        <v>1</v>
      </c>
      <c r="T210" s="1" t="s">
        <v>1289</v>
      </c>
    </row>
    <row r="211" spans="1:20" x14ac:dyDescent="0.2">
      <c r="A211" s="1" t="s">
        <v>1650</v>
      </c>
      <c r="B211" s="1" t="s">
        <v>1707</v>
      </c>
      <c r="C211" s="18">
        <v>44936</v>
      </c>
      <c r="D211" s="8">
        <v>-87.6</v>
      </c>
      <c r="E211" s="27">
        <v>-10.25</v>
      </c>
      <c r="F211" s="27">
        <v>-77.349999999999994</v>
      </c>
      <c r="G211" s="18">
        <v>44936</v>
      </c>
      <c r="H211" s="1" t="s">
        <v>1658</v>
      </c>
      <c r="I211" s="19">
        <v>1662420</v>
      </c>
      <c r="J211" s="19" t="s">
        <v>1318</v>
      </c>
      <c r="K211" s="19">
        <v>169861</v>
      </c>
      <c r="L211" s="28">
        <v>44938</v>
      </c>
      <c r="M211" s="1" t="str">
        <f>VLOOKUP(I211,'ITEM#'!A:B,2,0)</f>
        <v>Costco01</v>
      </c>
      <c r="N211" s="11" t="s">
        <v>1301</v>
      </c>
      <c r="P211" s="12">
        <f>VLOOKUP(I211,'ITEM#'!A:D,4,0)</f>
        <v>-77.349999999999994</v>
      </c>
      <c r="Q211" s="11"/>
      <c r="R211" s="13">
        <f t="shared" si="3"/>
        <v>1</v>
      </c>
      <c r="T211" s="1" t="s">
        <v>1289</v>
      </c>
    </row>
    <row r="212" spans="1:20" x14ac:dyDescent="0.2">
      <c r="A212" s="1" t="s">
        <v>1650</v>
      </c>
      <c r="B212" s="1" t="s">
        <v>1708</v>
      </c>
      <c r="C212" s="18">
        <v>44936</v>
      </c>
      <c r="D212" s="8">
        <v>-25.74</v>
      </c>
      <c r="E212" s="27">
        <v>-8.59</v>
      </c>
      <c r="F212" s="27">
        <v>-17.149999999999999</v>
      </c>
      <c r="G212" s="18">
        <v>44936</v>
      </c>
      <c r="H212" s="1" t="s">
        <v>1659</v>
      </c>
      <c r="I212" s="19">
        <v>1408975</v>
      </c>
      <c r="J212" s="19" t="s">
        <v>1335</v>
      </c>
      <c r="K212" s="19">
        <v>169861</v>
      </c>
      <c r="L212" s="28">
        <v>44938</v>
      </c>
      <c r="M212" s="1" t="str">
        <f>VLOOKUP(I212,'ITEM#'!A:B,2,0)</f>
        <v>Costco01</v>
      </c>
      <c r="N212" s="11" t="s">
        <v>1311</v>
      </c>
      <c r="P212" s="12">
        <f>VLOOKUP(I212,'ITEM#'!A:D,4,0)</f>
        <v>-17.149999999999999</v>
      </c>
      <c r="Q212" s="11"/>
      <c r="R212" s="13">
        <f t="shared" si="3"/>
        <v>1</v>
      </c>
      <c r="T212" s="1" t="s">
        <v>1289</v>
      </c>
    </row>
    <row r="213" spans="1:20" x14ac:dyDescent="0.2">
      <c r="A213" s="1" t="s">
        <v>1650</v>
      </c>
      <c r="B213" s="1" t="s">
        <v>1708</v>
      </c>
      <c r="C213" s="18">
        <v>44936</v>
      </c>
      <c r="D213" s="8">
        <v>-87.6</v>
      </c>
      <c r="E213" s="27">
        <v>-10.25</v>
      </c>
      <c r="F213" s="27">
        <v>-77.349999999999994</v>
      </c>
      <c r="G213" s="18">
        <v>44936</v>
      </c>
      <c r="H213" s="1" t="s">
        <v>1659</v>
      </c>
      <c r="I213" s="19">
        <v>1662420</v>
      </c>
      <c r="J213" s="19" t="s">
        <v>1318</v>
      </c>
      <c r="K213" s="19">
        <v>169861</v>
      </c>
      <c r="L213" s="28">
        <v>44938</v>
      </c>
      <c r="M213" s="1" t="str">
        <f>VLOOKUP(I213,'ITEM#'!A:B,2,0)</f>
        <v>Costco01</v>
      </c>
      <c r="N213" s="11" t="s">
        <v>1301</v>
      </c>
      <c r="P213" s="12">
        <f>VLOOKUP(I213,'ITEM#'!A:D,4,0)</f>
        <v>-77.349999999999994</v>
      </c>
      <c r="Q213" s="11"/>
      <c r="R213" s="13">
        <f t="shared" si="3"/>
        <v>1</v>
      </c>
      <c r="T213" s="1" t="s">
        <v>1289</v>
      </c>
    </row>
    <row r="214" spans="1:20" x14ac:dyDescent="0.2">
      <c r="A214" s="1" t="s">
        <v>1650</v>
      </c>
      <c r="B214" s="1" t="s">
        <v>1709</v>
      </c>
      <c r="C214" s="18">
        <v>44936</v>
      </c>
      <c r="D214" s="8">
        <v>-70.62</v>
      </c>
      <c r="E214" s="27">
        <v>0</v>
      </c>
      <c r="F214" s="27">
        <v>-70.62</v>
      </c>
      <c r="G214" s="18">
        <v>44936</v>
      </c>
      <c r="H214" s="1" t="s">
        <v>1660</v>
      </c>
      <c r="I214" s="19">
        <v>1585900</v>
      </c>
      <c r="J214" s="19" t="s">
        <v>1320</v>
      </c>
      <c r="K214" s="19">
        <v>169861</v>
      </c>
      <c r="L214" s="28">
        <v>44938</v>
      </c>
      <c r="M214" s="1" t="str">
        <f>VLOOKUP(I214,'ITEM#'!A:B,2,0)</f>
        <v>Costco01</v>
      </c>
      <c r="N214" s="11" t="s">
        <v>1291</v>
      </c>
      <c r="P214" s="12">
        <f>VLOOKUP(I214,'ITEM#'!A:D,4,0)</f>
        <v>-70.62</v>
      </c>
      <c r="Q214" s="11"/>
      <c r="R214" s="13">
        <f t="shared" si="3"/>
        <v>1</v>
      </c>
      <c r="T214" s="1" t="s">
        <v>1289</v>
      </c>
    </row>
    <row r="215" spans="1:20" x14ac:dyDescent="0.2">
      <c r="A215" s="1" t="s">
        <v>1650</v>
      </c>
      <c r="B215" s="1" t="s">
        <v>1710</v>
      </c>
      <c r="C215" s="18">
        <v>44936</v>
      </c>
      <c r="D215" s="8">
        <v>-87.6</v>
      </c>
      <c r="E215" s="27">
        <v>-10.25</v>
      </c>
      <c r="F215" s="27">
        <v>-77.349999999999994</v>
      </c>
      <c r="G215" s="18">
        <v>44936</v>
      </c>
      <c r="H215" s="1" t="s">
        <v>1661</v>
      </c>
      <c r="I215" s="19">
        <v>1662420</v>
      </c>
      <c r="J215" s="19" t="s">
        <v>1318</v>
      </c>
      <c r="K215" s="19">
        <v>169861</v>
      </c>
      <c r="L215" s="28">
        <v>44938</v>
      </c>
      <c r="M215" s="1" t="str">
        <f>VLOOKUP(I215,'ITEM#'!A:B,2,0)</f>
        <v>Costco01</v>
      </c>
      <c r="N215" s="11" t="s">
        <v>1301</v>
      </c>
      <c r="P215" s="12">
        <f>VLOOKUP(I215,'ITEM#'!A:D,4,0)</f>
        <v>-77.349999999999994</v>
      </c>
      <c r="Q215" s="11"/>
      <c r="R215" s="13">
        <f t="shared" si="3"/>
        <v>1</v>
      </c>
      <c r="T215" s="1" t="s">
        <v>1289</v>
      </c>
    </row>
    <row r="216" spans="1:20" x14ac:dyDescent="0.2">
      <c r="A216" s="1" t="s">
        <v>1650</v>
      </c>
      <c r="B216" s="1" t="s">
        <v>1710</v>
      </c>
      <c r="C216" s="18">
        <v>44936</v>
      </c>
      <c r="D216" s="8">
        <v>-289.2</v>
      </c>
      <c r="E216" s="27">
        <v>-31.65</v>
      </c>
      <c r="F216" s="27">
        <v>-257.55</v>
      </c>
      <c r="G216" s="18">
        <v>44936</v>
      </c>
      <c r="H216" s="1" t="s">
        <v>1661</v>
      </c>
      <c r="I216" s="19">
        <v>1662421</v>
      </c>
      <c r="J216" s="19" t="s">
        <v>1300</v>
      </c>
      <c r="K216" s="19">
        <v>169861</v>
      </c>
      <c r="L216" s="28">
        <v>44938</v>
      </c>
      <c r="M216" s="1" t="str">
        <f>VLOOKUP(I216,'ITEM#'!A:B,2,0)</f>
        <v>Costco01</v>
      </c>
      <c r="N216" s="11" t="s">
        <v>1301</v>
      </c>
      <c r="P216" s="12">
        <f>VLOOKUP(I216,'ITEM#'!A:D,4,0)</f>
        <v>-85.85</v>
      </c>
      <c r="Q216" s="11"/>
      <c r="R216" s="13">
        <f t="shared" si="3"/>
        <v>3.0000000000000004</v>
      </c>
      <c r="T216" s="1" t="s">
        <v>1289</v>
      </c>
    </row>
    <row r="217" spans="1:20" x14ac:dyDescent="0.2">
      <c r="A217" s="1" t="s">
        <v>1650</v>
      </c>
      <c r="B217" s="1" t="s">
        <v>1710</v>
      </c>
      <c r="C217" s="18">
        <v>44936</v>
      </c>
      <c r="D217" s="8">
        <v>-192.8</v>
      </c>
      <c r="E217" s="27">
        <v>-21.1</v>
      </c>
      <c r="F217" s="27">
        <v>-171.7</v>
      </c>
      <c r="G217" s="18">
        <v>44936</v>
      </c>
      <c r="H217" s="1" t="s">
        <v>1661</v>
      </c>
      <c r="I217" s="19">
        <v>1662422</v>
      </c>
      <c r="J217" s="19" t="s">
        <v>1327</v>
      </c>
      <c r="K217" s="19">
        <v>169861</v>
      </c>
      <c r="L217" s="28">
        <v>44938</v>
      </c>
      <c r="M217" s="1" t="str">
        <f>VLOOKUP(I217,'ITEM#'!A:B,2,0)</f>
        <v>Costco01</v>
      </c>
      <c r="N217" s="11" t="s">
        <v>1301</v>
      </c>
      <c r="P217" s="12">
        <f>VLOOKUP(I217,'ITEM#'!A:D,4,0)</f>
        <v>-85.85</v>
      </c>
      <c r="Q217" s="11"/>
      <c r="R217" s="13">
        <f t="shared" si="3"/>
        <v>2</v>
      </c>
      <c r="T217" s="1" t="s">
        <v>1289</v>
      </c>
    </row>
    <row r="218" spans="1:20" x14ac:dyDescent="0.2">
      <c r="A218" s="1" t="s">
        <v>1650</v>
      </c>
      <c r="B218" s="1" t="s">
        <v>1711</v>
      </c>
      <c r="C218" s="18">
        <v>44936</v>
      </c>
      <c r="D218" s="8">
        <v>-25.55</v>
      </c>
      <c r="E218" s="27">
        <v>0</v>
      </c>
      <c r="F218" s="27">
        <v>-25.55</v>
      </c>
      <c r="G218" s="18">
        <v>44936</v>
      </c>
      <c r="H218" s="1" t="s">
        <v>1662</v>
      </c>
      <c r="I218" s="19">
        <v>1516594</v>
      </c>
      <c r="J218" s="19" t="s">
        <v>1313</v>
      </c>
      <c r="K218" s="19">
        <v>169861</v>
      </c>
      <c r="L218" s="28">
        <v>44938</v>
      </c>
      <c r="M218" s="1" t="str">
        <f>VLOOKUP(I218,'ITEM#'!A:B,2,0)</f>
        <v>Costco01</v>
      </c>
      <c r="N218" s="11" t="s">
        <v>1291</v>
      </c>
      <c r="P218" s="12">
        <f>VLOOKUP(I218,'ITEM#'!A:D,4,0)</f>
        <v>-25.55</v>
      </c>
      <c r="Q218" s="11"/>
      <c r="R218" s="13">
        <f t="shared" si="3"/>
        <v>1</v>
      </c>
      <c r="T218" s="1" t="s">
        <v>1289</v>
      </c>
    </row>
    <row r="219" spans="1:20" x14ac:dyDescent="0.2">
      <c r="A219" s="1" t="s">
        <v>1650</v>
      </c>
      <c r="B219" s="1" t="s">
        <v>1711</v>
      </c>
      <c r="C219" s="18">
        <v>44936</v>
      </c>
      <c r="D219" s="8">
        <v>-64.47</v>
      </c>
      <c r="E219" s="27">
        <v>0</v>
      </c>
      <c r="F219" s="27">
        <v>-64.47</v>
      </c>
      <c r="G219" s="18">
        <v>44936</v>
      </c>
      <c r="H219" s="1" t="s">
        <v>1662</v>
      </c>
      <c r="I219" s="19">
        <v>1585793</v>
      </c>
      <c r="J219" s="19" t="s">
        <v>1323</v>
      </c>
      <c r="K219" s="19">
        <v>169861</v>
      </c>
      <c r="L219" s="28">
        <v>44938</v>
      </c>
      <c r="M219" s="1" t="str">
        <f>VLOOKUP(I219,'ITEM#'!A:B,2,0)</f>
        <v>Costco01</v>
      </c>
      <c r="N219" s="11" t="s">
        <v>1291</v>
      </c>
      <c r="P219" s="12">
        <f>VLOOKUP(I219,'ITEM#'!A:D,4,0)</f>
        <v>-64.47</v>
      </c>
      <c r="Q219" s="11"/>
      <c r="R219" s="13">
        <f t="shared" si="3"/>
        <v>1</v>
      </c>
      <c r="T219" s="1" t="s">
        <v>1289</v>
      </c>
    </row>
    <row r="220" spans="1:20" x14ac:dyDescent="0.2">
      <c r="A220" s="1" t="s">
        <v>1650</v>
      </c>
      <c r="B220" s="1" t="s">
        <v>1711</v>
      </c>
      <c r="C220" s="18">
        <v>44936</v>
      </c>
      <c r="D220" s="8">
        <v>-64.47</v>
      </c>
      <c r="E220" s="27">
        <v>0</v>
      </c>
      <c r="F220" s="27">
        <v>-64.47</v>
      </c>
      <c r="G220" s="18">
        <v>44936</v>
      </c>
      <c r="H220" s="1" t="s">
        <v>1662</v>
      </c>
      <c r="I220" s="19">
        <v>1585795</v>
      </c>
      <c r="J220" s="19" t="s">
        <v>1290</v>
      </c>
      <c r="K220" s="19">
        <v>169861</v>
      </c>
      <c r="L220" s="28">
        <v>44938</v>
      </c>
      <c r="M220" s="1" t="str">
        <f>VLOOKUP(I220,'ITEM#'!A:B,2,0)</f>
        <v>Costco01</v>
      </c>
      <c r="N220" s="11" t="s">
        <v>1291</v>
      </c>
      <c r="P220" s="12">
        <f>VLOOKUP(I220,'ITEM#'!A:D,4,0)</f>
        <v>-64.47</v>
      </c>
      <c r="Q220" s="11"/>
      <c r="R220" s="13">
        <f t="shared" si="3"/>
        <v>1</v>
      </c>
      <c r="T220" s="1" t="s">
        <v>1289</v>
      </c>
    </row>
    <row r="221" spans="1:20" x14ac:dyDescent="0.2">
      <c r="A221" s="1" t="s">
        <v>1650</v>
      </c>
      <c r="B221" s="1" t="s">
        <v>1712</v>
      </c>
      <c r="C221" s="18">
        <v>44936</v>
      </c>
      <c r="D221" s="8">
        <v>-262.8</v>
      </c>
      <c r="E221" s="27">
        <v>-30.75</v>
      </c>
      <c r="F221" s="27">
        <v>-232.05</v>
      </c>
      <c r="G221" s="18">
        <v>44936</v>
      </c>
      <c r="H221" s="1" t="s">
        <v>1663</v>
      </c>
      <c r="I221" s="19">
        <v>1662420</v>
      </c>
      <c r="J221" s="19" t="s">
        <v>1318</v>
      </c>
      <c r="K221" s="19">
        <v>169861</v>
      </c>
      <c r="L221" s="28">
        <v>44938</v>
      </c>
      <c r="M221" s="1" t="str">
        <f>VLOOKUP(I221,'ITEM#'!A:B,2,0)</f>
        <v>Costco01</v>
      </c>
      <c r="N221" s="11" t="s">
        <v>1301</v>
      </c>
      <c r="P221" s="12">
        <f>VLOOKUP(I221,'ITEM#'!A:D,4,0)</f>
        <v>-77.349999999999994</v>
      </c>
      <c r="Q221" s="11"/>
      <c r="R221" s="13">
        <f t="shared" si="3"/>
        <v>3.0000000000000004</v>
      </c>
      <c r="T221" s="1" t="s">
        <v>1289</v>
      </c>
    </row>
    <row r="222" spans="1:20" x14ac:dyDescent="0.2">
      <c r="A222" s="1" t="s">
        <v>1650</v>
      </c>
      <c r="B222" s="1" t="s">
        <v>1712</v>
      </c>
      <c r="C222" s="18">
        <v>44936</v>
      </c>
      <c r="D222" s="8">
        <v>-96.4</v>
      </c>
      <c r="E222" s="27">
        <v>-10.55</v>
      </c>
      <c r="F222" s="27">
        <v>-85.85</v>
      </c>
      <c r="G222" s="18">
        <v>44936</v>
      </c>
      <c r="H222" s="1" t="s">
        <v>1663</v>
      </c>
      <c r="I222" s="19">
        <v>1662421</v>
      </c>
      <c r="J222" s="19" t="s">
        <v>1300</v>
      </c>
      <c r="K222" s="19">
        <v>169861</v>
      </c>
      <c r="L222" s="28">
        <v>44938</v>
      </c>
      <c r="M222" s="1" t="str">
        <f>VLOOKUP(I222,'ITEM#'!A:B,2,0)</f>
        <v>Costco01</v>
      </c>
      <c r="N222" s="11" t="s">
        <v>1301</v>
      </c>
      <c r="P222" s="12">
        <f>VLOOKUP(I222,'ITEM#'!A:D,4,0)</f>
        <v>-85.85</v>
      </c>
      <c r="Q222" s="11"/>
      <c r="R222" s="13">
        <f t="shared" si="3"/>
        <v>1</v>
      </c>
      <c r="T222" s="1" t="s">
        <v>1289</v>
      </c>
    </row>
    <row r="223" spans="1:20" x14ac:dyDescent="0.2">
      <c r="A223" s="1" t="s">
        <v>1650</v>
      </c>
      <c r="B223" s="1" t="s">
        <v>1712</v>
      </c>
      <c r="C223" s="18">
        <v>44936</v>
      </c>
      <c r="D223" s="8">
        <v>-192.8</v>
      </c>
      <c r="E223" s="27">
        <v>-21.1</v>
      </c>
      <c r="F223" s="27">
        <v>-171.7</v>
      </c>
      <c r="G223" s="18">
        <v>44936</v>
      </c>
      <c r="H223" s="1" t="s">
        <v>1663</v>
      </c>
      <c r="I223" s="19">
        <v>1662422</v>
      </c>
      <c r="J223" s="19" t="s">
        <v>1327</v>
      </c>
      <c r="K223" s="19">
        <v>169861</v>
      </c>
      <c r="L223" s="28">
        <v>44938</v>
      </c>
      <c r="M223" s="1" t="str">
        <f>VLOOKUP(I223,'ITEM#'!A:B,2,0)</f>
        <v>Costco01</v>
      </c>
      <c r="N223" s="11" t="s">
        <v>1301</v>
      </c>
      <c r="P223" s="12">
        <f>VLOOKUP(I223,'ITEM#'!A:D,4,0)</f>
        <v>-85.85</v>
      </c>
      <c r="Q223" s="11"/>
      <c r="R223" s="13">
        <f t="shared" si="3"/>
        <v>2</v>
      </c>
      <c r="T223" s="1" t="s">
        <v>1289</v>
      </c>
    </row>
    <row r="224" spans="1:20" x14ac:dyDescent="0.2">
      <c r="A224" s="1" t="s">
        <v>1650</v>
      </c>
      <c r="B224" s="1" t="s">
        <v>1713</v>
      </c>
      <c r="C224" s="18">
        <v>44936</v>
      </c>
      <c r="D224" s="8">
        <v>-266.56</v>
      </c>
      <c r="E224" s="27">
        <v>-69.510000000000005</v>
      </c>
      <c r="F224" s="27">
        <v>-197.05</v>
      </c>
      <c r="G224" s="18">
        <v>44936</v>
      </c>
      <c r="H224" s="1" t="s">
        <v>1664</v>
      </c>
      <c r="I224" s="19">
        <v>1540780</v>
      </c>
      <c r="J224" s="19" t="s">
        <v>1334</v>
      </c>
      <c r="K224" s="19">
        <v>169861</v>
      </c>
      <c r="L224" s="28">
        <v>44938</v>
      </c>
      <c r="M224" s="1" t="str">
        <f>VLOOKUP(I224,'ITEM#'!A:B,2,0)</f>
        <v>Costco01</v>
      </c>
      <c r="N224" s="11" t="s">
        <v>1298</v>
      </c>
      <c r="P224" s="12">
        <f>VLOOKUP(I224,'ITEM#'!A:D,4,0)</f>
        <v>-28.15</v>
      </c>
      <c r="Q224" s="11"/>
      <c r="R224" s="13">
        <f t="shared" si="3"/>
        <v>7.0000000000000009</v>
      </c>
      <c r="T224" s="1" t="s">
        <v>1289</v>
      </c>
    </row>
    <row r="225" spans="1:20" x14ac:dyDescent="0.2">
      <c r="A225" s="1" t="s">
        <v>1650</v>
      </c>
      <c r="B225" s="1" t="s">
        <v>1714</v>
      </c>
      <c r="C225" s="18">
        <v>44936</v>
      </c>
      <c r="D225" s="8">
        <v>-76.16</v>
      </c>
      <c r="E225" s="27">
        <v>-19.86</v>
      </c>
      <c r="F225" s="27">
        <v>-56.3</v>
      </c>
      <c r="G225" s="18">
        <v>44936</v>
      </c>
      <c r="H225" s="1" t="s">
        <v>1665</v>
      </c>
      <c r="I225" s="19">
        <v>1540781</v>
      </c>
      <c r="J225" s="19" t="s">
        <v>1308</v>
      </c>
      <c r="K225" s="19">
        <v>169861</v>
      </c>
      <c r="L225" s="28">
        <v>44938</v>
      </c>
      <c r="M225" s="1" t="str">
        <f>VLOOKUP(I225,'ITEM#'!A:B,2,0)</f>
        <v>Costco01</v>
      </c>
      <c r="N225" s="11" t="s">
        <v>1298</v>
      </c>
      <c r="P225" s="12">
        <f>VLOOKUP(I225,'ITEM#'!A:D,4,0)</f>
        <v>-28.15</v>
      </c>
      <c r="Q225" s="11"/>
      <c r="R225" s="13">
        <f t="shared" si="3"/>
        <v>2</v>
      </c>
      <c r="T225" s="1" t="s">
        <v>1289</v>
      </c>
    </row>
    <row r="226" spans="1:20" x14ac:dyDescent="0.2">
      <c r="A226" s="1" t="s">
        <v>1650</v>
      </c>
      <c r="B226" s="1" t="s">
        <v>1714</v>
      </c>
      <c r="C226" s="18">
        <v>44936</v>
      </c>
      <c r="D226" s="8">
        <v>-126.12</v>
      </c>
      <c r="E226" s="27">
        <v>-31.32</v>
      </c>
      <c r="F226" s="27">
        <v>-94.8</v>
      </c>
      <c r="G226" s="18">
        <v>44936</v>
      </c>
      <c r="H226" s="1" t="s">
        <v>1665</v>
      </c>
      <c r="I226" s="19">
        <v>1540785</v>
      </c>
      <c r="J226" s="19" t="s">
        <v>1328</v>
      </c>
      <c r="K226" s="19">
        <v>169861</v>
      </c>
      <c r="L226" s="28">
        <v>44938</v>
      </c>
      <c r="M226" s="1" t="str">
        <f>VLOOKUP(I226,'ITEM#'!A:B,2,0)</f>
        <v>Costco01</v>
      </c>
      <c r="N226" s="11" t="s">
        <v>1298</v>
      </c>
      <c r="P226" s="12">
        <f>VLOOKUP(I226,'ITEM#'!A:D,4,0)</f>
        <v>-31.6</v>
      </c>
      <c r="Q226" s="11"/>
      <c r="R226" s="13">
        <f t="shared" si="3"/>
        <v>2.9999999999999996</v>
      </c>
      <c r="T226" s="1" t="s">
        <v>1289</v>
      </c>
    </row>
    <row r="227" spans="1:20" x14ac:dyDescent="0.2">
      <c r="A227" s="1" t="s">
        <v>1666</v>
      </c>
      <c r="B227" s="1" t="s">
        <v>1715</v>
      </c>
      <c r="C227" s="18">
        <v>44937</v>
      </c>
      <c r="D227" s="8">
        <v>-25.55</v>
      </c>
      <c r="E227" s="27">
        <v>0</v>
      </c>
      <c r="F227" s="27">
        <v>-25.55</v>
      </c>
      <c r="G227" s="18">
        <v>44937</v>
      </c>
      <c r="H227" s="1" t="s">
        <v>1667</v>
      </c>
      <c r="I227" s="19">
        <v>1516594</v>
      </c>
      <c r="J227" s="19" t="s">
        <v>1313</v>
      </c>
      <c r="K227" s="19">
        <v>169872</v>
      </c>
      <c r="L227" s="28">
        <v>44939</v>
      </c>
      <c r="M227" s="1" t="str">
        <f>VLOOKUP(I227,'ITEM#'!A:B,2,0)</f>
        <v>Costco01</v>
      </c>
      <c r="N227" s="11" t="s">
        <v>1291</v>
      </c>
      <c r="P227" s="12">
        <f>VLOOKUP(I227,'ITEM#'!A:D,4,0)</f>
        <v>-25.55</v>
      </c>
      <c r="Q227" s="11"/>
      <c r="R227" s="13">
        <f t="shared" si="3"/>
        <v>1</v>
      </c>
      <c r="T227" s="1" t="s">
        <v>1289</v>
      </c>
    </row>
    <row r="228" spans="1:20" x14ac:dyDescent="0.2">
      <c r="A228" s="1" t="s">
        <v>1666</v>
      </c>
      <c r="B228" s="1" t="s">
        <v>1716</v>
      </c>
      <c r="C228" s="18">
        <v>44937</v>
      </c>
      <c r="D228" s="8">
        <v>-96.4</v>
      </c>
      <c r="E228" s="27">
        <v>-10.55</v>
      </c>
      <c r="F228" s="27">
        <v>-85.85</v>
      </c>
      <c r="G228" s="18">
        <v>44937</v>
      </c>
      <c r="H228" s="1" t="s">
        <v>1668</v>
      </c>
      <c r="I228" s="19">
        <v>1662421</v>
      </c>
      <c r="J228" s="19" t="s">
        <v>1300</v>
      </c>
      <c r="K228" s="19">
        <v>169872</v>
      </c>
      <c r="L228" s="28">
        <v>44939</v>
      </c>
      <c r="M228" s="1" t="str">
        <f>VLOOKUP(I228,'ITEM#'!A:B,2,0)</f>
        <v>Costco01</v>
      </c>
      <c r="N228" s="11" t="s">
        <v>1301</v>
      </c>
      <c r="P228" s="12">
        <f>VLOOKUP(I228,'ITEM#'!A:D,4,0)</f>
        <v>-85.85</v>
      </c>
      <c r="Q228" s="11"/>
      <c r="R228" s="13">
        <f t="shared" si="3"/>
        <v>1</v>
      </c>
      <c r="T228" s="1" t="s">
        <v>1289</v>
      </c>
    </row>
    <row r="229" spans="1:20" x14ac:dyDescent="0.2">
      <c r="A229" s="1" t="s">
        <v>1666</v>
      </c>
      <c r="B229" s="1" t="s">
        <v>1717</v>
      </c>
      <c r="C229" s="18">
        <v>44937</v>
      </c>
      <c r="D229" s="8">
        <v>-25.55</v>
      </c>
      <c r="E229" s="27">
        <v>0</v>
      </c>
      <c r="F229" s="27">
        <v>-25.55</v>
      </c>
      <c r="G229" s="18">
        <v>44937</v>
      </c>
      <c r="H229" s="1" t="s">
        <v>1669</v>
      </c>
      <c r="I229" s="19">
        <v>1516592</v>
      </c>
      <c r="J229" s="19" t="s">
        <v>1299</v>
      </c>
      <c r="K229" s="19">
        <v>169872</v>
      </c>
      <c r="L229" s="28">
        <v>44939</v>
      </c>
      <c r="M229" s="1" t="str">
        <f>VLOOKUP(I229,'ITEM#'!A:B,2,0)</f>
        <v>Costco01</v>
      </c>
      <c r="N229" s="11" t="s">
        <v>1291</v>
      </c>
      <c r="P229" s="12">
        <f>VLOOKUP(I229,'ITEM#'!A:D,4,0)</f>
        <v>-25.55</v>
      </c>
      <c r="Q229" s="11"/>
      <c r="R229" s="13">
        <f t="shared" si="3"/>
        <v>1</v>
      </c>
      <c r="T229" s="1" t="s">
        <v>1289</v>
      </c>
    </row>
    <row r="230" spans="1:20" x14ac:dyDescent="0.2">
      <c r="A230" s="1" t="s">
        <v>1666</v>
      </c>
      <c r="B230" s="1" t="s">
        <v>1718</v>
      </c>
      <c r="C230" s="18">
        <v>44937</v>
      </c>
      <c r="D230" s="8">
        <v>-50.1</v>
      </c>
      <c r="E230" s="27">
        <v>-12.22</v>
      </c>
      <c r="F230" s="27">
        <v>-37.880000000000003</v>
      </c>
      <c r="G230" s="18">
        <v>44937</v>
      </c>
      <c r="H230" s="1" t="s">
        <v>1670</v>
      </c>
      <c r="I230" s="19">
        <v>1408972</v>
      </c>
      <c r="J230" s="19" t="s">
        <v>1342</v>
      </c>
      <c r="K230" s="19">
        <v>169872</v>
      </c>
      <c r="L230" s="28">
        <v>44939</v>
      </c>
      <c r="M230" s="1" t="str">
        <f>VLOOKUP(I230,'ITEM#'!A:B,2,0)</f>
        <v>Costco01</v>
      </c>
      <c r="N230" s="11" t="s">
        <v>1311</v>
      </c>
      <c r="P230" s="12">
        <f>VLOOKUP(I230,'ITEM#'!A:D,4,0)</f>
        <v>-37.880000000000003</v>
      </c>
      <c r="Q230" s="11"/>
      <c r="R230" s="13">
        <f t="shared" si="3"/>
        <v>1</v>
      </c>
      <c r="T230" s="1" t="s">
        <v>1289</v>
      </c>
    </row>
    <row r="231" spans="1:20" x14ac:dyDescent="0.2">
      <c r="A231" s="1" t="s">
        <v>1666</v>
      </c>
      <c r="B231" s="1" t="s">
        <v>1719</v>
      </c>
      <c r="C231" s="18">
        <v>44937</v>
      </c>
      <c r="D231" s="8">
        <v>-38.08</v>
      </c>
      <c r="E231" s="27">
        <v>-9.93</v>
      </c>
      <c r="F231" s="27">
        <v>-28.15</v>
      </c>
      <c r="G231" s="18">
        <v>44937</v>
      </c>
      <c r="H231" s="1" t="s">
        <v>1671</v>
      </c>
      <c r="I231" s="19">
        <v>1540781</v>
      </c>
      <c r="J231" s="19" t="s">
        <v>1308</v>
      </c>
      <c r="K231" s="19">
        <v>169872</v>
      </c>
      <c r="L231" s="28">
        <v>44939</v>
      </c>
      <c r="M231" s="1" t="str">
        <f>VLOOKUP(I231,'ITEM#'!A:B,2,0)</f>
        <v>Costco01</v>
      </c>
      <c r="N231" s="11" t="s">
        <v>1298</v>
      </c>
      <c r="P231" s="12">
        <f>VLOOKUP(I231,'ITEM#'!A:D,4,0)</f>
        <v>-28.15</v>
      </c>
      <c r="Q231" s="11"/>
      <c r="R231" s="13">
        <f t="shared" si="3"/>
        <v>1</v>
      </c>
      <c r="T231" s="1" t="s">
        <v>1289</v>
      </c>
    </row>
    <row r="232" spans="1:20" x14ac:dyDescent="0.2">
      <c r="A232" s="1" t="s">
        <v>1666</v>
      </c>
      <c r="B232" s="1" t="s">
        <v>1719</v>
      </c>
      <c r="C232" s="18">
        <v>44937</v>
      </c>
      <c r="D232" s="8">
        <v>-38.08</v>
      </c>
      <c r="E232" s="27">
        <v>-9.93</v>
      </c>
      <c r="F232" s="27">
        <v>-28.15</v>
      </c>
      <c r="G232" s="18">
        <v>44937</v>
      </c>
      <c r="H232" s="1" t="s">
        <v>1671</v>
      </c>
      <c r="I232" s="19">
        <v>1593356</v>
      </c>
      <c r="J232" s="19" t="s">
        <v>1329</v>
      </c>
      <c r="K232" s="19">
        <v>169872</v>
      </c>
      <c r="L232" s="28">
        <v>44939</v>
      </c>
      <c r="M232" s="1" t="str">
        <f>VLOOKUP(I232,'ITEM#'!A:B,2,0)</f>
        <v>Costco01</v>
      </c>
      <c r="N232" s="11" t="s">
        <v>1298</v>
      </c>
      <c r="P232" s="12">
        <f>VLOOKUP(I232,'ITEM#'!A:D,4,0)</f>
        <v>-28.15</v>
      </c>
      <c r="Q232" s="11"/>
      <c r="R232" s="13">
        <f t="shared" si="3"/>
        <v>1</v>
      </c>
      <c r="T232" s="1" t="s">
        <v>1289</v>
      </c>
    </row>
    <row r="233" spans="1:20" x14ac:dyDescent="0.2">
      <c r="A233" s="1" t="s">
        <v>1666</v>
      </c>
      <c r="B233" s="1" t="s">
        <v>1719</v>
      </c>
      <c r="C233" s="18">
        <v>44937</v>
      </c>
      <c r="D233" s="8">
        <v>-96.4</v>
      </c>
      <c r="E233" s="27">
        <v>-10.55</v>
      </c>
      <c r="F233" s="27">
        <v>-85.85</v>
      </c>
      <c r="G233" s="18">
        <v>44937</v>
      </c>
      <c r="H233" s="1" t="s">
        <v>1671</v>
      </c>
      <c r="I233" s="19">
        <v>1662421</v>
      </c>
      <c r="J233" s="19" t="s">
        <v>1300</v>
      </c>
      <c r="K233" s="19">
        <v>169872</v>
      </c>
      <c r="L233" s="28">
        <v>44939</v>
      </c>
      <c r="M233" s="1" t="str">
        <f>VLOOKUP(I233,'ITEM#'!A:B,2,0)</f>
        <v>Costco01</v>
      </c>
      <c r="N233" s="11" t="s">
        <v>1301</v>
      </c>
      <c r="P233" s="12">
        <f>VLOOKUP(I233,'ITEM#'!A:D,4,0)</f>
        <v>-85.85</v>
      </c>
      <c r="Q233" s="11"/>
      <c r="R233" s="13">
        <f t="shared" si="3"/>
        <v>1</v>
      </c>
      <c r="T233" s="1" t="s">
        <v>1289</v>
      </c>
    </row>
    <row r="234" spans="1:20" x14ac:dyDescent="0.2">
      <c r="A234" s="1" t="s">
        <v>1666</v>
      </c>
      <c r="B234" s="1" t="s">
        <v>1720</v>
      </c>
      <c r="C234" s="18">
        <v>44937</v>
      </c>
      <c r="D234" s="8">
        <v>-25.55</v>
      </c>
      <c r="E234" s="27">
        <v>0</v>
      </c>
      <c r="F234" s="27">
        <v>-25.55</v>
      </c>
      <c r="G234" s="18">
        <v>44937</v>
      </c>
      <c r="H234" s="1" t="s">
        <v>1672</v>
      </c>
      <c r="I234" s="19">
        <v>1516597</v>
      </c>
      <c r="J234" s="19" t="s">
        <v>1303</v>
      </c>
      <c r="K234" s="19">
        <v>169872</v>
      </c>
      <c r="L234" s="28">
        <v>44939</v>
      </c>
      <c r="M234" s="1" t="str">
        <f>VLOOKUP(I234,'ITEM#'!A:B,2,0)</f>
        <v>Costco01</v>
      </c>
      <c r="N234" s="11" t="s">
        <v>1291</v>
      </c>
      <c r="P234" s="12">
        <f>VLOOKUP(I234,'ITEM#'!A:D,4,0)</f>
        <v>-25.55</v>
      </c>
      <c r="Q234" s="11"/>
      <c r="R234" s="13">
        <f t="shared" si="3"/>
        <v>1</v>
      </c>
      <c r="T234" s="1" t="s">
        <v>1289</v>
      </c>
    </row>
    <row r="235" spans="1:20" x14ac:dyDescent="0.2">
      <c r="A235" s="1" t="s">
        <v>1666</v>
      </c>
      <c r="B235" s="1" t="s">
        <v>1721</v>
      </c>
      <c r="C235" s="18">
        <v>44937</v>
      </c>
      <c r="D235" s="8">
        <v>-76.16</v>
      </c>
      <c r="E235" s="27">
        <v>-19.86</v>
      </c>
      <c r="F235" s="27">
        <v>-56.3</v>
      </c>
      <c r="G235" s="18">
        <v>44937</v>
      </c>
      <c r="H235" s="1" t="s">
        <v>1673</v>
      </c>
      <c r="I235" s="19">
        <v>1540783</v>
      </c>
      <c r="J235" s="19" t="s">
        <v>1317</v>
      </c>
      <c r="K235" s="19">
        <v>169872</v>
      </c>
      <c r="L235" s="28">
        <v>44939</v>
      </c>
      <c r="M235" s="1" t="str">
        <f>VLOOKUP(I235,'ITEM#'!A:B,2,0)</f>
        <v>Costco01</v>
      </c>
      <c r="N235" s="11" t="s">
        <v>1298</v>
      </c>
      <c r="P235" s="12">
        <f>VLOOKUP(I235,'ITEM#'!A:D,4,0)</f>
        <v>-28.15</v>
      </c>
      <c r="Q235" s="11"/>
      <c r="R235" s="13">
        <f t="shared" si="3"/>
        <v>2</v>
      </c>
      <c r="T235" s="1" t="s">
        <v>1289</v>
      </c>
    </row>
    <row r="236" spans="1:20" x14ac:dyDescent="0.2">
      <c r="A236" s="1" t="s">
        <v>1666</v>
      </c>
      <c r="B236" s="1" t="s">
        <v>1722</v>
      </c>
      <c r="C236" s="18">
        <v>44937</v>
      </c>
      <c r="D236" s="8">
        <v>-87.6</v>
      </c>
      <c r="E236" s="27">
        <v>-10.25</v>
      </c>
      <c r="F236" s="27">
        <v>-77.349999999999994</v>
      </c>
      <c r="G236" s="18">
        <v>44937</v>
      </c>
      <c r="H236" s="1" t="s">
        <v>1674</v>
      </c>
      <c r="I236" s="19">
        <v>1662420</v>
      </c>
      <c r="J236" s="19" t="s">
        <v>1318</v>
      </c>
      <c r="K236" s="19">
        <v>169872</v>
      </c>
      <c r="L236" s="28">
        <v>44939</v>
      </c>
      <c r="M236" s="1" t="str">
        <f>VLOOKUP(I236,'ITEM#'!A:B,2,0)</f>
        <v>Costco01</v>
      </c>
      <c r="N236" s="11" t="s">
        <v>1301</v>
      </c>
      <c r="P236" s="12">
        <f>VLOOKUP(I236,'ITEM#'!A:D,4,0)</f>
        <v>-77.349999999999994</v>
      </c>
      <c r="Q236" s="11"/>
      <c r="R236" s="13">
        <f t="shared" si="3"/>
        <v>1</v>
      </c>
      <c r="T236" s="1" t="s">
        <v>1289</v>
      </c>
    </row>
    <row r="237" spans="1:20" x14ac:dyDescent="0.2">
      <c r="A237" s="1" t="s">
        <v>1666</v>
      </c>
      <c r="B237" s="1" t="s">
        <v>1723</v>
      </c>
      <c r="C237" s="18">
        <v>44937</v>
      </c>
      <c r="D237" s="8">
        <v>-25.55</v>
      </c>
      <c r="E237" s="27">
        <v>0</v>
      </c>
      <c r="F237" s="27">
        <v>-25.55</v>
      </c>
      <c r="G237" s="18">
        <v>44937</v>
      </c>
      <c r="H237" s="1" t="s">
        <v>1675</v>
      </c>
      <c r="I237" s="19">
        <v>1516597</v>
      </c>
      <c r="J237" s="19" t="s">
        <v>1303</v>
      </c>
      <c r="K237" s="19">
        <v>169872</v>
      </c>
      <c r="L237" s="28">
        <v>44939</v>
      </c>
      <c r="M237" s="1" t="str">
        <f>VLOOKUP(I237,'ITEM#'!A:B,2,0)</f>
        <v>Costco01</v>
      </c>
      <c r="N237" s="11" t="s">
        <v>1291</v>
      </c>
      <c r="P237" s="12">
        <f>VLOOKUP(I237,'ITEM#'!A:D,4,0)</f>
        <v>-25.55</v>
      </c>
      <c r="Q237" s="11"/>
      <c r="R237" s="13">
        <f t="shared" si="3"/>
        <v>1</v>
      </c>
      <c r="T237" s="1" t="s">
        <v>1289</v>
      </c>
    </row>
    <row r="238" spans="1:20" x14ac:dyDescent="0.2">
      <c r="A238" s="1" t="s">
        <v>1666</v>
      </c>
      <c r="B238" s="1" t="s">
        <v>1723</v>
      </c>
      <c r="C238" s="18">
        <v>44937</v>
      </c>
      <c r="D238" s="8">
        <v>-70.62</v>
      </c>
      <c r="E238" s="27">
        <v>0</v>
      </c>
      <c r="F238" s="27">
        <v>-70.62</v>
      </c>
      <c r="G238" s="18">
        <v>44937</v>
      </c>
      <c r="H238" s="1" t="s">
        <v>1675</v>
      </c>
      <c r="I238" s="19">
        <v>1585901</v>
      </c>
      <c r="J238" s="19" t="s">
        <v>1347</v>
      </c>
      <c r="K238" s="19">
        <v>169872</v>
      </c>
      <c r="L238" s="28">
        <v>44939</v>
      </c>
      <c r="M238" s="1" t="str">
        <f>VLOOKUP(I238,'ITEM#'!A:B,2,0)</f>
        <v>Costco01</v>
      </c>
      <c r="N238" s="11" t="s">
        <v>1291</v>
      </c>
      <c r="P238" s="12">
        <f>VLOOKUP(I238,'ITEM#'!A:D,4,0)</f>
        <v>-70.62</v>
      </c>
      <c r="Q238" s="11"/>
      <c r="R238" s="13">
        <f t="shared" si="3"/>
        <v>1</v>
      </c>
      <c r="T238" s="1" t="s">
        <v>1289</v>
      </c>
    </row>
    <row r="239" spans="1:20" x14ac:dyDescent="0.2">
      <c r="A239" s="1" t="s">
        <v>1666</v>
      </c>
      <c r="B239" s="1" t="s">
        <v>1723</v>
      </c>
      <c r="C239" s="18">
        <v>44937</v>
      </c>
      <c r="D239" s="8">
        <v>-70.62</v>
      </c>
      <c r="E239" s="27">
        <v>0</v>
      </c>
      <c r="F239" s="27">
        <v>-70.62</v>
      </c>
      <c r="G239" s="18">
        <v>44937</v>
      </c>
      <c r="H239" s="1" t="s">
        <v>1675</v>
      </c>
      <c r="I239" s="19">
        <v>1585902</v>
      </c>
      <c r="J239" s="19" t="s">
        <v>1343</v>
      </c>
      <c r="K239" s="19">
        <v>169872</v>
      </c>
      <c r="L239" s="28">
        <v>44939</v>
      </c>
      <c r="M239" s="1" t="str">
        <f>VLOOKUP(I239,'ITEM#'!A:B,2,0)</f>
        <v>Costco01</v>
      </c>
      <c r="N239" s="11" t="s">
        <v>1291</v>
      </c>
      <c r="P239" s="12">
        <f>VLOOKUP(I239,'ITEM#'!A:D,4,0)</f>
        <v>-70.62</v>
      </c>
      <c r="Q239" s="11"/>
      <c r="R239" s="13">
        <f t="shared" si="3"/>
        <v>1</v>
      </c>
      <c r="T239" s="1" t="s">
        <v>1289</v>
      </c>
    </row>
    <row r="240" spans="1:20" x14ac:dyDescent="0.2">
      <c r="A240" s="1" t="s">
        <v>1666</v>
      </c>
      <c r="B240" s="1" t="s">
        <v>1724</v>
      </c>
      <c r="C240" s="18">
        <v>44937</v>
      </c>
      <c r="D240" s="8">
        <v>-87.6</v>
      </c>
      <c r="E240" s="27">
        <v>-10.25</v>
      </c>
      <c r="F240" s="27">
        <v>-77.349999999999994</v>
      </c>
      <c r="G240" s="18">
        <v>44937</v>
      </c>
      <c r="H240" s="1" t="s">
        <v>1676</v>
      </c>
      <c r="I240" s="19">
        <v>1662420</v>
      </c>
      <c r="J240" s="19" t="s">
        <v>1318</v>
      </c>
      <c r="K240" s="19">
        <v>169872</v>
      </c>
      <c r="L240" s="28">
        <v>44939</v>
      </c>
      <c r="M240" s="1" t="str">
        <f>VLOOKUP(I240,'ITEM#'!A:B,2,0)</f>
        <v>Costco01</v>
      </c>
      <c r="N240" s="11" t="s">
        <v>1301</v>
      </c>
      <c r="P240" s="12">
        <f>VLOOKUP(I240,'ITEM#'!A:D,4,0)</f>
        <v>-77.349999999999994</v>
      </c>
      <c r="Q240" s="11"/>
      <c r="R240" s="13">
        <f t="shared" si="3"/>
        <v>1</v>
      </c>
      <c r="T240" s="1" t="s">
        <v>1289</v>
      </c>
    </row>
    <row r="241" spans="1:20" x14ac:dyDescent="0.2">
      <c r="A241" s="1" t="s">
        <v>1666</v>
      </c>
      <c r="B241" s="1" t="s">
        <v>1724</v>
      </c>
      <c r="C241" s="18">
        <v>44937</v>
      </c>
      <c r="D241" s="8">
        <v>-96.4</v>
      </c>
      <c r="E241" s="27">
        <v>-10.55</v>
      </c>
      <c r="F241" s="27">
        <v>-85.85</v>
      </c>
      <c r="G241" s="18">
        <v>44937</v>
      </c>
      <c r="H241" s="1" t="s">
        <v>1676</v>
      </c>
      <c r="I241" s="19">
        <v>1662421</v>
      </c>
      <c r="J241" s="19" t="s">
        <v>1300</v>
      </c>
      <c r="K241" s="19">
        <v>169872</v>
      </c>
      <c r="L241" s="28">
        <v>44939</v>
      </c>
      <c r="M241" s="1" t="str">
        <f>VLOOKUP(I241,'ITEM#'!A:B,2,0)</f>
        <v>Costco01</v>
      </c>
      <c r="N241" s="11" t="s">
        <v>1301</v>
      </c>
      <c r="P241" s="12">
        <f>VLOOKUP(I241,'ITEM#'!A:D,4,0)</f>
        <v>-85.85</v>
      </c>
      <c r="Q241" s="11"/>
      <c r="R241" s="13">
        <f t="shared" si="3"/>
        <v>1</v>
      </c>
      <c r="T241" s="1" t="s">
        <v>1289</v>
      </c>
    </row>
    <row r="242" spans="1:20" x14ac:dyDescent="0.2">
      <c r="A242" s="1" t="s">
        <v>1666</v>
      </c>
      <c r="B242" s="1" t="s">
        <v>1725</v>
      </c>
      <c r="C242" s="18">
        <v>44937</v>
      </c>
      <c r="D242" s="8">
        <v>-51.98</v>
      </c>
      <c r="E242" s="27">
        <v>-14.48</v>
      </c>
      <c r="F242" s="27">
        <v>-37.5</v>
      </c>
      <c r="G242" s="18">
        <v>44937</v>
      </c>
      <c r="H242" s="1" t="s">
        <v>1677</v>
      </c>
      <c r="I242" s="19">
        <v>1475761</v>
      </c>
      <c r="J242" s="19" t="s">
        <v>1307</v>
      </c>
      <c r="K242" s="19">
        <v>169872</v>
      </c>
      <c r="L242" s="28">
        <v>44939</v>
      </c>
      <c r="M242" s="1" t="str">
        <f>VLOOKUP(I242,'ITEM#'!A:B,2,0)</f>
        <v>Costco01</v>
      </c>
      <c r="N242" s="11" t="s">
        <v>1296</v>
      </c>
      <c r="P242" s="12">
        <f>VLOOKUP(I242,'ITEM#'!A:D,4,0)</f>
        <v>-37.5</v>
      </c>
      <c r="Q242" s="11"/>
      <c r="R242" s="13">
        <f t="shared" si="3"/>
        <v>1</v>
      </c>
      <c r="T242" s="1" t="s">
        <v>1289</v>
      </c>
    </row>
    <row r="243" spans="1:20" x14ac:dyDescent="0.2">
      <c r="A243" s="1" t="s">
        <v>1666</v>
      </c>
      <c r="B243" s="1" t="s">
        <v>1725</v>
      </c>
      <c r="C243" s="18">
        <v>44937</v>
      </c>
      <c r="D243" s="8">
        <v>-38.08</v>
      </c>
      <c r="E243" s="27">
        <v>-9.93</v>
      </c>
      <c r="F243" s="27">
        <v>-28.15</v>
      </c>
      <c r="G243" s="18">
        <v>44937</v>
      </c>
      <c r="H243" s="1" t="s">
        <v>1677</v>
      </c>
      <c r="I243" s="19">
        <v>1540780</v>
      </c>
      <c r="J243" s="19" t="s">
        <v>1334</v>
      </c>
      <c r="K243" s="19">
        <v>169872</v>
      </c>
      <c r="L243" s="28">
        <v>44939</v>
      </c>
      <c r="M243" s="1" t="str">
        <f>VLOOKUP(I243,'ITEM#'!A:B,2,0)</f>
        <v>Costco01</v>
      </c>
      <c r="N243" s="11" t="s">
        <v>1298</v>
      </c>
      <c r="P243" s="12">
        <f>VLOOKUP(I243,'ITEM#'!A:D,4,0)</f>
        <v>-28.15</v>
      </c>
      <c r="Q243" s="11"/>
      <c r="R243" s="13">
        <f t="shared" si="3"/>
        <v>1</v>
      </c>
      <c r="T243" s="1" t="s">
        <v>1289</v>
      </c>
    </row>
    <row r="244" spans="1:20" x14ac:dyDescent="0.2">
      <c r="A244" s="1" t="s">
        <v>1666</v>
      </c>
      <c r="B244" s="1" t="s">
        <v>1725</v>
      </c>
      <c r="C244" s="18">
        <v>44937</v>
      </c>
      <c r="D244" s="8">
        <v>-175.2</v>
      </c>
      <c r="E244" s="27">
        <v>-20.5</v>
      </c>
      <c r="F244" s="27">
        <v>-154.69999999999999</v>
      </c>
      <c r="G244" s="18">
        <v>44937</v>
      </c>
      <c r="H244" s="1" t="s">
        <v>1677</v>
      </c>
      <c r="I244" s="19">
        <v>1662420</v>
      </c>
      <c r="J244" s="19" t="s">
        <v>1318</v>
      </c>
      <c r="K244" s="19">
        <v>169872</v>
      </c>
      <c r="L244" s="28">
        <v>44939</v>
      </c>
      <c r="M244" s="1" t="str">
        <f>VLOOKUP(I244,'ITEM#'!A:B,2,0)</f>
        <v>Costco01</v>
      </c>
      <c r="N244" s="11" t="s">
        <v>1301</v>
      </c>
      <c r="P244" s="12">
        <f>VLOOKUP(I244,'ITEM#'!A:D,4,0)</f>
        <v>-77.349999999999994</v>
      </c>
      <c r="Q244" s="11"/>
      <c r="R244" s="13">
        <f t="shared" si="3"/>
        <v>2</v>
      </c>
      <c r="T244" s="1" t="s">
        <v>1289</v>
      </c>
    </row>
    <row r="245" spans="1:20" x14ac:dyDescent="0.2">
      <c r="A245" s="1" t="s">
        <v>1666</v>
      </c>
      <c r="B245" s="1" t="s">
        <v>1726</v>
      </c>
      <c r="C245" s="18">
        <v>44937</v>
      </c>
      <c r="D245" s="8">
        <v>-88.63</v>
      </c>
      <c r="E245" s="27">
        <v>-26.36</v>
      </c>
      <c r="F245" s="27">
        <v>-62.27</v>
      </c>
      <c r="G245" s="18">
        <v>44937</v>
      </c>
      <c r="H245" s="1" t="s">
        <v>1678</v>
      </c>
      <c r="I245" s="19">
        <v>1339335</v>
      </c>
      <c r="J245" s="19" t="s">
        <v>1314</v>
      </c>
      <c r="K245" s="19">
        <v>12211747</v>
      </c>
      <c r="L245" s="28">
        <v>44939</v>
      </c>
      <c r="M245" s="1" t="str">
        <f>VLOOKUP(I245,'ITEM#'!A:B,2,0)</f>
        <v>Costco01</v>
      </c>
      <c r="N245" s="11" t="s">
        <v>1301</v>
      </c>
      <c r="P245" s="12">
        <f>VLOOKUP(I245,'ITEM#'!A:D,4,0)</f>
        <v>-62.27</v>
      </c>
      <c r="Q245" s="11"/>
      <c r="R245" s="13">
        <f t="shared" si="3"/>
        <v>1</v>
      </c>
      <c r="T245" s="1" t="s">
        <v>1289</v>
      </c>
    </row>
    <row r="246" spans="1:20" x14ac:dyDescent="0.2">
      <c r="A246" s="1" t="s">
        <v>1727</v>
      </c>
      <c r="B246" s="1" t="s">
        <v>1739</v>
      </c>
      <c r="C246" s="18">
        <v>44938</v>
      </c>
      <c r="D246" s="8">
        <v>-92.93</v>
      </c>
      <c r="E246" s="27">
        <v>-30.66</v>
      </c>
      <c r="F246" s="27">
        <v>-62.27</v>
      </c>
      <c r="G246" s="18">
        <v>44938</v>
      </c>
      <c r="H246" s="1" t="s">
        <v>1728</v>
      </c>
      <c r="I246" s="19">
        <v>1339334</v>
      </c>
      <c r="J246" s="19" t="s">
        <v>1331</v>
      </c>
      <c r="K246" s="19">
        <v>12211868</v>
      </c>
      <c r="L246" s="28">
        <v>44943</v>
      </c>
      <c r="M246" s="1" t="str">
        <f>VLOOKUP(I246,'ITEM#'!A:B,2,0)</f>
        <v>Costco01</v>
      </c>
      <c r="N246" s="11" t="s">
        <v>1301</v>
      </c>
      <c r="P246" s="12">
        <f>VLOOKUP(I246,'ITEM#'!A:D,4,0)</f>
        <v>-62.27</v>
      </c>
      <c r="Q246" s="11"/>
      <c r="R246" s="13">
        <f t="shared" si="3"/>
        <v>1</v>
      </c>
      <c r="T246" s="1" t="s">
        <v>1289</v>
      </c>
    </row>
    <row r="247" spans="1:20" x14ac:dyDescent="0.2">
      <c r="A247" s="1" t="s">
        <v>1727</v>
      </c>
      <c r="B247" s="1" t="s">
        <v>1740</v>
      </c>
      <c r="C247" s="18">
        <v>44938</v>
      </c>
      <c r="D247" s="8">
        <v>-89.54</v>
      </c>
      <c r="E247" s="27">
        <v>-27.27</v>
      </c>
      <c r="F247" s="27">
        <v>-62.27</v>
      </c>
      <c r="G247" s="18">
        <v>44938</v>
      </c>
      <c r="H247" s="1" t="s">
        <v>1729</v>
      </c>
      <c r="I247" s="19">
        <v>1339334</v>
      </c>
      <c r="J247" s="19" t="s">
        <v>1331</v>
      </c>
      <c r="K247" s="19">
        <v>12211868</v>
      </c>
      <c r="L247" s="28">
        <v>44943</v>
      </c>
      <c r="M247" s="1" t="str">
        <f>VLOOKUP(I247,'ITEM#'!A:B,2,0)</f>
        <v>Costco01</v>
      </c>
      <c r="N247" s="11" t="s">
        <v>1301</v>
      </c>
      <c r="P247" s="12">
        <f>VLOOKUP(I247,'ITEM#'!A:D,4,0)</f>
        <v>-62.27</v>
      </c>
      <c r="Q247" s="11"/>
      <c r="R247" s="13">
        <f t="shared" si="3"/>
        <v>1</v>
      </c>
      <c r="T247" s="1" t="s">
        <v>1289</v>
      </c>
    </row>
    <row r="248" spans="1:20" x14ac:dyDescent="0.2">
      <c r="A248" s="1" t="s">
        <v>1727</v>
      </c>
      <c r="B248" s="1" t="s">
        <v>1741</v>
      </c>
      <c r="C248" s="18">
        <v>44938</v>
      </c>
      <c r="D248" s="8">
        <v>-70.62</v>
      </c>
      <c r="E248" s="27">
        <v>0</v>
      </c>
      <c r="F248" s="27">
        <v>-70.62</v>
      </c>
      <c r="G248" s="18">
        <v>44938</v>
      </c>
      <c r="H248" s="1" t="s">
        <v>1730</v>
      </c>
      <c r="I248" s="19">
        <v>1585900</v>
      </c>
      <c r="J248" s="19" t="s">
        <v>1320</v>
      </c>
      <c r="K248" s="19">
        <v>170107</v>
      </c>
      <c r="L248" s="28">
        <v>44943</v>
      </c>
      <c r="M248" s="1" t="str">
        <f>VLOOKUP(I248,'ITEM#'!A:B,2,0)</f>
        <v>Costco01</v>
      </c>
      <c r="N248" s="11" t="s">
        <v>1291</v>
      </c>
      <c r="P248" s="12">
        <f>VLOOKUP(I248,'ITEM#'!A:D,4,0)</f>
        <v>-70.62</v>
      </c>
      <c r="Q248" s="11"/>
      <c r="R248" s="13">
        <f t="shared" si="3"/>
        <v>1</v>
      </c>
      <c r="T248" s="1" t="s">
        <v>1289</v>
      </c>
    </row>
    <row r="249" spans="1:20" x14ac:dyDescent="0.2">
      <c r="A249" s="1" t="s">
        <v>1727</v>
      </c>
      <c r="B249" s="1" t="s">
        <v>1741</v>
      </c>
      <c r="C249" s="18">
        <v>44938</v>
      </c>
      <c r="D249" s="8">
        <v>-25.55</v>
      </c>
      <c r="E249" s="27">
        <v>0</v>
      </c>
      <c r="F249" s="27">
        <v>-25.55</v>
      </c>
      <c r="G249" s="18">
        <v>44938</v>
      </c>
      <c r="H249" s="1" t="s">
        <v>1730</v>
      </c>
      <c r="I249" s="19">
        <v>1516597</v>
      </c>
      <c r="J249" s="19" t="s">
        <v>1303</v>
      </c>
      <c r="K249" s="19">
        <v>170107</v>
      </c>
      <c r="L249" s="28">
        <v>44943</v>
      </c>
      <c r="M249" s="1" t="str">
        <f>VLOOKUP(I249,'ITEM#'!A:B,2,0)</f>
        <v>Costco01</v>
      </c>
      <c r="N249" s="11" t="s">
        <v>1291</v>
      </c>
      <c r="P249" s="12">
        <f>VLOOKUP(I249,'ITEM#'!A:D,4,0)</f>
        <v>-25.55</v>
      </c>
      <c r="Q249" s="11"/>
      <c r="R249" s="13">
        <f t="shared" si="3"/>
        <v>1</v>
      </c>
      <c r="T249" s="1" t="s">
        <v>1289</v>
      </c>
    </row>
    <row r="250" spans="1:20" x14ac:dyDescent="0.2">
      <c r="A250" s="1" t="s">
        <v>1727</v>
      </c>
      <c r="B250" s="1" t="s">
        <v>1742</v>
      </c>
      <c r="C250" s="18">
        <v>44938</v>
      </c>
      <c r="D250" s="8">
        <v>-96.4</v>
      </c>
      <c r="E250" s="27">
        <v>-10.55</v>
      </c>
      <c r="F250" s="27">
        <v>-85.85</v>
      </c>
      <c r="G250" s="18">
        <v>44938</v>
      </c>
      <c r="H250" s="1" t="s">
        <v>1731</v>
      </c>
      <c r="I250" s="19">
        <v>1662421</v>
      </c>
      <c r="J250" s="19" t="s">
        <v>1300</v>
      </c>
      <c r="K250" s="19">
        <v>170107</v>
      </c>
      <c r="L250" s="28">
        <v>44943</v>
      </c>
      <c r="M250" s="1" t="str">
        <f>VLOOKUP(I250,'ITEM#'!A:B,2,0)</f>
        <v>Costco01</v>
      </c>
      <c r="N250" s="11" t="s">
        <v>1301</v>
      </c>
      <c r="P250" s="12">
        <f>VLOOKUP(I250,'ITEM#'!A:D,4,0)</f>
        <v>-85.85</v>
      </c>
      <c r="Q250" s="11"/>
      <c r="R250" s="13">
        <f t="shared" si="3"/>
        <v>1</v>
      </c>
      <c r="T250" s="1" t="s">
        <v>1289</v>
      </c>
    </row>
    <row r="251" spans="1:20" x14ac:dyDescent="0.2">
      <c r="A251" s="1" t="s">
        <v>1727</v>
      </c>
      <c r="B251" s="1" t="s">
        <v>1743</v>
      </c>
      <c r="C251" s="18">
        <v>44938</v>
      </c>
      <c r="D251" s="8">
        <v>-64.47</v>
      </c>
      <c r="E251" s="27">
        <v>0</v>
      </c>
      <c r="F251" s="27">
        <v>-64.47</v>
      </c>
      <c r="G251" s="18">
        <v>44938</v>
      </c>
      <c r="H251" s="1" t="s">
        <v>1732</v>
      </c>
      <c r="I251" s="19">
        <v>1585797</v>
      </c>
      <c r="J251" s="19" t="s">
        <v>1305</v>
      </c>
      <c r="K251" s="19">
        <v>170107</v>
      </c>
      <c r="L251" s="28">
        <v>44943</v>
      </c>
      <c r="M251" s="1" t="str">
        <f>VLOOKUP(I251,'ITEM#'!A:B,2,0)</f>
        <v>Costco01</v>
      </c>
      <c r="N251" s="11" t="s">
        <v>1291</v>
      </c>
      <c r="P251" s="12">
        <f>VLOOKUP(I251,'ITEM#'!A:D,4,0)</f>
        <v>-64.47</v>
      </c>
      <c r="Q251" s="11"/>
      <c r="R251" s="13">
        <f t="shared" si="3"/>
        <v>1</v>
      </c>
      <c r="T251" s="1" t="s">
        <v>1289</v>
      </c>
    </row>
    <row r="252" spans="1:20" x14ac:dyDescent="0.2">
      <c r="A252" s="1" t="s">
        <v>1727</v>
      </c>
      <c r="B252" s="1" t="s">
        <v>1744</v>
      </c>
      <c r="C252" s="18">
        <v>44938</v>
      </c>
      <c r="D252" s="8">
        <v>-38.08</v>
      </c>
      <c r="E252" s="27">
        <v>-9.93</v>
      </c>
      <c r="F252" s="27">
        <v>-28.15</v>
      </c>
      <c r="G252" s="18">
        <v>44938</v>
      </c>
      <c r="H252" s="1" t="s">
        <v>1733</v>
      </c>
      <c r="I252" s="19">
        <v>1540781</v>
      </c>
      <c r="J252" s="19" t="s">
        <v>1308</v>
      </c>
      <c r="K252" s="19">
        <v>170107</v>
      </c>
      <c r="L252" s="28">
        <v>44943</v>
      </c>
      <c r="M252" s="1" t="str">
        <f>VLOOKUP(I252,'ITEM#'!A:B,2,0)</f>
        <v>Costco01</v>
      </c>
      <c r="N252" s="11" t="s">
        <v>1298</v>
      </c>
      <c r="P252" s="12">
        <f>VLOOKUP(I252,'ITEM#'!A:D,4,0)</f>
        <v>-28.15</v>
      </c>
      <c r="Q252" s="11"/>
      <c r="R252" s="13">
        <f t="shared" si="3"/>
        <v>1</v>
      </c>
      <c r="T252" s="1" t="s">
        <v>1289</v>
      </c>
    </row>
    <row r="253" spans="1:20" x14ac:dyDescent="0.2">
      <c r="A253" s="1" t="s">
        <v>1727</v>
      </c>
      <c r="B253" s="1" t="s">
        <v>1744</v>
      </c>
      <c r="C253" s="18">
        <v>44938</v>
      </c>
      <c r="D253" s="8">
        <v>-38.08</v>
      </c>
      <c r="E253" s="27">
        <v>-9.93</v>
      </c>
      <c r="F253" s="27">
        <v>-28.15</v>
      </c>
      <c r="G253" s="18">
        <v>44938</v>
      </c>
      <c r="H253" s="1" t="s">
        <v>1733</v>
      </c>
      <c r="I253" s="19">
        <v>1540780</v>
      </c>
      <c r="J253" s="19" t="s">
        <v>1334</v>
      </c>
      <c r="K253" s="19">
        <v>170107</v>
      </c>
      <c r="L253" s="28">
        <v>44943</v>
      </c>
      <c r="M253" s="1" t="str">
        <f>VLOOKUP(I253,'ITEM#'!A:B,2,0)</f>
        <v>Costco01</v>
      </c>
      <c r="N253" s="11" t="s">
        <v>1298</v>
      </c>
      <c r="P253" s="12">
        <f>VLOOKUP(I253,'ITEM#'!A:D,4,0)</f>
        <v>-28.15</v>
      </c>
      <c r="Q253" s="11"/>
      <c r="R253" s="13">
        <f t="shared" si="3"/>
        <v>1</v>
      </c>
      <c r="T253" s="1" t="s">
        <v>1289</v>
      </c>
    </row>
    <row r="254" spans="1:20" x14ac:dyDescent="0.2">
      <c r="A254" s="1" t="s">
        <v>1727</v>
      </c>
      <c r="B254" s="1" t="s">
        <v>1745</v>
      </c>
      <c r="C254" s="18">
        <v>44938</v>
      </c>
      <c r="D254" s="8">
        <v>-64.47</v>
      </c>
      <c r="E254" s="27">
        <v>0</v>
      </c>
      <c r="F254" s="27">
        <v>-64.47</v>
      </c>
      <c r="G254" s="18">
        <v>44938</v>
      </c>
      <c r="H254" s="1" t="s">
        <v>1734</v>
      </c>
      <c r="I254" s="19">
        <v>1585793</v>
      </c>
      <c r="J254" s="19" t="s">
        <v>1323</v>
      </c>
      <c r="K254" s="19">
        <v>170107</v>
      </c>
      <c r="L254" s="28">
        <v>44943</v>
      </c>
      <c r="M254" s="1" t="str">
        <f>VLOOKUP(I254,'ITEM#'!A:B,2,0)</f>
        <v>Costco01</v>
      </c>
      <c r="N254" s="11" t="s">
        <v>1291</v>
      </c>
      <c r="P254" s="12">
        <f>VLOOKUP(I254,'ITEM#'!A:D,4,0)</f>
        <v>-64.47</v>
      </c>
      <c r="Q254" s="11"/>
      <c r="R254" s="13">
        <f t="shared" si="3"/>
        <v>1</v>
      </c>
      <c r="T254" s="1" t="s">
        <v>1289</v>
      </c>
    </row>
    <row r="255" spans="1:20" x14ac:dyDescent="0.2">
      <c r="A255" s="1" t="s">
        <v>1727</v>
      </c>
      <c r="B255" s="1" t="s">
        <v>1746</v>
      </c>
      <c r="C255" s="18">
        <v>44938</v>
      </c>
      <c r="D255" s="8">
        <v>-87.6</v>
      </c>
      <c r="E255" s="27">
        <v>-10.25</v>
      </c>
      <c r="F255" s="27">
        <v>-77.349999999999994</v>
      </c>
      <c r="G255" s="18">
        <v>44938</v>
      </c>
      <c r="H255" s="1" t="s">
        <v>1735</v>
      </c>
      <c r="I255" s="19">
        <v>1662420</v>
      </c>
      <c r="J255" s="19" t="s">
        <v>1318</v>
      </c>
      <c r="K255" s="19">
        <v>170107</v>
      </c>
      <c r="L255" s="28">
        <v>44943</v>
      </c>
      <c r="M255" s="1" t="str">
        <f>VLOOKUP(I255,'ITEM#'!A:B,2,0)</f>
        <v>Costco01</v>
      </c>
      <c r="N255" s="11" t="s">
        <v>1301</v>
      </c>
      <c r="P255" s="12">
        <f>VLOOKUP(I255,'ITEM#'!A:D,4,0)</f>
        <v>-77.349999999999994</v>
      </c>
      <c r="Q255" s="11"/>
      <c r="R255" s="13">
        <f t="shared" si="3"/>
        <v>1</v>
      </c>
      <c r="T255" s="1" t="s">
        <v>1289</v>
      </c>
    </row>
    <row r="256" spans="1:20" x14ac:dyDescent="0.2">
      <c r="A256" s="1" t="s">
        <v>1727</v>
      </c>
      <c r="B256" s="1" t="s">
        <v>1747</v>
      </c>
      <c r="C256" s="18">
        <v>44938</v>
      </c>
      <c r="D256" s="8">
        <v>-50.1</v>
      </c>
      <c r="E256" s="27">
        <v>-12.22</v>
      </c>
      <c r="F256" s="27">
        <v>-37.880000000000003</v>
      </c>
      <c r="G256" s="18">
        <v>44938</v>
      </c>
      <c r="H256" s="1" t="s">
        <v>1736</v>
      </c>
      <c r="I256" s="19">
        <v>1408973</v>
      </c>
      <c r="J256" s="19" t="s">
        <v>1310</v>
      </c>
      <c r="K256" s="19">
        <v>170107</v>
      </c>
      <c r="L256" s="28">
        <v>44943</v>
      </c>
      <c r="M256" s="1" t="str">
        <f>VLOOKUP(I256,'ITEM#'!A:B,2,0)</f>
        <v>Costco01</v>
      </c>
      <c r="N256" s="11" t="s">
        <v>1311</v>
      </c>
      <c r="P256" s="12">
        <f>VLOOKUP(I256,'ITEM#'!A:D,4,0)</f>
        <v>-37.880000000000003</v>
      </c>
      <c r="Q256" s="11"/>
      <c r="R256" s="13">
        <f t="shared" si="3"/>
        <v>1</v>
      </c>
      <c r="T256" s="1" t="s">
        <v>1289</v>
      </c>
    </row>
    <row r="257" spans="1:20" x14ac:dyDescent="0.2">
      <c r="A257" s="1" t="s">
        <v>1727</v>
      </c>
      <c r="B257" s="1" t="s">
        <v>1747</v>
      </c>
      <c r="C257" s="18">
        <v>44938</v>
      </c>
      <c r="D257" s="8">
        <v>-87.6</v>
      </c>
      <c r="E257" s="27">
        <v>-10.25</v>
      </c>
      <c r="F257" s="27">
        <v>-77.349999999999994</v>
      </c>
      <c r="G257" s="18">
        <v>44938</v>
      </c>
      <c r="H257" s="1" t="s">
        <v>1736</v>
      </c>
      <c r="I257" s="19">
        <v>1662420</v>
      </c>
      <c r="J257" s="19" t="s">
        <v>1318</v>
      </c>
      <c r="K257" s="19">
        <v>170107</v>
      </c>
      <c r="L257" s="28">
        <v>44943</v>
      </c>
      <c r="M257" s="1" t="str">
        <f>VLOOKUP(I257,'ITEM#'!A:B,2,0)</f>
        <v>Costco01</v>
      </c>
      <c r="N257" s="11" t="s">
        <v>1301</v>
      </c>
      <c r="P257" s="12">
        <f>VLOOKUP(I257,'ITEM#'!A:D,4,0)</f>
        <v>-77.349999999999994</v>
      </c>
      <c r="Q257" s="11"/>
      <c r="R257" s="13">
        <f t="shared" si="3"/>
        <v>1</v>
      </c>
      <c r="T257" s="1" t="s">
        <v>1289</v>
      </c>
    </row>
    <row r="258" spans="1:20" x14ac:dyDescent="0.2">
      <c r="A258" s="1" t="s">
        <v>1727</v>
      </c>
      <c r="B258" s="1" t="s">
        <v>1748</v>
      </c>
      <c r="C258" s="18">
        <v>44938</v>
      </c>
      <c r="D258" s="8">
        <v>-70.62</v>
      </c>
      <c r="E258" s="27">
        <v>0</v>
      </c>
      <c r="F258" s="27">
        <v>-70.62</v>
      </c>
      <c r="G258" s="18">
        <v>44938</v>
      </c>
      <c r="H258" s="1" t="s">
        <v>1737</v>
      </c>
      <c r="I258" s="19">
        <v>1585902</v>
      </c>
      <c r="J258" s="19" t="s">
        <v>1343</v>
      </c>
      <c r="K258" s="19">
        <v>170107</v>
      </c>
      <c r="L258" s="28">
        <v>44943</v>
      </c>
      <c r="M258" s="1" t="str">
        <f>VLOOKUP(I258,'ITEM#'!A:B,2,0)</f>
        <v>Costco01</v>
      </c>
      <c r="N258" s="11" t="s">
        <v>1291</v>
      </c>
      <c r="P258" s="12">
        <f>VLOOKUP(I258,'ITEM#'!A:D,4,0)</f>
        <v>-70.62</v>
      </c>
      <c r="Q258" s="11"/>
      <c r="R258" s="13">
        <f t="shared" ref="R258:R321" si="4">F258/P258</f>
        <v>1</v>
      </c>
      <c r="T258" s="1" t="s">
        <v>1289</v>
      </c>
    </row>
    <row r="259" spans="1:20" x14ac:dyDescent="0.2">
      <c r="A259" s="1" t="s">
        <v>1727</v>
      </c>
      <c r="B259" s="1" t="s">
        <v>1749</v>
      </c>
      <c r="C259" s="18">
        <v>44938</v>
      </c>
      <c r="D259" s="8">
        <v>-38.08</v>
      </c>
      <c r="E259" s="27">
        <v>-9.93</v>
      </c>
      <c r="F259" s="27">
        <v>-28.15</v>
      </c>
      <c r="G259" s="18">
        <v>44938</v>
      </c>
      <c r="H259" s="1" t="s">
        <v>1738</v>
      </c>
      <c r="I259" s="19">
        <v>1540781</v>
      </c>
      <c r="J259" s="19" t="s">
        <v>1308</v>
      </c>
      <c r="K259" s="19">
        <v>170107</v>
      </c>
      <c r="L259" s="28">
        <v>44943</v>
      </c>
      <c r="M259" s="1" t="str">
        <f>VLOOKUP(I259,'ITEM#'!A:B,2,0)</f>
        <v>Costco01</v>
      </c>
      <c r="N259" s="11" t="s">
        <v>1298</v>
      </c>
      <c r="P259" s="12">
        <f>VLOOKUP(I259,'ITEM#'!A:D,4,0)</f>
        <v>-28.15</v>
      </c>
      <c r="Q259" s="11"/>
      <c r="R259" s="13">
        <f t="shared" si="4"/>
        <v>1</v>
      </c>
      <c r="T259" s="1" t="s">
        <v>1289</v>
      </c>
    </row>
    <row r="260" spans="1:20" x14ac:dyDescent="0.2">
      <c r="A260" s="1" t="s">
        <v>1727</v>
      </c>
      <c r="B260" s="1" t="s">
        <v>1749</v>
      </c>
      <c r="C260" s="18">
        <v>44938</v>
      </c>
      <c r="D260" s="8">
        <v>-96.4</v>
      </c>
      <c r="E260" s="27">
        <v>-10.55</v>
      </c>
      <c r="F260" s="27">
        <v>-85.85</v>
      </c>
      <c r="G260" s="18">
        <v>44938</v>
      </c>
      <c r="H260" s="1" t="s">
        <v>1738</v>
      </c>
      <c r="I260" s="19">
        <v>1662421</v>
      </c>
      <c r="J260" s="19" t="s">
        <v>1300</v>
      </c>
      <c r="K260" s="19">
        <v>170107</v>
      </c>
      <c r="L260" s="28">
        <v>44943</v>
      </c>
      <c r="M260" s="1" t="str">
        <f>VLOOKUP(I260,'ITEM#'!A:B,2,0)</f>
        <v>Costco01</v>
      </c>
      <c r="N260" s="11" t="s">
        <v>1301</v>
      </c>
      <c r="P260" s="12">
        <f>VLOOKUP(I260,'ITEM#'!A:D,4,0)</f>
        <v>-85.85</v>
      </c>
      <c r="Q260" s="11"/>
      <c r="R260" s="13">
        <f t="shared" si="4"/>
        <v>1</v>
      </c>
      <c r="T260" s="1" t="s">
        <v>1289</v>
      </c>
    </row>
    <row r="261" spans="1:20" x14ac:dyDescent="0.2">
      <c r="A261" s="1" t="s">
        <v>1750</v>
      </c>
      <c r="B261" s="1" t="s">
        <v>1846</v>
      </c>
      <c r="C261" s="18">
        <v>44939</v>
      </c>
      <c r="D261" s="8">
        <v>-89.18</v>
      </c>
      <c r="E261" s="27">
        <v>-26.91</v>
      </c>
      <c r="F261" s="27">
        <v>-62.27</v>
      </c>
      <c r="G261" s="18">
        <v>44939</v>
      </c>
      <c r="H261" s="1" t="s">
        <v>1751</v>
      </c>
      <c r="I261" s="19">
        <v>1339334</v>
      </c>
      <c r="J261" s="19" t="s">
        <v>1331</v>
      </c>
      <c r="K261" s="19">
        <v>12212058</v>
      </c>
      <c r="L261" s="28">
        <v>44944</v>
      </c>
      <c r="M261" s="1" t="str">
        <f>VLOOKUP(I261,'ITEM#'!A:B,2,0)</f>
        <v>Costco01</v>
      </c>
      <c r="N261" s="11" t="s">
        <v>1301</v>
      </c>
      <c r="P261" s="12">
        <f>VLOOKUP(I261,'ITEM#'!A:D,4,0)</f>
        <v>-62.27</v>
      </c>
      <c r="Q261" s="11"/>
      <c r="R261" s="13">
        <f t="shared" si="4"/>
        <v>1</v>
      </c>
      <c r="T261" s="1" t="s">
        <v>1289</v>
      </c>
    </row>
    <row r="262" spans="1:20" x14ac:dyDescent="0.2">
      <c r="A262" s="1" t="s">
        <v>1750</v>
      </c>
      <c r="B262" s="1" t="s">
        <v>1847</v>
      </c>
      <c r="C262" s="18">
        <v>44941</v>
      </c>
      <c r="D262" s="8">
        <v>-42.07</v>
      </c>
      <c r="E262" s="27">
        <v>0</v>
      </c>
      <c r="F262" s="27">
        <v>-42.07</v>
      </c>
      <c r="G262" s="18">
        <v>44941</v>
      </c>
      <c r="H262" s="1" t="s">
        <v>1752</v>
      </c>
      <c r="I262" s="19">
        <v>1514691</v>
      </c>
      <c r="J262" s="19" t="s">
        <v>1293</v>
      </c>
      <c r="K262" s="19">
        <v>170435</v>
      </c>
      <c r="L262" s="28">
        <v>44944</v>
      </c>
      <c r="M262" s="1" t="str">
        <f>VLOOKUP(I262,'ITEM#'!A:B,2,0)</f>
        <v>Costco01</v>
      </c>
      <c r="N262" s="11" t="s">
        <v>1291</v>
      </c>
      <c r="O262" s="1"/>
      <c r="P262" s="12">
        <f>VLOOKUP(I262,'ITEM#'!A:D,4,0)</f>
        <v>-42.07</v>
      </c>
      <c r="Q262" s="11"/>
      <c r="R262" s="13">
        <f t="shared" si="4"/>
        <v>1</v>
      </c>
      <c r="T262" s="1" t="s">
        <v>1289</v>
      </c>
    </row>
    <row r="263" spans="1:20" x14ac:dyDescent="0.2">
      <c r="A263" s="1" t="s">
        <v>1750</v>
      </c>
      <c r="B263" s="1" t="s">
        <v>1848</v>
      </c>
      <c r="C263" s="18">
        <v>44942</v>
      </c>
      <c r="D263" s="8">
        <v>-96.4</v>
      </c>
      <c r="E263" s="27">
        <v>-10.55</v>
      </c>
      <c r="F263" s="27">
        <v>-85.85</v>
      </c>
      <c r="G263" s="18">
        <v>44942</v>
      </c>
      <c r="H263" s="1" t="s">
        <v>1753</v>
      </c>
      <c r="I263" s="19">
        <v>1662421</v>
      </c>
      <c r="J263" s="19" t="s">
        <v>1300</v>
      </c>
      <c r="K263" s="19">
        <v>170435</v>
      </c>
      <c r="L263" s="28">
        <v>44944</v>
      </c>
      <c r="M263" s="1" t="str">
        <f>VLOOKUP(I263,'ITEM#'!A:B,2,0)</f>
        <v>Costco01</v>
      </c>
      <c r="N263" s="11" t="s">
        <v>1301</v>
      </c>
      <c r="O263" s="1"/>
      <c r="P263" s="12">
        <f>VLOOKUP(I263,'ITEM#'!A:D,4,0)</f>
        <v>-85.85</v>
      </c>
      <c r="Q263" s="11"/>
      <c r="R263" s="13">
        <f t="shared" si="4"/>
        <v>1</v>
      </c>
      <c r="T263" s="1" t="s">
        <v>1289</v>
      </c>
    </row>
    <row r="264" spans="1:20" x14ac:dyDescent="0.2">
      <c r="A264" s="1" t="s">
        <v>1750</v>
      </c>
      <c r="B264" s="1" t="s">
        <v>1849</v>
      </c>
      <c r="C264" s="18">
        <v>44939</v>
      </c>
      <c r="D264" s="8">
        <v>-42.07</v>
      </c>
      <c r="E264" s="27">
        <v>0</v>
      </c>
      <c r="F264" s="27">
        <v>-42.07</v>
      </c>
      <c r="G264" s="18">
        <v>44939</v>
      </c>
      <c r="H264" s="1" t="s">
        <v>1754</v>
      </c>
      <c r="I264" s="19">
        <v>1514691</v>
      </c>
      <c r="J264" s="19" t="s">
        <v>1293</v>
      </c>
      <c r="K264" s="19">
        <v>170435</v>
      </c>
      <c r="L264" s="28">
        <v>44944</v>
      </c>
      <c r="M264" s="1" t="str">
        <f>VLOOKUP(I264,'ITEM#'!A:B,2,0)</f>
        <v>Costco01</v>
      </c>
      <c r="N264" s="11" t="s">
        <v>1291</v>
      </c>
      <c r="O264" s="1"/>
      <c r="P264" s="12">
        <f>VLOOKUP(I264,'ITEM#'!A:D,4,0)</f>
        <v>-42.07</v>
      </c>
      <c r="Q264" s="11"/>
      <c r="R264" s="13">
        <f t="shared" si="4"/>
        <v>1</v>
      </c>
      <c r="T264" s="1" t="s">
        <v>1289</v>
      </c>
    </row>
    <row r="265" spans="1:20" x14ac:dyDescent="0.2">
      <c r="A265" s="1" t="s">
        <v>1750</v>
      </c>
      <c r="B265" s="1" t="s">
        <v>1850</v>
      </c>
      <c r="C265" s="18">
        <v>44941</v>
      </c>
      <c r="D265" s="8">
        <v>-64.47</v>
      </c>
      <c r="E265" s="27">
        <v>0</v>
      </c>
      <c r="F265" s="27">
        <v>-64.47</v>
      </c>
      <c r="G265" s="18">
        <v>44941</v>
      </c>
      <c r="H265" s="1" t="s">
        <v>1755</v>
      </c>
      <c r="I265" s="19">
        <v>1585797</v>
      </c>
      <c r="J265" s="19" t="s">
        <v>1305</v>
      </c>
      <c r="K265" s="19">
        <v>170435</v>
      </c>
      <c r="L265" s="28">
        <v>44944</v>
      </c>
      <c r="M265" s="1" t="str">
        <f>VLOOKUP(I265,'ITEM#'!A:B,2,0)</f>
        <v>Costco01</v>
      </c>
      <c r="N265" s="11" t="s">
        <v>1291</v>
      </c>
      <c r="O265" s="1"/>
      <c r="P265" s="12">
        <f>VLOOKUP(I265,'ITEM#'!A:D,4,0)</f>
        <v>-64.47</v>
      </c>
      <c r="Q265" s="11"/>
      <c r="R265" s="13">
        <f t="shared" si="4"/>
        <v>1</v>
      </c>
      <c r="T265" s="1" t="s">
        <v>1289</v>
      </c>
    </row>
    <row r="266" spans="1:20" x14ac:dyDescent="0.2">
      <c r="A266" s="1" t="s">
        <v>1750</v>
      </c>
      <c r="B266" s="1" t="s">
        <v>1851</v>
      </c>
      <c r="C266" s="18">
        <v>44941</v>
      </c>
      <c r="D266" s="8">
        <v>-64.47</v>
      </c>
      <c r="E266" s="27">
        <v>0</v>
      </c>
      <c r="F266" s="27">
        <v>-64.47</v>
      </c>
      <c r="G266" s="18">
        <v>44941</v>
      </c>
      <c r="H266" s="1" t="s">
        <v>1756</v>
      </c>
      <c r="I266" s="19">
        <v>1585797</v>
      </c>
      <c r="J266" s="19" t="s">
        <v>1305</v>
      </c>
      <c r="K266" s="19">
        <v>170435</v>
      </c>
      <c r="L266" s="28">
        <v>44944</v>
      </c>
      <c r="M266" s="1" t="str">
        <f>VLOOKUP(I266,'ITEM#'!A:B,2,0)</f>
        <v>Costco01</v>
      </c>
      <c r="N266" s="11" t="s">
        <v>1291</v>
      </c>
      <c r="O266" s="1"/>
      <c r="P266" s="12">
        <f>VLOOKUP(I266,'ITEM#'!A:D,4,0)</f>
        <v>-64.47</v>
      </c>
      <c r="Q266" s="11"/>
      <c r="R266" s="13">
        <f t="shared" si="4"/>
        <v>1</v>
      </c>
      <c r="T266" s="1" t="s">
        <v>1289</v>
      </c>
    </row>
    <row r="267" spans="1:20" x14ac:dyDescent="0.2">
      <c r="A267" s="1" t="s">
        <v>1750</v>
      </c>
      <c r="B267" s="1" t="s">
        <v>1852</v>
      </c>
      <c r="C267" s="18">
        <v>44941</v>
      </c>
      <c r="D267" s="8">
        <v>-42.07</v>
      </c>
      <c r="E267" s="27">
        <v>0</v>
      </c>
      <c r="F267" s="27">
        <v>-42.07</v>
      </c>
      <c r="G267" s="18">
        <v>44941</v>
      </c>
      <c r="H267" s="1" t="s">
        <v>1757</v>
      </c>
      <c r="I267" s="19">
        <v>1514684</v>
      </c>
      <c r="J267" s="19" t="s">
        <v>1324</v>
      </c>
      <c r="K267" s="19">
        <v>170435</v>
      </c>
      <c r="L267" s="28">
        <v>44944</v>
      </c>
      <c r="M267" s="1" t="str">
        <f>VLOOKUP(I267,'ITEM#'!A:B,2,0)</f>
        <v>Costco01</v>
      </c>
      <c r="N267" s="11" t="s">
        <v>1291</v>
      </c>
      <c r="O267" s="1"/>
      <c r="P267" s="12">
        <f>VLOOKUP(I267,'ITEM#'!A:D,4,0)</f>
        <v>-42.07</v>
      </c>
      <c r="Q267" s="11"/>
      <c r="R267" s="13">
        <f t="shared" si="4"/>
        <v>1</v>
      </c>
      <c r="T267" s="1" t="s">
        <v>1289</v>
      </c>
    </row>
    <row r="268" spans="1:20" x14ac:dyDescent="0.2">
      <c r="A268" s="1" t="s">
        <v>1750</v>
      </c>
      <c r="B268" s="1" t="s">
        <v>1853</v>
      </c>
      <c r="C268" s="18">
        <v>44941</v>
      </c>
      <c r="D268" s="8">
        <v>-64.47</v>
      </c>
      <c r="E268" s="27">
        <v>0</v>
      </c>
      <c r="F268" s="27">
        <v>-64.47</v>
      </c>
      <c r="G268" s="18">
        <v>44941</v>
      </c>
      <c r="H268" s="1" t="s">
        <v>1758</v>
      </c>
      <c r="I268" s="19">
        <v>1585797</v>
      </c>
      <c r="J268" s="19" t="s">
        <v>1305</v>
      </c>
      <c r="K268" s="19">
        <v>170435</v>
      </c>
      <c r="L268" s="28">
        <v>44944</v>
      </c>
      <c r="M268" s="1" t="str">
        <f>VLOOKUP(I268,'ITEM#'!A:B,2,0)</f>
        <v>Costco01</v>
      </c>
      <c r="N268" s="11" t="s">
        <v>1291</v>
      </c>
      <c r="O268" s="1"/>
      <c r="P268" s="12">
        <f>VLOOKUP(I268,'ITEM#'!A:D,4,0)</f>
        <v>-64.47</v>
      </c>
      <c r="Q268" s="11"/>
      <c r="R268" s="13">
        <f t="shared" si="4"/>
        <v>1</v>
      </c>
      <c r="T268" s="1" t="s">
        <v>1289</v>
      </c>
    </row>
    <row r="269" spans="1:20" x14ac:dyDescent="0.2">
      <c r="A269" s="1" t="s">
        <v>1750</v>
      </c>
      <c r="B269" s="1" t="s">
        <v>1854</v>
      </c>
      <c r="C269" s="18">
        <v>44939</v>
      </c>
      <c r="D269" s="8">
        <v>-42.07</v>
      </c>
      <c r="E269" s="27">
        <v>0</v>
      </c>
      <c r="F269" s="27">
        <v>-42.07</v>
      </c>
      <c r="G269" s="18">
        <v>44939</v>
      </c>
      <c r="H269" s="1" t="s">
        <v>1759</v>
      </c>
      <c r="I269" s="19">
        <v>1514688</v>
      </c>
      <c r="J269" s="19" t="s">
        <v>1304</v>
      </c>
      <c r="K269" s="19">
        <v>170435</v>
      </c>
      <c r="L269" s="28">
        <v>44944</v>
      </c>
      <c r="M269" s="1" t="str">
        <f>VLOOKUP(I269,'ITEM#'!A:B,2,0)</f>
        <v>Costco01</v>
      </c>
      <c r="N269" s="11" t="s">
        <v>1291</v>
      </c>
      <c r="O269" s="1"/>
      <c r="P269" s="12">
        <f>VLOOKUP(I269,'ITEM#'!A:D,4,0)</f>
        <v>-42.07</v>
      </c>
      <c r="Q269" s="11"/>
      <c r="R269" s="13">
        <f t="shared" si="4"/>
        <v>1</v>
      </c>
      <c r="T269" s="1" t="s">
        <v>1289</v>
      </c>
    </row>
    <row r="270" spans="1:20" x14ac:dyDescent="0.2">
      <c r="A270" s="1" t="s">
        <v>1750</v>
      </c>
      <c r="B270" s="1" t="s">
        <v>1855</v>
      </c>
      <c r="C270" s="18">
        <v>44941</v>
      </c>
      <c r="D270" s="8">
        <v>-39</v>
      </c>
      <c r="E270" s="27">
        <v>0</v>
      </c>
      <c r="F270" s="27">
        <v>-39</v>
      </c>
      <c r="G270" s="18">
        <v>44941</v>
      </c>
      <c r="H270" s="1" t="s">
        <v>1760</v>
      </c>
      <c r="I270" s="19">
        <v>1529946</v>
      </c>
      <c r="J270" s="19" t="s">
        <v>1306</v>
      </c>
      <c r="K270" s="19">
        <v>170435</v>
      </c>
      <c r="L270" s="28">
        <v>44944</v>
      </c>
      <c r="M270" s="1" t="str">
        <f>VLOOKUP(I270,'ITEM#'!A:B,2,0)</f>
        <v>Costco01</v>
      </c>
      <c r="N270" s="11" t="s">
        <v>1291</v>
      </c>
      <c r="O270" s="1"/>
      <c r="P270" s="12">
        <f>VLOOKUP(I270,'ITEM#'!A:D,4,0)</f>
        <v>-39</v>
      </c>
      <c r="Q270" s="11"/>
      <c r="R270" s="13">
        <f t="shared" si="4"/>
        <v>1</v>
      </c>
      <c r="T270" s="1" t="s">
        <v>1289</v>
      </c>
    </row>
    <row r="271" spans="1:20" x14ac:dyDescent="0.2">
      <c r="A271" s="1" t="s">
        <v>1750</v>
      </c>
      <c r="B271" s="1" t="s">
        <v>1856</v>
      </c>
      <c r="C271" s="18">
        <v>44940</v>
      </c>
      <c r="D271" s="8">
        <v>-51.48</v>
      </c>
      <c r="E271" s="27">
        <v>-17.18</v>
      </c>
      <c r="F271" s="27">
        <v>-34.299999999999997</v>
      </c>
      <c r="G271" s="18">
        <v>44940</v>
      </c>
      <c r="H271" s="1" t="s">
        <v>1761</v>
      </c>
      <c r="I271" s="19">
        <v>1408975</v>
      </c>
      <c r="J271" s="19" t="s">
        <v>1335</v>
      </c>
      <c r="K271" s="19">
        <v>170435</v>
      </c>
      <c r="L271" s="28">
        <v>44944</v>
      </c>
      <c r="M271" s="1" t="str">
        <f>VLOOKUP(I271,'ITEM#'!A:B,2,0)</f>
        <v>Costco01</v>
      </c>
      <c r="N271" s="11" t="s">
        <v>1311</v>
      </c>
      <c r="O271" s="1"/>
      <c r="P271" s="12">
        <f>VLOOKUP(I271,'ITEM#'!A:D,4,0)</f>
        <v>-17.149999999999999</v>
      </c>
      <c r="Q271" s="11"/>
      <c r="R271" s="13">
        <f t="shared" si="4"/>
        <v>2</v>
      </c>
      <c r="T271" s="1" t="s">
        <v>1289</v>
      </c>
    </row>
    <row r="272" spans="1:20" x14ac:dyDescent="0.2">
      <c r="A272" s="1" t="s">
        <v>1750</v>
      </c>
      <c r="B272" s="1" t="s">
        <v>1857</v>
      </c>
      <c r="C272" s="18">
        <v>44939</v>
      </c>
      <c r="D272" s="8">
        <v>-22.78</v>
      </c>
      <c r="E272" s="27">
        <v>0</v>
      </c>
      <c r="F272" s="27">
        <v>-22.78</v>
      </c>
      <c r="G272" s="18">
        <v>44939</v>
      </c>
      <c r="H272" s="1" t="s">
        <v>1762</v>
      </c>
      <c r="I272" s="19">
        <v>1529944</v>
      </c>
      <c r="J272" s="19" t="s">
        <v>1330</v>
      </c>
      <c r="K272" s="19">
        <v>170435</v>
      </c>
      <c r="L272" s="28">
        <v>44944</v>
      </c>
      <c r="M272" s="1" t="str">
        <f>VLOOKUP(I272,'ITEM#'!A:B,2,0)</f>
        <v>Costco01</v>
      </c>
      <c r="N272" s="11" t="s">
        <v>1291</v>
      </c>
      <c r="O272" s="1"/>
      <c r="P272" s="12">
        <f>VLOOKUP(I272,'ITEM#'!A:D,4,0)</f>
        <v>-22.78</v>
      </c>
      <c r="Q272" s="11"/>
      <c r="R272" s="13">
        <f t="shared" si="4"/>
        <v>1</v>
      </c>
      <c r="T272" s="1" t="s">
        <v>1289</v>
      </c>
    </row>
    <row r="273" spans="1:20" x14ac:dyDescent="0.2">
      <c r="A273" s="1" t="s">
        <v>1750</v>
      </c>
      <c r="B273" s="1" t="s">
        <v>1858</v>
      </c>
      <c r="C273" s="18">
        <v>44939</v>
      </c>
      <c r="D273" s="8">
        <v>-87.6</v>
      </c>
      <c r="E273" s="27">
        <v>-10.25</v>
      </c>
      <c r="F273" s="27">
        <v>-77.349999999999994</v>
      </c>
      <c r="G273" s="18">
        <v>44939</v>
      </c>
      <c r="H273" s="1" t="s">
        <v>1763</v>
      </c>
      <c r="I273" s="19">
        <v>1662420</v>
      </c>
      <c r="J273" s="19" t="s">
        <v>1318</v>
      </c>
      <c r="K273" s="19">
        <v>170435</v>
      </c>
      <c r="L273" s="28">
        <v>44944</v>
      </c>
      <c r="M273" s="1" t="str">
        <f>VLOOKUP(I273,'ITEM#'!A:B,2,0)</f>
        <v>Costco01</v>
      </c>
      <c r="N273" s="11" t="s">
        <v>1301</v>
      </c>
      <c r="O273" s="1"/>
      <c r="P273" s="12">
        <f>VLOOKUP(I273,'ITEM#'!A:D,4,0)</f>
        <v>-77.349999999999994</v>
      </c>
      <c r="Q273" s="11"/>
      <c r="R273" s="13">
        <f t="shared" si="4"/>
        <v>1</v>
      </c>
      <c r="T273" s="1" t="s">
        <v>1289</v>
      </c>
    </row>
    <row r="274" spans="1:20" x14ac:dyDescent="0.2">
      <c r="A274" s="1" t="s">
        <v>1750</v>
      </c>
      <c r="B274" s="1" t="s">
        <v>1858</v>
      </c>
      <c r="C274" s="18">
        <v>44939</v>
      </c>
      <c r="D274" s="8">
        <v>-192.8</v>
      </c>
      <c r="E274" s="27">
        <v>-21.1</v>
      </c>
      <c r="F274" s="27">
        <v>-171.7</v>
      </c>
      <c r="G274" s="18">
        <v>44939</v>
      </c>
      <c r="H274" s="1" t="s">
        <v>1763</v>
      </c>
      <c r="I274" s="19">
        <v>1662421</v>
      </c>
      <c r="J274" s="19" t="s">
        <v>1300</v>
      </c>
      <c r="K274" s="19">
        <v>170435</v>
      </c>
      <c r="L274" s="28">
        <v>44944</v>
      </c>
      <c r="M274" s="1" t="str">
        <f>VLOOKUP(I274,'ITEM#'!A:B,2,0)</f>
        <v>Costco01</v>
      </c>
      <c r="N274" s="11" t="s">
        <v>1301</v>
      </c>
      <c r="O274" s="1"/>
      <c r="P274" s="12">
        <f>VLOOKUP(I274,'ITEM#'!A:D,4,0)</f>
        <v>-85.85</v>
      </c>
      <c r="Q274" s="11"/>
      <c r="R274" s="13">
        <f t="shared" si="4"/>
        <v>2</v>
      </c>
      <c r="T274" s="1" t="s">
        <v>1289</v>
      </c>
    </row>
    <row r="275" spans="1:20" x14ac:dyDescent="0.2">
      <c r="A275" s="1" t="s">
        <v>1750</v>
      </c>
      <c r="B275" s="1" t="s">
        <v>1859</v>
      </c>
      <c r="C275" s="18">
        <v>44939</v>
      </c>
      <c r="D275" s="8">
        <v>-96.4</v>
      </c>
      <c r="E275" s="27">
        <v>-10.55</v>
      </c>
      <c r="F275" s="27">
        <v>-85.85</v>
      </c>
      <c r="G275" s="18">
        <v>44939</v>
      </c>
      <c r="H275" s="1" t="s">
        <v>1764</v>
      </c>
      <c r="I275" s="19">
        <v>1662421</v>
      </c>
      <c r="J275" s="19" t="s">
        <v>1300</v>
      </c>
      <c r="K275" s="19">
        <v>170435</v>
      </c>
      <c r="L275" s="28">
        <v>44944</v>
      </c>
      <c r="M275" s="1" t="str">
        <f>VLOOKUP(I275,'ITEM#'!A:B,2,0)</f>
        <v>Costco01</v>
      </c>
      <c r="N275" s="11" t="s">
        <v>1301</v>
      </c>
      <c r="O275" s="1"/>
      <c r="P275" s="12">
        <f>VLOOKUP(I275,'ITEM#'!A:D,4,0)</f>
        <v>-85.85</v>
      </c>
      <c r="Q275" s="11"/>
      <c r="R275" s="13">
        <f t="shared" si="4"/>
        <v>1</v>
      </c>
      <c r="T275" s="1" t="s">
        <v>1289</v>
      </c>
    </row>
    <row r="276" spans="1:20" x14ac:dyDescent="0.2">
      <c r="A276" s="1" t="s">
        <v>1750</v>
      </c>
      <c r="B276" s="1" t="s">
        <v>1860</v>
      </c>
      <c r="C276" s="18">
        <v>44942</v>
      </c>
      <c r="D276" s="8">
        <v>-42.07</v>
      </c>
      <c r="E276" s="27">
        <v>0</v>
      </c>
      <c r="F276" s="27">
        <v>-42.07</v>
      </c>
      <c r="G276" s="18">
        <v>44942</v>
      </c>
      <c r="H276" s="1" t="s">
        <v>1765</v>
      </c>
      <c r="I276" s="19">
        <v>1514691</v>
      </c>
      <c r="J276" s="19" t="s">
        <v>1293</v>
      </c>
      <c r="K276" s="19">
        <v>170435</v>
      </c>
      <c r="L276" s="28">
        <v>44944</v>
      </c>
      <c r="M276" s="1" t="str">
        <f>VLOOKUP(I276,'ITEM#'!A:B,2,0)</f>
        <v>Costco01</v>
      </c>
      <c r="N276" s="11" t="s">
        <v>1291</v>
      </c>
      <c r="O276" s="1"/>
      <c r="P276" s="12">
        <f>VLOOKUP(I276,'ITEM#'!A:D,4,0)</f>
        <v>-42.07</v>
      </c>
      <c r="Q276" s="11"/>
      <c r="R276" s="13">
        <f t="shared" si="4"/>
        <v>1</v>
      </c>
      <c r="T276" s="1" t="s">
        <v>1289</v>
      </c>
    </row>
    <row r="277" spans="1:20" x14ac:dyDescent="0.2">
      <c r="A277" s="1" t="s">
        <v>1750</v>
      </c>
      <c r="B277" s="1" t="s">
        <v>1861</v>
      </c>
      <c r="C277" s="18">
        <v>44939</v>
      </c>
      <c r="D277" s="8">
        <v>-175.2</v>
      </c>
      <c r="E277" s="27">
        <v>-20.5</v>
      </c>
      <c r="F277" s="27">
        <v>-154.69999999999999</v>
      </c>
      <c r="G277" s="18">
        <v>44939</v>
      </c>
      <c r="H277" s="1" t="s">
        <v>1766</v>
      </c>
      <c r="I277" s="19">
        <v>1662420</v>
      </c>
      <c r="J277" s="19" t="s">
        <v>1318</v>
      </c>
      <c r="K277" s="19">
        <v>170435</v>
      </c>
      <c r="L277" s="28">
        <v>44944</v>
      </c>
      <c r="M277" s="1" t="str">
        <f>VLOOKUP(I277,'ITEM#'!A:B,2,0)</f>
        <v>Costco01</v>
      </c>
      <c r="N277" s="11" t="s">
        <v>1301</v>
      </c>
      <c r="O277" s="1"/>
      <c r="P277" s="12">
        <f>VLOOKUP(I277,'ITEM#'!A:D,4,0)</f>
        <v>-77.349999999999994</v>
      </c>
      <c r="Q277" s="11"/>
      <c r="R277" s="13">
        <f t="shared" si="4"/>
        <v>2</v>
      </c>
      <c r="T277" s="1" t="s">
        <v>1289</v>
      </c>
    </row>
    <row r="278" spans="1:20" x14ac:dyDescent="0.2">
      <c r="A278" s="1" t="s">
        <v>1750</v>
      </c>
      <c r="B278" s="1" t="s">
        <v>1861</v>
      </c>
      <c r="C278" s="18">
        <v>44939</v>
      </c>
      <c r="D278" s="8">
        <v>-289.2</v>
      </c>
      <c r="E278" s="27">
        <v>-31.650000000000002</v>
      </c>
      <c r="F278" s="27">
        <v>-257.55</v>
      </c>
      <c r="G278" s="18">
        <v>44939</v>
      </c>
      <c r="H278" s="1" t="s">
        <v>1766</v>
      </c>
      <c r="I278" s="19">
        <v>1662422</v>
      </c>
      <c r="J278" s="19" t="s">
        <v>1327</v>
      </c>
      <c r="K278" s="19">
        <v>170435</v>
      </c>
      <c r="L278" s="28">
        <v>44944</v>
      </c>
      <c r="M278" s="1" t="str">
        <f>VLOOKUP(I278,'ITEM#'!A:B,2,0)</f>
        <v>Costco01</v>
      </c>
      <c r="N278" s="11" t="s">
        <v>1301</v>
      </c>
      <c r="O278" s="1"/>
      <c r="P278" s="12">
        <f>VLOOKUP(I278,'ITEM#'!A:D,4,0)</f>
        <v>-85.85</v>
      </c>
      <c r="Q278" s="11"/>
      <c r="R278" s="13">
        <f t="shared" si="4"/>
        <v>3.0000000000000004</v>
      </c>
      <c r="T278" s="1" t="s">
        <v>1289</v>
      </c>
    </row>
    <row r="279" spans="1:20" x14ac:dyDescent="0.2">
      <c r="A279" s="1" t="s">
        <v>1750</v>
      </c>
      <c r="B279" s="1" t="s">
        <v>1862</v>
      </c>
      <c r="C279" s="18">
        <v>44939</v>
      </c>
      <c r="D279" s="8">
        <v>-70.62</v>
      </c>
      <c r="E279" s="27">
        <v>0</v>
      </c>
      <c r="F279" s="27">
        <v>-70.62</v>
      </c>
      <c r="G279" s="18">
        <v>44939</v>
      </c>
      <c r="H279" s="1" t="s">
        <v>1767</v>
      </c>
      <c r="I279" s="19">
        <v>1585900</v>
      </c>
      <c r="J279" s="19" t="s">
        <v>1320</v>
      </c>
      <c r="K279" s="19">
        <v>170435</v>
      </c>
      <c r="L279" s="28">
        <v>44944</v>
      </c>
      <c r="M279" s="1" t="str">
        <f>VLOOKUP(I279,'ITEM#'!A:B,2,0)</f>
        <v>Costco01</v>
      </c>
      <c r="N279" s="11" t="s">
        <v>1291</v>
      </c>
      <c r="O279" s="1"/>
      <c r="P279" s="12">
        <f>VLOOKUP(I279,'ITEM#'!A:D,4,0)</f>
        <v>-70.62</v>
      </c>
      <c r="Q279" s="11"/>
      <c r="R279" s="13">
        <f t="shared" si="4"/>
        <v>1</v>
      </c>
      <c r="T279" s="1" t="s">
        <v>1289</v>
      </c>
    </row>
    <row r="280" spans="1:20" x14ac:dyDescent="0.2">
      <c r="A280" s="1" t="s">
        <v>1750</v>
      </c>
      <c r="B280" s="1" t="s">
        <v>1863</v>
      </c>
      <c r="C280" s="18">
        <v>44942</v>
      </c>
      <c r="D280" s="8">
        <v>-38.08</v>
      </c>
      <c r="E280" s="27">
        <v>-9.93</v>
      </c>
      <c r="F280" s="27">
        <v>-28.15</v>
      </c>
      <c r="G280" s="18">
        <v>44942</v>
      </c>
      <c r="H280" s="1" t="s">
        <v>1768</v>
      </c>
      <c r="I280" s="19">
        <v>1540781</v>
      </c>
      <c r="J280" s="19" t="s">
        <v>1308</v>
      </c>
      <c r="K280" s="19">
        <v>170435</v>
      </c>
      <c r="L280" s="28">
        <v>44944</v>
      </c>
      <c r="M280" s="1" t="str">
        <f>VLOOKUP(I280,'ITEM#'!A:B,2,0)</f>
        <v>Costco01</v>
      </c>
      <c r="N280" s="11" t="s">
        <v>1298</v>
      </c>
      <c r="O280" s="1"/>
      <c r="P280" s="12">
        <f>VLOOKUP(I280,'ITEM#'!A:D,4,0)</f>
        <v>-28.15</v>
      </c>
      <c r="Q280" s="11"/>
      <c r="R280" s="13">
        <f t="shared" si="4"/>
        <v>1</v>
      </c>
      <c r="T280" s="1" t="s">
        <v>1289</v>
      </c>
    </row>
    <row r="281" spans="1:20" x14ac:dyDescent="0.2">
      <c r="A281" s="1" t="s">
        <v>1750</v>
      </c>
      <c r="B281" s="1" t="s">
        <v>1863</v>
      </c>
      <c r="C281" s="18">
        <v>44942</v>
      </c>
      <c r="D281" s="8">
        <v>-262.8</v>
      </c>
      <c r="E281" s="27">
        <v>-30.75</v>
      </c>
      <c r="F281" s="27">
        <v>-232.05</v>
      </c>
      <c r="G281" s="18">
        <v>44942</v>
      </c>
      <c r="H281" s="1" t="s">
        <v>1768</v>
      </c>
      <c r="I281" s="19">
        <v>1662420</v>
      </c>
      <c r="J281" s="19" t="s">
        <v>1318</v>
      </c>
      <c r="K281" s="19">
        <v>170435</v>
      </c>
      <c r="L281" s="28">
        <v>44944</v>
      </c>
      <c r="M281" s="1" t="str">
        <f>VLOOKUP(I281,'ITEM#'!A:B,2,0)</f>
        <v>Costco01</v>
      </c>
      <c r="N281" s="11" t="s">
        <v>1301</v>
      </c>
      <c r="O281" s="1"/>
      <c r="P281" s="12">
        <f>VLOOKUP(I281,'ITEM#'!A:D,4,0)</f>
        <v>-77.349999999999994</v>
      </c>
      <c r="Q281" s="11"/>
      <c r="R281" s="13">
        <f t="shared" si="4"/>
        <v>3.0000000000000004</v>
      </c>
      <c r="T281" s="1" t="s">
        <v>1289</v>
      </c>
    </row>
    <row r="282" spans="1:20" x14ac:dyDescent="0.2">
      <c r="A282" s="1" t="s">
        <v>1750</v>
      </c>
      <c r="B282" s="1" t="s">
        <v>1863</v>
      </c>
      <c r="C282" s="18">
        <v>44942</v>
      </c>
      <c r="D282" s="8">
        <v>-96.4</v>
      </c>
      <c r="E282" s="27">
        <v>-10.55</v>
      </c>
      <c r="F282" s="27">
        <v>-85.85</v>
      </c>
      <c r="G282" s="18">
        <v>44942</v>
      </c>
      <c r="H282" s="1" t="s">
        <v>1768</v>
      </c>
      <c r="I282" s="19">
        <v>1662422</v>
      </c>
      <c r="J282" s="19" t="s">
        <v>1327</v>
      </c>
      <c r="K282" s="19">
        <v>170435</v>
      </c>
      <c r="L282" s="28">
        <v>44944</v>
      </c>
      <c r="M282" s="1" t="str">
        <f>VLOOKUP(I282,'ITEM#'!A:B,2,0)</f>
        <v>Costco01</v>
      </c>
      <c r="N282" s="11" t="s">
        <v>1301</v>
      </c>
      <c r="O282" s="1"/>
      <c r="P282" s="12">
        <f>VLOOKUP(I282,'ITEM#'!A:D,4,0)</f>
        <v>-85.85</v>
      </c>
      <c r="Q282" s="11"/>
      <c r="R282" s="13">
        <f t="shared" si="4"/>
        <v>1</v>
      </c>
      <c r="T282" s="1" t="s">
        <v>1289</v>
      </c>
    </row>
    <row r="283" spans="1:20" x14ac:dyDescent="0.2">
      <c r="A283" s="1" t="s">
        <v>1750</v>
      </c>
      <c r="B283" s="1" t="s">
        <v>1864</v>
      </c>
      <c r="C283" s="18">
        <v>44942</v>
      </c>
      <c r="D283" s="8">
        <v>-39</v>
      </c>
      <c r="E283" s="27">
        <v>0</v>
      </c>
      <c r="F283" s="27">
        <v>-39</v>
      </c>
      <c r="G283" s="18">
        <v>44942</v>
      </c>
      <c r="H283" s="1" t="s">
        <v>1769</v>
      </c>
      <c r="I283" s="19">
        <v>1529947</v>
      </c>
      <c r="J283" s="19" t="s">
        <v>1294</v>
      </c>
      <c r="K283" s="19">
        <v>170435</v>
      </c>
      <c r="L283" s="28">
        <v>44944</v>
      </c>
      <c r="M283" s="1" t="str">
        <f>VLOOKUP(I283,'ITEM#'!A:B,2,0)</f>
        <v>Costco01</v>
      </c>
      <c r="N283" s="11" t="s">
        <v>1291</v>
      </c>
      <c r="O283" s="1"/>
      <c r="P283" s="12">
        <f>VLOOKUP(I283,'ITEM#'!A:D,4,0)</f>
        <v>-39</v>
      </c>
      <c r="Q283" s="11"/>
      <c r="R283" s="13">
        <f t="shared" si="4"/>
        <v>1</v>
      </c>
      <c r="T283" s="1" t="s">
        <v>1289</v>
      </c>
    </row>
    <row r="284" spans="1:20" x14ac:dyDescent="0.2">
      <c r="A284" s="1" t="s">
        <v>1750</v>
      </c>
      <c r="B284" s="1" t="s">
        <v>1864</v>
      </c>
      <c r="C284" s="18">
        <v>44942</v>
      </c>
      <c r="D284" s="8">
        <v>-211.86</v>
      </c>
      <c r="E284" s="27">
        <v>0</v>
      </c>
      <c r="F284" s="27">
        <v>-211.86</v>
      </c>
      <c r="G284" s="18">
        <v>44942</v>
      </c>
      <c r="H284" s="1" t="s">
        <v>1769</v>
      </c>
      <c r="I284" s="19">
        <v>1585902</v>
      </c>
      <c r="J284" s="19" t="s">
        <v>1343</v>
      </c>
      <c r="K284" s="19">
        <v>170435</v>
      </c>
      <c r="L284" s="28">
        <v>44944</v>
      </c>
      <c r="M284" s="1" t="str">
        <f>VLOOKUP(I284,'ITEM#'!A:B,2,0)</f>
        <v>Costco01</v>
      </c>
      <c r="N284" s="11" t="s">
        <v>1291</v>
      </c>
      <c r="O284" s="1"/>
      <c r="P284" s="12">
        <f>VLOOKUP(I284,'ITEM#'!A:D,4,0)</f>
        <v>-70.62</v>
      </c>
      <c r="Q284" s="11"/>
      <c r="R284" s="13">
        <f t="shared" si="4"/>
        <v>3</v>
      </c>
      <c r="T284" s="1" t="s">
        <v>1289</v>
      </c>
    </row>
    <row r="285" spans="1:20" x14ac:dyDescent="0.2">
      <c r="A285" s="1" t="s">
        <v>1750</v>
      </c>
      <c r="B285" s="1" t="s">
        <v>1865</v>
      </c>
      <c r="C285" s="18">
        <v>44942</v>
      </c>
      <c r="D285" s="8">
        <v>-87.6</v>
      </c>
      <c r="E285" s="27">
        <v>-10.25</v>
      </c>
      <c r="F285" s="27">
        <v>-77.349999999999994</v>
      </c>
      <c r="G285" s="18">
        <v>44942</v>
      </c>
      <c r="H285" s="1" t="s">
        <v>1770</v>
      </c>
      <c r="I285" s="19">
        <v>1662420</v>
      </c>
      <c r="J285" s="19" t="s">
        <v>1318</v>
      </c>
      <c r="K285" s="19">
        <v>170435</v>
      </c>
      <c r="L285" s="28">
        <v>44944</v>
      </c>
      <c r="M285" s="1" t="str">
        <f>VLOOKUP(I285,'ITEM#'!A:B,2,0)</f>
        <v>Costco01</v>
      </c>
      <c r="N285" s="11" t="s">
        <v>1301</v>
      </c>
      <c r="O285" s="1"/>
      <c r="P285" s="12">
        <f>VLOOKUP(I285,'ITEM#'!A:D,4,0)</f>
        <v>-77.349999999999994</v>
      </c>
      <c r="Q285" s="11"/>
      <c r="R285" s="13">
        <f t="shared" si="4"/>
        <v>1</v>
      </c>
      <c r="T285" s="1" t="s">
        <v>1289</v>
      </c>
    </row>
    <row r="286" spans="1:20" x14ac:dyDescent="0.2">
      <c r="A286" s="1" t="s">
        <v>1750</v>
      </c>
      <c r="B286" s="1" t="s">
        <v>1865</v>
      </c>
      <c r="C286" s="18">
        <v>44942</v>
      </c>
      <c r="D286" s="8">
        <v>-96.4</v>
      </c>
      <c r="E286" s="27">
        <v>-10.55</v>
      </c>
      <c r="F286" s="27">
        <v>-85.85</v>
      </c>
      <c r="G286" s="18">
        <v>44942</v>
      </c>
      <c r="H286" s="1" t="s">
        <v>1770</v>
      </c>
      <c r="I286" s="19">
        <v>1662422</v>
      </c>
      <c r="J286" s="19" t="s">
        <v>1327</v>
      </c>
      <c r="K286" s="19">
        <v>170435</v>
      </c>
      <c r="L286" s="28">
        <v>44944</v>
      </c>
      <c r="M286" s="1" t="str">
        <f>VLOOKUP(I286,'ITEM#'!A:B,2,0)</f>
        <v>Costco01</v>
      </c>
      <c r="N286" s="11" t="s">
        <v>1301</v>
      </c>
      <c r="O286" s="1"/>
      <c r="P286" s="12">
        <f>VLOOKUP(I286,'ITEM#'!A:D,4,0)</f>
        <v>-85.85</v>
      </c>
      <c r="Q286" s="11"/>
      <c r="R286" s="13">
        <f t="shared" si="4"/>
        <v>1</v>
      </c>
      <c r="T286" s="1" t="s">
        <v>1289</v>
      </c>
    </row>
    <row r="287" spans="1:20" x14ac:dyDescent="0.2">
      <c r="A287" s="1" t="s">
        <v>1750</v>
      </c>
      <c r="B287" s="1" t="s">
        <v>1866</v>
      </c>
      <c r="C287" s="18">
        <v>44939</v>
      </c>
      <c r="D287" s="8">
        <v>-25.55</v>
      </c>
      <c r="E287" s="27">
        <v>0</v>
      </c>
      <c r="F287" s="27">
        <v>-25.55</v>
      </c>
      <c r="G287" s="18">
        <v>44939</v>
      </c>
      <c r="H287" s="1" t="s">
        <v>1771</v>
      </c>
      <c r="I287" s="19">
        <v>1516594</v>
      </c>
      <c r="J287" s="19" t="s">
        <v>1313</v>
      </c>
      <c r="K287" s="19">
        <v>170435</v>
      </c>
      <c r="L287" s="28">
        <v>44944</v>
      </c>
      <c r="M287" s="1" t="str">
        <f>VLOOKUP(I287,'ITEM#'!A:B,2,0)</f>
        <v>Costco01</v>
      </c>
      <c r="N287" s="11" t="s">
        <v>1291</v>
      </c>
      <c r="O287" s="1"/>
      <c r="P287" s="12">
        <f>VLOOKUP(I287,'ITEM#'!A:D,4,0)</f>
        <v>-25.55</v>
      </c>
      <c r="Q287" s="11"/>
      <c r="R287" s="13">
        <f t="shared" si="4"/>
        <v>1</v>
      </c>
      <c r="T287" s="1" t="s">
        <v>1289</v>
      </c>
    </row>
    <row r="288" spans="1:20" x14ac:dyDescent="0.2">
      <c r="A288" s="1" t="s">
        <v>1750</v>
      </c>
      <c r="B288" s="1" t="s">
        <v>1867</v>
      </c>
      <c r="C288" s="18">
        <v>44939</v>
      </c>
      <c r="D288" s="8">
        <v>-87.6</v>
      </c>
      <c r="E288" s="27">
        <v>-10.25</v>
      </c>
      <c r="F288" s="27">
        <v>-77.349999999999994</v>
      </c>
      <c r="G288" s="18">
        <v>44939</v>
      </c>
      <c r="H288" s="1" t="s">
        <v>1772</v>
      </c>
      <c r="I288" s="19">
        <v>1662420</v>
      </c>
      <c r="J288" s="19" t="s">
        <v>1318</v>
      </c>
      <c r="K288" s="19">
        <v>170435</v>
      </c>
      <c r="L288" s="28">
        <v>44944</v>
      </c>
      <c r="M288" s="1" t="str">
        <f>VLOOKUP(I288,'ITEM#'!A:B,2,0)</f>
        <v>Costco01</v>
      </c>
      <c r="N288" s="11" t="s">
        <v>1301</v>
      </c>
      <c r="O288" s="1"/>
      <c r="P288" s="12">
        <f>VLOOKUP(I288,'ITEM#'!A:D,4,0)</f>
        <v>-77.349999999999994</v>
      </c>
      <c r="Q288" s="11"/>
      <c r="R288" s="13">
        <f t="shared" si="4"/>
        <v>1</v>
      </c>
      <c r="T288" s="1" t="s">
        <v>1289</v>
      </c>
    </row>
    <row r="289" spans="1:20" x14ac:dyDescent="0.2">
      <c r="A289" s="1" t="s">
        <v>1750</v>
      </c>
      <c r="B289" s="1" t="s">
        <v>1867</v>
      </c>
      <c r="C289" s="18">
        <v>44939</v>
      </c>
      <c r="D289" s="8">
        <v>-96.4</v>
      </c>
      <c r="E289" s="27">
        <v>-10.55</v>
      </c>
      <c r="F289" s="27">
        <v>-85.85</v>
      </c>
      <c r="G289" s="18">
        <v>44939</v>
      </c>
      <c r="H289" s="1" t="s">
        <v>1772</v>
      </c>
      <c r="I289" s="19">
        <v>1662421</v>
      </c>
      <c r="J289" s="19" t="s">
        <v>1300</v>
      </c>
      <c r="K289" s="19">
        <v>170435</v>
      </c>
      <c r="L289" s="28">
        <v>44944</v>
      </c>
      <c r="M289" s="1" t="str">
        <f>VLOOKUP(I289,'ITEM#'!A:B,2,0)</f>
        <v>Costco01</v>
      </c>
      <c r="N289" s="11" t="s">
        <v>1301</v>
      </c>
      <c r="O289" s="1"/>
      <c r="P289" s="12">
        <f>VLOOKUP(I289,'ITEM#'!A:D,4,0)</f>
        <v>-85.85</v>
      </c>
      <c r="Q289" s="11"/>
      <c r="R289" s="13">
        <f t="shared" si="4"/>
        <v>1</v>
      </c>
      <c r="T289" s="1" t="s">
        <v>1289</v>
      </c>
    </row>
    <row r="290" spans="1:20" x14ac:dyDescent="0.2">
      <c r="A290" s="1" t="s">
        <v>1750</v>
      </c>
      <c r="B290" s="1" t="s">
        <v>1868</v>
      </c>
      <c r="C290" s="18">
        <v>44939</v>
      </c>
      <c r="D290" s="8">
        <v>-64.47</v>
      </c>
      <c r="E290" s="27">
        <v>0</v>
      </c>
      <c r="F290" s="27">
        <v>-64.47</v>
      </c>
      <c r="G290" s="18">
        <v>44939</v>
      </c>
      <c r="H290" s="1" t="s">
        <v>1773</v>
      </c>
      <c r="I290" s="19">
        <v>1585793</v>
      </c>
      <c r="J290" s="19" t="s">
        <v>1323</v>
      </c>
      <c r="K290" s="19">
        <v>170435</v>
      </c>
      <c r="L290" s="28">
        <v>44944</v>
      </c>
      <c r="M290" s="1" t="str">
        <f>VLOOKUP(I290,'ITEM#'!A:B,2,0)</f>
        <v>Costco01</v>
      </c>
      <c r="N290" s="11" t="s">
        <v>1291</v>
      </c>
      <c r="O290" s="1"/>
      <c r="P290" s="12">
        <f>VLOOKUP(I290,'ITEM#'!A:D,4,0)</f>
        <v>-64.47</v>
      </c>
      <c r="Q290" s="11"/>
      <c r="R290" s="13">
        <f t="shared" si="4"/>
        <v>1</v>
      </c>
      <c r="T290" s="1" t="s">
        <v>1289</v>
      </c>
    </row>
    <row r="291" spans="1:20" x14ac:dyDescent="0.2">
      <c r="A291" s="1" t="s">
        <v>1750</v>
      </c>
      <c r="B291" s="1" t="s">
        <v>1869</v>
      </c>
      <c r="C291" s="18">
        <v>44939</v>
      </c>
      <c r="D291" s="8">
        <v>-42.04</v>
      </c>
      <c r="E291" s="27">
        <v>-10.44</v>
      </c>
      <c r="F291" s="27">
        <v>-31.6</v>
      </c>
      <c r="G291" s="18">
        <v>44939</v>
      </c>
      <c r="H291" s="1" t="s">
        <v>1774</v>
      </c>
      <c r="I291" s="19">
        <v>1540785</v>
      </c>
      <c r="J291" s="19" t="s">
        <v>1328</v>
      </c>
      <c r="K291" s="19">
        <v>170435</v>
      </c>
      <c r="L291" s="28">
        <v>44944</v>
      </c>
      <c r="M291" s="1" t="str">
        <f>VLOOKUP(I291,'ITEM#'!A:B,2,0)</f>
        <v>Costco01</v>
      </c>
      <c r="N291" s="11" t="s">
        <v>1298</v>
      </c>
      <c r="O291" s="1"/>
      <c r="P291" s="12">
        <f>VLOOKUP(I291,'ITEM#'!A:D,4,0)</f>
        <v>-31.6</v>
      </c>
      <c r="Q291" s="11"/>
      <c r="R291" s="13">
        <f t="shared" si="4"/>
        <v>1</v>
      </c>
      <c r="T291" s="1" t="s">
        <v>1289</v>
      </c>
    </row>
    <row r="292" spans="1:20" x14ac:dyDescent="0.2">
      <c r="A292" s="1" t="s">
        <v>1750</v>
      </c>
      <c r="B292" s="1" t="s">
        <v>1869</v>
      </c>
      <c r="C292" s="18">
        <v>44939</v>
      </c>
      <c r="D292" s="8">
        <v>-175.2</v>
      </c>
      <c r="E292" s="27">
        <v>-20.5</v>
      </c>
      <c r="F292" s="27">
        <v>-154.69999999999999</v>
      </c>
      <c r="G292" s="18">
        <v>44939</v>
      </c>
      <c r="H292" s="1" t="s">
        <v>1774</v>
      </c>
      <c r="I292" s="19">
        <v>1662420</v>
      </c>
      <c r="J292" s="19" t="s">
        <v>1318</v>
      </c>
      <c r="K292" s="19">
        <v>170435</v>
      </c>
      <c r="L292" s="28">
        <v>44944</v>
      </c>
      <c r="M292" s="1" t="str">
        <f>VLOOKUP(I292,'ITEM#'!A:B,2,0)</f>
        <v>Costco01</v>
      </c>
      <c r="N292" s="11" t="s">
        <v>1301</v>
      </c>
      <c r="O292" s="1"/>
      <c r="P292" s="12">
        <f>VLOOKUP(I292,'ITEM#'!A:D,4,0)</f>
        <v>-77.349999999999994</v>
      </c>
      <c r="Q292" s="11"/>
      <c r="R292" s="13">
        <f t="shared" si="4"/>
        <v>2</v>
      </c>
      <c r="T292" s="1" t="s">
        <v>1289</v>
      </c>
    </row>
    <row r="293" spans="1:20" x14ac:dyDescent="0.2">
      <c r="A293" s="1" t="s">
        <v>1750</v>
      </c>
      <c r="B293" s="1" t="s">
        <v>1869</v>
      </c>
      <c r="C293" s="18">
        <v>44939</v>
      </c>
      <c r="D293" s="8">
        <v>-192.8</v>
      </c>
      <c r="E293" s="27">
        <v>-21.1</v>
      </c>
      <c r="F293" s="27">
        <v>-171.7</v>
      </c>
      <c r="G293" s="18">
        <v>44939</v>
      </c>
      <c r="H293" s="1" t="s">
        <v>1774</v>
      </c>
      <c r="I293" s="19">
        <v>1662421</v>
      </c>
      <c r="J293" s="19" t="s">
        <v>1300</v>
      </c>
      <c r="K293" s="19">
        <v>170435</v>
      </c>
      <c r="L293" s="28">
        <v>44944</v>
      </c>
      <c r="M293" s="1" t="str">
        <f>VLOOKUP(I293,'ITEM#'!A:B,2,0)</f>
        <v>Costco01</v>
      </c>
      <c r="N293" s="11" t="s">
        <v>1301</v>
      </c>
      <c r="O293" s="1"/>
      <c r="P293" s="12">
        <f>VLOOKUP(I293,'ITEM#'!A:D,4,0)</f>
        <v>-85.85</v>
      </c>
      <c r="Q293" s="11"/>
      <c r="R293" s="13">
        <f t="shared" si="4"/>
        <v>2</v>
      </c>
      <c r="T293" s="1" t="s">
        <v>1289</v>
      </c>
    </row>
    <row r="294" spans="1:20" x14ac:dyDescent="0.2">
      <c r="A294" s="1" t="s">
        <v>1750</v>
      </c>
      <c r="B294" s="1" t="s">
        <v>1870</v>
      </c>
      <c r="C294" s="18">
        <v>44942</v>
      </c>
      <c r="D294" s="8">
        <v>-39</v>
      </c>
      <c r="E294" s="27">
        <v>0</v>
      </c>
      <c r="F294" s="27">
        <v>-39</v>
      </c>
      <c r="G294" s="18">
        <v>44942</v>
      </c>
      <c r="H294" s="1" t="s">
        <v>1775</v>
      </c>
      <c r="I294" s="19">
        <v>1529947</v>
      </c>
      <c r="J294" s="19" t="s">
        <v>1294</v>
      </c>
      <c r="K294" s="19">
        <v>170435</v>
      </c>
      <c r="L294" s="28">
        <v>44944</v>
      </c>
      <c r="M294" s="1" t="str">
        <f>VLOOKUP(I294,'ITEM#'!A:B,2,0)</f>
        <v>Costco01</v>
      </c>
      <c r="N294" s="11" t="s">
        <v>1291</v>
      </c>
      <c r="O294" s="1"/>
      <c r="P294" s="12">
        <f>VLOOKUP(I294,'ITEM#'!A:D,4,0)</f>
        <v>-39</v>
      </c>
      <c r="Q294" s="11"/>
      <c r="R294" s="13">
        <f t="shared" si="4"/>
        <v>1</v>
      </c>
      <c r="T294" s="1" t="s">
        <v>1289</v>
      </c>
    </row>
    <row r="295" spans="1:20" x14ac:dyDescent="0.2">
      <c r="A295" s="1" t="s">
        <v>1750</v>
      </c>
      <c r="B295" s="1" t="s">
        <v>1870</v>
      </c>
      <c r="C295" s="18">
        <v>44942</v>
      </c>
      <c r="D295" s="8">
        <v>-64.47</v>
      </c>
      <c r="E295" s="27">
        <v>0</v>
      </c>
      <c r="F295" s="27">
        <v>-64.47</v>
      </c>
      <c r="G295" s="18">
        <v>44942</v>
      </c>
      <c r="H295" s="1" t="s">
        <v>1775</v>
      </c>
      <c r="I295" s="19">
        <v>1585796</v>
      </c>
      <c r="J295" s="19" t="s">
        <v>1309</v>
      </c>
      <c r="K295" s="19">
        <v>170435</v>
      </c>
      <c r="L295" s="28">
        <v>44944</v>
      </c>
      <c r="M295" s="1" t="str">
        <f>VLOOKUP(I295,'ITEM#'!A:B,2,0)</f>
        <v>Costco01</v>
      </c>
      <c r="N295" s="11" t="s">
        <v>1291</v>
      </c>
      <c r="O295" s="1"/>
      <c r="P295" s="12">
        <f>VLOOKUP(I295,'ITEM#'!A:D,4,0)</f>
        <v>-64.47</v>
      </c>
      <c r="Q295" s="11"/>
      <c r="R295" s="13">
        <f t="shared" si="4"/>
        <v>1</v>
      </c>
      <c r="T295" s="1" t="s">
        <v>1289</v>
      </c>
    </row>
    <row r="296" spans="1:20" x14ac:dyDescent="0.2">
      <c r="A296" s="1" t="s">
        <v>1750</v>
      </c>
      <c r="B296" s="1" t="s">
        <v>1870</v>
      </c>
      <c r="C296" s="18">
        <v>44942</v>
      </c>
      <c r="D296" s="8">
        <v>-64.47</v>
      </c>
      <c r="E296" s="27">
        <v>0</v>
      </c>
      <c r="F296" s="27">
        <v>-64.47</v>
      </c>
      <c r="G296" s="18">
        <v>44942</v>
      </c>
      <c r="H296" s="1" t="s">
        <v>1775</v>
      </c>
      <c r="I296" s="19">
        <v>1585797</v>
      </c>
      <c r="J296" s="19" t="s">
        <v>1305</v>
      </c>
      <c r="K296" s="19">
        <v>170435</v>
      </c>
      <c r="L296" s="28">
        <v>44944</v>
      </c>
      <c r="M296" s="1" t="str">
        <f>VLOOKUP(I296,'ITEM#'!A:B,2,0)</f>
        <v>Costco01</v>
      </c>
      <c r="N296" s="11" t="s">
        <v>1291</v>
      </c>
      <c r="O296" s="1"/>
      <c r="P296" s="12">
        <f>VLOOKUP(I296,'ITEM#'!A:D,4,0)</f>
        <v>-64.47</v>
      </c>
      <c r="Q296" s="11"/>
      <c r="R296" s="13">
        <f t="shared" si="4"/>
        <v>1</v>
      </c>
      <c r="T296" s="1" t="s">
        <v>1289</v>
      </c>
    </row>
    <row r="297" spans="1:20" x14ac:dyDescent="0.2">
      <c r="A297" s="1" t="s">
        <v>1750</v>
      </c>
      <c r="B297" s="1" t="s">
        <v>1870</v>
      </c>
      <c r="C297" s="18">
        <v>44942</v>
      </c>
      <c r="D297" s="8">
        <v>-211.86</v>
      </c>
      <c r="E297" s="27">
        <v>0</v>
      </c>
      <c r="F297" s="27">
        <v>-211.86</v>
      </c>
      <c r="G297" s="18">
        <v>44942</v>
      </c>
      <c r="H297" s="1" t="s">
        <v>1775</v>
      </c>
      <c r="I297" s="19">
        <v>1585902</v>
      </c>
      <c r="J297" s="19" t="s">
        <v>1343</v>
      </c>
      <c r="K297" s="19">
        <v>170435</v>
      </c>
      <c r="L297" s="28">
        <v>44944</v>
      </c>
      <c r="M297" s="1" t="str">
        <f>VLOOKUP(I297,'ITEM#'!A:B,2,0)</f>
        <v>Costco01</v>
      </c>
      <c r="N297" s="11" t="s">
        <v>1291</v>
      </c>
      <c r="O297" s="1"/>
      <c r="P297" s="12">
        <f>VLOOKUP(I297,'ITEM#'!A:D,4,0)</f>
        <v>-70.62</v>
      </c>
      <c r="Q297" s="11"/>
      <c r="R297" s="13">
        <f t="shared" si="4"/>
        <v>3</v>
      </c>
      <c r="T297" s="1" t="s">
        <v>1289</v>
      </c>
    </row>
    <row r="298" spans="1:20" x14ac:dyDescent="0.2">
      <c r="A298" s="1" t="s">
        <v>1776</v>
      </c>
      <c r="B298" s="1" t="s">
        <v>1871</v>
      </c>
      <c r="C298" s="18">
        <v>44943</v>
      </c>
      <c r="D298" s="8">
        <v>-159.75</v>
      </c>
      <c r="E298" s="27">
        <v>-49.489999999999995</v>
      </c>
      <c r="F298" s="27">
        <v>-110.26</v>
      </c>
      <c r="G298" s="18">
        <v>44943</v>
      </c>
      <c r="H298" s="1" t="s">
        <v>1777</v>
      </c>
      <c r="I298" s="19">
        <v>1339333</v>
      </c>
      <c r="J298" s="19" t="s">
        <v>1337</v>
      </c>
      <c r="K298" s="19">
        <v>12212060</v>
      </c>
      <c r="L298" s="28">
        <v>44945</v>
      </c>
      <c r="M298" s="1" t="str">
        <f>VLOOKUP(I298,'ITEM#'!A:B,2,0)</f>
        <v>Costco01</v>
      </c>
      <c r="N298" s="11" t="s">
        <v>1301</v>
      </c>
      <c r="P298" s="12">
        <f>VLOOKUP(I298,'ITEM#'!A:D,4,0)</f>
        <v>-55.13</v>
      </c>
      <c r="Q298" s="11"/>
      <c r="R298" s="13">
        <f t="shared" si="4"/>
        <v>2</v>
      </c>
      <c r="T298" s="1" t="s">
        <v>1289</v>
      </c>
    </row>
    <row r="299" spans="1:20" x14ac:dyDescent="0.2">
      <c r="A299" s="1" t="s">
        <v>1776</v>
      </c>
      <c r="B299" s="1" t="s">
        <v>1872</v>
      </c>
      <c r="C299" s="18">
        <v>44943</v>
      </c>
      <c r="D299" s="8">
        <v>-64.47</v>
      </c>
      <c r="E299" s="27">
        <v>0</v>
      </c>
      <c r="F299" s="27">
        <v>-64.47</v>
      </c>
      <c r="G299" s="18">
        <v>44943</v>
      </c>
      <c r="H299" s="1" t="s">
        <v>1778</v>
      </c>
      <c r="I299" s="19">
        <v>1585793</v>
      </c>
      <c r="J299" s="19" t="s">
        <v>1323</v>
      </c>
      <c r="K299" s="19">
        <v>170440</v>
      </c>
      <c r="L299" s="28">
        <v>44945</v>
      </c>
      <c r="M299" s="1" t="str">
        <f>VLOOKUP(I299,'ITEM#'!A:B,2,0)</f>
        <v>Costco01</v>
      </c>
      <c r="N299" s="11" t="s">
        <v>1291</v>
      </c>
      <c r="O299" s="1"/>
      <c r="P299" s="12">
        <f>VLOOKUP(I299,'ITEM#'!A:D,4,0)</f>
        <v>-64.47</v>
      </c>
      <c r="Q299" s="11"/>
      <c r="R299" s="13">
        <f t="shared" si="4"/>
        <v>1</v>
      </c>
      <c r="T299" s="1" t="s">
        <v>1289</v>
      </c>
    </row>
    <row r="300" spans="1:20" x14ac:dyDescent="0.2">
      <c r="A300" s="1" t="s">
        <v>1776</v>
      </c>
      <c r="B300" s="1" t="s">
        <v>1873</v>
      </c>
      <c r="C300" s="18">
        <v>44943</v>
      </c>
      <c r="D300" s="8">
        <v>-87.6</v>
      </c>
      <c r="E300" s="27">
        <v>-10.25</v>
      </c>
      <c r="F300" s="27">
        <v>-77.349999999999994</v>
      </c>
      <c r="G300" s="18">
        <v>44943</v>
      </c>
      <c r="H300" s="1" t="s">
        <v>1779</v>
      </c>
      <c r="I300" s="19">
        <v>1662420</v>
      </c>
      <c r="J300" s="19" t="s">
        <v>1318</v>
      </c>
      <c r="K300" s="19">
        <v>170440</v>
      </c>
      <c r="L300" s="28">
        <v>44945</v>
      </c>
      <c r="M300" s="1" t="str">
        <f>VLOOKUP(I300,'ITEM#'!A:B,2,0)</f>
        <v>Costco01</v>
      </c>
      <c r="N300" s="11" t="s">
        <v>1301</v>
      </c>
      <c r="O300" s="1"/>
      <c r="P300" s="12">
        <f>VLOOKUP(I300,'ITEM#'!A:D,4,0)</f>
        <v>-77.349999999999994</v>
      </c>
      <c r="Q300" s="11"/>
      <c r="R300" s="13">
        <f t="shared" si="4"/>
        <v>1</v>
      </c>
      <c r="T300" s="1" t="s">
        <v>1289</v>
      </c>
    </row>
    <row r="301" spans="1:20" x14ac:dyDescent="0.2">
      <c r="A301" s="1" t="s">
        <v>1776</v>
      </c>
      <c r="B301" s="1" t="s">
        <v>1874</v>
      </c>
      <c r="C301" s="18">
        <v>44943</v>
      </c>
      <c r="D301" s="8">
        <v>-39</v>
      </c>
      <c r="E301" s="27">
        <v>0</v>
      </c>
      <c r="F301" s="27">
        <v>-39</v>
      </c>
      <c r="G301" s="18">
        <v>44943</v>
      </c>
      <c r="H301" s="1" t="s">
        <v>1780</v>
      </c>
      <c r="I301" s="19">
        <v>1529946</v>
      </c>
      <c r="J301" s="19" t="s">
        <v>1306</v>
      </c>
      <c r="K301" s="19">
        <v>170440</v>
      </c>
      <c r="L301" s="28">
        <v>44945</v>
      </c>
      <c r="M301" s="1" t="str">
        <f>VLOOKUP(I301,'ITEM#'!A:B,2,0)</f>
        <v>Costco01</v>
      </c>
      <c r="N301" s="11" t="s">
        <v>1291</v>
      </c>
      <c r="O301" s="1"/>
      <c r="P301" s="12">
        <f>VLOOKUP(I301,'ITEM#'!A:D,4,0)</f>
        <v>-39</v>
      </c>
      <c r="Q301" s="11"/>
      <c r="R301" s="13">
        <f t="shared" si="4"/>
        <v>1</v>
      </c>
      <c r="T301" s="1" t="s">
        <v>1289</v>
      </c>
    </row>
    <row r="302" spans="1:20" x14ac:dyDescent="0.2">
      <c r="A302" s="1" t="s">
        <v>1776</v>
      </c>
      <c r="B302" s="1" t="s">
        <v>1875</v>
      </c>
      <c r="C302" s="18">
        <v>44943</v>
      </c>
      <c r="D302" s="8">
        <v>-25.55</v>
      </c>
      <c r="E302" s="27">
        <v>0</v>
      </c>
      <c r="F302" s="27">
        <v>-25.55</v>
      </c>
      <c r="G302" s="18">
        <v>44943</v>
      </c>
      <c r="H302" s="1" t="s">
        <v>1781</v>
      </c>
      <c r="I302" s="19">
        <v>1516594</v>
      </c>
      <c r="J302" s="19" t="s">
        <v>1313</v>
      </c>
      <c r="K302" s="19">
        <v>170440</v>
      </c>
      <c r="L302" s="28">
        <v>44945</v>
      </c>
      <c r="M302" s="1" t="str">
        <f>VLOOKUP(I302,'ITEM#'!A:B,2,0)</f>
        <v>Costco01</v>
      </c>
      <c r="N302" s="11" t="s">
        <v>1291</v>
      </c>
      <c r="O302" s="1"/>
      <c r="P302" s="12">
        <f>VLOOKUP(I302,'ITEM#'!A:D,4,0)</f>
        <v>-25.55</v>
      </c>
      <c r="Q302" s="11"/>
      <c r="R302" s="13">
        <f t="shared" si="4"/>
        <v>1</v>
      </c>
      <c r="T302" s="1" t="s">
        <v>1289</v>
      </c>
    </row>
    <row r="303" spans="1:20" x14ac:dyDescent="0.2">
      <c r="A303" s="1" t="s">
        <v>1776</v>
      </c>
      <c r="B303" s="1" t="s">
        <v>1875</v>
      </c>
      <c r="C303" s="18">
        <v>44943</v>
      </c>
      <c r="D303" s="8">
        <v>-39</v>
      </c>
      <c r="E303" s="27">
        <v>0</v>
      </c>
      <c r="F303" s="27">
        <v>-39</v>
      </c>
      <c r="G303" s="18">
        <v>44943</v>
      </c>
      <c r="H303" s="1" t="s">
        <v>1781</v>
      </c>
      <c r="I303" s="19">
        <v>1529947</v>
      </c>
      <c r="J303" s="19" t="s">
        <v>1294</v>
      </c>
      <c r="K303" s="19">
        <v>170440</v>
      </c>
      <c r="L303" s="28">
        <v>44945</v>
      </c>
      <c r="M303" s="1" t="str">
        <f>VLOOKUP(I303,'ITEM#'!A:B,2,0)</f>
        <v>Costco01</v>
      </c>
      <c r="N303" s="11" t="s">
        <v>1291</v>
      </c>
      <c r="O303" s="1"/>
      <c r="P303" s="12">
        <f>VLOOKUP(I303,'ITEM#'!A:D,4,0)</f>
        <v>-39</v>
      </c>
      <c r="Q303" s="11"/>
      <c r="R303" s="13">
        <f t="shared" si="4"/>
        <v>1</v>
      </c>
      <c r="T303" s="1" t="s">
        <v>1289</v>
      </c>
    </row>
    <row r="304" spans="1:20" x14ac:dyDescent="0.2">
      <c r="A304" s="1" t="s">
        <v>1776</v>
      </c>
      <c r="B304" s="1" t="s">
        <v>1875</v>
      </c>
      <c r="C304" s="18">
        <v>44943</v>
      </c>
      <c r="D304" s="8">
        <v>-64.47</v>
      </c>
      <c r="E304" s="27">
        <v>0</v>
      </c>
      <c r="F304" s="27">
        <v>-64.47</v>
      </c>
      <c r="G304" s="18">
        <v>44943</v>
      </c>
      <c r="H304" s="1" t="s">
        <v>1781</v>
      </c>
      <c r="I304" s="19">
        <v>1585795</v>
      </c>
      <c r="J304" s="19" t="s">
        <v>1290</v>
      </c>
      <c r="K304" s="19">
        <v>170440</v>
      </c>
      <c r="L304" s="28">
        <v>44945</v>
      </c>
      <c r="M304" s="1" t="str">
        <f>VLOOKUP(I304,'ITEM#'!A:B,2,0)</f>
        <v>Costco01</v>
      </c>
      <c r="N304" s="11" t="s">
        <v>1291</v>
      </c>
      <c r="O304" s="1"/>
      <c r="P304" s="12">
        <f>VLOOKUP(I304,'ITEM#'!A:D,4,0)</f>
        <v>-64.47</v>
      </c>
      <c r="Q304" s="11"/>
      <c r="R304" s="13">
        <f t="shared" si="4"/>
        <v>1</v>
      </c>
      <c r="T304" s="1" t="s">
        <v>1289</v>
      </c>
    </row>
    <row r="305" spans="1:20" x14ac:dyDescent="0.2">
      <c r="A305" s="1" t="s">
        <v>1776</v>
      </c>
      <c r="B305" s="1" t="s">
        <v>1875</v>
      </c>
      <c r="C305" s="18">
        <v>44943</v>
      </c>
      <c r="D305" s="8">
        <v>-70.62</v>
      </c>
      <c r="E305" s="27">
        <v>0</v>
      </c>
      <c r="F305" s="27">
        <v>-70.62</v>
      </c>
      <c r="G305" s="18">
        <v>44943</v>
      </c>
      <c r="H305" s="1" t="s">
        <v>1781</v>
      </c>
      <c r="I305" s="19">
        <v>1585799</v>
      </c>
      <c r="J305" s="19" t="s">
        <v>1292</v>
      </c>
      <c r="K305" s="19">
        <v>170440</v>
      </c>
      <c r="L305" s="28">
        <v>44945</v>
      </c>
      <c r="M305" s="1" t="str">
        <f>VLOOKUP(I305,'ITEM#'!A:B,2,0)</f>
        <v>Costco01</v>
      </c>
      <c r="N305" s="11" t="s">
        <v>1291</v>
      </c>
      <c r="O305" s="1"/>
      <c r="P305" s="12">
        <f>VLOOKUP(I305,'ITEM#'!A:D,4,0)</f>
        <v>-70.62</v>
      </c>
      <c r="Q305" s="11"/>
      <c r="R305" s="13">
        <f t="shared" si="4"/>
        <v>1</v>
      </c>
      <c r="T305" s="1" t="s">
        <v>1289</v>
      </c>
    </row>
    <row r="306" spans="1:20" x14ac:dyDescent="0.2">
      <c r="A306" s="1" t="s">
        <v>1776</v>
      </c>
      <c r="B306" s="1" t="s">
        <v>1876</v>
      </c>
      <c r="C306" s="18">
        <v>44943</v>
      </c>
      <c r="D306" s="8">
        <v>-50.1</v>
      </c>
      <c r="E306" s="27">
        <v>-12.22</v>
      </c>
      <c r="F306" s="27">
        <v>-37.880000000000003</v>
      </c>
      <c r="G306" s="18">
        <v>44943</v>
      </c>
      <c r="H306" s="1" t="s">
        <v>1782</v>
      </c>
      <c r="I306" s="19">
        <v>1408971</v>
      </c>
      <c r="J306" s="19" t="s">
        <v>1315</v>
      </c>
      <c r="K306" s="19">
        <v>170440</v>
      </c>
      <c r="L306" s="28">
        <v>44945</v>
      </c>
      <c r="M306" s="1" t="str">
        <f>VLOOKUP(I306,'ITEM#'!A:B,2,0)</f>
        <v>Costco01</v>
      </c>
      <c r="N306" s="11" t="s">
        <v>1311</v>
      </c>
      <c r="O306" s="1"/>
      <c r="P306" s="12">
        <f>VLOOKUP(I306,'ITEM#'!A:D,4,0)</f>
        <v>-37.880000000000003</v>
      </c>
      <c r="Q306" s="11"/>
      <c r="R306" s="13">
        <f t="shared" si="4"/>
        <v>1</v>
      </c>
      <c r="T306" s="1" t="s">
        <v>1289</v>
      </c>
    </row>
    <row r="307" spans="1:20" x14ac:dyDescent="0.2">
      <c r="A307" s="1" t="s">
        <v>1776</v>
      </c>
      <c r="B307" s="1" t="s">
        <v>1877</v>
      </c>
      <c r="C307" s="18">
        <v>44943</v>
      </c>
      <c r="D307" s="8">
        <v>-128.94</v>
      </c>
      <c r="E307" s="27">
        <v>0</v>
      </c>
      <c r="F307" s="27">
        <v>-128.94</v>
      </c>
      <c r="G307" s="18">
        <v>44943</v>
      </c>
      <c r="H307" s="1" t="s">
        <v>1783</v>
      </c>
      <c r="I307" s="19">
        <v>1585795</v>
      </c>
      <c r="J307" s="19" t="s">
        <v>1290</v>
      </c>
      <c r="K307" s="19">
        <v>170440</v>
      </c>
      <c r="L307" s="28">
        <v>44945</v>
      </c>
      <c r="M307" s="1" t="str">
        <f>VLOOKUP(I307,'ITEM#'!A:B,2,0)</f>
        <v>Costco01</v>
      </c>
      <c r="N307" s="11" t="s">
        <v>1291</v>
      </c>
      <c r="O307" s="1"/>
      <c r="P307" s="12">
        <f>VLOOKUP(I307,'ITEM#'!A:D,4,0)</f>
        <v>-64.47</v>
      </c>
      <c r="Q307" s="11"/>
      <c r="R307" s="13">
        <f t="shared" si="4"/>
        <v>2</v>
      </c>
      <c r="T307" s="1" t="s">
        <v>1289</v>
      </c>
    </row>
    <row r="308" spans="1:20" x14ac:dyDescent="0.2">
      <c r="A308" s="1" t="s">
        <v>1776</v>
      </c>
      <c r="B308" s="1" t="s">
        <v>1878</v>
      </c>
      <c r="C308" s="18">
        <v>44943</v>
      </c>
      <c r="D308" s="8">
        <v>-152.32</v>
      </c>
      <c r="E308" s="27">
        <v>-39.72</v>
      </c>
      <c r="F308" s="27">
        <v>-112.6</v>
      </c>
      <c r="G308" s="18">
        <v>44943</v>
      </c>
      <c r="H308" s="1" t="s">
        <v>1784</v>
      </c>
      <c r="I308" s="19">
        <v>1593356</v>
      </c>
      <c r="J308" s="19" t="s">
        <v>1329</v>
      </c>
      <c r="K308" s="19">
        <v>170440</v>
      </c>
      <c r="L308" s="28">
        <v>44945</v>
      </c>
      <c r="M308" s="1" t="str">
        <f>VLOOKUP(I308,'ITEM#'!A:B,2,0)</f>
        <v>Costco01</v>
      </c>
      <c r="N308" s="11" t="s">
        <v>1298</v>
      </c>
      <c r="O308" s="1"/>
      <c r="P308" s="12">
        <f>VLOOKUP(I308,'ITEM#'!A:D,4,0)</f>
        <v>-28.15</v>
      </c>
      <c r="Q308" s="11"/>
      <c r="R308" s="13">
        <f t="shared" si="4"/>
        <v>4</v>
      </c>
      <c r="T308" s="1" t="s">
        <v>1289</v>
      </c>
    </row>
    <row r="309" spans="1:20" x14ac:dyDescent="0.2">
      <c r="A309" s="1" t="s">
        <v>1776</v>
      </c>
      <c r="B309" s="1" t="s">
        <v>1878</v>
      </c>
      <c r="C309" s="18">
        <v>44943</v>
      </c>
      <c r="D309" s="8">
        <v>-87.6</v>
      </c>
      <c r="E309" s="27">
        <v>-10.25</v>
      </c>
      <c r="F309" s="27">
        <v>-77.349999999999994</v>
      </c>
      <c r="G309" s="18">
        <v>44943</v>
      </c>
      <c r="H309" s="1" t="s">
        <v>1784</v>
      </c>
      <c r="I309" s="19">
        <v>1662420</v>
      </c>
      <c r="J309" s="19" t="s">
        <v>1318</v>
      </c>
      <c r="K309" s="19">
        <v>170440</v>
      </c>
      <c r="L309" s="28">
        <v>44945</v>
      </c>
      <c r="M309" s="1" t="str">
        <f>VLOOKUP(I309,'ITEM#'!A:B,2,0)</f>
        <v>Costco01</v>
      </c>
      <c r="N309" s="11" t="s">
        <v>1301</v>
      </c>
      <c r="O309" s="1"/>
      <c r="P309" s="12">
        <f>VLOOKUP(I309,'ITEM#'!A:D,4,0)</f>
        <v>-77.349999999999994</v>
      </c>
      <c r="Q309" s="11"/>
      <c r="R309" s="13">
        <f t="shared" si="4"/>
        <v>1</v>
      </c>
      <c r="T309" s="1" t="s">
        <v>1289</v>
      </c>
    </row>
    <row r="310" spans="1:20" x14ac:dyDescent="0.2">
      <c r="A310" s="1" t="s">
        <v>1776</v>
      </c>
      <c r="B310" s="1" t="s">
        <v>1878</v>
      </c>
      <c r="C310" s="18">
        <v>44943</v>
      </c>
      <c r="D310" s="8">
        <v>-96.4</v>
      </c>
      <c r="E310" s="27">
        <v>-10.55</v>
      </c>
      <c r="F310" s="27">
        <v>-85.85</v>
      </c>
      <c r="G310" s="18">
        <v>44943</v>
      </c>
      <c r="H310" s="1" t="s">
        <v>1784</v>
      </c>
      <c r="I310" s="19">
        <v>1662421</v>
      </c>
      <c r="J310" s="19" t="s">
        <v>1300</v>
      </c>
      <c r="K310" s="19">
        <v>170440</v>
      </c>
      <c r="L310" s="28">
        <v>44945</v>
      </c>
      <c r="M310" s="1" t="str">
        <f>VLOOKUP(I310,'ITEM#'!A:B,2,0)</f>
        <v>Costco01</v>
      </c>
      <c r="N310" s="11" t="s">
        <v>1301</v>
      </c>
      <c r="O310" s="1"/>
      <c r="P310" s="12">
        <f>VLOOKUP(I310,'ITEM#'!A:D,4,0)</f>
        <v>-85.85</v>
      </c>
      <c r="Q310" s="11"/>
      <c r="R310" s="13">
        <f t="shared" si="4"/>
        <v>1</v>
      </c>
      <c r="T310" s="1" t="s">
        <v>1289</v>
      </c>
    </row>
    <row r="311" spans="1:20" x14ac:dyDescent="0.2">
      <c r="A311" s="1" t="s">
        <v>1776</v>
      </c>
      <c r="B311" s="1" t="s">
        <v>1879</v>
      </c>
      <c r="C311" s="18">
        <v>44943</v>
      </c>
      <c r="D311" s="8">
        <v>-39</v>
      </c>
      <c r="E311" s="27">
        <v>0</v>
      </c>
      <c r="F311" s="27">
        <v>-39</v>
      </c>
      <c r="G311" s="18">
        <v>44943</v>
      </c>
      <c r="H311" s="1" t="s">
        <v>1785</v>
      </c>
      <c r="I311" s="19">
        <v>1529947</v>
      </c>
      <c r="J311" s="19" t="s">
        <v>1294</v>
      </c>
      <c r="K311" s="19">
        <v>170440</v>
      </c>
      <c r="L311" s="28">
        <v>44945</v>
      </c>
      <c r="M311" s="1" t="str">
        <f>VLOOKUP(I311,'ITEM#'!A:B,2,0)</f>
        <v>Costco01</v>
      </c>
      <c r="N311" s="11" t="s">
        <v>1291</v>
      </c>
      <c r="O311" s="1"/>
      <c r="P311" s="12">
        <f>VLOOKUP(I311,'ITEM#'!A:D,4,0)</f>
        <v>-39</v>
      </c>
      <c r="Q311" s="11"/>
      <c r="R311" s="13">
        <f t="shared" si="4"/>
        <v>1</v>
      </c>
      <c r="T311" s="1" t="s">
        <v>1289</v>
      </c>
    </row>
    <row r="312" spans="1:20" x14ac:dyDescent="0.2">
      <c r="A312" s="1" t="s">
        <v>1776</v>
      </c>
      <c r="B312" s="1" t="s">
        <v>1880</v>
      </c>
      <c r="C312" s="18">
        <v>44943</v>
      </c>
      <c r="D312" s="8">
        <v>-50.1</v>
      </c>
      <c r="E312" s="27">
        <v>-12.22</v>
      </c>
      <c r="F312" s="27">
        <v>-37.880000000000003</v>
      </c>
      <c r="G312" s="18">
        <v>44943</v>
      </c>
      <c r="H312" s="1" t="s">
        <v>1786</v>
      </c>
      <c r="I312" s="19">
        <v>1408972</v>
      </c>
      <c r="J312" s="19" t="s">
        <v>1342</v>
      </c>
      <c r="K312" s="19">
        <v>170440</v>
      </c>
      <c r="L312" s="28">
        <v>44945</v>
      </c>
      <c r="M312" s="1" t="str">
        <f>VLOOKUP(I312,'ITEM#'!A:B,2,0)</f>
        <v>Costco01</v>
      </c>
      <c r="N312" s="11" t="s">
        <v>1311</v>
      </c>
      <c r="O312" s="1"/>
      <c r="P312" s="12">
        <f>VLOOKUP(I312,'ITEM#'!A:D,4,0)</f>
        <v>-37.880000000000003</v>
      </c>
      <c r="Q312" s="11"/>
      <c r="R312" s="13">
        <f t="shared" si="4"/>
        <v>1</v>
      </c>
      <c r="T312" s="1" t="s">
        <v>1289</v>
      </c>
    </row>
    <row r="313" spans="1:20" x14ac:dyDescent="0.2">
      <c r="A313" s="1" t="s">
        <v>1776</v>
      </c>
      <c r="B313" s="1" t="s">
        <v>1880</v>
      </c>
      <c r="C313" s="18">
        <v>44943</v>
      </c>
      <c r="D313" s="8">
        <v>-96.4</v>
      </c>
      <c r="E313" s="27">
        <v>-10.55</v>
      </c>
      <c r="F313" s="27">
        <v>-85.85</v>
      </c>
      <c r="G313" s="18">
        <v>44943</v>
      </c>
      <c r="H313" s="1" t="s">
        <v>1786</v>
      </c>
      <c r="I313" s="19">
        <v>1662421</v>
      </c>
      <c r="J313" s="19" t="s">
        <v>1300</v>
      </c>
      <c r="K313" s="19">
        <v>170440</v>
      </c>
      <c r="L313" s="28">
        <v>44945</v>
      </c>
      <c r="M313" s="1" t="str">
        <f>VLOOKUP(I313,'ITEM#'!A:B,2,0)</f>
        <v>Costco01</v>
      </c>
      <c r="N313" s="11" t="s">
        <v>1301</v>
      </c>
      <c r="O313" s="1"/>
      <c r="P313" s="12">
        <f>VLOOKUP(I313,'ITEM#'!A:D,4,0)</f>
        <v>-85.85</v>
      </c>
      <c r="Q313" s="11"/>
      <c r="R313" s="13">
        <f t="shared" si="4"/>
        <v>1</v>
      </c>
      <c r="T313" s="1" t="s">
        <v>1289</v>
      </c>
    </row>
    <row r="314" spans="1:20" x14ac:dyDescent="0.2">
      <c r="A314" s="1" t="s">
        <v>1776</v>
      </c>
      <c r="B314" s="1" t="s">
        <v>1881</v>
      </c>
      <c r="C314" s="18">
        <v>44943</v>
      </c>
      <c r="D314" s="8">
        <v>-42.07</v>
      </c>
      <c r="E314" s="27">
        <v>0</v>
      </c>
      <c r="F314" s="27">
        <v>-42.07</v>
      </c>
      <c r="G314" s="18">
        <v>44943</v>
      </c>
      <c r="H314" s="1" t="s">
        <v>1787</v>
      </c>
      <c r="I314" s="19">
        <v>1514684</v>
      </c>
      <c r="J314" s="19" t="s">
        <v>1324</v>
      </c>
      <c r="K314" s="19">
        <v>170440</v>
      </c>
      <c r="L314" s="28">
        <v>44945</v>
      </c>
      <c r="M314" s="1" t="str">
        <f>VLOOKUP(I314,'ITEM#'!A:B,2,0)</f>
        <v>Costco01</v>
      </c>
      <c r="N314" s="11" t="s">
        <v>1291</v>
      </c>
      <c r="O314" s="1"/>
      <c r="P314" s="12">
        <f>VLOOKUP(I314,'ITEM#'!A:D,4,0)</f>
        <v>-42.07</v>
      </c>
      <c r="Q314" s="11"/>
      <c r="R314" s="13">
        <f t="shared" si="4"/>
        <v>1</v>
      </c>
      <c r="T314" s="1" t="s">
        <v>1289</v>
      </c>
    </row>
    <row r="315" spans="1:20" x14ac:dyDescent="0.2">
      <c r="A315" s="1" t="s">
        <v>1776</v>
      </c>
      <c r="B315" s="1" t="s">
        <v>1881</v>
      </c>
      <c r="C315" s="18">
        <v>44943</v>
      </c>
      <c r="D315" s="8">
        <v>-25.55</v>
      </c>
      <c r="E315" s="27">
        <v>0</v>
      </c>
      <c r="F315" s="27">
        <v>-25.55</v>
      </c>
      <c r="G315" s="18">
        <v>44943</v>
      </c>
      <c r="H315" s="1" t="s">
        <v>1787</v>
      </c>
      <c r="I315" s="19">
        <v>1516597</v>
      </c>
      <c r="J315" s="19" t="s">
        <v>1303</v>
      </c>
      <c r="K315" s="19">
        <v>170440</v>
      </c>
      <c r="L315" s="28">
        <v>44945</v>
      </c>
      <c r="M315" s="1" t="str">
        <f>VLOOKUP(I315,'ITEM#'!A:B,2,0)</f>
        <v>Costco01</v>
      </c>
      <c r="N315" s="11" t="s">
        <v>1291</v>
      </c>
      <c r="O315" s="1"/>
      <c r="P315" s="12">
        <f>VLOOKUP(I315,'ITEM#'!A:D,4,0)</f>
        <v>-25.55</v>
      </c>
      <c r="Q315" s="11"/>
      <c r="R315" s="13">
        <f t="shared" si="4"/>
        <v>1</v>
      </c>
      <c r="T315" s="1" t="s">
        <v>1289</v>
      </c>
    </row>
    <row r="316" spans="1:20" x14ac:dyDescent="0.2">
      <c r="A316" s="1" t="s">
        <v>1776</v>
      </c>
      <c r="B316" s="1" t="s">
        <v>1882</v>
      </c>
      <c r="C316" s="18">
        <v>44943</v>
      </c>
      <c r="D316" s="8">
        <v>-96.4</v>
      </c>
      <c r="E316" s="27">
        <v>-10.55</v>
      </c>
      <c r="F316" s="27">
        <v>-85.85</v>
      </c>
      <c r="G316" s="18">
        <v>44943</v>
      </c>
      <c r="H316" s="1" t="s">
        <v>1788</v>
      </c>
      <c r="I316" s="19">
        <v>1662421</v>
      </c>
      <c r="J316" s="19" t="s">
        <v>1300</v>
      </c>
      <c r="K316" s="19">
        <v>170440</v>
      </c>
      <c r="L316" s="28">
        <v>44945</v>
      </c>
      <c r="M316" s="1" t="str">
        <f>VLOOKUP(I316,'ITEM#'!A:B,2,0)</f>
        <v>Costco01</v>
      </c>
      <c r="N316" s="11" t="s">
        <v>1301</v>
      </c>
      <c r="O316" s="1"/>
      <c r="P316" s="12">
        <f>VLOOKUP(I316,'ITEM#'!A:D,4,0)</f>
        <v>-85.85</v>
      </c>
      <c r="Q316" s="11"/>
      <c r="R316" s="13">
        <f t="shared" si="4"/>
        <v>1</v>
      </c>
      <c r="T316" s="1" t="s">
        <v>1289</v>
      </c>
    </row>
    <row r="317" spans="1:20" x14ac:dyDescent="0.2">
      <c r="A317" s="1" t="s">
        <v>1776</v>
      </c>
      <c r="B317" s="1" t="s">
        <v>1883</v>
      </c>
      <c r="C317" s="18">
        <v>44943</v>
      </c>
      <c r="D317" s="8">
        <v>-87.6</v>
      </c>
      <c r="E317" s="27">
        <v>-10.25</v>
      </c>
      <c r="F317" s="27">
        <v>-77.349999999999994</v>
      </c>
      <c r="G317" s="18">
        <v>44943</v>
      </c>
      <c r="H317" s="1" t="s">
        <v>1789</v>
      </c>
      <c r="I317" s="19">
        <v>1662420</v>
      </c>
      <c r="J317" s="19" t="s">
        <v>1318</v>
      </c>
      <c r="K317" s="19">
        <v>170440</v>
      </c>
      <c r="L317" s="28">
        <v>44945</v>
      </c>
      <c r="M317" s="1" t="str">
        <f>VLOOKUP(I317,'ITEM#'!A:B,2,0)</f>
        <v>Costco01</v>
      </c>
      <c r="N317" s="11" t="s">
        <v>1301</v>
      </c>
      <c r="O317" s="1"/>
      <c r="P317" s="12">
        <f>VLOOKUP(I317,'ITEM#'!A:D,4,0)</f>
        <v>-77.349999999999994</v>
      </c>
      <c r="Q317" s="11"/>
      <c r="R317" s="13">
        <f t="shared" si="4"/>
        <v>1</v>
      </c>
      <c r="T317" s="1" t="s">
        <v>1289</v>
      </c>
    </row>
    <row r="318" spans="1:20" x14ac:dyDescent="0.2">
      <c r="A318" s="1" t="s">
        <v>1776</v>
      </c>
      <c r="B318" s="1" t="s">
        <v>1884</v>
      </c>
      <c r="C318" s="18">
        <v>44943</v>
      </c>
      <c r="D318" s="8">
        <v>-36.590000000000003</v>
      </c>
      <c r="E318" s="27">
        <v>0</v>
      </c>
      <c r="F318" s="27">
        <v>-36.590000000000003</v>
      </c>
      <c r="G318" s="18">
        <v>44943</v>
      </c>
      <c r="H318" s="1" t="s">
        <v>1790</v>
      </c>
      <c r="I318" s="19">
        <v>1459092</v>
      </c>
      <c r="J318" s="19" t="s">
        <v>2790</v>
      </c>
      <c r="K318" s="19">
        <v>170440</v>
      </c>
      <c r="L318" s="28">
        <v>44945</v>
      </c>
      <c r="M318" s="1" t="str">
        <f>VLOOKUP(I318,'ITEM#'!A:B,2,0)</f>
        <v>Costco01</v>
      </c>
      <c r="N318" s="11" t="s">
        <v>1291</v>
      </c>
      <c r="O318" s="1"/>
      <c r="P318" s="12">
        <f>VLOOKUP(I318,'ITEM#'!A:D,4,0)</f>
        <v>-36.590000000000003</v>
      </c>
      <c r="Q318" s="11"/>
      <c r="R318" s="13">
        <f t="shared" si="4"/>
        <v>1</v>
      </c>
      <c r="T318" s="1" t="s">
        <v>1289</v>
      </c>
    </row>
    <row r="319" spans="1:20" x14ac:dyDescent="0.2">
      <c r="A319" s="1" t="s">
        <v>1776</v>
      </c>
      <c r="B319" s="1" t="s">
        <v>1885</v>
      </c>
      <c r="C319" s="18">
        <v>44943</v>
      </c>
      <c r="D319" s="8">
        <v>-96.4</v>
      </c>
      <c r="E319" s="27">
        <v>-10.55</v>
      </c>
      <c r="F319" s="27">
        <v>-85.85</v>
      </c>
      <c r="G319" s="18">
        <v>44943</v>
      </c>
      <c r="H319" s="1" t="s">
        <v>1791</v>
      </c>
      <c r="I319" s="19">
        <v>1662421</v>
      </c>
      <c r="J319" s="19" t="s">
        <v>1300</v>
      </c>
      <c r="K319" s="19">
        <v>170440</v>
      </c>
      <c r="L319" s="28">
        <v>44945</v>
      </c>
      <c r="M319" s="1" t="str">
        <f>VLOOKUP(I319,'ITEM#'!A:B,2,0)</f>
        <v>Costco01</v>
      </c>
      <c r="N319" s="11" t="s">
        <v>1301</v>
      </c>
      <c r="O319" s="1"/>
      <c r="P319" s="12">
        <f>VLOOKUP(I319,'ITEM#'!A:D,4,0)</f>
        <v>-85.85</v>
      </c>
      <c r="Q319" s="11"/>
      <c r="R319" s="13">
        <f t="shared" si="4"/>
        <v>1</v>
      </c>
      <c r="T319" s="1" t="s">
        <v>1289</v>
      </c>
    </row>
    <row r="320" spans="1:20" x14ac:dyDescent="0.2">
      <c r="A320" s="1" t="s">
        <v>1776</v>
      </c>
      <c r="B320" s="1" t="s">
        <v>1886</v>
      </c>
      <c r="C320" s="18">
        <v>44943</v>
      </c>
      <c r="D320" s="8">
        <v>-175.2</v>
      </c>
      <c r="E320" s="27">
        <v>-20.5</v>
      </c>
      <c r="F320" s="27">
        <v>-154.69999999999999</v>
      </c>
      <c r="G320" s="18">
        <v>44943</v>
      </c>
      <c r="H320" s="1" t="s">
        <v>1792</v>
      </c>
      <c r="I320" s="19">
        <v>1662420</v>
      </c>
      <c r="J320" s="19" t="s">
        <v>1318</v>
      </c>
      <c r="K320" s="19">
        <v>170440</v>
      </c>
      <c r="L320" s="28">
        <v>44945</v>
      </c>
      <c r="M320" s="1" t="str">
        <f>VLOOKUP(I320,'ITEM#'!A:B,2,0)</f>
        <v>Costco01</v>
      </c>
      <c r="N320" s="11" t="s">
        <v>1301</v>
      </c>
      <c r="O320" s="1"/>
      <c r="P320" s="12">
        <f>VLOOKUP(I320,'ITEM#'!A:D,4,0)</f>
        <v>-77.349999999999994</v>
      </c>
      <c r="Q320" s="11"/>
      <c r="R320" s="13">
        <f t="shared" si="4"/>
        <v>2</v>
      </c>
      <c r="T320" s="1" t="s">
        <v>1289</v>
      </c>
    </row>
    <row r="321" spans="1:20" x14ac:dyDescent="0.2">
      <c r="A321" s="1" t="s">
        <v>1776</v>
      </c>
      <c r="B321" s="1" t="s">
        <v>1886</v>
      </c>
      <c r="C321" s="18">
        <v>44943</v>
      </c>
      <c r="D321" s="8">
        <v>-192.8</v>
      </c>
      <c r="E321" s="27">
        <v>-21.1</v>
      </c>
      <c r="F321" s="27">
        <v>-171.7</v>
      </c>
      <c r="G321" s="18">
        <v>44943</v>
      </c>
      <c r="H321" s="1" t="s">
        <v>1792</v>
      </c>
      <c r="I321" s="19">
        <v>1662421</v>
      </c>
      <c r="J321" s="19" t="s">
        <v>1300</v>
      </c>
      <c r="K321" s="19">
        <v>170440</v>
      </c>
      <c r="L321" s="28">
        <v>44945</v>
      </c>
      <c r="M321" s="1" t="str">
        <f>VLOOKUP(I321,'ITEM#'!A:B,2,0)</f>
        <v>Costco01</v>
      </c>
      <c r="N321" s="11" t="s">
        <v>1301</v>
      </c>
      <c r="O321" s="1"/>
      <c r="P321" s="12">
        <f>VLOOKUP(I321,'ITEM#'!A:D,4,0)</f>
        <v>-85.85</v>
      </c>
      <c r="Q321" s="11"/>
      <c r="R321" s="13">
        <f t="shared" si="4"/>
        <v>2</v>
      </c>
      <c r="T321" s="1" t="s">
        <v>1289</v>
      </c>
    </row>
    <row r="322" spans="1:20" x14ac:dyDescent="0.2">
      <c r="A322" s="1" t="s">
        <v>1776</v>
      </c>
      <c r="B322" s="1" t="s">
        <v>1886</v>
      </c>
      <c r="C322" s="18">
        <v>44943</v>
      </c>
      <c r="D322" s="8">
        <v>-96.4</v>
      </c>
      <c r="E322" s="27">
        <v>-10.55</v>
      </c>
      <c r="F322" s="27">
        <v>-85.85</v>
      </c>
      <c r="G322" s="18">
        <v>44943</v>
      </c>
      <c r="H322" s="1" t="s">
        <v>1792</v>
      </c>
      <c r="I322" s="19">
        <v>1662422</v>
      </c>
      <c r="J322" s="19" t="s">
        <v>1327</v>
      </c>
      <c r="K322" s="19">
        <v>170440</v>
      </c>
      <c r="L322" s="28">
        <v>44945</v>
      </c>
      <c r="M322" s="1" t="str">
        <f>VLOOKUP(I322,'ITEM#'!A:B,2,0)</f>
        <v>Costco01</v>
      </c>
      <c r="N322" s="11" t="s">
        <v>1301</v>
      </c>
      <c r="O322" s="1"/>
      <c r="P322" s="12">
        <f>VLOOKUP(I322,'ITEM#'!A:D,4,0)</f>
        <v>-85.85</v>
      </c>
      <c r="Q322" s="11"/>
      <c r="R322" s="13">
        <f t="shared" ref="R322:R385" si="5">F322/P322</f>
        <v>1</v>
      </c>
      <c r="T322" s="1" t="s">
        <v>1289</v>
      </c>
    </row>
    <row r="323" spans="1:20" x14ac:dyDescent="0.2">
      <c r="A323" s="1" t="s">
        <v>1776</v>
      </c>
      <c r="B323" s="1" t="s">
        <v>1887</v>
      </c>
      <c r="C323" s="18">
        <v>44943</v>
      </c>
      <c r="D323" s="8">
        <v>-25.55</v>
      </c>
      <c r="E323" s="27">
        <v>0</v>
      </c>
      <c r="F323" s="27">
        <v>-25.55</v>
      </c>
      <c r="G323" s="18">
        <v>44943</v>
      </c>
      <c r="H323" s="1" t="s">
        <v>1793</v>
      </c>
      <c r="I323" s="19">
        <v>1516592</v>
      </c>
      <c r="J323" s="19" t="s">
        <v>1299</v>
      </c>
      <c r="K323" s="19">
        <v>170440</v>
      </c>
      <c r="L323" s="28">
        <v>44945</v>
      </c>
      <c r="M323" s="1" t="str">
        <f>VLOOKUP(I323,'ITEM#'!A:B,2,0)</f>
        <v>Costco01</v>
      </c>
      <c r="N323" s="11" t="s">
        <v>1291</v>
      </c>
      <c r="O323" s="1"/>
      <c r="P323" s="12">
        <f>VLOOKUP(I323,'ITEM#'!A:D,4,0)</f>
        <v>-25.55</v>
      </c>
      <c r="Q323" s="11"/>
      <c r="R323" s="13">
        <f t="shared" si="5"/>
        <v>1</v>
      </c>
      <c r="T323" s="1" t="s">
        <v>1289</v>
      </c>
    </row>
    <row r="324" spans="1:20" x14ac:dyDescent="0.2">
      <c r="A324" s="1" t="s">
        <v>1776</v>
      </c>
      <c r="B324" s="1" t="s">
        <v>1887</v>
      </c>
      <c r="C324" s="18">
        <v>44943</v>
      </c>
      <c r="D324" s="8">
        <v>-64.47</v>
      </c>
      <c r="E324" s="27"/>
      <c r="F324" s="27">
        <v>-64.47</v>
      </c>
      <c r="G324" s="18">
        <v>44943</v>
      </c>
      <c r="H324" s="1" t="s">
        <v>1793</v>
      </c>
      <c r="I324" s="19">
        <v>1585795</v>
      </c>
      <c r="J324" s="19" t="s">
        <v>1290</v>
      </c>
      <c r="K324" s="19">
        <v>170440</v>
      </c>
      <c r="L324" s="28">
        <v>44945</v>
      </c>
      <c r="M324" s="1" t="str">
        <f>VLOOKUP(I324,'ITEM#'!A:B,2,0)</f>
        <v>Costco01</v>
      </c>
      <c r="N324" s="11" t="s">
        <v>1291</v>
      </c>
      <c r="O324" s="1"/>
      <c r="P324" s="12">
        <f>VLOOKUP(I324,'ITEM#'!A:D,4,0)</f>
        <v>-64.47</v>
      </c>
      <c r="Q324" s="11"/>
      <c r="R324" s="13">
        <f t="shared" si="5"/>
        <v>1</v>
      </c>
      <c r="T324" s="1" t="s">
        <v>1289</v>
      </c>
    </row>
    <row r="325" spans="1:20" x14ac:dyDescent="0.2">
      <c r="A325" s="1" t="s">
        <v>1794</v>
      </c>
      <c r="B325" s="1" t="s">
        <v>1888</v>
      </c>
      <c r="C325" s="18">
        <v>44944</v>
      </c>
      <c r="D325" s="8">
        <v>-87.28</v>
      </c>
      <c r="E325" s="27">
        <v>-25.009999999999998</v>
      </c>
      <c r="F325" s="27">
        <v>-62.27</v>
      </c>
      <c r="G325" s="18">
        <v>44944</v>
      </c>
      <c r="H325" s="1" t="s">
        <v>1795</v>
      </c>
      <c r="I325" s="19">
        <v>1339335</v>
      </c>
      <c r="J325" s="19" t="s">
        <v>1314</v>
      </c>
      <c r="K325" s="19">
        <v>170445</v>
      </c>
      <c r="L325" s="28">
        <v>44946</v>
      </c>
      <c r="M325" s="1" t="str">
        <f>VLOOKUP(I325,'ITEM#'!A:B,2,0)</f>
        <v>Costco01</v>
      </c>
      <c r="N325" s="11" t="s">
        <v>1301</v>
      </c>
      <c r="O325" s="1"/>
      <c r="P325" s="12">
        <f>VLOOKUP(I325,'ITEM#'!A:D,4,0)</f>
        <v>-62.27</v>
      </c>
      <c r="Q325" s="11"/>
      <c r="R325" s="13">
        <f t="shared" si="5"/>
        <v>1</v>
      </c>
      <c r="T325" s="1" t="s">
        <v>1289</v>
      </c>
    </row>
    <row r="326" spans="1:20" x14ac:dyDescent="0.2">
      <c r="A326" s="1" t="s">
        <v>1794</v>
      </c>
      <c r="B326" s="1" t="s">
        <v>1889</v>
      </c>
      <c r="C326" s="18">
        <v>44944</v>
      </c>
      <c r="D326" s="8">
        <v>-64.47</v>
      </c>
      <c r="E326" s="27">
        <v>0</v>
      </c>
      <c r="F326" s="27">
        <v>-64.47</v>
      </c>
      <c r="G326" s="18">
        <v>44944</v>
      </c>
      <c r="H326" s="1" t="s">
        <v>1796</v>
      </c>
      <c r="I326" s="19">
        <v>1585795</v>
      </c>
      <c r="J326" s="19" t="s">
        <v>1290</v>
      </c>
      <c r="K326" s="19">
        <v>170447</v>
      </c>
      <c r="L326" s="28">
        <v>44946</v>
      </c>
      <c r="M326" s="1" t="str">
        <f>VLOOKUP(I326,'ITEM#'!A:B,2,0)</f>
        <v>Costco01</v>
      </c>
      <c r="N326" s="11" t="s">
        <v>1291</v>
      </c>
      <c r="O326" s="1"/>
      <c r="P326" s="12">
        <f>VLOOKUP(I326,'ITEM#'!A:D,4,0)</f>
        <v>-64.47</v>
      </c>
      <c r="Q326" s="11"/>
      <c r="R326" s="13">
        <f t="shared" si="5"/>
        <v>1</v>
      </c>
      <c r="T326" s="1" t="s">
        <v>1289</v>
      </c>
    </row>
    <row r="327" spans="1:20" x14ac:dyDescent="0.2">
      <c r="A327" s="1" t="s">
        <v>1794</v>
      </c>
      <c r="B327" s="1" t="s">
        <v>1890</v>
      </c>
      <c r="C327" s="18">
        <v>44944</v>
      </c>
      <c r="D327" s="8">
        <v>-87.6</v>
      </c>
      <c r="E327" s="27">
        <v>-10.25</v>
      </c>
      <c r="F327" s="27">
        <v>-77.349999999999994</v>
      </c>
      <c r="G327" s="18">
        <v>44944</v>
      </c>
      <c r="H327" s="1" t="s">
        <v>1797</v>
      </c>
      <c r="I327" s="19">
        <v>1662420</v>
      </c>
      <c r="J327" s="19" t="s">
        <v>1318</v>
      </c>
      <c r="K327" s="19">
        <v>170447</v>
      </c>
      <c r="L327" s="28">
        <v>44946</v>
      </c>
      <c r="M327" s="1" t="str">
        <f>VLOOKUP(I327,'ITEM#'!A:B,2,0)</f>
        <v>Costco01</v>
      </c>
      <c r="N327" s="11" t="s">
        <v>1301</v>
      </c>
      <c r="O327" s="1"/>
      <c r="P327" s="12">
        <f>VLOOKUP(I327,'ITEM#'!A:D,4,0)</f>
        <v>-77.349999999999994</v>
      </c>
      <c r="Q327" s="11"/>
      <c r="R327" s="13">
        <f t="shared" si="5"/>
        <v>1</v>
      </c>
      <c r="T327" s="1" t="s">
        <v>1289</v>
      </c>
    </row>
    <row r="328" spans="1:20" x14ac:dyDescent="0.2">
      <c r="A328" s="1" t="s">
        <v>1794</v>
      </c>
      <c r="B328" s="1" t="s">
        <v>1891</v>
      </c>
      <c r="C328" s="18">
        <v>44944</v>
      </c>
      <c r="D328" s="8">
        <v>-38.08</v>
      </c>
      <c r="E328" s="27">
        <v>-9.93</v>
      </c>
      <c r="F328" s="27">
        <v>-28.15</v>
      </c>
      <c r="G328" s="18">
        <v>44944</v>
      </c>
      <c r="H328" s="1" t="s">
        <v>1798</v>
      </c>
      <c r="I328" s="19">
        <v>1540783</v>
      </c>
      <c r="J328" s="19" t="s">
        <v>1317</v>
      </c>
      <c r="K328" s="19">
        <v>170447</v>
      </c>
      <c r="L328" s="28">
        <v>44946</v>
      </c>
      <c r="M328" s="1" t="str">
        <f>VLOOKUP(I328,'ITEM#'!A:B,2,0)</f>
        <v>Costco01</v>
      </c>
      <c r="N328" s="11" t="s">
        <v>1298</v>
      </c>
      <c r="O328" s="1"/>
      <c r="P328" s="12">
        <f>VLOOKUP(I328,'ITEM#'!A:D,4,0)</f>
        <v>-28.15</v>
      </c>
      <c r="Q328" s="11"/>
      <c r="R328" s="13">
        <f t="shared" si="5"/>
        <v>1</v>
      </c>
      <c r="T328" s="1" t="s">
        <v>1289</v>
      </c>
    </row>
    <row r="329" spans="1:20" x14ac:dyDescent="0.2">
      <c r="A329" s="1" t="s">
        <v>1794</v>
      </c>
      <c r="B329" s="1" t="s">
        <v>1891</v>
      </c>
      <c r="C329" s="18">
        <v>44944</v>
      </c>
      <c r="D329" s="8">
        <v>-87.6</v>
      </c>
      <c r="E329" s="27">
        <v>-10.25</v>
      </c>
      <c r="F329" s="27">
        <v>-77.349999999999994</v>
      </c>
      <c r="G329" s="18">
        <v>44944</v>
      </c>
      <c r="H329" s="1" t="s">
        <v>1798</v>
      </c>
      <c r="I329" s="19">
        <v>1662420</v>
      </c>
      <c r="J329" s="19" t="s">
        <v>1318</v>
      </c>
      <c r="K329" s="19">
        <v>170447</v>
      </c>
      <c r="L329" s="28">
        <v>44946</v>
      </c>
      <c r="M329" s="1" t="str">
        <f>VLOOKUP(I329,'ITEM#'!A:B,2,0)</f>
        <v>Costco01</v>
      </c>
      <c r="N329" s="11" t="s">
        <v>1301</v>
      </c>
      <c r="O329" s="1"/>
      <c r="P329" s="12">
        <f>VLOOKUP(I329,'ITEM#'!A:D,4,0)</f>
        <v>-77.349999999999994</v>
      </c>
      <c r="Q329" s="11"/>
      <c r="R329" s="13">
        <f t="shared" si="5"/>
        <v>1</v>
      </c>
      <c r="T329" s="1" t="s">
        <v>1289</v>
      </c>
    </row>
    <row r="330" spans="1:20" x14ac:dyDescent="0.2">
      <c r="A330" s="1" t="s">
        <v>1794</v>
      </c>
      <c r="B330" s="1" t="s">
        <v>1892</v>
      </c>
      <c r="C330" s="18">
        <v>44944</v>
      </c>
      <c r="D330" s="8">
        <v>-126.21</v>
      </c>
      <c r="E330" s="27">
        <v>0</v>
      </c>
      <c r="F330" s="27">
        <v>-126.21</v>
      </c>
      <c r="G330" s="18">
        <v>44944</v>
      </c>
      <c r="H330" s="1" t="s">
        <v>1799</v>
      </c>
      <c r="I330" s="19">
        <v>1514683</v>
      </c>
      <c r="J330" s="19" t="s">
        <v>1346</v>
      </c>
      <c r="K330" s="19">
        <v>170447</v>
      </c>
      <c r="L330" s="28">
        <v>44946</v>
      </c>
      <c r="M330" s="1" t="str">
        <f>VLOOKUP(I330,'ITEM#'!A:B,2,0)</f>
        <v>Costco01</v>
      </c>
      <c r="N330" s="11" t="s">
        <v>1291</v>
      </c>
      <c r="O330" s="1"/>
      <c r="P330" s="12">
        <f>VLOOKUP(I330,'ITEM#'!A:D,4,0)</f>
        <v>-42.07</v>
      </c>
      <c r="Q330" s="11"/>
      <c r="R330" s="13">
        <f t="shared" si="5"/>
        <v>3</v>
      </c>
      <c r="T330" s="1" t="s">
        <v>1289</v>
      </c>
    </row>
    <row r="331" spans="1:20" x14ac:dyDescent="0.2">
      <c r="A331" s="1" t="s">
        <v>1794</v>
      </c>
      <c r="B331" s="1" t="s">
        <v>1892</v>
      </c>
      <c r="C331" s="18">
        <v>44944</v>
      </c>
      <c r="D331" s="8">
        <v>-51.1</v>
      </c>
      <c r="E331" s="27"/>
      <c r="F331" s="27">
        <v>-51.1</v>
      </c>
      <c r="G331" s="18">
        <v>44944</v>
      </c>
      <c r="H331" s="1" t="s">
        <v>1799</v>
      </c>
      <c r="I331" s="19">
        <v>1516597</v>
      </c>
      <c r="J331" s="19" t="s">
        <v>1303</v>
      </c>
      <c r="K331" s="19">
        <v>170447</v>
      </c>
      <c r="L331" s="28">
        <v>44946</v>
      </c>
      <c r="M331" s="1" t="str">
        <f>VLOOKUP(I331,'ITEM#'!A:B,2,0)</f>
        <v>Costco01</v>
      </c>
      <c r="N331" s="11" t="s">
        <v>1291</v>
      </c>
      <c r="O331" s="1"/>
      <c r="P331" s="12">
        <f>VLOOKUP(I331,'ITEM#'!A:D,4,0)</f>
        <v>-25.55</v>
      </c>
      <c r="Q331" s="11"/>
      <c r="R331" s="13">
        <f t="shared" si="5"/>
        <v>2</v>
      </c>
      <c r="T331" s="1" t="s">
        <v>1289</v>
      </c>
    </row>
    <row r="332" spans="1:20" x14ac:dyDescent="0.2">
      <c r="A332" s="1" t="s">
        <v>1794</v>
      </c>
      <c r="B332" s="1" t="s">
        <v>1893</v>
      </c>
      <c r="C332" s="18">
        <v>44944</v>
      </c>
      <c r="D332" s="8">
        <v>-70.62</v>
      </c>
      <c r="E332" s="27">
        <v>0</v>
      </c>
      <c r="F332" s="27">
        <v>-70.62</v>
      </c>
      <c r="G332" s="18">
        <v>44944</v>
      </c>
      <c r="H332" s="1" t="s">
        <v>1800</v>
      </c>
      <c r="I332" s="19">
        <v>1585900</v>
      </c>
      <c r="J332" s="19" t="s">
        <v>1320</v>
      </c>
      <c r="K332" s="19">
        <v>170447</v>
      </c>
      <c r="L332" s="28">
        <v>44946</v>
      </c>
      <c r="M332" s="1" t="str">
        <f>VLOOKUP(I332,'ITEM#'!A:B,2,0)</f>
        <v>Costco01</v>
      </c>
      <c r="N332" s="11" t="s">
        <v>1291</v>
      </c>
      <c r="O332" s="1"/>
      <c r="P332" s="12">
        <f>VLOOKUP(I332,'ITEM#'!A:D,4,0)</f>
        <v>-70.62</v>
      </c>
      <c r="Q332" s="11"/>
      <c r="R332" s="13">
        <f t="shared" si="5"/>
        <v>1</v>
      </c>
      <c r="T332" s="1" t="s">
        <v>1289</v>
      </c>
    </row>
    <row r="333" spans="1:20" x14ac:dyDescent="0.2">
      <c r="A333" s="1" t="s">
        <v>1794</v>
      </c>
      <c r="B333" s="1" t="s">
        <v>1894</v>
      </c>
      <c r="C333" s="18">
        <v>44944</v>
      </c>
      <c r="D333" s="8">
        <v>-25.74</v>
      </c>
      <c r="E333" s="27">
        <v>-8.59</v>
      </c>
      <c r="F333" s="27">
        <v>-17.149999999999999</v>
      </c>
      <c r="G333" s="18">
        <v>44944</v>
      </c>
      <c r="H333" s="1" t="s">
        <v>1801</v>
      </c>
      <c r="I333" s="19">
        <v>1408974</v>
      </c>
      <c r="J333" s="19" t="s">
        <v>1333</v>
      </c>
      <c r="K333" s="19">
        <v>170447</v>
      </c>
      <c r="L333" s="28">
        <v>44946</v>
      </c>
      <c r="M333" s="1" t="str">
        <f>VLOOKUP(I333,'ITEM#'!A:B,2,0)</f>
        <v>Costco01</v>
      </c>
      <c r="N333" s="11" t="s">
        <v>1311</v>
      </c>
      <c r="O333" s="1"/>
      <c r="P333" s="12">
        <f>VLOOKUP(I333,'ITEM#'!A:D,4,0)</f>
        <v>-17.149999999999999</v>
      </c>
      <c r="Q333" s="11"/>
      <c r="R333" s="13">
        <f t="shared" si="5"/>
        <v>1</v>
      </c>
      <c r="T333" s="1" t="s">
        <v>1289</v>
      </c>
    </row>
    <row r="334" spans="1:20" x14ac:dyDescent="0.2">
      <c r="A334" s="1" t="s">
        <v>1794</v>
      </c>
      <c r="B334" s="1" t="s">
        <v>1894</v>
      </c>
      <c r="C334" s="18">
        <v>44944</v>
      </c>
      <c r="D334" s="8">
        <v>-87.6</v>
      </c>
      <c r="E334" s="27">
        <v>-10.25</v>
      </c>
      <c r="F334" s="27">
        <v>-77.349999999999994</v>
      </c>
      <c r="G334" s="18">
        <v>44944</v>
      </c>
      <c r="H334" s="1" t="s">
        <v>1801</v>
      </c>
      <c r="I334" s="19">
        <v>1662420</v>
      </c>
      <c r="J334" s="19" t="s">
        <v>1318</v>
      </c>
      <c r="K334" s="19">
        <v>170447</v>
      </c>
      <c r="L334" s="28">
        <v>44946</v>
      </c>
      <c r="M334" s="1" t="str">
        <f>VLOOKUP(I334,'ITEM#'!A:B,2,0)</f>
        <v>Costco01</v>
      </c>
      <c r="N334" s="11" t="s">
        <v>1301</v>
      </c>
      <c r="O334" s="1"/>
      <c r="P334" s="12">
        <f>VLOOKUP(I334,'ITEM#'!A:D,4,0)</f>
        <v>-77.349999999999994</v>
      </c>
      <c r="Q334" s="11"/>
      <c r="R334" s="13">
        <f t="shared" si="5"/>
        <v>1</v>
      </c>
      <c r="T334" s="1" t="s">
        <v>1289</v>
      </c>
    </row>
    <row r="335" spans="1:20" x14ac:dyDescent="0.2">
      <c r="A335" s="1" t="s">
        <v>1794</v>
      </c>
      <c r="B335" s="1" t="s">
        <v>1895</v>
      </c>
      <c r="C335" s="18">
        <v>44944</v>
      </c>
      <c r="D335" s="8">
        <v>-42.07</v>
      </c>
      <c r="E335" s="27">
        <v>0</v>
      </c>
      <c r="F335" s="27">
        <v>-42.07</v>
      </c>
      <c r="G335" s="18">
        <v>44944</v>
      </c>
      <c r="H335" s="1" t="s">
        <v>1802</v>
      </c>
      <c r="I335" s="19">
        <v>1514691</v>
      </c>
      <c r="J335" s="19" t="s">
        <v>1293</v>
      </c>
      <c r="K335" s="19">
        <v>170447</v>
      </c>
      <c r="L335" s="28">
        <v>44946</v>
      </c>
      <c r="M335" s="1" t="str">
        <f>VLOOKUP(I335,'ITEM#'!A:B,2,0)</f>
        <v>Costco01</v>
      </c>
      <c r="N335" s="11" t="s">
        <v>1291</v>
      </c>
      <c r="O335" s="1"/>
      <c r="P335" s="12">
        <f>VLOOKUP(I335,'ITEM#'!A:D,4,0)</f>
        <v>-42.07</v>
      </c>
      <c r="Q335" s="11"/>
      <c r="R335" s="13">
        <f t="shared" si="5"/>
        <v>1</v>
      </c>
      <c r="T335" s="1" t="s">
        <v>1289</v>
      </c>
    </row>
    <row r="336" spans="1:20" x14ac:dyDescent="0.2">
      <c r="A336" s="1" t="s">
        <v>1794</v>
      </c>
      <c r="B336" s="1" t="s">
        <v>1895</v>
      </c>
      <c r="C336" s="18">
        <v>44944</v>
      </c>
      <c r="D336" s="8">
        <v>-70.62</v>
      </c>
      <c r="E336" s="27">
        <v>0</v>
      </c>
      <c r="F336" s="27">
        <v>-70.62</v>
      </c>
      <c r="G336" s="18">
        <v>44944</v>
      </c>
      <c r="H336" s="1" t="s">
        <v>1802</v>
      </c>
      <c r="I336" s="19">
        <v>1585900</v>
      </c>
      <c r="J336" s="19" t="s">
        <v>1320</v>
      </c>
      <c r="K336" s="19">
        <v>170447</v>
      </c>
      <c r="L336" s="28">
        <v>44946</v>
      </c>
      <c r="M336" s="1" t="str">
        <f>VLOOKUP(I336,'ITEM#'!A:B,2,0)</f>
        <v>Costco01</v>
      </c>
      <c r="N336" s="11" t="s">
        <v>1291</v>
      </c>
      <c r="O336" s="1"/>
      <c r="P336" s="12">
        <f>VLOOKUP(I336,'ITEM#'!A:D,4,0)</f>
        <v>-70.62</v>
      </c>
      <c r="Q336" s="11"/>
      <c r="R336" s="13">
        <f t="shared" si="5"/>
        <v>1</v>
      </c>
      <c r="T336" s="1" t="s">
        <v>1289</v>
      </c>
    </row>
    <row r="337" spans="1:20" x14ac:dyDescent="0.2">
      <c r="A337" s="1" t="s">
        <v>1794</v>
      </c>
      <c r="B337" s="1" t="s">
        <v>1896</v>
      </c>
      <c r="C337" s="18">
        <v>44944</v>
      </c>
      <c r="D337" s="8">
        <v>-96.4</v>
      </c>
      <c r="E337" s="27">
        <v>-10.55</v>
      </c>
      <c r="F337" s="27">
        <v>-85.85</v>
      </c>
      <c r="G337" s="18">
        <v>44944</v>
      </c>
      <c r="H337" s="1" t="s">
        <v>1803</v>
      </c>
      <c r="I337" s="19">
        <v>1662421</v>
      </c>
      <c r="J337" s="19" t="s">
        <v>1300</v>
      </c>
      <c r="K337" s="19">
        <v>170447</v>
      </c>
      <c r="L337" s="28">
        <v>44946</v>
      </c>
      <c r="M337" s="1" t="str">
        <f>VLOOKUP(I337,'ITEM#'!A:B,2,0)</f>
        <v>Costco01</v>
      </c>
      <c r="N337" s="11" t="s">
        <v>1301</v>
      </c>
      <c r="O337" s="1"/>
      <c r="P337" s="12">
        <f>VLOOKUP(I337,'ITEM#'!A:D,4,0)</f>
        <v>-85.85</v>
      </c>
      <c r="Q337" s="11"/>
      <c r="R337" s="13">
        <f t="shared" si="5"/>
        <v>1</v>
      </c>
      <c r="T337" s="1" t="s">
        <v>1289</v>
      </c>
    </row>
    <row r="338" spans="1:20" x14ac:dyDescent="0.2">
      <c r="A338" s="1" t="s">
        <v>1794</v>
      </c>
      <c r="B338" s="1" t="s">
        <v>1897</v>
      </c>
      <c r="C338" s="18">
        <v>44944</v>
      </c>
      <c r="D338" s="8">
        <v>-64.47</v>
      </c>
      <c r="E338" s="27">
        <v>0</v>
      </c>
      <c r="F338" s="27">
        <v>-64.47</v>
      </c>
      <c r="G338" s="18">
        <v>44944</v>
      </c>
      <c r="H338" s="1" t="s">
        <v>1804</v>
      </c>
      <c r="I338" s="19">
        <v>1585793</v>
      </c>
      <c r="J338" s="19" t="s">
        <v>1323</v>
      </c>
      <c r="K338" s="19">
        <v>170447</v>
      </c>
      <c r="L338" s="28">
        <v>44946</v>
      </c>
      <c r="M338" s="1" t="str">
        <f>VLOOKUP(I338,'ITEM#'!A:B,2,0)</f>
        <v>Costco01</v>
      </c>
      <c r="N338" s="11" t="s">
        <v>1291</v>
      </c>
      <c r="O338" s="1"/>
      <c r="P338" s="12">
        <f>VLOOKUP(I338,'ITEM#'!A:D,4,0)</f>
        <v>-64.47</v>
      </c>
      <c r="Q338" s="11"/>
      <c r="R338" s="13">
        <f t="shared" si="5"/>
        <v>1</v>
      </c>
      <c r="T338" s="1" t="s">
        <v>1289</v>
      </c>
    </row>
    <row r="339" spans="1:20" x14ac:dyDescent="0.2">
      <c r="A339" s="1" t="s">
        <v>1794</v>
      </c>
      <c r="B339" s="1" t="s">
        <v>1898</v>
      </c>
      <c r="C339" s="18">
        <v>44944</v>
      </c>
      <c r="D339" s="8">
        <v>-64.47</v>
      </c>
      <c r="E339" s="27">
        <v>0</v>
      </c>
      <c r="F339" s="27">
        <v>-64.47</v>
      </c>
      <c r="G339" s="18">
        <v>44944</v>
      </c>
      <c r="H339" s="1" t="s">
        <v>1805</v>
      </c>
      <c r="I339" s="19">
        <v>1585797</v>
      </c>
      <c r="J339" s="19" t="s">
        <v>1305</v>
      </c>
      <c r="K339" s="19">
        <v>170447</v>
      </c>
      <c r="L339" s="28">
        <v>44946</v>
      </c>
      <c r="M339" s="1" t="str">
        <f>VLOOKUP(I339,'ITEM#'!A:B,2,0)</f>
        <v>Costco01</v>
      </c>
      <c r="N339" s="11" t="s">
        <v>1291</v>
      </c>
      <c r="O339" s="1"/>
      <c r="P339" s="12">
        <f>VLOOKUP(I339,'ITEM#'!A:D,4,0)</f>
        <v>-64.47</v>
      </c>
      <c r="Q339" s="11"/>
      <c r="R339" s="13">
        <f t="shared" si="5"/>
        <v>1</v>
      </c>
      <c r="T339" s="1" t="s">
        <v>1289</v>
      </c>
    </row>
    <row r="340" spans="1:20" x14ac:dyDescent="0.2">
      <c r="A340" s="1" t="s">
        <v>1794</v>
      </c>
      <c r="B340" s="1" t="s">
        <v>1899</v>
      </c>
      <c r="C340" s="18">
        <v>44944</v>
      </c>
      <c r="D340" s="8">
        <v>-38.08</v>
      </c>
      <c r="E340" s="27">
        <v>-9.93</v>
      </c>
      <c r="F340" s="27">
        <v>-28.15</v>
      </c>
      <c r="G340" s="18">
        <v>44944</v>
      </c>
      <c r="H340" s="1" t="s">
        <v>1806</v>
      </c>
      <c r="I340" s="19">
        <v>1540781</v>
      </c>
      <c r="J340" s="19" t="s">
        <v>1308</v>
      </c>
      <c r="K340" s="19">
        <v>170447</v>
      </c>
      <c r="L340" s="28">
        <v>44946</v>
      </c>
      <c r="M340" s="1" t="str">
        <f>VLOOKUP(I340,'ITEM#'!A:B,2,0)</f>
        <v>Costco01</v>
      </c>
      <c r="N340" s="11" t="s">
        <v>1298</v>
      </c>
      <c r="O340" s="1"/>
      <c r="P340" s="12">
        <f>VLOOKUP(I340,'ITEM#'!A:D,4,0)</f>
        <v>-28.15</v>
      </c>
      <c r="Q340" s="11"/>
      <c r="R340" s="13">
        <f t="shared" si="5"/>
        <v>1</v>
      </c>
      <c r="T340" s="1" t="s">
        <v>1289</v>
      </c>
    </row>
    <row r="341" spans="1:20" x14ac:dyDescent="0.2">
      <c r="A341" s="1" t="s">
        <v>1794</v>
      </c>
      <c r="B341" s="1" t="s">
        <v>1900</v>
      </c>
      <c r="C341" s="18">
        <v>44944</v>
      </c>
      <c r="D341" s="8">
        <v>-64.47</v>
      </c>
      <c r="E341" s="27">
        <v>0</v>
      </c>
      <c r="F341" s="27">
        <v>-64.47</v>
      </c>
      <c r="G341" s="18">
        <v>44944</v>
      </c>
      <c r="H341" s="1" t="s">
        <v>1807</v>
      </c>
      <c r="I341" s="19">
        <v>1585793</v>
      </c>
      <c r="J341" s="19" t="s">
        <v>1323</v>
      </c>
      <c r="K341" s="19">
        <v>170447</v>
      </c>
      <c r="L341" s="28">
        <v>44946</v>
      </c>
      <c r="M341" s="1" t="str">
        <f>VLOOKUP(I341,'ITEM#'!A:B,2,0)</f>
        <v>Costco01</v>
      </c>
      <c r="N341" s="11" t="s">
        <v>1291</v>
      </c>
      <c r="O341" s="1"/>
      <c r="P341" s="12">
        <f>VLOOKUP(I341,'ITEM#'!A:D,4,0)</f>
        <v>-64.47</v>
      </c>
      <c r="Q341" s="11"/>
      <c r="R341" s="13">
        <f t="shared" si="5"/>
        <v>1</v>
      </c>
      <c r="T341" s="1" t="s">
        <v>1289</v>
      </c>
    </row>
    <row r="342" spans="1:20" x14ac:dyDescent="0.2">
      <c r="A342" s="1" t="s">
        <v>1794</v>
      </c>
      <c r="B342" s="1" t="s">
        <v>1901</v>
      </c>
      <c r="C342" s="18">
        <v>44944</v>
      </c>
      <c r="D342" s="8">
        <v>-175.2</v>
      </c>
      <c r="E342" s="27">
        <v>-20.5</v>
      </c>
      <c r="F342" s="27">
        <v>-154.69999999999999</v>
      </c>
      <c r="G342" s="18">
        <v>44944</v>
      </c>
      <c r="H342" s="1" t="s">
        <v>1808</v>
      </c>
      <c r="I342" s="19">
        <v>1662420</v>
      </c>
      <c r="J342" s="19" t="s">
        <v>1318</v>
      </c>
      <c r="K342" s="19">
        <v>170447</v>
      </c>
      <c r="L342" s="28">
        <v>44946</v>
      </c>
      <c r="M342" s="1" t="str">
        <f>VLOOKUP(I342,'ITEM#'!A:B,2,0)</f>
        <v>Costco01</v>
      </c>
      <c r="N342" s="11" t="s">
        <v>1301</v>
      </c>
      <c r="O342" s="1"/>
      <c r="P342" s="12">
        <f>VLOOKUP(I342,'ITEM#'!A:D,4,0)</f>
        <v>-77.349999999999994</v>
      </c>
      <c r="Q342" s="11"/>
      <c r="R342" s="13">
        <f t="shared" si="5"/>
        <v>2</v>
      </c>
      <c r="T342" s="1" t="s">
        <v>1289</v>
      </c>
    </row>
    <row r="343" spans="1:20" x14ac:dyDescent="0.2">
      <c r="A343" s="1" t="s">
        <v>1794</v>
      </c>
      <c r="B343" s="1" t="s">
        <v>1902</v>
      </c>
      <c r="C343" s="18">
        <v>44944</v>
      </c>
      <c r="D343" s="8">
        <v>-141.24</v>
      </c>
      <c r="E343" s="27">
        <v>0</v>
      </c>
      <c r="F343" s="27">
        <v>-141.24</v>
      </c>
      <c r="G343" s="18">
        <v>44944</v>
      </c>
      <c r="H343" s="1" t="s">
        <v>1809</v>
      </c>
      <c r="I343" s="19">
        <v>1585902</v>
      </c>
      <c r="J343" s="19" t="s">
        <v>1343</v>
      </c>
      <c r="K343" s="19">
        <v>170447</v>
      </c>
      <c r="L343" s="28">
        <v>44946</v>
      </c>
      <c r="M343" s="1" t="str">
        <f>VLOOKUP(I343,'ITEM#'!A:B,2,0)</f>
        <v>Costco01</v>
      </c>
      <c r="N343" s="11" t="s">
        <v>1291</v>
      </c>
      <c r="O343" s="1"/>
      <c r="P343" s="12">
        <f>VLOOKUP(I343,'ITEM#'!A:D,4,0)</f>
        <v>-70.62</v>
      </c>
      <c r="Q343" s="11"/>
      <c r="R343" s="13">
        <f t="shared" si="5"/>
        <v>2</v>
      </c>
      <c r="T343" s="1" t="s">
        <v>1289</v>
      </c>
    </row>
    <row r="344" spans="1:20" x14ac:dyDescent="0.2">
      <c r="A344" s="1" t="s">
        <v>1794</v>
      </c>
      <c r="B344" s="1" t="s">
        <v>1903</v>
      </c>
      <c r="C344" s="18">
        <v>44944</v>
      </c>
      <c r="D344" s="8">
        <v>-175.2</v>
      </c>
      <c r="E344" s="27">
        <v>-20.5</v>
      </c>
      <c r="F344" s="27">
        <v>-154.69999999999999</v>
      </c>
      <c r="G344" s="18">
        <v>44944</v>
      </c>
      <c r="H344" s="1" t="s">
        <v>1810</v>
      </c>
      <c r="I344" s="19">
        <v>1662420</v>
      </c>
      <c r="J344" s="19" t="s">
        <v>1318</v>
      </c>
      <c r="K344" s="19">
        <v>170447</v>
      </c>
      <c r="L344" s="28">
        <v>44946</v>
      </c>
      <c r="M344" s="1" t="str">
        <f>VLOOKUP(I344,'ITEM#'!A:B,2,0)</f>
        <v>Costco01</v>
      </c>
      <c r="N344" s="11" t="s">
        <v>1301</v>
      </c>
      <c r="O344" s="1"/>
      <c r="P344" s="12">
        <f>VLOOKUP(I344,'ITEM#'!A:D,4,0)</f>
        <v>-77.349999999999994</v>
      </c>
      <c r="Q344" s="11"/>
      <c r="R344" s="13">
        <f t="shared" si="5"/>
        <v>2</v>
      </c>
      <c r="T344" s="1" t="s">
        <v>1289</v>
      </c>
    </row>
    <row r="345" spans="1:20" x14ac:dyDescent="0.2">
      <c r="A345" s="1" t="s">
        <v>1794</v>
      </c>
      <c r="B345" s="1" t="s">
        <v>1904</v>
      </c>
      <c r="C345" s="18">
        <v>44944</v>
      </c>
      <c r="D345" s="8">
        <v>-87.6</v>
      </c>
      <c r="E345" s="27">
        <v>-10.25</v>
      </c>
      <c r="F345" s="27">
        <v>-77.349999999999994</v>
      </c>
      <c r="G345" s="18">
        <v>44944</v>
      </c>
      <c r="H345" s="1" t="s">
        <v>1811</v>
      </c>
      <c r="I345" s="19">
        <v>1662420</v>
      </c>
      <c r="J345" s="19" t="s">
        <v>1318</v>
      </c>
      <c r="K345" s="19">
        <v>170447</v>
      </c>
      <c r="L345" s="28">
        <v>44946</v>
      </c>
      <c r="M345" s="1" t="str">
        <f>VLOOKUP(I345,'ITEM#'!A:B,2,0)</f>
        <v>Costco01</v>
      </c>
      <c r="N345" s="11" t="s">
        <v>1301</v>
      </c>
      <c r="O345" s="1"/>
      <c r="P345" s="12">
        <f>VLOOKUP(I345,'ITEM#'!A:D,4,0)</f>
        <v>-77.349999999999994</v>
      </c>
      <c r="Q345" s="11"/>
      <c r="R345" s="13">
        <f t="shared" si="5"/>
        <v>1</v>
      </c>
      <c r="T345" s="1" t="s">
        <v>1289</v>
      </c>
    </row>
    <row r="346" spans="1:20" x14ac:dyDescent="0.2">
      <c r="A346" s="1" t="s">
        <v>1794</v>
      </c>
      <c r="B346" s="1" t="s">
        <v>1905</v>
      </c>
      <c r="C346" s="18">
        <v>44944</v>
      </c>
      <c r="D346" s="8">
        <v>-76.16</v>
      </c>
      <c r="E346" s="27">
        <v>-19.86</v>
      </c>
      <c r="F346" s="27">
        <v>-56.3</v>
      </c>
      <c r="G346" s="18">
        <v>44944</v>
      </c>
      <c r="H346" s="1" t="s">
        <v>1812</v>
      </c>
      <c r="I346" s="19">
        <v>1540780</v>
      </c>
      <c r="J346" s="19" t="s">
        <v>1334</v>
      </c>
      <c r="K346" s="19">
        <v>170447</v>
      </c>
      <c r="L346" s="28">
        <v>44946</v>
      </c>
      <c r="M346" s="1" t="str">
        <f>VLOOKUP(I346,'ITEM#'!A:B,2,0)</f>
        <v>Costco01</v>
      </c>
      <c r="N346" s="11" t="s">
        <v>1298</v>
      </c>
      <c r="O346" s="1"/>
      <c r="P346" s="12">
        <f>VLOOKUP(I346,'ITEM#'!A:D,4,0)</f>
        <v>-28.15</v>
      </c>
      <c r="Q346" s="11"/>
      <c r="R346" s="13">
        <f t="shared" si="5"/>
        <v>2</v>
      </c>
      <c r="T346" s="1" t="s">
        <v>1289</v>
      </c>
    </row>
    <row r="347" spans="1:20" x14ac:dyDescent="0.2">
      <c r="A347" s="1" t="s">
        <v>1794</v>
      </c>
      <c r="B347" s="1" t="s">
        <v>1905</v>
      </c>
      <c r="C347" s="18">
        <v>44944</v>
      </c>
      <c r="D347" s="8">
        <v>-96.4</v>
      </c>
      <c r="E347" s="27">
        <v>-10.55</v>
      </c>
      <c r="F347" s="27">
        <v>-85.85</v>
      </c>
      <c r="G347" s="18">
        <v>44944</v>
      </c>
      <c r="H347" s="1" t="s">
        <v>1812</v>
      </c>
      <c r="I347" s="19">
        <v>1662421</v>
      </c>
      <c r="J347" s="19" t="s">
        <v>1300</v>
      </c>
      <c r="K347" s="19">
        <v>170447</v>
      </c>
      <c r="L347" s="28">
        <v>44946</v>
      </c>
      <c r="M347" s="1" t="str">
        <f>VLOOKUP(I347,'ITEM#'!A:B,2,0)</f>
        <v>Costco01</v>
      </c>
      <c r="N347" s="11" t="s">
        <v>1301</v>
      </c>
      <c r="O347" s="1"/>
      <c r="P347" s="12">
        <f>VLOOKUP(I347,'ITEM#'!A:D,4,0)</f>
        <v>-85.85</v>
      </c>
      <c r="Q347" s="11"/>
      <c r="R347" s="13">
        <f t="shared" si="5"/>
        <v>1</v>
      </c>
      <c r="T347" s="1" t="s">
        <v>1289</v>
      </c>
    </row>
    <row r="348" spans="1:20" x14ac:dyDescent="0.2">
      <c r="A348" s="1" t="s">
        <v>1794</v>
      </c>
      <c r="B348" s="1" t="s">
        <v>1906</v>
      </c>
      <c r="C348" s="18">
        <v>44944</v>
      </c>
      <c r="D348" s="8">
        <v>-25.55</v>
      </c>
      <c r="E348" s="27">
        <v>0</v>
      </c>
      <c r="F348" s="27">
        <v>-25.55</v>
      </c>
      <c r="G348" s="18">
        <v>44944</v>
      </c>
      <c r="H348" s="1" t="s">
        <v>1813</v>
      </c>
      <c r="I348" s="19">
        <v>1516597</v>
      </c>
      <c r="J348" s="19" t="s">
        <v>1303</v>
      </c>
      <c r="K348" s="19">
        <v>170447</v>
      </c>
      <c r="L348" s="28">
        <v>44946</v>
      </c>
      <c r="M348" s="1" t="str">
        <f>VLOOKUP(I348,'ITEM#'!A:B,2,0)</f>
        <v>Costco01</v>
      </c>
      <c r="N348" s="11" t="s">
        <v>1291</v>
      </c>
      <c r="O348" s="1"/>
      <c r="P348" s="12">
        <f>VLOOKUP(I348,'ITEM#'!A:D,4,0)</f>
        <v>-25.55</v>
      </c>
      <c r="Q348" s="11"/>
      <c r="R348" s="13">
        <f t="shared" si="5"/>
        <v>1</v>
      </c>
      <c r="T348" s="1" t="s">
        <v>1289</v>
      </c>
    </row>
    <row r="349" spans="1:20" x14ac:dyDescent="0.2">
      <c r="A349" s="1" t="s">
        <v>1794</v>
      </c>
      <c r="B349" s="1" t="s">
        <v>1906</v>
      </c>
      <c r="C349" s="18">
        <v>44944</v>
      </c>
      <c r="D349" s="8">
        <v>-39</v>
      </c>
      <c r="E349" s="27">
        <v>0</v>
      </c>
      <c r="F349" s="27">
        <v>-39</v>
      </c>
      <c r="G349" s="18">
        <v>44944</v>
      </c>
      <c r="H349" s="1" t="s">
        <v>1813</v>
      </c>
      <c r="I349" s="19">
        <v>1529947</v>
      </c>
      <c r="J349" s="19" t="s">
        <v>1294</v>
      </c>
      <c r="K349" s="19">
        <v>170447</v>
      </c>
      <c r="L349" s="28">
        <v>44946</v>
      </c>
      <c r="M349" s="1" t="str">
        <f>VLOOKUP(I349,'ITEM#'!A:B,2,0)</f>
        <v>Costco01</v>
      </c>
      <c r="N349" s="11" t="s">
        <v>1291</v>
      </c>
      <c r="O349" s="1"/>
      <c r="P349" s="12">
        <f>VLOOKUP(I349,'ITEM#'!A:D,4,0)</f>
        <v>-39</v>
      </c>
      <c r="Q349" s="11"/>
      <c r="R349" s="13">
        <f t="shared" si="5"/>
        <v>1</v>
      </c>
      <c r="T349" s="1" t="s">
        <v>1289</v>
      </c>
    </row>
    <row r="350" spans="1:20" x14ac:dyDescent="0.2">
      <c r="A350" s="1" t="s">
        <v>1794</v>
      </c>
      <c r="B350" s="1" t="s">
        <v>1907</v>
      </c>
      <c r="C350" s="18">
        <v>44944</v>
      </c>
      <c r="D350" s="8">
        <v>-87.6</v>
      </c>
      <c r="E350" s="27">
        <v>-10.25</v>
      </c>
      <c r="F350" s="27">
        <v>-77.349999999999994</v>
      </c>
      <c r="G350" s="18">
        <v>44944</v>
      </c>
      <c r="H350" s="1" t="s">
        <v>1814</v>
      </c>
      <c r="I350" s="19">
        <v>1662420</v>
      </c>
      <c r="J350" s="19" t="s">
        <v>1318</v>
      </c>
      <c r="K350" s="19">
        <v>170447</v>
      </c>
      <c r="L350" s="28">
        <v>44946</v>
      </c>
      <c r="M350" s="1" t="str">
        <f>VLOOKUP(I350,'ITEM#'!A:B,2,0)</f>
        <v>Costco01</v>
      </c>
      <c r="N350" s="11" t="s">
        <v>1301</v>
      </c>
      <c r="O350" s="1"/>
      <c r="P350" s="12">
        <f>VLOOKUP(I350,'ITEM#'!A:D,4,0)</f>
        <v>-77.349999999999994</v>
      </c>
      <c r="Q350" s="11"/>
      <c r="R350" s="13">
        <f t="shared" si="5"/>
        <v>1</v>
      </c>
      <c r="T350" s="1" t="s">
        <v>1289</v>
      </c>
    </row>
    <row r="351" spans="1:20" x14ac:dyDescent="0.2">
      <c r="A351" s="1" t="s">
        <v>1794</v>
      </c>
      <c r="B351" s="1" t="s">
        <v>1907</v>
      </c>
      <c r="C351" s="18">
        <v>44944</v>
      </c>
      <c r="D351" s="8">
        <v>-192.8</v>
      </c>
      <c r="E351" s="27">
        <v>-21.1</v>
      </c>
      <c r="F351" s="27">
        <v>-171.7</v>
      </c>
      <c r="G351" s="18">
        <v>44944</v>
      </c>
      <c r="H351" s="1" t="s">
        <v>1814</v>
      </c>
      <c r="I351" s="19">
        <v>1662421</v>
      </c>
      <c r="J351" s="19" t="s">
        <v>1300</v>
      </c>
      <c r="K351" s="19">
        <v>170447</v>
      </c>
      <c r="L351" s="28">
        <v>44946</v>
      </c>
      <c r="M351" s="1" t="str">
        <f>VLOOKUP(I351,'ITEM#'!A:B,2,0)</f>
        <v>Costco01</v>
      </c>
      <c r="N351" s="11" t="s">
        <v>1301</v>
      </c>
      <c r="O351" s="1"/>
      <c r="P351" s="12">
        <f>VLOOKUP(I351,'ITEM#'!A:D,4,0)</f>
        <v>-85.85</v>
      </c>
      <c r="Q351" s="11"/>
      <c r="R351" s="13">
        <f t="shared" si="5"/>
        <v>2</v>
      </c>
      <c r="T351" s="1" t="s">
        <v>1289</v>
      </c>
    </row>
    <row r="352" spans="1:20" x14ac:dyDescent="0.2">
      <c r="A352" s="1" t="s">
        <v>1794</v>
      </c>
      <c r="B352" s="1" t="s">
        <v>1908</v>
      </c>
      <c r="C352" s="18">
        <v>44944</v>
      </c>
      <c r="D352" s="8">
        <v>-42.07</v>
      </c>
      <c r="E352" s="27">
        <v>0</v>
      </c>
      <c r="F352" s="27">
        <v>-42.07</v>
      </c>
      <c r="G352" s="18">
        <v>44944</v>
      </c>
      <c r="H352" s="1" t="s">
        <v>1815</v>
      </c>
      <c r="I352" s="19">
        <v>1514688</v>
      </c>
      <c r="J352" s="19" t="s">
        <v>1304</v>
      </c>
      <c r="K352" s="19">
        <v>170447</v>
      </c>
      <c r="L352" s="28">
        <v>44946</v>
      </c>
      <c r="M352" s="1" t="str">
        <f>VLOOKUP(I352,'ITEM#'!A:B,2,0)</f>
        <v>Costco01</v>
      </c>
      <c r="N352" s="11" t="s">
        <v>1291</v>
      </c>
      <c r="O352" s="1"/>
      <c r="P352" s="12">
        <f>VLOOKUP(I352,'ITEM#'!A:D,4,0)</f>
        <v>-42.07</v>
      </c>
      <c r="Q352" s="11"/>
      <c r="R352" s="13">
        <f t="shared" si="5"/>
        <v>1</v>
      </c>
      <c r="T352" s="1" t="s">
        <v>1289</v>
      </c>
    </row>
    <row r="353" spans="1:20" x14ac:dyDescent="0.2">
      <c r="A353" s="1" t="s">
        <v>1794</v>
      </c>
      <c r="B353" s="1" t="s">
        <v>1909</v>
      </c>
      <c r="C353" s="18">
        <v>44944</v>
      </c>
      <c r="D353" s="8">
        <v>-175.2</v>
      </c>
      <c r="E353" s="27">
        <v>-20.5</v>
      </c>
      <c r="F353" s="27">
        <v>-154.69999999999999</v>
      </c>
      <c r="G353" s="18">
        <v>44944</v>
      </c>
      <c r="H353" s="1" t="s">
        <v>1816</v>
      </c>
      <c r="I353" s="19">
        <v>1662420</v>
      </c>
      <c r="J353" s="19" t="s">
        <v>1318</v>
      </c>
      <c r="K353" s="19">
        <v>170447</v>
      </c>
      <c r="L353" s="28">
        <v>44946</v>
      </c>
      <c r="M353" s="1" t="str">
        <f>VLOOKUP(I353,'ITEM#'!A:B,2,0)</f>
        <v>Costco01</v>
      </c>
      <c r="N353" s="11" t="s">
        <v>1301</v>
      </c>
      <c r="O353" s="1"/>
      <c r="P353" s="12">
        <f>VLOOKUP(I353,'ITEM#'!A:D,4,0)</f>
        <v>-77.349999999999994</v>
      </c>
      <c r="Q353" s="11"/>
      <c r="R353" s="13">
        <f t="shared" si="5"/>
        <v>2</v>
      </c>
      <c r="T353" s="1" t="s">
        <v>1289</v>
      </c>
    </row>
    <row r="354" spans="1:20" x14ac:dyDescent="0.2">
      <c r="A354" s="1" t="s">
        <v>1794</v>
      </c>
      <c r="B354" s="1" t="s">
        <v>1909</v>
      </c>
      <c r="C354" s="18">
        <v>44944</v>
      </c>
      <c r="D354" s="8">
        <v>-96.4</v>
      </c>
      <c r="E354" s="27">
        <v>-10.55</v>
      </c>
      <c r="F354" s="27">
        <v>-85.85</v>
      </c>
      <c r="G354" s="18">
        <v>44944</v>
      </c>
      <c r="H354" s="1" t="s">
        <v>1816</v>
      </c>
      <c r="I354" s="19">
        <v>1662421</v>
      </c>
      <c r="J354" s="19" t="s">
        <v>1300</v>
      </c>
      <c r="K354" s="19">
        <v>170447</v>
      </c>
      <c r="L354" s="28">
        <v>44946</v>
      </c>
      <c r="M354" s="1" t="str">
        <f>VLOOKUP(I354,'ITEM#'!A:B,2,0)</f>
        <v>Costco01</v>
      </c>
      <c r="N354" s="11" t="s">
        <v>1301</v>
      </c>
      <c r="O354" s="1"/>
      <c r="P354" s="12">
        <f>VLOOKUP(I354,'ITEM#'!A:D,4,0)</f>
        <v>-85.85</v>
      </c>
      <c r="Q354" s="11"/>
      <c r="R354" s="13">
        <f t="shared" si="5"/>
        <v>1</v>
      </c>
      <c r="T354" s="1" t="s">
        <v>1289</v>
      </c>
    </row>
    <row r="355" spans="1:20" x14ac:dyDescent="0.2">
      <c r="A355" s="1" t="s">
        <v>1817</v>
      </c>
      <c r="B355" s="1" t="s">
        <v>1910</v>
      </c>
      <c r="C355" s="18">
        <v>44945</v>
      </c>
      <c r="D355" s="8">
        <v>-64.47</v>
      </c>
      <c r="E355" s="27">
        <v>0</v>
      </c>
      <c r="F355" s="27">
        <v>-64.47</v>
      </c>
      <c r="G355" s="18">
        <v>44945</v>
      </c>
      <c r="H355" s="1" t="s">
        <v>1818</v>
      </c>
      <c r="I355" s="19">
        <v>1585797</v>
      </c>
      <c r="J355" s="19" t="s">
        <v>1305</v>
      </c>
      <c r="K355" s="19">
        <v>170452</v>
      </c>
      <c r="L355" s="28">
        <v>44949</v>
      </c>
      <c r="M355" s="1" t="str">
        <f>VLOOKUP(I355,'ITEM#'!A:B,2,0)</f>
        <v>Costco01</v>
      </c>
      <c r="N355" s="11" t="s">
        <v>1291</v>
      </c>
      <c r="O355" s="1"/>
      <c r="P355" s="12">
        <f>VLOOKUP(I355,'ITEM#'!A:D,4,0)</f>
        <v>-64.47</v>
      </c>
      <c r="Q355" s="11"/>
      <c r="R355" s="13">
        <f t="shared" si="5"/>
        <v>1</v>
      </c>
      <c r="T355" s="1" t="s">
        <v>1289</v>
      </c>
    </row>
    <row r="356" spans="1:20" x14ac:dyDescent="0.2">
      <c r="A356" s="1" t="s">
        <v>1817</v>
      </c>
      <c r="B356" s="1" t="s">
        <v>1911</v>
      </c>
      <c r="C356" s="18">
        <v>44945</v>
      </c>
      <c r="D356" s="8">
        <v>-39</v>
      </c>
      <c r="E356" s="27">
        <v>0</v>
      </c>
      <c r="F356" s="27">
        <v>-39</v>
      </c>
      <c r="G356" s="18">
        <v>44945</v>
      </c>
      <c r="H356" s="1" t="s">
        <v>1819</v>
      </c>
      <c r="I356" s="19">
        <v>1529947</v>
      </c>
      <c r="J356" s="19" t="s">
        <v>1294</v>
      </c>
      <c r="K356" s="19">
        <v>170452</v>
      </c>
      <c r="L356" s="28">
        <v>44949</v>
      </c>
      <c r="M356" s="1" t="str">
        <f>VLOOKUP(I356,'ITEM#'!A:B,2,0)</f>
        <v>Costco01</v>
      </c>
      <c r="N356" s="11" t="s">
        <v>1291</v>
      </c>
      <c r="O356" s="1"/>
      <c r="P356" s="12">
        <f>VLOOKUP(I356,'ITEM#'!A:D,4,0)</f>
        <v>-39</v>
      </c>
      <c r="Q356" s="11"/>
      <c r="R356" s="13">
        <f t="shared" si="5"/>
        <v>1</v>
      </c>
      <c r="T356" s="1" t="s">
        <v>1289</v>
      </c>
    </row>
    <row r="357" spans="1:20" x14ac:dyDescent="0.2">
      <c r="A357" s="1" t="s">
        <v>1817</v>
      </c>
      <c r="B357" s="1" t="s">
        <v>1912</v>
      </c>
      <c r="C357" s="18">
        <v>44945</v>
      </c>
      <c r="D357" s="8">
        <v>-70.62</v>
      </c>
      <c r="E357" s="27">
        <v>0</v>
      </c>
      <c r="F357" s="27">
        <v>-70.62</v>
      </c>
      <c r="G357" s="18">
        <v>44945</v>
      </c>
      <c r="H357" s="1" t="s">
        <v>1820</v>
      </c>
      <c r="I357" s="19">
        <v>1585902</v>
      </c>
      <c r="J357" s="19" t="s">
        <v>1343</v>
      </c>
      <c r="K357" s="19">
        <v>170452</v>
      </c>
      <c r="L357" s="28">
        <v>44949</v>
      </c>
      <c r="M357" s="1" t="str">
        <f>VLOOKUP(I357,'ITEM#'!A:B,2,0)</f>
        <v>Costco01</v>
      </c>
      <c r="N357" s="11" t="s">
        <v>1291</v>
      </c>
      <c r="O357" s="1"/>
      <c r="P357" s="12">
        <f>VLOOKUP(I357,'ITEM#'!A:D,4,0)</f>
        <v>-70.62</v>
      </c>
      <c r="Q357" s="11"/>
      <c r="R357" s="13">
        <f t="shared" si="5"/>
        <v>1</v>
      </c>
      <c r="T357" s="1" t="s">
        <v>1289</v>
      </c>
    </row>
    <row r="358" spans="1:20" x14ac:dyDescent="0.2">
      <c r="A358" s="1" t="s">
        <v>1817</v>
      </c>
      <c r="B358" s="1" t="s">
        <v>1913</v>
      </c>
      <c r="C358" s="18">
        <v>44945</v>
      </c>
      <c r="D358" s="8">
        <v>-64.47</v>
      </c>
      <c r="E358" s="27">
        <v>0</v>
      </c>
      <c r="F358" s="27">
        <v>-64.47</v>
      </c>
      <c r="G358" s="18">
        <v>44945</v>
      </c>
      <c r="H358" s="1" t="s">
        <v>1821</v>
      </c>
      <c r="I358" s="19">
        <v>1585673</v>
      </c>
      <c r="J358" s="19" t="s">
        <v>1349</v>
      </c>
      <c r="K358" s="19">
        <v>170452</v>
      </c>
      <c r="L358" s="28">
        <v>44949</v>
      </c>
      <c r="M358" s="1" t="str">
        <f>VLOOKUP(I358,'ITEM#'!A:B,2,0)</f>
        <v>Costco01</v>
      </c>
      <c r="N358" s="11" t="s">
        <v>1291</v>
      </c>
      <c r="O358" s="1"/>
      <c r="P358" s="12">
        <f>VLOOKUP(I358,'ITEM#'!A:D,4,0)</f>
        <v>-64.47</v>
      </c>
      <c r="Q358" s="11"/>
      <c r="R358" s="13">
        <f t="shared" si="5"/>
        <v>1</v>
      </c>
      <c r="T358" s="1" t="s">
        <v>1289</v>
      </c>
    </row>
    <row r="359" spans="1:20" x14ac:dyDescent="0.2">
      <c r="A359" s="1" t="s">
        <v>1817</v>
      </c>
      <c r="B359" s="1" t="s">
        <v>1914</v>
      </c>
      <c r="C359" s="18">
        <v>44945</v>
      </c>
      <c r="D359" s="8">
        <v>-87.6</v>
      </c>
      <c r="E359" s="27">
        <v>-10.25</v>
      </c>
      <c r="F359" s="27">
        <v>-77.349999999999994</v>
      </c>
      <c r="G359" s="18">
        <v>44945</v>
      </c>
      <c r="H359" s="1" t="s">
        <v>1822</v>
      </c>
      <c r="I359" s="19">
        <v>1662420</v>
      </c>
      <c r="J359" s="19" t="s">
        <v>1318</v>
      </c>
      <c r="K359" s="19">
        <v>170452</v>
      </c>
      <c r="L359" s="28">
        <v>44949</v>
      </c>
      <c r="M359" s="1" t="str">
        <f>VLOOKUP(I359,'ITEM#'!A:B,2,0)</f>
        <v>Costco01</v>
      </c>
      <c r="N359" s="11" t="s">
        <v>1301</v>
      </c>
      <c r="O359" s="1"/>
      <c r="P359" s="12">
        <f>VLOOKUP(I359,'ITEM#'!A:D,4,0)</f>
        <v>-77.349999999999994</v>
      </c>
      <c r="Q359" s="11"/>
      <c r="R359" s="13">
        <f t="shared" si="5"/>
        <v>1</v>
      </c>
      <c r="T359" s="1" t="s">
        <v>1289</v>
      </c>
    </row>
    <row r="360" spans="1:20" x14ac:dyDescent="0.2">
      <c r="A360" s="1" t="s">
        <v>1817</v>
      </c>
      <c r="B360" s="1" t="s">
        <v>1915</v>
      </c>
      <c r="C360" s="18">
        <v>44945</v>
      </c>
      <c r="D360" s="8">
        <v>-192.8</v>
      </c>
      <c r="E360" s="27">
        <v>-21.1</v>
      </c>
      <c r="F360" s="27">
        <v>-171.7</v>
      </c>
      <c r="G360" s="18">
        <v>44945</v>
      </c>
      <c r="H360" s="1" t="s">
        <v>1823</v>
      </c>
      <c r="I360" s="19">
        <v>1662421</v>
      </c>
      <c r="J360" s="19" t="s">
        <v>1300</v>
      </c>
      <c r="K360" s="19">
        <v>170452</v>
      </c>
      <c r="L360" s="28">
        <v>44949</v>
      </c>
      <c r="M360" s="1" t="str">
        <f>VLOOKUP(I360,'ITEM#'!A:B,2,0)</f>
        <v>Costco01</v>
      </c>
      <c r="N360" s="11" t="s">
        <v>1301</v>
      </c>
      <c r="O360" s="1"/>
      <c r="P360" s="12">
        <f>VLOOKUP(I360,'ITEM#'!A:D,4,0)</f>
        <v>-85.85</v>
      </c>
      <c r="Q360" s="11"/>
      <c r="R360" s="13">
        <f t="shared" si="5"/>
        <v>2</v>
      </c>
      <c r="T360" s="1" t="s">
        <v>1289</v>
      </c>
    </row>
    <row r="361" spans="1:20" x14ac:dyDescent="0.2">
      <c r="A361" s="1" t="s">
        <v>1817</v>
      </c>
      <c r="B361" s="1" t="s">
        <v>1916</v>
      </c>
      <c r="C361" s="18">
        <v>44945</v>
      </c>
      <c r="D361" s="8">
        <v>-64.47</v>
      </c>
      <c r="E361" s="27">
        <v>0</v>
      </c>
      <c r="F361" s="27">
        <v>-64.47</v>
      </c>
      <c r="G361" s="18">
        <v>44945</v>
      </c>
      <c r="H361" s="1" t="s">
        <v>1824</v>
      </c>
      <c r="I361" s="19">
        <v>1585796</v>
      </c>
      <c r="J361" s="19" t="s">
        <v>1309</v>
      </c>
      <c r="K361" s="19">
        <v>170452</v>
      </c>
      <c r="L361" s="28">
        <v>44949</v>
      </c>
      <c r="M361" s="1" t="str">
        <f>VLOOKUP(I361,'ITEM#'!A:B,2,0)</f>
        <v>Costco01</v>
      </c>
      <c r="N361" s="11" t="s">
        <v>1291</v>
      </c>
      <c r="O361" s="1"/>
      <c r="P361" s="12">
        <f>VLOOKUP(I361,'ITEM#'!A:D,4,0)</f>
        <v>-64.47</v>
      </c>
      <c r="Q361" s="11"/>
      <c r="R361" s="13">
        <f t="shared" si="5"/>
        <v>1</v>
      </c>
      <c r="T361" s="1" t="s">
        <v>1289</v>
      </c>
    </row>
    <row r="362" spans="1:20" x14ac:dyDescent="0.2">
      <c r="A362" s="1" t="s">
        <v>1817</v>
      </c>
      <c r="B362" s="1" t="s">
        <v>1917</v>
      </c>
      <c r="C362" s="18">
        <v>44945</v>
      </c>
      <c r="D362" s="8">
        <v>-262.8</v>
      </c>
      <c r="E362" s="27">
        <v>-30.75</v>
      </c>
      <c r="F362" s="27">
        <v>-232.05</v>
      </c>
      <c r="G362" s="18">
        <v>44945</v>
      </c>
      <c r="H362" s="1" t="s">
        <v>1825</v>
      </c>
      <c r="I362" s="19">
        <v>1662420</v>
      </c>
      <c r="J362" s="19" t="s">
        <v>1318</v>
      </c>
      <c r="K362" s="19">
        <v>170452</v>
      </c>
      <c r="L362" s="28">
        <v>44949</v>
      </c>
      <c r="M362" s="1" t="str">
        <f>VLOOKUP(I362,'ITEM#'!A:B,2,0)</f>
        <v>Costco01</v>
      </c>
      <c r="N362" s="11" t="s">
        <v>1301</v>
      </c>
      <c r="O362" s="1"/>
      <c r="P362" s="12">
        <f>VLOOKUP(I362,'ITEM#'!A:D,4,0)</f>
        <v>-77.349999999999994</v>
      </c>
      <c r="Q362" s="11"/>
      <c r="R362" s="13">
        <f t="shared" si="5"/>
        <v>3.0000000000000004</v>
      </c>
      <c r="T362" s="1" t="s">
        <v>1289</v>
      </c>
    </row>
    <row r="363" spans="1:20" x14ac:dyDescent="0.2">
      <c r="A363" s="1" t="s">
        <v>1817</v>
      </c>
      <c r="B363" s="1" t="s">
        <v>1918</v>
      </c>
      <c r="C363" s="18">
        <v>44945</v>
      </c>
      <c r="D363" s="8">
        <v>-42.07</v>
      </c>
      <c r="E363" s="27">
        <v>0</v>
      </c>
      <c r="F363" s="27">
        <v>-42.07</v>
      </c>
      <c r="G363" s="18">
        <v>44945</v>
      </c>
      <c r="H363" s="1" t="s">
        <v>1826</v>
      </c>
      <c r="I363" s="19">
        <v>1514684</v>
      </c>
      <c r="J363" s="19" t="s">
        <v>1324</v>
      </c>
      <c r="K363" s="19">
        <v>170452</v>
      </c>
      <c r="L363" s="28">
        <v>44949</v>
      </c>
      <c r="M363" s="1" t="str">
        <f>VLOOKUP(I363,'ITEM#'!A:B,2,0)</f>
        <v>Costco01</v>
      </c>
      <c r="N363" s="11" t="s">
        <v>1291</v>
      </c>
      <c r="O363" s="1"/>
      <c r="P363" s="12">
        <f>VLOOKUP(I363,'ITEM#'!A:D,4,0)</f>
        <v>-42.07</v>
      </c>
      <c r="Q363" s="11"/>
      <c r="R363" s="13">
        <f t="shared" si="5"/>
        <v>1</v>
      </c>
      <c r="T363" s="1" t="s">
        <v>1289</v>
      </c>
    </row>
    <row r="364" spans="1:20" x14ac:dyDescent="0.2">
      <c r="A364" s="1" t="s">
        <v>1817</v>
      </c>
      <c r="B364" s="1" t="s">
        <v>1919</v>
      </c>
      <c r="C364" s="18">
        <v>44945</v>
      </c>
      <c r="D364" s="8">
        <v>-87.6</v>
      </c>
      <c r="E364" s="27">
        <v>-10.25</v>
      </c>
      <c r="F364" s="27">
        <v>-77.349999999999994</v>
      </c>
      <c r="G364" s="18">
        <v>44945</v>
      </c>
      <c r="H364" s="1" t="s">
        <v>1827</v>
      </c>
      <c r="I364" s="19">
        <v>1662420</v>
      </c>
      <c r="J364" s="19" t="s">
        <v>1318</v>
      </c>
      <c r="K364" s="19">
        <v>170452</v>
      </c>
      <c r="L364" s="28">
        <v>44949</v>
      </c>
      <c r="M364" s="1" t="str">
        <f>VLOOKUP(I364,'ITEM#'!A:B,2,0)</f>
        <v>Costco01</v>
      </c>
      <c r="N364" s="11" t="s">
        <v>1301</v>
      </c>
      <c r="O364" s="1"/>
      <c r="P364" s="12">
        <f>VLOOKUP(I364,'ITEM#'!A:D,4,0)</f>
        <v>-77.349999999999994</v>
      </c>
      <c r="Q364" s="11"/>
      <c r="R364" s="13">
        <f t="shared" si="5"/>
        <v>1</v>
      </c>
      <c r="T364" s="1" t="s">
        <v>1289</v>
      </c>
    </row>
    <row r="365" spans="1:20" x14ac:dyDescent="0.2">
      <c r="A365" s="1" t="s">
        <v>1817</v>
      </c>
      <c r="B365" s="1" t="s">
        <v>1920</v>
      </c>
      <c r="C365" s="18">
        <v>44945</v>
      </c>
      <c r="D365" s="8">
        <v>-96.4</v>
      </c>
      <c r="E365" s="27">
        <v>-10.55</v>
      </c>
      <c r="F365" s="27">
        <v>-85.85</v>
      </c>
      <c r="G365" s="18">
        <v>44945</v>
      </c>
      <c r="H365" s="1" t="s">
        <v>1828</v>
      </c>
      <c r="I365" s="19">
        <v>1662421</v>
      </c>
      <c r="J365" s="19" t="s">
        <v>1300</v>
      </c>
      <c r="K365" s="19">
        <v>170452</v>
      </c>
      <c r="L365" s="28">
        <v>44949</v>
      </c>
      <c r="M365" s="1" t="str">
        <f>VLOOKUP(I365,'ITEM#'!A:B,2,0)</f>
        <v>Costco01</v>
      </c>
      <c r="N365" s="11" t="s">
        <v>1301</v>
      </c>
      <c r="O365" s="1"/>
      <c r="P365" s="12">
        <f>VLOOKUP(I365,'ITEM#'!A:D,4,0)</f>
        <v>-85.85</v>
      </c>
      <c r="Q365" s="11"/>
      <c r="R365" s="13">
        <f t="shared" si="5"/>
        <v>1</v>
      </c>
      <c r="T365" s="1" t="s">
        <v>1289</v>
      </c>
    </row>
    <row r="366" spans="1:20" x14ac:dyDescent="0.2">
      <c r="A366" s="1" t="s">
        <v>1817</v>
      </c>
      <c r="B366" s="1" t="s">
        <v>1921</v>
      </c>
      <c r="C366" s="18">
        <v>44945</v>
      </c>
      <c r="D366" s="8">
        <v>-64.47</v>
      </c>
      <c r="E366" s="27">
        <v>0</v>
      </c>
      <c r="F366" s="27">
        <v>-64.47</v>
      </c>
      <c r="G366" s="18">
        <v>44945</v>
      </c>
      <c r="H366" s="1" t="s">
        <v>1829</v>
      </c>
      <c r="I366" s="19">
        <v>1585793</v>
      </c>
      <c r="J366" s="19" t="s">
        <v>1323</v>
      </c>
      <c r="K366" s="19">
        <v>170452</v>
      </c>
      <c r="L366" s="28">
        <v>44949</v>
      </c>
      <c r="M366" s="1" t="str">
        <f>VLOOKUP(I366,'ITEM#'!A:B,2,0)</f>
        <v>Costco01</v>
      </c>
      <c r="N366" s="11" t="s">
        <v>1291</v>
      </c>
      <c r="O366" s="1"/>
      <c r="P366" s="12">
        <f>VLOOKUP(I366,'ITEM#'!A:D,4,0)</f>
        <v>-64.47</v>
      </c>
      <c r="Q366" s="11"/>
      <c r="R366" s="13">
        <f t="shared" si="5"/>
        <v>1</v>
      </c>
      <c r="T366" s="1" t="s">
        <v>1289</v>
      </c>
    </row>
    <row r="367" spans="1:20" x14ac:dyDescent="0.2">
      <c r="A367" s="1" t="s">
        <v>1817</v>
      </c>
      <c r="B367" s="1" t="s">
        <v>1922</v>
      </c>
      <c r="C367" s="18">
        <v>44945</v>
      </c>
      <c r="D367" s="8">
        <v>-25.55</v>
      </c>
      <c r="E367" s="27">
        <v>0</v>
      </c>
      <c r="F367" s="27">
        <v>-25.55</v>
      </c>
      <c r="G367" s="18">
        <v>44945</v>
      </c>
      <c r="H367" s="1" t="s">
        <v>1830</v>
      </c>
      <c r="I367" s="19">
        <v>1516594</v>
      </c>
      <c r="J367" s="19" t="s">
        <v>1313</v>
      </c>
      <c r="K367" s="19">
        <v>170452</v>
      </c>
      <c r="L367" s="28">
        <v>44949</v>
      </c>
      <c r="M367" s="1" t="str">
        <f>VLOOKUP(I367,'ITEM#'!A:B,2,0)</f>
        <v>Costco01</v>
      </c>
      <c r="N367" s="11" t="s">
        <v>1291</v>
      </c>
      <c r="O367" s="1"/>
      <c r="P367" s="12">
        <f>VLOOKUP(I367,'ITEM#'!A:D,4,0)</f>
        <v>-25.55</v>
      </c>
      <c r="Q367" s="11"/>
      <c r="R367" s="13">
        <f t="shared" si="5"/>
        <v>1</v>
      </c>
      <c r="T367" s="1" t="s">
        <v>1289</v>
      </c>
    </row>
    <row r="368" spans="1:20" x14ac:dyDescent="0.2">
      <c r="A368" s="1" t="s">
        <v>1817</v>
      </c>
      <c r="B368" s="1" t="s">
        <v>1923</v>
      </c>
      <c r="C368" s="18">
        <v>44945</v>
      </c>
      <c r="D368" s="8">
        <v>-42.07</v>
      </c>
      <c r="E368" s="27">
        <v>0</v>
      </c>
      <c r="F368" s="27">
        <v>-42.07</v>
      </c>
      <c r="G368" s="18">
        <v>44945</v>
      </c>
      <c r="H368" s="1" t="s">
        <v>1831</v>
      </c>
      <c r="I368" s="19">
        <v>1514684</v>
      </c>
      <c r="J368" s="19" t="s">
        <v>1324</v>
      </c>
      <c r="K368" s="19">
        <v>170452</v>
      </c>
      <c r="L368" s="28">
        <v>44949</v>
      </c>
      <c r="M368" s="1" t="str">
        <f>VLOOKUP(I368,'ITEM#'!A:B,2,0)</f>
        <v>Costco01</v>
      </c>
      <c r="N368" s="11" t="s">
        <v>1291</v>
      </c>
      <c r="O368" s="1"/>
      <c r="P368" s="12">
        <f>VLOOKUP(I368,'ITEM#'!A:D,4,0)</f>
        <v>-42.07</v>
      </c>
      <c r="Q368" s="11"/>
      <c r="R368" s="13">
        <f t="shared" si="5"/>
        <v>1</v>
      </c>
      <c r="T368" s="1" t="s">
        <v>1289</v>
      </c>
    </row>
    <row r="369" spans="1:20" x14ac:dyDescent="0.2">
      <c r="A369" s="1" t="s">
        <v>1817</v>
      </c>
      <c r="B369" s="1" t="s">
        <v>1923</v>
      </c>
      <c r="C369" s="18">
        <v>44945</v>
      </c>
      <c r="D369" s="8">
        <v>-39</v>
      </c>
      <c r="E369" s="27">
        <v>0</v>
      </c>
      <c r="F369" s="27">
        <v>-39</v>
      </c>
      <c r="G369" s="18">
        <v>44945</v>
      </c>
      <c r="H369" s="1" t="s">
        <v>1831</v>
      </c>
      <c r="I369" s="19">
        <v>1529946</v>
      </c>
      <c r="J369" s="19" t="s">
        <v>1306</v>
      </c>
      <c r="K369" s="19">
        <v>170452</v>
      </c>
      <c r="L369" s="28">
        <v>44949</v>
      </c>
      <c r="M369" s="1" t="str">
        <f>VLOOKUP(I369,'ITEM#'!A:B,2,0)</f>
        <v>Costco01</v>
      </c>
      <c r="N369" s="11" t="s">
        <v>1291</v>
      </c>
      <c r="O369" s="1"/>
      <c r="P369" s="12">
        <f>VLOOKUP(I369,'ITEM#'!A:D,4,0)</f>
        <v>-39</v>
      </c>
      <c r="Q369" s="11"/>
      <c r="R369" s="13">
        <f t="shared" si="5"/>
        <v>1</v>
      </c>
      <c r="T369" s="1" t="s">
        <v>1289</v>
      </c>
    </row>
    <row r="370" spans="1:20" x14ac:dyDescent="0.2">
      <c r="A370" s="1" t="s">
        <v>1832</v>
      </c>
      <c r="B370" s="1" t="s">
        <v>1924</v>
      </c>
      <c r="C370" s="18">
        <v>44946</v>
      </c>
      <c r="D370" s="8">
        <v>-92.93</v>
      </c>
      <c r="E370" s="27">
        <v>-30.66</v>
      </c>
      <c r="F370" s="27">
        <v>-62.27</v>
      </c>
      <c r="G370" s="18">
        <v>44946</v>
      </c>
      <c r="H370" s="1" t="s">
        <v>1833</v>
      </c>
      <c r="I370" s="19">
        <v>1339335</v>
      </c>
      <c r="J370" s="19" t="s">
        <v>1314</v>
      </c>
      <c r="K370" s="19">
        <v>170457</v>
      </c>
      <c r="L370" s="28">
        <v>44950</v>
      </c>
      <c r="M370" s="1" t="str">
        <f>VLOOKUP(I370,'ITEM#'!A:B,2,0)</f>
        <v>Costco01</v>
      </c>
      <c r="N370" s="11" t="s">
        <v>1301</v>
      </c>
      <c r="O370" s="1"/>
      <c r="P370" s="12">
        <f>VLOOKUP(I370,'ITEM#'!A:D,4,0)</f>
        <v>-62.27</v>
      </c>
      <c r="Q370" s="11"/>
      <c r="R370" s="13">
        <f t="shared" si="5"/>
        <v>1</v>
      </c>
      <c r="T370" s="1" t="s">
        <v>1289</v>
      </c>
    </row>
    <row r="371" spans="1:20" x14ac:dyDescent="0.2">
      <c r="A371" s="1" t="s">
        <v>1832</v>
      </c>
      <c r="B371" s="1" t="s">
        <v>1925</v>
      </c>
      <c r="C371" s="18">
        <v>44946</v>
      </c>
      <c r="D371" s="8">
        <v>-87.28</v>
      </c>
      <c r="E371" s="27">
        <v>-25.009999999999998</v>
      </c>
      <c r="F371" s="27">
        <v>-62.27</v>
      </c>
      <c r="G371" s="18">
        <v>44946</v>
      </c>
      <c r="H371" s="1" t="s">
        <v>1834</v>
      </c>
      <c r="I371" s="19">
        <v>1339335</v>
      </c>
      <c r="J371" s="19" t="s">
        <v>1314</v>
      </c>
      <c r="K371" s="19">
        <v>170457</v>
      </c>
      <c r="L371" s="28">
        <v>44950</v>
      </c>
      <c r="M371" s="1" t="str">
        <f>VLOOKUP(I371,'ITEM#'!A:B,2,0)</f>
        <v>Costco01</v>
      </c>
      <c r="N371" s="11" t="s">
        <v>1301</v>
      </c>
      <c r="O371" s="1"/>
      <c r="P371" s="12">
        <f>VLOOKUP(I371,'ITEM#'!A:D,4,0)</f>
        <v>-62.27</v>
      </c>
      <c r="Q371" s="11"/>
      <c r="R371" s="13">
        <f t="shared" si="5"/>
        <v>1</v>
      </c>
      <c r="T371" s="1" t="s">
        <v>1289</v>
      </c>
    </row>
    <row r="372" spans="1:20" x14ac:dyDescent="0.2">
      <c r="A372" s="1" t="s">
        <v>1832</v>
      </c>
      <c r="B372" s="1" t="s">
        <v>1926</v>
      </c>
      <c r="C372" s="18">
        <v>44947</v>
      </c>
      <c r="D372" s="8">
        <v>-96.4</v>
      </c>
      <c r="E372" s="27">
        <v>-10.55</v>
      </c>
      <c r="F372" s="27">
        <v>-85.85</v>
      </c>
      <c r="G372" s="18">
        <v>44947</v>
      </c>
      <c r="H372" s="1" t="s">
        <v>1835</v>
      </c>
      <c r="I372" s="19">
        <v>1662422</v>
      </c>
      <c r="J372" s="19" t="s">
        <v>1327</v>
      </c>
      <c r="K372" s="19">
        <v>170459</v>
      </c>
      <c r="L372" s="28">
        <v>44950</v>
      </c>
      <c r="M372" s="1" t="str">
        <f>VLOOKUP(I372,'ITEM#'!A:B,2,0)</f>
        <v>Costco01</v>
      </c>
      <c r="N372" s="11" t="s">
        <v>1301</v>
      </c>
      <c r="O372" s="1"/>
      <c r="P372" s="12">
        <f>VLOOKUP(I372,'ITEM#'!A:D,4,0)</f>
        <v>-85.85</v>
      </c>
      <c r="Q372" s="11"/>
      <c r="R372" s="13">
        <f t="shared" si="5"/>
        <v>1</v>
      </c>
      <c r="T372" s="1" t="s">
        <v>1289</v>
      </c>
    </row>
    <row r="373" spans="1:20" x14ac:dyDescent="0.2">
      <c r="A373" s="1" t="s">
        <v>1832</v>
      </c>
      <c r="B373" s="1" t="s">
        <v>1927</v>
      </c>
      <c r="C373" s="18">
        <v>44946</v>
      </c>
      <c r="D373" s="8">
        <v>-70.62</v>
      </c>
      <c r="E373" s="27">
        <v>0</v>
      </c>
      <c r="F373" s="27">
        <v>-70.62</v>
      </c>
      <c r="G373" s="18">
        <v>44946</v>
      </c>
      <c r="H373" s="1" t="s">
        <v>1836</v>
      </c>
      <c r="I373" s="19">
        <v>1585900</v>
      </c>
      <c r="J373" s="19" t="s">
        <v>1320</v>
      </c>
      <c r="K373" s="19">
        <v>170459</v>
      </c>
      <c r="L373" s="28">
        <v>44950</v>
      </c>
      <c r="M373" s="1" t="str">
        <f>VLOOKUP(I373,'ITEM#'!A:B,2,0)</f>
        <v>Costco01</v>
      </c>
      <c r="N373" s="11" t="s">
        <v>1291</v>
      </c>
      <c r="O373" s="1"/>
      <c r="P373" s="12">
        <f>VLOOKUP(I373,'ITEM#'!A:D,4,0)</f>
        <v>-70.62</v>
      </c>
      <c r="Q373" s="11"/>
      <c r="R373" s="13">
        <f t="shared" si="5"/>
        <v>1</v>
      </c>
      <c r="T373" s="1" t="s">
        <v>1289</v>
      </c>
    </row>
    <row r="374" spans="1:20" x14ac:dyDescent="0.2">
      <c r="A374" s="1" t="s">
        <v>1832</v>
      </c>
      <c r="B374" s="1" t="s">
        <v>1928</v>
      </c>
      <c r="C374" s="18">
        <v>44947</v>
      </c>
      <c r="D374" s="8">
        <v>-96.4</v>
      </c>
      <c r="E374" s="27">
        <v>-10.55</v>
      </c>
      <c r="F374" s="27">
        <v>-85.85</v>
      </c>
      <c r="G374" s="18">
        <v>44947</v>
      </c>
      <c r="H374" s="1" t="s">
        <v>1837</v>
      </c>
      <c r="I374" s="19">
        <v>1662422</v>
      </c>
      <c r="J374" s="19" t="s">
        <v>1327</v>
      </c>
      <c r="K374" s="19">
        <v>170459</v>
      </c>
      <c r="L374" s="28">
        <v>44950</v>
      </c>
      <c r="M374" s="1" t="str">
        <f>VLOOKUP(I374,'ITEM#'!A:B,2,0)</f>
        <v>Costco01</v>
      </c>
      <c r="N374" s="11" t="s">
        <v>1301</v>
      </c>
      <c r="O374" s="1"/>
      <c r="P374" s="12">
        <f>VLOOKUP(I374,'ITEM#'!A:D,4,0)</f>
        <v>-85.85</v>
      </c>
      <c r="Q374" s="11"/>
      <c r="R374" s="13">
        <f t="shared" si="5"/>
        <v>1</v>
      </c>
      <c r="T374" s="1" t="s">
        <v>1289</v>
      </c>
    </row>
    <row r="375" spans="1:20" x14ac:dyDescent="0.2">
      <c r="A375" s="1" t="s">
        <v>1832</v>
      </c>
      <c r="B375" s="1" t="s">
        <v>1929</v>
      </c>
      <c r="C375" s="18">
        <v>44946</v>
      </c>
      <c r="D375" s="8">
        <v>-50.1</v>
      </c>
      <c r="E375" s="27">
        <v>-12.22</v>
      </c>
      <c r="F375" s="27">
        <v>-37.880000000000003</v>
      </c>
      <c r="G375" s="18">
        <v>44946</v>
      </c>
      <c r="H375" s="1" t="s">
        <v>1838</v>
      </c>
      <c r="I375" s="19">
        <v>1408971</v>
      </c>
      <c r="J375" s="19" t="s">
        <v>1315</v>
      </c>
      <c r="K375" s="19">
        <v>170459</v>
      </c>
      <c r="L375" s="28">
        <v>44950</v>
      </c>
      <c r="M375" s="1" t="str">
        <f>VLOOKUP(I375,'ITEM#'!A:B,2,0)</f>
        <v>Costco01</v>
      </c>
      <c r="N375" s="11" t="s">
        <v>1311</v>
      </c>
      <c r="O375" s="1"/>
      <c r="P375" s="12">
        <f>VLOOKUP(I375,'ITEM#'!A:D,4,0)</f>
        <v>-37.880000000000003</v>
      </c>
      <c r="Q375" s="11"/>
      <c r="R375" s="13">
        <f t="shared" si="5"/>
        <v>1</v>
      </c>
      <c r="T375" s="1" t="s">
        <v>1289</v>
      </c>
    </row>
    <row r="376" spans="1:20" x14ac:dyDescent="0.2">
      <c r="A376" s="1" t="s">
        <v>1832</v>
      </c>
      <c r="B376" s="1" t="s">
        <v>1930</v>
      </c>
      <c r="C376" s="18">
        <v>44946</v>
      </c>
      <c r="D376" s="8">
        <v>-70.62</v>
      </c>
      <c r="E376" s="27">
        <v>0</v>
      </c>
      <c r="F376" s="27">
        <v>-70.62</v>
      </c>
      <c r="G376" s="18">
        <v>44946</v>
      </c>
      <c r="H376" s="1" t="s">
        <v>1839</v>
      </c>
      <c r="I376" s="19">
        <v>1585902</v>
      </c>
      <c r="J376" s="19" t="s">
        <v>1343</v>
      </c>
      <c r="K376" s="19">
        <v>170459</v>
      </c>
      <c r="L376" s="28">
        <v>44950</v>
      </c>
      <c r="M376" s="1" t="str">
        <f>VLOOKUP(I376,'ITEM#'!A:B,2,0)</f>
        <v>Costco01</v>
      </c>
      <c r="N376" s="11" t="s">
        <v>1291</v>
      </c>
      <c r="O376" s="1"/>
      <c r="P376" s="12">
        <f>VLOOKUP(I376,'ITEM#'!A:D,4,0)</f>
        <v>-70.62</v>
      </c>
      <c r="Q376" s="11"/>
      <c r="R376" s="13">
        <f t="shared" si="5"/>
        <v>1</v>
      </c>
      <c r="T376" s="1" t="s">
        <v>1289</v>
      </c>
    </row>
    <row r="377" spans="1:20" x14ac:dyDescent="0.2">
      <c r="A377" s="1" t="s">
        <v>1832</v>
      </c>
      <c r="B377" s="1" t="s">
        <v>1931</v>
      </c>
      <c r="C377" s="18">
        <v>44947</v>
      </c>
      <c r="D377" s="8">
        <v>-39</v>
      </c>
      <c r="E377" s="27">
        <v>0</v>
      </c>
      <c r="F377" s="27">
        <v>-39</v>
      </c>
      <c r="G377" s="18">
        <v>44947</v>
      </c>
      <c r="H377" s="1" t="s">
        <v>1840</v>
      </c>
      <c r="I377" s="19">
        <v>1529946</v>
      </c>
      <c r="J377" s="19" t="s">
        <v>1306</v>
      </c>
      <c r="K377" s="19">
        <v>170459</v>
      </c>
      <c r="L377" s="28">
        <v>44950</v>
      </c>
      <c r="M377" s="1" t="str">
        <f>VLOOKUP(I377,'ITEM#'!A:B,2,0)</f>
        <v>Costco01</v>
      </c>
      <c r="N377" s="11" t="s">
        <v>1291</v>
      </c>
      <c r="O377" s="1"/>
      <c r="P377" s="12">
        <f>VLOOKUP(I377,'ITEM#'!A:D,4,0)</f>
        <v>-39</v>
      </c>
      <c r="Q377" s="11"/>
      <c r="R377" s="13">
        <f t="shared" si="5"/>
        <v>1</v>
      </c>
      <c r="T377" s="1" t="s">
        <v>1289</v>
      </c>
    </row>
    <row r="378" spans="1:20" x14ac:dyDescent="0.2">
      <c r="A378" s="1" t="s">
        <v>1832</v>
      </c>
      <c r="B378" s="1" t="s">
        <v>1931</v>
      </c>
      <c r="C378" s="18">
        <v>44947</v>
      </c>
      <c r="D378" s="8">
        <v>-70.62</v>
      </c>
      <c r="E378" s="27">
        <v>0</v>
      </c>
      <c r="F378" s="27">
        <v>-70.62</v>
      </c>
      <c r="G378" s="18">
        <v>44947</v>
      </c>
      <c r="H378" s="1" t="s">
        <v>1840</v>
      </c>
      <c r="I378" s="19">
        <v>1585799</v>
      </c>
      <c r="J378" s="19" t="s">
        <v>1292</v>
      </c>
      <c r="K378" s="19">
        <v>170459</v>
      </c>
      <c r="L378" s="28">
        <v>44950</v>
      </c>
      <c r="M378" s="1" t="str">
        <f>VLOOKUP(I378,'ITEM#'!A:B,2,0)</f>
        <v>Costco01</v>
      </c>
      <c r="N378" s="11" t="s">
        <v>1291</v>
      </c>
      <c r="O378" s="1"/>
      <c r="P378" s="12">
        <f>VLOOKUP(I378,'ITEM#'!A:D,4,0)</f>
        <v>-70.62</v>
      </c>
      <c r="Q378" s="11"/>
      <c r="R378" s="13">
        <f t="shared" si="5"/>
        <v>1</v>
      </c>
      <c r="T378" s="1" t="s">
        <v>1289</v>
      </c>
    </row>
    <row r="379" spans="1:20" x14ac:dyDescent="0.2">
      <c r="A379" s="1" t="s">
        <v>1832</v>
      </c>
      <c r="B379" s="1" t="s">
        <v>1932</v>
      </c>
      <c r="C379" s="18">
        <v>44947</v>
      </c>
      <c r="D379" s="8">
        <v>-76.16</v>
      </c>
      <c r="E379" s="27">
        <v>-19.86</v>
      </c>
      <c r="F379" s="27">
        <v>-56.3</v>
      </c>
      <c r="G379" s="18">
        <v>44947</v>
      </c>
      <c r="H379" s="1" t="s">
        <v>1841</v>
      </c>
      <c r="I379" s="19">
        <v>1540780</v>
      </c>
      <c r="J379" s="19" t="s">
        <v>1334</v>
      </c>
      <c r="K379" s="19">
        <v>170459</v>
      </c>
      <c r="L379" s="28">
        <v>44950</v>
      </c>
      <c r="M379" s="1" t="str">
        <f>VLOOKUP(I379,'ITEM#'!A:B,2,0)</f>
        <v>Costco01</v>
      </c>
      <c r="N379" s="11" t="s">
        <v>1298</v>
      </c>
      <c r="O379" s="1"/>
      <c r="P379" s="12">
        <f>VLOOKUP(I379,'ITEM#'!A:D,4,0)</f>
        <v>-28.15</v>
      </c>
      <c r="Q379" s="11"/>
      <c r="R379" s="13">
        <f t="shared" si="5"/>
        <v>2</v>
      </c>
      <c r="T379" s="1" t="s">
        <v>1289</v>
      </c>
    </row>
    <row r="380" spans="1:20" x14ac:dyDescent="0.2">
      <c r="A380" s="1" t="s">
        <v>1832</v>
      </c>
      <c r="B380" s="1" t="s">
        <v>1932</v>
      </c>
      <c r="C380" s="18">
        <v>44947</v>
      </c>
      <c r="D380" s="8">
        <v>-87.6</v>
      </c>
      <c r="E380" s="27">
        <v>-10.25</v>
      </c>
      <c r="F380" s="27">
        <v>-77.349999999999994</v>
      </c>
      <c r="G380" s="18">
        <v>44947</v>
      </c>
      <c r="H380" s="1" t="s">
        <v>1841</v>
      </c>
      <c r="I380" s="19">
        <v>1662420</v>
      </c>
      <c r="J380" s="19" t="s">
        <v>1318</v>
      </c>
      <c r="K380" s="19">
        <v>170459</v>
      </c>
      <c r="L380" s="28">
        <v>44950</v>
      </c>
      <c r="M380" s="1" t="str">
        <f>VLOOKUP(I380,'ITEM#'!A:B,2,0)</f>
        <v>Costco01</v>
      </c>
      <c r="N380" s="11" t="s">
        <v>1301</v>
      </c>
      <c r="O380" s="1"/>
      <c r="P380" s="12">
        <f>VLOOKUP(I380,'ITEM#'!A:D,4,0)</f>
        <v>-77.349999999999994</v>
      </c>
      <c r="Q380" s="11"/>
      <c r="R380" s="13">
        <f t="shared" si="5"/>
        <v>1</v>
      </c>
      <c r="T380" s="1" t="s">
        <v>1289</v>
      </c>
    </row>
    <row r="381" spans="1:20" x14ac:dyDescent="0.2">
      <c r="A381" s="1" t="s">
        <v>1832</v>
      </c>
      <c r="B381" s="1" t="s">
        <v>1933</v>
      </c>
      <c r="C381" s="18">
        <v>44947</v>
      </c>
      <c r="D381" s="8">
        <v>-64.47</v>
      </c>
      <c r="E381" s="27">
        <v>0</v>
      </c>
      <c r="F381" s="27">
        <v>-64.47</v>
      </c>
      <c r="G381" s="18">
        <v>44947</v>
      </c>
      <c r="H381" s="1" t="s">
        <v>1842</v>
      </c>
      <c r="I381" s="19">
        <v>1585793</v>
      </c>
      <c r="J381" s="19" t="s">
        <v>1323</v>
      </c>
      <c r="K381" s="19">
        <v>170459</v>
      </c>
      <c r="L381" s="28">
        <v>44950</v>
      </c>
      <c r="M381" s="1" t="str">
        <f>VLOOKUP(I381,'ITEM#'!A:B,2,0)</f>
        <v>Costco01</v>
      </c>
      <c r="N381" s="11" t="s">
        <v>1291</v>
      </c>
      <c r="O381" s="1"/>
      <c r="P381" s="12">
        <f>VLOOKUP(I381,'ITEM#'!A:D,4,0)</f>
        <v>-64.47</v>
      </c>
      <c r="Q381" s="11"/>
      <c r="R381" s="13">
        <f t="shared" si="5"/>
        <v>1</v>
      </c>
      <c r="T381" s="1" t="s">
        <v>1289</v>
      </c>
    </row>
    <row r="382" spans="1:20" x14ac:dyDescent="0.2">
      <c r="A382" s="1" t="s">
        <v>1832</v>
      </c>
      <c r="B382" s="1" t="s">
        <v>1933</v>
      </c>
      <c r="C382" s="18">
        <v>44947</v>
      </c>
      <c r="D382" s="8">
        <v>-64.47</v>
      </c>
      <c r="E382" s="27">
        <v>0</v>
      </c>
      <c r="F382" s="27">
        <v>-64.47</v>
      </c>
      <c r="G382" s="18">
        <v>44947</v>
      </c>
      <c r="H382" s="1" t="s">
        <v>1842</v>
      </c>
      <c r="I382" s="19">
        <v>1585797</v>
      </c>
      <c r="J382" s="19" t="s">
        <v>1305</v>
      </c>
      <c r="K382" s="19">
        <v>170459</v>
      </c>
      <c r="L382" s="28">
        <v>44950</v>
      </c>
      <c r="M382" s="1" t="str">
        <f>VLOOKUP(I382,'ITEM#'!A:B,2,0)</f>
        <v>Costco01</v>
      </c>
      <c r="N382" s="11" t="s">
        <v>1291</v>
      </c>
      <c r="O382" s="1"/>
      <c r="P382" s="12">
        <f>VLOOKUP(I382,'ITEM#'!A:D,4,0)</f>
        <v>-64.47</v>
      </c>
      <c r="Q382" s="11"/>
      <c r="R382" s="13">
        <f t="shared" si="5"/>
        <v>1</v>
      </c>
      <c r="T382" s="1" t="s">
        <v>1289</v>
      </c>
    </row>
    <row r="383" spans="1:20" x14ac:dyDescent="0.2">
      <c r="A383" s="1" t="s">
        <v>1832</v>
      </c>
      <c r="B383" s="1" t="s">
        <v>1934</v>
      </c>
      <c r="C383" s="18">
        <v>44947</v>
      </c>
      <c r="D383" s="8">
        <v>-42.04</v>
      </c>
      <c r="E383" s="27">
        <v>-10.44</v>
      </c>
      <c r="F383" s="27">
        <v>-31.6</v>
      </c>
      <c r="G383" s="18">
        <v>44947</v>
      </c>
      <c r="H383" s="1" t="s">
        <v>1843</v>
      </c>
      <c r="I383" s="19">
        <v>1540787</v>
      </c>
      <c r="J383" s="19" t="s">
        <v>1341</v>
      </c>
      <c r="K383" s="19">
        <v>170459</v>
      </c>
      <c r="L383" s="28">
        <v>44950</v>
      </c>
      <c r="M383" s="1" t="str">
        <f>VLOOKUP(I383,'ITEM#'!A:B,2,0)</f>
        <v>Costco01</v>
      </c>
      <c r="N383" s="11" t="s">
        <v>1298</v>
      </c>
      <c r="O383" s="1"/>
      <c r="P383" s="12">
        <f>VLOOKUP(I383,'ITEM#'!A:D,4,0)</f>
        <v>-31.6</v>
      </c>
      <c r="Q383" s="11"/>
      <c r="R383" s="13">
        <f t="shared" si="5"/>
        <v>1</v>
      </c>
      <c r="T383" s="1" t="s">
        <v>1289</v>
      </c>
    </row>
    <row r="384" spans="1:20" x14ac:dyDescent="0.2">
      <c r="A384" s="1" t="s">
        <v>1832</v>
      </c>
      <c r="B384" s="1" t="s">
        <v>1934</v>
      </c>
      <c r="C384" s="18">
        <v>44947</v>
      </c>
      <c r="D384" s="8">
        <v>-175.2</v>
      </c>
      <c r="E384" s="27">
        <v>-20.5</v>
      </c>
      <c r="F384" s="27">
        <v>-154.69999999999999</v>
      </c>
      <c r="G384" s="18">
        <v>44947</v>
      </c>
      <c r="H384" s="1" t="s">
        <v>1843</v>
      </c>
      <c r="I384" s="19">
        <v>1662420</v>
      </c>
      <c r="J384" s="19" t="s">
        <v>1318</v>
      </c>
      <c r="K384" s="19">
        <v>170459</v>
      </c>
      <c r="L384" s="28">
        <v>44950</v>
      </c>
      <c r="M384" s="1" t="str">
        <f>VLOOKUP(I384,'ITEM#'!A:B,2,0)</f>
        <v>Costco01</v>
      </c>
      <c r="N384" s="11" t="s">
        <v>1301</v>
      </c>
      <c r="O384" s="1"/>
      <c r="P384" s="12">
        <f>VLOOKUP(I384,'ITEM#'!A:D,4,0)</f>
        <v>-77.349999999999994</v>
      </c>
      <c r="Q384" s="11"/>
      <c r="R384" s="13">
        <f t="shared" si="5"/>
        <v>2</v>
      </c>
      <c r="T384" s="1" t="s">
        <v>1289</v>
      </c>
    </row>
    <row r="385" spans="1:20" x14ac:dyDescent="0.2">
      <c r="A385" s="1" t="s">
        <v>1832</v>
      </c>
      <c r="B385" s="1" t="s">
        <v>1935</v>
      </c>
      <c r="C385" s="18">
        <v>44947</v>
      </c>
      <c r="D385" s="8">
        <v>-70.62</v>
      </c>
      <c r="E385" s="27">
        <v>0</v>
      </c>
      <c r="F385" s="27">
        <v>-70.62</v>
      </c>
      <c r="G385" s="18">
        <v>44947</v>
      </c>
      <c r="H385" s="1" t="s">
        <v>1844</v>
      </c>
      <c r="I385" s="19">
        <v>1585902</v>
      </c>
      <c r="J385" s="19" t="s">
        <v>1343</v>
      </c>
      <c r="K385" s="19">
        <v>170459</v>
      </c>
      <c r="L385" s="28">
        <v>44950</v>
      </c>
      <c r="M385" s="1" t="str">
        <f>VLOOKUP(I385,'ITEM#'!A:B,2,0)</f>
        <v>Costco01</v>
      </c>
      <c r="N385" s="11" t="s">
        <v>1291</v>
      </c>
      <c r="O385" s="1"/>
      <c r="P385" s="12">
        <f>VLOOKUP(I385,'ITEM#'!A:D,4,0)</f>
        <v>-70.62</v>
      </c>
      <c r="Q385" s="11"/>
      <c r="R385" s="13">
        <f t="shared" si="5"/>
        <v>1</v>
      </c>
      <c r="T385" s="1" t="s">
        <v>1289</v>
      </c>
    </row>
    <row r="386" spans="1:20" x14ac:dyDescent="0.2">
      <c r="A386" s="1" t="s">
        <v>1832</v>
      </c>
      <c r="B386" s="1" t="s">
        <v>1936</v>
      </c>
      <c r="C386" s="18">
        <v>44947</v>
      </c>
      <c r="D386" s="8">
        <v>-96.4</v>
      </c>
      <c r="E386" s="27">
        <v>-10.55</v>
      </c>
      <c r="F386" s="27">
        <v>-85.85</v>
      </c>
      <c r="G386" s="18">
        <v>44947</v>
      </c>
      <c r="H386" s="1" t="s">
        <v>1845</v>
      </c>
      <c r="I386" s="19">
        <v>1662421</v>
      </c>
      <c r="J386" s="19" t="s">
        <v>1300</v>
      </c>
      <c r="K386" s="19">
        <v>170459</v>
      </c>
      <c r="L386" s="28">
        <v>44950</v>
      </c>
      <c r="M386" s="1" t="str">
        <f>VLOOKUP(I386,'ITEM#'!A:B,2,0)</f>
        <v>Costco01</v>
      </c>
      <c r="N386" s="11" t="s">
        <v>1301</v>
      </c>
      <c r="O386" s="1"/>
      <c r="P386" s="12">
        <f>VLOOKUP(I386,'ITEM#'!A:D,4,0)</f>
        <v>-85.85</v>
      </c>
      <c r="Q386" s="11"/>
      <c r="R386" s="13">
        <f t="shared" ref="R386:R449" si="6">F386/P386</f>
        <v>1</v>
      </c>
      <c r="T386" s="1" t="s">
        <v>1289</v>
      </c>
    </row>
    <row r="387" spans="1:20" x14ac:dyDescent="0.2">
      <c r="A387" s="1" t="s">
        <v>1937</v>
      </c>
      <c r="B387" s="1" t="s">
        <v>1998</v>
      </c>
      <c r="C387" s="18">
        <v>44949</v>
      </c>
      <c r="D387" s="8">
        <v>-42.07</v>
      </c>
      <c r="E387" s="27">
        <v>0</v>
      </c>
      <c r="F387" s="27">
        <v>-42.07</v>
      </c>
      <c r="G387" s="18">
        <v>44949</v>
      </c>
      <c r="H387" s="1" t="s">
        <v>1938</v>
      </c>
      <c r="I387" s="19">
        <v>1514684</v>
      </c>
      <c r="J387" s="19" t="s">
        <v>1324</v>
      </c>
      <c r="K387" s="19">
        <v>171010</v>
      </c>
      <c r="L387" s="28">
        <v>44951</v>
      </c>
      <c r="M387" s="1" t="str">
        <f>VLOOKUP(I387,'ITEM#'!A:B,2,0)</f>
        <v>Costco01</v>
      </c>
      <c r="N387" s="11" t="s">
        <v>1291</v>
      </c>
      <c r="O387" s="1"/>
      <c r="P387" s="12">
        <f>VLOOKUP(I387,'ITEM#'!A:D,4,0)</f>
        <v>-42.07</v>
      </c>
      <c r="Q387" s="11"/>
      <c r="R387" s="13">
        <f t="shared" si="6"/>
        <v>1</v>
      </c>
      <c r="T387" s="1" t="s">
        <v>1289</v>
      </c>
    </row>
    <row r="388" spans="1:20" x14ac:dyDescent="0.2">
      <c r="A388" s="1" t="s">
        <v>1937</v>
      </c>
      <c r="B388" s="1" t="s">
        <v>1999</v>
      </c>
      <c r="C388" s="18">
        <v>44949</v>
      </c>
      <c r="D388" s="8">
        <v>-70.62</v>
      </c>
      <c r="E388" s="27">
        <v>0</v>
      </c>
      <c r="F388" s="27">
        <v>-70.62</v>
      </c>
      <c r="G388" s="18">
        <v>44949</v>
      </c>
      <c r="H388" s="1" t="s">
        <v>1939</v>
      </c>
      <c r="I388" s="19">
        <v>1585901</v>
      </c>
      <c r="J388" s="19" t="s">
        <v>1347</v>
      </c>
      <c r="K388" s="19">
        <v>171010</v>
      </c>
      <c r="L388" s="28">
        <v>44951</v>
      </c>
      <c r="M388" s="1" t="str">
        <f>VLOOKUP(I388,'ITEM#'!A:B,2,0)</f>
        <v>Costco01</v>
      </c>
      <c r="N388" s="11" t="s">
        <v>1291</v>
      </c>
      <c r="O388" s="1"/>
      <c r="P388" s="12">
        <f>VLOOKUP(I388,'ITEM#'!A:D,4,0)</f>
        <v>-70.62</v>
      </c>
      <c r="Q388" s="11"/>
      <c r="R388" s="13">
        <f t="shared" si="6"/>
        <v>1</v>
      </c>
      <c r="T388" s="1" t="s">
        <v>1289</v>
      </c>
    </row>
    <row r="389" spans="1:20" x14ac:dyDescent="0.2">
      <c r="A389" s="1" t="s">
        <v>1937</v>
      </c>
      <c r="B389" s="1" t="s">
        <v>2000</v>
      </c>
      <c r="C389" s="18">
        <v>44949</v>
      </c>
      <c r="D389" s="8">
        <v>-96.4</v>
      </c>
      <c r="E389" s="27">
        <v>-10.55</v>
      </c>
      <c r="F389" s="27">
        <v>-85.85</v>
      </c>
      <c r="G389" s="18">
        <v>44949</v>
      </c>
      <c r="H389" s="1" t="s">
        <v>1940</v>
      </c>
      <c r="I389" s="19">
        <v>1662421</v>
      </c>
      <c r="J389" s="19" t="s">
        <v>1300</v>
      </c>
      <c r="K389" s="19">
        <v>171010</v>
      </c>
      <c r="L389" s="28">
        <v>44951</v>
      </c>
      <c r="M389" s="1" t="str">
        <f>VLOOKUP(I389,'ITEM#'!A:B,2,0)</f>
        <v>Costco01</v>
      </c>
      <c r="N389" s="11" t="s">
        <v>1301</v>
      </c>
      <c r="O389" s="1"/>
      <c r="P389" s="12">
        <f>VLOOKUP(I389,'ITEM#'!A:D,4,0)</f>
        <v>-85.85</v>
      </c>
      <c r="Q389" s="11"/>
      <c r="R389" s="13">
        <f t="shared" si="6"/>
        <v>1</v>
      </c>
      <c r="T389" s="1" t="s">
        <v>1289</v>
      </c>
    </row>
    <row r="390" spans="1:20" x14ac:dyDescent="0.2">
      <c r="A390" s="1" t="s">
        <v>1937</v>
      </c>
      <c r="B390" s="1" t="s">
        <v>2001</v>
      </c>
      <c r="C390" s="18">
        <v>44949</v>
      </c>
      <c r="D390" s="8">
        <v>-25.55</v>
      </c>
      <c r="E390" s="27">
        <v>0</v>
      </c>
      <c r="F390" s="27">
        <v>-25.55</v>
      </c>
      <c r="G390" s="18">
        <v>44949</v>
      </c>
      <c r="H390" s="1" t="s">
        <v>1941</v>
      </c>
      <c r="I390" s="19">
        <v>1516597</v>
      </c>
      <c r="J390" s="19" t="s">
        <v>1303</v>
      </c>
      <c r="K390" s="19">
        <v>171010</v>
      </c>
      <c r="L390" s="28">
        <v>44951</v>
      </c>
      <c r="M390" s="1" t="str">
        <f>VLOOKUP(I390,'ITEM#'!A:B,2,0)</f>
        <v>Costco01</v>
      </c>
      <c r="N390" s="11" t="s">
        <v>1291</v>
      </c>
      <c r="O390" s="1"/>
      <c r="P390" s="12">
        <f>VLOOKUP(I390,'ITEM#'!A:D,4,0)</f>
        <v>-25.55</v>
      </c>
      <c r="Q390" s="11"/>
      <c r="R390" s="13">
        <f t="shared" si="6"/>
        <v>1</v>
      </c>
      <c r="T390" s="1" t="s">
        <v>1289</v>
      </c>
    </row>
    <row r="391" spans="1:20" x14ac:dyDescent="0.2">
      <c r="A391" s="1" t="s">
        <v>1937</v>
      </c>
      <c r="B391" s="1" t="s">
        <v>2002</v>
      </c>
      <c r="C391" s="18">
        <v>44949</v>
      </c>
      <c r="D391" s="8">
        <v>-64.47</v>
      </c>
      <c r="E391" s="27">
        <v>0</v>
      </c>
      <c r="F391" s="27">
        <v>-64.47</v>
      </c>
      <c r="G391" s="18">
        <v>44949</v>
      </c>
      <c r="H391" s="1" t="s">
        <v>1942</v>
      </c>
      <c r="I391" s="19">
        <v>1585673</v>
      </c>
      <c r="J391" s="19" t="s">
        <v>1349</v>
      </c>
      <c r="K391" s="19">
        <v>171010</v>
      </c>
      <c r="L391" s="28">
        <v>44951</v>
      </c>
      <c r="M391" s="1" t="str">
        <f>VLOOKUP(I391,'ITEM#'!A:B,2,0)</f>
        <v>Costco01</v>
      </c>
      <c r="N391" s="11" t="s">
        <v>1291</v>
      </c>
      <c r="O391" s="1"/>
      <c r="P391" s="12">
        <f>VLOOKUP(I391,'ITEM#'!A:D,4,0)</f>
        <v>-64.47</v>
      </c>
      <c r="Q391" s="11"/>
      <c r="R391" s="13">
        <f t="shared" si="6"/>
        <v>1</v>
      </c>
      <c r="T391" s="1" t="s">
        <v>1289</v>
      </c>
    </row>
    <row r="392" spans="1:20" x14ac:dyDescent="0.2">
      <c r="A392" s="1" t="s">
        <v>1937</v>
      </c>
      <c r="B392" s="1" t="s">
        <v>2003</v>
      </c>
      <c r="C392" s="18">
        <v>44949</v>
      </c>
      <c r="D392" s="8">
        <v>-87.6</v>
      </c>
      <c r="E392" s="27">
        <v>-10.25</v>
      </c>
      <c r="F392" s="27">
        <v>-77.349999999999994</v>
      </c>
      <c r="G392" s="18">
        <v>44949</v>
      </c>
      <c r="H392" s="1" t="s">
        <v>1943</v>
      </c>
      <c r="I392" s="19">
        <v>1662420</v>
      </c>
      <c r="J392" s="19" t="s">
        <v>1318</v>
      </c>
      <c r="K392" s="19">
        <v>171010</v>
      </c>
      <c r="L392" s="28">
        <v>44951</v>
      </c>
      <c r="M392" s="1" t="str">
        <f>VLOOKUP(I392,'ITEM#'!A:B,2,0)</f>
        <v>Costco01</v>
      </c>
      <c r="N392" s="11" t="s">
        <v>1301</v>
      </c>
      <c r="O392" s="1"/>
      <c r="P392" s="12">
        <f>VLOOKUP(I392,'ITEM#'!A:D,4,0)</f>
        <v>-77.349999999999994</v>
      </c>
      <c r="Q392" s="11"/>
      <c r="R392" s="13">
        <f t="shared" si="6"/>
        <v>1</v>
      </c>
      <c r="T392" s="1" t="s">
        <v>1289</v>
      </c>
    </row>
    <row r="393" spans="1:20" x14ac:dyDescent="0.2">
      <c r="A393" s="1" t="s">
        <v>1937</v>
      </c>
      <c r="B393" s="1" t="s">
        <v>2004</v>
      </c>
      <c r="C393" s="18">
        <v>44949</v>
      </c>
      <c r="D393" s="8">
        <v>-141.24</v>
      </c>
      <c r="E393" s="27">
        <v>0</v>
      </c>
      <c r="F393" s="27">
        <v>-141.24</v>
      </c>
      <c r="G393" s="18">
        <v>44949</v>
      </c>
      <c r="H393" s="1" t="s">
        <v>1944</v>
      </c>
      <c r="I393" s="19">
        <v>1585902</v>
      </c>
      <c r="J393" s="19" t="s">
        <v>1343</v>
      </c>
      <c r="K393" s="19">
        <v>171010</v>
      </c>
      <c r="L393" s="28">
        <v>44951</v>
      </c>
      <c r="M393" s="1" t="str">
        <f>VLOOKUP(I393,'ITEM#'!A:B,2,0)</f>
        <v>Costco01</v>
      </c>
      <c r="N393" s="11" t="s">
        <v>1291</v>
      </c>
      <c r="O393" s="1"/>
      <c r="P393" s="12">
        <f>VLOOKUP(I393,'ITEM#'!A:D,4,0)</f>
        <v>-70.62</v>
      </c>
      <c r="Q393" s="11"/>
      <c r="R393" s="13">
        <f t="shared" si="6"/>
        <v>2</v>
      </c>
      <c r="T393" s="1" t="s">
        <v>1289</v>
      </c>
    </row>
    <row r="394" spans="1:20" x14ac:dyDescent="0.2">
      <c r="A394" s="1" t="s">
        <v>1937</v>
      </c>
      <c r="B394" s="1" t="s">
        <v>2005</v>
      </c>
      <c r="C394" s="18">
        <v>44949</v>
      </c>
      <c r="D394" s="8">
        <v>-50.1</v>
      </c>
      <c r="E394" s="27">
        <v>-12.22</v>
      </c>
      <c r="F394" s="27">
        <v>-37.880000000000003</v>
      </c>
      <c r="G394" s="18">
        <v>44949</v>
      </c>
      <c r="H394" s="1" t="s">
        <v>1945</v>
      </c>
      <c r="I394" s="19">
        <v>1408973</v>
      </c>
      <c r="J394" s="19" t="s">
        <v>1310</v>
      </c>
      <c r="K394" s="19">
        <v>171010</v>
      </c>
      <c r="L394" s="28">
        <v>44951</v>
      </c>
      <c r="M394" s="1" t="str">
        <f>VLOOKUP(I394,'ITEM#'!A:B,2,0)</f>
        <v>Costco01</v>
      </c>
      <c r="N394" s="11" t="s">
        <v>1311</v>
      </c>
      <c r="O394" s="1"/>
      <c r="P394" s="12">
        <f>VLOOKUP(I394,'ITEM#'!A:D,4,0)</f>
        <v>-37.880000000000003</v>
      </c>
      <c r="Q394" s="11"/>
      <c r="R394" s="13">
        <f t="shared" si="6"/>
        <v>1</v>
      </c>
      <c r="T394" s="1" t="s">
        <v>1289</v>
      </c>
    </row>
    <row r="395" spans="1:20" x14ac:dyDescent="0.2">
      <c r="A395" s="1" t="s">
        <v>1937</v>
      </c>
      <c r="B395" s="1" t="s">
        <v>2005</v>
      </c>
      <c r="C395" s="18">
        <v>44949</v>
      </c>
      <c r="D395" s="8">
        <v>-25.74</v>
      </c>
      <c r="E395" s="27">
        <v>-8.59</v>
      </c>
      <c r="F395" s="27">
        <v>-17.149999999999999</v>
      </c>
      <c r="G395" s="18">
        <v>44949</v>
      </c>
      <c r="H395" s="1" t="s">
        <v>1945</v>
      </c>
      <c r="I395" s="19">
        <v>1408977</v>
      </c>
      <c r="J395" s="19" t="s">
        <v>1312</v>
      </c>
      <c r="K395" s="19">
        <v>171010</v>
      </c>
      <c r="L395" s="28">
        <v>44951</v>
      </c>
      <c r="M395" s="1" t="str">
        <f>VLOOKUP(I395,'ITEM#'!A:B,2,0)</f>
        <v>Costco01</v>
      </c>
      <c r="N395" s="11" t="s">
        <v>1311</v>
      </c>
      <c r="O395" s="1"/>
      <c r="P395" s="12">
        <f>VLOOKUP(I395,'ITEM#'!A:D,4,0)</f>
        <v>-17.149999999999999</v>
      </c>
      <c r="Q395" s="11"/>
      <c r="R395" s="13">
        <f t="shared" si="6"/>
        <v>1</v>
      </c>
      <c r="T395" s="1" t="s">
        <v>1289</v>
      </c>
    </row>
    <row r="396" spans="1:20" x14ac:dyDescent="0.2">
      <c r="A396" s="1" t="s">
        <v>1937</v>
      </c>
      <c r="B396" s="1" t="s">
        <v>2005</v>
      </c>
      <c r="C396" s="18">
        <v>44949</v>
      </c>
      <c r="D396" s="8">
        <v>-175.2</v>
      </c>
      <c r="E396" s="27">
        <v>-20.5</v>
      </c>
      <c r="F396" s="27">
        <v>-154.69999999999999</v>
      </c>
      <c r="G396" s="18">
        <v>44949</v>
      </c>
      <c r="H396" s="1" t="s">
        <v>1945</v>
      </c>
      <c r="I396" s="19">
        <v>1662420</v>
      </c>
      <c r="J396" s="19" t="s">
        <v>1318</v>
      </c>
      <c r="K396" s="19">
        <v>171010</v>
      </c>
      <c r="L396" s="28">
        <v>44951</v>
      </c>
      <c r="M396" s="1" t="str">
        <f>VLOOKUP(I396,'ITEM#'!A:B,2,0)</f>
        <v>Costco01</v>
      </c>
      <c r="N396" s="11" t="s">
        <v>1301</v>
      </c>
      <c r="O396" s="1"/>
      <c r="P396" s="12">
        <f>VLOOKUP(I396,'ITEM#'!A:D,4,0)</f>
        <v>-77.349999999999994</v>
      </c>
      <c r="Q396" s="11"/>
      <c r="R396" s="13">
        <f t="shared" si="6"/>
        <v>2</v>
      </c>
      <c r="T396" s="1" t="s">
        <v>1289</v>
      </c>
    </row>
    <row r="397" spans="1:20" x14ac:dyDescent="0.2">
      <c r="A397" s="1" t="s">
        <v>1937</v>
      </c>
      <c r="B397" s="1" t="s">
        <v>2006</v>
      </c>
      <c r="C397" s="18">
        <v>44949</v>
      </c>
      <c r="D397" s="8">
        <v>-39</v>
      </c>
      <c r="E397" s="27">
        <v>0</v>
      </c>
      <c r="F397" s="27">
        <v>-39</v>
      </c>
      <c r="G397" s="18">
        <v>44949</v>
      </c>
      <c r="H397" s="1" t="s">
        <v>1946</v>
      </c>
      <c r="I397" s="19">
        <v>1529947</v>
      </c>
      <c r="J397" s="19" t="s">
        <v>1294</v>
      </c>
      <c r="K397" s="19">
        <v>171010</v>
      </c>
      <c r="L397" s="28">
        <v>44951</v>
      </c>
      <c r="M397" s="1" t="str">
        <f>VLOOKUP(I397,'ITEM#'!A:B,2,0)</f>
        <v>Costco01</v>
      </c>
      <c r="N397" s="11" t="s">
        <v>1291</v>
      </c>
      <c r="O397" s="1"/>
      <c r="P397" s="12">
        <f>VLOOKUP(I397,'ITEM#'!A:D,4,0)</f>
        <v>-39</v>
      </c>
      <c r="Q397" s="11"/>
      <c r="R397" s="13">
        <f t="shared" si="6"/>
        <v>1</v>
      </c>
      <c r="T397" s="1" t="s">
        <v>1289</v>
      </c>
    </row>
    <row r="398" spans="1:20" x14ac:dyDescent="0.2">
      <c r="A398" s="1" t="s">
        <v>1937</v>
      </c>
      <c r="B398" s="1" t="s">
        <v>2007</v>
      </c>
      <c r="C398" s="18">
        <v>44949</v>
      </c>
      <c r="D398" s="8">
        <v>-42.04</v>
      </c>
      <c r="E398" s="27">
        <v>-10.44</v>
      </c>
      <c r="F398" s="27">
        <v>-31.6</v>
      </c>
      <c r="G398" s="18">
        <v>44949</v>
      </c>
      <c r="H398" s="1" t="s">
        <v>1947</v>
      </c>
      <c r="I398" s="19">
        <v>1540787</v>
      </c>
      <c r="J398" s="19" t="s">
        <v>1341</v>
      </c>
      <c r="K398" s="19">
        <v>171010</v>
      </c>
      <c r="L398" s="28">
        <v>44951</v>
      </c>
      <c r="M398" s="1" t="str">
        <f>VLOOKUP(I398,'ITEM#'!A:B,2,0)</f>
        <v>Costco01</v>
      </c>
      <c r="N398" s="11" t="s">
        <v>1298</v>
      </c>
      <c r="O398" s="1"/>
      <c r="P398" s="12">
        <f>VLOOKUP(I398,'ITEM#'!A:D,4,0)</f>
        <v>-31.6</v>
      </c>
      <c r="Q398" s="11"/>
      <c r="R398" s="13">
        <f t="shared" si="6"/>
        <v>1</v>
      </c>
      <c r="T398" s="1" t="s">
        <v>1289</v>
      </c>
    </row>
    <row r="399" spans="1:20" x14ac:dyDescent="0.2">
      <c r="A399" s="1" t="s">
        <v>1937</v>
      </c>
      <c r="B399" s="1" t="s">
        <v>2007</v>
      </c>
      <c r="C399" s="18">
        <v>44949</v>
      </c>
      <c r="D399" s="8">
        <v>-289.2</v>
      </c>
      <c r="E399" s="27">
        <v>-31.65</v>
      </c>
      <c r="F399" s="27">
        <v>-257.55</v>
      </c>
      <c r="G399" s="18">
        <v>44949</v>
      </c>
      <c r="H399" s="1" t="s">
        <v>1947</v>
      </c>
      <c r="I399" s="19">
        <v>1662421</v>
      </c>
      <c r="J399" s="19" t="s">
        <v>1300</v>
      </c>
      <c r="K399" s="19">
        <v>171010</v>
      </c>
      <c r="L399" s="28">
        <v>44951</v>
      </c>
      <c r="M399" s="1" t="str">
        <f>VLOOKUP(I399,'ITEM#'!A:B,2,0)</f>
        <v>Costco01</v>
      </c>
      <c r="N399" s="11" t="s">
        <v>1301</v>
      </c>
      <c r="O399" s="1"/>
      <c r="P399" s="12">
        <f>VLOOKUP(I399,'ITEM#'!A:D,4,0)</f>
        <v>-85.85</v>
      </c>
      <c r="Q399" s="11"/>
      <c r="R399" s="13">
        <f t="shared" si="6"/>
        <v>3.0000000000000004</v>
      </c>
      <c r="T399" s="1" t="s">
        <v>1289</v>
      </c>
    </row>
    <row r="400" spans="1:20" x14ac:dyDescent="0.2">
      <c r="A400" s="1" t="s">
        <v>1937</v>
      </c>
      <c r="B400" s="1" t="s">
        <v>2008</v>
      </c>
      <c r="C400" s="18">
        <v>44949</v>
      </c>
      <c r="D400" s="8">
        <v>-70.62</v>
      </c>
      <c r="E400" s="27">
        <v>0</v>
      </c>
      <c r="F400" s="27">
        <v>-70.62</v>
      </c>
      <c r="G400" s="18">
        <v>44949</v>
      </c>
      <c r="H400" s="1" t="s">
        <v>1948</v>
      </c>
      <c r="I400" s="19">
        <v>1585902</v>
      </c>
      <c r="J400" s="19" t="s">
        <v>1343</v>
      </c>
      <c r="K400" s="19">
        <v>171010</v>
      </c>
      <c r="L400" s="28">
        <v>44951</v>
      </c>
      <c r="M400" s="1" t="str">
        <f>VLOOKUP(I400,'ITEM#'!A:B,2,0)</f>
        <v>Costco01</v>
      </c>
      <c r="N400" s="11" t="s">
        <v>1291</v>
      </c>
      <c r="O400" s="1"/>
      <c r="P400" s="12">
        <f>VLOOKUP(I400,'ITEM#'!A:D,4,0)</f>
        <v>-70.62</v>
      </c>
      <c r="Q400" s="11"/>
      <c r="R400" s="13">
        <f t="shared" si="6"/>
        <v>1</v>
      </c>
      <c r="T400" s="1" t="s">
        <v>1289</v>
      </c>
    </row>
    <row r="401" spans="1:20" x14ac:dyDescent="0.2">
      <c r="A401" s="1" t="s">
        <v>1937</v>
      </c>
      <c r="B401" s="1" t="s">
        <v>2009</v>
      </c>
      <c r="C401" s="18">
        <v>44949</v>
      </c>
      <c r="D401" s="8">
        <v>-96.4</v>
      </c>
      <c r="E401" s="27">
        <v>-10.55</v>
      </c>
      <c r="F401" s="27">
        <v>-85.85</v>
      </c>
      <c r="G401" s="18">
        <v>44949</v>
      </c>
      <c r="H401" s="1" t="s">
        <v>1949</v>
      </c>
      <c r="I401" s="19">
        <v>1662421</v>
      </c>
      <c r="J401" s="19" t="s">
        <v>1300</v>
      </c>
      <c r="K401" s="19">
        <v>171010</v>
      </c>
      <c r="L401" s="28">
        <v>44951</v>
      </c>
      <c r="M401" s="1" t="str">
        <f>VLOOKUP(I401,'ITEM#'!A:B,2,0)</f>
        <v>Costco01</v>
      </c>
      <c r="N401" s="11" t="s">
        <v>1301</v>
      </c>
      <c r="O401" s="1"/>
      <c r="P401" s="12">
        <f>VLOOKUP(I401,'ITEM#'!A:D,4,0)</f>
        <v>-85.85</v>
      </c>
      <c r="Q401" s="11"/>
      <c r="R401" s="13">
        <f t="shared" si="6"/>
        <v>1</v>
      </c>
      <c r="T401" s="1" t="s">
        <v>1289</v>
      </c>
    </row>
    <row r="402" spans="1:20" x14ac:dyDescent="0.2">
      <c r="A402" s="1" t="s">
        <v>1937</v>
      </c>
      <c r="B402" s="1" t="s">
        <v>2010</v>
      </c>
      <c r="C402" s="18">
        <v>44949</v>
      </c>
      <c r="D402" s="8">
        <v>-96.4</v>
      </c>
      <c r="E402" s="27">
        <v>-10.55</v>
      </c>
      <c r="F402" s="27">
        <v>-85.85</v>
      </c>
      <c r="G402" s="18">
        <v>44949</v>
      </c>
      <c r="H402" s="1" t="s">
        <v>1950</v>
      </c>
      <c r="I402" s="19">
        <v>1662421</v>
      </c>
      <c r="J402" s="19" t="s">
        <v>1300</v>
      </c>
      <c r="K402" s="19">
        <v>171010</v>
      </c>
      <c r="L402" s="28">
        <v>44951</v>
      </c>
      <c r="M402" s="1" t="str">
        <f>VLOOKUP(I402,'ITEM#'!A:B,2,0)</f>
        <v>Costco01</v>
      </c>
      <c r="N402" s="11" t="s">
        <v>1301</v>
      </c>
      <c r="O402" s="1"/>
      <c r="P402" s="12">
        <f>VLOOKUP(I402,'ITEM#'!A:D,4,0)</f>
        <v>-85.85</v>
      </c>
      <c r="Q402" s="11"/>
      <c r="R402" s="13">
        <f t="shared" si="6"/>
        <v>1</v>
      </c>
      <c r="T402" s="1" t="s">
        <v>1289</v>
      </c>
    </row>
    <row r="403" spans="1:20" x14ac:dyDescent="0.2">
      <c r="A403" s="1" t="s">
        <v>1937</v>
      </c>
      <c r="B403" s="1" t="s">
        <v>2011</v>
      </c>
      <c r="C403" s="18">
        <v>44949</v>
      </c>
      <c r="D403" s="8">
        <v>-70.62</v>
      </c>
      <c r="E403" s="27">
        <v>0</v>
      </c>
      <c r="F403" s="27">
        <v>-70.62</v>
      </c>
      <c r="G403" s="18">
        <v>44949</v>
      </c>
      <c r="H403" s="1" t="s">
        <v>1951</v>
      </c>
      <c r="I403" s="19">
        <v>1585901</v>
      </c>
      <c r="J403" s="19" t="s">
        <v>1347</v>
      </c>
      <c r="K403" s="19">
        <v>171010</v>
      </c>
      <c r="L403" s="28">
        <v>44951</v>
      </c>
      <c r="M403" s="1" t="str">
        <f>VLOOKUP(I403,'ITEM#'!A:B,2,0)</f>
        <v>Costco01</v>
      </c>
      <c r="N403" s="11" t="s">
        <v>1291</v>
      </c>
      <c r="O403" s="1"/>
      <c r="P403" s="12">
        <f>VLOOKUP(I403,'ITEM#'!A:D,4,0)</f>
        <v>-70.62</v>
      </c>
      <c r="Q403" s="11"/>
      <c r="R403" s="13">
        <f t="shared" si="6"/>
        <v>1</v>
      </c>
      <c r="T403" s="1" t="s">
        <v>1289</v>
      </c>
    </row>
    <row r="404" spans="1:20" x14ac:dyDescent="0.2">
      <c r="A404" s="1" t="s">
        <v>1937</v>
      </c>
      <c r="B404" s="1" t="s">
        <v>2012</v>
      </c>
      <c r="C404" s="18">
        <v>44949</v>
      </c>
      <c r="D404" s="8">
        <v>-96.4</v>
      </c>
      <c r="E404" s="27">
        <v>-10.55</v>
      </c>
      <c r="F404" s="27">
        <v>-85.85</v>
      </c>
      <c r="G404" s="18">
        <v>44949</v>
      </c>
      <c r="H404" s="1" t="s">
        <v>1952</v>
      </c>
      <c r="I404" s="19">
        <v>1662422</v>
      </c>
      <c r="J404" s="19" t="s">
        <v>1327</v>
      </c>
      <c r="K404" s="19">
        <v>171010</v>
      </c>
      <c r="L404" s="28">
        <v>44951</v>
      </c>
      <c r="M404" s="1" t="str">
        <f>VLOOKUP(I404,'ITEM#'!A:B,2,0)</f>
        <v>Costco01</v>
      </c>
      <c r="N404" s="11" t="s">
        <v>1301</v>
      </c>
      <c r="O404" s="1"/>
      <c r="P404" s="12">
        <f>VLOOKUP(I404,'ITEM#'!A:D,4,0)</f>
        <v>-85.85</v>
      </c>
      <c r="Q404" s="11"/>
      <c r="R404" s="13">
        <f t="shared" si="6"/>
        <v>1</v>
      </c>
      <c r="T404" s="1" t="s">
        <v>1289</v>
      </c>
    </row>
    <row r="405" spans="1:20" x14ac:dyDescent="0.2">
      <c r="A405" s="1" t="s">
        <v>1937</v>
      </c>
      <c r="B405" s="1" t="s">
        <v>2013</v>
      </c>
      <c r="C405" s="18">
        <v>44949</v>
      </c>
      <c r="D405" s="8">
        <v>-87.6</v>
      </c>
      <c r="E405" s="27">
        <v>-10.25</v>
      </c>
      <c r="F405" s="27">
        <v>-77.349999999999994</v>
      </c>
      <c r="G405" s="18">
        <v>44949</v>
      </c>
      <c r="H405" s="1" t="s">
        <v>1953</v>
      </c>
      <c r="I405" s="19">
        <v>1662420</v>
      </c>
      <c r="J405" s="19" t="s">
        <v>1318</v>
      </c>
      <c r="K405" s="19">
        <v>171010</v>
      </c>
      <c r="L405" s="28">
        <v>44951</v>
      </c>
      <c r="M405" s="1" t="str">
        <f>VLOOKUP(I405,'ITEM#'!A:B,2,0)</f>
        <v>Costco01</v>
      </c>
      <c r="N405" s="11" t="s">
        <v>1301</v>
      </c>
      <c r="O405" s="1"/>
      <c r="P405" s="12">
        <f>VLOOKUP(I405,'ITEM#'!A:D,4,0)</f>
        <v>-77.349999999999994</v>
      </c>
      <c r="Q405" s="11"/>
      <c r="R405" s="13">
        <f t="shared" si="6"/>
        <v>1</v>
      </c>
      <c r="T405" s="1" t="s">
        <v>1289</v>
      </c>
    </row>
    <row r="406" spans="1:20" x14ac:dyDescent="0.2">
      <c r="A406" s="1" t="s">
        <v>1937</v>
      </c>
      <c r="B406" s="1" t="s">
        <v>2014</v>
      </c>
      <c r="C406" s="18">
        <v>44949</v>
      </c>
      <c r="D406" s="8">
        <v>-39</v>
      </c>
      <c r="E406" s="27">
        <v>0</v>
      </c>
      <c r="F406" s="27">
        <v>-39</v>
      </c>
      <c r="G406" s="18">
        <v>44949</v>
      </c>
      <c r="H406" s="1" t="s">
        <v>1954</v>
      </c>
      <c r="I406" s="19">
        <v>1529947</v>
      </c>
      <c r="J406" s="19" t="s">
        <v>1294</v>
      </c>
      <c r="K406" s="19">
        <v>171010</v>
      </c>
      <c r="L406" s="28">
        <v>44951</v>
      </c>
      <c r="M406" s="1" t="str">
        <f>VLOOKUP(I406,'ITEM#'!A:B,2,0)</f>
        <v>Costco01</v>
      </c>
      <c r="N406" s="11" t="s">
        <v>1291</v>
      </c>
      <c r="O406" s="1"/>
      <c r="P406" s="12">
        <f>VLOOKUP(I406,'ITEM#'!A:D,4,0)</f>
        <v>-39</v>
      </c>
      <c r="Q406" s="11"/>
      <c r="R406" s="13">
        <f t="shared" si="6"/>
        <v>1</v>
      </c>
      <c r="T406" s="1" t="s">
        <v>1289</v>
      </c>
    </row>
    <row r="407" spans="1:20" x14ac:dyDescent="0.2">
      <c r="A407" s="1" t="s">
        <v>1937</v>
      </c>
      <c r="B407" s="1" t="s">
        <v>2015</v>
      </c>
      <c r="C407" s="18">
        <v>44949</v>
      </c>
      <c r="D407" s="8">
        <v>-78</v>
      </c>
      <c r="E407" s="27">
        <v>0</v>
      </c>
      <c r="F407" s="27">
        <v>-78</v>
      </c>
      <c r="G407" s="18">
        <v>44949</v>
      </c>
      <c r="H407" s="1" t="s">
        <v>1955</v>
      </c>
      <c r="I407" s="19">
        <v>1529946</v>
      </c>
      <c r="J407" s="19" t="s">
        <v>1306</v>
      </c>
      <c r="K407" s="19">
        <v>171010</v>
      </c>
      <c r="L407" s="28">
        <v>44951</v>
      </c>
      <c r="M407" s="1" t="str">
        <f>VLOOKUP(I407,'ITEM#'!A:B,2,0)</f>
        <v>Costco01</v>
      </c>
      <c r="N407" s="11" t="s">
        <v>1291</v>
      </c>
      <c r="O407" s="1"/>
      <c r="P407" s="12">
        <f>VLOOKUP(I407,'ITEM#'!A:D,4,0)</f>
        <v>-39</v>
      </c>
      <c r="Q407" s="11"/>
      <c r="R407" s="13">
        <f t="shared" si="6"/>
        <v>2</v>
      </c>
      <c r="T407" s="1" t="s">
        <v>1289</v>
      </c>
    </row>
    <row r="408" spans="1:20" x14ac:dyDescent="0.2">
      <c r="A408" s="1" t="s">
        <v>1937</v>
      </c>
      <c r="B408" s="1" t="s">
        <v>2016</v>
      </c>
      <c r="C408" s="18">
        <v>44949</v>
      </c>
      <c r="D408" s="8">
        <v>-87.6</v>
      </c>
      <c r="E408" s="27">
        <v>-10.25</v>
      </c>
      <c r="F408" s="27">
        <v>-77.349999999999994</v>
      </c>
      <c r="G408" s="18">
        <v>44949</v>
      </c>
      <c r="H408" s="1" t="s">
        <v>1956</v>
      </c>
      <c r="I408" s="19">
        <v>1662420</v>
      </c>
      <c r="J408" s="19" t="s">
        <v>1318</v>
      </c>
      <c r="K408" s="19">
        <v>171010</v>
      </c>
      <c r="L408" s="28">
        <v>44951</v>
      </c>
      <c r="M408" s="1" t="str">
        <f>VLOOKUP(I408,'ITEM#'!A:B,2,0)</f>
        <v>Costco01</v>
      </c>
      <c r="N408" s="11" t="s">
        <v>1301</v>
      </c>
      <c r="O408" s="1"/>
      <c r="P408" s="12">
        <f>VLOOKUP(I408,'ITEM#'!A:D,4,0)</f>
        <v>-77.349999999999994</v>
      </c>
      <c r="Q408" s="11"/>
      <c r="R408" s="13">
        <f t="shared" si="6"/>
        <v>1</v>
      </c>
      <c r="T408" s="1" t="s">
        <v>1289</v>
      </c>
    </row>
    <row r="409" spans="1:20" x14ac:dyDescent="0.2">
      <c r="A409" s="1" t="s">
        <v>1957</v>
      </c>
      <c r="B409" s="1" t="s">
        <v>2017</v>
      </c>
      <c r="C409" s="18">
        <v>44950</v>
      </c>
      <c r="D409" s="8">
        <v>-91.18</v>
      </c>
      <c r="E409" s="27">
        <v>-28.91</v>
      </c>
      <c r="F409" s="27">
        <v>-62.27</v>
      </c>
      <c r="G409" s="18">
        <v>44950</v>
      </c>
      <c r="H409" s="1" t="s">
        <v>1958</v>
      </c>
      <c r="I409" s="19">
        <v>1339334</v>
      </c>
      <c r="J409" s="19" t="s">
        <v>1331</v>
      </c>
      <c r="K409" s="19">
        <v>171015</v>
      </c>
      <c r="L409" s="28">
        <v>44952</v>
      </c>
      <c r="M409" s="1" t="str">
        <f>VLOOKUP(I409,'ITEM#'!A:B,2,0)</f>
        <v>Costco01</v>
      </c>
      <c r="N409" s="11" t="s">
        <v>1301</v>
      </c>
      <c r="O409" s="1"/>
      <c r="P409" s="12">
        <f>VLOOKUP(I409,'ITEM#'!A:D,4,0)</f>
        <v>-62.27</v>
      </c>
      <c r="Q409" s="11"/>
      <c r="R409" s="13">
        <f t="shared" si="6"/>
        <v>1</v>
      </c>
      <c r="T409" s="1" t="s">
        <v>1289</v>
      </c>
    </row>
    <row r="410" spans="1:20" x14ac:dyDescent="0.2">
      <c r="A410" s="1" t="s">
        <v>1957</v>
      </c>
      <c r="B410" s="1" t="s">
        <v>2018</v>
      </c>
      <c r="C410" s="18">
        <v>44950</v>
      </c>
      <c r="D410" s="8">
        <v>-89.37</v>
      </c>
      <c r="E410" s="27">
        <v>-27.1</v>
      </c>
      <c r="F410" s="27">
        <v>-62.27</v>
      </c>
      <c r="G410" s="18">
        <v>44950</v>
      </c>
      <c r="H410" s="1" t="s">
        <v>1959</v>
      </c>
      <c r="I410" s="19">
        <v>1339335</v>
      </c>
      <c r="J410" s="19" t="s">
        <v>1314</v>
      </c>
      <c r="K410" s="19">
        <v>171015</v>
      </c>
      <c r="L410" s="28">
        <v>44952</v>
      </c>
      <c r="M410" s="1" t="str">
        <f>VLOOKUP(I410,'ITEM#'!A:B,2,0)</f>
        <v>Costco01</v>
      </c>
      <c r="N410" s="11" t="s">
        <v>1301</v>
      </c>
      <c r="O410" s="1"/>
      <c r="P410" s="12">
        <f>VLOOKUP(I410,'ITEM#'!A:D,4,0)</f>
        <v>-62.27</v>
      </c>
      <c r="Q410" s="11"/>
      <c r="R410" s="13">
        <f t="shared" si="6"/>
        <v>1</v>
      </c>
      <c r="T410" s="1" t="s">
        <v>1289</v>
      </c>
    </row>
    <row r="411" spans="1:20" x14ac:dyDescent="0.2">
      <c r="A411" s="1" t="s">
        <v>1957</v>
      </c>
      <c r="B411" s="1" t="s">
        <v>2019</v>
      </c>
      <c r="C411" s="18">
        <v>44950</v>
      </c>
      <c r="D411" s="8">
        <v>-87.44</v>
      </c>
      <c r="E411" s="27">
        <v>-25.17</v>
      </c>
      <c r="F411" s="27">
        <v>-62.27</v>
      </c>
      <c r="G411" s="18">
        <v>44950</v>
      </c>
      <c r="H411" s="1" t="s">
        <v>1960</v>
      </c>
      <c r="I411" s="19">
        <v>1339334</v>
      </c>
      <c r="J411" s="19" t="s">
        <v>1331</v>
      </c>
      <c r="K411" s="19">
        <v>171015</v>
      </c>
      <c r="L411" s="28">
        <v>44952</v>
      </c>
      <c r="M411" s="1" t="str">
        <f>VLOOKUP(I411,'ITEM#'!A:B,2,0)</f>
        <v>Costco01</v>
      </c>
      <c r="N411" s="11" t="s">
        <v>1301</v>
      </c>
      <c r="O411" s="1"/>
      <c r="P411" s="12">
        <f>VLOOKUP(I411,'ITEM#'!A:D,4,0)</f>
        <v>-62.27</v>
      </c>
      <c r="Q411" s="11"/>
      <c r="R411" s="13">
        <f t="shared" si="6"/>
        <v>1</v>
      </c>
      <c r="T411" s="1" t="s">
        <v>1289</v>
      </c>
    </row>
    <row r="412" spans="1:20" x14ac:dyDescent="0.2">
      <c r="A412" s="1" t="s">
        <v>1957</v>
      </c>
      <c r="B412" s="1" t="s">
        <v>2020</v>
      </c>
      <c r="C412" s="18">
        <v>44950</v>
      </c>
      <c r="D412" s="8">
        <v>-70.62</v>
      </c>
      <c r="E412" s="27">
        <v>0</v>
      </c>
      <c r="F412" s="27">
        <v>-70.62</v>
      </c>
      <c r="G412" s="18">
        <v>44950</v>
      </c>
      <c r="H412" s="1" t="s">
        <v>1961</v>
      </c>
      <c r="I412" s="19">
        <v>1585900</v>
      </c>
      <c r="J412" s="19" t="s">
        <v>1320</v>
      </c>
      <c r="K412" s="19">
        <v>171017</v>
      </c>
      <c r="L412" s="28">
        <v>44952</v>
      </c>
      <c r="M412" s="1" t="str">
        <f>VLOOKUP(I412,'ITEM#'!A:B,2,0)</f>
        <v>Costco01</v>
      </c>
      <c r="N412" s="11" t="s">
        <v>1291</v>
      </c>
      <c r="O412" s="1"/>
      <c r="P412" s="12">
        <f>VLOOKUP(I412,'ITEM#'!A:D,4,0)</f>
        <v>-70.62</v>
      </c>
      <c r="Q412" s="11"/>
      <c r="R412" s="13">
        <f t="shared" si="6"/>
        <v>1</v>
      </c>
      <c r="T412" s="1" t="s">
        <v>1289</v>
      </c>
    </row>
    <row r="413" spans="1:20" x14ac:dyDescent="0.2">
      <c r="A413" s="1" t="s">
        <v>1957</v>
      </c>
      <c r="B413" s="1" t="s">
        <v>2021</v>
      </c>
      <c r="C413" s="18">
        <v>44950</v>
      </c>
      <c r="D413" s="8">
        <v>-39</v>
      </c>
      <c r="E413" s="27">
        <v>0</v>
      </c>
      <c r="F413" s="27">
        <v>-39</v>
      </c>
      <c r="G413" s="18">
        <v>44950</v>
      </c>
      <c r="H413" s="1" t="s">
        <v>1962</v>
      </c>
      <c r="I413" s="19">
        <v>1529947</v>
      </c>
      <c r="J413" s="19" t="s">
        <v>1294</v>
      </c>
      <c r="K413" s="19">
        <v>171017</v>
      </c>
      <c r="L413" s="28">
        <v>44952</v>
      </c>
      <c r="M413" s="1" t="str">
        <f>VLOOKUP(I413,'ITEM#'!A:B,2,0)</f>
        <v>Costco01</v>
      </c>
      <c r="N413" s="11" t="s">
        <v>1291</v>
      </c>
      <c r="O413" s="1"/>
      <c r="P413" s="12">
        <f>VLOOKUP(I413,'ITEM#'!A:D,4,0)</f>
        <v>-39</v>
      </c>
      <c r="Q413" s="11"/>
      <c r="R413" s="13">
        <f t="shared" si="6"/>
        <v>1</v>
      </c>
      <c r="T413" s="1" t="s">
        <v>1289</v>
      </c>
    </row>
    <row r="414" spans="1:20" x14ac:dyDescent="0.2">
      <c r="A414" s="1" t="s">
        <v>1957</v>
      </c>
      <c r="B414" s="1" t="s">
        <v>2022</v>
      </c>
      <c r="C414" s="18">
        <v>44950</v>
      </c>
      <c r="D414" s="8">
        <v>-25.55</v>
      </c>
      <c r="E414" s="27">
        <v>0</v>
      </c>
      <c r="F414" s="27">
        <v>-25.55</v>
      </c>
      <c r="G414" s="18">
        <v>44950</v>
      </c>
      <c r="H414" s="1" t="s">
        <v>1963</v>
      </c>
      <c r="I414" s="19">
        <v>1516597</v>
      </c>
      <c r="J414" s="19" t="s">
        <v>1303</v>
      </c>
      <c r="K414" s="19">
        <v>171017</v>
      </c>
      <c r="L414" s="28">
        <v>44952</v>
      </c>
      <c r="M414" s="1" t="str">
        <f>VLOOKUP(I414,'ITEM#'!A:B,2,0)</f>
        <v>Costco01</v>
      </c>
      <c r="N414" s="11" t="s">
        <v>1291</v>
      </c>
      <c r="O414" s="1"/>
      <c r="P414" s="12">
        <f>VLOOKUP(I414,'ITEM#'!A:D,4,0)</f>
        <v>-25.55</v>
      </c>
      <c r="Q414" s="11"/>
      <c r="R414" s="13">
        <f t="shared" si="6"/>
        <v>1</v>
      </c>
      <c r="T414" s="1" t="s">
        <v>1289</v>
      </c>
    </row>
    <row r="415" spans="1:20" x14ac:dyDescent="0.2">
      <c r="A415" s="1" t="s">
        <v>1957</v>
      </c>
      <c r="B415" s="1" t="s">
        <v>2023</v>
      </c>
      <c r="C415" s="18">
        <v>44950</v>
      </c>
      <c r="D415" s="8">
        <v>-64.47</v>
      </c>
      <c r="E415" s="27">
        <v>0</v>
      </c>
      <c r="F415" s="27">
        <v>-64.47</v>
      </c>
      <c r="G415" s="18">
        <v>44950</v>
      </c>
      <c r="H415" s="1" t="s">
        <v>1964</v>
      </c>
      <c r="I415" s="19">
        <v>1585796</v>
      </c>
      <c r="J415" s="19" t="s">
        <v>1309</v>
      </c>
      <c r="K415" s="19">
        <v>171017</v>
      </c>
      <c r="L415" s="28">
        <v>44952</v>
      </c>
      <c r="M415" s="1" t="str">
        <f>VLOOKUP(I415,'ITEM#'!A:B,2,0)</f>
        <v>Costco01</v>
      </c>
      <c r="N415" s="11" t="s">
        <v>1291</v>
      </c>
      <c r="O415" s="1"/>
      <c r="P415" s="12">
        <f>VLOOKUP(I415,'ITEM#'!A:D,4,0)</f>
        <v>-64.47</v>
      </c>
      <c r="Q415" s="11"/>
      <c r="R415" s="13">
        <f t="shared" si="6"/>
        <v>1</v>
      </c>
      <c r="T415" s="1" t="s">
        <v>1289</v>
      </c>
    </row>
    <row r="416" spans="1:20" x14ac:dyDescent="0.2">
      <c r="A416" s="1" t="s">
        <v>1957</v>
      </c>
      <c r="B416" s="1" t="s">
        <v>2024</v>
      </c>
      <c r="C416" s="18">
        <v>44950</v>
      </c>
      <c r="D416" s="8">
        <v>-64.47</v>
      </c>
      <c r="E416" s="27">
        <v>0</v>
      </c>
      <c r="F416" s="27">
        <v>-64.47</v>
      </c>
      <c r="G416" s="18">
        <v>44950</v>
      </c>
      <c r="H416" s="1" t="s">
        <v>1965</v>
      </c>
      <c r="I416" s="19">
        <v>1585795</v>
      </c>
      <c r="J416" s="19" t="s">
        <v>1290</v>
      </c>
      <c r="K416" s="19">
        <v>171017</v>
      </c>
      <c r="L416" s="28">
        <v>44952</v>
      </c>
      <c r="M416" s="1" t="str">
        <f>VLOOKUP(I416,'ITEM#'!A:B,2,0)</f>
        <v>Costco01</v>
      </c>
      <c r="N416" s="11" t="s">
        <v>1291</v>
      </c>
      <c r="O416" s="1"/>
      <c r="P416" s="12">
        <f>VLOOKUP(I416,'ITEM#'!A:D,4,0)</f>
        <v>-64.47</v>
      </c>
      <c r="Q416" s="11"/>
      <c r="R416" s="13">
        <f t="shared" si="6"/>
        <v>1</v>
      </c>
      <c r="T416" s="1" t="s">
        <v>1289</v>
      </c>
    </row>
    <row r="417" spans="1:20" x14ac:dyDescent="0.2">
      <c r="A417" s="1" t="s">
        <v>1957</v>
      </c>
      <c r="B417" s="1" t="s">
        <v>2024</v>
      </c>
      <c r="C417" s="18">
        <v>44950</v>
      </c>
      <c r="D417" s="8">
        <v>-64.47</v>
      </c>
      <c r="E417" s="27">
        <v>0</v>
      </c>
      <c r="F417" s="27">
        <v>-64.47</v>
      </c>
      <c r="G417" s="18">
        <v>44950</v>
      </c>
      <c r="H417" s="1" t="s">
        <v>1965</v>
      </c>
      <c r="I417" s="19">
        <v>1585797</v>
      </c>
      <c r="J417" s="19" t="s">
        <v>1305</v>
      </c>
      <c r="K417" s="19">
        <v>171017</v>
      </c>
      <c r="L417" s="28">
        <v>44952</v>
      </c>
      <c r="M417" s="1" t="str">
        <f>VLOOKUP(I417,'ITEM#'!A:B,2,0)</f>
        <v>Costco01</v>
      </c>
      <c r="N417" s="11" t="s">
        <v>1291</v>
      </c>
      <c r="O417" s="1"/>
      <c r="P417" s="12">
        <f>VLOOKUP(I417,'ITEM#'!A:D,4,0)</f>
        <v>-64.47</v>
      </c>
      <c r="Q417" s="11"/>
      <c r="R417" s="13">
        <f t="shared" si="6"/>
        <v>1</v>
      </c>
      <c r="T417" s="1" t="s">
        <v>1289</v>
      </c>
    </row>
    <row r="418" spans="1:20" x14ac:dyDescent="0.2">
      <c r="A418" s="1" t="s">
        <v>1957</v>
      </c>
      <c r="B418" s="1" t="s">
        <v>2025</v>
      </c>
      <c r="C418" s="18">
        <v>44950</v>
      </c>
      <c r="D418" s="8">
        <v>-42.04</v>
      </c>
      <c r="E418" s="27">
        <v>-10.44</v>
      </c>
      <c r="F418" s="27">
        <v>-31.6</v>
      </c>
      <c r="G418" s="18">
        <v>44950</v>
      </c>
      <c r="H418" s="1" t="s">
        <v>1966</v>
      </c>
      <c r="I418" s="19">
        <v>1540787</v>
      </c>
      <c r="J418" s="19" t="s">
        <v>1341</v>
      </c>
      <c r="K418" s="19">
        <v>171017</v>
      </c>
      <c r="L418" s="28">
        <v>44952</v>
      </c>
      <c r="M418" s="1" t="str">
        <f>VLOOKUP(I418,'ITEM#'!A:B,2,0)</f>
        <v>Costco01</v>
      </c>
      <c r="N418" s="11" t="s">
        <v>1298</v>
      </c>
      <c r="O418" s="1"/>
      <c r="P418" s="12">
        <f>VLOOKUP(I418,'ITEM#'!A:D,4,0)</f>
        <v>-31.6</v>
      </c>
      <c r="Q418" s="11"/>
      <c r="R418" s="13">
        <f t="shared" si="6"/>
        <v>1</v>
      </c>
      <c r="T418" s="1" t="s">
        <v>1289</v>
      </c>
    </row>
    <row r="419" spans="1:20" x14ac:dyDescent="0.2">
      <c r="A419" s="1" t="s">
        <v>1957</v>
      </c>
      <c r="B419" s="1" t="s">
        <v>2025</v>
      </c>
      <c r="C419" s="18">
        <v>44950</v>
      </c>
      <c r="D419" s="8">
        <v>-42.04</v>
      </c>
      <c r="E419" s="27">
        <v>-10.44</v>
      </c>
      <c r="F419" s="27">
        <v>-31.6</v>
      </c>
      <c r="G419" s="18">
        <v>44950</v>
      </c>
      <c r="H419" s="1" t="s">
        <v>1966</v>
      </c>
      <c r="I419" s="19">
        <v>1593358</v>
      </c>
      <c r="J419" s="19" t="s">
        <v>1322</v>
      </c>
      <c r="K419" s="19">
        <v>171017</v>
      </c>
      <c r="L419" s="28">
        <v>44952</v>
      </c>
      <c r="M419" s="1" t="str">
        <f>VLOOKUP(I419,'ITEM#'!A:B,2,0)</f>
        <v>Costco01</v>
      </c>
      <c r="N419" s="11" t="s">
        <v>1298</v>
      </c>
      <c r="O419" s="1"/>
      <c r="P419" s="12">
        <f>VLOOKUP(I419,'ITEM#'!A:D,4,0)</f>
        <v>-31.6</v>
      </c>
      <c r="Q419" s="11"/>
      <c r="R419" s="13">
        <f t="shared" si="6"/>
        <v>1</v>
      </c>
      <c r="T419" s="1" t="s">
        <v>1289</v>
      </c>
    </row>
    <row r="420" spans="1:20" x14ac:dyDescent="0.2">
      <c r="A420" s="1" t="s">
        <v>1957</v>
      </c>
      <c r="B420" s="1" t="s">
        <v>2025</v>
      </c>
      <c r="C420" s="18">
        <v>44950</v>
      </c>
      <c r="D420" s="8">
        <v>-96.4</v>
      </c>
      <c r="E420" s="27">
        <v>-10.55</v>
      </c>
      <c r="F420" s="27">
        <v>-85.85</v>
      </c>
      <c r="G420" s="18">
        <v>44950</v>
      </c>
      <c r="H420" s="1" t="s">
        <v>1966</v>
      </c>
      <c r="I420" s="19">
        <v>1662421</v>
      </c>
      <c r="J420" s="19" t="s">
        <v>1300</v>
      </c>
      <c r="K420" s="19">
        <v>171017</v>
      </c>
      <c r="L420" s="28">
        <v>44952</v>
      </c>
      <c r="M420" s="1" t="str">
        <f>VLOOKUP(I420,'ITEM#'!A:B,2,0)</f>
        <v>Costco01</v>
      </c>
      <c r="N420" s="11" t="s">
        <v>1301</v>
      </c>
      <c r="O420" s="1"/>
      <c r="P420" s="12">
        <f>VLOOKUP(I420,'ITEM#'!A:D,4,0)</f>
        <v>-85.85</v>
      </c>
      <c r="Q420" s="11"/>
      <c r="R420" s="13">
        <f t="shared" si="6"/>
        <v>1</v>
      </c>
      <c r="T420" s="1" t="s">
        <v>1289</v>
      </c>
    </row>
    <row r="421" spans="1:20" x14ac:dyDescent="0.2">
      <c r="A421" s="1" t="s">
        <v>1957</v>
      </c>
      <c r="B421" s="1" t="s">
        <v>2026</v>
      </c>
      <c r="C421" s="18">
        <v>44950</v>
      </c>
      <c r="D421" s="8">
        <v>-70.62</v>
      </c>
      <c r="E421" s="27">
        <v>0</v>
      </c>
      <c r="F421" s="27">
        <v>-70.62</v>
      </c>
      <c r="G421" s="18">
        <v>44950</v>
      </c>
      <c r="H421" s="1" t="s">
        <v>1967</v>
      </c>
      <c r="I421" s="19">
        <v>1585900</v>
      </c>
      <c r="J421" s="19" t="s">
        <v>1320</v>
      </c>
      <c r="K421" s="19">
        <v>171017</v>
      </c>
      <c r="L421" s="28">
        <v>44952</v>
      </c>
      <c r="M421" s="1" t="str">
        <f>VLOOKUP(I421,'ITEM#'!A:B,2,0)</f>
        <v>Costco01</v>
      </c>
      <c r="N421" s="11" t="s">
        <v>1291</v>
      </c>
      <c r="O421" s="1"/>
      <c r="P421" s="12">
        <f>VLOOKUP(I421,'ITEM#'!A:D,4,0)</f>
        <v>-70.62</v>
      </c>
      <c r="Q421" s="11"/>
      <c r="R421" s="13">
        <f t="shared" si="6"/>
        <v>1</v>
      </c>
      <c r="T421" s="1" t="s">
        <v>1289</v>
      </c>
    </row>
    <row r="422" spans="1:20" x14ac:dyDescent="0.2">
      <c r="A422" s="1" t="s">
        <v>1957</v>
      </c>
      <c r="B422" s="1" t="s">
        <v>2027</v>
      </c>
      <c r="C422" s="18">
        <v>44950</v>
      </c>
      <c r="D422" s="8">
        <v>-96.4</v>
      </c>
      <c r="E422" s="27">
        <v>-10.55</v>
      </c>
      <c r="F422" s="27">
        <v>-85.85</v>
      </c>
      <c r="G422" s="18">
        <v>44950</v>
      </c>
      <c r="H422" s="1" t="s">
        <v>1968</v>
      </c>
      <c r="I422" s="19">
        <v>1662421</v>
      </c>
      <c r="J422" s="19" t="s">
        <v>1300</v>
      </c>
      <c r="K422" s="19">
        <v>171017</v>
      </c>
      <c r="L422" s="28">
        <v>44952</v>
      </c>
      <c r="M422" s="1" t="str">
        <f>VLOOKUP(I422,'ITEM#'!A:B,2,0)</f>
        <v>Costco01</v>
      </c>
      <c r="N422" s="11" t="s">
        <v>1301</v>
      </c>
      <c r="O422" s="1"/>
      <c r="P422" s="12">
        <f>VLOOKUP(I422,'ITEM#'!A:D,4,0)</f>
        <v>-85.85</v>
      </c>
      <c r="Q422" s="11"/>
      <c r="R422" s="13">
        <f t="shared" si="6"/>
        <v>1</v>
      </c>
      <c r="T422" s="1" t="s">
        <v>1289</v>
      </c>
    </row>
    <row r="423" spans="1:20" x14ac:dyDescent="0.2">
      <c r="A423" s="1" t="s">
        <v>1957</v>
      </c>
      <c r="B423" s="1" t="s">
        <v>2028</v>
      </c>
      <c r="C423" s="18">
        <v>44950</v>
      </c>
      <c r="D423" s="8">
        <v>-175.2</v>
      </c>
      <c r="E423" s="27">
        <v>-20.5</v>
      </c>
      <c r="F423" s="27">
        <v>-154.69999999999999</v>
      </c>
      <c r="G423" s="18">
        <v>44950</v>
      </c>
      <c r="H423" s="1" t="s">
        <v>1969</v>
      </c>
      <c r="I423" s="19">
        <v>1662420</v>
      </c>
      <c r="J423" s="19" t="s">
        <v>1318</v>
      </c>
      <c r="K423" s="19">
        <v>171017</v>
      </c>
      <c r="L423" s="28">
        <v>44952</v>
      </c>
      <c r="M423" s="1" t="str">
        <f>VLOOKUP(I423,'ITEM#'!A:B,2,0)</f>
        <v>Costco01</v>
      </c>
      <c r="N423" s="11" t="s">
        <v>1301</v>
      </c>
      <c r="O423" s="1"/>
      <c r="P423" s="12">
        <f>VLOOKUP(I423,'ITEM#'!A:D,4,0)</f>
        <v>-77.349999999999994</v>
      </c>
      <c r="Q423" s="11"/>
      <c r="R423" s="13">
        <f t="shared" si="6"/>
        <v>2</v>
      </c>
      <c r="T423" s="1" t="s">
        <v>1289</v>
      </c>
    </row>
    <row r="424" spans="1:20" x14ac:dyDescent="0.2">
      <c r="A424" s="1" t="s">
        <v>1957</v>
      </c>
      <c r="B424" s="1" t="s">
        <v>2028</v>
      </c>
      <c r="C424" s="18">
        <v>44950</v>
      </c>
      <c r="D424" s="8">
        <v>-96.4</v>
      </c>
      <c r="E424" s="27">
        <v>-10.55</v>
      </c>
      <c r="F424" s="27">
        <v>-85.85</v>
      </c>
      <c r="G424" s="18">
        <v>44950</v>
      </c>
      <c r="H424" s="1" t="s">
        <v>1969</v>
      </c>
      <c r="I424" s="19">
        <v>1662421</v>
      </c>
      <c r="J424" s="19" t="s">
        <v>1300</v>
      </c>
      <c r="K424" s="19">
        <v>171017</v>
      </c>
      <c r="L424" s="28">
        <v>44952</v>
      </c>
      <c r="M424" s="1" t="str">
        <f>VLOOKUP(I424,'ITEM#'!A:B,2,0)</f>
        <v>Costco01</v>
      </c>
      <c r="N424" s="11" t="s">
        <v>1301</v>
      </c>
      <c r="O424" s="1"/>
      <c r="P424" s="12">
        <f>VLOOKUP(I424,'ITEM#'!A:D,4,0)</f>
        <v>-85.85</v>
      </c>
      <c r="Q424" s="11"/>
      <c r="R424" s="13">
        <f t="shared" si="6"/>
        <v>1</v>
      </c>
      <c r="T424" s="1" t="s">
        <v>1289</v>
      </c>
    </row>
    <row r="425" spans="1:20" x14ac:dyDescent="0.2">
      <c r="A425" s="1" t="s">
        <v>1957</v>
      </c>
      <c r="B425" s="1" t="s">
        <v>2028</v>
      </c>
      <c r="C425" s="18">
        <v>44950</v>
      </c>
      <c r="D425" s="8">
        <v>-192.8</v>
      </c>
      <c r="E425" s="27">
        <v>-21.1</v>
      </c>
      <c r="F425" s="27">
        <v>-171.7</v>
      </c>
      <c r="G425" s="18">
        <v>44950</v>
      </c>
      <c r="H425" s="1" t="s">
        <v>1969</v>
      </c>
      <c r="I425" s="19">
        <v>1662422</v>
      </c>
      <c r="J425" s="19" t="s">
        <v>1327</v>
      </c>
      <c r="K425" s="19">
        <v>171017</v>
      </c>
      <c r="L425" s="28">
        <v>44952</v>
      </c>
      <c r="M425" s="1" t="str">
        <f>VLOOKUP(I425,'ITEM#'!A:B,2,0)</f>
        <v>Costco01</v>
      </c>
      <c r="N425" s="11" t="s">
        <v>1301</v>
      </c>
      <c r="O425" s="1"/>
      <c r="P425" s="12">
        <f>VLOOKUP(I425,'ITEM#'!A:D,4,0)</f>
        <v>-85.85</v>
      </c>
      <c r="Q425" s="11"/>
      <c r="R425" s="13">
        <f t="shared" si="6"/>
        <v>2</v>
      </c>
      <c r="T425" s="1" t="s">
        <v>1289</v>
      </c>
    </row>
    <row r="426" spans="1:20" x14ac:dyDescent="0.2">
      <c r="A426" s="1" t="s">
        <v>1957</v>
      </c>
      <c r="B426" s="1" t="s">
        <v>2029</v>
      </c>
      <c r="C426" s="18">
        <v>44950</v>
      </c>
      <c r="D426" s="8">
        <v>-42.07</v>
      </c>
      <c r="E426" s="27">
        <v>0</v>
      </c>
      <c r="F426" s="27">
        <v>-42.07</v>
      </c>
      <c r="G426" s="18">
        <v>44950</v>
      </c>
      <c r="H426" s="1" t="s">
        <v>1970</v>
      </c>
      <c r="I426" s="19">
        <v>1514691</v>
      </c>
      <c r="J426" s="19" t="s">
        <v>1293</v>
      </c>
      <c r="K426" s="19">
        <v>171017</v>
      </c>
      <c r="L426" s="28">
        <v>44952</v>
      </c>
      <c r="M426" s="1" t="str">
        <f>VLOOKUP(I426,'ITEM#'!A:B,2,0)</f>
        <v>Costco01</v>
      </c>
      <c r="N426" s="11" t="s">
        <v>1291</v>
      </c>
      <c r="O426" s="1"/>
      <c r="P426" s="12">
        <f>VLOOKUP(I426,'ITEM#'!A:D,4,0)</f>
        <v>-42.07</v>
      </c>
      <c r="Q426" s="11"/>
      <c r="R426" s="13">
        <f t="shared" si="6"/>
        <v>1</v>
      </c>
      <c r="T426" s="1" t="s">
        <v>1289</v>
      </c>
    </row>
    <row r="427" spans="1:20" x14ac:dyDescent="0.2">
      <c r="A427" s="1" t="s">
        <v>1957</v>
      </c>
      <c r="B427" s="1" t="s">
        <v>2030</v>
      </c>
      <c r="C427" s="18">
        <v>44950</v>
      </c>
      <c r="D427" s="8">
        <v>-84.08</v>
      </c>
      <c r="E427" s="27">
        <v>-20.88</v>
      </c>
      <c r="F427" s="27">
        <v>-63.2</v>
      </c>
      <c r="G427" s="18">
        <v>44950</v>
      </c>
      <c r="H427" s="1" t="s">
        <v>1971</v>
      </c>
      <c r="I427" s="19">
        <v>1540784</v>
      </c>
      <c r="J427" s="19" t="s">
        <v>1297</v>
      </c>
      <c r="K427" s="19">
        <v>171017</v>
      </c>
      <c r="L427" s="28">
        <v>44952</v>
      </c>
      <c r="M427" s="1" t="str">
        <f>VLOOKUP(I427,'ITEM#'!A:B,2,0)</f>
        <v>Costco01</v>
      </c>
      <c r="N427" s="11" t="s">
        <v>1298</v>
      </c>
      <c r="O427" s="1"/>
      <c r="P427" s="12">
        <f>VLOOKUP(I427,'ITEM#'!A:D,4,0)</f>
        <v>-31.6</v>
      </c>
      <c r="Q427" s="11"/>
      <c r="R427" s="13">
        <f t="shared" si="6"/>
        <v>2</v>
      </c>
      <c r="T427" s="1" t="s">
        <v>1289</v>
      </c>
    </row>
    <row r="428" spans="1:20" x14ac:dyDescent="0.2">
      <c r="A428" s="1" t="s">
        <v>1957</v>
      </c>
      <c r="B428" s="1" t="s">
        <v>2031</v>
      </c>
      <c r="C428" s="18">
        <v>44950</v>
      </c>
      <c r="D428" s="8">
        <v>-42.04</v>
      </c>
      <c r="E428" s="27">
        <v>-10.44</v>
      </c>
      <c r="F428" s="27">
        <v>-31.6</v>
      </c>
      <c r="G428" s="18">
        <v>44950</v>
      </c>
      <c r="H428" s="1" t="s">
        <v>1972</v>
      </c>
      <c r="I428" s="19">
        <v>1540785</v>
      </c>
      <c r="J428" s="19" t="s">
        <v>1328</v>
      </c>
      <c r="K428" s="19">
        <v>171017</v>
      </c>
      <c r="L428" s="28">
        <v>44952</v>
      </c>
      <c r="M428" s="1" t="str">
        <f>VLOOKUP(I428,'ITEM#'!A:B,2,0)</f>
        <v>Costco01</v>
      </c>
      <c r="N428" s="11" t="s">
        <v>1298</v>
      </c>
      <c r="O428" s="1"/>
      <c r="P428" s="12">
        <f>VLOOKUP(I428,'ITEM#'!A:D,4,0)</f>
        <v>-31.6</v>
      </c>
      <c r="Q428" s="11"/>
      <c r="R428" s="13">
        <f t="shared" si="6"/>
        <v>1</v>
      </c>
      <c r="T428" s="1" t="s">
        <v>1289</v>
      </c>
    </row>
    <row r="429" spans="1:20" x14ac:dyDescent="0.2">
      <c r="A429" s="1" t="s">
        <v>1957</v>
      </c>
      <c r="B429" s="1" t="s">
        <v>2031</v>
      </c>
      <c r="C429" s="18">
        <v>44950</v>
      </c>
      <c r="D429" s="8">
        <v>-84.08</v>
      </c>
      <c r="E429" s="27">
        <v>-20.88</v>
      </c>
      <c r="F429" s="27">
        <v>-63.2</v>
      </c>
      <c r="G429" s="18">
        <v>44950</v>
      </c>
      <c r="H429" s="1" t="s">
        <v>1972</v>
      </c>
      <c r="I429" s="19">
        <v>1593358</v>
      </c>
      <c r="J429" s="19" t="s">
        <v>1322</v>
      </c>
      <c r="K429" s="19">
        <v>171017</v>
      </c>
      <c r="L429" s="28">
        <v>44952</v>
      </c>
      <c r="M429" s="1" t="str">
        <f>VLOOKUP(I429,'ITEM#'!A:B,2,0)</f>
        <v>Costco01</v>
      </c>
      <c r="N429" s="11" t="s">
        <v>1298</v>
      </c>
      <c r="O429" s="1"/>
      <c r="P429" s="12">
        <f>VLOOKUP(I429,'ITEM#'!A:D,4,0)</f>
        <v>-31.6</v>
      </c>
      <c r="Q429" s="11"/>
      <c r="R429" s="13">
        <f t="shared" si="6"/>
        <v>2</v>
      </c>
      <c r="T429" s="1" t="s">
        <v>1289</v>
      </c>
    </row>
    <row r="430" spans="1:20" x14ac:dyDescent="0.2">
      <c r="A430" s="1" t="s">
        <v>1957</v>
      </c>
      <c r="B430" s="1" t="s">
        <v>2032</v>
      </c>
      <c r="C430" s="18">
        <v>44950</v>
      </c>
      <c r="D430" s="8">
        <v>-42.04</v>
      </c>
      <c r="E430" s="27">
        <v>-10.44</v>
      </c>
      <c r="F430" s="27">
        <v>-31.6</v>
      </c>
      <c r="G430" s="18">
        <v>44950</v>
      </c>
      <c r="H430" s="1" t="s">
        <v>1973</v>
      </c>
      <c r="I430" s="19">
        <v>1540785</v>
      </c>
      <c r="J430" s="19" t="s">
        <v>1328</v>
      </c>
      <c r="K430" s="19">
        <v>171017</v>
      </c>
      <c r="L430" s="28">
        <v>44952</v>
      </c>
      <c r="M430" s="1" t="str">
        <f>VLOOKUP(I430,'ITEM#'!A:B,2,0)</f>
        <v>Costco01</v>
      </c>
      <c r="N430" s="11" t="s">
        <v>1298</v>
      </c>
      <c r="O430" s="1"/>
      <c r="P430" s="12">
        <f>VLOOKUP(I430,'ITEM#'!A:D,4,0)</f>
        <v>-31.6</v>
      </c>
      <c r="Q430" s="11"/>
      <c r="R430" s="13">
        <f t="shared" si="6"/>
        <v>1</v>
      </c>
      <c r="T430" s="1" t="s">
        <v>1289</v>
      </c>
    </row>
    <row r="431" spans="1:20" x14ac:dyDescent="0.2">
      <c r="A431" s="1" t="s">
        <v>1957</v>
      </c>
      <c r="B431" s="1" t="s">
        <v>2033</v>
      </c>
      <c r="C431" s="18">
        <v>44950</v>
      </c>
      <c r="D431" s="8">
        <v>-42.07</v>
      </c>
      <c r="E431" s="27">
        <v>0</v>
      </c>
      <c r="F431" s="27">
        <v>-42.07</v>
      </c>
      <c r="G431" s="18">
        <v>44950</v>
      </c>
      <c r="H431" s="1" t="s">
        <v>1974</v>
      </c>
      <c r="I431" s="19">
        <v>1514691</v>
      </c>
      <c r="J431" s="19" t="s">
        <v>1293</v>
      </c>
      <c r="K431" s="19">
        <v>171017</v>
      </c>
      <c r="L431" s="28">
        <v>44952</v>
      </c>
      <c r="M431" s="1" t="str">
        <f>VLOOKUP(I431,'ITEM#'!A:B,2,0)</f>
        <v>Costco01</v>
      </c>
      <c r="N431" s="11" t="s">
        <v>1291</v>
      </c>
      <c r="O431" s="1"/>
      <c r="P431" s="12">
        <f>VLOOKUP(I431,'ITEM#'!A:D,4,0)</f>
        <v>-42.07</v>
      </c>
      <c r="Q431" s="11"/>
      <c r="R431" s="13">
        <f t="shared" si="6"/>
        <v>1</v>
      </c>
      <c r="T431" s="1" t="s">
        <v>1289</v>
      </c>
    </row>
    <row r="432" spans="1:20" x14ac:dyDescent="0.2">
      <c r="A432" s="1" t="s">
        <v>1957</v>
      </c>
      <c r="B432" s="1" t="s">
        <v>2033</v>
      </c>
      <c r="C432" s="18">
        <v>44950</v>
      </c>
      <c r="D432" s="8">
        <v>-39</v>
      </c>
      <c r="E432" s="27">
        <v>0</v>
      </c>
      <c r="F432" s="27">
        <v>-39</v>
      </c>
      <c r="G432" s="18">
        <v>44950</v>
      </c>
      <c r="H432" s="1" t="s">
        <v>1974</v>
      </c>
      <c r="I432" s="19">
        <v>1529946</v>
      </c>
      <c r="J432" s="19" t="s">
        <v>1306</v>
      </c>
      <c r="K432" s="19">
        <v>171017</v>
      </c>
      <c r="L432" s="28">
        <v>44952</v>
      </c>
      <c r="M432" s="1" t="str">
        <f>VLOOKUP(I432,'ITEM#'!A:B,2,0)</f>
        <v>Costco01</v>
      </c>
      <c r="N432" s="11" t="s">
        <v>1291</v>
      </c>
      <c r="O432" s="1"/>
      <c r="P432" s="12">
        <f>VLOOKUP(I432,'ITEM#'!A:D,4,0)</f>
        <v>-39</v>
      </c>
      <c r="Q432" s="11"/>
      <c r="R432" s="13">
        <f t="shared" si="6"/>
        <v>1</v>
      </c>
      <c r="T432" s="1" t="s">
        <v>1289</v>
      </c>
    </row>
    <row r="433" spans="1:20" x14ac:dyDescent="0.2">
      <c r="A433" s="1" t="s">
        <v>1957</v>
      </c>
      <c r="B433" s="1" t="s">
        <v>2034</v>
      </c>
      <c r="C433" s="18">
        <v>44950</v>
      </c>
      <c r="D433" s="8">
        <v>-38.08</v>
      </c>
      <c r="E433" s="27">
        <v>-9.93</v>
      </c>
      <c r="F433" s="27">
        <v>-28.15</v>
      </c>
      <c r="G433" s="18">
        <v>44950</v>
      </c>
      <c r="H433" s="1" t="s">
        <v>1975</v>
      </c>
      <c r="I433" s="19">
        <v>1593356</v>
      </c>
      <c r="J433" s="19" t="s">
        <v>1329</v>
      </c>
      <c r="K433" s="19">
        <v>171017</v>
      </c>
      <c r="L433" s="28">
        <v>44952</v>
      </c>
      <c r="M433" s="1" t="str">
        <f>VLOOKUP(I433,'ITEM#'!A:B,2,0)</f>
        <v>Costco01</v>
      </c>
      <c r="N433" s="11" t="s">
        <v>1298</v>
      </c>
      <c r="O433" s="1"/>
      <c r="P433" s="12">
        <f>VLOOKUP(I433,'ITEM#'!A:D,4,0)</f>
        <v>-28.15</v>
      </c>
      <c r="Q433" s="11"/>
      <c r="R433" s="13">
        <f t="shared" si="6"/>
        <v>1</v>
      </c>
      <c r="T433" s="1" t="s">
        <v>1289</v>
      </c>
    </row>
    <row r="434" spans="1:20" x14ac:dyDescent="0.2">
      <c r="A434" s="1" t="s">
        <v>1957</v>
      </c>
      <c r="B434" s="1" t="s">
        <v>2035</v>
      </c>
      <c r="C434" s="18">
        <v>44950</v>
      </c>
      <c r="D434" s="8">
        <v>-168.16</v>
      </c>
      <c r="E434" s="27">
        <v>-41.76</v>
      </c>
      <c r="F434" s="27">
        <v>-126.4</v>
      </c>
      <c r="G434" s="18">
        <v>44950</v>
      </c>
      <c r="H434" s="1" t="s">
        <v>1976</v>
      </c>
      <c r="I434" s="19">
        <v>1540785</v>
      </c>
      <c r="J434" s="19" t="s">
        <v>1328</v>
      </c>
      <c r="K434" s="19">
        <v>171017</v>
      </c>
      <c r="L434" s="28">
        <v>44952</v>
      </c>
      <c r="M434" s="1" t="str">
        <f>VLOOKUP(I434,'ITEM#'!A:B,2,0)</f>
        <v>Costco01</v>
      </c>
      <c r="N434" s="11" t="s">
        <v>1298</v>
      </c>
      <c r="O434" s="1"/>
      <c r="P434" s="12">
        <f>VLOOKUP(I434,'ITEM#'!A:D,4,0)</f>
        <v>-31.6</v>
      </c>
      <c r="Q434" s="11"/>
      <c r="R434" s="13">
        <f t="shared" si="6"/>
        <v>4</v>
      </c>
      <c r="T434" s="1" t="s">
        <v>1289</v>
      </c>
    </row>
    <row r="435" spans="1:20" x14ac:dyDescent="0.2">
      <c r="A435" s="1" t="s">
        <v>1957</v>
      </c>
      <c r="B435" s="1" t="s">
        <v>2035</v>
      </c>
      <c r="C435" s="18">
        <v>44950</v>
      </c>
      <c r="D435" s="8">
        <v>-96.4</v>
      </c>
      <c r="E435" s="27">
        <v>-10.55</v>
      </c>
      <c r="F435" s="27">
        <v>-85.85</v>
      </c>
      <c r="G435" s="18">
        <v>44950</v>
      </c>
      <c r="H435" s="1" t="s">
        <v>1976</v>
      </c>
      <c r="I435" s="19">
        <v>1662421</v>
      </c>
      <c r="J435" s="19" t="s">
        <v>1300</v>
      </c>
      <c r="K435" s="19">
        <v>171017</v>
      </c>
      <c r="L435" s="28">
        <v>44952</v>
      </c>
      <c r="M435" s="1" t="str">
        <f>VLOOKUP(I435,'ITEM#'!A:B,2,0)</f>
        <v>Costco01</v>
      </c>
      <c r="N435" s="11" t="s">
        <v>1301</v>
      </c>
      <c r="O435" s="1"/>
      <c r="P435" s="12">
        <f>VLOOKUP(I435,'ITEM#'!A:D,4,0)</f>
        <v>-85.85</v>
      </c>
      <c r="Q435" s="11"/>
      <c r="R435" s="13">
        <f t="shared" si="6"/>
        <v>1</v>
      </c>
      <c r="T435" s="1" t="s">
        <v>1289</v>
      </c>
    </row>
    <row r="436" spans="1:20" x14ac:dyDescent="0.2">
      <c r="A436" s="1" t="s">
        <v>1957</v>
      </c>
      <c r="B436" s="1" t="s">
        <v>2036</v>
      </c>
      <c r="C436" s="18">
        <v>44950</v>
      </c>
      <c r="D436" s="8">
        <v>-42.07</v>
      </c>
      <c r="E436" s="27">
        <v>0</v>
      </c>
      <c r="F436" s="27">
        <v>-42.07</v>
      </c>
      <c r="G436" s="18">
        <v>44950</v>
      </c>
      <c r="H436" s="1" t="s">
        <v>1977</v>
      </c>
      <c r="I436" s="19">
        <v>1514691</v>
      </c>
      <c r="J436" s="19" t="s">
        <v>1293</v>
      </c>
      <c r="K436" s="19">
        <v>171017</v>
      </c>
      <c r="L436" s="28">
        <v>44952</v>
      </c>
      <c r="M436" s="1" t="str">
        <f>VLOOKUP(I436,'ITEM#'!A:B,2,0)</f>
        <v>Costco01</v>
      </c>
      <c r="N436" s="11" t="s">
        <v>1291</v>
      </c>
      <c r="O436" s="1"/>
      <c r="P436" s="12">
        <f>VLOOKUP(I436,'ITEM#'!A:D,4,0)</f>
        <v>-42.07</v>
      </c>
      <c r="Q436" s="11"/>
      <c r="R436" s="13">
        <f t="shared" si="6"/>
        <v>1</v>
      </c>
      <c r="T436" s="1" t="s">
        <v>1289</v>
      </c>
    </row>
    <row r="437" spans="1:20" x14ac:dyDescent="0.2">
      <c r="A437" s="1" t="s">
        <v>1957</v>
      </c>
      <c r="B437" s="1" t="s">
        <v>2036</v>
      </c>
      <c r="C437" s="18">
        <v>44950</v>
      </c>
      <c r="D437" s="8">
        <v>-64.47</v>
      </c>
      <c r="E437" s="27">
        <v>0</v>
      </c>
      <c r="F437" s="27">
        <v>-64.47</v>
      </c>
      <c r="G437" s="18">
        <v>44950</v>
      </c>
      <c r="H437" s="1" t="s">
        <v>1977</v>
      </c>
      <c r="I437" s="19">
        <v>1585795</v>
      </c>
      <c r="J437" s="19" t="s">
        <v>1290</v>
      </c>
      <c r="K437" s="19">
        <v>171017</v>
      </c>
      <c r="L437" s="28">
        <v>44952</v>
      </c>
      <c r="M437" s="1" t="str">
        <f>VLOOKUP(I437,'ITEM#'!A:B,2,0)</f>
        <v>Costco01</v>
      </c>
      <c r="N437" s="11" t="s">
        <v>1291</v>
      </c>
      <c r="O437" s="1"/>
      <c r="P437" s="12">
        <f>VLOOKUP(I437,'ITEM#'!A:D,4,0)</f>
        <v>-64.47</v>
      </c>
      <c r="Q437" s="11"/>
      <c r="R437" s="13">
        <f t="shared" si="6"/>
        <v>1</v>
      </c>
      <c r="T437" s="1" t="s">
        <v>1289</v>
      </c>
    </row>
    <row r="438" spans="1:20" x14ac:dyDescent="0.2">
      <c r="A438" s="1" t="s">
        <v>1957</v>
      </c>
      <c r="B438" s="1" t="s">
        <v>2036</v>
      </c>
      <c r="C438" s="18">
        <v>44950</v>
      </c>
      <c r="D438" s="8">
        <v>-70.62</v>
      </c>
      <c r="E438" s="27">
        <v>0</v>
      </c>
      <c r="F438" s="27">
        <v>-70.62</v>
      </c>
      <c r="G438" s="18">
        <v>44950</v>
      </c>
      <c r="H438" s="1" t="s">
        <v>1977</v>
      </c>
      <c r="I438" s="19">
        <v>1585799</v>
      </c>
      <c r="J438" s="19" t="s">
        <v>1292</v>
      </c>
      <c r="K438" s="19">
        <v>171017</v>
      </c>
      <c r="L438" s="28">
        <v>44952</v>
      </c>
      <c r="M438" s="1" t="str">
        <f>VLOOKUP(I438,'ITEM#'!A:B,2,0)</f>
        <v>Costco01</v>
      </c>
      <c r="N438" s="11" t="s">
        <v>1291</v>
      </c>
      <c r="O438" s="1"/>
      <c r="P438" s="12">
        <f>VLOOKUP(I438,'ITEM#'!A:D,4,0)</f>
        <v>-70.62</v>
      </c>
      <c r="Q438" s="11"/>
      <c r="R438" s="13">
        <f t="shared" si="6"/>
        <v>1</v>
      </c>
      <c r="T438" s="1" t="s">
        <v>1289</v>
      </c>
    </row>
    <row r="439" spans="1:20" x14ac:dyDescent="0.2">
      <c r="A439" s="1" t="s">
        <v>1957</v>
      </c>
      <c r="B439" s="1" t="s">
        <v>2037</v>
      </c>
      <c r="C439" s="18">
        <v>44950</v>
      </c>
      <c r="D439" s="8">
        <v>-38.08</v>
      </c>
      <c r="E439" s="27">
        <v>-9.93</v>
      </c>
      <c r="F439" s="27">
        <v>-28.15</v>
      </c>
      <c r="G439" s="18">
        <v>44950</v>
      </c>
      <c r="H439" s="1" t="s">
        <v>1978</v>
      </c>
      <c r="I439" s="19">
        <v>1540783</v>
      </c>
      <c r="J439" s="19" t="s">
        <v>1317</v>
      </c>
      <c r="K439" s="19">
        <v>171017</v>
      </c>
      <c r="L439" s="28">
        <v>44952</v>
      </c>
      <c r="M439" s="1" t="str">
        <f>VLOOKUP(I439,'ITEM#'!A:B,2,0)</f>
        <v>Costco01</v>
      </c>
      <c r="N439" s="11" t="s">
        <v>1298</v>
      </c>
      <c r="O439" s="1"/>
      <c r="P439" s="12">
        <f>VLOOKUP(I439,'ITEM#'!A:D,4,0)</f>
        <v>-28.15</v>
      </c>
      <c r="Q439" s="11"/>
      <c r="R439" s="13">
        <f t="shared" si="6"/>
        <v>1</v>
      </c>
      <c r="T439" s="1" t="s">
        <v>1289</v>
      </c>
    </row>
    <row r="440" spans="1:20" x14ac:dyDescent="0.2">
      <c r="A440" s="1" t="s">
        <v>1957</v>
      </c>
      <c r="B440" s="1" t="s">
        <v>2038</v>
      </c>
      <c r="C440" s="18">
        <v>44950</v>
      </c>
      <c r="D440" s="8">
        <v>-84.14</v>
      </c>
      <c r="E440" s="27">
        <v>0</v>
      </c>
      <c r="F440" s="27">
        <v>-84.14</v>
      </c>
      <c r="G440" s="18">
        <v>44950</v>
      </c>
      <c r="H440" s="1" t="s">
        <v>1979</v>
      </c>
      <c r="I440" s="19">
        <v>1514688</v>
      </c>
      <c r="J440" s="19" t="s">
        <v>1304</v>
      </c>
      <c r="K440" s="19">
        <v>171017</v>
      </c>
      <c r="L440" s="28">
        <v>44952</v>
      </c>
      <c r="M440" s="1" t="str">
        <f>VLOOKUP(I440,'ITEM#'!A:B,2,0)</f>
        <v>Costco01</v>
      </c>
      <c r="N440" s="11" t="s">
        <v>1291</v>
      </c>
      <c r="O440" s="1"/>
      <c r="P440" s="12">
        <f>VLOOKUP(I440,'ITEM#'!A:D,4,0)</f>
        <v>-42.07</v>
      </c>
      <c r="Q440" s="11"/>
      <c r="R440" s="13">
        <f t="shared" si="6"/>
        <v>2</v>
      </c>
      <c r="T440" s="1" t="s">
        <v>1289</v>
      </c>
    </row>
    <row r="441" spans="1:20" x14ac:dyDescent="0.2">
      <c r="A441" s="1" t="s">
        <v>1957</v>
      </c>
      <c r="B441" s="1" t="s">
        <v>2038</v>
      </c>
      <c r="C441" s="18">
        <v>44950</v>
      </c>
      <c r="D441" s="8">
        <v>-51.1</v>
      </c>
      <c r="E441" s="27">
        <v>0</v>
      </c>
      <c r="F441" s="27">
        <v>-51.1</v>
      </c>
      <c r="G441" s="18">
        <v>44950</v>
      </c>
      <c r="H441" s="1" t="s">
        <v>1979</v>
      </c>
      <c r="I441" s="19">
        <v>1516592</v>
      </c>
      <c r="J441" s="19" t="s">
        <v>1299</v>
      </c>
      <c r="K441" s="19">
        <v>171017</v>
      </c>
      <c r="L441" s="28">
        <v>44952</v>
      </c>
      <c r="M441" s="1" t="str">
        <f>VLOOKUP(I441,'ITEM#'!A:B,2,0)</f>
        <v>Costco01</v>
      </c>
      <c r="N441" s="11" t="s">
        <v>1291</v>
      </c>
      <c r="O441" s="1"/>
      <c r="P441" s="12">
        <f>VLOOKUP(I441,'ITEM#'!A:D,4,0)</f>
        <v>-25.55</v>
      </c>
      <c r="Q441" s="11"/>
      <c r="R441" s="13">
        <f t="shared" si="6"/>
        <v>2</v>
      </c>
      <c r="T441" s="1" t="s">
        <v>1289</v>
      </c>
    </row>
    <row r="442" spans="1:20" x14ac:dyDescent="0.2">
      <c r="A442" s="1" t="s">
        <v>1957</v>
      </c>
      <c r="B442" s="1" t="s">
        <v>2038</v>
      </c>
      <c r="C442" s="18">
        <v>44950</v>
      </c>
      <c r="D442" s="8">
        <v>-39</v>
      </c>
      <c r="E442" s="27">
        <v>0</v>
      </c>
      <c r="F442" s="27">
        <v>-39</v>
      </c>
      <c r="G442" s="18">
        <v>44950</v>
      </c>
      <c r="H442" s="1" t="s">
        <v>1979</v>
      </c>
      <c r="I442" s="19">
        <v>1529947</v>
      </c>
      <c r="J442" s="19" t="s">
        <v>1294</v>
      </c>
      <c r="K442" s="19">
        <v>171017</v>
      </c>
      <c r="L442" s="28">
        <v>44952</v>
      </c>
      <c r="M442" s="1" t="str">
        <f>VLOOKUP(I442,'ITEM#'!A:B,2,0)</f>
        <v>Costco01</v>
      </c>
      <c r="N442" s="11" t="s">
        <v>1291</v>
      </c>
      <c r="O442" s="1"/>
      <c r="P442" s="12">
        <f>VLOOKUP(I442,'ITEM#'!A:D,4,0)</f>
        <v>-39</v>
      </c>
      <c r="Q442" s="11"/>
      <c r="R442" s="13">
        <f t="shared" si="6"/>
        <v>1</v>
      </c>
      <c r="T442" s="1" t="s">
        <v>1289</v>
      </c>
    </row>
    <row r="443" spans="1:20" x14ac:dyDescent="0.2">
      <c r="A443" s="1" t="s">
        <v>1980</v>
      </c>
      <c r="B443" s="1" t="s">
        <v>2039</v>
      </c>
      <c r="C443" s="18">
        <v>44951</v>
      </c>
      <c r="D443" s="8">
        <v>-25.55</v>
      </c>
      <c r="E443" s="27">
        <v>0</v>
      </c>
      <c r="F443" s="27">
        <v>-25.55</v>
      </c>
      <c r="G443" s="18">
        <v>44951</v>
      </c>
      <c r="H443" s="1" t="s">
        <v>1981</v>
      </c>
      <c r="I443" s="19">
        <v>1516597</v>
      </c>
      <c r="J443" s="19" t="s">
        <v>1303</v>
      </c>
      <c r="K443" s="19">
        <v>171022</v>
      </c>
      <c r="L443" s="28">
        <v>44953</v>
      </c>
      <c r="M443" s="1" t="str">
        <f>VLOOKUP(I443,'ITEM#'!A:B,2,0)</f>
        <v>Costco01</v>
      </c>
      <c r="N443" s="11" t="s">
        <v>1291</v>
      </c>
      <c r="O443" s="1"/>
      <c r="P443" s="12">
        <f>VLOOKUP(I443,'ITEM#'!A:D,4,0)</f>
        <v>-25.55</v>
      </c>
      <c r="Q443" s="11"/>
      <c r="R443" s="13">
        <f t="shared" si="6"/>
        <v>1</v>
      </c>
      <c r="T443" s="1" t="s">
        <v>1289</v>
      </c>
    </row>
    <row r="444" spans="1:20" x14ac:dyDescent="0.2">
      <c r="A444" s="1" t="s">
        <v>1980</v>
      </c>
      <c r="B444" s="1" t="s">
        <v>2040</v>
      </c>
      <c r="C444" s="18">
        <v>44951</v>
      </c>
      <c r="D444" s="8">
        <v>-77.430000000000007</v>
      </c>
      <c r="E444" s="27">
        <v>-15.16</v>
      </c>
      <c r="F444" s="27">
        <v>-62.27</v>
      </c>
      <c r="G444" s="18">
        <v>44951</v>
      </c>
      <c r="H444" s="1" t="s">
        <v>1982</v>
      </c>
      <c r="I444" s="19">
        <v>1339335</v>
      </c>
      <c r="J444" s="19" t="s">
        <v>1314</v>
      </c>
      <c r="K444" s="19">
        <v>171022</v>
      </c>
      <c r="L444" s="28">
        <v>44953</v>
      </c>
      <c r="M444" s="1" t="str">
        <f>VLOOKUP(I444,'ITEM#'!A:B,2,0)</f>
        <v>Costco01</v>
      </c>
      <c r="N444" s="11" t="s">
        <v>1301</v>
      </c>
      <c r="O444" s="1"/>
      <c r="P444" s="12">
        <f>VLOOKUP(I444,'ITEM#'!A:D,4,0)</f>
        <v>-62.27</v>
      </c>
      <c r="Q444" s="11"/>
      <c r="R444" s="13">
        <f t="shared" si="6"/>
        <v>1</v>
      </c>
      <c r="T444" s="1" t="s">
        <v>1289</v>
      </c>
    </row>
    <row r="445" spans="1:20" x14ac:dyDescent="0.2">
      <c r="A445" s="1" t="s">
        <v>1980</v>
      </c>
      <c r="B445" s="1" t="s">
        <v>2041</v>
      </c>
      <c r="C445" s="18">
        <v>44951</v>
      </c>
      <c r="D445" s="8">
        <v>-39</v>
      </c>
      <c r="E445" s="27">
        <v>0</v>
      </c>
      <c r="F445" s="27">
        <v>-39</v>
      </c>
      <c r="G445" s="18">
        <v>44951</v>
      </c>
      <c r="H445" s="1" t="s">
        <v>1983</v>
      </c>
      <c r="I445" s="19">
        <v>1529946</v>
      </c>
      <c r="J445" s="19" t="s">
        <v>1306</v>
      </c>
      <c r="K445" s="19">
        <v>171022</v>
      </c>
      <c r="L445" s="28">
        <v>44953</v>
      </c>
      <c r="M445" s="1" t="str">
        <f>VLOOKUP(I445,'ITEM#'!A:B,2,0)</f>
        <v>Costco01</v>
      </c>
      <c r="N445" s="11" t="s">
        <v>1291</v>
      </c>
      <c r="O445" s="1"/>
      <c r="P445" s="12">
        <f>VLOOKUP(I445,'ITEM#'!A:D,4,0)</f>
        <v>-39</v>
      </c>
      <c r="Q445" s="11"/>
      <c r="R445" s="13">
        <f t="shared" si="6"/>
        <v>1</v>
      </c>
      <c r="T445" s="1" t="s">
        <v>1289</v>
      </c>
    </row>
    <row r="446" spans="1:20" x14ac:dyDescent="0.2">
      <c r="A446" s="1" t="s">
        <v>1980</v>
      </c>
      <c r="B446" s="1" t="s">
        <v>2042</v>
      </c>
      <c r="C446" s="18">
        <v>44951</v>
      </c>
      <c r="D446" s="8">
        <v>-25.55</v>
      </c>
      <c r="E446" s="27">
        <v>0</v>
      </c>
      <c r="F446" s="27">
        <v>-25.55</v>
      </c>
      <c r="G446" s="18">
        <v>44951</v>
      </c>
      <c r="H446" s="1" t="s">
        <v>1984</v>
      </c>
      <c r="I446" s="19">
        <v>1516592</v>
      </c>
      <c r="J446" s="19" t="s">
        <v>1299</v>
      </c>
      <c r="K446" s="19">
        <v>171022</v>
      </c>
      <c r="L446" s="28">
        <v>44953</v>
      </c>
      <c r="M446" s="1" t="str">
        <f>VLOOKUP(I446,'ITEM#'!A:B,2,0)</f>
        <v>Costco01</v>
      </c>
      <c r="N446" s="11" t="s">
        <v>1291</v>
      </c>
      <c r="O446" s="1"/>
      <c r="P446" s="12">
        <f>VLOOKUP(I446,'ITEM#'!A:D,4,0)</f>
        <v>-25.55</v>
      </c>
      <c r="Q446" s="11"/>
      <c r="R446" s="13">
        <f t="shared" si="6"/>
        <v>1</v>
      </c>
      <c r="T446" s="1" t="s">
        <v>1289</v>
      </c>
    </row>
    <row r="447" spans="1:20" x14ac:dyDescent="0.2">
      <c r="A447" s="1" t="s">
        <v>1980</v>
      </c>
      <c r="B447" s="1" t="s">
        <v>2043</v>
      </c>
      <c r="C447" s="18">
        <v>44951</v>
      </c>
      <c r="D447" s="8">
        <v>-70.62</v>
      </c>
      <c r="E447" s="27">
        <v>0</v>
      </c>
      <c r="F447" s="27">
        <v>-70.62</v>
      </c>
      <c r="G447" s="18">
        <v>44951</v>
      </c>
      <c r="H447" s="1" t="s">
        <v>1985</v>
      </c>
      <c r="I447" s="19">
        <v>1585902</v>
      </c>
      <c r="J447" s="19" t="s">
        <v>1343</v>
      </c>
      <c r="K447" s="19">
        <v>171022</v>
      </c>
      <c r="L447" s="28">
        <v>44953</v>
      </c>
      <c r="M447" s="1" t="str">
        <f>VLOOKUP(I447,'ITEM#'!A:B,2,0)</f>
        <v>Costco01</v>
      </c>
      <c r="N447" s="11" t="s">
        <v>1291</v>
      </c>
      <c r="O447" s="1"/>
      <c r="P447" s="12">
        <f>VLOOKUP(I447,'ITEM#'!A:D,4,0)</f>
        <v>-70.62</v>
      </c>
      <c r="Q447" s="11"/>
      <c r="R447" s="13">
        <f t="shared" si="6"/>
        <v>1</v>
      </c>
      <c r="T447" s="1" t="s">
        <v>1289</v>
      </c>
    </row>
    <row r="448" spans="1:20" x14ac:dyDescent="0.2">
      <c r="A448" s="1" t="s">
        <v>1980</v>
      </c>
      <c r="B448" s="1" t="s">
        <v>2044</v>
      </c>
      <c r="C448" s="18">
        <v>44951</v>
      </c>
      <c r="D448" s="8">
        <v>-42.6</v>
      </c>
      <c r="E448" s="27">
        <v>0</v>
      </c>
      <c r="F448" s="27">
        <v>-42.6</v>
      </c>
      <c r="G448" s="18">
        <v>44951</v>
      </c>
      <c r="H448" s="1" t="s">
        <v>1986</v>
      </c>
      <c r="I448" s="19">
        <v>1677241</v>
      </c>
      <c r="J448" s="19" t="s">
        <v>2791</v>
      </c>
      <c r="K448" s="19">
        <v>171022</v>
      </c>
      <c r="L448" s="28">
        <v>44953</v>
      </c>
      <c r="M448" s="1" t="str">
        <f>VLOOKUP(I448,'ITEM#'!A:B,2,0)</f>
        <v>Costco01</v>
      </c>
      <c r="N448" s="11" t="s">
        <v>1291</v>
      </c>
      <c r="O448" s="1"/>
      <c r="P448" s="12">
        <f>VLOOKUP(I448,'ITEM#'!A:D,4,0)</f>
        <v>-42.6</v>
      </c>
      <c r="Q448" s="11"/>
      <c r="R448" s="13">
        <f t="shared" si="6"/>
        <v>1</v>
      </c>
      <c r="T448" s="1" t="s">
        <v>1289</v>
      </c>
    </row>
    <row r="449" spans="1:20" x14ac:dyDescent="0.2">
      <c r="A449" s="1" t="s">
        <v>1980</v>
      </c>
      <c r="B449" s="1" t="s">
        <v>2045</v>
      </c>
      <c r="C449" s="18">
        <v>44951</v>
      </c>
      <c r="D449" s="8">
        <v>-87.6</v>
      </c>
      <c r="E449" s="27">
        <v>-10.25</v>
      </c>
      <c r="F449" s="27">
        <v>-77.349999999999994</v>
      </c>
      <c r="G449" s="18">
        <v>44951</v>
      </c>
      <c r="H449" s="1" t="s">
        <v>1987</v>
      </c>
      <c r="I449" s="19">
        <v>1662420</v>
      </c>
      <c r="J449" s="19" t="s">
        <v>1318</v>
      </c>
      <c r="K449" s="19">
        <v>171022</v>
      </c>
      <c r="L449" s="28">
        <v>44953</v>
      </c>
      <c r="M449" s="1" t="str">
        <f>VLOOKUP(I449,'ITEM#'!A:B,2,0)</f>
        <v>Costco01</v>
      </c>
      <c r="N449" s="11" t="s">
        <v>1301</v>
      </c>
      <c r="O449" s="1"/>
      <c r="P449" s="12">
        <f>VLOOKUP(I449,'ITEM#'!A:D,4,0)</f>
        <v>-77.349999999999994</v>
      </c>
      <c r="Q449" s="11"/>
      <c r="R449" s="13">
        <f t="shared" si="6"/>
        <v>1</v>
      </c>
      <c r="T449" s="1" t="s">
        <v>1289</v>
      </c>
    </row>
    <row r="450" spans="1:20" x14ac:dyDescent="0.2">
      <c r="A450" s="1" t="s">
        <v>1980</v>
      </c>
      <c r="B450" s="1" t="s">
        <v>2046</v>
      </c>
      <c r="C450" s="18">
        <v>44951</v>
      </c>
      <c r="D450" s="8">
        <v>-100.19</v>
      </c>
      <c r="E450" s="27">
        <v>-24.44</v>
      </c>
      <c r="F450" s="27">
        <v>-75.75</v>
      </c>
      <c r="G450" s="18">
        <v>44951</v>
      </c>
      <c r="H450" s="1" t="s">
        <v>1988</v>
      </c>
      <c r="I450" s="19">
        <v>1408971</v>
      </c>
      <c r="J450" s="19" t="s">
        <v>1315</v>
      </c>
      <c r="K450" s="19">
        <v>171022</v>
      </c>
      <c r="L450" s="28">
        <v>44953</v>
      </c>
      <c r="M450" s="1" t="str">
        <f>VLOOKUP(I450,'ITEM#'!A:B,2,0)</f>
        <v>Costco01</v>
      </c>
      <c r="N450" s="11" t="s">
        <v>1311</v>
      </c>
      <c r="O450" s="1"/>
      <c r="P450" s="12">
        <f>VLOOKUP(I450,'ITEM#'!A:D,4,0)</f>
        <v>-37.880000000000003</v>
      </c>
      <c r="Q450" s="11"/>
      <c r="R450" s="13">
        <f t="shared" ref="R450:R503" si="7">F450/P450</f>
        <v>1.9997360084477296</v>
      </c>
      <c r="T450" s="1" t="s">
        <v>1289</v>
      </c>
    </row>
    <row r="451" spans="1:20" x14ac:dyDescent="0.2">
      <c r="A451" s="1" t="s">
        <v>1980</v>
      </c>
      <c r="B451" s="1" t="s">
        <v>2046</v>
      </c>
      <c r="C451" s="18">
        <v>44951</v>
      </c>
      <c r="D451" s="8">
        <v>-50.1</v>
      </c>
      <c r="E451" s="27">
        <v>-12.22</v>
      </c>
      <c r="F451" s="27">
        <v>-37.880000000000003</v>
      </c>
      <c r="G451" s="18">
        <v>44951</v>
      </c>
      <c r="H451" s="1" t="s">
        <v>1988</v>
      </c>
      <c r="I451" s="19">
        <v>1408973</v>
      </c>
      <c r="J451" s="19" t="s">
        <v>1310</v>
      </c>
      <c r="K451" s="19">
        <v>171022</v>
      </c>
      <c r="L451" s="28">
        <v>44953</v>
      </c>
      <c r="M451" s="1" t="str">
        <f>VLOOKUP(I451,'ITEM#'!A:B,2,0)</f>
        <v>Costco01</v>
      </c>
      <c r="N451" s="11" t="s">
        <v>1311</v>
      </c>
      <c r="O451" s="1"/>
      <c r="P451" s="12">
        <f>VLOOKUP(I451,'ITEM#'!A:D,4,0)</f>
        <v>-37.880000000000003</v>
      </c>
      <c r="Q451" s="11"/>
      <c r="R451" s="13">
        <f t="shared" si="7"/>
        <v>1</v>
      </c>
      <c r="T451" s="1" t="s">
        <v>1289</v>
      </c>
    </row>
    <row r="452" spans="1:20" x14ac:dyDescent="0.2">
      <c r="A452" s="1" t="s">
        <v>1980</v>
      </c>
      <c r="B452" s="1" t="s">
        <v>2047</v>
      </c>
      <c r="C452" s="18">
        <v>44951</v>
      </c>
      <c r="D452" s="8">
        <v>-25.55</v>
      </c>
      <c r="E452" s="27">
        <v>0</v>
      </c>
      <c r="F452" s="27">
        <v>-25.55</v>
      </c>
      <c r="G452" s="18">
        <v>44951</v>
      </c>
      <c r="H452" s="1" t="s">
        <v>1989</v>
      </c>
      <c r="I452" s="19">
        <v>1516592</v>
      </c>
      <c r="J452" s="19" t="s">
        <v>1299</v>
      </c>
      <c r="K452" s="19">
        <v>171022</v>
      </c>
      <c r="L452" s="28">
        <v>44953</v>
      </c>
      <c r="M452" s="1" t="str">
        <f>VLOOKUP(I452,'ITEM#'!A:B,2,0)</f>
        <v>Costco01</v>
      </c>
      <c r="N452" s="11" t="s">
        <v>1291</v>
      </c>
      <c r="O452" s="1"/>
      <c r="P452" s="12">
        <f>VLOOKUP(I452,'ITEM#'!A:D,4,0)</f>
        <v>-25.55</v>
      </c>
      <c r="Q452" s="11"/>
      <c r="R452" s="13">
        <f t="shared" si="7"/>
        <v>1</v>
      </c>
      <c r="T452" s="1" t="s">
        <v>1289</v>
      </c>
    </row>
    <row r="453" spans="1:20" x14ac:dyDescent="0.2">
      <c r="A453" s="1" t="s">
        <v>1980</v>
      </c>
      <c r="B453" s="1" t="s">
        <v>2048</v>
      </c>
      <c r="C453" s="18">
        <v>44951</v>
      </c>
      <c r="D453" s="8">
        <v>-96.4</v>
      </c>
      <c r="E453" s="27">
        <v>-10.55</v>
      </c>
      <c r="F453" s="27">
        <v>-85.85</v>
      </c>
      <c r="G453" s="18">
        <v>44951</v>
      </c>
      <c r="H453" s="1" t="s">
        <v>1990</v>
      </c>
      <c r="I453" s="19">
        <v>1662422</v>
      </c>
      <c r="J453" s="19" t="s">
        <v>1327</v>
      </c>
      <c r="K453" s="19">
        <v>171022</v>
      </c>
      <c r="L453" s="28">
        <v>44953</v>
      </c>
      <c r="M453" s="1" t="str">
        <f>VLOOKUP(I453,'ITEM#'!A:B,2,0)</f>
        <v>Costco01</v>
      </c>
      <c r="N453" s="11" t="s">
        <v>1301</v>
      </c>
      <c r="O453" s="1"/>
      <c r="P453" s="12">
        <f>VLOOKUP(I453,'ITEM#'!A:D,4,0)</f>
        <v>-85.85</v>
      </c>
      <c r="Q453" s="11"/>
      <c r="R453" s="13">
        <f t="shared" si="7"/>
        <v>1</v>
      </c>
      <c r="T453" s="1" t="s">
        <v>1289</v>
      </c>
    </row>
    <row r="454" spans="1:20" x14ac:dyDescent="0.2">
      <c r="A454" s="1" t="s">
        <v>1980</v>
      </c>
      <c r="B454" s="1" t="s">
        <v>2049</v>
      </c>
      <c r="C454" s="18">
        <v>44951</v>
      </c>
      <c r="D454" s="8">
        <v>-76.16</v>
      </c>
      <c r="E454" s="27">
        <v>-19.86</v>
      </c>
      <c r="F454" s="27">
        <v>-56.3</v>
      </c>
      <c r="G454" s="18">
        <v>44951</v>
      </c>
      <c r="H454" s="1" t="s">
        <v>1991</v>
      </c>
      <c r="I454" s="19">
        <v>1540780</v>
      </c>
      <c r="J454" s="19" t="s">
        <v>1334</v>
      </c>
      <c r="K454" s="19">
        <v>171022</v>
      </c>
      <c r="L454" s="28">
        <v>44953</v>
      </c>
      <c r="M454" s="1" t="str">
        <f>VLOOKUP(I454,'ITEM#'!A:B,2,0)</f>
        <v>Costco01</v>
      </c>
      <c r="N454" s="11" t="s">
        <v>1298</v>
      </c>
      <c r="O454" s="1"/>
      <c r="P454" s="12">
        <f>VLOOKUP(I454,'ITEM#'!A:D,4,0)</f>
        <v>-28.15</v>
      </c>
      <c r="Q454" s="11"/>
      <c r="R454" s="13">
        <f t="shared" si="7"/>
        <v>2</v>
      </c>
      <c r="T454" s="1" t="s">
        <v>1289</v>
      </c>
    </row>
    <row r="455" spans="1:20" x14ac:dyDescent="0.2">
      <c r="A455" s="1" t="s">
        <v>1980</v>
      </c>
      <c r="B455" s="1" t="s">
        <v>2049</v>
      </c>
      <c r="C455" s="18">
        <v>44951</v>
      </c>
      <c r="D455" s="8">
        <v>-192.8</v>
      </c>
      <c r="E455" s="27">
        <v>-21.1</v>
      </c>
      <c r="F455" s="27">
        <v>-171.7</v>
      </c>
      <c r="G455" s="18">
        <v>44951</v>
      </c>
      <c r="H455" s="1" t="s">
        <v>1991</v>
      </c>
      <c r="I455" s="19">
        <v>1662422</v>
      </c>
      <c r="J455" s="19" t="s">
        <v>1327</v>
      </c>
      <c r="K455" s="19">
        <v>171022</v>
      </c>
      <c r="L455" s="28">
        <v>44953</v>
      </c>
      <c r="M455" s="1" t="str">
        <f>VLOOKUP(I455,'ITEM#'!A:B,2,0)</f>
        <v>Costco01</v>
      </c>
      <c r="N455" s="11" t="s">
        <v>1301</v>
      </c>
      <c r="O455" s="1"/>
      <c r="P455" s="12">
        <f>VLOOKUP(I455,'ITEM#'!A:D,4,0)</f>
        <v>-85.85</v>
      </c>
      <c r="Q455" s="11"/>
      <c r="R455" s="13">
        <f t="shared" si="7"/>
        <v>2</v>
      </c>
      <c r="T455" s="1" t="s">
        <v>1289</v>
      </c>
    </row>
    <row r="456" spans="1:20" x14ac:dyDescent="0.2">
      <c r="A456" s="1" t="s">
        <v>1980</v>
      </c>
      <c r="B456" s="1" t="s">
        <v>2050</v>
      </c>
      <c r="C456" s="18">
        <v>44951</v>
      </c>
      <c r="D456" s="8">
        <v>-39</v>
      </c>
      <c r="E456" s="27">
        <v>0</v>
      </c>
      <c r="F456" s="27">
        <v>-39</v>
      </c>
      <c r="G456" s="18">
        <v>44951</v>
      </c>
      <c r="H456" s="1" t="s">
        <v>1992</v>
      </c>
      <c r="I456" s="19">
        <v>1529947</v>
      </c>
      <c r="J456" s="19" t="s">
        <v>1294</v>
      </c>
      <c r="K456" s="19">
        <v>171022</v>
      </c>
      <c r="L456" s="28">
        <v>44953</v>
      </c>
      <c r="M456" s="1" t="str">
        <f>VLOOKUP(I456,'ITEM#'!A:B,2,0)</f>
        <v>Costco01</v>
      </c>
      <c r="N456" s="11" t="s">
        <v>1291</v>
      </c>
      <c r="O456" s="1"/>
      <c r="P456" s="12">
        <f>VLOOKUP(I456,'ITEM#'!A:D,4,0)</f>
        <v>-39</v>
      </c>
      <c r="Q456" s="11"/>
      <c r="R456" s="13">
        <f t="shared" si="7"/>
        <v>1</v>
      </c>
      <c r="T456" s="1" t="s">
        <v>1289</v>
      </c>
    </row>
    <row r="457" spans="1:20" x14ac:dyDescent="0.2">
      <c r="A457" s="1" t="s">
        <v>1980</v>
      </c>
      <c r="B457" s="1" t="s">
        <v>2051</v>
      </c>
      <c r="C457" s="18">
        <v>44951</v>
      </c>
      <c r="D457" s="8">
        <v>-87.6</v>
      </c>
      <c r="E457" s="27">
        <v>-10.25</v>
      </c>
      <c r="F457" s="27">
        <v>-77.349999999999994</v>
      </c>
      <c r="G457" s="18">
        <v>44951</v>
      </c>
      <c r="H457" s="1" t="s">
        <v>1993</v>
      </c>
      <c r="I457" s="19">
        <v>1662420</v>
      </c>
      <c r="J457" s="19" t="s">
        <v>1318</v>
      </c>
      <c r="K457" s="19">
        <v>171022</v>
      </c>
      <c r="L457" s="28">
        <v>44953</v>
      </c>
      <c r="M457" s="1" t="str">
        <f>VLOOKUP(I457,'ITEM#'!A:B,2,0)</f>
        <v>Costco01</v>
      </c>
      <c r="N457" s="11" t="s">
        <v>1301</v>
      </c>
      <c r="O457" s="1"/>
      <c r="P457" s="12">
        <f>VLOOKUP(I457,'ITEM#'!A:D,4,0)</f>
        <v>-77.349999999999994</v>
      </c>
      <c r="Q457" s="11"/>
      <c r="R457" s="13">
        <f t="shared" si="7"/>
        <v>1</v>
      </c>
      <c r="T457" s="1" t="s">
        <v>1289</v>
      </c>
    </row>
    <row r="458" spans="1:20" x14ac:dyDescent="0.2">
      <c r="A458" s="1" t="s">
        <v>1980</v>
      </c>
      <c r="B458" s="1" t="s">
        <v>2052</v>
      </c>
      <c r="C458" s="18">
        <v>44951</v>
      </c>
      <c r="D458" s="8">
        <v>-25.55</v>
      </c>
      <c r="E458" s="27">
        <v>0</v>
      </c>
      <c r="F458" s="27">
        <v>-25.55</v>
      </c>
      <c r="G458" s="18">
        <v>44951</v>
      </c>
      <c r="H458" s="1" t="s">
        <v>1994</v>
      </c>
      <c r="I458" s="19">
        <v>1516597</v>
      </c>
      <c r="J458" s="19" t="s">
        <v>1303</v>
      </c>
      <c r="K458" s="19">
        <v>171022</v>
      </c>
      <c r="L458" s="28">
        <v>44953</v>
      </c>
      <c r="M458" s="1" t="str">
        <f>VLOOKUP(I458,'ITEM#'!A:B,2,0)</f>
        <v>Costco01</v>
      </c>
      <c r="N458" s="11" t="s">
        <v>1291</v>
      </c>
      <c r="O458" s="1"/>
      <c r="P458" s="12">
        <f>VLOOKUP(I458,'ITEM#'!A:D,4,0)</f>
        <v>-25.55</v>
      </c>
      <c r="Q458" s="11"/>
      <c r="R458" s="13">
        <f t="shared" si="7"/>
        <v>1</v>
      </c>
      <c r="T458" s="1" t="s">
        <v>1289</v>
      </c>
    </row>
    <row r="459" spans="1:20" x14ac:dyDescent="0.2">
      <c r="A459" s="1" t="s">
        <v>1980</v>
      </c>
      <c r="B459" s="1" t="s">
        <v>2052</v>
      </c>
      <c r="C459" s="18">
        <v>44951</v>
      </c>
      <c r="D459" s="8">
        <v>-64.47</v>
      </c>
      <c r="E459" s="27">
        <v>0</v>
      </c>
      <c r="F459" s="27">
        <v>-64.47</v>
      </c>
      <c r="G459" s="18">
        <v>44951</v>
      </c>
      <c r="H459" s="1" t="s">
        <v>1994</v>
      </c>
      <c r="I459" s="19">
        <v>1585673</v>
      </c>
      <c r="J459" s="19" t="s">
        <v>1349</v>
      </c>
      <c r="K459" s="19">
        <v>171022</v>
      </c>
      <c r="L459" s="28">
        <v>44953</v>
      </c>
      <c r="M459" s="1" t="str">
        <f>VLOOKUP(I459,'ITEM#'!A:B,2,0)</f>
        <v>Costco01</v>
      </c>
      <c r="N459" s="11" t="s">
        <v>1291</v>
      </c>
      <c r="O459" s="1"/>
      <c r="P459" s="12">
        <f>VLOOKUP(I459,'ITEM#'!A:D,4,0)</f>
        <v>-64.47</v>
      </c>
      <c r="Q459" s="11"/>
      <c r="R459" s="13">
        <f t="shared" si="7"/>
        <v>1</v>
      </c>
      <c r="T459" s="1" t="s">
        <v>1289</v>
      </c>
    </row>
    <row r="460" spans="1:20" x14ac:dyDescent="0.2">
      <c r="A460" s="1" t="s">
        <v>1980</v>
      </c>
      <c r="B460" s="1" t="s">
        <v>2053</v>
      </c>
      <c r="C460" s="18">
        <v>44951</v>
      </c>
      <c r="D460" s="8">
        <v>-175.2</v>
      </c>
      <c r="E460" s="27">
        <v>-20.5</v>
      </c>
      <c r="F460" s="27">
        <v>-154.69999999999999</v>
      </c>
      <c r="G460" s="18">
        <v>44951</v>
      </c>
      <c r="H460" s="1" t="s">
        <v>1995</v>
      </c>
      <c r="I460" s="19">
        <v>1662420</v>
      </c>
      <c r="J460" s="19" t="s">
        <v>1318</v>
      </c>
      <c r="K460" s="19">
        <v>171022</v>
      </c>
      <c r="L460" s="28">
        <v>44953</v>
      </c>
      <c r="M460" s="1" t="str">
        <f>VLOOKUP(I460,'ITEM#'!A:B,2,0)</f>
        <v>Costco01</v>
      </c>
      <c r="N460" s="11" t="s">
        <v>1301</v>
      </c>
      <c r="O460" s="1"/>
      <c r="P460" s="12">
        <f>VLOOKUP(I460,'ITEM#'!A:D,4,0)</f>
        <v>-77.349999999999994</v>
      </c>
      <c r="Q460" s="11"/>
      <c r="R460" s="13">
        <f t="shared" si="7"/>
        <v>2</v>
      </c>
      <c r="T460" s="1" t="s">
        <v>1289</v>
      </c>
    </row>
    <row r="461" spans="1:20" x14ac:dyDescent="0.2">
      <c r="A461" s="1" t="s">
        <v>1980</v>
      </c>
      <c r="B461" s="1" t="s">
        <v>2054</v>
      </c>
      <c r="C461" s="18">
        <v>44951</v>
      </c>
      <c r="D461" s="8">
        <v>-51.1</v>
      </c>
      <c r="E461" s="27">
        <v>0</v>
      </c>
      <c r="F461" s="27">
        <v>-51.1</v>
      </c>
      <c r="G461" s="18">
        <v>44951</v>
      </c>
      <c r="H461" s="1" t="s">
        <v>1996</v>
      </c>
      <c r="I461" s="19">
        <v>1516597</v>
      </c>
      <c r="J461" s="19" t="s">
        <v>1303</v>
      </c>
      <c r="K461" s="19">
        <v>171022</v>
      </c>
      <c r="L461" s="28">
        <v>44953</v>
      </c>
      <c r="M461" s="1" t="str">
        <f>VLOOKUP(I461,'ITEM#'!A:B,2,0)</f>
        <v>Costco01</v>
      </c>
      <c r="N461" s="11" t="s">
        <v>1291</v>
      </c>
      <c r="O461" s="1"/>
      <c r="P461" s="12">
        <f>VLOOKUP(I461,'ITEM#'!A:D,4,0)</f>
        <v>-25.55</v>
      </c>
      <c r="Q461" s="11"/>
      <c r="R461" s="13">
        <f t="shared" si="7"/>
        <v>2</v>
      </c>
      <c r="T461" s="1" t="s">
        <v>1289</v>
      </c>
    </row>
    <row r="462" spans="1:20" x14ac:dyDescent="0.2">
      <c r="A462" s="1" t="s">
        <v>1980</v>
      </c>
      <c r="B462" s="1" t="s">
        <v>2055</v>
      </c>
      <c r="C462" s="18">
        <v>44951</v>
      </c>
      <c r="D462" s="8">
        <v>-25.74</v>
      </c>
      <c r="E462" s="27">
        <v>-8.59</v>
      </c>
      <c r="F462" s="27">
        <v>-17.149999999999999</v>
      </c>
      <c r="G462" s="18">
        <v>44951</v>
      </c>
      <c r="H462" s="1" t="s">
        <v>1997</v>
      </c>
      <c r="I462" s="19">
        <v>1408977</v>
      </c>
      <c r="J462" s="19" t="s">
        <v>1312</v>
      </c>
      <c r="K462" s="19">
        <v>171022</v>
      </c>
      <c r="L462" s="28">
        <v>44953</v>
      </c>
      <c r="M462" s="1" t="str">
        <f>VLOOKUP(I462,'ITEM#'!A:B,2,0)</f>
        <v>Costco01</v>
      </c>
      <c r="N462" s="11" t="s">
        <v>1311</v>
      </c>
      <c r="O462" s="1"/>
      <c r="P462" s="12">
        <f>VLOOKUP(I462,'ITEM#'!A:D,4,0)</f>
        <v>-17.149999999999999</v>
      </c>
      <c r="Q462" s="11"/>
      <c r="R462" s="13">
        <f t="shared" si="7"/>
        <v>1</v>
      </c>
      <c r="T462" s="1" t="s">
        <v>1289</v>
      </c>
    </row>
    <row r="463" spans="1:20" x14ac:dyDescent="0.2">
      <c r="A463" s="1" t="s">
        <v>1980</v>
      </c>
      <c r="B463" s="1" t="s">
        <v>2055</v>
      </c>
      <c r="C463" s="18">
        <v>44951</v>
      </c>
      <c r="D463" s="8">
        <v>-87.6</v>
      </c>
      <c r="E463" s="27">
        <v>-10.25</v>
      </c>
      <c r="F463" s="27">
        <v>-77.349999999999994</v>
      </c>
      <c r="G463" s="18">
        <v>44951</v>
      </c>
      <c r="H463" s="1" t="s">
        <v>1997</v>
      </c>
      <c r="I463" s="19">
        <v>1662420</v>
      </c>
      <c r="J463" s="19" t="s">
        <v>1318</v>
      </c>
      <c r="K463" s="19">
        <v>171022</v>
      </c>
      <c r="L463" s="28">
        <v>44953</v>
      </c>
      <c r="M463" s="1" t="str">
        <f>VLOOKUP(I463,'ITEM#'!A:B,2,0)</f>
        <v>Costco01</v>
      </c>
      <c r="N463" s="11" t="s">
        <v>1301</v>
      </c>
      <c r="O463" s="1"/>
      <c r="P463" s="12">
        <f>VLOOKUP(I463,'ITEM#'!A:D,4,0)</f>
        <v>-77.349999999999994</v>
      </c>
      <c r="Q463" s="11"/>
      <c r="R463" s="13">
        <f t="shared" si="7"/>
        <v>1</v>
      </c>
      <c r="T463" s="1" t="s">
        <v>1289</v>
      </c>
    </row>
    <row r="464" spans="1:20" x14ac:dyDescent="0.2">
      <c r="A464" s="1" t="s">
        <v>2056</v>
      </c>
      <c r="B464" s="1" t="s">
        <v>2086</v>
      </c>
      <c r="C464" s="18">
        <v>44952</v>
      </c>
      <c r="D464" s="8">
        <v>-87.28</v>
      </c>
      <c r="E464" s="27">
        <v>-25.01</v>
      </c>
      <c r="F464" s="27">
        <v>-62.27</v>
      </c>
      <c r="G464" s="18">
        <v>44952</v>
      </c>
      <c r="H464" s="1" t="s">
        <v>2057</v>
      </c>
      <c r="I464" s="19">
        <v>1339335</v>
      </c>
      <c r="J464" s="19" t="s">
        <v>1314</v>
      </c>
      <c r="K464" s="19">
        <v>12212457</v>
      </c>
      <c r="L464" s="28">
        <v>44956</v>
      </c>
      <c r="M464" s="1" t="str">
        <f>VLOOKUP(I464,'ITEM#'!A:B,2,0)</f>
        <v>Costco01</v>
      </c>
      <c r="N464" s="11" t="s">
        <v>1301</v>
      </c>
      <c r="O464" s="1"/>
      <c r="P464" s="12">
        <f>VLOOKUP(I464,'ITEM#'!A:D,4,0)</f>
        <v>-62.27</v>
      </c>
      <c r="Q464" s="11"/>
      <c r="R464" s="13">
        <f t="shared" si="7"/>
        <v>1</v>
      </c>
      <c r="T464" s="1" t="s">
        <v>1289</v>
      </c>
    </row>
    <row r="465" spans="1:20" x14ac:dyDescent="0.2">
      <c r="A465" s="1" t="s">
        <v>2056</v>
      </c>
      <c r="B465" s="1" t="s">
        <v>2087</v>
      </c>
      <c r="C465" s="18">
        <v>44952</v>
      </c>
      <c r="D465" s="8">
        <v>-50.1</v>
      </c>
      <c r="E465" s="27">
        <v>-12.22</v>
      </c>
      <c r="F465" s="27">
        <v>-37.880000000000003</v>
      </c>
      <c r="G465" s="18">
        <v>44952</v>
      </c>
      <c r="H465" s="1" t="s">
        <v>2058</v>
      </c>
      <c r="I465" s="19">
        <v>1408973</v>
      </c>
      <c r="J465" s="19" t="s">
        <v>1310</v>
      </c>
      <c r="K465" s="19">
        <v>171188</v>
      </c>
      <c r="L465" s="28">
        <v>44956</v>
      </c>
      <c r="M465" s="1" t="str">
        <f>VLOOKUP(I465,'ITEM#'!A:B,2,0)</f>
        <v>Costco01</v>
      </c>
      <c r="N465" s="11" t="s">
        <v>1311</v>
      </c>
      <c r="O465" s="1"/>
      <c r="P465" s="12">
        <f>VLOOKUP(I465,'ITEM#'!A:D,4,0)</f>
        <v>-37.880000000000003</v>
      </c>
      <c r="Q465" s="11"/>
      <c r="R465" s="13">
        <f t="shared" si="7"/>
        <v>1</v>
      </c>
      <c r="T465" s="1" t="s">
        <v>1289</v>
      </c>
    </row>
    <row r="466" spans="1:20" x14ac:dyDescent="0.2">
      <c r="A466" s="1" t="s">
        <v>2056</v>
      </c>
      <c r="B466" s="1" t="s">
        <v>2087</v>
      </c>
      <c r="C466" s="18">
        <v>44952</v>
      </c>
      <c r="D466" s="8">
        <v>-51.48</v>
      </c>
      <c r="E466" s="27">
        <v>-17.18</v>
      </c>
      <c r="F466" s="27">
        <v>-34.299999999999997</v>
      </c>
      <c r="G466" s="18">
        <v>44952</v>
      </c>
      <c r="H466" s="1" t="s">
        <v>2058</v>
      </c>
      <c r="I466" s="19">
        <v>1408977</v>
      </c>
      <c r="J466" s="19" t="s">
        <v>1312</v>
      </c>
      <c r="K466" s="19">
        <v>171188</v>
      </c>
      <c r="L466" s="28">
        <v>44956</v>
      </c>
      <c r="M466" s="1" t="str">
        <f>VLOOKUP(I466,'ITEM#'!A:B,2,0)</f>
        <v>Costco01</v>
      </c>
      <c r="N466" s="11" t="s">
        <v>1311</v>
      </c>
      <c r="O466" s="1"/>
      <c r="P466" s="12">
        <f>VLOOKUP(I466,'ITEM#'!A:D,4,0)</f>
        <v>-17.149999999999999</v>
      </c>
      <c r="Q466" s="11"/>
      <c r="R466" s="13">
        <f t="shared" si="7"/>
        <v>2</v>
      </c>
      <c r="T466" s="1" t="s">
        <v>1289</v>
      </c>
    </row>
    <row r="467" spans="1:20" x14ac:dyDescent="0.2">
      <c r="A467" s="1" t="s">
        <v>2056</v>
      </c>
      <c r="B467" s="1" t="s">
        <v>2088</v>
      </c>
      <c r="C467" s="18">
        <v>44952</v>
      </c>
      <c r="D467" s="8">
        <v>-38.08</v>
      </c>
      <c r="E467" s="27">
        <v>-9.93</v>
      </c>
      <c r="F467" s="27">
        <v>-28.15</v>
      </c>
      <c r="G467" s="18">
        <v>44952</v>
      </c>
      <c r="H467" s="1" t="s">
        <v>2059</v>
      </c>
      <c r="I467" s="19">
        <v>1540783</v>
      </c>
      <c r="J467" s="19" t="s">
        <v>1317</v>
      </c>
      <c r="K467" s="19">
        <v>171188</v>
      </c>
      <c r="L467" s="28">
        <v>44956</v>
      </c>
      <c r="M467" s="1" t="str">
        <f>VLOOKUP(I467,'ITEM#'!A:B,2,0)</f>
        <v>Costco01</v>
      </c>
      <c r="N467" s="11" t="s">
        <v>1298</v>
      </c>
      <c r="O467" s="1"/>
      <c r="P467" s="12">
        <f>VLOOKUP(I467,'ITEM#'!A:D,4,0)</f>
        <v>-28.15</v>
      </c>
      <c r="Q467" s="11"/>
      <c r="R467" s="13">
        <f t="shared" si="7"/>
        <v>1</v>
      </c>
      <c r="T467" s="1" t="s">
        <v>1289</v>
      </c>
    </row>
    <row r="468" spans="1:20" x14ac:dyDescent="0.2">
      <c r="A468" s="1" t="s">
        <v>2056</v>
      </c>
      <c r="B468" s="1" t="s">
        <v>2089</v>
      </c>
      <c r="C468" s="18">
        <v>44952</v>
      </c>
      <c r="D468" s="8">
        <v>-93.79</v>
      </c>
      <c r="E468" s="27">
        <v>-38.659999999999997</v>
      </c>
      <c r="F468" s="27">
        <v>-55.13</v>
      </c>
      <c r="G468" s="18">
        <v>44952</v>
      </c>
      <c r="H468" s="1" t="s">
        <v>2060</v>
      </c>
      <c r="I468" s="19">
        <v>1339333</v>
      </c>
      <c r="J468" s="19" t="s">
        <v>1337</v>
      </c>
      <c r="K468" s="19">
        <v>171188</v>
      </c>
      <c r="L468" s="28">
        <v>44956</v>
      </c>
      <c r="M468" s="1" t="str">
        <f>VLOOKUP(I468,'ITEM#'!A:B,2,0)</f>
        <v>Costco01</v>
      </c>
      <c r="N468" s="11" t="s">
        <v>1301</v>
      </c>
      <c r="O468" s="1"/>
      <c r="P468" s="12">
        <f>VLOOKUP(I468,'ITEM#'!A:D,4,0)</f>
        <v>-55.13</v>
      </c>
      <c r="Q468" s="11"/>
      <c r="R468" s="13">
        <f t="shared" si="7"/>
        <v>1</v>
      </c>
      <c r="T468" s="1" t="s">
        <v>1289</v>
      </c>
    </row>
    <row r="469" spans="1:20" x14ac:dyDescent="0.2">
      <c r="A469" s="1" t="s">
        <v>2056</v>
      </c>
      <c r="B469" s="1" t="s">
        <v>2090</v>
      </c>
      <c r="C469" s="18">
        <v>44952</v>
      </c>
      <c r="D469" s="8">
        <v>-107.8</v>
      </c>
      <c r="E469" s="27">
        <v>-45.53</v>
      </c>
      <c r="F469" s="27">
        <v>-62.27</v>
      </c>
      <c r="G469" s="18">
        <v>44952</v>
      </c>
      <c r="H469" s="1" t="s">
        <v>2061</v>
      </c>
      <c r="I469" s="19">
        <v>1339335</v>
      </c>
      <c r="J469" s="19" t="s">
        <v>1314</v>
      </c>
      <c r="K469" s="19">
        <v>171188</v>
      </c>
      <c r="L469" s="28">
        <v>44956</v>
      </c>
      <c r="M469" s="1" t="str">
        <f>VLOOKUP(I469,'ITEM#'!A:B,2,0)</f>
        <v>Costco01</v>
      </c>
      <c r="N469" s="11" t="s">
        <v>1301</v>
      </c>
      <c r="O469" s="1"/>
      <c r="P469" s="12">
        <f>VLOOKUP(I469,'ITEM#'!A:D,4,0)</f>
        <v>-62.27</v>
      </c>
      <c r="Q469" s="11"/>
      <c r="R469" s="13">
        <f t="shared" si="7"/>
        <v>1</v>
      </c>
      <c r="T469" s="1" t="s">
        <v>1289</v>
      </c>
    </row>
    <row r="470" spans="1:20" x14ac:dyDescent="0.2">
      <c r="A470" s="1" t="s">
        <v>2056</v>
      </c>
      <c r="B470" s="1" t="s">
        <v>2091</v>
      </c>
      <c r="C470" s="18">
        <v>44952</v>
      </c>
      <c r="D470" s="8">
        <v>-51.1</v>
      </c>
      <c r="E470" s="27">
        <v>0</v>
      </c>
      <c r="F470" s="27">
        <v>-51.1</v>
      </c>
      <c r="G470" s="18">
        <v>44952</v>
      </c>
      <c r="H470" s="1" t="s">
        <v>2062</v>
      </c>
      <c r="I470" s="19">
        <v>1516594</v>
      </c>
      <c r="J470" s="19" t="s">
        <v>1313</v>
      </c>
      <c r="K470" s="19">
        <v>171188</v>
      </c>
      <c r="L470" s="28">
        <v>44956</v>
      </c>
      <c r="M470" s="1" t="str">
        <f>VLOOKUP(I470,'ITEM#'!A:B,2,0)</f>
        <v>Costco01</v>
      </c>
      <c r="N470" s="11" t="s">
        <v>1291</v>
      </c>
      <c r="O470" s="1"/>
      <c r="P470" s="12">
        <f>VLOOKUP(I470,'ITEM#'!A:D,4,0)</f>
        <v>-25.55</v>
      </c>
      <c r="Q470" s="11"/>
      <c r="R470" s="13">
        <f t="shared" si="7"/>
        <v>2</v>
      </c>
      <c r="T470" s="1" t="s">
        <v>1289</v>
      </c>
    </row>
    <row r="471" spans="1:20" x14ac:dyDescent="0.2">
      <c r="A471" s="1" t="s">
        <v>2056</v>
      </c>
      <c r="B471" s="1" t="s">
        <v>2091</v>
      </c>
      <c r="C471" s="18">
        <v>44952</v>
      </c>
      <c r="D471" s="8">
        <v>-22.78</v>
      </c>
      <c r="E471" s="27">
        <v>0</v>
      </c>
      <c r="F471" s="27">
        <v>-22.78</v>
      </c>
      <c r="G471" s="18">
        <v>44952</v>
      </c>
      <c r="H471" s="1" t="s">
        <v>2062</v>
      </c>
      <c r="I471" s="19">
        <v>1529944</v>
      </c>
      <c r="J471" s="19" t="s">
        <v>1330</v>
      </c>
      <c r="K471" s="19">
        <v>171188</v>
      </c>
      <c r="L471" s="28">
        <v>44956</v>
      </c>
      <c r="M471" s="1" t="str">
        <f>VLOOKUP(I471,'ITEM#'!A:B,2,0)</f>
        <v>Costco01</v>
      </c>
      <c r="N471" s="11" t="s">
        <v>1291</v>
      </c>
      <c r="O471" s="1"/>
      <c r="P471" s="12">
        <f>VLOOKUP(I471,'ITEM#'!A:D,4,0)</f>
        <v>-22.78</v>
      </c>
      <c r="Q471" s="11"/>
      <c r="R471" s="13">
        <f t="shared" si="7"/>
        <v>1</v>
      </c>
      <c r="T471" s="1" t="s">
        <v>1289</v>
      </c>
    </row>
    <row r="472" spans="1:20" x14ac:dyDescent="0.2">
      <c r="A472" s="1" t="s">
        <v>2056</v>
      </c>
      <c r="B472" s="1" t="s">
        <v>2091</v>
      </c>
      <c r="C472" s="18">
        <v>44952</v>
      </c>
      <c r="D472" s="8">
        <v>-64.47</v>
      </c>
      <c r="E472" s="27">
        <v>0</v>
      </c>
      <c r="F472" s="27">
        <v>-64.47</v>
      </c>
      <c r="G472" s="18">
        <v>44952</v>
      </c>
      <c r="H472" s="1" t="s">
        <v>2062</v>
      </c>
      <c r="I472" s="19">
        <v>1585795</v>
      </c>
      <c r="J472" s="19" t="s">
        <v>1290</v>
      </c>
      <c r="K472" s="19">
        <v>171188</v>
      </c>
      <c r="L472" s="28">
        <v>44956</v>
      </c>
      <c r="M472" s="1" t="str">
        <f>VLOOKUP(I472,'ITEM#'!A:B,2,0)</f>
        <v>Costco01</v>
      </c>
      <c r="N472" s="11" t="s">
        <v>1291</v>
      </c>
      <c r="O472" s="1"/>
      <c r="P472" s="12">
        <f>VLOOKUP(I472,'ITEM#'!A:D,4,0)</f>
        <v>-64.47</v>
      </c>
      <c r="Q472" s="11"/>
      <c r="R472" s="13">
        <f t="shared" si="7"/>
        <v>1</v>
      </c>
      <c r="T472" s="1" t="s">
        <v>1289</v>
      </c>
    </row>
    <row r="473" spans="1:20" x14ac:dyDescent="0.2">
      <c r="A473" s="1" t="s">
        <v>2056</v>
      </c>
      <c r="B473" s="1" t="s">
        <v>2092</v>
      </c>
      <c r="C473" s="18">
        <v>44952</v>
      </c>
      <c r="D473" s="8">
        <v>-96.4</v>
      </c>
      <c r="E473" s="27">
        <v>-10.55</v>
      </c>
      <c r="F473" s="27">
        <v>-85.85</v>
      </c>
      <c r="G473" s="18">
        <v>44952</v>
      </c>
      <c r="H473" s="1" t="s">
        <v>2063</v>
      </c>
      <c r="I473" s="19">
        <v>1662421</v>
      </c>
      <c r="J473" s="19" t="s">
        <v>1300</v>
      </c>
      <c r="K473" s="19">
        <v>171188</v>
      </c>
      <c r="L473" s="28">
        <v>44956</v>
      </c>
      <c r="M473" s="1" t="str">
        <f>VLOOKUP(I473,'ITEM#'!A:B,2,0)</f>
        <v>Costco01</v>
      </c>
      <c r="N473" s="11" t="s">
        <v>1301</v>
      </c>
      <c r="O473" s="1"/>
      <c r="P473" s="12">
        <f>VLOOKUP(I473,'ITEM#'!A:D,4,0)</f>
        <v>-85.85</v>
      </c>
      <c r="Q473" s="11"/>
      <c r="R473" s="13">
        <f t="shared" si="7"/>
        <v>1</v>
      </c>
      <c r="T473" s="1" t="s">
        <v>1289</v>
      </c>
    </row>
    <row r="474" spans="1:20" x14ac:dyDescent="0.2">
      <c r="A474" s="1" t="s">
        <v>2056</v>
      </c>
      <c r="B474" s="1" t="s">
        <v>2093</v>
      </c>
      <c r="C474" s="18">
        <v>44952</v>
      </c>
      <c r="D474" s="8">
        <v>-87.6</v>
      </c>
      <c r="E474" s="27">
        <v>-10.25</v>
      </c>
      <c r="F474" s="27">
        <v>-77.349999999999994</v>
      </c>
      <c r="G474" s="18">
        <v>44952</v>
      </c>
      <c r="H474" s="1" t="s">
        <v>2064</v>
      </c>
      <c r="I474" s="19">
        <v>1662420</v>
      </c>
      <c r="J474" s="19" t="s">
        <v>1318</v>
      </c>
      <c r="K474" s="19">
        <v>171188</v>
      </c>
      <c r="L474" s="28">
        <v>44956</v>
      </c>
      <c r="M474" s="1" t="str">
        <f>VLOOKUP(I474,'ITEM#'!A:B,2,0)</f>
        <v>Costco01</v>
      </c>
      <c r="N474" s="11" t="s">
        <v>1301</v>
      </c>
      <c r="O474" s="1"/>
      <c r="P474" s="12">
        <f>VLOOKUP(I474,'ITEM#'!A:D,4,0)</f>
        <v>-77.349999999999994</v>
      </c>
      <c r="Q474" s="11"/>
      <c r="R474" s="13">
        <f t="shared" si="7"/>
        <v>1</v>
      </c>
      <c r="T474" s="1" t="s">
        <v>1289</v>
      </c>
    </row>
    <row r="475" spans="1:20" x14ac:dyDescent="0.2">
      <c r="A475" s="1" t="s">
        <v>2056</v>
      </c>
      <c r="B475" s="1" t="s">
        <v>2093</v>
      </c>
      <c r="C475" s="18">
        <v>44952</v>
      </c>
      <c r="D475" s="8">
        <v>-192.8</v>
      </c>
      <c r="E475" s="27">
        <v>-21.1</v>
      </c>
      <c r="F475" s="27">
        <v>-171.7</v>
      </c>
      <c r="G475" s="18">
        <v>44952</v>
      </c>
      <c r="H475" s="1" t="s">
        <v>2064</v>
      </c>
      <c r="I475" s="19">
        <v>1662422</v>
      </c>
      <c r="J475" s="19" t="s">
        <v>1327</v>
      </c>
      <c r="K475" s="19">
        <v>171188</v>
      </c>
      <c r="L475" s="28">
        <v>44956</v>
      </c>
      <c r="M475" s="1" t="str">
        <f>VLOOKUP(I475,'ITEM#'!A:B,2,0)</f>
        <v>Costco01</v>
      </c>
      <c r="N475" s="11" t="s">
        <v>1301</v>
      </c>
      <c r="O475" s="1"/>
      <c r="P475" s="12">
        <f>VLOOKUP(I475,'ITEM#'!A:D,4,0)</f>
        <v>-85.85</v>
      </c>
      <c r="Q475" s="11"/>
      <c r="R475" s="13">
        <f t="shared" si="7"/>
        <v>2</v>
      </c>
      <c r="T475" s="1" t="s">
        <v>1289</v>
      </c>
    </row>
    <row r="476" spans="1:20" x14ac:dyDescent="0.2">
      <c r="A476" s="1" t="s">
        <v>2056</v>
      </c>
      <c r="B476" s="1" t="s">
        <v>2094</v>
      </c>
      <c r="C476" s="18">
        <v>44952</v>
      </c>
      <c r="D476" s="8">
        <v>-25.55</v>
      </c>
      <c r="E476" s="27">
        <v>0</v>
      </c>
      <c r="F476" s="27">
        <v>-25.55</v>
      </c>
      <c r="G476" s="18">
        <v>44952</v>
      </c>
      <c r="H476" s="1" t="s">
        <v>2065</v>
      </c>
      <c r="I476" s="19">
        <v>1516594</v>
      </c>
      <c r="J476" s="19" t="s">
        <v>1313</v>
      </c>
      <c r="K476" s="19">
        <v>171188</v>
      </c>
      <c r="L476" s="28">
        <v>44956</v>
      </c>
      <c r="M476" s="1" t="str">
        <f>VLOOKUP(I476,'ITEM#'!A:B,2,0)</f>
        <v>Costco01</v>
      </c>
      <c r="N476" s="11" t="s">
        <v>1291</v>
      </c>
      <c r="O476" s="1"/>
      <c r="P476" s="12">
        <f>VLOOKUP(I476,'ITEM#'!A:D,4,0)</f>
        <v>-25.55</v>
      </c>
      <c r="Q476" s="11"/>
      <c r="R476" s="13">
        <f t="shared" si="7"/>
        <v>1</v>
      </c>
      <c r="T476" s="1" t="s">
        <v>1289</v>
      </c>
    </row>
    <row r="477" spans="1:20" x14ac:dyDescent="0.2">
      <c r="A477" s="1" t="s">
        <v>2056</v>
      </c>
      <c r="B477" s="1" t="s">
        <v>2095</v>
      </c>
      <c r="C477" s="18">
        <v>44952</v>
      </c>
      <c r="D477" s="8">
        <v>-100.19</v>
      </c>
      <c r="E477" s="27">
        <v>-24.44</v>
      </c>
      <c r="F477" s="27">
        <v>-75.75</v>
      </c>
      <c r="G477" s="18">
        <v>44952</v>
      </c>
      <c r="H477" s="1" t="s">
        <v>2066</v>
      </c>
      <c r="I477" s="19">
        <v>1408972</v>
      </c>
      <c r="J477" s="19" t="s">
        <v>1342</v>
      </c>
      <c r="K477" s="19">
        <v>171188</v>
      </c>
      <c r="L477" s="28">
        <v>44956</v>
      </c>
      <c r="M477" s="1" t="str">
        <f>VLOOKUP(I477,'ITEM#'!A:B,2,0)</f>
        <v>Costco01</v>
      </c>
      <c r="N477" s="11" t="s">
        <v>1311</v>
      </c>
      <c r="O477" s="1"/>
      <c r="P477" s="12">
        <f>VLOOKUP(I477,'ITEM#'!A:D,4,0)</f>
        <v>-37.880000000000003</v>
      </c>
      <c r="Q477" s="11"/>
      <c r="R477" s="13">
        <f t="shared" si="7"/>
        <v>1.9997360084477296</v>
      </c>
      <c r="T477" s="1" t="s">
        <v>1289</v>
      </c>
    </row>
    <row r="478" spans="1:20" x14ac:dyDescent="0.2">
      <c r="A478" s="1" t="s">
        <v>2056</v>
      </c>
      <c r="B478" s="1" t="s">
        <v>2095</v>
      </c>
      <c r="C478" s="18">
        <v>44952</v>
      </c>
      <c r="D478" s="8">
        <v>-96.4</v>
      </c>
      <c r="E478" s="27">
        <v>-10.55</v>
      </c>
      <c r="F478" s="27">
        <v>-85.85</v>
      </c>
      <c r="G478" s="18">
        <v>44952</v>
      </c>
      <c r="H478" s="1" t="s">
        <v>2066</v>
      </c>
      <c r="I478" s="19">
        <v>1662422</v>
      </c>
      <c r="J478" s="19" t="s">
        <v>1327</v>
      </c>
      <c r="K478" s="19">
        <v>171188</v>
      </c>
      <c r="L478" s="28">
        <v>44956</v>
      </c>
      <c r="M478" s="1" t="str">
        <f>VLOOKUP(I478,'ITEM#'!A:B,2,0)</f>
        <v>Costco01</v>
      </c>
      <c r="N478" s="11" t="s">
        <v>1301</v>
      </c>
      <c r="O478" s="1"/>
      <c r="P478" s="12">
        <f>VLOOKUP(I478,'ITEM#'!A:D,4,0)</f>
        <v>-85.85</v>
      </c>
      <c r="Q478" s="11"/>
      <c r="R478" s="13">
        <f t="shared" si="7"/>
        <v>1</v>
      </c>
      <c r="T478" s="1" t="s">
        <v>1289</v>
      </c>
    </row>
    <row r="479" spans="1:20" x14ac:dyDescent="0.2">
      <c r="A479" s="1" t="s">
        <v>2056</v>
      </c>
      <c r="B479" s="1" t="s">
        <v>2096</v>
      </c>
      <c r="C479" s="18">
        <v>44952</v>
      </c>
      <c r="D479" s="8">
        <v>-100.19</v>
      </c>
      <c r="E479" s="27">
        <v>-24.44</v>
      </c>
      <c r="F479" s="27">
        <v>-75.75</v>
      </c>
      <c r="G479" s="18">
        <v>44952</v>
      </c>
      <c r="H479" s="1" t="s">
        <v>2067</v>
      </c>
      <c r="I479" s="19">
        <v>1408971</v>
      </c>
      <c r="J479" s="19" t="s">
        <v>1315</v>
      </c>
      <c r="K479" s="19">
        <v>171188</v>
      </c>
      <c r="L479" s="28">
        <v>44956</v>
      </c>
      <c r="M479" s="1" t="str">
        <f>VLOOKUP(I479,'ITEM#'!A:B,2,0)</f>
        <v>Costco01</v>
      </c>
      <c r="N479" s="11" t="s">
        <v>1311</v>
      </c>
      <c r="O479" s="1"/>
      <c r="P479" s="12">
        <f>VLOOKUP(I479,'ITEM#'!A:D,4,0)</f>
        <v>-37.880000000000003</v>
      </c>
      <c r="Q479" s="11"/>
      <c r="R479" s="13">
        <f t="shared" si="7"/>
        <v>1.9997360084477296</v>
      </c>
      <c r="T479" s="1" t="s">
        <v>1289</v>
      </c>
    </row>
    <row r="480" spans="1:20" x14ac:dyDescent="0.2">
      <c r="A480" s="1" t="s">
        <v>2056</v>
      </c>
      <c r="B480" s="1" t="s">
        <v>2096</v>
      </c>
      <c r="C480" s="18">
        <v>44952</v>
      </c>
      <c r="D480" s="8">
        <v>-87.6</v>
      </c>
      <c r="E480" s="27">
        <v>-10.25</v>
      </c>
      <c r="F480" s="27">
        <v>-77.349999999999994</v>
      </c>
      <c r="G480" s="18">
        <v>44952</v>
      </c>
      <c r="H480" s="1" t="s">
        <v>2067</v>
      </c>
      <c r="I480" s="19">
        <v>1662420</v>
      </c>
      <c r="J480" s="19" t="s">
        <v>1318</v>
      </c>
      <c r="K480" s="19">
        <v>171188</v>
      </c>
      <c r="L480" s="28">
        <v>44956</v>
      </c>
      <c r="M480" s="1" t="str">
        <f>VLOOKUP(I480,'ITEM#'!A:B,2,0)</f>
        <v>Costco01</v>
      </c>
      <c r="N480" s="11" t="s">
        <v>1301</v>
      </c>
      <c r="O480" s="1"/>
      <c r="P480" s="12">
        <f>VLOOKUP(I480,'ITEM#'!A:D,4,0)</f>
        <v>-77.349999999999994</v>
      </c>
      <c r="Q480" s="11"/>
      <c r="R480" s="13">
        <f t="shared" si="7"/>
        <v>1</v>
      </c>
      <c r="T480" s="1" t="s">
        <v>1289</v>
      </c>
    </row>
    <row r="481" spans="1:20" x14ac:dyDescent="0.2">
      <c r="A481" s="1" t="s">
        <v>2056</v>
      </c>
      <c r="B481" s="1" t="s">
        <v>2097</v>
      </c>
      <c r="C481" s="18">
        <v>44952</v>
      </c>
      <c r="D481" s="8">
        <v>-96.4</v>
      </c>
      <c r="E481" s="27">
        <v>-10.55</v>
      </c>
      <c r="F481" s="27">
        <v>-85.85</v>
      </c>
      <c r="G481" s="18">
        <v>44952</v>
      </c>
      <c r="H481" s="1" t="s">
        <v>2068</v>
      </c>
      <c r="I481" s="19">
        <v>1662421</v>
      </c>
      <c r="J481" s="19" t="s">
        <v>1300</v>
      </c>
      <c r="K481" s="19">
        <v>171188</v>
      </c>
      <c r="L481" s="28">
        <v>44956</v>
      </c>
      <c r="M481" s="1" t="str">
        <f>VLOOKUP(I481,'ITEM#'!A:B,2,0)</f>
        <v>Costco01</v>
      </c>
      <c r="N481" s="11" t="s">
        <v>1301</v>
      </c>
      <c r="O481" s="1"/>
      <c r="P481" s="12">
        <f>VLOOKUP(I481,'ITEM#'!A:D,4,0)</f>
        <v>-85.85</v>
      </c>
      <c r="Q481" s="11"/>
      <c r="R481" s="13">
        <f t="shared" si="7"/>
        <v>1</v>
      </c>
      <c r="T481" s="1" t="s">
        <v>1289</v>
      </c>
    </row>
    <row r="482" spans="1:20" x14ac:dyDescent="0.2">
      <c r="A482" s="1" t="s">
        <v>2056</v>
      </c>
      <c r="B482" s="1" t="s">
        <v>2097</v>
      </c>
      <c r="C482" s="18">
        <v>44952</v>
      </c>
      <c r="D482" s="8">
        <v>-96.4</v>
      </c>
      <c r="E482" s="27">
        <v>-10.55</v>
      </c>
      <c r="F482" s="27">
        <v>-85.85</v>
      </c>
      <c r="G482" s="18">
        <v>44952</v>
      </c>
      <c r="H482" s="1" t="s">
        <v>2068</v>
      </c>
      <c r="I482" s="19">
        <v>1662422</v>
      </c>
      <c r="J482" s="19" t="s">
        <v>1327</v>
      </c>
      <c r="K482" s="19">
        <v>171188</v>
      </c>
      <c r="L482" s="28">
        <v>44956</v>
      </c>
      <c r="M482" s="1" t="str">
        <f>VLOOKUP(I482,'ITEM#'!A:B,2,0)</f>
        <v>Costco01</v>
      </c>
      <c r="N482" s="11" t="s">
        <v>1301</v>
      </c>
      <c r="O482" s="1"/>
      <c r="P482" s="12">
        <f>VLOOKUP(I482,'ITEM#'!A:D,4,0)</f>
        <v>-85.85</v>
      </c>
      <c r="Q482" s="11"/>
      <c r="R482" s="13">
        <f t="shared" si="7"/>
        <v>1</v>
      </c>
      <c r="T482" s="1" t="s">
        <v>1289</v>
      </c>
    </row>
    <row r="483" spans="1:20" x14ac:dyDescent="0.2">
      <c r="A483" s="1" t="s">
        <v>2056</v>
      </c>
      <c r="B483" s="1" t="s">
        <v>2098</v>
      </c>
      <c r="C483" s="18">
        <v>44952</v>
      </c>
      <c r="D483" s="8">
        <v>-96.4</v>
      </c>
      <c r="E483" s="27">
        <v>-10.55</v>
      </c>
      <c r="F483" s="27">
        <v>-85.85</v>
      </c>
      <c r="G483" s="18">
        <v>44952</v>
      </c>
      <c r="H483" s="1" t="s">
        <v>2069</v>
      </c>
      <c r="I483" s="19">
        <v>1662422</v>
      </c>
      <c r="J483" s="19" t="s">
        <v>1327</v>
      </c>
      <c r="K483" s="19">
        <v>171188</v>
      </c>
      <c r="L483" s="28">
        <v>44956</v>
      </c>
      <c r="M483" s="1" t="str">
        <f>VLOOKUP(I483,'ITEM#'!A:B,2,0)</f>
        <v>Costco01</v>
      </c>
      <c r="N483" s="11" t="s">
        <v>1301</v>
      </c>
      <c r="O483" s="1"/>
      <c r="P483" s="12">
        <f>VLOOKUP(I483,'ITEM#'!A:D,4,0)</f>
        <v>-85.85</v>
      </c>
      <c r="Q483" s="11"/>
      <c r="R483" s="13">
        <f t="shared" si="7"/>
        <v>1</v>
      </c>
      <c r="T483" s="1" t="s">
        <v>1289</v>
      </c>
    </row>
    <row r="484" spans="1:20" x14ac:dyDescent="0.2">
      <c r="A484" s="1" t="s">
        <v>2056</v>
      </c>
      <c r="B484" s="1" t="s">
        <v>2099</v>
      </c>
      <c r="C484" s="18">
        <v>44952</v>
      </c>
      <c r="D484" s="8">
        <v>-87.6</v>
      </c>
      <c r="E484" s="27">
        <v>-10.25</v>
      </c>
      <c r="F484" s="27">
        <v>-77.349999999999994</v>
      </c>
      <c r="G484" s="18">
        <v>44952</v>
      </c>
      <c r="H484" s="1" t="s">
        <v>2070</v>
      </c>
      <c r="I484" s="19">
        <v>1662420</v>
      </c>
      <c r="J484" s="19" t="s">
        <v>1318</v>
      </c>
      <c r="K484" s="19">
        <v>171188</v>
      </c>
      <c r="L484" s="28">
        <v>44956</v>
      </c>
      <c r="M484" s="1" t="str">
        <f>VLOOKUP(I484,'ITEM#'!A:B,2,0)</f>
        <v>Costco01</v>
      </c>
      <c r="N484" s="11" t="s">
        <v>1301</v>
      </c>
      <c r="O484" s="1"/>
      <c r="P484" s="12">
        <f>VLOOKUP(I484,'ITEM#'!A:D,4,0)</f>
        <v>-77.349999999999994</v>
      </c>
      <c r="Q484" s="11"/>
      <c r="R484" s="13">
        <f t="shared" si="7"/>
        <v>1</v>
      </c>
      <c r="T484" s="1" t="s">
        <v>1289</v>
      </c>
    </row>
    <row r="485" spans="1:20" x14ac:dyDescent="0.2">
      <c r="A485" s="1" t="s">
        <v>2071</v>
      </c>
      <c r="B485" s="1" t="s">
        <v>2100</v>
      </c>
      <c r="C485" s="18">
        <v>44955</v>
      </c>
      <c r="D485" s="8">
        <v>-42.07</v>
      </c>
      <c r="E485" s="27">
        <v>0</v>
      </c>
      <c r="F485" s="27">
        <v>-42.07</v>
      </c>
      <c r="G485" s="18">
        <v>44955</v>
      </c>
      <c r="H485" s="1" t="s">
        <v>2072</v>
      </c>
      <c r="I485" s="19">
        <v>1514691</v>
      </c>
      <c r="J485" s="19" t="s">
        <v>1293</v>
      </c>
      <c r="K485" s="19">
        <v>171203</v>
      </c>
      <c r="L485" s="28">
        <v>44957</v>
      </c>
      <c r="M485" s="1" t="str">
        <f>VLOOKUP(I485,'ITEM#'!A:B,2,0)</f>
        <v>Costco01</v>
      </c>
      <c r="N485" s="11" t="s">
        <v>1291</v>
      </c>
      <c r="O485" s="1"/>
      <c r="P485" s="12">
        <f>VLOOKUP(I485,'ITEM#'!A:D,4,0)</f>
        <v>-42.07</v>
      </c>
      <c r="Q485" s="11"/>
      <c r="R485" s="13">
        <f t="shared" si="7"/>
        <v>1</v>
      </c>
      <c r="T485" s="1" t="s">
        <v>1289</v>
      </c>
    </row>
    <row r="486" spans="1:20" x14ac:dyDescent="0.2">
      <c r="A486" s="1" t="s">
        <v>2071</v>
      </c>
      <c r="B486" s="1" t="s">
        <v>2101</v>
      </c>
      <c r="C486" s="18">
        <v>44955</v>
      </c>
      <c r="D486" s="8">
        <v>-64.47</v>
      </c>
      <c r="E486" s="27">
        <v>0</v>
      </c>
      <c r="F486" s="27">
        <v>-64.47</v>
      </c>
      <c r="G486" s="18">
        <v>44955</v>
      </c>
      <c r="H486" s="1" t="s">
        <v>2073</v>
      </c>
      <c r="I486" s="19">
        <v>1585795</v>
      </c>
      <c r="J486" s="19" t="s">
        <v>1290</v>
      </c>
      <c r="K486" s="19">
        <v>171203</v>
      </c>
      <c r="L486" s="28">
        <v>44957</v>
      </c>
      <c r="M486" s="1" t="str">
        <f>VLOOKUP(I486,'ITEM#'!A:B,2,0)</f>
        <v>Costco01</v>
      </c>
      <c r="N486" s="11" t="s">
        <v>1291</v>
      </c>
      <c r="O486" s="1"/>
      <c r="P486" s="12">
        <f>VLOOKUP(I486,'ITEM#'!A:D,4,0)</f>
        <v>-64.47</v>
      </c>
      <c r="Q486" s="11"/>
      <c r="R486" s="13">
        <f t="shared" si="7"/>
        <v>1</v>
      </c>
      <c r="T486" s="1" t="s">
        <v>1289</v>
      </c>
    </row>
    <row r="487" spans="1:20" x14ac:dyDescent="0.2">
      <c r="A487" s="1" t="s">
        <v>2071</v>
      </c>
      <c r="B487" s="1" t="s">
        <v>2102</v>
      </c>
      <c r="C487" s="18">
        <v>44953</v>
      </c>
      <c r="D487" s="8">
        <v>-87.6</v>
      </c>
      <c r="E487" s="27">
        <v>-10.25</v>
      </c>
      <c r="F487" s="27">
        <v>-77.349999999999994</v>
      </c>
      <c r="G487" s="18">
        <v>44953</v>
      </c>
      <c r="H487" s="1" t="s">
        <v>2074</v>
      </c>
      <c r="I487" s="19">
        <v>1662420</v>
      </c>
      <c r="J487" s="19" t="s">
        <v>1318</v>
      </c>
      <c r="K487" s="19">
        <v>171203</v>
      </c>
      <c r="L487" s="28">
        <v>44957</v>
      </c>
      <c r="M487" s="1" t="str">
        <f>VLOOKUP(I487,'ITEM#'!A:B,2,0)</f>
        <v>Costco01</v>
      </c>
      <c r="N487" s="11" t="s">
        <v>1301</v>
      </c>
      <c r="O487" s="1"/>
      <c r="P487" s="12">
        <f>VLOOKUP(I487,'ITEM#'!A:D,4,0)</f>
        <v>-77.349999999999994</v>
      </c>
      <c r="Q487" s="11"/>
      <c r="R487" s="13">
        <f t="shared" si="7"/>
        <v>1</v>
      </c>
      <c r="T487" s="1" t="s">
        <v>1289</v>
      </c>
    </row>
    <row r="488" spans="1:20" x14ac:dyDescent="0.2">
      <c r="A488" s="1" t="s">
        <v>2071</v>
      </c>
      <c r="B488" s="1" t="s">
        <v>2103</v>
      </c>
      <c r="C488" s="18">
        <v>44953</v>
      </c>
      <c r="D488" s="8">
        <v>-70.62</v>
      </c>
      <c r="E488" s="27">
        <v>0</v>
      </c>
      <c r="F488" s="27">
        <v>-70.62</v>
      </c>
      <c r="G488" s="18">
        <v>44953</v>
      </c>
      <c r="H488" s="1" t="s">
        <v>2075</v>
      </c>
      <c r="I488" s="19">
        <v>1585900</v>
      </c>
      <c r="J488" s="19" t="s">
        <v>1320</v>
      </c>
      <c r="K488" s="19">
        <v>171203</v>
      </c>
      <c r="L488" s="28">
        <v>44957</v>
      </c>
      <c r="M488" s="1" t="str">
        <f>VLOOKUP(I488,'ITEM#'!A:B,2,0)</f>
        <v>Costco01</v>
      </c>
      <c r="N488" s="11" t="s">
        <v>1291</v>
      </c>
      <c r="O488" s="1"/>
      <c r="P488" s="12">
        <f>VLOOKUP(I488,'ITEM#'!A:D,4,0)</f>
        <v>-70.62</v>
      </c>
      <c r="Q488" s="11"/>
      <c r="R488" s="13">
        <f t="shared" si="7"/>
        <v>1</v>
      </c>
      <c r="T488" s="1" t="s">
        <v>1289</v>
      </c>
    </row>
    <row r="489" spans="1:20" x14ac:dyDescent="0.2">
      <c r="A489" s="1" t="s">
        <v>2071</v>
      </c>
      <c r="B489" s="1" t="s">
        <v>2104</v>
      </c>
      <c r="C489" s="18">
        <v>44955</v>
      </c>
      <c r="D489" s="8">
        <v>-87.6</v>
      </c>
      <c r="E489" s="27">
        <v>-10.25</v>
      </c>
      <c r="F489" s="27">
        <v>-77.349999999999994</v>
      </c>
      <c r="G489" s="18">
        <v>44955</v>
      </c>
      <c r="H489" s="1" t="s">
        <v>2076</v>
      </c>
      <c r="I489" s="19">
        <v>1662420</v>
      </c>
      <c r="J489" s="19" t="s">
        <v>1318</v>
      </c>
      <c r="K489" s="19">
        <v>171203</v>
      </c>
      <c r="L489" s="28">
        <v>44957</v>
      </c>
      <c r="M489" s="1" t="str">
        <f>VLOOKUP(I489,'ITEM#'!A:B,2,0)</f>
        <v>Costco01</v>
      </c>
      <c r="N489" s="11" t="s">
        <v>1301</v>
      </c>
      <c r="O489" s="1"/>
      <c r="P489" s="12">
        <f>VLOOKUP(I489,'ITEM#'!A:D,4,0)</f>
        <v>-77.349999999999994</v>
      </c>
      <c r="Q489" s="11"/>
      <c r="R489" s="13">
        <f t="shared" si="7"/>
        <v>1</v>
      </c>
      <c r="T489" s="1" t="s">
        <v>1289</v>
      </c>
    </row>
    <row r="490" spans="1:20" x14ac:dyDescent="0.2">
      <c r="A490" s="1" t="s">
        <v>2071</v>
      </c>
      <c r="B490" s="1" t="s">
        <v>2105</v>
      </c>
      <c r="C490" s="18">
        <v>44955</v>
      </c>
      <c r="D490" s="8">
        <v>-96.4</v>
      </c>
      <c r="E490" s="27">
        <v>-10.55</v>
      </c>
      <c r="F490" s="27">
        <v>-85.85</v>
      </c>
      <c r="G490" s="18">
        <v>44955</v>
      </c>
      <c r="H490" s="1" t="s">
        <v>2077</v>
      </c>
      <c r="I490" s="19">
        <v>1662422</v>
      </c>
      <c r="J490" s="19" t="s">
        <v>1327</v>
      </c>
      <c r="K490" s="19">
        <v>171203</v>
      </c>
      <c r="L490" s="28">
        <v>44957</v>
      </c>
      <c r="M490" s="1" t="str">
        <f>VLOOKUP(I490,'ITEM#'!A:B,2,0)</f>
        <v>Costco01</v>
      </c>
      <c r="N490" s="11" t="s">
        <v>1301</v>
      </c>
      <c r="O490" s="1"/>
      <c r="P490" s="12">
        <f>VLOOKUP(I490,'ITEM#'!A:D,4,0)</f>
        <v>-85.85</v>
      </c>
      <c r="Q490" s="11"/>
      <c r="R490" s="13">
        <f t="shared" si="7"/>
        <v>1</v>
      </c>
      <c r="T490" s="1" t="s">
        <v>1289</v>
      </c>
    </row>
    <row r="491" spans="1:20" x14ac:dyDescent="0.2">
      <c r="A491" s="1" t="s">
        <v>2071</v>
      </c>
      <c r="B491" s="1" t="s">
        <v>2106</v>
      </c>
      <c r="C491" s="18">
        <v>44953</v>
      </c>
      <c r="D491" s="8">
        <v>-42.07</v>
      </c>
      <c r="E491" s="27">
        <v>0</v>
      </c>
      <c r="F491" s="27">
        <v>-42.07</v>
      </c>
      <c r="G491" s="18">
        <v>44953</v>
      </c>
      <c r="H491" s="1" t="s">
        <v>2078</v>
      </c>
      <c r="I491" s="19">
        <v>1514688</v>
      </c>
      <c r="J491" s="19" t="s">
        <v>1304</v>
      </c>
      <c r="K491" s="19">
        <v>171203</v>
      </c>
      <c r="L491" s="28">
        <v>44957</v>
      </c>
      <c r="M491" s="1" t="str">
        <f>VLOOKUP(I491,'ITEM#'!A:B,2,0)</f>
        <v>Costco01</v>
      </c>
      <c r="N491" s="11" t="s">
        <v>1291</v>
      </c>
      <c r="O491" s="1"/>
      <c r="P491" s="12">
        <f>VLOOKUP(I491,'ITEM#'!A:D,4,0)</f>
        <v>-42.07</v>
      </c>
      <c r="Q491" s="11"/>
      <c r="R491" s="13">
        <f t="shared" si="7"/>
        <v>1</v>
      </c>
      <c r="T491" s="1" t="s">
        <v>1289</v>
      </c>
    </row>
    <row r="492" spans="1:20" x14ac:dyDescent="0.2">
      <c r="A492" s="1" t="s">
        <v>2071</v>
      </c>
      <c r="B492" s="1" t="s">
        <v>2107</v>
      </c>
      <c r="C492" s="18">
        <v>44953</v>
      </c>
      <c r="D492" s="8">
        <v>-42.04</v>
      </c>
      <c r="E492" s="27">
        <v>-10.44</v>
      </c>
      <c r="F492" s="27">
        <v>-31.6</v>
      </c>
      <c r="G492" s="18">
        <v>44953</v>
      </c>
      <c r="H492" s="1" t="s">
        <v>2079</v>
      </c>
      <c r="I492" s="19">
        <v>1540787</v>
      </c>
      <c r="J492" s="19" t="s">
        <v>1341</v>
      </c>
      <c r="K492" s="19">
        <v>171203</v>
      </c>
      <c r="L492" s="28">
        <v>44957</v>
      </c>
      <c r="M492" s="1" t="str">
        <f>VLOOKUP(I492,'ITEM#'!A:B,2,0)</f>
        <v>Costco01</v>
      </c>
      <c r="N492" s="11" t="s">
        <v>1298</v>
      </c>
      <c r="O492" s="1"/>
      <c r="P492" s="12">
        <f>VLOOKUP(I492,'ITEM#'!A:D,4,0)</f>
        <v>-31.6</v>
      </c>
      <c r="Q492" s="11"/>
      <c r="R492" s="13">
        <f t="shared" si="7"/>
        <v>1</v>
      </c>
      <c r="T492" s="1" t="s">
        <v>1289</v>
      </c>
    </row>
    <row r="493" spans="1:20" x14ac:dyDescent="0.2">
      <c r="A493" s="1" t="s">
        <v>2071</v>
      </c>
      <c r="B493" s="1" t="s">
        <v>2108</v>
      </c>
      <c r="C493" s="18">
        <v>44953</v>
      </c>
      <c r="D493" s="8">
        <v>-25.74</v>
      </c>
      <c r="E493" s="27">
        <v>-8.59</v>
      </c>
      <c r="F493" s="27">
        <v>-17.149999999999999</v>
      </c>
      <c r="G493" s="18">
        <v>44953</v>
      </c>
      <c r="H493" s="1" t="s">
        <v>2080</v>
      </c>
      <c r="I493" s="19">
        <v>1408977</v>
      </c>
      <c r="J493" s="19" t="s">
        <v>1312</v>
      </c>
      <c r="K493" s="19">
        <v>171203</v>
      </c>
      <c r="L493" s="28">
        <v>44957</v>
      </c>
      <c r="M493" s="1" t="str">
        <f>VLOOKUP(I493,'ITEM#'!A:B,2,0)</f>
        <v>Costco01</v>
      </c>
      <c r="N493" s="11" t="s">
        <v>1311</v>
      </c>
      <c r="O493" s="1"/>
      <c r="P493" s="12">
        <f>VLOOKUP(I493,'ITEM#'!A:D,4,0)</f>
        <v>-17.149999999999999</v>
      </c>
      <c r="Q493" s="11"/>
      <c r="R493" s="13">
        <f t="shared" si="7"/>
        <v>1</v>
      </c>
      <c r="T493" s="1" t="s">
        <v>1289</v>
      </c>
    </row>
    <row r="494" spans="1:20" x14ac:dyDescent="0.2">
      <c r="A494" s="1" t="s">
        <v>2071</v>
      </c>
      <c r="B494" s="1" t="s">
        <v>2108</v>
      </c>
      <c r="C494" s="18">
        <v>44953</v>
      </c>
      <c r="D494" s="8">
        <v>-38.08</v>
      </c>
      <c r="E494" s="27">
        <v>-9.93</v>
      </c>
      <c r="F494" s="27">
        <v>-28.15</v>
      </c>
      <c r="G494" s="18">
        <v>44953</v>
      </c>
      <c r="H494" s="1" t="s">
        <v>2080</v>
      </c>
      <c r="I494" s="19">
        <v>1540780</v>
      </c>
      <c r="J494" s="19" t="s">
        <v>1334</v>
      </c>
      <c r="K494" s="19">
        <v>171203</v>
      </c>
      <c r="L494" s="28">
        <v>44957</v>
      </c>
      <c r="M494" s="1" t="str">
        <f>VLOOKUP(I494,'ITEM#'!A:B,2,0)</f>
        <v>Costco01</v>
      </c>
      <c r="N494" s="11" t="s">
        <v>1298</v>
      </c>
      <c r="O494" s="1"/>
      <c r="P494" s="12">
        <f>VLOOKUP(I494,'ITEM#'!A:D,4,0)</f>
        <v>-28.15</v>
      </c>
      <c r="Q494" s="11"/>
      <c r="R494" s="13">
        <f t="shared" si="7"/>
        <v>1</v>
      </c>
      <c r="T494" s="1" t="s">
        <v>1289</v>
      </c>
    </row>
    <row r="495" spans="1:20" x14ac:dyDescent="0.2">
      <c r="A495" s="1" t="s">
        <v>2071</v>
      </c>
      <c r="B495" s="1" t="s">
        <v>2108</v>
      </c>
      <c r="C495" s="18">
        <v>44953</v>
      </c>
      <c r="D495" s="8">
        <v>-175.2</v>
      </c>
      <c r="E495" s="27">
        <v>-20.5</v>
      </c>
      <c r="F495" s="27">
        <v>-154.69999999999999</v>
      </c>
      <c r="G495" s="18">
        <v>44953</v>
      </c>
      <c r="H495" s="1" t="s">
        <v>2080</v>
      </c>
      <c r="I495" s="19">
        <v>1662420</v>
      </c>
      <c r="J495" s="19" t="s">
        <v>1318</v>
      </c>
      <c r="K495" s="19">
        <v>171203</v>
      </c>
      <c r="L495" s="28">
        <v>44957</v>
      </c>
      <c r="M495" s="1" t="str">
        <f>VLOOKUP(I495,'ITEM#'!A:B,2,0)</f>
        <v>Costco01</v>
      </c>
      <c r="N495" s="11" t="s">
        <v>1301</v>
      </c>
      <c r="O495" s="1"/>
      <c r="P495" s="12">
        <f>VLOOKUP(I495,'ITEM#'!A:D,4,0)</f>
        <v>-77.349999999999994</v>
      </c>
      <c r="Q495" s="11"/>
      <c r="R495" s="13">
        <f t="shared" si="7"/>
        <v>2</v>
      </c>
      <c r="T495" s="1" t="s">
        <v>1289</v>
      </c>
    </row>
    <row r="496" spans="1:20" x14ac:dyDescent="0.2">
      <c r="A496" s="1" t="s">
        <v>2071</v>
      </c>
      <c r="B496" s="1" t="s">
        <v>2108</v>
      </c>
      <c r="C496" s="18">
        <v>44953</v>
      </c>
      <c r="D496" s="8">
        <v>-96.4</v>
      </c>
      <c r="E496" s="27">
        <v>-10.55</v>
      </c>
      <c r="F496" s="27">
        <v>-85.85</v>
      </c>
      <c r="G496" s="18">
        <v>44953</v>
      </c>
      <c r="H496" s="1" t="s">
        <v>2080</v>
      </c>
      <c r="I496" s="19">
        <v>1662421</v>
      </c>
      <c r="J496" s="19" t="s">
        <v>1300</v>
      </c>
      <c r="K496" s="19">
        <v>171203</v>
      </c>
      <c r="L496" s="28">
        <v>44957</v>
      </c>
      <c r="M496" s="1" t="str">
        <f>VLOOKUP(I496,'ITEM#'!A:B,2,0)</f>
        <v>Costco01</v>
      </c>
      <c r="N496" s="11" t="s">
        <v>1301</v>
      </c>
      <c r="O496" s="1"/>
      <c r="P496" s="12">
        <f>VLOOKUP(I496,'ITEM#'!A:D,4,0)</f>
        <v>-85.85</v>
      </c>
      <c r="Q496" s="11"/>
      <c r="R496" s="13">
        <f t="shared" si="7"/>
        <v>1</v>
      </c>
      <c r="T496" s="1" t="s">
        <v>1289</v>
      </c>
    </row>
    <row r="497" spans="1:20" x14ac:dyDescent="0.2">
      <c r="A497" s="1" t="s">
        <v>2071</v>
      </c>
      <c r="B497" s="1" t="s">
        <v>2109</v>
      </c>
      <c r="C497" s="18">
        <v>44953</v>
      </c>
      <c r="D497" s="8">
        <v>-42.07</v>
      </c>
      <c r="E497" s="27">
        <v>0</v>
      </c>
      <c r="F497" s="27">
        <v>-42.07</v>
      </c>
      <c r="G497" s="18">
        <v>44953</v>
      </c>
      <c r="H497" s="1" t="s">
        <v>2081</v>
      </c>
      <c r="I497" s="19">
        <v>1514691</v>
      </c>
      <c r="J497" s="19" t="s">
        <v>1293</v>
      </c>
      <c r="K497" s="19">
        <v>171203</v>
      </c>
      <c r="L497" s="28">
        <v>44957</v>
      </c>
      <c r="M497" s="1" t="str">
        <f>VLOOKUP(I497,'ITEM#'!A:B,2,0)</f>
        <v>Costco01</v>
      </c>
      <c r="N497" s="11" t="s">
        <v>1291</v>
      </c>
      <c r="O497" s="1"/>
      <c r="P497" s="12">
        <f>VLOOKUP(I497,'ITEM#'!A:D,4,0)</f>
        <v>-42.07</v>
      </c>
      <c r="Q497" s="11"/>
      <c r="R497" s="13">
        <f t="shared" si="7"/>
        <v>1</v>
      </c>
      <c r="T497" s="1" t="s">
        <v>1289</v>
      </c>
    </row>
    <row r="498" spans="1:20" x14ac:dyDescent="0.2">
      <c r="A498" s="1" t="s">
        <v>2071</v>
      </c>
      <c r="B498" s="1" t="s">
        <v>2109</v>
      </c>
      <c r="C498" s="18">
        <v>44953</v>
      </c>
      <c r="D498" s="8">
        <v>-25.55</v>
      </c>
      <c r="E498" s="27">
        <v>0</v>
      </c>
      <c r="F498" s="27">
        <v>-25.55</v>
      </c>
      <c r="G498" s="18">
        <v>44953</v>
      </c>
      <c r="H498" s="1" t="s">
        <v>2081</v>
      </c>
      <c r="I498" s="19">
        <v>1516597</v>
      </c>
      <c r="J498" s="19" t="s">
        <v>1303</v>
      </c>
      <c r="K498" s="19">
        <v>171203</v>
      </c>
      <c r="L498" s="28">
        <v>44957</v>
      </c>
      <c r="M498" s="1" t="str">
        <f>VLOOKUP(I498,'ITEM#'!A:B,2,0)</f>
        <v>Costco01</v>
      </c>
      <c r="N498" s="11" t="s">
        <v>1291</v>
      </c>
      <c r="O498" s="1"/>
      <c r="P498" s="12">
        <f>VLOOKUP(I498,'ITEM#'!A:D,4,0)</f>
        <v>-25.55</v>
      </c>
      <c r="Q498" s="11"/>
      <c r="R498" s="13">
        <f t="shared" si="7"/>
        <v>1</v>
      </c>
      <c r="T498" s="1" t="s">
        <v>1289</v>
      </c>
    </row>
    <row r="499" spans="1:20" x14ac:dyDescent="0.2">
      <c r="A499" s="1" t="s">
        <v>2071</v>
      </c>
      <c r="B499" s="1" t="s">
        <v>2110</v>
      </c>
      <c r="C499" s="18">
        <v>44953</v>
      </c>
      <c r="D499" s="8">
        <v>-50.1</v>
      </c>
      <c r="E499" s="27">
        <v>-12.22</v>
      </c>
      <c r="F499" s="27">
        <v>-37.880000000000003</v>
      </c>
      <c r="G499" s="18">
        <v>44953</v>
      </c>
      <c r="H499" s="1" t="s">
        <v>2082</v>
      </c>
      <c r="I499" s="19">
        <v>1408970</v>
      </c>
      <c r="J499" s="19" t="s">
        <v>1332</v>
      </c>
      <c r="K499" s="19">
        <v>171203</v>
      </c>
      <c r="L499" s="28">
        <v>44957</v>
      </c>
      <c r="M499" s="1" t="str">
        <f>VLOOKUP(I499,'ITEM#'!A:B,2,0)</f>
        <v>Costco01</v>
      </c>
      <c r="N499" s="11" t="s">
        <v>1311</v>
      </c>
      <c r="O499" s="1"/>
      <c r="P499" s="12">
        <f>VLOOKUP(I499,'ITEM#'!A:D,4,0)</f>
        <v>-37.880000000000003</v>
      </c>
      <c r="Q499" s="11"/>
      <c r="R499" s="13">
        <f t="shared" si="7"/>
        <v>1</v>
      </c>
      <c r="T499" s="1" t="s">
        <v>1289</v>
      </c>
    </row>
    <row r="500" spans="1:20" x14ac:dyDescent="0.2">
      <c r="A500" s="1" t="s">
        <v>2071</v>
      </c>
      <c r="B500" s="1" t="s">
        <v>2110</v>
      </c>
      <c r="C500" s="18">
        <v>44953</v>
      </c>
      <c r="D500" s="8">
        <v>-25.74</v>
      </c>
      <c r="E500" s="27">
        <v>-8.59</v>
      </c>
      <c r="F500" s="27">
        <v>-17.149999999999999</v>
      </c>
      <c r="G500" s="18">
        <v>44953</v>
      </c>
      <c r="H500" s="1" t="s">
        <v>2082</v>
      </c>
      <c r="I500" s="19">
        <v>1408974</v>
      </c>
      <c r="J500" s="19" t="s">
        <v>1333</v>
      </c>
      <c r="K500" s="19">
        <v>171203</v>
      </c>
      <c r="L500" s="28">
        <v>44957</v>
      </c>
      <c r="M500" s="1" t="str">
        <f>VLOOKUP(I500,'ITEM#'!A:B,2,0)</f>
        <v>Costco01</v>
      </c>
      <c r="N500" s="11" t="s">
        <v>1311</v>
      </c>
      <c r="O500" s="1"/>
      <c r="P500" s="12">
        <f>VLOOKUP(I500,'ITEM#'!A:D,4,0)</f>
        <v>-17.149999999999999</v>
      </c>
      <c r="Q500" s="11"/>
      <c r="R500" s="13">
        <f t="shared" si="7"/>
        <v>1</v>
      </c>
      <c r="T500" s="1" t="s">
        <v>1289</v>
      </c>
    </row>
    <row r="501" spans="1:20" x14ac:dyDescent="0.2">
      <c r="A501" s="1" t="s">
        <v>2071</v>
      </c>
      <c r="B501" s="1" t="s">
        <v>2111</v>
      </c>
      <c r="C501" s="18">
        <v>44953</v>
      </c>
      <c r="D501" s="8">
        <v>-96.4</v>
      </c>
      <c r="E501" s="27">
        <v>-10.55</v>
      </c>
      <c r="F501" s="27">
        <v>-85.85</v>
      </c>
      <c r="G501" s="18">
        <v>44953</v>
      </c>
      <c r="H501" s="1" t="s">
        <v>2083</v>
      </c>
      <c r="I501" s="19">
        <v>1662421</v>
      </c>
      <c r="J501" s="19" t="s">
        <v>1300</v>
      </c>
      <c r="K501" s="19">
        <v>171203</v>
      </c>
      <c r="L501" s="28">
        <v>44957</v>
      </c>
      <c r="M501" s="1" t="str">
        <f>VLOOKUP(I501,'ITEM#'!A:B,2,0)</f>
        <v>Costco01</v>
      </c>
      <c r="N501" s="11" t="s">
        <v>1301</v>
      </c>
      <c r="O501" s="1"/>
      <c r="P501" s="12">
        <f>VLOOKUP(I501,'ITEM#'!A:D,4,0)</f>
        <v>-85.85</v>
      </c>
      <c r="Q501" s="11"/>
      <c r="R501" s="13">
        <f t="shared" si="7"/>
        <v>1</v>
      </c>
      <c r="T501" s="1" t="s">
        <v>1289</v>
      </c>
    </row>
    <row r="502" spans="1:20" x14ac:dyDescent="0.2">
      <c r="A502" s="1" t="s">
        <v>2071</v>
      </c>
      <c r="B502" s="1" t="s">
        <v>2112</v>
      </c>
      <c r="C502" s="18">
        <v>44953</v>
      </c>
      <c r="D502" s="8">
        <v>-96.4</v>
      </c>
      <c r="E502" s="27">
        <v>-10.55</v>
      </c>
      <c r="F502" s="27">
        <v>-85.85</v>
      </c>
      <c r="G502" s="18">
        <v>44953</v>
      </c>
      <c r="H502" s="1" t="s">
        <v>2084</v>
      </c>
      <c r="I502" s="19">
        <v>1662421</v>
      </c>
      <c r="J502" s="19" t="s">
        <v>1300</v>
      </c>
      <c r="K502" s="19">
        <v>171203</v>
      </c>
      <c r="L502" s="28">
        <v>44957</v>
      </c>
      <c r="M502" s="1" t="str">
        <f>VLOOKUP(I502,'ITEM#'!A:B,2,0)</f>
        <v>Costco01</v>
      </c>
      <c r="N502" s="11" t="s">
        <v>1301</v>
      </c>
      <c r="O502" s="1"/>
      <c r="P502" s="12">
        <f>VLOOKUP(I502,'ITEM#'!A:D,4,0)</f>
        <v>-85.85</v>
      </c>
      <c r="Q502" s="11"/>
      <c r="R502" s="13">
        <f t="shared" si="7"/>
        <v>1</v>
      </c>
      <c r="T502" s="1" t="s">
        <v>1289</v>
      </c>
    </row>
    <row r="503" spans="1:20" x14ac:dyDescent="0.2">
      <c r="A503" s="1" t="s">
        <v>2071</v>
      </c>
      <c r="B503" s="1" t="s">
        <v>2113</v>
      </c>
      <c r="C503" s="18">
        <v>44953</v>
      </c>
      <c r="D503" s="8">
        <v>-126.12</v>
      </c>
      <c r="E503" s="27">
        <v>-31.32</v>
      </c>
      <c r="F503" s="27">
        <v>-94.8</v>
      </c>
      <c r="G503" s="18">
        <v>44953</v>
      </c>
      <c r="H503" s="1" t="s">
        <v>2085</v>
      </c>
      <c r="I503" s="19">
        <v>1540787</v>
      </c>
      <c r="J503" s="19" t="s">
        <v>1341</v>
      </c>
      <c r="K503" s="19">
        <v>171203</v>
      </c>
      <c r="L503" s="28">
        <v>44957</v>
      </c>
      <c r="M503" s="1" t="str">
        <f>VLOOKUP(I503,'ITEM#'!A:B,2,0)</f>
        <v>Costco01</v>
      </c>
      <c r="N503" s="11" t="s">
        <v>1298</v>
      </c>
      <c r="O503" s="1"/>
      <c r="P503" s="12">
        <f>VLOOKUP(I503,'ITEM#'!A:D,4,0)</f>
        <v>-31.6</v>
      </c>
      <c r="Q503" s="11"/>
      <c r="R503" s="13">
        <f t="shared" si="7"/>
        <v>2.9999999999999996</v>
      </c>
      <c r="T503" s="1" t="s">
        <v>1289</v>
      </c>
    </row>
    <row r="504" spans="1:20" x14ac:dyDescent="0.2">
      <c r="D504" s="15">
        <f>SUM(D2:D503)</f>
        <v>-40050.220000000096</v>
      </c>
      <c r="E504" s="15">
        <f>SUM(E2:E503)</f>
        <v>-4581.7100000000037</v>
      </c>
      <c r="F504" s="15">
        <f>SUM(F2:F503)</f>
        <v>-35468.509999999929</v>
      </c>
    </row>
  </sheetData>
  <conditionalFormatting sqref="B1">
    <cfRule type="duplicateValues" dxfId="56" priority="1"/>
    <cfRule type="duplicateValues" dxfId="55" priority="2"/>
    <cfRule type="duplicateValues" dxfId="54" priority="3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667"/>
  <sheetViews>
    <sheetView workbookViewId="0">
      <pane ySplit="1" topLeftCell="A326" activePane="bottomLeft" state="frozen"/>
      <selection pane="bottomLeft" activeCell="E235" sqref="E235:F235"/>
    </sheetView>
  </sheetViews>
  <sheetFormatPr defaultRowHeight="12.75" customHeight="1" x14ac:dyDescent="0.25"/>
  <cols>
    <col min="1" max="1" width="18.7109375" bestFit="1" customWidth="1"/>
    <col min="2" max="2" width="15.5703125" bestFit="1" customWidth="1"/>
    <col min="3" max="3" width="10.5703125" bestFit="1" customWidth="1"/>
    <col min="4" max="4" width="12.85546875" style="8" bestFit="1" customWidth="1"/>
    <col min="5" max="5" width="18" style="27" bestFit="1" customWidth="1"/>
    <col min="6" max="6" width="12" bestFit="1" customWidth="1"/>
    <col min="7" max="7" width="9.42578125" style="18" bestFit="1" customWidth="1"/>
    <col min="8" max="8" width="13.5703125" bestFit="1" customWidth="1"/>
    <col min="9" max="9" width="11.5703125" bestFit="1" customWidth="1"/>
    <col min="10" max="10" width="8.5703125" bestFit="1" customWidth="1"/>
    <col min="11" max="11" width="9" bestFit="1" customWidth="1"/>
    <col min="12" max="12" width="9.7109375" bestFit="1" customWidth="1"/>
    <col min="13" max="13" width="9.28515625" bestFit="1" customWidth="1"/>
    <col min="14" max="14" width="7" bestFit="1" customWidth="1"/>
    <col min="15" max="15" width="3.140625" bestFit="1" customWidth="1"/>
    <col min="16" max="16" width="10.5703125" bestFit="1" customWidth="1"/>
    <col min="17" max="17" width="5" bestFit="1" customWidth="1"/>
    <col min="18" max="18" width="6.85546875" bestFit="1" customWidth="1"/>
    <col min="19" max="19" width="8.140625" bestFit="1" customWidth="1"/>
    <col min="20" max="20" width="8.7109375" bestFit="1" customWidth="1"/>
    <col min="22" max="22" width="10" bestFit="1" customWidth="1"/>
  </cols>
  <sheetData>
    <row r="1" spans="1:22" s="1" customFormat="1" ht="12.75" customHeight="1" x14ac:dyDescent="0.2">
      <c r="A1" s="20" t="s">
        <v>0</v>
      </c>
      <c r="B1" s="20" t="s">
        <v>1</v>
      </c>
      <c r="C1" s="21" t="s">
        <v>2</v>
      </c>
      <c r="D1" s="8" t="s">
        <v>3</v>
      </c>
      <c r="E1" s="27" t="s">
        <v>4</v>
      </c>
      <c r="F1" s="26" t="s">
        <v>5</v>
      </c>
      <c r="G1" s="18" t="s">
        <v>6</v>
      </c>
      <c r="H1" s="20" t="s">
        <v>7</v>
      </c>
      <c r="I1" s="24" t="s">
        <v>190</v>
      </c>
      <c r="J1" s="34" t="s">
        <v>1288</v>
      </c>
      <c r="K1" s="24" t="s">
        <v>8</v>
      </c>
      <c r="L1" s="25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23" t="s">
        <v>14</v>
      </c>
      <c r="R1" s="33" t="s">
        <v>15</v>
      </c>
      <c r="S1" s="7" t="s">
        <v>16</v>
      </c>
      <c r="T1" s="7" t="s">
        <v>1289</v>
      </c>
      <c r="V1" s="8"/>
    </row>
    <row r="2" spans="1:22" s="1" customFormat="1" ht="12.75" customHeight="1" x14ac:dyDescent="0.2">
      <c r="A2" s="1" t="s">
        <v>2114</v>
      </c>
      <c r="B2" s="1" t="s">
        <v>2152</v>
      </c>
      <c r="C2" s="18">
        <v>44956</v>
      </c>
      <c r="D2" s="8">
        <v>-64.47</v>
      </c>
      <c r="E2" s="27">
        <v>0</v>
      </c>
      <c r="F2" s="27">
        <v>-64.47</v>
      </c>
      <c r="G2" s="18">
        <v>44956</v>
      </c>
      <c r="H2" s="1" t="s">
        <v>2115</v>
      </c>
      <c r="I2" s="19">
        <v>1585794</v>
      </c>
      <c r="J2" s="19" t="s">
        <v>1338</v>
      </c>
      <c r="K2" s="19">
        <v>171439</v>
      </c>
      <c r="L2" s="28">
        <v>44958</v>
      </c>
      <c r="M2" s="1" t="s">
        <v>1213</v>
      </c>
      <c r="N2" s="11" t="s">
        <v>1291</v>
      </c>
      <c r="O2" s="11"/>
      <c r="P2" s="12">
        <v>-64.47</v>
      </c>
      <c r="Q2" s="11"/>
      <c r="R2" s="13">
        <v>1</v>
      </c>
      <c r="S2" s="11"/>
      <c r="T2" s="1" t="s">
        <v>1289</v>
      </c>
      <c r="U2" s="47"/>
      <c r="V2" s="8"/>
    </row>
    <row r="3" spans="1:22" s="1" customFormat="1" ht="12.75" customHeight="1" x14ac:dyDescent="0.2">
      <c r="A3" s="1" t="s">
        <v>2114</v>
      </c>
      <c r="B3" s="1" t="s">
        <v>2153</v>
      </c>
      <c r="C3" s="18">
        <v>44956</v>
      </c>
      <c r="D3" s="8">
        <v>-38.08</v>
      </c>
      <c r="E3" s="27">
        <v>-9.93</v>
      </c>
      <c r="F3" s="27">
        <v>-28.15</v>
      </c>
      <c r="G3" s="18">
        <v>44956</v>
      </c>
      <c r="H3" s="1" t="s">
        <v>2116</v>
      </c>
      <c r="I3" s="19">
        <v>1593356</v>
      </c>
      <c r="J3" s="19" t="s">
        <v>1329</v>
      </c>
      <c r="K3" s="19">
        <v>171439</v>
      </c>
      <c r="L3" s="28">
        <v>44958</v>
      </c>
      <c r="M3" s="1" t="s">
        <v>1213</v>
      </c>
      <c r="N3" s="11" t="s">
        <v>1298</v>
      </c>
      <c r="O3" s="11"/>
      <c r="P3" s="12">
        <v>-28.15</v>
      </c>
      <c r="Q3" s="11"/>
      <c r="R3" s="13">
        <v>1</v>
      </c>
      <c r="S3" s="11"/>
      <c r="T3" s="1" t="s">
        <v>1289</v>
      </c>
      <c r="U3" s="47"/>
      <c r="V3" s="8"/>
    </row>
    <row r="4" spans="1:22" s="1" customFormat="1" ht="12.75" customHeight="1" x14ac:dyDescent="0.2">
      <c r="A4" s="1" t="s">
        <v>2114</v>
      </c>
      <c r="B4" s="1" t="s">
        <v>2154</v>
      </c>
      <c r="C4" s="18">
        <v>44956</v>
      </c>
      <c r="D4" s="8">
        <v>-22.78</v>
      </c>
      <c r="E4" s="27">
        <v>0</v>
      </c>
      <c r="F4" s="27">
        <v>-22.78</v>
      </c>
      <c r="G4" s="18">
        <v>44956</v>
      </c>
      <c r="H4" s="1" t="s">
        <v>2117</v>
      </c>
      <c r="I4" s="19">
        <v>1529939</v>
      </c>
      <c r="J4" s="19" t="s">
        <v>1339</v>
      </c>
      <c r="K4" s="19">
        <v>171439</v>
      </c>
      <c r="L4" s="28">
        <v>44958</v>
      </c>
      <c r="M4" s="1" t="s">
        <v>1213</v>
      </c>
      <c r="N4" s="11" t="s">
        <v>1291</v>
      </c>
      <c r="O4" s="11"/>
      <c r="P4" s="12">
        <v>-22.78</v>
      </c>
      <c r="Q4" s="11"/>
      <c r="R4" s="13">
        <v>1</v>
      </c>
      <c r="S4" s="11"/>
      <c r="T4" s="1" t="s">
        <v>1289</v>
      </c>
      <c r="U4" s="47"/>
      <c r="V4" s="8"/>
    </row>
    <row r="5" spans="1:22" s="1" customFormat="1" ht="12.75" customHeight="1" x14ac:dyDescent="0.2">
      <c r="A5" s="1" t="s">
        <v>2114</v>
      </c>
      <c r="B5" s="1" t="s">
        <v>2155</v>
      </c>
      <c r="C5" s="18">
        <v>44956</v>
      </c>
      <c r="D5" s="8">
        <v>-38.08</v>
      </c>
      <c r="E5" s="27">
        <v>-9.93</v>
      </c>
      <c r="F5" s="27">
        <v>-28.15</v>
      </c>
      <c r="G5" s="18">
        <v>44956</v>
      </c>
      <c r="H5" s="1" t="s">
        <v>2118</v>
      </c>
      <c r="I5" s="19">
        <v>1593357</v>
      </c>
      <c r="J5" s="19" t="s">
        <v>1302</v>
      </c>
      <c r="K5" s="19">
        <v>171439</v>
      </c>
      <c r="L5" s="28">
        <v>44958</v>
      </c>
      <c r="M5" s="1" t="s">
        <v>1213</v>
      </c>
      <c r="N5" s="11" t="s">
        <v>1298</v>
      </c>
      <c r="O5" s="11"/>
      <c r="P5" s="12">
        <v>-28.15</v>
      </c>
      <c r="Q5" s="11"/>
      <c r="R5" s="13">
        <v>1</v>
      </c>
      <c r="S5" s="11"/>
      <c r="T5" s="1" t="s">
        <v>1289</v>
      </c>
      <c r="U5" s="47"/>
      <c r="V5" s="8"/>
    </row>
    <row r="6" spans="1:22" s="1" customFormat="1" ht="12.75" customHeight="1" x14ac:dyDescent="0.2">
      <c r="A6" s="1" t="s">
        <v>2114</v>
      </c>
      <c r="B6" s="1" t="s">
        <v>2155</v>
      </c>
      <c r="C6" s="18">
        <v>44956</v>
      </c>
      <c r="D6" s="8">
        <v>-87.6</v>
      </c>
      <c r="E6" s="27">
        <v>-10.25</v>
      </c>
      <c r="F6" s="27">
        <v>-77.349999999999994</v>
      </c>
      <c r="G6" s="18">
        <v>44956</v>
      </c>
      <c r="H6" s="1" t="s">
        <v>2118</v>
      </c>
      <c r="I6" s="19">
        <v>1662420</v>
      </c>
      <c r="J6" s="19" t="s">
        <v>1318</v>
      </c>
      <c r="K6" s="19">
        <v>171439</v>
      </c>
      <c r="L6" s="28">
        <v>44958</v>
      </c>
      <c r="M6" s="1" t="s">
        <v>1213</v>
      </c>
      <c r="N6" s="11" t="s">
        <v>1301</v>
      </c>
      <c r="O6" s="11"/>
      <c r="P6" s="12">
        <v>-77.349999999999994</v>
      </c>
      <c r="Q6" s="11"/>
      <c r="R6" s="13">
        <v>1</v>
      </c>
      <c r="S6" s="11"/>
      <c r="T6" s="1" t="s">
        <v>1289</v>
      </c>
      <c r="U6" s="47"/>
      <c r="V6" s="8"/>
    </row>
    <row r="7" spans="1:22" s="1" customFormat="1" ht="12.75" customHeight="1" x14ac:dyDescent="0.2">
      <c r="A7" s="1" t="s">
        <v>2114</v>
      </c>
      <c r="B7" s="1" t="s">
        <v>2155</v>
      </c>
      <c r="C7" s="18">
        <v>44956</v>
      </c>
      <c r="D7" s="8">
        <v>-192.8</v>
      </c>
      <c r="E7" s="27">
        <v>-21.1</v>
      </c>
      <c r="F7" s="27">
        <v>-171.7</v>
      </c>
      <c r="G7" s="18">
        <v>44956</v>
      </c>
      <c r="H7" s="1" t="s">
        <v>2118</v>
      </c>
      <c r="I7" s="19">
        <v>1662422</v>
      </c>
      <c r="J7" s="19" t="s">
        <v>1327</v>
      </c>
      <c r="K7" s="19">
        <v>171439</v>
      </c>
      <c r="L7" s="28">
        <v>44958</v>
      </c>
      <c r="M7" s="1" t="s">
        <v>1213</v>
      </c>
      <c r="N7" s="11" t="s">
        <v>1301</v>
      </c>
      <c r="O7" s="11"/>
      <c r="P7" s="12">
        <v>-85.85</v>
      </c>
      <c r="Q7" s="11"/>
      <c r="R7" s="13">
        <v>2</v>
      </c>
      <c r="S7" s="11"/>
      <c r="T7" s="1" t="s">
        <v>1289</v>
      </c>
      <c r="U7" s="47"/>
      <c r="V7" s="8"/>
    </row>
    <row r="8" spans="1:22" s="1" customFormat="1" ht="12.75" customHeight="1" x14ac:dyDescent="0.2">
      <c r="A8" s="1" t="s">
        <v>2114</v>
      </c>
      <c r="B8" s="1" t="s">
        <v>2156</v>
      </c>
      <c r="C8" s="18">
        <v>44956</v>
      </c>
      <c r="D8" s="8">
        <v>-70.62</v>
      </c>
      <c r="E8" s="27">
        <v>0</v>
      </c>
      <c r="F8" s="27">
        <v>-70.62</v>
      </c>
      <c r="G8" s="18">
        <v>44956</v>
      </c>
      <c r="H8" s="1" t="s">
        <v>2119</v>
      </c>
      <c r="I8" s="19">
        <v>1585901</v>
      </c>
      <c r="J8" s="19" t="s">
        <v>1347</v>
      </c>
      <c r="K8" s="19">
        <v>171439</v>
      </c>
      <c r="L8" s="28">
        <v>44958</v>
      </c>
      <c r="M8" s="1" t="s">
        <v>1213</v>
      </c>
      <c r="N8" s="11" t="s">
        <v>1291</v>
      </c>
      <c r="O8" s="11"/>
      <c r="P8" s="12">
        <v>-70.62</v>
      </c>
      <c r="Q8" s="11"/>
      <c r="R8" s="13">
        <v>1</v>
      </c>
      <c r="S8" s="11"/>
      <c r="T8" s="1" t="s">
        <v>1289</v>
      </c>
      <c r="U8" s="47"/>
      <c r="V8" s="8"/>
    </row>
    <row r="9" spans="1:22" s="1" customFormat="1" ht="12.75" customHeight="1" x14ac:dyDescent="0.2">
      <c r="A9" s="1" t="s">
        <v>2114</v>
      </c>
      <c r="B9" s="1" t="s">
        <v>2157</v>
      </c>
      <c r="C9" s="18">
        <v>44956</v>
      </c>
      <c r="D9" s="8">
        <v>-25.74</v>
      </c>
      <c r="E9" s="27">
        <v>-8.59</v>
      </c>
      <c r="F9" s="27">
        <v>-17.149999999999999</v>
      </c>
      <c r="G9" s="18">
        <v>44956</v>
      </c>
      <c r="H9" s="1" t="s">
        <v>2120</v>
      </c>
      <c r="I9" s="19">
        <v>1408974</v>
      </c>
      <c r="J9" s="19" t="s">
        <v>1333</v>
      </c>
      <c r="K9" s="19">
        <v>171439</v>
      </c>
      <c r="L9" s="28">
        <v>44958</v>
      </c>
      <c r="M9" s="1" t="s">
        <v>1213</v>
      </c>
      <c r="N9" s="11" t="s">
        <v>1311</v>
      </c>
      <c r="O9" s="11"/>
      <c r="P9" s="12">
        <v>-17.149999999999999</v>
      </c>
      <c r="Q9" s="11"/>
      <c r="R9" s="13">
        <v>1</v>
      </c>
      <c r="S9" s="11"/>
      <c r="T9" s="1" t="s">
        <v>1289</v>
      </c>
      <c r="U9" s="47"/>
      <c r="V9" s="8"/>
    </row>
    <row r="10" spans="1:22" s="1" customFormat="1" ht="12.75" customHeight="1" x14ac:dyDescent="0.2">
      <c r="A10" s="1" t="s">
        <v>2121</v>
      </c>
      <c r="B10" s="1" t="s">
        <v>2158</v>
      </c>
      <c r="C10" s="18">
        <v>44957</v>
      </c>
      <c r="D10" s="8">
        <v>-70.62</v>
      </c>
      <c r="E10" s="27">
        <v>0</v>
      </c>
      <c r="F10" s="27">
        <v>-70.62</v>
      </c>
      <c r="G10" s="18">
        <v>44957</v>
      </c>
      <c r="H10" s="1" t="s">
        <v>2122</v>
      </c>
      <c r="I10" s="19">
        <v>1585902</v>
      </c>
      <c r="J10" s="19" t="s">
        <v>1343</v>
      </c>
      <c r="K10" s="19">
        <v>171444</v>
      </c>
      <c r="L10" s="28">
        <v>44959</v>
      </c>
      <c r="M10" s="1" t="s">
        <v>1213</v>
      </c>
      <c r="N10" s="11" t="s">
        <v>1291</v>
      </c>
      <c r="O10" s="11"/>
      <c r="P10" s="12">
        <v>-70.62</v>
      </c>
      <c r="Q10" s="11"/>
      <c r="R10" s="13">
        <v>1</v>
      </c>
      <c r="S10" s="11"/>
      <c r="T10" s="1" t="s">
        <v>1289</v>
      </c>
      <c r="U10" s="47"/>
      <c r="V10" s="8"/>
    </row>
    <row r="11" spans="1:22" ht="12.75" customHeight="1" x14ac:dyDescent="0.25">
      <c r="A11" s="1" t="s">
        <v>2121</v>
      </c>
      <c r="B11" s="1" t="s">
        <v>2159</v>
      </c>
      <c r="C11" s="18">
        <v>44957</v>
      </c>
      <c r="D11" s="8">
        <v>-70.62</v>
      </c>
      <c r="E11" s="27">
        <v>0</v>
      </c>
      <c r="F11" s="27">
        <v>-70.62</v>
      </c>
      <c r="G11" s="18">
        <v>44957</v>
      </c>
      <c r="H11" s="1" t="s">
        <v>2123</v>
      </c>
      <c r="I11" s="19">
        <v>1585902</v>
      </c>
      <c r="J11" s="19" t="s">
        <v>1343</v>
      </c>
      <c r="K11" s="19">
        <v>171444</v>
      </c>
      <c r="L11" s="28">
        <v>44959</v>
      </c>
      <c r="M11" s="1" t="s">
        <v>1213</v>
      </c>
      <c r="N11" s="11" t="s">
        <v>1291</v>
      </c>
      <c r="O11" s="11"/>
      <c r="P11" s="12">
        <v>-70.62</v>
      </c>
      <c r="Q11" s="11"/>
      <c r="R11" s="13">
        <v>1</v>
      </c>
      <c r="S11" s="11"/>
      <c r="T11" s="1" t="s">
        <v>1289</v>
      </c>
      <c r="U11" s="47"/>
    </row>
    <row r="12" spans="1:22" ht="12.75" customHeight="1" x14ac:dyDescent="0.25">
      <c r="A12" s="1" t="s">
        <v>2121</v>
      </c>
      <c r="B12" s="1" t="s">
        <v>2160</v>
      </c>
      <c r="C12" s="18">
        <v>44957</v>
      </c>
      <c r="D12" s="8">
        <v>-25.55</v>
      </c>
      <c r="E12" s="27">
        <v>0</v>
      </c>
      <c r="F12" s="27">
        <v>-25.55</v>
      </c>
      <c r="G12" s="18">
        <v>44957</v>
      </c>
      <c r="H12" s="1" t="s">
        <v>2124</v>
      </c>
      <c r="I12" s="19">
        <v>1516594</v>
      </c>
      <c r="J12" s="19" t="s">
        <v>1313</v>
      </c>
      <c r="K12" s="19">
        <v>171444</v>
      </c>
      <c r="L12" s="28">
        <v>44959</v>
      </c>
      <c r="M12" s="1" t="s">
        <v>1213</v>
      </c>
      <c r="N12" s="11" t="s">
        <v>1291</v>
      </c>
      <c r="O12" s="11"/>
      <c r="P12" s="12">
        <v>-25.55</v>
      </c>
      <c r="Q12" s="11"/>
      <c r="R12" s="13">
        <v>1</v>
      </c>
      <c r="S12" s="11"/>
      <c r="T12" s="1" t="s">
        <v>1289</v>
      </c>
      <c r="U12" s="47"/>
    </row>
    <row r="13" spans="1:22" ht="12.75" customHeight="1" x14ac:dyDescent="0.25">
      <c r="A13" s="1" t="s">
        <v>2121</v>
      </c>
      <c r="B13" s="1" t="s">
        <v>2151</v>
      </c>
      <c r="C13" s="18">
        <v>44957</v>
      </c>
      <c r="D13" s="8">
        <v>-70.62</v>
      </c>
      <c r="E13" s="27">
        <v>0</v>
      </c>
      <c r="F13" s="27">
        <v>-70.62</v>
      </c>
      <c r="G13" s="18">
        <v>44957</v>
      </c>
      <c r="H13" s="1" t="s">
        <v>2125</v>
      </c>
      <c r="I13" s="19">
        <v>1585798</v>
      </c>
      <c r="J13" s="19" t="s">
        <v>1319</v>
      </c>
      <c r="K13" s="19">
        <v>171444</v>
      </c>
      <c r="L13" s="28">
        <v>44959</v>
      </c>
      <c r="M13" s="1" t="s">
        <v>1213</v>
      </c>
      <c r="N13" s="11" t="s">
        <v>1291</v>
      </c>
      <c r="O13" s="11"/>
      <c r="P13" s="12">
        <v>-70.62</v>
      </c>
      <c r="Q13" s="11"/>
      <c r="R13" s="13">
        <v>1</v>
      </c>
      <c r="S13" s="11"/>
      <c r="T13" s="1" t="s">
        <v>1289</v>
      </c>
      <c r="U13" s="47"/>
    </row>
    <row r="14" spans="1:22" ht="12.75" customHeight="1" x14ac:dyDescent="0.25">
      <c r="A14" s="1" t="s">
        <v>2121</v>
      </c>
      <c r="B14" s="1" t="s">
        <v>2161</v>
      </c>
      <c r="C14" s="18">
        <v>44957</v>
      </c>
      <c r="D14" s="8">
        <v>-70.62</v>
      </c>
      <c r="E14" s="27">
        <v>0</v>
      </c>
      <c r="F14" s="27">
        <v>-70.62</v>
      </c>
      <c r="G14" s="18">
        <v>44957</v>
      </c>
      <c r="H14" s="1" t="s">
        <v>2126</v>
      </c>
      <c r="I14" s="19">
        <v>1585902</v>
      </c>
      <c r="J14" s="19" t="s">
        <v>1343</v>
      </c>
      <c r="K14" s="19">
        <v>171444</v>
      </c>
      <c r="L14" s="28">
        <v>44959</v>
      </c>
      <c r="M14" s="1" t="s">
        <v>1213</v>
      </c>
      <c r="N14" s="11" t="s">
        <v>1291</v>
      </c>
      <c r="O14" s="11"/>
      <c r="P14" s="12">
        <v>-70.62</v>
      </c>
      <c r="Q14" s="11"/>
      <c r="R14" s="13">
        <v>1</v>
      </c>
      <c r="S14" s="11"/>
      <c r="T14" s="1" t="s">
        <v>1289</v>
      </c>
      <c r="U14" s="47"/>
    </row>
    <row r="15" spans="1:22" ht="12.75" customHeight="1" x14ac:dyDescent="0.25">
      <c r="A15" s="1" t="s">
        <v>2121</v>
      </c>
      <c r="B15" s="1" t="s">
        <v>2162</v>
      </c>
      <c r="C15" s="18">
        <v>44957</v>
      </c>
      <c r="D15" s="8">
        <v>-38.08</v>
      </c>
      <c r="E15" s="27">
        <v>-9.93</v>
      </c>
      <c r="F15" s="27">
        <v>-28.15</v>
      </c>
      <c r="G15" s="18">
        <v>44957</v>
      </c>
      <c r="H15" s="1" t="s">
        <v>2127</v>
      </c>
      <c r="I15" s="19">
        <v>1593356</v>
      </c>
      <c r="J15" s="19" t="s">
        <v>1329</v>
      </c>
      <c r="K15" s="19">
        <v>171444</v>
      </c>
      <c r="L15" s="28">
        <v>44959</v>
      </c>
      <c r="M15" s="1" t="s">
        <v>1213</v>
      </c>
      <c r="N15" s="11" t="s">
        <v>1298</v>
      </c>
      <c r="O15" s="11"/>
      <c r="P15" s="12">
        <v>-28.15</v>
      </c>
      <c r="Q15" s="11"/>
      <c r="R15" s="13">
        <v>1</v>
      </c>
      <c r="S15" s="11"/>
      <c r="T15" s="1" t="s">
        <v>1289</v>
      </c>
      <c r="U15" s="47"/>
    </row>
    <row r="16" spans="1:22" ht="12.75" customHeight="1" x14ac:dyDescent="0.25">
      <c r="A16" s="1" t="s">
        <v>2121</v>
      </c>
      <c r="B16" s="1" t="s">
        <v>2163</v>
      </c>
      <c r="C16" s="18">
        <v>44957</v>
      </c>
      <c r="D16" s="8">
        <v>-42.07</v>
      </c>
      <c r="E16" s="27">
        <v>0</v>
      </c>
      <c r="F16" s="27">
        <v>-42.07</v>
      </c>
      <c r="G16" s="18">
        <v>44957</v>
      </c>
      <c r="H16" s="1" t="s">
        <v>2128</v>
      </c>
      <c r="I16" s="19">
        <v>1514691</v>
      </c>
      <c r="J16" s="19" t="s">
        <v>1293</v>
      </c>
      <c r="K16" s="19">
        <v>171444</v>
      </c>
      <c r="L16" s="28">
        <v>44959</v>
      </c>
      <c r="M16" s="1" t="s">
        <v>1213</v>
      </c>
      <c r="N16" s="11" t="s">
        <v>1291</v>
      </c>
      <c r="O16" s="11"/>
      <c r="P16" s="12">
        <v>-42.07</v>
      </c>
      <c r="Q16" s="11"/>
      <c r="R16" s="13">
        <v>1</v>
      </c>
      <c r="S16" s="11"/>
      <c r="T16" s="1" t="s">
        <v>1289</v>
      </c>
      <c r="U16" s="47"/>
    </row>
    <row r="17" spans="1:21" ht="12.75" customHeight="1" x14ac:dyDescent="0.25">
      <c r="A17" s="1" t="s">
        <v>2121</v>
      </c>
      <c r="B17" s="1" t="s">
        <v>2164</v>
      </c>
      <c r="C17" s="18">
        <v>44957</v>
      </c>
      <c r="D17" s="8">
        <v>-25.74</v>
      </c>
      <c r="E17" s="27">
        <v>-8.59</v>
      </c>
      <c r="F17" s="27">
        <v>-17.149999999999999</v>
      </c>
      <c r="G17" s="18">
        <v>44957</v>
      </c>
      <c r="H17" s="1" t="s">
        <v>2129</v>
      </c>
      <c r="I17" s="19">
        <v>1408975</v>
      </c>
      <c r="J17" s="19" t="s">
        <v>1335</v>
      </c>
      <c r="K17" s="19">
        <v>171444</v>
      </c>
      <c r="L17" s="28">
        <v>44959</v>
      </c>
      <c r="M17" s="1" t="s">
        <v>1213</v>
      </c>
      <c r="N17" s="11" t="s">
        <v>1311</v>
      </c>
      <c r="O17" s="11"/>
      <c r="P17" s="12">
        <v>-17.149999999999999</v>
      </c>
      <c r="Q17" s="11"/>
      <c r="R17" s="13">
        <v>1</v>
      </c>
      <c r="S17" s="11"/>
      <c r="T17" s="1" t="s">
        <v>1289</v>
      </c>
      <c r="U17" s="47"/>
    </row>
    <row r="18" spans="1:21" ht="12.75" customHeight="1" x14ac:dyDescent="0.25">
      <c r="A18" s="1" t="s">
        <v>2121</v>
      </c>
      <c r="B18" s="1" t="s">
        <v>2164</v>
      </c>
      <c r="C18" s="18">
        <v>44957</v>
      </c>
      <c r="D18" s="8">
        <v>-96.4</v>
      </c>
      <c r="E18" s="27">
        <v>-10.55</v>
      </c>
      <c r="F18" s="27">
        <v>-85.85</v>
      </c>
      <c r="G18" s="18">
        <v>44957</v>
      </c>
      <c r="H18" s="1" t="s">
        <v>2129</v>
      </c>
      <c r="I18" s="19">
        <v>1662421</v>
      </c>
      <c r="J18" s="19" t="s">
        <v>1300</v>
      </c>
      <c r="K18" s="19">
        <v>171444</v>
      </c>
      <c r="L18" s="28">
        <v>44959</v>
      </c>
      <c r="M18" s="1" t="s">
        <v>1213</v>
      </c>
      <c r="N18" s="11" t="s">
        <v>1301</v>
      </c>
      <c r="O18" s="11"/>
      <c r="P18" s="12">
        <v>-85.85</v>
      </c>
      <c r="Q18" s="11"/>
      <c r="R18" s="13">
        <v>1</v>
      </c>
      <c r="S18" s="11"/>
      <c r="T18" s="1" t="s">
        <v>1289</v>
      </c>
      <c r="U18" s="47"/>
    </row>
    <row r="19" spans="1:21" ht="12.75" customHeight="1" x14ac:dyDescent="0.25">
      <c r="A19" s="1" t="s">
        <v>2121</v>
      </c>
      <c r="B19" s="1" t="s">
        <v>2165</v>
      </c>
      <c r="C19" s="18">
        <v>44957</v>
      </c>
      <c r="D19" s="8">
        <v>-42.07</v>
      </c>
      <c r="E19" s="27">
        <v>0</v>
      </c>
      <c r="F19" s="27">
        <v>-42.07</v>
      </c>
      <c r="G19" s="18">
        <v>44957</v>
      </c>
      <c r="H19" s="1" t="s">
        <v>2130</v>
      </c>
      <c r="I19" s="19">
        <v>1514691</v>
      </c>
      <c r="J19" s="19" t="s">
        <v>1293</v>
      </c>
      <c r="K19" s="19">
        <v>171444</v>
      </c>
      <c r="L19" s="28">
        <v>44959</v>
      </c>
      <c r="M19" s="1" t="s">
        <v>1213</v>
      </c>
      <c r="N19" s="11" t="s">
        <v>1291</v>
      </c>
      <c r="O19" s="11"/>
      <c r="P19" s="12">
        <v>-42.07</v>
      </c>
      <c r="Q19" s="11"/>
      <c r="R19" s="13">
        <v>1</v>
      </c>
      <c r="S19" s="11"/>
      <c r="T19" s="1" t="s">
        <v>1289</v>
      </c>
      <c r="U19" s="47"/>
    </row>
    <row r="20" spans="1:21" ht="12.75" customHeight="1" x14ac:dyDescent="0.25">
      <c r="A20" s="1" t="s">
        <v>2121</v>
      </c>
      <c r="B20" s="1" t="s">
        <v>2166</v>
      </c>
      <c r="C20" s="18">
        <v>44957</v>
      </c>
      <c r="D20" s="8">
        <v>-114.24</v>
      </c>
      <c r="E20" s="27">
        <v>-29.79</v>
      </c>
      <c r="F20" s="27">
        <v>-84.45</v>
      </c>
      <c r="G20" s="18">
        <v>44957</v>
      </c>
      <c r="H20" s="1" t="s">
        <v>2131</v>
      </c>
      <c r="I20" s="19">
        <v>1593357</v>
      </c>
      <c r="J20" s="19" t="s">
        <v>1302</v>
      </c>
      <c r="K20" s="19">
        <v>171444</v>
      </c>
      <c r="L20" s="28">
        <v>44959</v>
      </c>
      <c r="M20" s="1" t="s">
        <v>1213</v>
      </c>
      <c r="N20" s="11" t="s">
        <v>1298</v>
      </c>
      <c r="O20" s="11"/>
      <c r="P20" s="12">
        <v>-28.15</v>
      </c>
      <c r="Q20" s="11"/>
      <c r="R20" s="13">
        <v>3.0000000000000004</v>
      </c>
      <c r="S20" s="11"/>
      <c r="T20" s="1" t="s">
        <v>1289</v>
      </c>
      <c r="U20" s="47"/>
    </row>
    <row r="21" spans="1:21" ht="12.75" customHeight="1" x14ac:dyDescent="0.25">
      <c r="A21" s="1" t="s">
        <v>2121</v>
      </c>
      <c r="B21" s="1" t="s">
        <v>2166</v>
      </c>
      <c r="C21" s="18">
        <v>44957</v>
      </c>
      <c r="D21" s="8">
        <v>-126.12</v>
      </c>
      <c r="E21" s="27">
        <v>-31.32</v>
      </c>
      <c r="F21" s="27">
        <v>-94.8</v>
      </c>
      <c r="G21" s="18">
        <v>44957</v>
      </c>
      <c r="H21" s="1" t="s">
        <v>2131</v>
      </c>
      <c r="I21" s="19">
        <v>1593359</v>
      </c>
      <c r="J21" s="19" t="s">
        <v>1316</v>
      </c>
      <c r="K21" s="19">
        <v>171444</v>
      </c>
      <c r="L21" s="28">
        <v>44959</v>
      </c>
      <c r="M21" s="1" t="s">
        <v>1213</v>
      </c>
      <c r="N21" s="11" t="s">
        <v>1298</v>
      </c>
      <c r="O21" s="11"/>
      <c r="P21" s="12">
        <v>-31.6</v>
      </c>
      <c r="Q21" s="11"/>
      <c r="R21" s="13">
        <v>2.9999999999999996</v>
      </c>
      <c r="S21" s="11"/>
      <c r="T21" s="1" t="s">
        <v>1289</v>
      </c>
      <c r="U21" s="47"/>
    </row>
    <row r="22" spans="1:21" ht="12.75" customHeight="1" x14ac:dyDescent="0.25">
      <c r="A22" s="1" t="s">
        <v>2121</v>
      </c>
      <c r="B22" s="1" t="s">
        <v>2166</v>
      </c>
      <c r="C22" s="18">
        <v>44957</v>
      </c>
      <c r="D22" s="8">
        <v>-262.8</v>
      </c>
      <c r="E22" s="27">
        <v>-30.75</v>
      </c>
      <c r="F22" s="27">
        <v>-232.05</v>
      </c>
      <c r="G22" s="18">
        <v>44957</v>
      </c>
      <c r="H22" s="1" t="s">
        <v>2131</v>
      </c>
      <c r="I22" s="19">
        <v>1662420</v>
      </c>
      <c r="J22" s="19" t="s">
        <v>1318</v>
      </c>
      <c r="K22" s="19">
        <v>171444</v>
      </c>
      <c r="L22" s="28">
        <v>44959</v>
      </c>
      <c r="M22" s="1" t="s">
        <v>1213</v>
      </c>
      <c r="N22" s="11" t="s">
        <v>1301</v>
      </c>
      <c r="O22" s="11"/>
      <c r="P22" s="12">
        <v>-77.349999999999994</v>
      </c>
      <c r="Q22" s="11"/>
      <c r="R22" s="13">
        <v>3.0000000000000004</v>
      </c>
      <c r="S22" s="11"/>
      <c r="T22" s="1" t="s">
        <v>1289</v>
      </c>
      <c r="U22" s="47"/>
    </row>
    <row r="23" spans="1:21" ht="12.75" customHeight="1" x14ac:dyDescent="0.25">
      <c r="A23" s="1" t="s">
        <v>2121</v>
      </c>
      <c r="B23" s="1" t="s">
        <v>2167</v>
      </c>
      <c r="C23" s="18">
        <v>44957</v>
      </c>
      <c r="D23" s="8">
        <v>-84.14</v>
      </c>
      <c r="E23" s="27">
        <v>0</v>
      </c>
      <c r="F23" s="27">
        <v>-84.14</v>
      </c>
      <c r="G23" s="18">
        <v>44957</v>
      </c>
      <c r="H23" s="1" t="s">
        <v>2132</v>
      </c>
      <c r="I23" s="19">
        <v>1514684</v>
      </c>
      <c r="J23" s="19" t="s">
        <v>1324</v>
      </c>
      <c r="K23" s="19">
        <v>171444</v>
      </c>
      <c r="L23" s="28">
        <v>44959</v>
      </c>
      <c r="M23" s="1" t="s">
        <v>1213</v>
      </c>
      <c r="N23" s="11" t="s">
        <v>1291</v>
      </c>
      <c r="O23" s="11"/>
      <c r="P23" s="12">
        <v>-42.07</v>
      </c>
      <c r="Q23" s="11"/>
      <c r="R23" s="13">
        <v>2</v>
      </c>
      <c r="S23" s="11"/>
      <c r="T23" s="1" t="s">
        <v>1289</v>
      </c>
      <c r="U23" s="47"/>
    </row>
    <row r="24" spans="1:21" ht="12.75" customHeight="1" x14ac:dyDescent="0.25">
      <c r="A24" s="1" t="s">
        <v>2121</v>
      </c>
      <c r="B24" s="1" t="s">
        <v>2168</v>
      </c>
      <c r="C24" s="18">
        <v>44957</v>
      </c>
      <c r="D24" s="8">
        <v>-42.04</v>
      </c>
      <c r="E24" s="27">
        <v>-10.44</v>
      </c>
      <c r="F24" s="27">
        <v>-31.6</v>
      </c>
      <c r="G24" s="18">
        <v>44957</v>
      </c>
      <c r="H24" s="1" t="s">
        <v>2133</v>
      </c>
      <c r="I24" s="19">
        <v>1540784</v>
      </c>
      <c r="J24" s="19" t="s">
        <v>1297</v>
      </c>
      <c r="K24" s="19">
        <v>171444</v>
      </c>
      <c r="L24" s="28">
        <v>44959</v>
      </c>
      <c r="M24" s="1" t="s">
        <v>1213</v>
      </c>
      <c r="N24" s="11" t="s">
        <v>1298</v>
      </c>
      <c r="O24" s="11"/>
      <c r="P24" s="12">
        <v>-31.6</v>
      </c>
      <c r="Q24" s="11"/>
      <c r="R24" s="13">
        <v>1</v>
      </c>
      <c r="S24" s="11"/>
      <c r="T24" s="1" t="s">
        <v>1289</v>
      </c>
      <c r="U24" s="47"/>
    </row>
    <row r="25" spans="1:21" ht="12.75" customHeight="1" x14ac:dyDescent="0.25">
      <c r="A25" s="1" t="s">
        <v>2121</v>
      </c>
      <c r="B25" s="1" t="s">
        <v>2169</v>
      </c>
      <c r="C25" s="18">
        <v>44957</v>
      </c>
      <c r="D25" s="8">
        <v>-96.4</v>
      </c>
      <c r="E25" s="27">
        <v>-10.55</v>
      </c>
      <c r="F25" s="27">
        <v>-85.85</v>
      </c>
      <c r="G25" s="18">
        <v>44957</v>
      </c>
      <c r="H25" s="1" t="s">
        <v>2134</v>
      </c>
      <c r="I25" s="19">
        <v>1662421</v>
      </c>
      <c r="J25" s="19" t="s">
        <v>1300</v>
      </c>
      <c r="K25" s="19">
        <v>171444</v>
      </c>
      <c r="L25" s="28">
        <v>44959</v>
      </c>
      <c r="M25" s="1" t="s">
        <v>1213</v>
      </c>
      <c r="N25" s="11" t="s">
        <v>1301</v>
      </c>
      <c r="O25" s="11"/>
      <c r="P25" s="12">
        <v>-85.85</v>
      </c>
      <c r="Q25" s="11"/>
      <c r="R25" s="13">
        <v>1</v>
      </c>
      <c r="S25" s="11"/>
      <c r="T25" s="1" t="s">
        <v>1289</v>
      </c>
      <c r="U25" s="47"/>
    </row>
    <row r="26" spans="1:21" ht="12.75" customHeight="1" x14ac:dyDescent="0.25">
      <c r="A26" s="1" t="s">
        <v>2121</v>
      </c>
      <c r="B26" s="1" t="s">
        <v>2170</v>
      </c>
      <c r="C26" s="18">
        <v>44957</v>
      </c>
      <c r="D26" s="8">
        <v>-39</v>
      </c>
      <c r="E26" s="27">
        <v>0</v>
      </c>
      <c r="F26" s="27">
        <v>-39</v>
      </c>
      <c r="G26" s="18">
        <v>44957</v>
      </c>
      <c r="H26" s="1" t="s">
        <v>2135</v>
      </c>
      <c r="I26" s="19">
        <v>1529946</v>
      </c>
      <c r="J26" s="19" t="s">
        <v>1306</v>
      </c>
      <c r="K26" s="19">
        <v>171444</v>
      </c>
      <c r="L26" s="28">
        <v>44959</v>
      </c>
      <c r="M26" s="1" t="s">
        <v>1213</v>
      </c>
      <c r="N26" s="11" t="s">
        <v>1291</v>
      </c>
      <c r="O26" s="11"/>
      <c r="P26" s="12">
        <v>-39</v>
      </c>
      <c r="Q26" s="11"/>
      <c r="R26" s="13">
        <v>1</v>
      </c>
      <c r="S26" s="11"/>
      <c r="T26" s="1" t="s">
        <v>1289</v>
      </c>
      <c r="U26" s="47"/>
    </row>
    <row r="27" spans="1:21" ht="12.75" customHeight="1" x14ac:dyDescent="0.25">
      <c r="A27" s="1" t="s">
        <v>2121</v>
      </c>
      <c r="B27" s="1" t="s">
        <v>2170</v>
      </c>
      <c r="C27" s="18">
        <v>44957</v>
      </c>
      <c r="D27" s="8">
        <v>-64.47</v>
      </c>
      <c r="E27" s="27">
        <v>0</v>
      </c>
      <c r="F27" s="27">
        <v>-64.47</v>
      </c>
      <c r="G27" s="18">
        <v>44957</v>
      </c>
      <c r="H27" s="1" t="s">
        <v>2135</v>
      </c>
      <c r="I27" s="19">
        <v>1585793</v>
      </c>
      <c r="J27" s="19" t="s">
        <v>1323</v>
      </c>
      <c r="K27" s="19">
        <v>171444</v>
      </c>
      <c r="L27" s="28">
        <v>44959</v>
      </c>
      <c r="M27" s="1" t="s">
        <v>1213</v>
      </c>
      <c r="N27" s="11" t="s">
        <v>1291</v>
      </c>
      <c r="O27" s="11"/>
      <c r="P27" s="12">
        <v>-64.47</v>
      </c>
      <c r="Q27" s="11"/>
      <c r="R27" s="13">
        <v>1</v>
      </c>
      <c r="S27" s="11"/>
      <c r="T27" s="1" t="s">
        <v>1289</v>
      </c>
      <c r="U27" s="47"/>
    </row>
    <row r="28" spans="1:21" ht="12.75" customHeight="1" x14ac:dyDescent="0.25">
      <c r="A28" s="1" t="s">
        <v>2121</v>
      </c>
      <c r="B28" s="1" t="s">
        <v>2170</v>
      </c>
      <c r="C28" s="18">
        <v>44957</v>
      </c>
      <c r="D28" s="8">
        <v>-70.62</v>
      </c>
      <c r="E28" s="27">
        <v>0</v>
      </c>
      <c r="F28" s="27">
        <v>-70.62</v>
      </c>
      <c r="G28" s="18">
        <v>44957</v>
      </c>
      <c r="H28" s="1" t="s">
        <v>2135</v>
      </c>
      <c r="I28" s="19">
        <v>1585902</v>
      </c>
      <c r="J28" s="19" t="s">
        <v>1343</v>
      </c>
      <c r="K28" s="19">
        <v>171444</v>
      </c>
      <c r="L28" s="28">
        <v>44959</v>
      </c>
      <c r="M28" s="1" t="s">
        <v>1213</v>
      </c>
      <c r="N28" s="11" t="s">
        <v>1291</v>
      </c>
      <c r="O28" s="11"/>
      <c r="P28" s="12">
        <v>-70.62</v>
      </c>
      <c r="Q28" s="11"/>
      <c r="R28" s="13">
        <v>1</v>
      </c>
      <c r="S28" s="11"/>
      <c r="T28" s="1" t="s">
        <v>1289</v>
      </c>
      <c r="U28" s="47"/>
    </row>
    <row r="29" spans="1:21" ht="12.75" customHeight="1" x14ac:dyDescent="0.25">
      <c r="A29" s="1" t="s">
        <v>2121</v>
      </c>
      <c r="B29" s="1" t="s">
        <v>2171</v>
      </c>
      <c r="C29" s="18">
        <v>44957</v>
      </c>
      <c r="D29" s="8">
        <v>-87.6</v>
      </c>
      <c r="E29" s="27">
        <v>-10.25</v>
      </c>
      <c r="F29" s="27">
        <v>-77.349999999999994</v>
      </c>
      <c r="G29" s="18">
        <v>44957</v>
      </c>
      <c r="H29" s="1" t="s">
        <v>2136</v>
      </c>
      <c r="I29" s="19">
        <v>1662420</v>
      </c>
      <c r="J29" s="19" t="s">
        <v>1318</v>
      </c>
      <c r="K29" s="19">
        <v>171444</v>
      </c>
      <c r="L29" s="28">
        <v>44959</v>
      </c>
      <c r="M29" s="1" t="s">
        <v>1213</v>
      </c>
      <c r="N29" s="11" t="s">
        <v>1301</v>
      </c>
      <c r="O29" s="11"/>
      <c r="P29" s="12">
        <v>-77.349999999999994</v>
      </c>
      <c r="Q29" s="11"/>
      <c r="R29" s="13">
        <v>1</v>
      </c>
      <c r="S29" s="11"/>
      <c r="T29" s="1" t="s">
        <v>1289</v>
      </c>
      <c r="U29" s="47"/>
    </row>
    <row r="30" spans="1:21" ht="12.75" customHeight="1" x14ac:dyDescent="0.25">
      <c r="A30" s="1" t="s">
        <v>2121</v>
      </c>
      <c r="B30" s="1" t="s">
        <v>2171</v>
      </c>
      <c r="C30" s="18">
        <v>44957</v>
      </c>
      <c r="D30" s="8">
        <v>-96.4</v>
      </c>
      <c r="E30" s="27">
        <v>-10.55</v>
      </c>
      <c r="F30" s="27">
        <v>-85.85</v>
      </c>
      <c r="G30" s="18">
        <v>44957</v>
      </c>
      <c r="H30" s="1" t="s">
        <v>2136</v>
      </c>
      <c r="I30" s="19">
        <v>1662422</v>
      </c>
      <c r="J30" s="19" t="s">
        <v>1327</v>
      </c>
      <c r="K30" s="19">
        <v>171444</v>
      </c>
      <c r="L30" s="28">
        <v>44959</v>
      </c>
      <c r="M30" s="1" t="s">
        <v>1213</v>
      </c>
      <c r="N30" s="11" t="s">
        <v>1301</v>
      </c>
      <c r="O30" s="11"/>
      <c r="P30" s="12">
        <v>-85.85</v>
      </c>
      <c r="Q30" s="11"/>
      <c r="R30" s="13">
        <v>1</v>
      </c>
      <c r="S30" s="11"/>
      <c r="T30" s="1" t="s">
        <v>1289</v>
      </c>
      <c r="U30" s="47"/>
    </row>
    <row r="31" spans="1:21" ht="12.75" customHeight="1" x14ac:dyDescent="0.25">
      <c r="A31" s="1" t="s">
        <v>2137</v>
      </c>
      <c r="B31" s="1" t="s">
        <v>2172</v>
      </c>
      <c r="C31" s="18">
        <v>44958</v>
      </c>
      <c r="D31" s="8">
        <v>-89.54</v>
      </c>
      <c r="E31" s="27">
        <v>-27.27</v>
      </c>
      <c r="F31" s="27">
        <v>-62.27</v>
      </c>
      <c r="G31" s="18">
        <v>44958</v>
      </c>
      <c r="H31" s="1" t="s">
        <v>2138</v>
      </c>
      <c r="I31" s="19">
        <v>1339334</v>
      </c>
      <c r="J31" s="19" t="s">
        <v>1331</v>
      </c>
      <c r="K31" s="19">
        <v>171449</v>
      </c>
      <c r="L31" s="28">
        <v>44960</v>
      </c>
      <c r="M31" s="1" t="s">
        <v>1213</v>
      </c>
      <c r="N31" s="11" t="s">
        <v>1301</v>
      </c>
      <c r="O31" s="11"/>
      <c r="P31" s="12">
        <v>-62.27</v>
      </c>
      <c r="Q31" s="11"/>
      <c r="R31" s="13">
        <v>1</v>
      </c>
      <c r="S31" s="11"/>
      <c r="T31" s="1" t="s">
        <v>1289</v>
      </c>
      <c r="U31" s="47"/>
    </row>
    <row r="32" spans="1:21" ht="12.75" customHeight="1" x14ac:dyDescent="0.25">
      <c r="A32" s="1" t="s">
        <v>2137</v>
      </c>
      <c r="B32" s="1" t="s">
        <v>2173</v>
      </c>
      <c r="C32" s="18">
        <v>44958</v>
      </c>
      <c r="D32" s="8">
        <v>-64.47</v>
      </c>
      <c r="E32" s="27">
        <v>0</v>
      </c>
      <c r="F32" s="27">
        <v>-64.47</v>
      </c>
      <c r="G32" s="18">
        <v>44958</v>
      </c>
      <c r="H32" s="1" t="s">
        <v>2139</v>
      </c>
      <c r="I32" s="19">
        <v>1585795</v>
      </c>
      <c r="J32" s="19" t="s">
        <v>1290</v>
      </c>
      <c r="K32" s="19">
        <v>171451</v>
      </c>
      <c r="L32" s="28">
        <v>44960</v>
      </c>
      <c r="M32" s="1" t="s">
        <v>1213</v>
      </c>
      <c r="N32" s="11" t="s">
        <v>1291</v>
      </c>
      <c r="O32" s="11"/>
      <c r="P32" s="12">
        <v>-64.47</v>
      </c>
      <c r="Q32" s="11"/>
      <c r="R32" s="13">
        <v>1</v>
      </c>
      <c r="S32" s="11"/>
      <c r="T32" s="1" t="s">
        <v>1289</v>
      </c>
      <c r="U32" s="47"/>
    </row>
    <row r="33" spans="1:21" ht="12.75" customHeight="1" x14ac:dyDescent="0.25">
      <c r="A33" s="1" t="s">
        <v>2137</v>
      </c>
      <c r="B33" s="1" t="s">
        <v>2174</v>
      </c>
      <c r="C33" s="18">
        <v>44958</v>
      </c>
      <c r="D33" s="8">
        <v>-45.56</v>
      </c>
      <c r="E33" s="27">
        <v>0</v>
      </c>
      <c r="F33" s="27">
        <v>-45.56</v>
      </c>
      <c r="G33" s="18">
        <v>44958</v>
      </c>
      <c r="H33" s="1" t="s">
        <v>2140</v>
      </c>
      <c r="I33" s="19">
        <v>1529939</v>
      </c>
      <c r="J33" s="19" t="s">
        <v>1339</v>
      </c>
      <c r="K33" s="19">
        <v>171451</v>
      </c>
      <c r="L33" s="28">
        <v>44960</v>
      </c>
      <c r="M33" s="1" t="s">
        <v>1213</v>
      </c>
      <c r="N33" s="11" t="s">
        <v>1291</v>
      </c>
      <c r="O33" s="11"/>
      <c r="P33" s="12">
        <v>-22.78</v>
      </c>
      <c r="Q33" s="11"/>
      <c r="R33" s="13">
        <v>2</v>
      </c>
      <c r="S33" s="11"/>
      <c r="T33" s="1" t="s">
        <v>1289</v>
      </c>
      <c r="U33" s="47"/>
    </row>
    <row r="34" spans="1:21" ht="12.75" customHeight="1" x14ac:dyDescent="0.25">
      <c r="A34" s="1" t="s">
        <v>2137</v>
      </c>
      <c r="B34" s="1" t="s">
        <v>2175</v>
      </c>
      <c r="C34" s="18">
        <v>44958</v>
      </c>
      <c r="D34" s="8">
        <v>-25.55</v>
      </c>
      <c r="E34" s="27">
        <v>0</v>
      </c>
      <c r="F34" s="27">
        <v>-25.55</v>
      </c>
      <c r="G34" s="18">
        <v>44958</v>
      </c>
      <c r="H34" s="1" t="s">
        <v>2141</v>
      </c>
      <c r="I34" s="19">
        <v>1516597</v>
      </c>
      <c r="J34" s="19" t="s">
        <v>1303</v>
      </c>
      <c r="K34" s="19">
        <v>171451</v>
      </c>
      <c r="L34" s="28">
        <v>44960</v>
      </c>
      <c r="M34" s="1" t="s">
        <v>1213</v>
      </c>
      <c r="N34" s="11" t="s">
        <v>1291</v>
      </c>
      <c r="O34" s="11"/>
      <c r="P34" s="12">
        <v>-25.55</v>
      </c>
      <c r="Q34" s="11"/>
      <c r="R34" s="13">
        <v>1</v>
      </c>
      <c r="S34" s="11"/>
      <c r="T34" s="1" t="s">
        <v>1289</v>
      </c>
      <c r="U34" s="47"/>
    </row>
    <row r="35" spans="1:21" ht="12.75" customHeight="1" x14ac:dyDescent="0.25">
      <c r="A35" s="1" t="s">
        <v>2137</v>
      </c>
      <c r="B35" s="1" t="s">
        <v>2176</v>
      </c>
      <c r="C35" s="18">
        <v>44958</v>
      </c>
      <c r="D35" s="8">
        <v>-25.55</v>
      </c>
      <c r="E35" s="27">
        <v>0</v>
      </c>
      <c r="F35" s="27">
        <v>-25.55</v>
      </c>
      <c r="G35" s="18">
        <v>44958</v>
      </c>
      <c r="H35" s="1" t="s">
        <v>2142</v>
      </c>
      <c r="I35" s="19">
        <v>1516592</v>
      </c>
      <c r="J35" s="19" t="s">
        <v>1299</v>
      </c>
      <c r="K35" s="19">
        <v>171451</v>
      </c>
      <c r="L35" s="28">
        <v>44960</v>
      </c>
      <c r="M35" s="1" t="s">
        <v>1213</v>
      </c>
      <c r="N35" s="11" t="s">
        <v>1291</v>
      </c>
      <c r="O35" s="11"/>
      <c r="P35" s="12">
        <v>-25.55</v>
      </c>
      <c r="Q35" s="11"/>
      <c r="R35" s="13">
        <v>1</v>
      </c>
      <c r="S35" s="11"/>
      <c r="T35" s="1" t="s">
        <v>1289</v>
      </c>
      <c r="U35" s="47"/>
    </row>
    <row r="36" spans="1:21" ht="12.75" customHeight="1" x14ac:dyDescent="0.25">
      <c r="A36" s="1" t="s">
        <v>2137</v>
      </c>
      <c r="B36" s="1" t="s">
        <v>2177</v>
      </c>
      <c r="C36" s="18">
        <v>44958</v>
      </c>
      <c r="D36" s="8">
        <v>-78</v>
      </c>
      <c r="E36" s="27">
        <v>0</v>
      </c>
      <c r="F36" s="27">
        <v>-78</v>
      </c>
      <c r="G36" s="18">
        <v>44958</v>
      </c>
      <c r="H36" s="1" t="s">
        <v>2143</v>
      </c>
      <c r="I36" s="19">
        <v>1529947</v>
      </c>
      <c r="J36" s="19" t="s">
        <v>1294</v>
      </c>
      <c r="K36" s="19">
        <v>171451</v>
      </c>
      <c r="L36" s="28">
        <v>44960</v>
      </c>
      <c r="M36" s="1" t="s">
        <v>1213</v>
      </c>
      <c r="N36" s="11" t="s">
        <v>1291</v>
      </c>
      <c r="O36" s="11"/>
      <c r="P36" s="12">
        <v>-39</v>
      </c>
      <c r="Q36" s="11"/>
      <c r="R36" s="13">
        <v>2</v>
      </c>
      <c r="S36" s="11"/>
      <c r="T36" s="1" t="s">
        <v>1289</v>
      </c>
      <c r="U36" s="47"/>
    </row>
    <row r="37" spans="1:21" ht="12.75" customHeight="1" x14ac:dyDescent="0.25">
      <c r="A37" s="1" t="s">
        <v>2137</v>
      </c>
      <c r="B37" s="1" t="s">
        <v>2178</v>
      </c>
      <c r="C37" s="18">
        <v>44958</v>
      </c>
      <c r="D37" s="8">
        <v>-87.6</v>
      </c>
      <c r="E37" s="27">
        <v>-10.25</v>
      </c>
      <c r="F37" s="27">
        <v>-77.349999999999994</v>
      </c>
      <c r="G37" s="18">
        <v>44958</v>
      </c>
      <c r="H37" s="1" t="s">
        <v>2144</v>
      </c>
      <c r="I37" s="19">
        <v>1662420</v>
      </c>
      <c r="J37" s="19" t="s">
        <v>1318</v>
      </c>
      <c r="K37" s="19">
        <v>171451</v>
      </c>
      <c r="L37" s="28">
        <v>44960</v>
      </c>
      <c r="M37" s="1" t="s">
        <v>1213</v>
      </c>
      <c r="N37" s="11" t="s">
        <v>1301</v>
      </c>
      <c r="O37" s="11"/>
      <c r="P37" s="12">
        <v>-77.349999999999994</v>
      </c>
      <c r="Q37" s="11"/>
      <c r="R37" s="13">
        <v>1</v>
      </c>
      <c r="S37" s="11"/>
      <c r="T37" s="1" t="s">
        <v>1289</v>
      </c>
      <c r="U37" s="47"/>
    </row>
    <row r="38" spans="1:21" ht="12.75" customHeight="1" x14ac:dyDescent="0.25">
      <c r="A38" s="1" t="s">
        <v>2137</v>
      </c>
      <c r="B38" s="1" t="s">
        <v>2179</v>
      </c>
      <c r="C38" s="18">
        <v>44958</v>
      </c>
      <c r="D38" s="8">
        <v>-25.55</v>
      </c>
      <c r="E38" s="27">
        <v>0</v>
      </c>
      <c r="F38" s="27">
        <v>-25.55</v>
      </c>
      <c r="G38" s="18">
        <v>44958</v>
      </c>
      <c r="H38" s="1" t="s">
        <v>2145</v>
      </c>
      <c r="I38" s="19">
        <v>1516597</v>
      </c>
      <c r="J38" s="19" t="s">
        <v>1303</v>
      </c>
      <c r="K38" s="19">
        <v>171451</v>
      </c>
      <c r="L38" s="28">
        <v>44960</v>
      </c>
      <c r="M38" s="1" t="s">
        <v>1213</v>
      </c>
      <c r="N38" s="11" t="s">
        <v>1291</v>
      </c>
      <c r="O38" s="11"/>
      <c r="P38" s="12">
        <v>-25.55</v>
      </c>
      <c r="Q38" s="11"/>
      <c r="R38" s="13">
        <v>1</v>
      </c>
      <c r="S38" s="11"/>
      <c r="T38" s="1" t="s">
        <v>1289</v>
      </c>
      <c r="U38" s="47"/>
    </row>
    <row r="39" spans="1:21" ht="12.75" customHeight="1" x14ac:dyDescent="0.25">
      <c r="A39" s="1" t="s">
        <v>2137</v>
      </c>
      <c r="B39" s="1" t="s">
        <v>2180</v>
      </c>
      <c r="C39" s="18">
        <v>44958</v>
      </c>
      <c r="D39" s="8">
        <v>-38.08</v>
      </c>
      <c r="E39" s="27">
        <v>-9.93</v>
      </c>
      <c r="F39" s="27">
        <v>-28.15</v>
      </c>
      <c r="G39" s="18">
        <v>44958</v>
      </c>
      <c r="H39" s="1" t="s">
        <v>2146</v>
      </c>
      <c r="I39" s="19">
        <v>1540781</v>
      </c>
      <c r="J39" s="19" t="s">
        <v>1308</v>
      </c>
      <c r="K39" s="19">
        <v>171451</v>
      </c>
      <c r="L39" s="28">
        <v>44960</v>
      </c>
      <c r="M39" s="1" t="s">
        <v>1213</v>
      </c>
      <c r="N39" s="11" t="s">
        <v>1298</v>
      </c>
      <c r="O39" s="11"/>
      <c r="P39" s="12">
        <v>-28.15</v>
      </c>
      <c r="Q39" s="11"/>
      <c r="R39" s="13">
        <v>1</v>
      </c>
      <c r="S39" s="11"/>
      <c r="T39" s="1" t="s">
        <v>1289</v>
      </c>
      <c r="U39" s="47"/>
    </row>
    <row r="40" spans="1:21" ht="12.75" customHeight="1" x14ac:dyDescent="0.25">
      <c r="A40" s="1" t="s">
        <v>2137</v>
      </c>
      <c r="B40" s="1" t="s">
        <v>2180</v>
      </c>
      <c r="C40" s="18">
        <v>44958</v>
      </c>
      <c r="D40" s="8">
        <v>-87.6</v>
      </c>
      <c r="E40" s="27">
        <v>-10.25</v>
      </c>
      <c r="F40" s="27">
        <v>-77.349999999999994</v>
      </c>
      <c r="G40" s="18">
        <v>44958</v>
      </c>
      <c r="H40" s="1" t="s">
        <v>2146</v>
      </c>
      <c r="I40" s="19">
        <v>1662420</v>
      </c>
      <c r="J40" s="19" t="s">
        <v>1318</v>
      </c>
      <c r="K40" s="19">
        <v>171451</v>
      </c>
      <c r="L40" s="28">
        <v>44960</v>
      </c>
      <c r="M40" s="1" t="s">
        <v>1213</v>
      </c>
      <c r="N40" s="11" t="s">
        <v>1301</v>
      </c>
      <c r="O40" s="11"/>
      <c r="P40" s="12">
        <v>-77.349999999999994</v>
      </c>
      <c r="Q40" s="11"/>
      <c r="R40" s="13">
        <v>1</v>
      </c>
      <c r="S40" s="11"/>
      <c r="T40" s="1" t="s">
        <v>1289</v>
      </c>
      <c r="U40" s="47"/>
    </row>
    <row r="41" spans="1:21" ht="12.75" customHeight="1" x14ac:dyDescent="0.25">
      <c r="A41" s="1" t="s">
        <v>2137</v>
      </c>
      <c r="B41" s="1" t="s">
        <v>2180</v>
      </c>
      <c r="C41" s="18">
        <v>44958</v>
      </c>
      <c r="D41" s="8">
        <v>-96.4</v>
      </c>
      <c r="E41" s="27">
        <v>-10.55</v>
      </c>
      <c r="F41" s="27">
        <v>-85.85</v>
      </c>
      <c r="G41" s="18">
        <v>44958</v>
      </c>
      <c r="H41" s="1" t="s">
        <v>2146</v>
      </c>
      <c r="I41" s="19">
        <v>1662421</v>
      </c>
      <c r="J41" s="19" t="s">
        <v>1300</v>
      </c>
      <c r="K41" s="19">
        <v>171451</v>
      </c>
      <c r="L41" s="28">
        <v>44960</v>
      </c>
      <c r="M41" s="1" t="s">
        <v>1213</v>
      </c>
      <c r="N41" s="11" t="s">
        <v>1301</v>
      </c>
      <c r="O41" s="11"/>
      <c r="P41" s="12">
        <v>-85.85</v>
      </c>
      <c r="Q41" s="11"/>
      <c r="R41" s="13">
        <v>1</v>
      </c>
      <c r="S41" s="11"/>
      <c r="T41" s="1" t="s">
        <v>1289</v>
      </c>
      <c r="U41" s="47"/>
    </row>
    <row r="42" spans="1:21" ht="12.75" customHeight="1" x14ac:dyDescent="0.25">
      <c r="A42" s="1" t="s">
        <v>2137</v>
      </c>
      <c r="B42" s="1" t="s">
        <v>2181</v>
      </c>
      <c r="C42" s="18">
        <v>44958</v>
      </c>
      <c r="D42" s="8">
        <v>-96.4</v>
      </c>
      <c r="E42" s="27">
        <v>-10.55</v>
      </c>
      <c r="F42" s="27">
        <v>-85.85</v>
      </c>
      <c r="G42" s="18">
        <v>44958</v>
      </c>
      <c r="H42" s="1" t="s">
        <v>2147</v>
      </c>
      <c r="I42" s="19">
        <v>1662421</v>
      </c>
      <c r="J42" s="19" t="s">
        <v>1300</v>
      </c>
      <c r="K42" s="19">
        <v>171451</v>
      </c>
      <c r="L42" s="28">
        <v>44960</v>
      </c>
      <c r="M42" s="1" t="s">
        <v>1213</v>
      </c>
      <c r="N42" s="11" t="s">
        <v>1301</v>
      </c>
      <c r="O42" s="11"/>
      <c r="P42" s="12">
        <v>-85.85</v>
      </c>
      <c r="Q42" s="11"/>
      <c r="R42" s="13">
        <v>1</v>
      </c>
      <c r="S42" s="11"/>
      <c r="T42" s="1" t="s">
        <v>1289</v>
      </c>
      <c r="U42" s="47"/>
    </row>
    <row r="43" spans="1:21" ht="12.75" customHeight="1" x14ac:dyDescent="0.25">
      <c r="A43" s="1" t="s">
        <v>2137</v>
      </c>
      <c r="B43" s="1" t="s">
        <v>2182</v>
      </c>
      <c r="C43" s="18">
        <v>44958</v>
      </c>
      <c r="D43" s="8">
        <v>-70.62</v>
      </c>
      <c r="E43" s="27">
        <v>0</v>
      </c>
      <c r="F43" s="27">
        <v>-70.62</v>
      </c>
      <c r="G43" s="18">
        <v>44958</v>
      </c>
      <c r="H43" s="1" t="s">
        <v>2148</v>
      </c>
      <c r="I43" s="19">
        <v>1585902</v>
      </c>
      <c r="J43" s="19" t="s">
        <v>1343</v>
      </c>
      <c r="K43" s="19">
        <v>171451</v>
      </c>
      <c r="L43" s="28">
        <v>44960</v>
      </c>
      <c r="M43" s="1" t="s">
        <v>1213</v>
      </c>
      <c r="N43" s="11" t="s">
        <v>1291</v>
      </c>
      <c r="O43" s="11"/>
      <c r="P43" s="12">
        <v>-70.62</v>
      </c>
      <c r="Q43" s="11"/>
      <c r="R43" s="13">
        <v>1</v>
      </c>
      <c r="S43" s="11"/>
      <c r="T43" s="1" t="s">
        <v>1289</v>
      </c>
      <c r="U43" s="47"/>
    </row>
    <row r="44" spans="1:21" ht="12.75" customHeight="1" x14ac:dyDescent="0.25">
      <c r="A44" s="1" t="s">
        <v>2137</v>
      </c>
      <c r="B44" s="1" t="s">
        <v>2183</v>
      </c>
      <c r="C44" s="18">
        <v>44958</v>
      </c>
      <c r="D44" s="8">
        <v>-42.04</v>
      </c>
      <c r="E44" s="27">
        <v>-10.44</v>
      </c>
      <c r="F44" s="27">
        <v>-31.6</v>
      </c>
      <c r="G44" s="18">
        <v>44958</v>
      </c>
      <c r="H44" s="1" t="s">
        <v>2149</v>
      </c>
      <c r="I44" s="19">
        <v>1540785</v>
      </c>
      <c r="J44" s="19" t="s">
        <v>1328</v>
      </c>
      <c r="K44" s="19">
        <v>171451</v>
      </c>
      <c r="L44" s="28">
        <v>44960</v>
      </c>
      <c r="M44" s="1" t="s">
        <v>1213</v>
      </c>
      <c r="N44" s="11" t="s">
        <v>1298</v>
      </c>
      <c r="O44" s="11"/>
      <c r="P44" s="12">
        <v>-31.6</v>
      </c>
      <c r="Q44" s="11"/>
      <c r="R44" s="13">
        <v>1</v>
      </c>
      <c r="S44" s="11"/>
      <c r="T44" s="1" t="s">
        <v>1289</v>
      </c>
      <c r="U44" s="47"/>
    </row>
    <row r="45" spans="1:21" ht="12.75" customHeight="1" x14ac:dyDescent="0.25">
      <c r="A45" s="1" t="s">
        <v>2137</v>
      </c>
      <c r="B45" s="1" t="s">
        <v>2184</v>
      </c>
      <c r="C45" s="18">
        <v>44958</v>
      </c>
      <c r="D45" s="8">
        <v>-175.2</v>
      </c>
      <c r="E45" s="27">
        <v>-20.5</v>
      </c>
      <c r="F45" s="27">
        <v>-154.69999999999999</v>
      </c>
      <c r="G45" s="18">
        <v>44958</v>
      </c>
      <c r="H45" s="1" t="s">
        <v>2150</v>
      </c>
      <c r="I45" s="19">
        <v>1662420</v>
      </c>
      <c r="J45" s="19" t="s">
        <v>1318</v>
      </c>
      <c r="K45" s="19">
        <v>171451</v>
      </c>
      <c r="L45" s="28">
        <v>44960</v>
      </c>
      <c r="M45" s="1" t="s">
        <v>1213</v>
      </c>
      <c r="N45" s="11" t="s">
        <v>1301</v>
      </c>
      <c r="O45" s="11"/>
      <c r="P45" s="12">
        <v>-77.349999999999994</v>
      </c>
      <c r="Q45" s="11"/>
      <c r="R45" s="13">
        <v>2</v>
      </c>
      <c r="S45" s="11"/>
      <c r="T45" s="1" t="s">
        <v>1289</v>
      </c>
      <c r="U45" s="47"/>
    </row>
    <row r="46" spans="1:21" ht="12.75" customHeight="1" x14ac:dyDescent="0.25">
      <c r="A46" s="1" t="s">
        <v>2137</v>
      </c>
      <c r="B46" s="1" t="s">
        <v>2184</v>
      </c>
      <c r="C46" s="18">
        <v>44958</v>
      </c>
      <c r="D46" s="8">
        <v>-96.4</v>
      </c>
      <c r="E46" s="27">
        <v>-10.55</v>
      </c>
      <c r="F46" s="27">
        <v>-85.85</v>
      </c>
      <c r="G46" s="18">
        <v>44958</v>
      </c>
      <c r="H46" s="1" t="s">
        <v>2150</v>
      </c>
      <c r="I46" s="19">
        <v>1662422</v>
      </c>
      <c r="J46" s="19" t="s">
        <v>1327</v>
      </c>
      <c r="K46" s="19">
        <v>171451</v>
      </c>
      <c r="L46" s="28">
        <v>44960</v>
      </c>
      <c r="M46" s="1" t="s">
        <v>1213</v>
      </c>
      <c r="N46" s="11" t="s">
        <v>1301</v>
      </c>
      <c r="O46" s="11"/>
      <c r="P46" s="12">
        <v>-85.85</v>
      </c>
      <c r="Q46" s="11"/>
      <c r="R46" s="13">
        <v>1</v>
      </c>
      <c r="S46" s="11"/>
      <c r="T46" s="1" t="s">
        <v>1289</v>
      </c>
      <c r="U46" s="47"/>
    </row>
    <row r="47" spans="1:21" ht="12.75" customHeight="1" x14ac:dyDescent="0.25">
      <c r="A47" s="1" t="s">
        <v>2185</v>
      </c>
      <c r="B47" s="1" t="s">
        <v>2232</v>
      </c>
      <c r="C47" s="18">
        <v>44959</v>
      </c>
      <c r="D47" s="8">
        <v>-88.54</v>
      </c>
      <c r="E47" s="27">
        <v>-26.27</v>
      </c>
      <c r="F47" s="27">
        <v>-62.27</v>
      </c>
      <c r="G47" s="18">
        <v>44959</v>
      </c>
      <c r="H47" s="1" t="s">
        <v>2186</v>
      </c>
      <c r="I47" s="19">
        <v>1339335</v>
      </c>
      <c r="J47" s="19" t="s">
        <v>1314</v>
      </c>
      <c r="K47" s="19">
        <v>12212657</v>
      </c>
      <c r="L47" s="28">
        <v>44963</v>
      </c>
      <c r="M47" s="1" t="s">
        <v>187</v>
      </c>
      <c r="N47" s="11" t="s">
        <v>1301</v>
      </c>
      <c r="O47" s="11"/>
      <c r="P47" s="12">
        <v>-62.27</v>
      </c>
      <c r="Q47" s="11"/>
      <c r="R47" s="13">
        <v>1</v>
      </c>
      <c r="S47" s="11"/>
      <c r="T47" s="1" t="s">
        <v>1289</v>
      </c>
      <c r="U47" s="47"/>
    </row>
    <row r="48" spans="1:21" ht="12.75" customHeight="1" x14ac:dyDescent="0.25">
      <c r="A48" s="1" t="s">
        <v>2185</v>
      </c>
      <c r="B48" s="1" t="s">
        <v>2233</v>
      </c>
      <c r="C48" s="18">
        <v>44959</v>
      </c>
      <c r="D48" s="8">
        <v>-42.07</v>
      </c>
      <c r="E48" s="27">
        <v>0</v>
      </c>
      <c r="F48" s="27">
        <v>-42.07</v>
      </c>
      <c r="G48" s="18">
        <v>44959</v>
      </c>
      <c r="H48" s="1" t="s">
        <v>2187</v>
      </c>
      <c r="I48" s="19">
        <v>1514688</v>
      </c>
      <c r="J48" s="19" t="s">
        <v>1304</v>
      </c>
      <c r="K48" s="19">
        <v>171662</v>
      </c>
      <c r="L48" s="28">
        <v>44963</v>
      </c>
      <c r="M48" s="1" t="s">
        <v>1213</v>
      </c>
      <c r="N48" s="11" t="s">
        <v>1291</v>
      </c>
      <c r="P48" s="12">
        <v>-42.07</v>
      </c>
      <c r="Q48" s="11"/>
      <c r="R48" s="13">
        <v>1</v>
      </c>
      <c r="S48" s="11"/>
      <c r="T48" s="1" t="s">
        <v>1289</v>
      </c>
      <c r="U48" s="47"/>
    </row>
    <row r="49" spans="1:21" ht="12.75" customHeight="1" x14ac:dyDescent="0.25">
      <c r="A49" s="1" t="s">
        <v>2185</v>
      </c>
      <c r="B49" s="1" t="s">
        <v>2234</v>
      </c>
      <c r="C49" s="18">
        <v>44959</v>
      </c>
      <c r="D49" s="8">
        <v>-64.47</v>
      </c>
      <c r="E49" s="27">
        <v>0</v>
      </c>
      <c r="F49" s="27">
        <v>-64.47</v>
      </c>
      <c r="G49" s="18">
        <v>44959</v>
      </c>
      <c r="H49" s="1" t="s">
        <v>2188</v>
      </c>
      <c r="I49" s="19">
        <v>1585794</v>
      </c>
      <c r="J49" s="19" t="s">
        <v>1338</v>
      </c>
      <c r="K49" s="19">
        <v>171662</v>
      </c>
      <c r="L49" s="28">
        <v>44963</v>
      </c>
      <c r="M49" s="1" t="s">
        <v>1213</v>
      </c>
      <c r="N49" s="11" t="s">
        <v>1291</v>
      </c>
      <c r="P49" s="12">
        <v>-64.47</v>
      </c>
      <c r="Q49" s="11"/>
      <c r="R49" s="13">
        <v>1</v>
      </c>
      <c r="S49" s="11"/>
      <c r="T49" s="1" t="s">
        <v>1289</v>
      </c>
      <c r="U49" s="47"/>
    </row>
    <row r="50" spans="1:21" ht="12.75" customHeight="1" x14ac:dyDescent="0.25">
      <c r="A50" s="1" t="s">
        <v>2185</v>
      </c>
      <c r="B50" s="1" t="s">
        <v>2235</v>
      </c>
      <c r="C50" s="18">
        <v>44959</v>
      </c>
      <c r="D50" s="8">
        <v>-42.07</v>
      </c>
      <c r="E50" s="27">
        <v>0</v>
      </c>
      <c r="F50" s="27">
        <v>-42.07</v>
      </c>
      <c r="G50" s="18">
        <v>44959</v>
      </c>
      <c r="H50" s="1" t="s">
        <v>2189</v>
      </c>
      <c r="I50" s="19">
        <v>1514684</v>
      </c>
      <c r="J50" s="19" t="s">
        <v>1324</v>
      </c>
      <c r="K50" s="19">
        <v>171662</v>
      </c>
      <c r="L50" s="28">
        <v>44963</v>
      </c>
      <c r="M50" s="1" t="s">
        <v>1213</v>
      </c>
      <c r="N50" s="11" t="s">
        <v>1291</v>
      </c>
      <c r="P50" s="12">
        <v>-42.07</v>
      </c>
      <c r="Q50" s="11"/>
      <c r="R50" s="13">
        <v>1</v>
      </c>
      <c r="S50" s="11"/>
      <c r="T50" s="1" t="s">
        <v>1289</v>
      </c>
      <c r="U50" s="47"/>
    </row>
    <row r="51" spans="1:21" ht="12.75" customHeight="1" x14ac:dyDescent="0.25">
      <c r="A51" s="1" t="s">
        <v>2185</v>
      </c>
      <c r="B51" s="1" t="s">
        <v>2236</v>
      </c>
      <c r="C51" s="18">
        <v>44959</v>
      </c>
      <c r="D51" s="8">
        <v>-39</v>
      </c>
      <c r="E51" s="27">
        <v>0</v>
      </c>
      <c r="F51" s="27">
        <v>-39</v>
      </c>
      <c r="G51" s="18">
        <v>44959</v>
      </c>
      <c r="H51" s="1" t="s">
        <v>2190</v>
      </c>
      <c r="I51" s="19">
        <v>1529946</v>
      </c>
      <c r="J51" s="19" t="s">
        <v>1306</v>
      </c>
      <c r="K51" s="19">
        <v>171662</v>
      </c>
      <c r="L51" s="28">
        <v>44963</v>
      </c>
      <c r="M51" s="1" t="s">
        <v>1213</v>
      </c>
      <c r="N51" s="11" t="s">
        <v>1291</v>
      </c>
      <c r="P51" s="12">
        <v>-39</v>
      </c>
      <c r="Q51" s="11"/>
      <c r="R51" s="13">
        <v>1</v>
      </c>
      <c r="S51" s="11"/>
      <c r="T51" s="1" t="s">
        <v>1289</v>
      </c>
      <c r="U51" s="47"/>
    </row>
    <row r="52" spans="1:21" ht="12.75" customHeight="1" x14ac:dyDescent="0.25">
      <c r="A52" s="1" t="s">
        <v>2185</v>
      </c>
      <c r="B52" s="1" t="s">
        <v>2237</v>
      </c>
      <c r="C52" s="18">
        <v>44959</v>
      </c>
      <c r="D52" s="8">
        <v>-96.4</v>
      </c>
      <c r="E52" s="27">
        <v>-10.55</v>
      </c>
      <c r="F52" s="27">
        <v>-85.85</v>
      </c>
      <c r="G52" s="18">
        <v>44959</v>
      </c>
      <c r="H52" s="1" t="s">
        <v>2191</v>
      </c>
      <c r="I52" s="19">
        <v>1662421</v>
      </c>
      <c r="J52" s="19" t="s">
        <v>1300</v>
      </c>
      <c r="K52" s="19">
        <v>171662</v>
      </c>
      <c r="L52" s="28">
        <v>44963</v>
      </c>
      <c r="M52" s="1" t="s">
        <v>1213</v>
      </c>
      <c r="N52" s="11" t="s">
        <v>1301</v>
      </c>
      <c r="P52" s="12">
        <v>-85.85</v>
      </c>
      <c r="Q52" s="11"/>
      <c r="R52" s="13">
        <v>1</v>
      </c>
      <c r="S52" s="11"/>
      <c r="T52" s="1" t="s">
        <v>1289</v>
      </c>
      <c r="U52" s="47"/>
    </row>
    <row r="53" spans="1:21" ht="12.75" customHeight="1" x14ac:dyDescent="0.25">
      <c r="A53" s="1" t="s">
        <v>2185</v>
      </c>
      <c r="B53" s="1" t="s">
        <v>2237</v>
      </c>
      <c r="C53" s="18">
        <v>44959</v>
      </c>
      <c r="D53" s="8">
        <v>-96.4</v>
      </c>
      <c r="E53" s="27">
        <v>-10.55</v>
      </c>
      <c r="F53" s="27">
        <v>-85.85</v>
      </c>
      <c r="G53" s="18">
        <v>44959</v>
      </c>
      <c r="H53" s="1" t="s">
        <v>2191</v>
      </c>
      <c r="I53" s="19">
        <v>1662422</v>
      </c>
      <c r="J53" s="19" t="s">
        <v>1327</v>
      </c>
      <c r="K53" s="19">
        <v>171662</v>
      </c>
      <c r="L53" s="28">
        <v>44963</v>
      </c>
      <c r="M53" s="1" t="s">
        <v>1213</v>
      </c>
      <c r="N53" s="11" t="s">
        <v>1301</v>
      </c>
      <c r="P53" s="12">
        <v>-85.85</v>
      </c>
      <c r="Q53" s="11"/>
      <c r="R53" s="13">
        <v>1</v>
      </c>
      <c r="S53" s="11"/>
      <c r="T53" s="1" t="s">
        <v>1289</v>
      </c>
      <c r="U53" s="47"/>
    </row>
    <row r="54" spans="1:21" ht="12.75" customHeight="1" x14ac:dyDescent="0.25">
      <c r="A54" s="1" t="s">
        <v>2185</v>
      </c>
      <c r="B54" s="1" t="s">
        <v>2238</v>
      </c>
      <c r="C54" s="18">
        <v>44959</v>
      </c>
      <c r="D54" s="8">
        <v>-45.56</v>
      </c>
      <c r="E54" s="27">
        <v>0</v>
      </c>
      <c r="F54" s="27">
        <v>-45.56</v>
      </c>
      <c r="G54" s="18">
        <v>44959</v>
      </c>
      <c r="H54" s="1" t="s">
        <v>2192</v>
      </c>
      <c r="I54" s="19">
        <v>1529939</v>
      </c>
      <c r="J54" s="19" t="s">
        <v>1339</v>
      </c>
      <c r="K54" s="19">
        <v>171662</v>
      </c>
      <c r="L54" s="28">
        <v>44963</v>
      </c>
      <c r="M54" s="1" t="s">
        <v>1213</v>
      </c>
      <c r="N54" s="11" t="s">
        <v>1291</v>
      </c>
      <c r="P54" s="12">
        <v>-22.78</v>
      </c>
      <c r="Q54" s="11"/>
      <c r="R54" s="13">
        <v>2</v>
      </c>
      <c r="S54" s="11"/>
      <c r="T54" s="1" t="s">
        <v>1289</v>
      </c>
      <c r="U54" s="47"/>
    </row>
    <row r="55" spans="1:21" ht="12.75" customHeight="1" x14ac:dyDescent="0.25">
      <c r="A55" s="1" t="s">
        <v>2185</v>
      </c>
      <c r="B55" s="1" t="s">
        <v>2239</v>
      </c>
      <c r="C55" s="18">
        <v>44959</v>
      </c>
      <c r="D55" s="8">
        <v>-76.16</v>
      </c>
      <c r="E55" s="27">
        <v>-19.86</v>
      </c>
      <c r="F55" s="27">
        <v>-56.3</v>
      </c>
      <c r="G55" s="18">
        <v>44959</v>
      </c>
      <c r="H55" s="1" t="s">
        <v>2193</v>
      </c>
      <c r="I55" s="19">
        <v>1540783</v>
      </c>
      <c r="J55" s="19" t="s">
        <v>1317</v>
      </c>
      <c r="K55" s="19">
        <v>171662</v>
      </c>
      <c r="L55" s="28">
        <v>44963</v>
      </c>
      <c r="M55" s="1" t="s">
        <v>1213</v>
      </c>
      <c r="N55" s="11" t="s">
        <v>1298</v>
      </c>
      <c r="P55" s="12">
        <v>-28.15</v>
      </c>
      <c r="Q55" s="11"/>
      <c r="R55" s="13">
        <v>2</v>
      </c>
      <c r="S55" s="11"/>
      <c r="T55" s="1" t="s">
        <v>1289</v>
      </c>
      <c r="U55" s="47"/>
    </row>
    <row r="56" spans="1:21" ht="12.75" customHeight="1" x14ac:dyDescent="0.25">
      <c r="A56" s="1" t="s">
        <v>2185</v>
      </c>
      <c r="B56" s="1" t="s">
        <v>2240</v>
      </c>
      <c r="C56" s="18">
        <v>44959</v>
      </c>
      <c r="D56" s="8">
        <v>-25.55</v>
      </c>
      <c r="E56" s="27">
        <v>0</v>
      </c>
      <c r="F56" s="27">
        <v>-25.55</v>
      </c>
      <c r="G56" s="18">
        <v>44959</v>
      </c>
      <c r="H56" s="1" t="s">
        <v>2194</v>
      </c>
      <c r="I56" s="19">
        <v>1516594</v>
      </c>
      <c r="J56" s="19" t="s">
        <v>1313</v>
      </c>
      <c r="K56" s="19">
        <v>171662</v>
      </c>
      <c r="L56" s="28">
        <v>44963</v>
      </c>
      <c r="M56" s="1" t="s">
        <v>1213</v>
      </c>
      <c r="N56" s="11" t="s">
        <v>1291</v>
      </c>
      <c r="P56" s="12">
        <v>-25.55</v>
      </c>
      <c r="Q56" s="11"/>
      <c r="R56" s="13">
        <v>1</v>
      </c>
      <c r="S56" s="11"/>
      <c r="T56" s="1" t="s">
        <v>1289</v>
      </c>
      <c r="U56" s="47"/>
    </row>
    <row r="57" spans="1:21" ht="12.75" customHeight="1" x14ac:dyDescent="0.25">
      <c r="A57" s="1" t="s">
        <v>2185</v>
      </c>
      <c r="B57" s="1" t="s">
        <v>2241</v>
      </c>
      <c r="C57" s="18">
        <v>44959</v>
      </c>
      <c r="D57" s="8">
        <v>-25.74</v>
      </c>
      <c r="E57" s="27">
        <v>-8.59</v>
      </c>
      <c r="F57" s="27">
        <v>-17.149999999999999</v>
      </c>
      <c r="G57" s="18">
        <v>44959</v>
      </c>
      <c r="H57" s="1" t="s">
        <v>2195</v>
      </c>
      <c r="I57" s="19">
        <v>1408977</v>
      </c>
      <c r="J57" s="19" t="s">
        <v>1312</v>
      </c>
      <c r="K57" s="19">
        <v>171662</v>
      </c>
      <c r="L57" s="28">
        <v>44963</v>
      </c>
      <c r="M57" s="1" t="s">
        <v>1213</v>
      </c>
      <c r="N57" s="11" t="s">
        <v>1311</v>
      </c>
      <c r="P57" s="12">
        <v>-17.149999999999999</v>
      </c>
      <c r="Q57" s="11"/>
      <c r="R57" s="13">
        <v>1</v>
      </c>
      <c r="S57" s="11"/>
      <c r="T57" s="1" t="s">
        <v>1289</v>
      </c>
      <c r="U57" s="47"/>
    </row>
    <row r="58" spans="1:21" ht="12.75" customHeight="1" x14ac:dyDescent="0.25">
      <c r="A58" s="1" t="s">
        <v>2185</v>
      </c>
      <c r="B58" s="1" t="s">
        <v>2241</v>
      </c>
      <c r="C58" s="18">
        <v>44959</v>
      </c>
      <c r="D58" s="8">
        <v>-38.08</v>
      </c>
      <c r="E58" s="27">
        <v>-9.93</v>
      </c>
      <c r="F58" s="27">
        <v>-28.15</v>
      </c>
      <c r="G58" s="18">
        <v>44959</v>
      </c>
      <c r="H58" s="1" t="s">
        <v>2195</v>
      </c>
      <c r="I58" s="19">
        <v>1593357</v>
      </c>
      <c r="J58" s="19" t="s">
        <v>1302</v>
      </c>
      <c r="K58" s="19">
        <v>171662</v>
      </c>
      <c r="L58" s="28">
        <v>44963</v>
      </c>
      <c r="M58" s="1" t="s">
        <v>1213</v>
      </c>
      <c r="N58" s="11" t="s">
        <v>1298</v>
      </c>
      <c r="P58" s="12">
        <v>-28.15</v>
      </c>
      <c r="Q58" s="11"/>
      <c r="R58" s="13">
        <v>1</v>
      </c>
      <c r="S58" s="11"/>
      <c r="T58" s="1" t="s">
        <v>1289</v>
      </c>
      <c r="U58" s="47"/>
    </row>
    <row r="59" spans="1:21" ht="12.75" customHeight="1" x14ac:dyDescent="0.25">
      <c r="A59" s="1" t="s">
        <v>2185</v>
      </c>
      <c r="B59" s="1" t="s">
        <v>2241</v>
      </c>
      <c r="C59" s="18">
        <v>44959</v>
      </c>
      <c r="D59" s="8">
        <v>-87.6</v>
      </c>
      <c r="E59" s="27">
        <v>-10.25</v>
      </c>
      <c r="F59" s="27">
        <v>-77.349999999999994</v>
      </c>
      <c r="G59" s="18">
        <v>44959</v>
      </c>
      <c r="H59" s="1" t="s">
        <v>2195</v>
      </c>
      <c r="I59" s="19">
        <v>1662420</v>
      </c>
      <c r="J59" s="19" t="s">
        <v>1318</v>
      </c>
      <c r="K59" s="19">
        <v>171662</v>
      </c>
      <c r="L59" s="28">
        <v>44963</v>
      </c>
      <c r="M59" s="1" t="s">
        <v>1213</v>
      </c>
      <c r="N59" s="11" t="s">
        <v>1301</v>
      </c>
      <c r="P59" s="12">
        <v>-77.349999999999994</v>
      </c>
      <c r="Q59" s="11"/>
      <c r="R59" s="13">
        <v>1</v>
      </c>
      <c r="S59" s="11"/>
      <c r="T59" s="1" t="s">
        <v>1289</v>
      </c>
      <c r="U59" s="47"/>
    </row>
    <row r="60" spans="1:21" ht="12.75" customHeight="1" x14ac:dyDescent="0.25">
      <c r="A60" s="1" t="s">
        <v>2185</v>
      </c>
      <c r="B60" s="1" t="s">
        <v>2242</v>
      </c>
      <c r="C60" s="18">
        <v>44959</v>
      </c>
      <c r="D60" s="8">
        <v>-175.2</v>
      </c>
      <c r="E60" s="27">
        <v>-20.5</v>
      </c>
      <c r="F60" s="27">
        <v>-154.69999999999999</v>
      </c>
      <c r="G60" s="18">
        <v>44959</v>
      </c>
      <c r="H60" s="1" t="s">
        <v>2196</v>
      </c>
      <c r="I60" s="19">
        <v>1662420</v>
      </c>
      <c r="J60" s="19" t="s">
        <v>1318</v>
      </c>
      <c r="K60" s="19">
        <v>171662</v>
      </c>
      <c r="L60" s="28">
        <v>44963</v>
      </c>
      <c r="M60" s="1" t="s">
        <v>1213</v>
      </c>
      <c r="N60" s="11" t="s">
        <v>1301</v>
      </c>
      <c r="P60" s="12">
        <v>-77.349999999999994</v>
      </c>
      <c r="Q60" s="11"/>
      <c r="R60" s="13">
        <v>2</v>
      </c>
      <c r="S60" s="11"/>
      <c r="T60" s="1" t="s">
        <v>1289</v>
      </c>
      <c r="U60" s="47"/>
    </row>
    <row r="61" spans="1:21" ht="12.75" customHeight="1" x14ac:dyDescent="0.25">
      <c r="A61" s="1" t="s">
        <v>2185</v>
      </c>
      <c r="B61" s="1" t="s">
        <v>2242</v>
      </c>
      <c r="C61" s="18">
        <v>44959</v>
      </c>
      <c r="D61" s="8">
        <v>-96.4</v>
      </c>
      <c r="E61" s="27">
        <v>-10.55</v>
      </c>
      <c r="F61" s="27">
        <v>-85.85</v>
      </c>
      <c r="G61" s="18">
        <v>44959</v>
      </c>
      <c r="H61" s="1" t="s">
        <v>2196</v>
      </c>
      <c r="I61" s="19">
        <v>1662421</v>
      </c>
      <c r="J61" s="19" t="s">
        <v>1300</v>
      </c>
      <c r="K61" s="19">
        <v>171662</v>
      </c>
      <c r="L61" s="28">
        <v>44963</v>
      </c>
      <c r="M61" s="1" t="s">
        <v>1213</v>
      </c>
      <c r="N61" s="11" t="s">
        <v>1301</v>
      </c>
      <c r="P61" s="12">
        <v>-85.85</v>
      </c>
      <c r="Q61" s="11"/>
      <c r="R61" s="13">
        <v>1</v>
      </c>
      <c r="S61" s="11"/>
      <c r="T61" s="1" t="s">
        <v>1289</v>
      </c>
      <c r="U61" s="47"/>
    </row>
    <row r="62" spans="1:21" ht="12.75" customHeight="1" x14ac:dyDescent="0.25">
      <c r="A62" s="1" t="s">
        <v>2185</v>
      </c>
      <c r="B62" s="1" t="s">
        <v>2243</v>
      </c>
      <c r="C62" s="18">
        <v>44959</v>
      </c>
      <c r="D62" s="8">
        <v>-87.6</v>
      </c>
      <c r="E62" s="27">
        <v>-10.25</v>
      </c>
      <c r="F62" s="27">
        <v>-77.349999999999994</v>
      </c>
      <c r="G62" s="18">
        <v>44959</v>
      </c>
      <c r="H62" s="1" t="s">
        <v>2197</v>
      </c>
      <c r="I62" s="19">
        <v>1662420</v>
      </c>
      <c r="J62" s="19" t="s">
        <v>1318</v>
      </c>
      <c r="K62" s="19">
        <v>171662</v>
      </c>
      <c r="L62" s="28">
        <v>44963</v>
      </c>
      <c r="M62" s="1" t="s">
        <v>1213</v>
      </c>
      <c r="N62" s="11" t="s">
        <v>1301</v>
      </c>
      <c r="P62" s="12">
        <v>-77.349999999999994</v>
      </c>
      <c r="Q62" s="11"/>
      <c r="R62" s="13">
        <v>1</v>
      </c>
      <c r="S62" s="11"/>
      <c r="T62" s="1" t="s">
        <v>1289</v>
      </c>
      <c r="U62" s="47"/>
    </row>
    <row r="63" spans="1:21" ht="12.75" customHeight="1" x14ac:dyDescent="0.25">
      <c r="A63" s="1" t="s">
        <v>2185</v>
      </c>
      <c r="B63" s="1" t="s">
        <v>2244</v>
      </c>
      <c r="C63" s="18">
        <v>44959</v>
      </c>
      <c r="D63" s="8">
        <v>-87.6</v>
      </c>
      <c r="E63" s="27">
        <v>-10.25</v>
      </c>
      <c r="F63" s="27">
        <v>-77.349999999999994</v>
      </c>
      <c r="G63" s="18">
        <v>44959</v>
      </c>
      <c r="H63" s="1" t="s">
        <v>2198</v>
      </c>
      <c r="I63" s="19">
        <v>1662420</v>
      </c>
      <c r="J63" s="19" t="s">
        <v>1318</v>
      </c>
      <c r="K63" s="19">
        <v>171662</v>
      </c>
      <c r="L63" s="28">
        <v>44963</v>
      </c>
      <c r="M63" s="1" t="s">
        <v>1213</v>
      </c>
      <c r="N63" s="11" t="s">
        <v>1301</v>
      </c>
      <c r="P63" s="12">
        <v>-77.349999999999994</v>
      </c>
      <c r="Q63" s="11"/>
      <c r="R63" s="13">
        <v>1</v>
      </c>
      <c r="S63" s="11"/>
      <c r="T63" s="1" t="s">
        <v>1289</v>
      </c>
      <c r="U63" s="47"/>
    </row>
    <row r="64" spans="1:21" ht="12.75" customHeight="1" x14ac:dyDescent="0.25">
      <c r="A64" s="1" t="s">
        <v>2185</v>
      </c>
      <c r="B64" s="1" t="s">
        <v>2244</v>
      </c>
      <c r="C64" s="18">
        <v>44959</v>
      </c>
      <c r="D64" s="8">
        <v>-96.4</v>
      </c>
      <c r="E64" s="27">
        <v>-10.55</v>
      </c>
      <c r="F64" s="27">
        <v>-85.85</v>
      </c>
      <c r="G64" s="18">
        <v>44959</v>
      </c>
      <c r="H64" s="1" t="s">
        <v>2198</v>
      </c>
      <c r="I64" s="19">
        <v>1662422</v>
      </c>
      <c r="J64" s="19" t="s">
        <v>1327</v>
      </c>
      <c r="K64" s="19">
        <v>171662</v>
      </c>
      <c r="L64" s="28">
        <v>44963</v>
      </c>
      <c r="M64" s="1" t="s">
        <v>1213</v>
      </c>
      <c r="N64" s="11" t="s">
        <v>1301</v>
      </c>
      <c r="P64" s="12">
        <v>-85.85</v>
      </c>
      <c r="Q64" s="11"/>
      <c r="R64" s="13">
        <v>1</v>
      </c>
      <c r="S64" s="11"/>
      <c r="T64" s="1" t="s">
        <v>1289</v>
      </c>
      <c r="U64" s="47"/>
    </row>
    <row r="65" spans="1:21" ht="12.75" customHeight="1" x14ac:dyDescent="0.25">
      <c r="A65" s="1" t="s">
        <v>2185</v>
      </c>
      <c r="B65" s="1" t="s">
        <v>2245</v>
      </c>
      <c r="C65" s="18">
        <v>44959</v>
      </c>
      <c r="D65" s="8">
        <v>-70.62</v>
      </c>
      <c r="E65" s="27">
        <v>0</v>
      </c>
      <c r="F65" s="27">
        <v>-70.62</v>
      </c>
      <c r="G65" s="18">
        <v>44959</v>
      </c>
      <c r="H65" s="1" t="s">
        <v>2199</v>
      </c>
      <c r="I65" s="19">
        <v>1585901</v>
      </c>
      <c r="J65" s="19" t="s">
        <v>1347</v>
      </c>
      <c r="K65" s="19">
        <v>171662</v>
      </c>
      <c r="L65" s="28">
        <v>44963</v>
      </c>
      <c r="M65" s="1" t="s">
        <v>1213</v>
      </c>
      <c r="N65" s="11" t="s">
        <v>1291</v>
      </c>
      <c r="P65" s="12">
        <v>-70.62</v>
      </c>
      <c r="Q65" s="11"/>
      <c r="R65" s="13">
        <v>1</v>
      </c>
      <c r="S65" s="11"/>
      <c r="T65" s="1" t="s">
        <v>1289</v>
      </c>
      <c r="U65" s="47"/>
    </row>
    <row r="66" spans="1:21" ht="12.75" customHeight="1" x14ac:dyDescent="0.25">
      <c r="A66" s="1" t="s">
        <v>2185</v>
      </c>
      <c r="B66" s="1" t="s">
        <v>2246</v>
      </c>
      <c r="C66" s="18">
        <v>44959</v>
      </c>
      <c r="D66" s="8">
        <v>-96.4</v>
      </c>
      <c r="E66" s="27">
        <v>-10.55</v>
      </c>
      <c r="F66" s="27">
        <v>-85.85</v>
      </c>
      <c r="G66" s="18">
        <v>44959</v>
      </c>
      <c r="H66" s="1" t="s">
        <v>2200</v>
      </c>
      <c r="I66" s="19">
        <v>1662422</v>
      </c>
      <c r="J66" s="19" t="s">
        <v>1327</v>
      </c>
      <c r="K66" s="19">
        <v>171662</v>
      </c>
      <c r="L66" s="28">
        <v>44963</v>
      </c>
      <c r="M66" s="1" t="s">
        <v>1213</v>
      </c>
      <c r="N66" s="11" t="s">
        <v>1301</v>
      </c>
      <c r="P66" s="12">
        <v>-85.85</v>
      </c>
      <c r="Q66" s="11"/>
      <c r="R66" s="13">
        <v>1</v>
      </c>
      <c r="S66" s="11"/>
      <c r="T66" s="1" t="s">
        <v>1289</v>
      </c>
      <c r="U66" s="47"/>
    </row>
    <row r="67" spans="1:21" ht="12.75" customHeight="1" x14ac:dyDescent="0.25">
      <c r="A67" s="1" t="s">
        <v>2185</v>
      </c>
      <c r="B67" s="1" t="s">
        <v>2247</v>
      </c>
      <c r="C67" s="18">
        <v>44959</v>
      </c>
      <c r="D67" s="8">
        <v>-87.6</v>
      </c>
      <c r="E67" s="27">
        <v>-10.25</v>
      </c>
      <c r="F67" s="27">
        <v>-77.349999999999994</v>
      </c>
      <c r="G67" s="18">
        <v>44959</v>
      </c>
      <c r="H67" s="1" t="s">
        <v>2201</v>
      </c>
      <c r="I67" s="19">
        <v>1662420</v>
      </c>
      <c r="J67" s="19" t="s">
        <v>1318</v>
      </c>
      <c r="K67" s="19">
        <v>171662</v>
      </c>
      <c r="L67" s="28">
        <v>44963</v>
      </c>
      <c r="M67" s="1" t="s">
        <v>1213</v>
      </c>
      <c r="N67" s="11" t="s">
        <v>1301</v>
      </c>
      <c r="P67" s="12">
        <v>-77.349999999999994</v>
      </c>
      <c r="Q67" s="11"/>
      <c r="R67" s="13">
        <v>1</v>
      </c>
      <c r="S67" s="11"/>
      <c r="T67" s="1" t="s">
        <v>1289</v>
      </c>
      <c r="U67" s="47"/>
    </row>
    <row r="68" spans="1:21" ht="12.75" customHeight="1" x14ac:dyDescent="0.25">
      <c r="A68" s="1" t="s">
        <v>2185</v>
      </c>
      <c r="B68" s="1" t="s">
        <v>2247</v>
      </c>
      <c r="C68" s="18">
        <v>44959</v>
      </c>
      <c r="D68" s="8">
        <v>-96.4</v>
      </c>
      <c r="E68" s="27">
        <v>-10.55</v>
      </c>
      <c r="F68" s="27">
        <v>-85.85</v>
      </c>
      <c r="G68" s="18">
        <v>44959</v>
      </c>
      <c r="H68" s="1" t="s">
        <v>2201</v>
      </c>
      <c r="I68" s="19">
        <v>1662422</v>
      </c>
      <c r="J68" s="19" t="s">
        <v>1327</v>
      </c>
      <c r="K68" s="19">
        <v>171662</v>
      </c>
      <c r="L68" s="28">
        <v>44963</v>
      </c>
      <c r="M68" s="1" t="s">
        <v>1213</v>
      </c>
      <c r="N68" s="11" t="s">
        <v>1301</v>
      </c>
      <c r="P68" s="12">
        <v>-85.85</v>
      </c>
      <c r="Q68" s="11"/>
      <c r="R68" s="13">
        <v>1</v>
      </c>
      <c r="S68" s="11"/>
      <c r="T68" s="1" t="s">
        <v>1289</v>
      </c>
      <c r="U68" s="47"/>
    </row>
    <row r="69" spans="1:21" ht="12.75" customHeight="1" x14ac:dyDescent="0.25">
      <c r="A69" s="1" t="s">
        <v>2185</v>
      </c>
      <c r="B69" s="1" t="s">
        <v>2248</v>
      </c>
      <c r="C69" s="18">
        <v>44959</v>
      </c>
      <c r="D69" s="8">
        <v>-39</v>
      </c>
      <c r="E69" s="27">
        <v>0</v>
      </c>
      <c r="F69" s="27">
        <v>-39</v>
      </c>
      <c r="G69" s="18">
        <v>44959</v>
      </c>
      <c r="H69" s="1" t="s">
        <v>2202</v>
      </c>
      <c r="I69" s="19">
        <v>1529947</v>
      </c>
      <c r="J69" s="19" t="s">
        <v>1294</v>
      </c>
      <c r="K69" s="19">
        <v>171662</v>
      </c>
      <c r="L69" s="28">
        <v>44963</v>
      </c>
      <c r="M69" s="1" t="s">
        <v>1213</v>
      </c>
      <c r="N69" s="11" t="s">
        <v>1291</v>
      </c>
      <c r="P69" s="12">
        <v>-39</v>
      </c>
      <c r="Q69" s="11"/>
      <c r="R69" s="13">
        <v>1</v>
      </c>
      <c r="S69" s="11"/>
      <c r="T69" s="1" t="s">
        <v>1289</v>
      </c>
      <c r="U69" s="47"/>
    </row>
    <row r="70" spans="1:21" ht="12.75" customHeight="1" x14ac:dyDescent="0.25">
      <c r="A70" s="1" t="s">
        <v>2185</v>
      </c>
      <c r="B70" s="1" t="s">
        <v>2249</v>
      </c>
      <c r="C70" s="18">
        <v>44959</v>
      </c>
      <c r="D70" s="8">
        <v>-25.55</v>
      </c>
      <c r="E70" s="27">
        <v>0</v>
      </c>
      <c r="F70" s="27">
        <v>-25.55</v>
      </c>
      <c r="G70" s="18">
        <v>44959</v>
      </c>
      <c r="H70" s="1" t="s">
        <v>2203</v>
      </c>
      <c r="I70" s="19">
        <v>1516597</v>
      </c>
      <c r="J70" s="19" t="s">
        <v>1303</v>
      </c>
      <c r="K70" s="19">
        <v>171662</v>
      </c>
      <c r="L70" s="28">
        <v>44963</v>
      </c>
      <c r="M70" s="1" t="s">
        <v>1213</v>
      </c>
      <c r="N70" s="11" t="s">
        <v>1291</v>
      </c>
      <c r="P70" s="12">
        <v>-25.55</v>
      </c>
      <c r="Q70" s="11"/>
      <c r="R70" s="13">
        <v>1</v>
      </c>
      <c r="S70" s="11"/>
      <c r="T70" s="1" t="s">
        <v>1289</v>
      </c>
      <c r="U70" s="47"/>
    </row>
    <row r="71" spans="1:21" ht="12.75" customHeight="1" x14ac:dyDescent="0.25">
      <c r="A71" s="1" t="s">
        <v>2185</v>
      </c>
      <c r="B71" s="1" t="s">
        <v>2249</v>
      </c>
      <c r="C71" s="18">
        <v>44959</v>
      </c>
      <c r="D71" s="8">
        <v>-64.47</v>
      </c>
      <c r="E71" s="27">
        <v>0</v>
      </c>
      <c r="F71" s="27">
        <v>-64.47</v>
      </c>
      <c r="G71" s="18">
        <v>44959</v>
      </c>
      <c r="H71" s="1" t="s">
        <v>2203</v>
      </c>
      <c r="I71" s="19">
        <v>1585795</v>
      </c>
      <c r="J71" s="19" t="s">
        <v>1290</v>
      </c>
      <c r="K71" s="19">
        <v>171662</v>
      </c>
      <c r="L71" s="28">
        <v>44963</v>
      </c>
      <c r="M71" s="1" t="s">
        <v>1213</v>
      </c>
      <c r="N71" s="11" t="s">
        <v>1291</v>
      </c>
      <c r="P71" s="12">
        <v>-64.47</v>
      </c>
      <c r="Q71" s="11"/>
      <c r="R71" s="13">
        <v>1</v>
      </c>
      <c r="S71" s="11"/>
      <c r="T71" s="1" t="s">
        <v>1289</v>
      </c>
      <c r="U71" s="47"/>
    </row>
    <row r="72" spans="1:21" ht="12.75" customHeight="1" x14ac:dyDescent="0.25">
      <c r="A72" s="1" t="s">
        <v>2185</v>
      </c>
      <c r="B72" s="1" t="s">
        <v>2250</v>
      </c>
      <c r="C72" s="18">
        <v>44959</v>
      </c>
      <c r="D72" s="8">
        <v>-42.04</v>
      </c>
      <c r="E72" s="27">
        <v>-10.44</v>
      </c>
      <c r="F72" s="27">
        <v>-31.6</v>
      </c>
      <c r="G72" s="18">
        <v>44959</v>
      </c>
      <c r="H72" s="1" t="s">
        <v>2204</v>
      </c>
      <c r="I72" s="19">
        <v>1540787</v>
      </c>
      <c r="J72" s="19" t="s">
        <v>1341</v>
      </c>
      <c r="K72" s="19">
        <v>171662</v>
      </c>
      <c r="L72" s="28">
        <v>44963</v>
      </c>
      <c r="M72" s="1" t="s">
        <v>1213</v>
      </c>
      <c r="N72" s="11" t="s">
        <v>1298</v>
      </c>
      <c r="P72" s="12">
        <v>-31.6</v>
      </c>
      <c r="Q72" s="11"/>
      <c r="R72" s="13">
        <v>1</v>
      </c>
      <c r="S72" s="11"/>
      <c r="T72" s="1" t="s">
        <v>1289</v>
      </c>
      <c r="U72" s="47"/>
    </row>
    <row r="73" spans="1:21" ht="12.75" customHeight="1" x14ac:dyDescent="0.25">
      <c r="A73" s="1" t="s">
        <v>2185</v>
      </c>
      <c r="B73" s="1" t="s">
        <v>2251</v>
      </c>
      <c r="C73" s="18">
        <v>44959</v>
      </c>
      <c r="D73" s="8">
        <v>-38.08</v>
      </c>
      <c r="E73" s="27">
        <v>-9.93</v>
      </c>
      <c r="F73" s="27">
        <v>-28.15</v>
      </c>
      <c r="G73" s="18">
        <v>44959</v>
      </c>
      <c r="H73" s="1" t="s">
        <v>2205</v>
      </c>
      <c r="I73" s="19">
        <v>1540783</v>
      </c>
      <c r="J73" s="19" t="s">
        <v>1317</v>
      </c>
      <c r="K73" s="19">
        <v>171662</v>
      </c>
      <c r="L73" s="28">
        <v>44963</v>
      </c>
      <c r="M73" s="1" t="s">
        <v>1213</v>
      </c>
      <c r="N73" s="11" t="s">
        <v>1298</v>
      </c>
      <c r="P73" s="12">
        <v>-28.15</v>
      </c>
      <c r="Q73" s="11"/>
      <c r="R73" s="13">
        <v>1</v>
      </c>
      <c r="S73" s="11"/>
      <c r="T73" s="1" t="s">
        <v>1289</v>
      </c>
      <c r="U73" s="47"/>
    </row>
    <row r="74" spans="1:21" ht="12.75" customHeight="1" x14ac:dyDescent="0.25">
      <c r="A74" s="1" t="s">
        <v>2185</v>
      </c>
      <c r="B74" s="1" t="s">
        <v>2251</v>
      </c>
      <c r="C74" s="18">
        <v>44959</v>
      </c>
      <c r="D74" s="8">
        <v>-42.04</v>
      </c>
      <c r="E74" s="27">
        <v>-10.44</v>
      </c>
      <c r="F74" s="27">
        <v>-31.6</v>
      </c>
      <c r="G74" s="18">
        <v>44959</v>
      </c>
      <c r="H74" s="1" t="s">
        <v>2205</v>
      </c>
      <c r="I74" s="19">
        <v>1593358</v>
      </c>
      <c r="J74" s="19" t="s">
        <v>1322</v>
      </c>
      <c r="K74" s="19">
        <v>171662</v>
      </c>
      <c r="L74" s="28">
        <v>44963</v>
      </c>
      <c r="M74" s="1" t="s">
        <v>1213</v>
      </c>
      <c r="N74" s="11" t="s">
        <v>1298</v>
      </c>
      <c r="P74" s="12">
        <v>-31.6</v>
      </c>
      <c r="Q74" s="11"/>
      <c r="R74" s="13">
        <v>1</v>
      </c>
      <c r="S74" s="11"/>
      <c r="T74" s="1" t="s">
        <v>1289</v>
      </c>
      <c r="U74" s="47"/>
    </row>
    <row r="75" spans="1:21" ht="12.75" customHeight="1" x14ac:dyDescent="0.25">
      <c r="A75" s="1" t="s">
        <v>2185</v>
      </c>
      <c r="B75" s="1" t="s">
        <v>2251</v>
      </c>
      <c r="C75" s="18">
        <v>44959</v>
      </c>
      <c r="D75" s="8">
        <v>-96.4</v>
      </c>
      <c r="E75" s="27">
        <v>-10.55</v>
      </c>
      <c r="F75" s="27">
        <v>-85.85</v>
      </c>
      <c r="G75" s="18">
        <v>44959</v>
      </c>
      <c r="H75" s="1" t="s">
        <v>2205</v>
      </c>
      <c r="I75" s="19">
        <v>1662422</v>
      </c>
      <c r="J75" s="19" t="s">
        <v>1327</v>
      </c>
      <c r="K75" s="19">
        <v>171662</v>
      </c>
      <c r="L75" s="28">
        <v>44963</v>
      </c>
      <c r="M75" s="1" t="s">
        <v>1213</v>
      </c>
      <c r="N75" s="11" t="s">
        <v>1301</v>
      </c>
      <c r="P75" s="12">
        <v>-85.85</v>
      </c>
      <c r="Q75" s="11"/>
      <c r="R75" s="13">
        <v>1</v>
      </c>
      <c r="S75" s="11"/>
      <c r="T75" s="1" t="s">
        <v>1289</v>
      </c>
      <c r="U75" s="47"/>
    </row>
    <row r="76" spans="1:21" ht="12.75" customHeight="1" x14ac:dyDescent="0.25">
      <c r="A76" s="1" t="s">
        <v>2185</v>
      </c>
      <c r="B76" s="1" t="s">
        <v>2252</v>
      </c>
      <c r="C76" s="18">
        <v>44959</v>
      </c>
      <c r="D76" s="8">
        <v>-42.07</v>
      </c>
      <c r="E76" s="27">
        <v>0</v>
      </c>
      <c r="F76" s="27">
        <v>-42.07</v>
      </c>
      <c r="G76" s="18">
        <v>44959</v>
      </c>
      <c r="H76" s="1" t="s">
        <v>2206</v>
      </c>
      <c r="I76" s="19">
        <v>1514691</v>
      </c>
      <c r="J76" s="19" t="s">
        <v>1293</v>
      </c>
      <c r="K76" s="19">
        <v>171662</v>
      </c>
      <c r="L76" s="28">
        <v>44963</v>
      </c>
      <c r="M76" s="1" t="s">
        <v>1213</v>
      </c>
      <c r="N76" s="11" t="s">
        <v>1291</v>
      </c>
      <c r="P76" s="12">
        <v>-42.07</v>
      </c>
      <c r="Q76" s="11"/>
      <c r="R76" s="13">
        <v>1</v>
      </c>
      <c r="S76" s="11"/>
      <c r="T76" s="1" t="s">
        <v>1289</v>
      </c>
      <c r="U76" s="47"/>
    </row>
    <row r="77" spans="1:21" ht="12.75" customHeight="1" x14ac:dyDescent="0.25">
      <c r="A77" s="1" t="s">
        <v>2207</v>
      </c>
      <c r="B77" s="1" t="s">
        <v>2253</v>
      </c>
      <c r="C77" s="18">
        <v>44960</v>
      </c>
      <c r="D77" s="8">
        <v>-92.93</v>
      </c>
      <c r="E77" s="27">
        <v>-30.66</v>
      </c>
      <c r="F77" s="27">
        <v>-62.27</v>
      </c>
      <c r="G77" s="18">
        <v>44960</v>
      </c>
      <c r="H77" s="1" t="s">
        <v>2208</v>
      </c>
      <c r="I77" s="19">
        <v>1339335</v>
      </c>
      <c r="J77" s="19" t="s">
        <v>1314</v>
      </c>
      <c r="K77" s="19">
        <v>12212659</v>
      </c>
      <c r="L77" s="28">
        <v>44964</v>
      </c>
      <c r="M77" s="1" t="s">
        <v>187</v>
      </c>
      <c r="N77" s="11" t="s">
        <v>1301</v>
      </c>
      <c r="P77" s="12">
        <v>-62.27</v>
      </c>
      <c r="Q77" s="11"/>
      <c r="R77" s="13">
        <v>1</v>
      </c>
      <c r="S77" s="11"/>
      <c r="T77" s="1" t="s">
        <v>1289</v>
      </c>
      <c r="U77" s="47"/>
    </row>
    <row r="78" spans="1:21" ht="12.75" customHeight="1" x14ac:dyDescent="0.25">
      <c r="A78" s="1" t="s">
        <v>2207</v>
      </c>
      <c r="B78" s="1" t="s">
        <v>2254</v>
      </c>
      <c r="C78" s="18">
        <v>44960</v>
      </c>
      <c r="D78" s="8">
        <v>-85.42</v>
      </c>
      <c r="E78" s="27">
        <v>-30.29</v>
      </c>
      <c r="F78" s="27">
        <v>-55.13</v>
      </c>
      <c r="G78" s="18">
        <v>44960</v>
      </c>
      <c r="H78" s="1" t="s">
        <v>2209</v>
      </c>
      <c r="I78" s="19">
        <v>1339333</v>
      </c>
      <c r="J78" s="19" t="s">
        <v>1337</v>
      </c>
      <c r="K78" s="19">
        <v>12212659</v>
      </c>
      <c r="L78" s="28">
        <v>44964</v>
      </c>
      <c r="M78" s="1" t="s">
        <v>187</v>
      </c>
      <c r="N78" s="11" t="s">
        <v>1301</v>
      </c>
      <c r="P78" s="12">
        <v>-55.13</v>
      </c>
      <c r="Q78" s="11"/>
      <c r="R78" s="13">
        <v>1</v>
      </c>
      <c r="S78" s="11"/>
      <c r="T78" s="1" t="s">
        <v>1289</v>
      </c>
      <c r="U78" s="47"/>
    </row>
    <row r="79" spans="1:21" ht="12.75" customHeight="1" x14ac:dyDescent="0.25">
      <c r="A79" s="1" t="s">
        <v>2207</v>
      </c>
      <c r="B79" s="1" t="s">
        <v>2255</v>
      </c>
      <c r="C79" s="18">
        <v>44962</v>
      </c>
      <c r="D79" s="8">
        <v>-25.55</v>
      </c>
      <c r="E79" s="27">
        <v>0</v>
      </c>
      <c r="F79" s="27">
        <v>-25.55</v>
      </c>
      <c r="G79" s="18">
        <v>44962</v>
      </c>
      <c r="H79" s="1" t="s">
        <v>2210</v>
      </c>
      <c r="I79" s="19">
        <v>1516597</v>
      </c>
      <c r="J79" s="19" t="s">
        <v>1303</v>
      </c>
      <c r="K79" s="19">
        <v>171672</v>
      </c>
      <c r="L79" s="28">
        <v>44964</v>
      </c>
      <c r="M79" s="1" t="s">
        <v>1213</v>
      </c>
      <c r="N79" s="11" t="s">
        <v>1291</v>
      </c>
      <c r="P79" s="12">
        <v>-25.55</v>
      </c>
      <c r="Q79" s="11"/>
      <c r="R79" s="13">
        <v>1</v>
      </c>
      <c r="S79" s="11"/>
      <c r="T79" s="1" t="s">
        <v>1289</v>
      </c>
      <c r="U79" s="47"/>
    </row>
    <row r="80" spans="1:21" ht="12.75" customHeight="1" x14ac:dyDescent="0.25">
      <c r="A80" s="1" t="s">
        <v>2207</v>
      </c>
      <c r="B80" s="1" t="s">
        <v>2256</v>
      </c>
      <c r="C80" s="18">
        <v>44960</v>
      </c>
      <c r="D80" s="8">
        <v>-77.430000000000007</v>
      </c>
      <c r="E80" s="27">
        <v>-15.16</v>
      </c>
      <c r="F80" s="27">
        <v>-62.27</v>
      </c>
      <c r="G80" s="18">
        <v>44960</v>
      </c>
      <c r="H80" s="1" t="s">
        <v>2211</v>
      </c>
      <c r="I80" s="19">
        <v>1339334</v>
      </c>
      <c r="J80" s="19" t="s">
        <v>1331</v>
      </c>
      <c r="K80" s="19">
        <v>171672</v>
      </c>
      <c r="L80" s="28">
        <v>44964</v>
      </c>
      <c r="M80" s="1" t="s">
        <v>1213</v>
      </c>
      <c r="N80" s="11" t="s">
        <v>1301</v>
      </c>
      <c r="P80" s="12">
        <v>-62.27</v>
      </c>
      <c r="Q80" s="11"/>
      <c r="R80" s="13">
        <v>1</v>
      </c>
      <c r="S80" s="11"/>
      <c r="T80" s="1" t="s">
        <v>1289</v>
      </c>
      <c r="U80" s="47"/>
    </row>
    <row r="81" spans="1:21" ht="12.75" customHeight="1" x14ac:dyDescent="0.25">
      <c r="A81" s="1" t="s">
        <v>2207</v>
      </c>
      <c r="B81" s="1" t="s">
        <v>2257</v>
      </c>
      <c r="C81" s="18">
        <v>44962</v>
      </c>
      <c r="D81" s="8">
        <v>-96.4</v>
      </c>
      <c r="E81" s="27">
        <v>-10.55</v>
      </c>
      <c r="F81" s="27">
        <v>-85.85</v>
      </c>
      <c r="G81" s="18">
        <v>44962</v>
      </c>
      <c r="H81" s="1" t="s">
        <v>2212</v>
      </c>
      <c r="I81" s="19">
        <v>1662421</v>
      </c>
      <c r="J81" s="19" t="s">
        <v>1300</v>
      </c>
      <c r="K81" s="19">
        <v>171672</v>
      </c>
      <c r="L81" s="28">
        <v>44964</v>
      </c>
      <c r="M81" s="1" t="s">
        <v>1213</v>
      </c>
      <c r="N81" s="11" t="s">
        <v>1301</v>
      </c>
      <c r="P81" s="12">
        <v>-85.85</v>
      </c>
      <c r="Q81" s="11"/>
      <c r="R81" s="13">
        <v>1</v>
      </c>
      <c r="S81" s="11"/>
      <c r="T81" s="1" t="s">
        <v>1289</v>
      </c>
      <c r="U81" s="47"/>
    </row>
    <row r="82" spans="1:21" ht="12.75" customHeight="1" x14ac:dyDescent="0.25">
      <c r="A82" s="1" t="s">
        <v>2207</v>
      </c>
      <c r="B82" s="1" t="s">
        <v>2258</v>
      </c>
      <c r="C82" s="18">
        <v>44961</v>
      </c>
      <c r="D82" s="8">
        <v>-70.62</v>
      </c>
      <c r="E82" s="27">
        <v>0</v>
      </c>
      <c r="F82" s="27">
        <v>-70.62</v>
      </c>
      <c r="G82" s="18">
        <v>44961</v>
      </c>
      <c r="H82" s="1" t="s">
        <v>2213</v>
      </c>
      <c r="I82" s="19">
        <v>1585900</v>
      </c>
      <c r="J82" s="19" t="s">
        <v>1320</v>
      </c>
      <c r="K82" s="19">
        <v>171672</v>
      </c>
      <c r="L82" s="28">
        <v>44964</v>
      </c>
      <c r="M82" s="1" t="s">
        <v>1213</v>
      </c>
      <c r="N82" s="11" t="s">
        <v>1291</v>
      </c>
      <c r="P82" s="12">
        <v>-70.62</v>
      </c>
      <c r="Q82" s="11"/>
      <c r="R82" s="13">
        <v>1</v>
      </c>
      <c r="S82" s="11"/>
      <c r="T82" s="1" t="s">
        <v>1289</v>
      </c>
      <c r="U82" s="47"/>
    </row>
    <row r="83" spans="1:21" ht="12.75" customHeight="1" x14ac:dyDescent="0.25">
      <c r="A83" s="1" t="s">
        <v>2207</v>
      </c>
      <c r="B83" s="1" t="s">
        <v>2259</v>
      </c>
      <c r="C83" s="18">
        <v>44962</v>
      </c>
      <c r="D83" s="8">
        <v>-25.55</v>
      </c>
      <c r="E83" s="27">
        <v>0</v>
      </c>
      <c r="F83" s="27">
        <v>-25.55</v>
      </c>
      <c r="G83" s="18">
        <v>44962</v>
      </c>
      <c r="H83" s="1" t="s">
        <v>2214</v>
      </c>
      <c r="I83" s="19">
        <v>1516597</v>
      </c>
      <c r="J83" s="19" t="s">
        <v>1303</v>
      </c>
      <c r="K83" s="19">
        <v>171672</v>
      </c>
      <c r="L83" s="28">
        <v>44964</v>
      </c>
      <c r="M83" s="1" t="s">
        <v>1213</v>
      </c>
      <c r="N83" s="11" t="s">
        <v>1291</v>
      </c>
      <c r="P83" s="12">
        <v>-25.55</v>
      </c>
      <c r="Q83" s="11"/>
      <c r="R83" s="13">
        <v>1</v>
      </c>
      <c r="S83" s="11"/>
      <c r="T83" s="1" t="s">
        <v>1289</v>
      </c>
      <c r="U83" s="47"/>
    </row>
    <row r="84" spans="1:21" ht="12.75" customHeight="1" x14ac:dyDescent="0.25">
      <c r="A84" s="1" t="s">
        <v>2207</v>
      </c>
      <c r="B84" s="1" t="s">
        <v>2260</v>
      </c>
      <c r="C84" s="18">
        <v>44960</v>
      </c>
      <c r="D84" s="8">
        <v>-42.07</v>
      </c>
      <c r="E84" s="27">
        <v>0</v>
      </c>
      <c r="F84" s="27">
        <v>-42.07</v>
      </c>
      <c r="G84" s="18">
        <v>44960</v>
      </c>
      <c r="H84" s="1" t="s">
        <v>2215</v>
      </c>
      <c r="I84" s="19">
        <v>1514683</v>
      </c>
      <c r="J84" s="19" t="s">
        <v>1346</v>
      </c>
      <c r="K84" s="19">
        <v>171672</v>
      </c>
      <c r="L84" s="28">
        <v>44964</v>
      </c>
      <c r="M84" s="1" t="s">
        <v>1213</v>
      </c>
      <c r="N84" s="11" t="s">
        <v>1291</v>
      </c>
      <c r="P84" s="12">
        <v>-42.07</v>
      </c>
      <c r="Q84" s="11"/>
      <c r="R84" s="13">
        <v>1</v>
      </c>
      <c r="S84" s="11"/>
      <c r="T84" s="1" t="s">
        <v>1289</v>
      </c>
      <c r="U84" s="47"/>
    </row>
    <row r="85" spans="1:21" ht="12.75" customHeight="1" x14ac:dyDescent="0.25">
      <c r="A85" s="1" t="s">
        <v>2207</v>
      </c>
      <c r="B85" s="1" t="s">
        <v>2261</v>
      </c>
      <c r="C85" s="18">
        <v>44960</v>
      </c>
      <c r="D85" s="8">
        <v>-25.74</v>
      </c>
      <c r="E85" s="27">
        <v>-8.59</v>
      </c>
      <c r="F85" s="27">
        <v>-17.149999999999999</v>
      </c>
      <c r="G85" s="18">
        <v>44960</v>
      </c>
      <c r="H85" s="1" t="s">
        <v>2216</v>
      </c>
      <c r="I85" s="19">
        <v>1408974</v>
      </c>
      <c r="J85" s="19" t="s">
        <v>1333</v>
      </c>
      <c r="K85" s="19">
        <v>171672</v>
      </c>
      <c r="L85" s="28">
        <v>44964</v>
      </c>
      <c r="M85" s="1" t="s">
        <v>1213</v>
      </c>
      <c r="N85" s="11" t="s">
        <v>1311</v>
      </c>
      <c r="P85" s="12">
        <v>-17.149999999999999</v>
      </c>
      <c r="Q85" s="11"/>
      <c r="R85" s="13">
        <v>1</v>
      </c>
      <c r="S85" s="11"/>
      <c r="T85" s="1" t="s">
        <v>1289</v>
      </c>
      <c r="U85" s="47"/>
    </row>
    <row r="86" spans="1:21" ht="12.75" customHeight="1" x14ac:dyDescent="0.25">
      <c r="A86" s="1" t="s">
        <v>2207</v>
      </c>
      <c r="B86" s="1" t="s">
        <v>2262</v>
      </c>
      <c r="C86" s="18">
        <v>44962</v>
      </c>
      <c r="D86" s="8">
        <v>-96.4</v>
      </c>
      <c r="E86" s="27">
        <v>-10.55</v>
      </c>
      <c r="F86" s="27">
        <v>-85.85</v>
      </c>
      <c r="G86" s="18">
        <v>44962</v>
      </c>
      <c r="H86" s="1" t="s">
        <v>2217</v>
      </c>
      <c r="I86" s="19">
        <v>1662422</v>
      </c>
      <c r="J86" s="19" t="s">
        <v>1327</v>
      </c>
      <c r="K86" s="19">
        <v>171672</v>
      </c>
      <c r="L86" s="28">
        <v>44964</v>
      </c>
      <c r="M86" s="1" t="s">
        <v>1213</v>
      </c>
      <c r="N86" s="11" t="s">
        <v>1301</v>
      </c>
      <c r="P86" s="12">
        <v>-85.85</v>
      </c>
      <c r="Q86" s="11"/>
      <c r="R86" s="13">
        <v>1</v>
      </c>
      <c r="S86" s="11"/>
      <c r="T86" s="1" t="s">
        <v>1289</v>
      </c>
      <c r="U86" s="47"/>
    </row>
    <row r="87" spans="1:21" ht="12.75" customHeight="1" x14ac:dyDescent="0.25">
      <c r="A87" s="1" t="s">
        <v>2207</v>
      </c>
      <c r="B87" s="1" t="s">
        <v>2263</v>
      </c>
      <c r="C87" s="18">
        <v>44962</v>
      </c>
      <c r="D87" s="8">
        <v>-70.62</v>
      </c>
      <c r="E87" s="27">
        <v>0</v>
      </c>
      <c r="F87" s="27">
        <v>-70.62</v>
      </c>
      <c r="G87" s="18">
        <v>44962</v>
      </c>
      <c r="H87" s="1" t="s">
        <v>2218</v>
      </c>
      <c r="I87" s="19">
        <v>1585900</v>
      </c>
      <c r="J87" s="19" t="s">
        <v>1320</v>
      </c>
      <c r="K87" s="19">
        <v>171672</v>
      </c>
      <c r="L87" s="28">
        <v>44964</v>
      </c>
      <c r="M87" s="1" t="s">
        <v>1213</v>
      </c>
      <c r="N87" s="11" t="s">
        <v>1291</v>
      </c>
      <c r="P87" s="12">
        <v>-70.62</v>
      </c>
      <c r="Q87" s="11"/>
      <c r="R87" s="13">
        <v>1</v>
      </c>
      <c r="S87" s="11"/>
      <c r="T87" s="1" t="s">
        <v>1289</v>
      </c>
      <c r="U87" s="47"/>
    </row>
    <row r="88" spans="1:21" ht="12.75" customHeight="1" x14ac:dyDescent="0.25">
      <c r="A88" s="1" t="s">
        <v>2207</v>
      </c>
      <c r="B88" s="1" t="s">
        <v>2264</v>
      </c>
      <c r="C88" s="18">
        <v>44960</v>
      </c>
      <c r="D88" s="8">
        <v>-64.47</v>
      </c>
      <c r="E88" s="27">
        <v>0</v>
      </c>
      <c r="F88" s="27">
        <v>-64.47</v>
      </c>
      <c r="G88" s="18">
        <v>44960</v>
      </c>
      <c r="H88" s="1" t="s">
        <v>2219</v>
      </c>
      <c r="I88" s="19">
        <v>1585673</v>
      </c>
      <c r="J88" s="19" t="s">
        <v>1349</v>
      </c>
      <c r="K88" s="19">
        <v>171672</v>
      </c>
      <c r="L88" s="28">
        <v>44964</v>
      </c>
      <c r="M88" s="1" t="s">
        <v>1213</v>
      </c>
      <c r="N88" s="11" t="s">
        <v>1291</v>
      </c>
      <c r="P88" s="12">
        <v>-64.47</v>
      </c>
      <c r="Q88" s="11"/>
      <c r="R88" s="13">
        <v>1</v>
      </c>
      <c r="S88" s="11"/>
      <c r="T88" s="1" t="s">
        <v>1289</v>
      </c>
      <c r="U88" s="47"/>
    </row>
    <row r="89" spans="1:21" ht="12.75" customHeight="1" x14ac:dyDescent="0.25">
      <c r="A89" s="1" t="s">
        <v>2207</v>
      </c>
      <c r="B89" s="1" t="s">
        <v>2264</v>
      </c>
      <c r="C89" s="18">
        <v>44960</v>
      </c>
      <c r="D89" s="8">
        <v>-64.47</v>
      </c>
      <c r="E89" s="27">
        <v>0</v>
      </c>
      <c r="F89" s="27">
        <v>-64.47</v>
      </c>
      <c r="G89" s="18">
        <v>44960</v>
      </c>
      <c r="H89" s="1" t="s">
        <v>2219</v>
      </c>
      <c r="I89" s="19">
        <v>1585793</v>
      </c>
      <c r="J89" s="19" t="s">
        <v>1323</v>
      </c>
      <c r="K89" s="19">
        <v>171672</v>
      </c>
      <c r="L89" s="28">
        <v>44964</v>
      </c>
      <c r="M89" s="1" t="s">
        <v>1213</v>
      </c>
      <c r="N89" s="11" t="s">
        <v>1291</v>
      </c>
      <c r="P89" s="12">
        <v>-64.47</v>
      </c>
      <c r="Q89" s="11"/>
      <c r="R89" s="13">
        <v>1</v>
      </c>
      <c r="S89" s="11"/>
      <c r="T89" s="1" t="s">
        <v>1289</v>
      </c>
      <c r="U89" s="47"/>
    </row>
    <row r="90" spans="1:21" ht="12.75" customHeight="1" x14ac:dyDescent="0.25">
      <c r="A90" s="1" t="s">
        <v>2207</v>
      </c>
      <c r="B90" s="1" t="s">
        <v>2265</v>
      </c>
      <c r="C90" s="18">
        <v>44961</v>
      </c>
      <c r="D90" s="8">
        <v>-50.1</v>
      </c>
      <c r="E90" s="27">
        <v>-12.22</v>
      </c>
      <c r="F90" s="27">
        <v>-37.880000000000003</v>
      </c>
      <c r="G90" s="18">
        <v>44961</v>
      </c>
      <c r="H90" s="1" t="s">
        <v>2220</v>
      </c>
      <c r="I90" s="19">
        <v>1408970</v>
      </c>
      <c r="J90" s="19" t="s">
        <v>1332</v>
      </c>
      <c r="K90" s="19">
        <v>171672</v>
      </c>
      <c r="L90" s="28">
        <v>44964</v>
      </c>
      <c r="M90" s="1" t="s">
        <v>1213</v>
      </c>
      <c r="N90" s="11" t="s">
        <v>1311</v>
      </c>
      <c r="P90" s="12">
        <v>-37.880000000000003</v>
      </c>
      <c r="Q90" s="11"/>
      <c r="R90" s="13">
        <v>1</v>
      </c>
      <c r="S90" s="11"/>
      <c r="T90" s="1" t="s">
        <v>1289</v>
      </c>
      <c r="U90" s="47"/>
    </row>
    <row r="91" spans="1:21" ht="12.75" customHeight="1" x14ac:dyDescent="0.25">
      <c r="A91" s="1" t="s">
        <v>2207</v>
      </c>
      <c r="B91" s="1" t="s">
        <v>2265</v>
      </c>
      <c r="C91" s="18">
        <v>44961</v>
      </c>
      <c r="D91" s="8">
        <v>-50.1</v>
      </c>
      <c r="E91" s="27">
        <v>-12.22</v>
      </c>
      <c r="F91" s="27">
        <v>-37.880000000000003</v>
      </c>
      <c r="G91" s="18">
        <v>44961</v>
      </c>
      <c r="H91" s="1" t="s">
        <v>2220</v>
      </c>
      <c r="I91" s="19">
        <v>1408971</v>
      </c>
      <c r="J91" s="19" t="s">
        <v>1315</v>
      </c>
      <c r="K91" s="19">
        <v>171672</v>
      </c>
      <c r="L91" s="28">
        <v>44964</v>
      </c>
      <c r="M91" s="1" t="s">
        <v>1213</v>
      </c>
      <c r="N91" s="11" t="s">
        <v>1311</v>
      </c>
      <c r="P91" s="12">
        <v>-37.880000000000003</v>
      </c>
      <c r="Q91" s="11"/>
      <c r="R91" s="13">
        <v>1</v>
      </c>
      <c r="S91" s="11"/>
      <c r="T91" s="1" t="s">
        <v>1289</v>
      </c>
      <c r="U91" s="47"/>
    </row>
    <row r="92" spans="1:21" ht="12.75" customHeight="1" x14ac:dyDescent="0.25">
      <c r="A92" s="1" t="s">
        <v>2207</v>
      </c>
      <c r="B92" s="1" t="s">
        <v>2265</v>
      </c>
      <c r="C92" s="18">
        <v>44961</v>
      </c>
      <c r="D92" s="8">
        <v>-42.04</v>
      </c>
      <c r="E92" s="27">
        <v>-10.44</v>
      </c>
      <c r="F92" s="27">
        <v>-31.6</v>
      </c>
      <c r="G92" s="18">
        <v>44961</v>
      </c>
      <c r="H92" s="1" t="s">
        <v>2220</v>
      </c>
      <c r="I92" s="19">
        <v>1540785</v>
      </c>
      <c r="J92" s="19" t="s">
        <v>1328</v>
      </c>
      <c r="K92" s="19">
        <v>171672</v>
      </c>
      <c r="L92" s="28">
        <v>44964</v>
      </c>
      <c r="M92" s="1" t="s">
        <v>1213</v>
      </c>
      <c r="N92" s="11" t="s">
        <v>1298</v>
      </c>
      <c r="P92" s="12">
        <v>-31.6</v>
      </c>
      <c r="Q92" s="11"/>
      <c r="R92" s="13">
        <v>1</v>
      </c>
      <c r="S92" s="11"/>
      <c r="T92" s="1" t="s">
        <v>1289</v>
      </c>
      <c r="U92" s="47"/>
    </row>
    <row r="93" spans="1:21" ht="12.75" customHeight="1" x14ac:dyDescent="0.25">
      <c r="A93" s="1" t="s">
        <v>2207</v>
      </c>
      <c r="B93" s="1" t="s">
        <v>2265</v>
      </c>
      <c r="C93" s="18">
        <v>44961</v>
      </c>
      <c r="D93" s="8">
        <v>-96.4</v>
      </c>
      <c r="E93" s="27">
        <v>-10.55</v>
      </c>
      <c r="F93" s="27">
        <v>-85.85</v>
      </c>
      <c r="G93" s="18">
        <v>44961</v>
      </c>
      <c r="H93" s="1" t="s">
        <v>2220</v>
      </c>
      <c r="I93" s="19">
        <v>1662421</v>
      </c>
      <c r="J93" s="19" t="s">
        <v>1300</v>
      </c>
      <c r="K93" s="19">
        <v>171672</v>
      </c>
      <c r="L93" s="28">
        <v>44964</v>
      </c>
      <c r="M93" s="1" t="s">
        <v>1213</v>
      </c>
      <c r="N93" s="11" t="s">
        <v>1301</v>
      </c>
      <c r="P93" s="12">
        <v>-85.85</v>
      </c>
      <c r="Q93" s="11"/>
      <c r="R93" s="13">
        <v>1</v>
      </c>
      <c r="S93" s="11"/>
      <c r="T93" s="1" t="s">
        <v>1289</v>
      </c>
      <c r="U93" s="47"/>
    </row>
    <row r="94" spans="1:21" ht="12.75" customHeight="1" x14ac:dyDescent="0.25">
      <c r="A94" s="1" t="s">
        <v>2207</v>
      </c>
      <c r="B94" s="1" t="s">
        <v>2266</v>
      </c>
      <c r="C94" s="18">
        <v>44960</v>
      </c>
      <c r="D94" s="8">
        <v>-64.47</v>
      </c>
      <c r="E94" s="27">
        <v>0</v>
      </c>
      <c r="F94" s="27">
        <v>-64.47</v>
      </c>
      <c r="G94" s="18">
        <v>44960</v>
      </c>
      <c r="H94" s="1" t="s">
        <v>2221</v>
      </c>
      <c r="I94" s="19">
        <v>1585795</v>
      </c>
      <c r="J94" s="19" t="s">
        <v>1290</v>
      </c>
      <c r="K94" s="19">
        <v>171672</v>
      </c>
      <c r="L94" s="28">
        <v>44964</v>
      </c>
      <c r="M94" s="1" t="s">
        <v>1213</v>
      </c>
      <c r="N94" s="11" t="s">
        <v>1291</v>
      </c>
      <c r="P94" s="12">
        <v>-64.47</v>
      </c>
      <c r="Q94" s="11"/>
      <c r="R94" s="13">
        <v>1</v>
      </c>
      <c r="S94" s="11"/>
      <c r="T94" s="1" t="s">
        <v>1289</v>
      </c>
      <c r="U94" s="47"/>
    </row>
    <row r="95" spans="1:21" ht="12.75" customHeight="1" x14ac:dyDescent="0.25">
      <c r="A95" s="1" t="s">
        <v>2207</v>
      </c>
      <c r="B95" s="1" t="s">
        <v>2267</v>
      </c>
      <c r="C95" s="18">
        <v>44960</v>
      </c>
      <c r="D95" s="8">
        <v>-25.74</v>
      </c>
      <c r="E95" s="27">
        <v>-8.59</v>
      </c>
      <c r="F95" s="27">
        <v>-17.149999999999999</v>
      </c>
      <c r="G95" s="18">
        <v>44960</v>
      </c>
      <c r="H95" s="1" t="s">
        <v>2222</v>
      </c>
      <c r="I95" s="19">
        <v>1408977</v>
      </c>
      <c r="J95" s="19" t="s">
        <v>1312</v>
      </c>
      <c r="K95" s="19">
        <v>171672</v>
      </c>
      <c r="L95" s="28">
        <v>44964</v>
      </c>
      <c r="M95" s="1" t="s">
        <v>1213</v>
      </c>
      <c r="N95" s="11" t="s">
        <v>1311</v>
      </c>
      <c r="P95" s="12">
        <v>-17.149999999999999</v>
      </c>
      <c r="Q95" s="11"/>
      <c r="R95" s="13">
        <v>1</v>
      </c>
      <c r="S95" s="11"/>
      <c r="T95" s="1" t="s">
        <v>1289</v>
      </c>
      <c r="U95" s="47"/>
    </row>
    <row r="96" spans="1:21" ht="12.75" customHeight="1" x14ac:dyDescent="0.25">
      <c r="A96" s="1" t="s">
        <v>2207</v>
      </c>
      <c r="B96" s="1" t="s">
        <v>2268</v>
      </c>
      <c r="C96" s="18">
        <v>44960</v>
      </c>
      <c r="D96" s="8">
        <v>-64.47</v>
      </c>
      <c r="E96" s="27">
        <v>0</v>
      </c>
      <c r="F96" s="27">
        <v>-64.47</v>
      </c>
      <c r="G96" s="18">
        <v>44960</v>
      </c>
      <c r="H96" s="1" t="s">
        <v>2223</v>
      </c>
      <c r="I96" s="19">
        <v>1585795</v>
      </c>
      <c r="J96" s="19" t="s">
        <v>1290</v>
      </c>
      <c r="K96" s="19">
        <v>171672</v>
      </c>
      <c r="L96" s="28">
        <v>44964</v>
      </c>
      <c r="M96" s="1" t="s">
        <v>1213</v>
      </c>
      <c r="N96" s="11" t="s">
        <v>1291</v>
      </c>
      <c r="P96" s="12">
        <v>-64.47</v>
      </c>
      <c r="Q96" s="11"/>
      <c r="R96" s="13">
        <v>1</v>
      </c>
      <c r="S96" s="11"/>
      <c r="T96" s="1" t="s">
        <v>1289</v>
      </c>
      <c r="U96" s="47"/>
    </row>
    <row r="97" spans="1:21" ht="12.75" customHeight="1" x14ac:dyDescent="0.25">
      <c r="A97" s="1" t="s">
        <v>2207</v>
      </c>
      <c r="B97" s="1" t="s">
        <v>2269</v>
      </c>
      <c r="C97" s="18">
        <v>44960</v>
      </c>
      <c r="D97" s="8">
        <v>-70.62</v>
      </c>
      <c r="E97" s="27">
        <v>0</v>
      </c>
      <c r="F97" s="27">
        <v>-70.62</v>
      </c>
      <c r="G97" s="18">
        <v>44960</v>
      </c>
      <c r="H97" s="1" t="s">
        <v>2224</v>
      </c>
      <c r="I97" s="19">
        <v>1585902</v>
      </c>
      <c r="J97" s="19" t="s">
        <v>1343</v>
      </c>
      <c r="K97" s="19">
        <v>171672</v>
      </c>
      <c r="L97" s="28">
        <v>44964</v>
      </c>
      <c r="M97" s="1" t="s">
        <v>1213</v>
      </c>
      <c r="N97" s="11" t="s">
        <v>1291</v>
      </c>
      <c r="P97" s="12">
        <v>-70.62</v>
      </c>
      <c r="Q97" s="11"/>
      <c r="R97" s="13">
        <v>1</v>
      </c>
      <c r="S97" s="11"/>
      <c r="T97" s="1" t="s">
        <v>1289</v>
      </c>
      <c r="U97" s="47"/>
    </row>
    <row r="98" spans="1:21" ht="12.75" customHeight="1" x14ac:dyDescent="0.25">
      <c r="A98" s="1" t="s">
        <v>2207</v>
      </c>
      <c r="B98" s="1" t="s">
        <v>2270</v>
      </c>
      <c r="C98" s="18">
        <v>44960</v>
      </c>
      <c r="D98" s="8">
        <v>-96.4</v>
      </c>
      <c r="E98" s="27">
        <v>-10.55</v>
      </c>
      <c r="F98" s="27">
        <v>-85.85</v>
      </c>
      <c r="G98" s="18">
        <v>44960</v>
      </c>
      <c r="H98" s="1" t="s">
        <v>2225</v>
      </c>
      <c r="I98" s="19">
        <v>1662421</v>
      </c>
      <c r="J98" s="19" t="s">
        <v>1300</v>
      </c>
      <c r="K98" s="19">
        <v>171672</v>
      </c>
      <c r="L98" s="28">
        <v>44964</v>
      </c>
      <c r="M98" s="1" t="s">
        <v>1213</v>
      </c>
      <c r="N98" s="11" t="s">
        <v>1301</v>
      </c>
      <c r="P98" s="12">
        <v>-85.85</v>
      </c>
      <c r="Q98" s="11"/>
      <c r="R98" s="13">
        <v>1</v>
      </c>
      <c r="S98" s="11"/>
      <c r="T98" s="1" t="s">
        <v>1289</v>
      </c>
      <c r="U98" s="47"/>
    </row>
    <row r="99" spans="1:21" ht="12.75" customHeight="1" x14ac:dyDescent="0.25">
      <c r="A99" s="1" t="s">
        <v>2207</v>
      </c>
      <c r="B99" s="1" t="s">
        <v>2271</v>
      </c>
      <c r="C99" s="18">
        <v>44960</v>
      </c>
      <c r="D99" s="8">
        <v>-42.07</v>
      </c>
      <c r="E99" s="27">
        <v>0</v>
      </c>
      <c r="F99" s="27">
        <v>-42.07</v>
      </c>
      <c r="G99" s="18">
        <v>44960</v>
      </c>
      <c r="H99" s="1" t="s">
        <v>2226</v>
      </c>
      <c r="I99" s="19">
        <v>1514691</v>
      </c>
      <c r="J99" s="19" t="s">
        <v>1293</v>
      </c>
      <c r="K99" s="19">
        <v>171672</v>
      </c>
      <c r="L99" s="28">
        <v>44964</v>
      </c>
      <c r="M99" s="1" t="s">
        <v>1213</v>
      </c>
      <c r="N99" s="11" t="s">
        <v>1291</v>
      </c>
      <c r="P99" s="12">
        <v>-42.07</v>
      </c>
      <c r="Q99" s="11"/>
      <c r="R99" s="13">
        <v>1</v>
      </c>
      <c r="S99" s="11"/>
      <c r="T99" s="1" t="s">
        <v>1289</v>
      </c>
      <c r="U99" s="47"/>
    </row>
    <row r="100" spans="1:21" ht="12.75" customHeight="1" x14ac:dyDescent="0.25">
      <c r="A100" s="1" t="s">
        <v>2207</v>
      </c>
      <c r="B100" s="1" t="s">
        <v>2271</v>
      </c>
      <c r="C100" s="18">
        <v>44960</v>
      </c>
      <c r="D100" s="8">
        <v>-39</v>
      </c>
      <c r="E100" s="27">
        <v>0</v>
      </c>
      <c r="F100" s="27">
        <v>-39</v>
      </c>
      <c r="G100" s="18">
        <v>44960</v>
      </c>
      <c r="H100" s="1" t="s">
        <v>2226</v>
      </c>
      <c r="I100" s="19">
        <v>1529946</v>
      </c>
      <c r="J100" s="19" t="s">
        <v>1306</v>
      </c>
      <c r="K100" s="19">
        <v>171672</v>
      </c>
      <c r="L100" s="28">
        <v>44964</v>
      </c>
      <c r="M100" s="1" t="s">
        <v>1213</v>
      </c>
      <c r="N100" s="11" t="s">
        <v>1291</v>
      </c>
      <c r="P100" s="12">
        <v>-39</v>
      </c>
      <c r="Q100" s="11"/>
      <c r="R100" s="13">
        <v>1</v>
      </c>
      <c r="S100" s="11"/>
      <c r="T100" s="1" t="s">
        <v>1289</v>
      </c>
      <c r="U100" s="47"/>
    </row>
    <row r="101" spans="1:21" ht="12.75" customHeight="1" x14ac:dyDescent="0.25">
      <c r="A101" s="1" t="s">
        <v>2207</v>
      </c>
      <c r="B101" s="1" t="s">
        <v>2271</v>
      </c>
      <c r="C101" s="18">
        <v>44960</v>
      </c>
      <c r="D101" s="8">
        <v>-64.47</v>
      </c>
      <c r="E101" s="27">
        <v>0</v>
      </c>
      <c r="F101" s="27">
        <v>-64.47</v>
      </c>
      <c r="G101" s="18">
        <v>44960</v>
      </c>
      <c r="H101" s="1" t="s">
        <v>2226</v>
      </c>
      <c r="I101" s="19">
        <v>1585795</v>
      </c>
      <c r="J101" s="19" t="s">
        <v>1290</v>
      </c>
      <c r="K101" s="19">
        <v>171672</v>
      </c>
      <c r="L101" s="28">
        <v>44964</v>
      </c>
      <c r="M101" s="1" t="s">
        <v>1213</v>
      </c>
      <c r="N101" s="11" t="s">
        <v>1291</v>
      </c>
      <c r="P101" s="12">
        <v>-64.47</v>
      </c>
      <c r="Q101" s="11"/>
      <c r="R101" s="13">
        <v>1</v>
      </c>
      <c r="S101" s="11"/>
      <c r="T101" s="1" t="s">
        <v>1289</v>
      </c>
      <c r="U101" s="47"/>
    </row>
    <row r="102" spans="1:21" ht="12.75" customHeight="1" x14ac:dyDescent="0.25">
      <c r="A102" s="1" t="s">
        <v>2207</v>
      </c>
      <c r="B102" s="1" t="s">
        <v>2271</v>
      </c>
      <c r="C102" s="18">
        <v>44960</v>
      </c>
      <c r="D102" s="8">
        <v>-141.24</v>
      </c>
      <c r="E102" s="27">
        <v>0</v>
      </c>
      <c r="F102" s="27">
        <v>-141.24</v>
      </c>
      <c r="G102" s="18">
        <v>44960</v>
      </c>
      <c r="H102" s="1" t="s">
        <v>2226</v>
      </c>
      <c r="I102" s="19">
        <v>1585902</v>
      </c>
      <c r="J102" s="19" t="s">
        <v>1343</v>
      </c>
      <c r="K102" s="19">
        <v>171672</v>
      </c>
      <c r="L102" s="28">
        <v>44964</v>
      </c>
      <c r="M102" s="1" t="s">
        <v>1213</v>
      </c>
      <c r="N102" s="11" t="s">
        <v>1291</v>
      </c>
      <c r="P102" s="12">
        <v>-70.62</v>
      </c>
      <c r="Q102" s="11"/>
      <c r="R102" s="13">
        <v>2</v>
      </c>
      <c r="S102" s="11"/>
      <c r="T102" s="1" t="s">
        <v>1289</v>
      </c>
      <c r="U102" s="47"/>
    </row>
    <row r="103" spans="1:21" ht="12.75" customHeight="1" x14ac:dyDescent="0.25">
      <c r="A103" s="1" t="s">
        <v>2207</v>
      </c>
      <c r="B103" s="1" t="s">
        <v>2272</v>
      </c>
      <c r="C103" s="18">
        <v>44961</v>
      </c>
      <c r="D103" s="8">
        <v>-25.55</v>
      </c>
      <c r="E103" s="27">
        <v>0</v>
      </c>
      <c r="F103" s="27">
        <v>-25.55</v>
      </c>
      <c r="G103" s="18">
        <v>44961</v>
      </c>
      <c r="H103" s="1" t="s">
        <v>2227</v>
      </c>
      <c r="I103" s="19">
        <v>1516594</v>
      </c>
      <c r="J103" s="19" t="s">
        <v>1313</v>
      </c>
      <c r="K103" s="19">
        <v>171672</v>
      </c>
      <c r="L103" s="28">
        <v>44964</v>
      </c>
      <c r="M103" s="1" t="s">
        <v>1213</v>
      </c>
      <c r="N103" s="11" t="s">
        <v>1291</v>
      </c>
      <c r="P103" s="12">
        <v>-25.55</v>
      </c>
      <c r="Q103" s="11"/>
      <c r="R103" s="13">
        <v>1</v>
      </c>
      <c r="S103" s="11"/>
      <c r="T103" s="1" t="s">
        <v>1289</v>
      </c>
      <c r="U103" s="47"/>
    </row>
    <row r="104" spans="1:21" ht="12.75" customHeight="1" x14ac:dyDescent="0.25">
      <c r="A104" s="1" t="s">
        <v>2207</v>
      </c>
      <c r="B104" s="1" t="s">
        <v>2273</v>
      </c>
      <c r="C104" s="18">
        <v>44961</v>
      </c>
      <c r="D104" s="8">
        <v>-42.04</v>
      </c>
      <c r="E104" s="27">
        <v>-10.44</v>
      </c>
      <c r="F104" s="27">
        <v>-31.6</v>
      </c>
      <c r="G104" s="18">
        <v>44961</v>
      </c>
      <c r="H104" s="1" t="s">
        <v>2228</v>
      </c>
      <c r="I104" s="19">
        <v>1593358</v>
      </c>
      <c r="J104" s="19" t="s">
        <v>1322</v>
      </c>
      <c r="K104" s="19">
        <v>171672</v>
      </c>
      <c r="L104" s="28">
        <v>44964</v>
      </c>
      <c r="M104" s="1" t="s">
        <v>1213</v>
      </c>
      <c r="N104" s="11" t="s">
        <v>1298</v>
      </c>
      <c r="P104" s="12">
        <v>-31.6</v>
      </c>
      <c r="Q104" s="11"/>
      <c r="R104" s="13">
        <v>1</v>
      </c>
      <c r="S104" s="11"/>
      <c r="T104" s="1" t="s">
        <v>1289</v>
      </c>
      <c r="U104" s="47"/>
    </row>
    <row r="105" spans="1:21" ht="12.75" customHeight="1" x14ac:dyDescent="0.25">
      <c r="A105" s="1" t="s">
        <v>2207</v>
      </c>
      <c r="B105" s="1" t="s">
        <v>2273</v>
      </c>
      <c r="C105" s="18">
        <v>44961</v>
      </c>
      <c r="D105" s="8">
        <v>-175.2</v>
      </c>
      <c r="E105" s="27">
        <v>-20.5</v>
      </c>
      <c r="F105" s="27">
        <v>-154.69999999999999</v>
      </c>
      <c r="G105" s="18">
        <v>44961</v>
      </c>
      <c r="H105" s="1" t="s">
        <v>2228</v>
      </c>
      <c r="I105" s="19">
        <v>1662420</v>
      </c>
      <c r="J105" s="19" t="s">
        <v>1318</v>
      </c>
      <c r="K105" s="19">
        <v>171672</v>
      </c>
      <c r="L105" s="28">
        <v>44964</v>
      </c>
      <c r="M105" s="1" t="s">
        <v>1213</v>
      </c>
      <c r="N105" s="11" t="s">
        <v>1301</v>
      </c>
      <c r="P105" s="12">
        <v>-77.349999999999994</v>
      </c>
      <c r="Q105" s="11"/>
      <c r="R105" s="13">
        <v>2</v>
      </c>
      <c r="S105" s="11"/>
      <c r="T105" s="1" t="s">
        <v>1289</v>
      </c>
      <c r="U105" s="47"/>
    </row>
    <row r="106" spans="1:21" ht="12.75" customHeight="1" x14ac:dyDescent="0.25">
      <c r="A106" s="1" t="s">
        <v>2207</v>
      </c>
      <c r="B106" s="1" t="s">
        <v>2273</v>
      </c>
      <c r="C106" s="18">
        <v>44961</v>
      </c>
      <c r="D106" s="8">
        <v>-96.4</v>
      </c>
      <c r="E106" s="27">
        <v>-10.55</v>
      </c>
      <c r="F106" s="27">
        <v>-85.85</v>
      </c>
      <c r="G106" s="18">
        <v>44961</v>
      </c>
      <c r="H106" s="1" t="s">
        <v>2228</v>
      </c>
      <c r="I106" s="19">
        <v>1662421</v>
      </c>
      <c r="J106" s="19" t="s">
        <v>1300</v>
      </c>
      <c r="K106" s="19">
        <v>171672</v>
      </c>
      <c r="L106" s="28">
        <v>44964</v>
      </c>
      <c r="M106" s="1" t="s">
        <v>1213</v>
      </c>
      <c r="N106" s="11" t="s">
        <v>1301</v>
      </c>
      <c r="P106" s="12">
        <v>-85.85</v>
      </c>
      <c r="Q106" s="11"/>
      <c r="R106" s="13">
        <v>1</v>
      </c>
      <c r="S106" s="11"/>
      <c r="T106" s="1" t="s">
        <v>1289</v>
      </c>
      <c r="U106" s="47"/>
    </row>
    <row r="107" spans="1:21" ht="12.75" customHeight="1" x14ac:dyDescent="0.25">
      <c r="A107" s="1" t="s">
        <v>2207</v>
      </c>
      <c r="B107" s="1" t="s">
        <v>2274</v>
      </c>
      <c r="C107" s="18">
        <v>44961</v>
      </c>
      <c r="D107" s="8">
        <v>-25.55</v>
      </c>
      <c r="E107" s="27">
        <v>0</v>
      </c>
      <c r="F107" s="27">
        <v>-25.55</v>
      </c>
      <c r="G107" s="18">
        <v>44961</v>
      </c>
      <c r="H107" s="1" t="s">
        <v>2229</v>
      </c>
      <c r="I107" s="19">
        <v>1516594</v>
      </c>
      <c r="J107" s="19" t="s">
        <v>1313</v>
      </c>
      <c r="K107" s="19">
        <v>171672</v>
      </c>
      <c r="L107" s="28">
        <v>44964</v>
      </c>
      <c r="M107" s="1" t="s">
        <v>1213</v>
      </c>
      <c r="N107" s="11" t="s">
        <v>1291</v>
      </c>
      <c r="P107" s="12">
        <v>-25.55</v>
      </c>
      <c r="Q107" s="11"/>
      <c r="R107" s="13">
        <v>1</v>
      </c>
      <c r="S107" s="11"/>
      <c r="T107" s="1" t="s">
        <v>1289</v>
      </c>
      <c r="U107" s="47"/>
    </row>
    <row r="108" spans="1:21" ht="12.75" customHeight="1" x14ac:dyDescent="0.25">
      <c r="A108" s="1" t="s">
        <v>2207</v>
      </c>
      <c r="B108" s="1" t="s">
        <v>2275</v>
      </c>
      <c r="C108" s="18">
        <v>44960</v>
      </c>
      <c r="D108" s="8">
        <v>-39</v>
      </c>
      <c r="E108" s="27">
        <v>0</v>
      </c>
      <c r="F108" s="27">
        <v>-39</v>
      </c>
      <c r="G108" s="18">
        <v>44960</v>
      </c>
      <c r="H108" s="1" t="s">
        <v>2230</v>
      </c>
      <c r="I108" s="19">
        <v>1529946</v>
      </c>
      <c r="J108" s="19" t="s">
        <v>1306</v>
      </c>
      <c r="K108" s="19">
        <v>171672</v>
      </c>
      <c r="L108" s="28">
        <v>44964</v>
      </c>
      <c r="M108" s="1" t="s">
        <v>1213</v>
      </c>
      <c r="N108" s="11" t="s">
        <v>1291</v>
      </c>
      <c r="P108" s="12">
        <v>-39</v>
      </c>
      <c r="Q108" s="11"/>
      <c r="R108" s="13">
        <v>1</v>
      </c>
      <c r="S108" s="11"/>
      <c r="T108" s="1" t="s">
        <v>1289</v>
      </c>
      <c r="U108" s="47"/>
    </row>
    <row r="109" spans="1:21" ht="12.75" customHeight="1" x14ac:dyDescent="0.25">
      <c r="A109" s="1" t="s">
        <v>2207</v>
      </c>
      <c r="B109" s="1" t="s">
        <v>2276</v>
      </c>
      <c r="C109" s="18">
        <v>44960</v>
      </c>
      <c r="D109" s="8">
        <v>-76.16</v>
      </c>
      <c r="E109" s="27">
        <v>-19.86</v>
      </c>
      <c r="F109" s="27">
        <v>-56.3</v>
      </c>
      <c r="G109" s="18">
        <v>44960</v>
      </c>
      <c r="H109" s="1" t="s">
        <v>2231</v>
      </c>
      <c r="I109" s="19">
        <v>1540781</v>
      </c>
      <c r="J109" s="19" t="s">
        <v>1308</v>
      </c>
      <c r="K109" s="19">
        <v>171672</v>
      </c>
      <c r="L109" s="28">
        <v>44964</v>
      </c>
      <c r="M109" s="1" t="s">
        <v>1213</v>
      </c>
      <c r="N109" s="11" t="s">
        <v>1298</v>
      </c>
      <c r="P109" s="12">
        <v>-28.15</v>
      </c>
      <c r="Q109" s="11"/>
      <c r="R109" s="13">
        <v>2</v>
      </c>
      <c r="S109" s="11"/>
      <c r="T109" s="1" t="s">
        <v>1289</v>
      </c>
      <c r="U109" s="47"/>
    </row>
    <row r="110" spans="1:21" ht="12.75" customHeight="1" x14ac:dyDescent="0.25">
      <c r="A110" s="1" t="s">
        <v>2277</v>
      </c>
      <c r="B110" s="1" t="s">
        <v>2331</v>
      </c>
      <c r="C110" s="18">
        <v>44963</v>
      </c>
      <c r="D110" s="8">
        <v>-85.42</v>
      </c>
      <c r="E110" s="27">
        <v>-30.29</v>
      </c>
      <c r="F110" s="27">
        <v>-55.13</v>
      </c>
      <c r="G110" s="18">
        <v>44963</v>
      </c>
      <c r="H110" s="1" t="s">
        <v>2278</v>
      </c>
      <c r="I110" s="19">
        <v>1339333</v>
      </c>
      <c r="J110" s="19" t="s">
        <v>1337</v>
      </c>
      <c r="K110" s="19">
        <v>12212837</v>
      </c>
      <c r="L110" s="28">
        <v>44965</v>
      </c>
      <c r="M110" s="1" t="s">
        <v>187</v>
      </c>
      <c r="N110" s="11" t="s">
        <v>1301</v>
      </c>
      <c r="P110" s="12">
        <v>-55.13</v>
      </c>
      <c r="Q110" s="11"/>
      <c r="R110" s="13">
        <v>1</v>
      </c>
      <c r="S110" s="11"/>
      <c r="T110" s="1" t="s">
        <v>1289</v>
      </c>
      <c r="U110" s="47"/>
    </row>
    <row r="111" spans="1:21" ht="12.75" customHeight="1" x14ac:dyDescent="0.25">
      <c r="A111" s="1" t="s">
        <v>2277</v>
      </c>
      <c r="B111" s="1" t="s">
        <v>2332</v>
      </c>
      <c r="C111" s="18">
        <v>44963</v>
      </c>
      <c r="D111" s="8">
        <v>-87.44</v>
      </c>
      <c r="E111" s="27">
        <v>-25.17</v>
      </c>
      <c r="F111" s="27">
        <v>-62.27</v>
      </c>
      <c r="G111" s="18">
        <v>44963</v>
      </c>
      <c r="H111" s="1" t="s">
        <v>2279</v>
      </c>
      <c r="I111" s="19">
        <v>1339334</v>
      </c>
      <c r="J111" s="19" t="s">
        <v>1331</v>
      </c>
      <c r="K111" s="19">
        <v>12212837</v>
      </c>
      <c r="L111" s="28">
        <v>44965</v>
      </c>
      <c r="M111" s="1" t="s">
        <v>187</v>
      </c>
      <c r="N111" s="11" t="s">
        <v>1301</v>
      </c>
      <c r="P111" s="12">
        <v>-62.27</v>
      </c>
      <c r="Q111" s="11"/>
      <c r="R111" s="13">
        <v>1</v>
      </c>
      <c r="S111" s="11"/>
      <c r="T111" s="1" t="s">
        <v>1289</v>
      </c>
      <c r="U111" s="47"/>
    </row>
    <row r="112" spans="1:21" ht="12.75" customHeight="1" x14ac:dyDescent="0.25">
      <c r="A112" s="1" t="s">
        <v>2277</v>
      </c>
      <c r="B112" s="1" t="s">
        <v>2333</v>
      </c>
      <c r="C112" s="18">
        <v>44963</v>
      </c>
      <c r="D112" s="8">
        <v>-87.28</v>
      </c>
      <c r="E112" s="27">
        <v>-25.01</v>
      </c>
      <c r="F112" s="27">
        <v>-62.27</v>
      </c>
      <c r="G112" s="18">
        <v>44963</v>
      </c>
      <c r="H112" s="1" t="s">
        <v>2280</v>
      </c>
      <c r="I112" s="19">
        <v>1339335</v>
      </c>
      <c r="J112" s="19" t="s">
        <v>1314</v>
      </c>
      <c r="K112" s="19">
        <v>12212837</v>
      </c>
      <c r="L112" s="28">
        <v>44965</v>
      </c>
      <c r="M112" s="1" t="s">
        <v>187</v>
      </c>
      <c r="N112" s="11" t="s">
        <v>1301</v>
      </c>
      <c r="P112" s="12">
        <v>-62.27</v>
      </c>
      <c r="Q112" s="11"/>
      <c r="R112" s="13">
        <v>1</v>
      </c>
      <c r="S112" s="11"/>
      <c r="T112" s="1" t="s">
        <v>1289</v>
      </c>
      <c r="U112" s="47"/>
    </row>
    <row r="113" spans="1:21" ht="12.75" customHeight="1" x14ac:dyDescent="0.25">
      <c r="A113" s="1" t="s">
        <v>2277</v>
      </c>
      <c r="B113" s="1" t="s">
        <v>2334</v>
      </c>
      <c r="C113" s="18">
        <v>44963</v>
      </c>
      <c r="D113" s="8">
        <v>-96.4</v>
      </c>
      <c r="E113" s="27">
        <v>-10.55</v>
      </c>
      <c r="F113" s="27">
        <v>-85.85</v>
      </c>
      <c r="G113" s="18">
        <v>44963</v>
      </c>
      <c r="H113" s="1" t="s">
        <v>2281</v>
      </c>
      <c r="I113" s="19">
        <v>1662421</v>
      </c>
      <c r="J113" s="19" t="s">
        <v>1300</v>
      </c>
      <c r="K113" s="19">
        <v>172027</v>
      </c>
      <c r="L113" s="28">
        <v>44965</v>
      </c>
      <c r="M113" s="1" t="s">
        <v>1213</v>
      </c>
      <c r="N113" s="11" t="s">
        <v>1301</v>
      </c>
      <c r="P113" s="12">
        <v>-85.85</v>
      </c>
      <c r="Q113" s="11"/>
      <c r="R113" s="13">
        <v>1</v>
      </c>
      <c r="S113" s="11"/>
      <c r="T113" s="1" t="s">
        <v>1289</v>
      </c>
      <c r="U113" s="47"/>
    </row>
    <row r="114" spans="1:21" ht="12.75" customHeight="1" x14ac:dyDescent="0.25">
      <c r="A114" s="1" t="s">
        <v>2277</v>
      </c>
      <c r="B114" s="1" t="s">
        <v>2335</v>
      </c>
      <c r="C114" s="18">
        <v>44963</v>
      </c>
      <c r="D114" s="8">
        <v>-39</v>
      </c>
      <c r="E114" s="27">
        <v>0</v>
      </c>
      <c r="F114" s="27">
        <v>-39</v>
      </c>
      <c r="G114" s="18">
        <v>44963</v>
      </c>
      <c r="H114" s="1" t="s">
        <v>2282</v>
      </c>
      <c r="I114" s="19">
        <v>1529946</v>
      </c>
      <c r="J114" s="19" t="s">
        <v>1306</v>
      </c>
      <c r="K114" s="19">
        <v>172027</v>
      </c>
      <c r="L114" s="28">
        <v>44965</v>
      </c>
      <c r="M114" s="1" t="s">
        <v>1213</v>
      </c>
      <c r="N114" s="11" t="s">
        <v>1291</v>
      </c>
      <c r="P114" s="12">
        <v>-39</v>
      </c>
      <c r="Q114" s="11"/>
      <c r="R114" s="13">
        <v>1</v>
      </c>
      <c r="S114" s="11"/>
      <c r="T114" s="1" t="s">
        <v>1289</v>
      </c>
      <c r="U114" s="47"/>
    </row>
    <row r="115" spans="1:21" ht="12.75" customHeight="1" x14ac:dyDescent="0.25">
      <c r="A115" s="1" t="s">
        <v>2277</v>
      </c>
      <c r="B115" s="1" t="s">
        <v>2336</v>
      </c>
      <c r="C115" s="18">
        <v>44963</v>
      </c>
      <c r="D115" s="8">
        <v>-87.6</v>
      </c>
      <c r="E115" s="27">
        <v>-10.25</v>
      </c>
      <c r="F115" s="27">
        <v>-77.349999999999994</v>
      </c>
      <c r="G115" s="18">
        <v>44963</v>
      </c>
      <c r="H115" s="1" t="s">
        <v>2283</v>
      </c>
      <c r="I115" s="19">
        <v>1662420</v>
      </c>
      <c r="J115" s="19" t="s">
        <v>1318</v>
      </c>
      <c r="K115" s="19">
        <v>172027</v>
      </c>
      <c r="L115" s="28">
        <v>44965</v>
      </c>
      <c r="M115" s="1" t="s">
        <v>1213</v>
      </c>
      <c r="N115" s="11" t="s">
        <v>1301</v>
      </c>
      <c r="P115" s="12">
        <v>-77.349999999999994</v>
      </c>
      <c r="Q115" s="11"/>
      <c r="R115" s="13">
        <v>1</v>
      </c>
      <c r="S115" s="11"/>
      <c r="T115" s="1" t="s">
        <v>1289</v>
      </c>
      <c r="U115" s="47"/>
    </row>
    <row r="116" spans="1:21" ht="12.75" customHeight="1" x14ac:dyDescent="0.25">
      <c r="A116" s="1" t="s">
        <v>2277</v>
      </c>
      <c r="B116" s="1" t="s">
        <v>2337</v>
      </c>
      <c r="C116" s="18">
        <v>44963</v>
      </c>
      <c r="D116" s="8">
        <v>-70.62</v>
      </c>
      <c r="E116" s="27">
        <v>0</v>
      </c>
      <c r="F116" s="27">
        <v>-70.62</v>
      </c>
      <c r="G116" s="18">
        <v>44963</v>
      </c>
      <c r="H116" s="1" t="s">
        <v>2284</v>
      </c>
      <c r="I116" s="19">
        <v>1585901</v>
      </c>
      <c r="J116" s="19" t="s">
        <v>1347</v>
      </c>
      <c r="K116" s="19">
        <v>172027</v>
      </c>
      <c r="L116" s="28">
        <v>44965</v>
      </c>
      <c r="M116" s="1" t="s">
        <v>1213</v>
      </c>
      <c r="N116" s="11" t="s">
        <v>1291</v>
      </c>
      <c r="P116" s="12">
        <v>-70.62</v>
      </c>
      <c r="Q116" s="11"/>
      <c r="R116" s="13">
        <v>1</v>
      </c>
      <c r="S116" s="11"/>
      <c r="T116" s="1" t="s">
        <v>1289</v>
      </c>
      <c r="U116" s="47"/>
    </row>
    <row r="117" spans="1:21" ht="12.75" customHeight="1" x14ac:dyDescent="0.25">
      <c r="A117" s="1" t="s">
        <v>2277</v>
      </c>
      <c r="B117" s="1" t="s">
        <v>2338</v>
      </c>
      <c r="C117" s="18">
        <v>44963</v>
      </c>
      <c r="D117" s="8">
        <v>-70.62</v>
      </c>
      <c r="E117" s="27">
        <v>0</v>
      </c>
      <c r="F117" s="27">
        <v>-70.62</v>
      </c>
      <c r="G117" s="18">
        <v>44963</v>
      </c>
      <c r="H117" s="1" t="s">
        <v>2285</v>
      </c>
      <c r="I117" s="19">
        <v>1585901</v>
      </c>
      <c r="J117" s="19" t="s">
        <v>1347</v>
      </c>
      <c r="K117" s="19">
        <v>172027</v>
      </c>
      <c r="L117" s="28">
        <v>44965</v>
      </c>
      <c r="M117" s="1" t="s">
        <v>1213</v>
      </c>
      <c r="N117" s="11" t="s">
        <v>1291</v>
      </c>
      <c r="P117" s="12">
        <v>-70.62</v>
      </c>
      <c r="Q117" s="11"/>
      <c r="R117" s="13">
        <v>1</v>
      </c>
      <c r="S117" s="11"/>
      <c r="T117" s="1" t="s">
        <v>1289</v>
      </c>
      <c r="U117" s="47"/>
    </row>
    <row r="118" spans="1:21" ht="12.75" customHeight="1" x14ac:dyDescent="0.25">
      <c r="A118" s="1" t="s">
        <v>2277</v>
      </c>
      <c r="B118" s="1" t="s">
        <v>2339</v>
      </c>
      <c r="C118" s="18">
        <v>44963</v>
      </c>
      <c r="D118" s="8">
        <v>-64.47</v>
      </c>
      <c r="E118" s="27">
        <v>0</v>
      </c>
      <c r="F118" s="27">
        <v>-64.47</v>
      </c>
      <c r="G118" s="18">
        <v>44963</v>
      </c>
      <c r="H118" s="1" t="s">
        <v>2286</v>
      </c>
      <c r="I118" s="19">
        <v>1585793</v>
      </c>
      <c r="J118" s="19" t="s">
        <v>1323</v>
      </c>
      <c r="K118" s="19">
        <v>172027</v>
      </c>
      <c r="L118" s="28">
        <v>44965</v>
      </c>
      <c r="M118" s="1" t="s">
        <v>1213</v>
      </c>
      <c r="N118" s="11" t="s">
        <v>1291</v>
      </c>
      <c r="P118" s="12">
        <v>-64.47</v>
      </c>
      <c r="Q118" s="11"/>
      <c r="R118" s="13">
        <v>1</v>
      </c>
      <c r="S118" s="11"/>
      <c r="T118" s="1" t="s">
        <v>1289</v>
      </c>
      <c r="U118" s="47"/>
    </row>
    <row r="119" spans="1:21" ht="12.75" customHeight="1" x14ac:dyDescent="0.25">
      <c r="A119" s="1" t="s">
        <v>2277</v>
      </c>
      <c r="B119" s="1" t="s">
        <v>2340</v>
      </c>
      <c r="C119" s="18">
        <v>44963</v>
      </c>
      <c r="D119" s="8">
        <v>-100.19</v>
      </c>
      <c r="E119" s="27">
        <v>-24.44</v>
      </c>
      <c r="F119" s="27">
        <v>-75.75</v>
      </c>
      <c r="G119" s="18">
        <v>44963</v>
      </c>
      <c r="H119" s="1" t="s">
        <v>2287</v>
      </c>
      <c r="I119" s="19">
        <v>1408973</v>
      </c>
      <c r="J119" s="19" t="s">
        <v>1310</v>
      </c>
      <c r="K119" s="19">
        <v>172027</v>
      </c>
      <c r="L119" s="28">
        <v>44965</v>
      </c>
      <c r="M119" s="1" t="s">
        <v>1213</v>
      </c>
      <c r="N119" s="11" t="s">
        <v>1311</v>
      </c>
      <c r="P119" s="12">
        <v>-37.880000000000003</v>
      </c>
      <c r="Q119" s="11"/>
      <c r="R119" s="13">
        <v>1.9997360084477296</v>
      </c>
      <c r="S119" s="11"/>
      <c r="T119" s="1" t="s">
        <v>1289</v>
      </c>
      <c r="U119" s="47"/>
    </row>
    <row r="120" spans="1:21" ht="12.75" customHeight="1" x14ac:dyDescent="0.25">
      <c r="A120" s="1" t="s">
        <v>2277</v>
      </c>
      <c r="B120" s="1" t="s">
        <v>2341</v>
      </c>
      <c r="C120" s="18">
        <v>44963</v>
      </c>
      <c r="D120" s="8">
        <v>-70.62</v>
      </c>
      <c r="E120" s="27">
        <v>0</v>
      </c>
      <c r="F120" s="27">
        <v>-70.62</v>
      </c>
      <c r="G120" s="18">
        <v>44963</v>
      </c>
      <c r="H120" s="1" t="s">
        <v>2288</v>
      </c>
      <c r="I120" s="19">
        <v>1585799</v>
      </c>
      <c r="J120" s="19" t="s">
        <v>1292</v>
      </c>
      <c r="K120" s="19">
        <v>172027</v>
      </c>
      <c r="L120" s="28">
        <v>44965</v>
      </c>
      <c r="M120" s="1" t="s">
        <v>1213</v>
      </c>
      <c r="N120" s="11" t="s">
        <v>1291</v>
      </c>
      <c r="P120" s="12">
        <v>-70.62</v>
      </c>
      <c r="Q120" s="11"/>
      <c r="R120" s="13">
        <v>1</v>
      </c>
      <c r="S120" s="11"/>
      <c r="T120" s="1" t="s">
        <v>1289</v>
      </c>
      <c r="U120" s="47"/>
    </row>
    <row r="121" spans="1:21" ht="12.75" customHeight="1" x14ac:dyDescent="0.25">
      <c r="A121" s="1" t="s">
        <v>2277</v>
      </c>
      <c r="B121" s="1" t="s">
        <v>2342</v>
      </c>
      <c r="C121" s="18">
        <v>44963</v>
      </c>
      <c r="D121" s="8">
        <v>-25.55</v>
      </c>
      <c r="E121" s="27">
        <v>0</v>
      </c>
      <c r="F121" s="27">
        <v>-25.55</v>
      </c>
      <c r="G121" s="18">
        <v>44963</v>
      </c>
      <c r="H121" s="1" t="s">
        <v>2289</v>
      </c>
      <c r="I121" s="19">
        <v>1516597</v>
      </c>
      <c r="J121" s="19" t="s">
        <v>1303</v>
      </c>
      <c r="K121" s="19">
        <v>172027</v>
      </c>
      <c r="L121" s="28">
        <v>44965</v>
      </c>
      <c r="M121" s="1" t="s">
        <v>1213</v>
      </c>
      <c r="N121" s="11" t="s">
        <v>1291</v>
      </c>
      <c r="P121" s="12">
        <v>-25.55</v>
      </c>
      <c r="Q121" s="11"/>
      <c r="R121" s="13">
        <v>1</v>
      </c>
      <c r="S121" s="11"/>
      <c r="T121" s="1" t="s">
        <v>1289</v>
      </c>
      <c r="U121" s="47"/>
    </row>
    <row r="122" spans="1:21" ht="12.75" customHeight="1" x14ac:dyDescent="0.25">
      <c r="A122" s="1" t="s">
        <v>2277</v>
      </c>
      <c r="B122" s="1" t="s">
        <v>2342</v>
      </c>
      <c r="C122" s="18">
        <v>44963</v>
      </c>
      <c r="D122" s="8">
        <v>-70.62</v>
      </c>
      <c r="E122" s="27">
        <v>0</v>
      </c>
      <c r="F122" s="27">
        <v>-70.62</v>
      </c>
      <c r="G122" s="18">
        <v>44963</v>
      </c>
      <c r="H122" s="1" t="s">
        <v>2289</v>
      </c>
      <c r="I122" s="19">
        <v>1585799</v>
      </c>
      <c r="J122" s="19" t="s">
        <v>1292</v>
      </c>
      <c r="K122" s="19">
        <v>172027</v>
      </c>
      <c r="L122" s="28">
        <v>44965</v>
      </c>
      <c r="M122" s="1" t="s">
        <v>1213</v>
      </c>
      <c r="N122" s="11" t="s">
        <v>1291</v>
      </c>
      <c r="P122" s="12">
        <v>-70.62</v>
      </c>
      <c r="Q122" s="11"/>
      <c r="R122" s="13">
        <v>1</v>
      </c>
      <c r="S122" s="11"/>
      <c r="T122" s="1" t="s">
        <v>1289</v>
      </c>
      <c r="U122" s="47"/>
    </row>
    <row r="123" spans="1:21" ht="12.75" customHeight="1" x14ac:dyDescent="0.25">
      <c r="A123" s="1" t="s">
        <v>2277</v>
      </c>
      <c r="B123" s="1" t="s">
        <v>2343</v>
      </c>
      <c r="C123" s="18">
        <v>44963</v>
      </c>
      <c r="D123" s="8">
        <v>-70.62</v>
      </c>
      <c r="E123" s="27">
        <v>0</v>
      </c>
      <c r="F123" s="27">
        <v>-70.62</v>
      </c>
      <c r="G123" s="18">
        <v>44963</v>
      </c>
      <c r="H123" s="1" t="s">
        <v>2290</v>
      </c>
      <c r="I123" s="19">
        <v>1585798</v>
      </c>
      <c r="J123" s="19" t="s">
        <v>1319</v>
      </c>
      <c r="K123" s="19">
        <v>172027</v>
      </c>
      <c r="L123" s="28">
        <v>44965</v>
      </c>
      <c r="M123" s="1" t="s">
        <v>1213</v>
      </c>
      <c r="N123" s="11" t="s">
        <v>1291</v>
      </c>
      <c r="P123" s="12">
        <v>-70.62</v>
      </c>
      <c r="Q123" s="11"/>
      <c r="R123" s="13">
        <v>1</v>
      </c>
      <c r="S123" s="11"/>
      <c r="T123" s="1" t="s">
        <v>1289</v>
      </c>
      <c r="U123" s="47"/>
    </row>
    <row r="124" spans="1:21" ht="12.75" customHeight="1" x14ac:dyDescent="0.25">
      <c r="A124" s="1" t="s">
        <v>2277</v>
      </c>
      <c r="B124" s="1" t="s">
        <v>2343</v>
      </c>
      <c r="C124" s="18">
        <v>44963</v>
      </c>
      <c r="D124" s="8">
        <v>-70.62</v>
      </c>
      <c r="E124" s="27">
        <v>0</v>
      </c>
      <c r="F124" s="27">
        <v>-70.62</v>
      </c>
      <c r="G124" s="18">
        <v>44963</v>
      </c>
      <c r="H124" s="1" t="s">
        <v>2290</v>
      </c>
      <c r="I124" s="19">
        <v>1585902</v>
      </c>
      <c r="J124" s="19" t="s">
        <v>1343</v>
      </c>
      <c r="K124" s="19">
        <v>172027</v>
      </c>
      <c r="L124" s="28">
        <v>44965</v>
      </c>
      <c r="M124" s="1" t="s">
        <v>1213</v>
      </c>
      <c r="N124" s="11" t="s">
        <v>1291</v>
      </c>
      <c r="P124" s="12">
        <v>-70.62</v>
      </c>
      <c r="Q124" s="11"/>
      <c r="R124" s="13">
        <v>1</v>
      </c>
      <c r="S124" s="11"/>
      <c r="T124" s="1" t="s">
        <v>1289</v>
      </c>
      <c r="U124" s="47"/>
    </row>
    <row r="125" spans="1:21" ht="12.75" customHeight="1" x14ac:dyDescent="0.25">
      <c r="A125" s="1" t="s">
        <v>2277</v>
      </c>
      <c r="B125" s="1" t="s">
        <v>2344</v>
      </c>
      <c r="C125" s="18">
        <v>44963</v>
      </c>
      <c r="D125" s="8">
        <v>-87.6</v>
      </c>
      <c r="E125" s="27">
        <v>-10.25</v>
      </c>
      <c r="F125" s="27">
        <v>-77.349999999999994</v>
      </c>
      <c r="G125" s="18">
        <v>44963</v>
      </c>
      <c r="H125" s="1" t="s">
        <v>2291</v>
      </c>
      <c r="I125" s="19">
        <v>1662420</v>
      </c>
      <c r="J125" s="19" t="s">
        <v>1318</v>
      </c>
      <c r="K125" s="19">
        <v>172027</v>
      </c>
      <c r="L125" s="28">
        <v>44965</v>
      </c>
      <c r="M125" s="1" t="s">
        <v>1213</v>
      </c>
      <c r="N125" s="11" t="s">
        <v>1301</v>
      </c>
      <c r="P125" s="12">
        <v>-77.349999999999994</v>
      </c>
      <c r="Q125" s="11"/>
      <c r="R125" s="13">
        <v>1</v>
      </c>
      <c r="S125" s="11"/>
      <c r="T125" s="1" t="s">
        <v>1289</v>
      </c>
      <c r="U125" s="47"/>
    </row>
    <row r="126" spans="1:21" ht="12.75" customHeight="1" x14ac:dyDescent="0.25">
      <c r="A126" s="1" t="s">
        <v>2277</v>
      </c>
      <c r="B126" s="1" t="s">
        <v>2345</v>
      </c>
      <c r="C126" s="18">
        <v>44963</v>
      </c>
      <c r="D126" s="8">
        <v>-39</v>
      </c>
      <c r="E126" s="27">
        <v>0</v>
      </c>
      <c r="F126" s="27">
        <v>-39</v>
      </c>
      <c r="G126" s="18">
        <v>44963</v>
      </c>
      <c r="H126" s="1" t="s">
        <v>2292</v>
      </c>
      <c r="I126" s="19">
        <v>1529947</v>
      </c>
      <c r="J126" s="19" t="s">
        <v>1294</v>
      </c>
      <c r="K126" s="19">
        <v>172027</v>
      </c>
      <c r="L126" s="28">
        <v>44965</v>
      </c>
      <c r="M126" s="1" t="s">
        <v>1213</v>
      </c>
      <c r="N126" s="11" t="s">
        <v>1291</v>
      </c>
      <c r="P126" s="12">
        <v>-39</v>
      </c>
      <c r="Q126" s="11"/>
      <c r="R126" s="13">
        <v>1</v>
      </c>
      <c r="S126" s="11"/>
      <c r="T126" s="1" t="s">
        <v>1289</v>
      </c>
      <c r="U126" s="47"/>
    </row>
    <row r="127" spans="1:21" ht="12.75" customHeight="1" x14ac:dyDescent="0.25">
      <c r="A127" s="1" t="s">
        <v>2277</v>
      </c>
      <c r="B127" s="1" t="s">
        <v>2346</v>
      </c>
      <c r="C127" s="18">
        <v>44963</v>
      </c>
      <c r="D127" s="8">
        <v>-300.58</v>
      </c>
      <c r="E127" s="27">
        <v>-73.319999999999993</v>
      </c>
      <c r="F127" s="27">
        <v>-227.26</v>
      </c>
      <c r="G127" s="18">
        <v>44963</v>
      </c>
      <c r="H127" s="1" t="s">
        <v>2293</v>
      </c>
      <c r="I127" s="19">
        <v>1408970</v>
      </c>
      <c r="J127" s="19" t="s">
        <v>1332</v>
      </c>
      <c r="K127" s="19">
        <v>172027</v>
      </c>
      <c r="L127" s="28">
        <v>44965</v>
      </c>
      <c r="M127" s="1" t="s">
        <v>1213</v>
      </c>
      <c r="N127" s="11" t="s">
        <v>1311</v>
      </c>
      <c r="P127" s="12">
        <v>-37.880000000000003</v>
      </c>
      <c r="Q127" s="11"/>
      <c r="R127" s="13">
        <v>5.9994720168954583</v>
      </c>
      <c r="S127" s="11"/>
      <c r="T127" s="1" t="s">
        <v>1289</v>
      </c>
      <c r="U127" s="47"/>
    </row>
    <row r="128" spans="1:21" ht="12.75" customHeight="1" x14ac:dyDescent="0.25">
      <c r="A128" s="1" t="s">
        <v>2277</v>
      </c>
      <c r="B128" s="1" t="s">
        <v>2346</v>
      </c>
      <c r="C128" s="18">
        <v>44963</v>
      </c>
      <c r="D128" s="8">
        <v>-100.19</v>
      </c>
      <c r="E128" s="27">
        <v>-24.44</v>
      </c>
      <c r="F128" s="27">
        <v>-75.75</v>
      </c>
      <c r="G128" s="18">
        <v>44963</v>
      </c>
      <c r="H128" s="1" t="s">
        <v>2293</v>
      </c>
      <c r="I128" s="19">
        <v>1408972</v>
      </c>
      <c r="J128" s="19" t="s">
        <v>1342</v>
      </c>
      <c r="K128" s="19">
        <v>172027</v>
      </c>
      <c r="L128" s="28">
        <v>44965</v>
      </c>
      <c r="M128" s="1" t="s">
        <v>1213</v>
      </c>
      <c r="N128" s="11" t="s">
        <v>1311</v>
      </c>
      <c r="P128" s="12">
        <v>-37.880000000000003</v>
      </c>
      <c r="Q128" s="11"/>
      <c r="R128" s="13">
        <v>1.9997360084477296</v>
      </c>
      <c r="S128" s="11"/>
      <c r="T128" s="1" t="s">
        <v>1289</v>
      </c>
      <c r="U128" s="47"/>
    </row>
    <row r="129" spans="1:21" ht="12.75" customHeight="1" x14ac:dyDescent="0.25">
      <c r="A129" s="1" t="s">
        <v>2277</v>
      </c>
      <c r="B129" s="1" t="s">
        <v>2347</v>
      </c>
      <c r="C129" s="18">
        <v>44963</v>
      </c>
      <c r="D129" s="8">
        <v>-38.08</v>
      </c>
      <c r="E129" s="27">
        <v>-9.93</v>
      </c>
      <c r="F129" s="27">
        <v>-28.15</v>
      </c>
      <c r="G129" s="18">
        <v>44963</v>
      </c>
      <c r="H129" s="1" t="s">
        <v>2294</v>
      </c>
      <c r="I129" s="19">
        <v>1593356</v>
      </c>
      <c r="J129" s="19" t="s">
        <v>1329</v>
      </c>
      <c r="K129" s="19">
        <v>172027</v>
      </c>
      <c r="L129" s="28">
        <v>44965</v>
      </c>
      <c r="M129" s="1" t="s">
        <v>1213</v>
      </c>
      <c r="N129" s="11" t="s">
        <v>1298</v>
      </c>
      <c r="P129" s="12">
        <v>-28.15</v>
      </c>
      <c r="Q129" s="11"/>
      <c r="R129" s="13">
        <v>1</v>
      </c>
      <c r="S129" s="11"/>
      <c r="T129" s="1" t="s">
        <v>1289</v>
      </c>
      <c r="U129" s="47"/>
    </row>
    <row r="130" spans="1:21" ht="12.75" customHeight="1" x14ac:dyDescent="0.25">
      <c r="A130" s="1" t="s">
        <v>2277</v>
      </c>
      <c r="B130" s="1" t="s">
        <v>2347</v>
      </c>
      <c r="C130" s="18">
        <v>44963</v>
      </c>
      <c r="D130" s="8">
        <v>-87.6</v>
      </c>
      <c r="E130" s="27">
        <v>-10.25</v>
      </c>
      <c r="F130" s="27">
        <v>-77.349999999999994</v>
      </c>
      <c r="G130" s="18">
        <v>44963</v>
      </c>
      <c r="H130" s="1" t="s">
        <v>2294</v>
      </c>
      <c r="I130" s="19">
        <v>1662420</v>
      </c>
      <c r="J130" s="19" t="s">
        <v>1318</v>
      </c>
      <c r="K130" s="19">
        <v>172027</v>
      </c>
      <c r="L130" s="28">
        <v>44965</v>
      </c>
      <c r="M130" s="1" t="s">
        <v>1213</v>
      </c>
      <c r="N130" s="11" t="s">
        <v>1301</v>
      </c>
      <c r="P130" s="12">
        <v>-77.349999999999994</v>
      </c>
      <c r="Q130" s="11"/>
      <c r="R130" s="13">
        <v>1</v>
      </c>
      <c r="S130" s="11"/>
      <c r="T130" s="1" t="s">
        <v>1289</v>
      </c>
      <c r="U130" s="47"/>
    </row>
    <row r="131" spans="1:21" ht="12.75" customHeight="1" x14ac:dyDescent="0.25">
      <c r="A131" s="1" t="s">
        <v>2277</v>
      </c>
      <c r="B131" s="1" t="s">
        <v>2347</v>
      </c>
      <c r="C131" s="18">
        <v>44963</v>
      </c>
      <c r="D131" s="8">
        <v>-96.4</v>
      </c>
      <c r="E131" s="27">
        <v>-10.55</v>
      </c>
      <c r="F131" s="27">
        <v>-85.85</v>
      </c>
      <c r="G131" s="18">
        <v>44963</v>
      </c>
      <c r="H131" s="1" t="s">
        <v>2294</v>
      </c>
      <c r="I131" s="19">
        <v>1662421</v>
      </c>
      <c r="J131" s="19" t="s">
        <v>1300</v>
      </c>
      <c r="K131" s="19">
        <v>172027</v>
      </c>
      <c r="L131" s="28">
        <v>44965</v>
      </c>
      <c r="M131" s="1" t="s">
        <v>1213</v>
      </c>
      <c r="N131" s="11" t="s">
        <v>1301</v>
      </c>
      <c r="P131" s="12">
        <v>-85.85</v>
      </c>
      <c r="Q131" s="11"/>
      <c r="R131" s="13">
        <v>1</v>
      </c>
      <c r="S131" s="11"/>
      <c r="T131" s="1" t="s">
        <v>1289</v>
      </c>
      <c r="U131" s="47"/>
    </row>
    <row r="132" spans="1:21" ht="12.75" customHeight="1" x14ac:dyDescent="0.25">
      <c r="A132" s="1" t="s">
        <v>2277</v>
      </c>
      <c r="B132" s="1" t="s">
        <v>2348</v>
      </c>
      <c r="C132" s="18">
        <v>44963</v>
      </c>
      <c r="D132" s="8">
        <v>-141.24</v>
      </c>
      <c r="E132" s="27">
        <v>0</v>
      </c>
      <c r="F132" s="27">
        <v>-141.24</v>
      </c>
      <c r="G132" s="18">
        <v>44963</v>
      </c>
      <c r="H132" s="1" t="s">
        <v>2295</v>
      </c>
      <c r="I132" s="19">
        <v>1585902</v>
      </c>
      <c r="J132" s="19" t="s">
        <v>1343</v>
      </c>
      <c r="K132" s="19">
        <v>172027</v>
      </c>
      <c r="L132" s="28">
        <v>44965</v>
      </c>
      <c r="M132" s="1" t="s">
        <v>1213</v>
      </c>
      <c r="N132" s="11" t="s">
        <v>1291</v>
      </c>
      <c r="P132" s="12">
        <v>-70.62</v>
      </c>
      <c r="Q132" s="11"/>
      <c r="R132" s="13">
        <v>2</v>
      </c>
      <c r="S132" s="11"/>
      <c r="T132" s="1" t="s">
        <v>1289</v>
      </c>
      <c r="U132" s="47"/>
    </row>
    <row r="133" spans="1:21" ht="12.75" customHeight="1" x14ac:dyDescent="0.25">
      <c r="A133" s="1" t="s">
        <v>2277</v>
      </c>
      <c r="B133" s="1" t="s">
        <v>2349</v>
      </c>
      <c r="C133" s="18">
        <v>44963</v>
      </c>
      <c r="D133" s="8">
        <v>-64.47</v>
      </c>
      <c r="E133" s="27">
        <v>0</v>
      </c>
      <c r="F133" s="27">
        <v>-64.47</v>
      </c>
      <c r="G133" s="18">
        <v>44963</v>
      </c>
      <c r="H133" s="1" t="s">
        <v>2296</v>
      </c>
      <c r="I133" s="19">
        <v>1585796</v>
      </c>
      <c r="J133" s="19" t="s">
        <v>1309</v>
      </c>
      <c r="K133" s="19">
        <v>172027</v>
      </c>
      <c r="L133" s="28">
        <v>44965</v>
      </c>
      <c r="M133" s="1" t="s">
        <v>1213</v>
      </c>
      <c r="N133" s="11" t="s">
        <v>1291</v>
      </c>
      <c r="P133" s="12">
        <v>-64.47</v>
      </c>
      <c r="Q133" s="11"/>
      <c r="R133" s="13">
        <v>1</v>
      </c>
      <c r="S133" s="11"/>
      <c r="T133" s="1" t="s">
        <v>1289</v>
      </c>
      <c r="U133" s="47"/>
    </row>
    <row r="134" spans="1:21" ht="12.75" customHeight="1" x14ac:dyDescent="0.25">
      <c r="A134" s="1" t="s">
        <v>2297</v>
      </c>
      <c r="B134" s="1" t="s">
        <v>2350</v>
      </c>
      <c r="C134" s="18">
        <v>44964</v>
      </c>
      <c r="D134" s="8">
        <v>-51.1</v>
      </c>
      <c r="E134" s="27">
        <v>0</v>
      </c>
      <c r="F134" s="27">
        <v>-51.1</v>
      </c>
      <c r="G134" s="18">
        <v>44964</v>
      </c>
      <c r="H134" s="1" t="s">
        <v>2298</v>
      </c>
      <c r="I134" s="19">
        <v>1516597</v>
      </c>
      <c r="J134" s="19" t="s">
        <v>1303</v>
      </c>
      <c r="K134" s="19">
        <v>172032</v>
      </c>
      <c r="L134" s="28">
        <v>44966</v>
      </c>
      <c r="M134" s="1" t="s">
        <v>1213</v>
      </c>
      <c r="N134" s="11" t="s">
        <v>1291</v>
      </c>
      <c r="P134" s="12">
        <v>-25.55</v>
      </c>
      <c r="Q134" s="11"/>
      <c r="R134" s="13">
        <v>2</v>
      </c>
      <c r="S134" s="11"/>
      <c r="T134" s="1" t="s">
        <v>1289</v>
      </c>
      <c r="U134" s="47"/>
    </row>
    <row r="135" spans="1:21" ht="12.75" customHeight="1" x14ac:dyDescent="0.25">
      <c r="A135" s="1" t="s">
        <v>2297</v>
      </c>
      <c r="B135" s="1" t="s">
        <v>2351</v>
      </c>
      <c r="C135" s="18">
        <v>44964</v>
      </c>
      <c r="D135" s="8">
        <v>-64.47</v>
      </c>
      <c r="E135" s="27">
        <v>0</v>
      </c>
      <c r="F135" s="27">
        <v>-64.47</v>
      </c>
      <c r="G135" s="18">
        <v>44964</v>
      </c>
      <c r="H135" s="1" t="s">
        <v>2299</v>
      </c>
      <c r="I135" s="19">
        <v>1585797</v>
      </c>
      <c r="J135" s="19" t="s">
        <v>1305</v>
      </c>
      <c r="K135" s="19">
        <v>172032</v>
      </c>
      <c r="L135" s="28">
        <v>44966</v>
      </c>
      <c r="M135" s="1" t="s">
        <v>1213</v>
      </c>
      <c r="N135" s="11" t="s">
        <v>1291</v>
      </c>
      <c r="P135" s="12">
        <v>-64.47</v>
      </c>
      <c r="Q135" s="11"/>
      <c r="R135" s="13">
        <v>1</v>
      </c>
      <c r="S135" s="11"/>
      <c r="T135" s="1" t="s">
        <v>1289</v>
      </c>
      <c r="U135" s="47"/>
    </row>
    <row r="136" spans="1:21" ht="12.75" customHeight="1" x14ac:dyDescent="0.25">
      <c r="A136" s="1" t="s">
        <v>2297</v>
      </c>
      <c r="B136" s="1" t="s">
        <v>2352</v>
      </c>
      <c r="C136" s="18">
        <v>44964</v>
      </c>
      <c r="D136" s="8">
        <v>-25.55</v>
      </c>
      <c r="E136" s="27">
        <v>0</v>
      </c>
      <c r="F136" s="27">
        <v>-25.55</v>
      </c>
      <c r="G136" s="18">
        <v>44964</v>
      </c>
      <c r="H136" s="1" t="s">
        <v>2300</v>
      </c>
      <c r="I136" s="19">
        <v>1516592</v>
      </c>
      <c r="J136" s="19" t="s">
        <v>1299</v>
      </c>
      <c r="K136" s="19">
        <v>172032</v>
      </c>
      <c r="L136" s="28">
        <v>44966</v>
      </c>
      <c r="M136" s="1" t="s">
        <v>1213</v>
      </c>
      <c r="N136" s="11" t="s">
        <v>1291</v>
      </c>
      <c r="P136" s="12">
        <v>-25.55</v>
      </c>
      <c r="Q136" s="11"/>
      <c r="R136" s="13">
        <v>1</v>
      </c>
      <c r="S136" s="11"/>
      <c r="T136" s="1" t="s">
        <v>1289</v>
      </c>
      <c r="U136" s="47"/>
    </row>
    <row r="137" spans="1:21" ht="12.75" customHeight="1" x14ac:dyDescent="0.25">
      <c r="A137" s="1" t="s">
        <v>2297</v>
      </c>
      <c r="B137" s="1" t="s">
        <v>2353</v>
      </c>
      <c r="C137" s="18">
        <v>44964</v>
      </c>
      <c r="D137" s="8">
        <v>-64.47</v>
      </c>
      <c r="E137" s="27">
        <v>0</v>
      </c>
      <c r="F137" s="27">
        <v>-64.47</v>
      </c>
      <c r="G137" s="18">
        <v>44964</v>
      </c>
      <c r="H137" s="1" t="s">
        <v>2301</v>
      </c>
      <c r="I137" s="19">
        <v>1585797</v>
      </c>
      <c r="J137" s="19" t="s">
        <v>1305</v>
      </c>
      <c r="K137" s="19">
        <v>172032</v>
      </c>
      <c r="L137" s="28">
        <v>44966</v>
      </c>
      <c r="M137" s="1" t="s">
        <v>1213</v>
      </c>
      <c r="N137" s="11" t="s">
        <v>1291</v>
      </c>
      <c r="P137" s="12">
        <v>-64.47</v>
      </c>
      <c r="Q137" s="11"/>
      <c r="R137" s="13">
        <v>1</v>
      </c>
      <c r="S137" s="11"/>
      <c r="T137" s="1" t="s">
        <v>1289</v>
      </c>
      <c r="U137" s="47"/>
    </row>
    <row r="138" spans="1:21" ht="12.75" customHeight="1" x14ac:dyDescent="0.25">
      <c r="A138" s="1" t="s">
        <v>2297</v>
      </c>
      <c r="B138" s="1" t="s">
        <v>2354</v>
      </c>
      <c r="C138" s="18">
        <v>44964</v>
      </c>
      <c r="D138" s="8">
        <v>-84.08</v>
      </c>
      <c r="E138" s="27">
        <v>-20.88</v>
      </c>
      <c r="F138" s="27">
        <v>-63.2</v>
      </c>
      <c r="G138" s="18">
        <v>44964</v>
      </c>
      <c r="H138" s="1" t="s">
        <v>2302</v>
      </c>
      <c r="I138" s="19">
        <v>1540785</v>
      </c>
      <c r="J138" s="19" t="s">
        <v>1328</v>
      </c>
      <c r="K138" s="19">
        <v>172032</v>
      </c>
      <c r="L138" s="28">
        <v>44966</v>
      </c>
      <c r="M138" s="1" t="s">
        <v>1213</v>
      </c>
      <c r="N138" s="11" t="s">
        <v>1298</v>
      </c>
      <c r="P138" s="12">
        <v>-31.6</v>
      </c>
      <c r="Q138" s="11"/>
      <c r="R138" s="13">
        <v>2</v>
      </c>
      <c r="S138" s="11"/>
      <c r="T138" s="1" t="s">
        <v>1289</v>
      </c>
      <c r="U138" s="47"/>
    </row>
    <row r="139" spans="1:21" ht="12.75" customHeight="1" x14ac:dyDescent="0.25">
      <c r="A139" s="1" t="s">
        <v>2297</v>
      </c>
      <c r="B139" s="1" t="s">
        <v>2355</v>
      </c>
      <c r="C139" s="18">
        <v>44964</v>
      </c>
      <c r="D139" s="8">
        <v>-64.47</v>
      </c>
      <c r="E139" s="27">
        <v>0</v>
      </c>
      <c r="F139" s="27">
        <v>-64.47</v>
      </c>
      <c r="G139" s="18">
        <v>44964</v>
      </c>
      <c r="H139" s="1" t="s">
        <v>2303</v>
      </c>
      <c r="I139" s="19">
        <v>1585795</v>
      </c>
      <c r="J139" s="19" t="s">
        <v>1290</v>
      </c>
      <c r="K139" s="19">
        <v>172032</v>
      </c>
      <c r="L139" s="28">
        <v>44966</v>
      </c>
      <c r="M139" s="1" t="s">
        <v>1213</v>
      </c>
      <c r="N139" s="11" t="s">
        <v>1291</v>
      </c>
      <c r="P139" s="12">
        <v>-64.47</v>
      </c>
      <c r="Q139" s="11"/>
      <c r="R139" s="13">
        <v>1</v>
      </c>
      <c r="S139" s="11"/>
      <c r="T139" s="1" t="s">
        <v>1289</v>
      </c>
      <c r="U139" s="47"/>
    </row>
    <row r="140" spans="1:21" ht="12.75" customHeight="1" x14ac:dyDescent="0.25">
      <c r="A140" s="1" t="s">
        <v>2297</v>
      </c>
      <c r="B140" s="1" t="s">
        <v>2356</v>
      </c>
      <c r="C140" s="18">
        <v>44964</v>
      </c>
      <c r="D140" s="8">
        <v>-87.6</v>
      </c>
      <c r="E140" s="27">
        <v>-10.25</v>
      </c>
      <c r="F140" s="27">
        <v>-77.349999999999994</v>
      </c>
      <c r="G140" s="18">
        <v>44964</v>
      </c>
      <c r="H140" s="1" t="s">
        <v>2304</v>
      </c>
      <c r="I140" s="19">
        <v>1662420</v>
      </c>
      <c r="J140" s="19" t="s">
        <v>1318</v>
      </c>
      <c r="K140" s="19">
        <v>172032</v>
      </c>
      <c r="L140" s="28">
        <v>44966</v>
      </c>
      <c r="M140" s="1" t="s">
        <v>1213</v>
      </c>
      <c r="N140" s="11" t="s">
        <v>1301</v>
      </c>
      <c r="P140" s="12">
        <v>-77.349999999999994</v>
      </c>
      <c r="Q140" s="11"/>
      <c r="R140" s="13">
        <v>1</v>
      </c>
      <c r="S140" s="11"/>
      <c r="T140" s="1" t="s">
        <v>1289</v>
      </c>
      <c r="U140" s="47"/>
    </row>
    <row r="141" spans="1:21" ht="12.75" customHeight="1" x14ac:dyDescent="0.25">
      <c r="A141" s="1" t="s">
        <v>2297</v>
      </c>
      <c r="B141" s="1" t="s">
        <v>2356</v>
      </c>
      <c r="C141" s="18">
        <v>44964</v>
      </c>
      <c r="D141" s="8">
        <v>-96.4</v>
      </c>
      <c r="E141" s="27">
        <v>-10.55</v>
      </c>
      <c r="F141" s="27">
        <v>-85.85</v>
      </c>
      <c r="G141" s="18">
        <v>44964</v>
      </c>
      <c r="H141" s="1" t="s">
        <v>2304</v>
      </c>
      <c r="I141" s="19">
        <v>1662421</v>
      </c>
      <c r="J141" s="19" t="s">
        <v>1300</v>
      </c>
      <c r="K141" s="19">
        <v>172032</v>
      </c>
      <c r="L141" s="28">
        <v>44966</v>
      </c>
      <c r="M141" s="1" t="s">
        <v>1213</v>
      </c>
      <c r="N141" s="11" t="s">
        <v>1301</v>
      </c>
      <c r="P141" s="12">
        <v>-85.85</v>
      </c>
      <c r="Q141" s="11"/>
      <c r="R141" s="13">
        <v>1</v>
      </c>
      <c r="S141" s="11"/>
      <c r="T141" s="1" t="s">
        <v>1289</v>
      </c>
      <c r="U141" s="47"/>
    </row>
    <row r="142" spans="1:21" ht="12.75" customHeight="1" x14ac:dyDescent="0.25">
      <c r="A142" s="1" t="s">
        <v>2297</v>
      </c>
      <c r="B142" s="1" t="s">
        <v>2357</v>
      </c>
      <c r="C142" s="18">
        <v>44964</v>
      </c>
      <c r="D142" s="8">
        <v>-96.4</v>
      </c>
      <c r="E142" s="27">
        <v>-10.55</v>
      </c>
      <c r="F142" s="27">
        <v>-85.85</v>
      </c>
      <c r="G142" s="18">
        <v>44964</v>
      </c>
      <c r="H142" s="1" t="s">
        <v>2305</v>
      </c>
      <c r="I142" s="19">
        <v>1662421</v>
      </c>
      <c r="J142" s="19" t="s">
        <v>1300</v>
      </c>
      <c r="K142" s="19">
        <v>172032</v>
      </c>
      <c r="L142" s="28">
        <v>44966</v>
      </c>
      <c r="M142" s="1" t="s">
        <v>1213</v>
      </c>
      <c r="N142" s="11" t="s">
        <v>1301</v>
      </c>
      <c r="P142" s="12">
        <v>-85.85</v>
      </c>
      <c r="Q142" s="11"/>
      <c r="R142" s="13">
        <v>1</v>
      </c>
      <c r="S142" s="11"/>
      <c r="T142" s="1" t="s">
        <v>1289</v>
      </c>
      <c r="U142" s="47"/>
    </row>
    <row r="143" spans="1:21" ht="12.75" customHeight="1" x14ac:dyDescent="0.25">
      <c r="A143" s="1" t="s">
        <v>2297</v>
      </c>
      <c r="B143" s="1" t="s">
        <v>2358</v>
      </c>
      <c r="C143" s="18">
        <v>44964</v>
      </c>
      <c r="D143" s="8">
        <v>-64.47</v>
      </c>
      <c r="E143" s="27">
        <v>0</v>
      </c>
      <c r="F143" s="27">
        <v>-64.47</v>
      </c>
      <c r="G143" s="18">
        <v>44964</v>
      </c>
      <c r="H143" s="1" t="s">
        <v>2306</v>
      </c>
      <c r="I143" s="19">
        <v>1585795</v>
      </c>
      <c r="J143" s="19" t="s">
        <v>1290</v>
      </c>
      <c r="K143" s="19">
        <v>172032</v>
      </c>
      <c r="L143" s="28">
        <v>44966</v>
      </c>
      <c r="M143" s="1" t="s">
        <v>1213</v>
      </c>
      <c r="N143" s="11" t="s">
        <v>1291</v>
      </c>
      <c r="P143" s="12">
        <v>-64.47</v>
      </c>
      <c r="Q143" s="11"/>
      <c r="R143" s="13">
        <v>1</v>
      </c>
      <c r="S143" s="11"/>
      <c r="T143" s="1" t="s">
        <v>1289</v>
      </c>
      <c r="U143" s="47"/>
    </row>
    <row r="144" spans="1:21" ht="12.75" customHeight="1" x14ac:dyDescent="0.25">
      <c r="A144" s="1" t="s">
        <v>2297</v>
      </c>
      <c r="B144" s="1" t="s">
        <v>2359</v>
      </c>
      <c r="C144" s="18">
        <v>44964</v>
      </c>
      <c r="D144" s="8">
        <v>-50.1</v>
      </c>
      <c r="E144" s="27">
        <v>-12.22</v>
      </c>
      <c r="F144" s="27">
        <v>-37.880000000000003</v>
      </c>
      <c r="G144" s="18">
        <v>44964</v>
      </c>
      <c r="H144" s="1" t="s">
        <v>2307</v>
      </c>
      <c r="I144" s="19">
        <v>1408970</v>
      </c>
      <c r="J144" s="19" t="s">
        <v>1332</v>
      </c>
      <c r="K144" s="19">
        <v>172032</v>
      </c>
      <c r="L144" s="28">
        <v>44966</v>
      </c>
      <c r="M144" s="1" t="s">
        <v>1213</v>
      </c>
      <c r="N144" s="11" t="s">
        <v>1311</v>
      </c>
      <c r="P144" s="12">
        <v>-37.880000000000003</v>
      </c>
      <c r="Q144" s="11"/>
      <c r="R144" s="13">
        <v>1</v>
      </c>
      <c r="S144" s="11"/>
      <c r="T144" s="1" t="s">
        <v>1289</v>
      </c>
      <c r="U144" s="47"/>
    </row>
    <row r="145" spans="1:21" ht="12.75" customHeight="1" x14ac:dyDescent="0.25">
      <c r="A145" s="1" t="s">
        <v>2297</v>
      </c>
      <c r="B145" s="1" t="s">
        <v>2359</v>
      </c>
      <c r="C145" s="18">
        <v>44964</v>
      </c>
      <c r="D145" s="8">
        <v>-50.1</v>
      </c>
      <c r="E145" s="27">
        <v>-12.22</v>
      </c>
      <c r="F145" s="27">
        <v>-37.880000000000003</v>
      </c>
      <c r="G145" s="18">
        <v>44964</v>
      </c>
      <c r="H145" s="1" t="s">
        <v>2307</v>
      </c>
      <c r="I145" s="19">
        <v>1408972</v>
      </c>
      <c r="J145" s="19" t="s">
        <v>1342</v>
      </c>
      <c r="K145" s="19">
        <v>172032</v>
      </c>
      <c r="L145" s="28">
        <v>44966</v>
      </c>
      <c r="M145" s="1" t="s">
        <v>1213</v>
      </c>
      <c r="N145" s="11" t="s">
        <v>1311</v>
      </c>
      <c r="P145" s="12">
        <v>-37.880000000000003</v>
      </c>
      <c r="Q145" s="11"/>
      <c r="R145" s="13">
        <v>1</v>
      </c>
      <c r="S145" s="11"/>
      <c r="T145" s="1" t="s">
        <v>1289</v>
      </c>
      <c r="U145" s="47"/>
    </row>
    <row r="146" spans="1:21" ht="12.75" customHeight="1" x14ac:dyDescent="0.25">
      <c r="A146" s="1" t="s">
        <v>2297</v>
      </c>
      <c r="B146" s="1" t="s">
        <v>2360</v>
      </c>
      <c r="C146" s="18">
        <v>44964</v>
      </c>
      <c r="D146" s="8">
        <v>-42.07</v>
      </c>
      <c r="E146" s="27">
        <v>0</v>
      </c>
      <c r="F146" s="27">
        <v>-42.07</v>
      </c>
      <c r="G146" s="18">
        <v>44964</v>
      </c>
      <c r="H146" s="1" t="s">
        <v>2308</v>
      </c>
      <c r="I146" s="19">
        <v>1514684</v>
      </c>
      <c r="J146" s="19" t="s">
        <v>1324</v>
      </c>
      <c r="K146" s="19">
        <v>172032</v>
      </c>
      <c r="L146" s="28">
        <v>44966</v>
      </c>
      <c r="M146" s="1" t="s">
        <v>1213</v>
      </c>
      <c r="N146" s="11" t="s">
        <v>1291</v>
      </c>
      <c r="P146" s="12">
        <v>-42.07</v>
      </c>
      <c r="Q146" s="11"/>
      <c r="R146" s="13">
        <v>1</v>
      </c>
      <c r="S146" s="11"/>
      <c r="T146" s="1" t="s">
        <v>1289</v>
      </c>
      <c r="U146" s="47"/>
    </row>
    <row r="147" spans="1:21" ht="12.75" customHeight="1" x14ac:dyDescent="0.25">
      <c r="A147" s="1" t="s">
        <v>2297</v>
      </c>
      <c r="B147" s="1" t="s">
        <v>2361</v>
      </c>
      <c r="C147" s="18">
        <v>44964</v>
      </c>
      <c r="D147" s="8">
        <v>-42.04</v>
      </c>
      <c r="E147" s="27">
        <v>-10.44</v>
      </c>
      <c r="F147" s="27">
        <v>-31.6</v>
      </c>
      <c r="G147" s="18">
        <v>44964</v>
      </c>
      <c r="H147" s="1" t="s">
        <v>2309</v>
      </c>
      <c r="I147" s="19">
        <v>1540784</v>
      </c>
      <c r="J147" s="19" t="s">
        <v>1297</v>
      </c>
      <c r="K147" s="19">
        <v>172032</v>
      </c>
      <c r="L147" s="28">
        <v>44966</v>
      </c>
      <c r="M147" s="1" t="s">
        <v>1213</v>
      </c>
      <c r="N147" s="11" t="s">
        <v>1298</v>
      </c>
      <c r="P147" s="12">
        <v>-31.6</v>
      </c>
      <c r="Q147" s="11"/>
      <c r="R147" s="13">
        <v>1</v>
      </c>
      <c r="S147" s="11"/>
      <c r="T147" s="1" t="s">
        <v>1289</v>
      </c>
      <c r="U147" s="47"/>
    </row>
    <row r="148" spans="1:21" ht="12.75" customHeight="1" x14ac:dyDescent="0.25">
      <c r="A148" s="1" t="s">
        <v>2297</v>
      </c>
      <c r="B148" s="1" t="s">
        <v>2361</v>
      </c>
      <c r="C148" s="18">
        <v>44964</v>
      </c>
      <c r="D148" s="8">
        <v>-42.04</v>
      </c>
      <c r="E148" s="27">
        <v>-10.44</v>
      </c>
      <c r="F148" s="27">
        <v>-31.6</v>
      </c>
      <c r="G148" s="18">
        <v>44964</v>
      </c>
      <c r="H148" s="1" t="s">
        <v>2309</v>
      </c>
      <c r="I148" s="19">
        <v>1540785</v>
      </c>
      <c r="J148" s="19" t="s">
        <v>1328</v>
      </c>
      <c r="K148" s="19">
        <v>172032</v>
      </c>
      <c r="L148" s="28">
        <v>44966</v>
      </c>
      <c r="M148" s="1" t="s">
        <v>1213</v>
      </c>
      <c r="N148" s="11" t="s">
        <v>1298</v>
      </c>
      <c r="P148" s="12">
        <v>-31.6</v>
      </c>
      <c r="Q148" s="11"/>
      <c r="R148" s="13">
        <v>1</v>
      </c>
      <c r="S148" s="11"/>
      <c r="T148" s="1" t="s">
        <v>1289</v>
      </c>
      <c r="U148" s="47"/>
    </row>
    <row r="149" spans="1:21" ht="12.75" customHeight="1" x14ac:dyDescent="0.25">
      <c r="A149" s="1" t="s">
        <v>2297</v>
      </c>
      <c r="B149" s="1" t="s">
        <v>2361</v>
      </c>
      <c r="C149" s="18">
        <v>44964</v>
      </c>
      <c r="D149" s="8">
        <v>-42.04</v>
      </c>
      <c r="E149" s="27">
        <v>-10.44</v>
      </c>
      <c r="F149" s="27">
        <v>-31.6</v>
      </c>
      <c r="G149" s="18">
        <v>44964</v>
      </c>
      <c r="H149" s="1" t="s">
        <v>2309</v>
      </c>
      <c r="I149" s="19">
        <v>1540787</v>
      </c>
      <c r="J149" s="19" t="s">
        <v>1341</v>
      </c>
      <c r="K149" s="19">
        <v>172032</v>
      </c>
      <c r="L149" s="28">
        <v>44966</v>
      </c>
      <c r="M149" s="1" t="s">
        <v>1213</v>
      </c>
      <c r="N149" s="11" t="s">
        <v>1298</v>
      </c>
      <c r="P149" s="12">
        <v>-31.6</v>
      </c>
      <c r="Q149" s="11"/>
      <c r="R149" s="13">
        <v>1</v>
      </c>
      <c r="S149" s="11"/>
      <c r="T149" s="1" t="s">
        <v>1289</v>
      </c>
      <c r="U149" s="47"/>
    </row>
    <row r="150" spans="1:21" ht="12.75" customHeight="1" x14ac:dyDescent="0.25">
      <c r="A150" s="1" t="s">
        <v>2297</v>
      </c>
      <c r="B150" s="1" t="s">
        <v>2361</v>
      </c>
      <c r="C150" s="18">
        <v>44964</v>
      </c>
      <c r="D150" s="8">
        <v>-76.16</v>
      </c>
      <c r="E150" s="27">
        <v>-19.86</v>
      </c>
      <c r="F150" s="27">
        <v>-56.3</v>
      </c>
      <c r="G150" s="18">
        <v>44964</v>
      </c>
      <c r="H150" s="1" t="s">
        <v>2309</v>
      </c>
      <c r="I150" s="19">
        <v>1593357</v>
      </c>
      <c r="J150" s="19" t="s">
        <v>1302</v>
      </c>
      <c r="K150" s="19">
        <v>172032</v>
      </c>
      <c r="L150" s="28">
        <v>44966</v>
      </c>
      <c r="M150" s="1" t="s">
        <v>1213</v>
      </c>
      <c r="N150" s="11" t="s">
        <v>1298</v>
      </c>
      <c r="P150" s="12">
        <v>-28.15</v>
      </c>
      <c r="Q150" s="11"/>
      <c r="R150" s="13">
        <v>2</v>
      </c>
      <c r="S150" s="11"/>
      <c r="T150" s="1" t="s">
        <v>1289</v>
      </c>
      <c r="U150" s="47"/>
    </row>
    <row r="151" spans="1:21" ht="12.75" customHeight="1" x14ac:dyDescent="0.25">
      <c r="A151" s="1" t="s">
        <v>2297</v>
      </c>
      <c r="B151" s="1" t="s">
        <v>2362</v>
      </c>
      <c r="C151" s="18">
        <v>44964</v>
      </c>
      <c r="D151" s="8">
        <v>-42.07</v>
      </c>
      <c r="E151" s="27">
        <v>0</v>
      </c>
      <c r="F151" s="27">
        <v>-42.07</v>
      </c>
      <c r="G151" s="18">
        <v>44964</v>
      </c>
      <c r="H151" s="1" t="s">
        <v>2310</v>
      </c>
      <c r="I151" s="19">
        <v>1514691</v>
      </c>
      <c r="J151" s="19" t="s">
        <v>1293</v>
      </c>
      <c r="K151" s="19">
        <v>172032</v>
      </c>
      <c r="L151" s="28">
        <v>44966</v>
      </c>
      <c r="M151" s="1" t="s">
        <v>1213</v>
      </c>
      <c r="N151" s="11" t="s">
        <v>1291</v>
      </c>
      <c r="P151" s="12">
        <v>-42.07</v>
      </c>
      <c r="Q151" s="11"/>
      <c r="R151" s="13">
        <v>1</v>
      </c>
      <c r="S151" s="11"/>
      <c r="T151" s="1" t="s">
        <v>1289</v>
      </c>
      <c r="U151" s="47"/>
    </row>
    <row r="152" spans="1:21" ht="12.75" customHeight="1" x14ac:dyDescent="0.25">
      <c r="A152" s="1" t="s">
        <v>2297</v>
      </c>
      <c r="B152" s="1" t="s">
        <v>2362</v>
      </c>
      <c r="C152" s="18">
        <v>44964</v>
      </c>
      <c r="D152" s="8">
        <v>-39</v>
      </c>
      <c r="E152" s="27">
        <v>0</v>
      </c>
      <c r="F152" s="27">
        <v>-39</v>
      </c>
      <c r="G152" s="18">
        <v>44964</v>
      </c>
      <c r="H152" s="1" t="s">
        <v>2310</v>
      </c>
      <c r="I152" s="19">
        <v>1529946</v>
      </c>
      <c r="J152" s="19" t="s">
        <v>1306</v>
      </c>
      <c r="K152" s="19">
        <v>172032</v>
      </c>
      <c r="L152" s="28">
        <v>44966</v>
      </c>
      <c r="M152" s="1" t="s">
        <v>1213</v>
      </c>
      <c r="N152" s="11" t="s">
        <v>1291</v>
      </c>
      <c r="P152" s="12">
        <v>-39</v>
      </c>
      <c r="Q152" s="11"/>
      <c r="R152" s="13">
        <v>1</v>
      </c>
      <c r="S152" s="11"/>
      <c r="T152" s="1" t="s">
        <v>1289</v>
      </c>
      <c r="U152" s="47"/>
    </row>
    <row r="153" spans="1:21" ht="12.75" customHeight="1" x14ac:dyDescent="0.25">
      <c r="A153" s="1" t="s">
        <v>2297</v>
      </c>
      <c r="B153" s="1" t="s">
        <v>2362</v>
      </c>
      <c r="C153" s="18">
        <v>44964</v>
      </c>
      <c r="D153" s="8">
        <v>-137.26</v>
      </c>
      <c r="E153" s="27">
        <v>0</v>
      </c>
      <c r="F153" s="27">
        <v>-137.26</v>
      </c>
      <c r="G153" s="18">
        <v>44964</v>
      </c>
      <c r="H153" s="1" t="s">
        <v>2310</v>
      </c>
      <c r="I153" s="19">
        <v>1529951</v>
      </c>
      <c r="J153" s="19" t="s">
        <v>1326</v>
      </c>
      <c r="K153" s="19">
        <v>172032</v>
      </c>
      <c r="L153" s="28">
        <v>44966</v>
      </c>
      <c r="M153" s="1" t="s">
        <v>1213</v>
      </c>
      <c r="N153" s="11" t="s">
        <v>1291</v>
      </c>
      <c r="P153" s="12">
        <v>-68.63</v>
      </c>
      <c r="Q153" s="11"/>
      <c r="R153" s="13">
        <v>2</v>
      </c>
      <c r="S153" s="11"/>
      <c r="T153" s="1" t="s">
        <v>1289</v>
      </c>
      <c r="U153" s="47"/>
    </row>
    <row r="154" spans="1:21" ht="12.75" customHeight="1" x14ac:dyDescent="0.25">
      <c r="A154" s="1" t="s">
        <v>2297</v>
      </c>
      <c r="B154" s="1" t="s">
        <v>2362</v>
      </c>
      <c r="C154" s="18">
        <v>44964</v>
      </c>
      <c r="D154" s="8">
        <v>-128.94</v>
      </c>
      <c r="E154" s="27">
        <v>0</v>
      </c>
      <c r="F154" s="27">
        <v>-128.94</v>
      </c>
      <c r="G154" s="18">
        <v>44964</v>
      </c>
      <c r="H154" s="1" t="s">
        <v>2310</v>
      </c>
      <c r="I154" s="19">
        <v>1585797</v>
      </c>
      <c r="J154" s="19" t="s">
        <v>1305</v>
      </c>
      <c r="K154" s="19">
        <v>172032</v>
      </c>
      <c r="L154" s="28">
        <v>44966</v>
      </c>
      <c r="M154" s="1" t="s">
        <v>1213</v>
      </c>
      <c r="N154" s="11" t="s">
        <v>1291</v>
      </c>
      <c r="P154" s="12">
        <v>-64.47</v>
      </c>
      <c r="Q154" s="11"/>
      <c r="R154" s="13">
        <v>2</v>
      </c>
      <c r="S154" s="11"/>
      <c r="T154" s="1" t="s">
        <v>1289</v>
      </c>
      <c r="U154" s="47"/>
    </row>
    <row r="155" spans="1:21" ht="12.75" customHeight="1" x14ac:dyDescent="0.25">
      <c r="A155" s="1" t="s">
        <v>2297</v>
      </c>
      <c r="B155" s="1" t="s">
        <v>2362</v>
      </c>
      <c r="C155" s="18">
        <v>44964</v>
      </c>
      <c r="D155" s="8">
        <v>-70.62</v>
      </c>
      <c r="E155" s="27">
        <v>0</v>
      </c>
      <c r="F155" s="27">
        <v>-70.62</v>
      </c>
      <c r="G155" s="18">
        <v>44964</v>
      </c>
      <c r="H155" s="1" t="s">
        <v>2310</v>
      </c>
      <c r="I155" s="19">
        <v>1585799</v>
      </c>
      <c r="J155" s="19" t="s">
        <v>1292</v>
      </c>
      <c r="K155" s="19">
        <v>172032</v>
      </c>
      <c r="L155" s="28">
        <v>44966</v>
      </c>
      <c r="M155" s="1" t="s">
        <v>1213</v>
      </c>
      <c r="N155" s="11" t="s">
        <v>1291</v>
      </c>
      <c r="P155" s="12">
        <v>-70.62</v>
      </c>
      <c r="Q155" s="11"/>
      <c r="R155" s="13">
        <v>1</v>
      </c>
      <c r="S155" s="11"/>
      <c r="T155" s="1" t="s">
        <v>1289</v>
      </c>
      <c r="U155" s="47"/>
    </row>
    <row r="156" spans="1:21" ht="12.75" customHeight="1" x14ac:dyDescent="0.25">
      <c r="A156" s="1" t="s">
        <v>2297</v>
      </c>
      <c r="B156" s="1" t="s">
        <v>2363</v>
      </c>
      <c r="C156" s="18">
        <v>44964</v>
      </c>
      <c r="D156" s="8">
        <v>-175.2</v>
      </c>
      <c r="E156" s="27">
        <v>-20.5</v>
      </c>
      <c r="F156" s="27">
        <v>-154.69999999999999</v>
      </c>
      <c r="G156" s="18">
        <v>44964</v>
      </c>
      <c r="H156" s="1" t="s">
        <v>2311</v>
      </c>
      <c r="I156" s="19">
        <v>1662420</v>
      </c>
      <c r="J156" s="19" t="s">
        <v>1318</v>
      </c>
      <c r="K156" s="19">
        <v>172032</v>
      </c>
      <c r="L156" s="28">
        <v>44966</v>
      </c>
      <c r="M156" s="1" t="s">
        <v>1213</v>
      </c>
      <c r="N156" s="11" t="s">
        <v>1301</v>
      </c>
      <c r="P156" s="12">
        <v>-77.349999999999994</v>
      </c>
      <c r="Q156" s="11"/>
      <c r="R156" s="13">
        <v>2</v>
      </c>
      <c r="S156" s="11"/>
      <c r="T156" s="1" t="s">
        <v>1289</v>
      </c>
      <c r="U156" s="47"/>
    </row>
    <row r="157" spans="1:21" ht="12.75" customHeight="1" x14ac:dyDescent="0.25">
      <c r="A157" s="1" t="s">
        <v>2297</v>
      </c>
      <c r="B157" s="1" t="s">
        <v>2364</v>
      </c>
      <c r="C157" s="18">
        <v>44964</v>
      </c>
      <c r="D157" s="8">
        <v>-87.6</v>
      </c>
      <c r="E157" s="27">
        <v>-10.25</v>
      </c>
      <c r="F157" s="27">
        <v>-77.349999999999994</v>
      </c>
      <c r="G157" s="18">
        <v>44964</v>
      </c>
      <c r="H157" s="1" t="s">
        <v>2312</v>
      </c>
      <c r="I157" s="19">
        <v>1662420</v>
      </c>
      <c r="J157" s="19" t="s">
        <v>1318</v>
      </c>
      <c r="K157" s="19">
        <v>172032</v>
      </c>
      <c r="L157" s="28">
        <v>44966</v>
      </c>
      <c r="M157" s="1" t="s">
        <v>1213</v>
      </c>
      <c r="N157" s="11" t="s">
        <v>1301</v>
      </c>
      <c r="P157" s="12">
        <v>-77.349999999999994</v>
      </c>
      <c r="Q157" s="11"/>
      <c r="R157" s="13">
        <v>1</v>
      </c>
      <c r="S157" s="11"/>
      <c r="T157" s="1" t="s">
        <v>1289</v>
      </c>
      <c r="U157" s="47"/>
    </row>
    <row r="158" spans="1:21" ht="12.75" customHeight="1" x14ac:dyDescent="0.25">
      <c r="A158" s="1" t="s">
        <v>2297</v>
      </c>
      <c r="B158" s="1" t="s">
        <v>2365</v>
      </c>
      <c r="C158" s="18">
        <v>44964</v>
      </c>
      <c r="D158" s="8">
        <v>-25.55</v>
      </c>
      <c r="E158" s="27">
        <v>0</v>
      </c>
      <c r="F158" s="27">
        <v>-25.55</v>
      </c>
      <c r="G158" s="18">
        <v>44964</v>
      </c>
      <c r="H158" s="1" t="s">
        <v>2313</v>
      </c>
      <c r="I158" s="19">
        <v>1516592</v>
      </c>
      <c r="J158" s="19" t="s">
        <v>1299</v>
      </c>
      <c r="K158" s="19">
        <v>172032</v>
      </c>
      <c r="L158" s="28">
        <v>44966</v>
      </c>
      <c r="M158" s="1" t="s">
        <v>1213</v>
      </c>
      <c r="N158" s="11" t="s">
        <v>1291</v>
      </c>
      <c r="P158" s="12">
        <v>-25.55</v>
      </c>
      <c r="Q158" s="11"/>
      <c r="R158" s="13">
        <v>1</v>
      </c>
      <c r="S158" s="11"/>
      <c r="T158" s="1" t="s">
        <v>1289</v>
      </c>
      <c r="U158" s="47"/>
    </row>
    <row r="159" spans="1:21" ht="12.75" customHeight="1" x14ac:dyDescent="0.25">
      <c r="A159" s="1" t="s">
        <v>2297</v>
      </c>
      <c r="B159" s="1" t="s">
        <v>2365</v>
      </c>
      <c r="C159" s="18">
        <v>44964</v>
      </c>
      <c r="D159" s="8">
        <v>-25.55</v>
      </c>
      <c r="E159" s="27">
        <v>0</v>
      </c>
      <c r="F159" s="27">
        <v>-25.55</v>
      </c>
      <c r="G159" s="18">
        <v>44964</v>
      </c>
      <c r="H159" s="1" t="s">
        <v>2313</v>
      </c>
      <c r="I159" s="19">
        <v>1516596</v>
      </c>
      <c r="J159" s="19" t="s">
        <v>1344</v>
      </c>
      <c r="K159" s="19">
        <v>172032</v>
      </c>
      <c r="L159" s="28">
        <v>44966</v>
      </c>
      <c r="M159" s="1" t="s">
        <v>1213</v>
      </c>
      <c r="N159" s="11" t="s">
        <v>1291</v>
      </c>
      <c r="P159" s="12">
        <v>-25.55</v>
      </c>
      <c r="Q159" s="11"/>
      <c r="R159" s="13">
        <v>1</v>
      </c>
      <c r="S159" s="11"/>
      <c r="T159" s="1" t="s">
        <v>1289</v>
      </c>
      <c r="U159" s="47"/>
    </row>
    <row r="160" spans="1:21" ht="12.75" customHeight="1" x14ac:dyDescent="0.25">
      <c r="A160" s="1" t="s">
        <v>2297</v>
      </c>
      <c r="B160" s="1" t="s">
        <v>2365</v>
      </c>
      <c r="C160" s="18">
        <v>44964</v>
      </c>
      <c r="D160" s="8">
        <v>-25.55</v>
      </c>
      <c r="E160" s="27">
        <v>0</v>
      </c>
      <c r="F160" s="27">
        <v>-25.55</v>
      </c>
      <c r="G160" s="18">
        <v>44964</v>
      </c>
      <c r="H160" s="1" t="s">
        <v>2313</v>
      </c>
      <c r="I160" s="19">
        <v>1516597</v>
      </c>
      <c r="J160" s="19" t="s">
        <v>1303</v>
      </c>
      <c r="K160" s="19">
        <v>172032</v>
      </c>
      <c r="L160" s="28">
        <v>44966</v>
      </c>
      <c r="M160" s="1" t="s">
        <v>1213</v>
      </c>
      <c r="N160" s="11" t="s">
        <v>1291</v>
      </c>
      <c r="P160" s="12">
        <v>-25.55</v>
      </c>
      <c r="Q160" s="11"/>
      <c r="R160" s="13">
        <v>1</v>
      </c>
      <c r="S160" s="11"/>
      <c r="T160" s="1" t="s">
        <v>1289</v>
      </c>
      <c r="U160" s="47"/>
    </row>
    <row r="161" spans="1:21" ht="12.75" customHeight="1" x14ac:dyDescent="0.25">
      <c r="A161" s="1" t="s">
        <v>2297</v>
      </c>
      <c r="B161" s="1" t="s">
        <v>2365</v>
      </c>
      <c r="C161" s="18">
        <v>44964</v>
      </c>
      <c r="D161" s="8">
        <v>-64.47</v>
      </c>
      <c r="E161" s="27">
        <v>0</v>
      </c>
      <c r="F161" s="27">
        <v>-64.47</v>
      </c>
      <c r="G161" s="18">
        <v>44964</v>
      </c>
      <c r="H161" s="1" t="s">
        <v>2313</v>
      </c>
      <c r="I161" s="19">
        <v>1585793</v>
      </c>
      <c r="J161" s="19" t="s">
        <v>1323</v>
      </c>
      <c r="K161" s="19">
        <v>172032</v>
      </c>
      <c r="L161" s="28">
        <v>44966</v>
      </c>
      <c r="M161" s="1" t="s">
        <v>1213</v>
      </c>
      <c r="N161" s="11" t="s">
        <v>1291</v>
      </c>
      <c r="P161" s="12">
        <v>-64.47</v>
      </c>
      <c r="Q161" s="11"/>
      <c r="R161" s="13">
        <v>1</v>
      </c>
      <c r="S161" s="11"/>
      <c r="T161" s="1" t="s">
        <v>1289</v>
      </c>
      <c r="U161" s="47"/>
    </row>
    <row r="162" spans="1:21" ht="12.75" customHeight="1" x14ac:dyDescent="0.25">
      <c r="A162" s="1" t="s">
        <v>2297</v>
      </c>
      <c r="B162" s="1" t="s">
        <v>2366</v>
      </c>
      <c r="C162" s="18">
        <v>44964</v>
      </c>
      <c r="D162" s="8">
        <v>-87.6</v>
      </c>
      <c r="E162" s="27">
        <v>-10.25</v>
      </c>
      <c r="F162" s="27">
        <v>-77.349999999999994</v>
      </c>
      <c r="G162" s="18">
        <v>44964</v>
      </c>
      <c r="H162" s="1" t="s">
        <v>2314</v>
      </c>
      <c r="I162" s="19">
        <v>1662420</v>
      </c>
      <c r="J162" s="19" t="s">
        <v>1318</v>
      </c>
      <c r="K162" s="19">
        <v>172032</v>
      </c>
      <c r="L162" s="28">
        <v>44966</v>
      </c>
      <c r="M162" s="1" t="s">
        <v>1213</v>
      </c>
      <c r="N162" s="11" t="s">
        <v>1301</v>
      </c>
      <c r="P162" s="12">
        <v>-77.349999999999994</v>
      </c>
      <c r="Q162" s="11"/>
      <c r="R162" s="13">
        <v>1</v>
      </c>
      <c r="S162" s="11"/>
      <c r="T162" s="1" t="s">
        <v>1289</v>
      </c>
      <c r="U162" s="47"/>
    </row>
    <row r="163" spans="1:21" ht="12.75" customHeight="1" x14ac:dyDescent="0.25">
      <c r="A163" s="1" t="s">
        <v>2297</v>
      </c>
      <c r="B163" s="1" t="s">
        <v>2366</v>
      </c>
      <c r="C163" s="18">
        <v>44964</v>
      </c>
      <c r="D163" s="8">
        <v>-96.4</v>
      </c>
      <c r="E163" s="27">
        <v>-10.55</v>
      </c>
      <c r="F163" s="27">
        <v>-85.85</v>
      </c>
      <c r="G163" s="18">
        <v>44964</v>
      </c>
      <c r="H163" s="1" t="s">
        <v>2314</v>
      </c>
      <c r="I163" s="19">
        <v>1662422</v>
      </c>
      <c r="J163" s="19" t="s">
        <v>1327</v>
      </c>
      <c r="K163" s="19">
        <v>172032</v>
      </c>
      <c r="L163" s="28">
        <v>44966</v>
      </c>
      <c r="M163" s="1" t="s">
        <v>1213</v>
      </c>
      <c r="N163" s="11" t="s">
        <v>1301</v>
      </c>
      <c r="P163" s="12">
        <v>-85.85</v>
      </c>
      <c r="Q163" s="11"/>
      <c r="R163" s="13">
        <v>1</v>
      </c>
      <c r="S163" s="11"/>
      <c r="T163" s="1" t="s">
        <v>1289</v>
      </c>
      <c r="U163" s="47"/>
    </row>
    <row r="164" spans="1:21" ht="12.75" customHeight="1" x14ac:dyDescent="0.25">
      <c r="A164" s="1" t="s">
        <v>2297</v>
      </c>
      <c r="B164" s="1" t="s">
        <v>2367</v>
      </c>
      <c r="C164" s="18">
        <v>44964</v>
      </c>
      <c r="D164" s="8">
        <v>-87.6</v>
      </c>
      <c r="E164" s="27">
        <v>-10.25</v>
      </c>
      <c r="F164" s="27">
        <v>-77.349999999999994</v>
      </c>
      <c r="G164" s="18">
        <v>44964</v>
      </c>
      <c r="H164" s="1" t="s">
        <v>2315</v>
      </c>
      <c r="I164" s="19">
        <v>1662420</v>
      </c>
      <c r="J164" s="19" t="s">
        <v>1318</v>
      </c>
      <c r="K164" s="19">
        <v>172032</v>
      </c>
      <c r="L164" s="28">
        <v>44966</v>
      </c>
      <c r="M164" s="1" t="s">
        <v>1213</v>
      </c>
      <c r="N164" s="11" t="s">
        <v>1301</v>
      </c>
      <c r="P164" s="12">
        <v>-77.349999999999994</v>
      </c>
      <c r="Q164" s="11"/>
      <c r="R164" s="13">
        <v>1</v>
      </c>
      <c r="S164" s="11"/>
      <c r="T164" s="1" t="s">
        <v>1289</v>
      </c>
      <c r="U164" s="47"/>
    </row>
    <row r="165" spans="1:21" ht="12.75" customHeight="1" x14ac:dyDescent="0.25">
      <c r="A165" s="1" t="s">
        <v>2297</v>
      </c>
      <c r="B165" s="1" t="s">
        <v>2367</v>
      </c>
      <c r="C165" s="18">
        <v>44964</v>
      </c>
      <c r="D165" s="8">
        <v>-96.4</v>
      </c>
      <c r="E165" s="27">
        <v>-10.55</v>
      </c>
      <c r="F165" s="27">
        <v>-85.85</v>
      </c>
      <c r="G165" s="18">
        <v>44964</v>
      </c>
      <c r="H165" s="1" t="s">
        <v>2315</v>
      </c>
      <c r="I165" s="19">
        <v>1662421</v>
      </c>
      <c r="J165" s="19" t="s">
        <v>1300</v>
      </c>
      <c r="K165" s="19">
        <v>172032</v>
      </c>
      <c r="L165" s="28">
        <v>44966</v>
      </c>
      <c r="M165" s="1" t="s">
        <v>1213</v>
      </c>
      <c r="N165" s="11" t="s">
        <v>1301</v>
      </c>
      <c r="P165" s="12">
        <v>-85.85</v>
      </c>
      <c r="Q165" s="11"/>
      <c r="R165" s="13">
        <v>1</v>
      </c>
      <c r="S165" s="11"/>
      <c r="T165" s="1" t="s">
        <v>1289</v>
      </c>
      <c r="U165" s="47"/>
    </row>
    <row r="166" spans="1:21" ht="12.75" customHeight="1" x14ac:dyDescent="0.25">
      <c r="A166" s="1" t="s">
        <v>2297</v>
      </c>
      <c r="B166" s="1" t="s">
        <v>2368</v>
      </c>
      <c r="C166" s="18">
        <v>44964</v>
      </c>
      <c r="D166" s="8">
        <v>-64.47</v>
      </c>
      <c r="E166" s="27">
        <v>0</v>
      </c>
      <c r="F166" s="27">
        <v>-64.47</v>
      </c>
      <c r="G166" s="18">
        <v>44964</v>
      </c>
      <c r="H166" s="1" t="s">
        <v>2316</v>
      </c>
      <c r="I166" s="19">
        <v>1585795</v>
      </c>
      <c r="J166" s="19" t="s">
        <v>1290</v>
      </c>
      <c r="K166" s="19">
        <v>172032</v>
      </c>
      <c r="L166" s="28">
        <v>44966</v>
      </c>
      <c r="M166" s="1" t="s">
        <v>1213</v>
      </c>
      <c r="N166" s="11" t="s">
        <v>1291</v>
      </c>
      <c r="P166" s="12">
        <v>-64.47</v>
      </c>
      <c r="Q166" s="11"/>
      <c r="R166" s="13">
        <v>1</v>
      </c>
      <c r="S166" s="11"/>
      <c r="T166" s="1" t="s">
        <v>1289</v>
      </c>
      <c r="U166" s="47"/>
    </row>
    <row r="167" spans="1:21" ht="12.75" customHeight="1" x14ac:dyDescent="0.25">
      <c r="A167" s="1" t="s">
        <v>2297</v>
      </c>
      <c r="B167" s="1" t="s">
        <v>2369</v>
      </c>
      <c r="C167" s="18">
        <v>44964</v>
      </c>
      <c r="D167" s="8">
        <v>-64.47</v>
      </c>
      <c r="E167" s="27">
        <v>0</v>
      </c>
      <c r="F167" s="27">
        <v>-64.47</v>
      </c>
      <c r="G167" s="18">
        <v>44964</v>
      </c>
      <c r="H167" s="1" t="s">
        <v>2317</v>
      </c>
      <c r="I167" s="19">
        <v>1585673</v>
      </c>
      <c r="J167" s="19" t="s">
        <v>1349</v>
      </c>
      <c r="K167" s="19">
        <v>172032</v>
      </c>
      <c r="L167" s="28">
        <v>44966</v>
      </c>
      <c r="M167" s="1" t="s">
        <v>1213</v>
      </c>
      <c r="N167" s="11" t="s">
        <v>1291</v>
      </c>
      <c r="P167" s="12">
        <v>-64.47</v>
      </c>
      <c r="Q167" s="11"/>
      <c r="R167" s="13">
        <v>1</v>
      </c>
      <c r="S167" s="11"/>
      <c r="T167" s="1" t="s">
        <v>1289</v>
      </c>
      <c r="U167" s="47"/>
    </row>
    <row r="168" spans="1:21" ht="12.75" customHeight="1" x14ac:dyDescent="0.25">
      <c r="A168" s="1" t="s">
        <v>2297</v>
      </c>
      <c r="B168" s="1" t="s">
        <v>2370</v>
      </c>
      <c r="C168" s="18">
        <v>44964</v>
      </c>
      <c r="D168" s="8">
        <v>-50.1</v>
      </c>
      <c r="E168" s="27">
        <v>-12.22</v>
      </c>
      <c r="F168" s="27">
        <v>-37.880000000000003</v>
      </c>
      <c r="G168" s="18">
        <v>44964</v>
      </c>
      <c r="H168" s="1" t="s">
        <v>2318</v>
      </c>
      <c r="I168" s="19">
        <v>1408971</v>
      </c>
      <c r="J168" s="19" t="s">
        <v>1315</v>
      </c>
      <c r="K168" s="19">
        <v>172032</v>
      </c>
      <c r="L168" s="28">
        <v>44966</v>
      </c>
      <c r="M168" s="1" t="s">
        <v>1213</v>
      </c>
      <c r="N168" s="11" t="s">
        <v>1311</v>
      </c>
      <c r="P168" s="12">
        <v>-37.880000000000003</v>
      </c>
      <c r="Q168" s="11"/>
      <c r="R168" s="13">
        <v>1</v>
      </c>
      <c r="S168" s="11"/>
      <c r="T168" s="1" t="s">
        <v>1289</v>
      </c>
      <c r="U168" s="47"/>
    </row>
    <row r="169" spans="1:21" ht="12.75" customHeight="1" x14ac:dyDescent="0.25">
      <c r="A169" s="1" t="s">
        <v>2297</v>
      </c>
      <c r="B169" s="1" t="s">
        <v>2370</v>
      </c>
      <c r="C169" s="18">
        <v>44964</v>
      </c>
      <c r="D169" s="8">
        <v>-50.1</v>
      </c>
      <c r="E169" s="27">
        <v>-12.22</v>
      </c>
      <c r="F169" s="27">
        <v>-37.880000000000003</v>
      </c>
      <c r="G169" s="18">
        <v>44964</v>
      </c>
      <c r="H169" s="1" t="s">
        <v>2318</v>
      </c>
      <c r="I169" s="19">
        <v>1408972</v>
      </c>
      <c r="J169" s="19" t="s">
        <v>1342</v>
      </c>
      <c r="K169" s="19">
        <v>172032</v>
      </c>
      <c r="L169" s="28">
        <v>44966</v>
      </c>
      <c r="M169" s="1" t="s">
        <v>1213</v>
      </c>
      <c r="N169" s="11" t="s">
        <v>1311</v>
      </c>
      <c r="P169" s="12">
        <v>-37.880000000000003</v>
      </c>
      <c r="Q169" s="11"/>
      <c r="R169" s="13">
        <v>1</v>
      </c>
      <c r="S169" s="11"/>
      <c r="T169" s="1" t="s">
        <v>1289</v>
      </c>
      <c r="U169" s="47"/>
    </row>
    <row r="170" spans="1:21" ht="12.75" customHeight="1" x14ac:dyDescent="0.25">
      <c r="A170" s="1" t="s">
        <v>2319</v>
      </c>
      <c r="B170" s="1" t="s">
        <v>2371</v>
      </c>
      <c r="C170" s="18">
        <v>44965</v>
      </c>
      <c r="D170" s="8">
        <v>-102.23</v>
      </c>
      <c r="E170" s="27">
        <v>-47.1</v>
      </c>
      <c r="F170" s="27">
        <v>-55.13</v>
      </c>
      <c r="G170" s="18">
        <v>44965</v>
      </c>
      <c r="H170" s="1" t="s">
        <v>2320</v>
      </c>
      <c r="I170" s="19">
        <v>1339333</v>
      </c>
      <c r="J170" s="19" t="s">
        <v>1337</v>
      </c>
      <c r="K170" s="19">
        <v>172037</v>
      </c>
      <c r="L170" s="28">
        <v>44967</v>
      </c>
      <c r="M170" s="1" t="s">
        <v>1213</v>
      </c>
      <c r="N170" s="11" t="s">
        <v>1301</v>
      </c>
      <c r="P170" s="12">
        <v>-55.13</v>
      </c>
      <c r="Q170" s="11"/>
      <c r="R170" s="13">
        <v>1</v>
      </c>
      <c r="S170" s="11"/>
      <c r="T170" s="1" t="s">
        <v>1289</v>
      </c>
      <c r="U170" s="47"/>
    </row>
    <row r="171" spans="1:21" ht="12.75" customHeight="1" x14ac:dyDescent="0.25">
      <c r="A171" s="1" t="s">
        <v>2319</v>
      </c>
      <c r="B171" s="1" t="s">
        <v>2372</v>
      </c>
      <c r="C171" s="18">
        <v>44965</v>
      </c>
      <c r="D171" s="8">
        <v>-39</v>
      </c>
      <c r="E171" s="27">
        <v>0</v>
      </c>
      <c r="F171" s="27">
        <v>-39</v>
      </c>
      <c r="G171" s="18">
        <v>44965</v>
      </c>
      <c r="H171" s="1" t="s">
        <v>2321</v>
      </c>
      <c r="I171" s="19">
        <v>1529947</v>
      </c>
      <c r="J171" s="19" t="s">
        <v>1294</v>
      </c>
      <c r="K171" s="19">
        <v>172037</v>
      </c>
      <c r="L171" s="28">
        <v>44967</v>
      </c>
      <c r="M171" s="1" t="s">
        <v>1213</v>
      </c>
      <c r="N171" s="11" t="s">
        <v>1291</v>
      </c>
      <c r="P171" s="12">
        <v>-39</v>
      </c>
      <c r="Q171" s="11"/>
      <c r="R171" s="13">
        <v>1</v>
      </c>
      <c r="S171" s="11"/>
      <c r="T171" s="1" t="s">
        <v>1289</v>
      </c>
      <c r="U171" s="47"/>
    </row>
    <row r="172" spans="1:21" ht="12.75" customHeight="1" x14ac:dyDescent="0.25">
      <c r="A172" s="1" t="s">
        <v>2319</v>
      </c>
      <c r="B172" s="1" t="s">
        <v>2373</v>
      </c>
      <c r="C172" s="18">
        <v>44965</v>
      </c>
      <c r="D172" s="8">
        <v>-78</v>
      </c>
      <c r="E172" s="27">
        <v>0</v>
      </c>
      <c r="F172" s="27">
        <v>-78</v>
      </c>
      <c r="G172" s="18">
        <v>44965</v>
      </c>
      <c r="H172" s="1" t="s">
        <v>2322</v>
      </c>
      <c r="I172" s="19">
        <v>1529946</v>
      </c>
      <c r="J172" s="19" t="s">
        <v>1306</v>
      </c>
      <c r="K172" s="19">
        <v>172037</v>
      </c>
      <c r="L172" s="28">
        <v>44967</v>
      </c>
      <c r="M172" s="1" t="s">
        <v>1213</v>
      </c>
      <c r="N172" s="11" t="s">
        <v>1291</v>
      </c>
      <c r="P172" s="12">
        <v>-39</v>
      </c>
      <c r="Q172" s="11"/>
      <c r="R172" s="13">
        <v>2</v>
      </c>
      <c r="S172" s="11"/>
      <c r="T172" s="1" t="s">
        <v>1289</v>
      </c>
      <c r="U172" s="47"/>
    </row>
    <row r="173" spans="1:21" ht="12.75" customHeight="1" x14ac:dyDescent="0.25">
      <c r="A173" s="1" t="s">
        <v>2319</v>
      </c>
      <c r="B173" s="1" t="s">
        <v>2373</v>
      </c>
      <c r="C173" s="18">
        <v>44965</v>
      </c>
      <c r="D173" s="8">
        <v>-78</v>
      </c>
      <c r="E173" s="27">
        <v>0</v>
      </c>
      <c r="F173" s="27">
        <v>-78</v>
      </c>
      <c r="G173" s="18">
        <v>44965</v>
      </c>
      <c r="H173" s="1" t="s">
        <v>2322</v>
      </c>
      <c r="I173" s="19">
        <v>1529947</v>
      </c>
      <c r="J173" s="19" t="s">
        <v>1294</v>
      </c>
      <c r="K173" s="19">
        <v>172037</v>
      </c>
      <c r="L173" s="28">
        <v>44967</v>
      </c>
      <c r="M173" s="1" t="s">
        <v>1213</v>
      </c>
      <c r="N173" s="11" t="s">
        <v>1291</v>
      </c>
      <c r="P173" s="12">
        <v>-39</v>
      </c>
      <c r="Q173" s="11"/>
      <c r="R173" s="13">
        <v>2</v>
      </c>
      <c r="S173" s="11"/>
      <c r="T173" s="1" t="s">
        <v>1289</v>
      </c>
      <c r="U173" s="47"/>
    </row>
    <row r="174" spans="1:21" ht="12.75" customHeight="1" x14ac:dyDescent="0.25">
      <c r="A174" s="1" t="s">
        <v>2319</v>
      </c>
      <c r="B174" s="1" t="s">
        <v>2374</v>
      </c>
      <c r="C174" s="18">
        <v>44965</v>
      </c>
      <c r="D174" s="8">
        <v>-42.07</v>
      </c>
      <c r="E174" s="27">
        <v>0</v>
      </c>
      <c r="F174" s="27">
        <v>-42.07</v>
      </c>
      <c r="G174" s="18">
        <v>44965</v>
      </c>
      <c r="H174" s="1" t="s">
        <v>2323</v>
      </c>
      <c r="I174" s="19">
        <v>1514691</v>
      </c>
      <c r="J174" s="19" t="s">
        <v>1293</v>
      </c>
      <c r="K174" s="19">
        <v>172037</v>
      </c>
      <c r="L174" s="28">
        <v>44967</v>
      </c>
      <c r="M174" s="1" t="s">
        <v>1213</v>
      </c>
      <c r="N174" s="11" t="s">
        <v>1291</v>
      </c>
      <c r="P174" s="12">
        <v>-42.07</v>
      </c>
      <c r="Q174" s="11"/>
      <c r="R174" s="13">
        <v>1</v>
      </c>
      <c r="S174" s="11"/>
      <c r="T174" s="1" t="s">
        <v>1289</v>
      </c>
      <c r="U174" s="47"/>
    </row>
    <row r="175" spans="1:21" ht="12.75" customHeight="1" x14ac:dyDescent="0.25">
      <c r="A175" s="1" t="s">
        <v>2319</v>
      </c>
      <c r="B175" s="1" t="s">
        <v>2374</v>
      </c>
      <c r="C175" s="18">
        <v>44965</v>
      </c>
      <c r="D175" s="8">
        <v>-64.47</v>
      </c>
      <c r="E175" s="27">
        <v>0</v>
      </c>
      <c r="F175" s="27">
        <v>-64.47</v>
      </c>
      <c r="G175" s="18">
        <v>44965</v>
      </c>
      <c r="H175" s="1" t="s">
        <v>2323</v>
      </c>
      <c r="I175" s="19">
        <v>1585795</v>
      </c>
      <c r="J175" s="19" t="s">
        <v>1290</v>
      </c>
      <c r="K175" s="19">
        <v>172037</v>
      </c>
      <c r="L175" s="28">
        <v>44967</v>
      </c>
      <c r="M175" s="1" t="s">
        <v>1213</v>
      </c>
      <c r="N175" s="11" t="s">
        <v>1291</v>
      </c>
      <c r="P175" s="12">
        <v>-64.47</v>
      </c>
      <c r="Q175" s="11"/>
      <c r="R175" s="13">
        <v>1</v>
      </c>
      <c r="S175" s="11"/>
      <c r="T175" s="1" t="s">
        <v>1289</v>
      </c>
      <c r="U175" s="47"/>
    </row>
    <row r="176" spans="1:21" ht="12.75" customHeight="1" x14ac:dyDescent="0.25">
      <c r="A176" s="1" t="s">
        <v>2319</v>
      </c>
      <c r="B176" s="1" t="s">
        <v>2374</v>
      </c>
      <c r="C176" s="18">
        <v>44965</v>
      </c>
      <c r="D176" s="8">
        <v>-64.47</v>
      </c>
      <c r="E176" s="27">
        <v>0</v>
      </c>
      <c r="F176" s="27">
        <v>-64.47</v>
      </c>
      <c r="G176" s="18">
        <v>44965</v>
      </c>
      <c r="H176" s="1" t="s">
        <v>2323</v>
      </c>
      <c r="I176" s="19">
        <v>1585797</v>
      </c>
      <c r="J176" s="19" t="s">
        <v>1305</v>
      </c>
      <c r="K176" s="19">
        <v>172037</v>
      </c>
      <c r="L176" s="28">
        <v>44967</v>
      </c>
      <c r="M176" s="1" t="s">
        <v>1213</v>
      </c>
      <c r="N176" s="11" t="s">
        <v>1291</v>
      </c>
      <c r="P176" s="12">
        <v>-64.47</v>
      </c>
      <c r="Q176" s="11"/>
      <c r="R176" s="13">
        <v>1</v>
      </c>
      <c r="S176" s="11"/>
      <c r="T176" s="1" t="s">
        <v>1289</v>
      </c>
      <c r="U176" s="47"/>
    </row>
    <row r="177" spans="1:21" ht="12.75" customHeight="1" x14ac:dyDescent="0.25">
      <c r="A177" s="1" t="s">
        <v>2319</v>
      </c>
      <c r="B177" s="1" t="s">
        <v>2375</v>
      </c>
      <c r="C177" s="18">
        <v>44965</v>
      </c>
      <c r="D177" s="8">
        <v>-84.08</v>
      </c>
      <c r="E177" s="27">
        <v>-20.88</v>
      </c>
      <c r="F177" s="27">
        <v>-63.2</v>
      </c>
      <c r="G177" s="18">
        <v>44965</v>
      </c>
      <c r="H177" s="1" t="s">
        <v>2324</v>
      </c>
      <c r="I177" s="19">
        <v>1540785</v>
      </c>
      <c r="J177" s="19" t="s">
        <v>1328</v>
      </c>
      <c r="K177" s="19">
        <v>172037</v>
      </c>
      <c r="L177" s="28">
        <v>44967</v>
      </c>
      <c r="M177" s="1" t="s">
        <v>1213</v>
      </c>
      <c r="N177" s="11" t="s">
        <v>1298</v>
      </c>
      <c r="P177" s="12">
        <v>-31.6</v>
      </c>
      <c r="Q177" s="11"/>
      <c r="R177" s="13">
        <v>2</v>
      </c>
      <c r="S177" s="11"/>
      <c r="T177" s="1" t="s">
        <v>1289</v>
      </c>
      <c r="U177" s="47"/>
    </row>
    <row r="178" spans="1:21" ht="12.75" customHeight="1" x14ac:dyDescent="0.25">
      <c r="A178" s="1" t="s">
        <v>2319</v>
      </c>
      <c r="B178" s="1" t="s">
        <v>2375</v>
      </c>
      <c r="C178" s="18">
        <v>44965</v>
      </c>
      <c r="D178" s="8">
        <v>-42.04</v>
      </c>
      <c r="E178" s="27">
        <v>-10.44</v>
      </c>
      <c r="F178" s="27">
        <v>-31.6</v>
      </c>
      <c r="G178" s="18">
        <v>44965</v>
      </c>
      <c r="H178" s="1" t="s">
        <v>2324</v>
      </c>
      <c r="I178" s="19">
        <v>1540787</v>
      </c>
      <c r="J178" s="19" t="s">
        <v>1341</v>
      </c>
      <c r="K178" s="19">
        <v>172037</v>
      </c>
      <c r="L178" s="28">
        <v>44967</v>
      </c>
      <c r="M178" s="1" t="s">
        <v>1213</v>
      </c>
      <c r="N178" s="11" t="s">
        <v>1298</v>
      </c>
      <c r="P178" s="12">
        <v>-31.6</v>
      </c>
      <c r="Q178" s="11"/>
      <c r="R178" s="13">
        <v>1</v>
      </c>
      <c r="S178" s="11"/>
      <c r="T178" s="1" t="s">
        <v>1289</v>
      </c>
      <c r="U178" s="47"/>
    </row>
    <row r="179" spans="1:21" ht="12.75" customHeight="1" x14ac:dyDescent="0.25">
      <c r="A179" s="1" t="s">
        <v>2319</v>
      </c>
      <c r="B179" s="1" t="s">
        <v>2375</v>
      </c>
      <c r="C179" s="18">
        <v>44965</v>
      </c>
      <c r="D179" s="8">
        <v>-175.2</v>
      </c>
      <c r="E179" s="27">
        <v>-20.5</v>
      </c>
      <c r="F179" s="27">
        <v>-154.69999999999999</v>
      </c>
      <c r="G179" s="18">
        <v>44965</v>
      </c>
      <c r="H179" s="1" t="s">
        <v>2324</v>
      </c>
      <c r="I179" s="19">
        <v>1662420</v>
      </c>
      <c r="J179" s="19" t="s">
        <v>1318</v>
      </c>
      <c r="K179" s="19">
        <v>172037</v>
      </c>
      <c r="L179" s="28">
        <v>44967</v>
      </c>
      <c r="M179" s="1" t="s">
        <v>1213</v>
      </c>
      <c r="N179" s="11" t="s">
        <v>1301</v>
      </c>
      <c r="P179" s="12">
        <v>-77.349999999999994</v>
      </c>
      <c r="Q179" s="11"/>
      <c r="R179" s="13">
        <v>2</v>
      </c>
      <c r="S179" s="11"/>
      <c r="T179" s="1" t="s">
        <v>1289</v>
      </c>
      <c r="U179" s="47"/>
    </row>
    <row r="180" spans="1:21" ht="12.75" customHeight="1" x14ac:dyDescent="0.25">
      <c r="A180" s="1" t="s">
        <v>2319</v>
      </c>
      <c r="B180" s="1" t="s">
        <v>2375</v>
      </c>
      <c r="C180" s="18">
        <v>44965</v>
      </c>
      <c r="D180" s="8">
        <v>-96.4</v>
      </c>
      <c r="E180" s="27">
        <v>-10.55</v>
      </c>
      <c r="F180" s="27">
        <v>-85.85</v>
      </c>
      <c r="G180" s="18">
        <v>44965</v>
      </c>
      <c r="H180" s="1" t="s">
        <v>2324</v>
      </c>
      <c r="I180" s="19">
        <v>1662422</v>
      </c>
      <c r="J180" s="19" t="s">
        <v>1327</v>
      </c>
      <c r="K180" s="19">
        <v>172037</v>
      </c>
      <c r="L180" s="28">
        <v>44967</v>
      </c>
      <c r="M180" s="1" t="s">
        <v>1213</v>
      </c>
      <c r="N180" s="11" t="s">
        <v>1301</v>
      </c>
      <c r="P180" s="12">
        <v>-85.85</v>
      </c>
      <c r="Q180" s="11"/>
      <c r="R180" s="13">
        <v>1</v>
      </c>
      <c r="S180" s="11"/>
      <c r="T180" s="1" t="s">
        <v>1289</v>
      </c>
      <c r="U180" s="47"/>
    </row>
    <row r="181" spans="1:21" ht="12.75" customHeight="1" x14ac:dyDescent="0.25">
      <c r="A181" s="1" t="s">
        <v>2319</v>
      </c>
      <c r="B181" s="1" t="s">
        <v>2376</v>
      </c>
      <c r="C181" s="18">
        <v>44965</v>
      </c>
      <c r="D181" s="8">
        <v>-42.07</v>
      </c>
      <c r="E181" s="27">
        <v>0</v>
      </c>
      <c r="F181" s="27">
        <v>-42.07</v>
      </c>
      <c r="G181" s="18">
        <v>44965</v>
      </c>
      <c r="H181" s="1" t="s">
        <v>2325</v>
      </c>
      <c r="I181" s="19">
        <v>1514691</v>
      </c>
      <c r="J181" s="19" t="s">
        <v>1293</v>
      </c>
      <c r="K181" s="19">
        <v>172037</v>
      </c>
      <c r="L181" s="28">
        <v>44967</v>
      </c>
      <c r="M181" s="1" t="s">
        <v>1213</v>
      </c>
      <c r="N181" s="11" t="s">
        <v>1291</v>
      </c>
      <c r="P181" s="12">
        <v>-42.07</v>
      </c>
      <c r="Q181" s="11"/>
      <c r="R181" s="13">
        <v>1</v>
      </c>
      <c r="S181" s="11"/>
      <c r="T181" s="1" t="s">
        <v>1289</v>
      </c>
      <c r="U181" s="47"/>
    </row>
    <row r="182" spans="1:21" ht="12.75" customHeight="1" x14ac:dyDescent="0.25">
      <c r="A182" s="1" t="s">
        <v>2319</v>
      </c>
      <c r="B182" s="1" t="s">
        <v>2376</v>
      </c>
      <c r="C182" s="18">
        <v>44965</v>
      </c>
      <c r="D182" s="8">
        <v>-64.47</v>
      </c>
      <c r="E182" s="27">
        <v>0</v>
      </c>
      <c r="F182" s="27">
        <v>-64.47</v>
      </c>
      <c r="G182" s="18">
        <v>44965</v>
      </c>
      <c r="H182" s="1" t="s">
        <v>2325</v>
      </c>
      <c r="I182" s="19">
        <v>1585793</v>
      </c>
      <c r="J182" s="19" t="s">
        <v>1323</v>
      </c>
      <c r="K182" s="19">
        <v>172037</v>
      </c>
      <c r="L182" s="28">
        <v>44967</v>
      </c>
      <c r="M182" s="1" t="s">
        <v>1213</v>
      </c>
      <c r="N182" s="11" t="s">
        <v>1291</v>
      </c>
      <c r="P182" s="12">
        <v>-64.47</v>
      </c>
      <c r="Q182" s="11"/>
      <c r="R182" s="13">
        <v>1</v>
      </c>
      <c r="S182" s="11"/>
      <c r="T182" s="1" t="s">
        <v>1289</v>
      </c>
      <c r="U182" s="47"/>
    </row>
    <row r="183" spans="1:21" ht="12.75" customHeight="1" x14ac:dyDescent="0.25">
      <c r="A183" s="1" t="s">
        <v>2319</v>
      </c>
      <c r="B183" s="1" t="s">
        <v>2376</v>
      </c>
      <c r="C183" s="18">
        <v>44965</v>
      </c>
      <c r="D183" s="8">
        <v>-70.62</v>
      </c>
      <c r="E183" s="27">
        <v>0</v>
      </c>
      <c r="F183" s="27">
        <v>-70.62</v>
      </c>
      <c r="G183" s="18">
        <v>44965</v>
      </c>
      <c r="H183" s="1" t="s">
        <v>2325</v>
      </c>
      <c r="I183" s="19">
        <v>1585799</v>
      </c>
      <c r="J183" s="19" t="s">
        <v>1292</v>
      </c>
      <c r="K183" s="19">
        <v>172037</v>
      </c>
      <c r="L183" s="28">
        <v>44967</v>
      </c>
      <c r="M183" s="1" t="s">
        <v>1213</v>
      </c>
      <c r="N183" s="11" t="s">
        <v>1291</v>
      </c>
      <c r="P183" s="12">
        <v>-70.62</v>
      </c>
      <c r="Q183" s="11"/>
      <c r="R183" s="13">
        <v>1</v>
      </c>
      <c r="S183" s="11"/>
      <c r="T183" s="1" t="s">
        <v>1289</v>
      </c>
      <c r="U183" s="47"/>
    </row>
    <row r="184" spans="1:21" ht="12.75" customHeight="1" x14ac:dyDescent="0.25">
      <c r="A184" s="1" t="s">
        <v>2319</v>
      </c>
      <c r="B184" s="1" t="s">
        <v>2376</v>
      </c>
      <c r="C184" s="18">
        <v>44965</v>
      </c>
      <c r="D184" s="8">
        <v>-70.62</v>
      </c>
      <c r="E184" s="27">
        <v>0</v>
      </c>
      <c r="F184" s="27">
        <v>-70.62</v>
      </c>
      <c r="G184" s="18">
        <v>44965</v>
      </c>
      <c r="H184" s="1" t="s">
        <v>2325</v>
      </c>
      <c r="I184" s="19">
        <v>1585901</v>
      </c>
      <c r="J184" s="19" t="s">
        <v>1347</v>
      </c>
      <c r="K184" s="19">
        <v>172037</v>
      </c>
      <c r="L184" s="28">
        <v>44967</v>
      </c>
      <c r="M184" s="1" t="s">
        <v>1213</v>
      </c>
      <c r="N184" s="11" t="s">
        <v>1291</v>
      </c>
      <c r="P184" s="12">
        <v>-70.62</v>
      </c>
      <c r="Q184" s="11"/>
      <c r="R184" s="13">
        <v>1</v>
      </c>
      <c r="S184" s="11"/>
      <c r="T184" s="1" t="s">
        <v>1289</v>
      </c>
      <c r="U184" s="47"/>
    </row>
    <row r="185" spans="1:21" ht="12.75" customHeight="1" x14ac:dyDescent="0.25">
      <c r="A185" s="1" t="s">
        <v>2319</v>
      </c>
      <c r="B185" s="1" t="s">
        <v>2377</v>
      </c>
      <c r="C185" s="18">
        <v>44965</v>
      </c>
      <c r="D185" s="8">
        <v>-87.6</v>
      </c>
      <c r="E185" s="27">
        <v>-10.25</v>
      </c>
      <c r="F185" s="27">
        <v>-77.349999999999994</v>
      </c>
      <c r="G185" s="18">
        <v>44965</v>
      </c>
      <c r="H185" s="1" t="s">
        <v>2326</v>
      </c>
      <c r="I185" s="19">
        <v>1662420</v>
      </c>
      <c r="J185" s="19" t="s">
        <v>1318</v>
      </c>
      <c r="K185" s="19">
        <v>172037</v>
      </c>
      <c r="L185" s="28">
        <v>44967</v>
      </c>
      <c r="M185" s="1" t="s">
        <v>1213</v>
      </c>
      <c r="N185" s="11" t="s">
        <v>1301</v>
      </c>
      <c r="P185" s="12">
        <v>-77.349999999999994</v>
      </c>
      <c r="Q185" s="11"/>
      <c r="R185" s="13">
        <v>1</v>
      </c>
      <c r="S185" s="11"/>
      <c r="T185" s="1" t="s">
        <v>1289</v>
      </c>
      <c r="U185" s="47"/>
    </row>
    <row r="186" spans="1:21" ht="12.75" customHeight="1" x14ac:dyDescent="0.25">
      <c r="A186" s="1" t="s">
        <v>2319</v>
      </c>
      <c r="B186" s="1" t="s">
        <v>2377</v>
      </c>
      <c r="C186" s="18">
        <v>44965</v>
      </c>
      <c r="D186" s="8">
        <v>-96.4</v>
      </c>
      <c r="E186" s="27">
        <v>-10.55</v>
      </c>
      <c r="F186" s="27">
        <v>-85.85</v>
      </c>
      <c r="G186" s="18">
        <v>44965</v>
      </c>
      <c r="H186" s="1" t="s">
        <v>2326</v>
      </c>
      <c r="I186" s="19">
        <v>1662421</v>
      </c>
      <c r="J186" s="19" t="s">
        <v>1300</v>
      </c>
      <c r="K186" s="19">
        <v>172037</v>
      </c>
      <c r="L186" s="28">
        <v>44967</v>
      </c>
      <c r="M186" s="1" t="s">
        <v>1213</v>
      </c>
      <c r="N186" s="11" t="s">
        <v>1301</v>
      </c>
      <c r="P186" s="12">
        <v>-85.85</v>
      </c>
      <c r="Q186" s="11"/>
      <c r="R186" s="13">
        <v>1</v>
      </c>
      <c r="S186" s="11"/>
      <c r="T186" s="1" t="s">
        <v>1289</v>
      </c>
      <c r="U186" s="47"/>
    </row>
    <row r="187" spans="1:21" ht="12.75" customHeight="1" x14ac:dyDescent="0.25">
      <c r="A187" s="1" t="s">
        <v>2319</v>
      </c>
      <c r="B187" s="1" t="s">
        <v>2378</v>
      </c>
      <c r="C187" s="18">
        <v>44965</v>
      </c>
      <c r="D187" s="8">
        <v>-64.47</v>
      </c>
      <c r="E187" s="27">
        <v>0</v>
      </c>
      <c r="F187" s="27">
        <v>-64.47</v>
      </c>
      <c r="G187" s="18">
        <v>44965</v>
      </c>
      <c r="H187" s="1" t="s">
        <v>2327</v>
      </c>
      <c r="I187" s="19">
        <v>1585796</v>
      </c>
      <c r="J187" s="19" t="s">
        <v>1309</v>
      </c>
      <c r="K187" s="19">
        <v>172037</v>
      </c>
      <c r="L187" s="28">
        <v>44967</v>
      </c>
      <c r="M187" s="1" t="s">
        <v>1213</v>
      </c>
      <c r="N187" s="11" t="s">
        <v>1291</v>
      </c>
      <c r="P187" s="12">
        <v>-64.47</v>
      </c>
      <c r="Q187" s="11"/>
      <c r="R187" s="13">
        <v>1</v>
      </c>
      <c r="S187" s="11"/>
      <c r="T187" s="1" t="s">
        <v>1289</v>
      </c>
      <c r="U187" s="47"/>
    </row>
    <row r="188" spans="1:21" ht="12.75" customHeight="1" x14ac:dyDescent="0.25">
      <c r="A188" s="1" t="s">
        <v>2319</v>
      </c>
      <c r="B188" s="1" t="s">
        <v>2379</v>
      </c>
      <c r="C188" s="18">
        <v>44965</v>
      </c>
      <c r="D188" s="8">
        <v>-70.62</v>
      </c>
      <c r="E188" s="27">
        <v>0</v>
      </c>
      <c r="F188" s="27">
        <v>-70.62</v>
      </c>
      <c r="G188" s="18">
        <v>44965</v>
      </c>
      <c r="H188" s="1" t="s">
        <v>2328</v>
      </c>
      <c r="I188" s="19">
        <v>1585901</v>
      </c>
      <c r="J188" s="19" t="s">
        <v>1347</v>
      </c>
      <c r="K188" s="19">
        <v>172037</v>
      </c>
      <c r="L188" s="28">
        <v>44967</v>
      </c>
      <c r="M188" s="1" t="s">
        <v>1213</v>
      </c>
      <c r="N188" s="11" t="s">
        <v>1291</v>
      </c>
      <c r="P188" s="12">
        <v>-70.62</v>
      </c>
      <c r="Q188" s="11"/>
      <c r="R188" s="13">
        <v>1</v>
      </c>
      <c r="S188" s="11"/>
      <c r="T188" s="1" t="s">
        <v>1289</v>
      </c>
      <c r="U188" s="47"/>
    </row>
    <row r="189" spans="1:21" ht="12.75" customHeight="1" x14ac:dyDescent="0.25">
      <c r="A189" s="1" t="s">
        <v>2319</v>
      </c>
      <c r="B189" s="1" t="s">
        <v>2380</v>
      </c>
      <c r="C189" s="18">
        <v>44965</v>
      </c>
      <c r="D189" s="8">
        <v>-64.47</v>
      </c>
      <c r="E189" s="27">
        <v>0</v>
      </c>
      <c r="F189" s="27">
        <v>-64.47</v>
      </c>
      <c r="G189" s="18">
        <v>44965</v>
      </c>
      <c r="H189" s="1" t="s">
        <v>2329</v>
      </c>
      <c r="I189" s="19">
        <v>1585795</v>
      </c>
      <c r="J189" s="19" t="s">
        <v>1290</v>
      </c>
      <c r="K189" s="19">
        <v>172037</v>
      </c>
      <c r="L189" s="28">
        <v>44967</v>
      </c>
      <c r="M189" s="1" t="s">
        <v>1213</v>
      </c>
      <c r="N189" s="11" t="s">
        <v>1291</v>
      </c>
      <c r="P189" s="12">
        <v>-64.47</v>
      </c>
      <c r="Q189" s="11"/>
      <c r="R189" s="13">
        <v>1</v>
      </c>
      <c r="S189" s="11"/>
      <c r="T189" s="1" t="s">
        <v>1289</v>
      </c>
      <c r="U189" s="47"/>
    </row>
    <row r="190" spans="1:21" ht="12.75" customHeight="1" x14ac:dyDescent="0.25">
      <c r="A190" s="1" t="s">
        <v>2319</v>
      </c>
      <c r="B190" s="1" t="s">
        <v>2380</v>
      </c>
      <c r="C190" s="18">
        <v>44965</v>
      </c>
      <c r="D190" s="8">
        <v>-211.86</v>
      </c>
      <c r="E190" s="27">
        <v>0</v>
      </c>
      <c r="F190" s="27">
        <v>-211.86</v>
      </c>
      <c r="G190" s="18">
        <v>44965</v>
      </c>
      <c r="H190" s="1" t="s">
        <v>2329</v>
      </c>
      <c r="I190" s="19">
        <v>1585902</v>
      </c>
      <c r="J190" s="19" t="s">
        <v>1343</v>
      </c>
      <c r="K190" s="19">
        <v>172037</v>
      </c>
      <c r="L190" s="28">
        <v>44967</v>
      </c>
      <c r="M190" s="1" t="s">
        <v>1213</v>
      </c>
      <c r="N190" s="11" t="s">
        <v>1291</v>
      </c>
      <c r="P190" s="12">
        <v>-70.62</v>
      </c>
      <c r="Q190" s="11"/>
      <c r="R190" s="13">
        <v>3</v>
      </c>
      <c r="S190" s="11"/>
      <c r="T190" s="1" t="s">
        <v>1289</v>
      </c>
      <c r="U190" s="47"/>
    </row>
    <row r="191" spans="1:21" ht="12.75" customHeight="1" x14ac:dyDescent="0.25">
      <c r="A191" s="1" t="s">
        <v>2319</v>
      </c>
      <c r="B191" s="1" t="s">
        <v>2381</v>
      </c>
      <c r="C191" s="18">
        <v>44965</v>
      </c>
      <c r="D191" s="8">
        <v>-64.47</v>
      </c>
      <c r="E191" s="27">
        <v>0</v>
      </c>
      <c r="F191" s="27">
        <v>-64.47</v>
      </c>
      <c r="G191" s="18">
        <v>44965</v>
      </c>
      <c r="H191" s="1" t="s">
        <v>2330</v>
      </c>
      <c r="I191" s="19">
        <v>1585673</v>
      </c>
      <c r="J191" s="19" t="s">
        <v>1349</v>
      </c>
      <c r="K191" s="19">
        <v>172037</v>
      </c>
      <c r="L191" s="28">
        <v>44967</v>
      </c>
      <c r="M191" s="1" t="s">
        <v>1213</v>
      </c>
      <c r="N191" s="11" t="s">
        <v>1291</v>
      </c>
      <c r="P191" s="12">
        <v>-64.47</v>
      </c>
      <c r="Q191" s="11"/>
      <c r="R191" s="13">
        <v>1</v>
      </c>
      <c r="S191" s="11"/>
      <c r="T191" s="1" t="s">
        <v>1289</v>
      </c>
      <c r="U191" s="47"/>
    </row>
    <row r="192" spans="1:21" ht="12.75" customHeight="1" x14ac:dyDescent="0.25">
      <c r="A192" s="1" t="s">
        <v>2382</v>
      </c>
      <c r="B192" s="1" t="s">
        <v>2395</v>
      </c>
      <c r="C192" s="18">
        <v>44966</v>
      </c>
      <c r="D192" s="8">
        <v>-87.94</v>
      </c>
      <c r="E192" s="27">
        <v>-25.67</v>
      </c>
      <c r="F192" s="27">
        <v>-62.27</v>
      </c>
      <c r="G192" s="18">
        <v>44966</v>
      </c>
      <c r="H192" s="1" t="s">
        <v>2383</v>
      </c>
      <c r="I192" s="19">
        <v>1339334</v>
      </c>
      <c r="J192" s="19" t="s">
        <v>1331</v>
      </c>
      <c r="K192" s="19">
        <v>12213139</v>
      </c>
      <c r="L192" s="28">
        <v>44970</v>
      </c>
      <c r="M192" s="1" t="s">
        <v>187</v>
      </c>
      <c r="N192" s="11" t="s">
        <v>1301</v>
      </c>
      <c r="P192" s="12">
        <v>-62.27</v>
      </c>
      <c r="Q192" s="11"/>
      <c r="R192" s="13">
        <v>1</v>
      </c>
      <c r="S192" s="11"/>
      <c r="T192" s="1" t="s">
        <v>1289</v>
      </c>
      <c r="U192" s="47"/>
    </row>
    <row r="193" spans="1:21" ht="12.75" customHeight="1" x14ac:dyDescent="0.25">
      <c r="A193" s="1" t="s">
        <v>2382</v>
      </c>
      <c r="B193" s="1" t="s">
        <v>2396</v>
      </c>
      <c r="C193" s="18">
        <v>44966</v>
      </c>
      <c r="D193" s="8">
        <v>-84.14</v>
      </c>
      <c r="E193" s="27">
        <v>0</v>
      </c>
      <c r="F193" s="27">
        <v>-84.14</v>
      </c>
      <c r="G193" s="18">
        <v>44966</v>
      </c>
      <c r="H193" s="1" t="s">
        <v>2384</v>
      </c>
      <c r="I193" s="19">
        <v>1514688</v>
      </c>
      <c r="J193" s="19" t="s">
        <v>1304</v>
      </c>
      <c r="K193" s="19">
        <v>172352</v>
      </c>
      <c r="L193" s="28">
        <v>44970</v>
      </c>
      <c r="M193" s="1" t="s">
        <v>1213</v>
      </c>
      <c r="N193" s="11" t="s">
        <v>1291</v>
      </c>
      <c r="P193" s="12">
        <v>-42.07</v>
      </c>
      <c r="Q193" s="11"/>
      <c r="R193" s="13">
        <v>2</v>
      </c>
      <c r="S193" s="11"/>
      <c r="T193" s="1" t="s">
        <v>1289</v>
      </c>
      <c r="U193" s="47"/>
    </row>
    <row r="194" spans="1:21" ht="12.75" customHeight="1" x14ac:dyDescent="0.25">
      <c r="A194" s="1" t="s">
        <v>2382</v>
      </c>
      <c r="B194" s="1" t="s">
        <v>2397</v>
      </c>
      <c r="C194" s="18">
        <v>44966</v>
      </c>
      <c r="D194" s="8">
        <v>-96.4</v>
      </c>
      <c r="E194" s="27">
        <v>-10.55</v>
      </c>
      <c r="F194" s="27">
        <v>-85.85</v>
      </c>
      <c r="G194" s="18">
        <v>44966</v>
      </c>
      <c r="H194" s="1" t="s">
        <v>2385</v>
      </c>
      <c r="I194" s="19">
        <v>1662422</v>
      </c>
      <c r="J194" s="19" t="s">
        <v>1327</v>
      </c>
      <c r="K194" s="19">
        <v>172352</v>
      </c>
      <c r="L194" s="28">
        <v>44970</v>
      </c>
      <c r="M194" s="1" t="s">
        <v>1213</v>
      </c>
      <c r="N194" s="11" t="s">
        <v>1301</v>
      </c>
      <c r="P194" s="12">
        <v>-85.85</v>
      </c>
      <c r="Q194" s="11"/>
      <c r="R194" s="13">
        <v>1</v>
      </c>
      <c r="S194" s="11"/>
      <c r="T194" s="1" t="s">
        <v>1289</v>
      </c>
      <c r="U194" s="47"/>
    </row>
    <row r="195" spans="1:21" ht="12.75" customHeight="1" x14ac:dyDescent="0.25">
      <c r="A195" s="1" t="s">
        <v>2382</v>
      </c>
      <c r="B195" s="1" t="s">
        <v>2398</v>
      </c>
      <c r="C195" s="18">
        <v>44966</v>
      </c>
      <c r="D195" s="8">
        <v>-39</v>
      </c>
      <c r="E195" s="27">
        <v>0</v>
      </c>
      <c r="F195" s="27">
        <v>-39</v>
      </c>
      <c r="G195" s="18">
        <v>44966</v>
      </c>
      <c r="H195" s="1" t="s">
        <v>2386</v>
      </c>
      <c r="I195" s="19">
        <v>1529946</v>
      </c>
      <c r="J195" s="19" t="s">
        <v>1306</v>
      </c>
      <c r="K195" s="19">
        <v>172352</v>
      </c>
      <c r="L195" s="28">
        <v>44970</v>
      </c>
      <c r="M195" s="1" t="s">
        <v>1213</v>
      </c>
      <c r="N195" s="11" t="s">
        <v>1291</v>
      </c>
      <c r="P195" s="12">
        <v>-39</v>
      </c>
      <c r="Q195" s="11"/>
      <c r="R195" s="13">
        <v>1</v>
      </c>
      <c r="S195" s="11"/>
      <c r="T195" s="1" t="s">
        <v>1289</v>
      </c>
      <c r="U195" s="47"/>
    </row>
    <row r="196" spans="1:21" ht="12.75" customHeight="1" x14ac:dyDescent="0.25">
      <c r="A196" s="1" t="s">
        <v>2382</v>
      </c>
      <c r="B196" s="1" t="s">
        <v>2399</v>
      </c>
      <c r="C196" s="18">
        <v>44966</v>
      </c>
      <c r="D196" s="8">
        <v>-42.07</v>
      </c>
      <c r="E196" s="27">
        <v>0</v>
      </c>
      <c r="F196" s="27">
        <v>-42.07</v>
      </c>
      <c r="G196" s="18">
        <v>44966</v>
      </c>
      <c r="H196" s="1" t="s">
        <v>2387</v>
      </c>
      <c r="I196" s="19">
        <v>1514683</v>
      </c>
      <c r="J196" s="19" t="s">
        <v>1346</v>
      </c>
      <c r="K196" s="19">
        <v>172352</v>
      </c>
      <c r="L196" s="28">
        <v>44970</v>
      </c>
      <c r="M196" s="1" t="s">
        <v>1213</v>
      </c>
      <c r="N196" s="11" t="s">
        <v>1291</v>
      </c>
      <c r="P196" s="12">
        <v>-42.07</v>
      </c>
      <c r="Q196" s="11"/>
      <c r="R196" s="13">
        <v>1</v>
      </c>
      <c r="S196" s="11"/>
      <c r="T196" s="1" t="s">
        <v>1289</v>
      </c>
      <c r="U196" s="47"/>
    </row>
    <row r="197" spans="1:21" ht="12.75" customHeight="1" x14ac:dyDescent="0.25">
      <c r="A197" s="1" t="s">
        <v>2382</v>
      </c>
      <c r="B197" s="1" t="s">
        <v>2400</v>
      </c>
      <c r="C197" s="18">
        <v>44966</v>
      </c>
      <c r="D197" s="8">
        <v>-96.4</v>
      </c>
      <c r="E197" s="27">
        <v>-10.55</v>
      </c>
      <c r="F197" s="27">
        <v>-85.85</v>
      </c>
      <c r="G197" s="18">
        <v>44966</v>
      </c>
      <c r="H197" s="1" t="s">
        <v>2388</v>
      </c>
      <c r="I197" s="19">
        <v>1662421</v>
      </c>
      <c r="J197" s="19" t="s">
        <v>1300</v>
      </c>
      <c r="K197" s="19">
        <v>172352</v>
      </c>
      <c r="L197" s="28">
        <v>44970</v>
      </c>
      <c r="M197" s="1" t="s">
        <v>1213</v>
      </c>
      <c r="N197" s="11" t="s">
        <v>1301</v>
      </c>
      <c r="P197" s="12">
        <v>-85.85</v>
      </c>
      <c r="Q197" s="11"/>
      <c r="R197" s="13">
        <v>1</v>
      </c>
      <c r="S197" s="11"/>
      <c r="T197" s="1" t="s">
        <v>1289</v>
      </c>
      <c r="U197" s="47"/>
    </row>
    <row r="198" spans="1:21" ht="12.75" customHeight="1" x14ac:dyDescent="0.25">
      <c r="A198" s="1" t="s">
        <v>2382</v>
      </c>
      <c r="B198" s="1" t="s">
        <v>2401</v>
      </c>
      <c r="C198" s="18">
        <v>44966</v>
      </c>
      <c r="D198" s="8">
        <v>-51.1</v>
      </c>
      <c r="E198" s="27">
        <v>0</v>
      </c>
      <c r="F198" s="27">
        <v>-51.1</v>
      </c>
      <c r="G198" s="18">
        <v>44966</v>
      </c>
      <c r="H198" s="1" t="s">
        <v>2389</v>
      </c>
      <c r="I198" s="19">
        <v>1516597</v>
      </c>
      <c r="J198" s="19" t="s">
        <v>1303</v>
      </c>
      <c r="K198" s="19">
        <v>172352</v>
      </c>
      <c r="L198" s="28">
        <v>44970</v>
      </c>
      <c r="M198" s="1" t="s">
        <v>1213</v>
      </c>
      <c r="N198" s="11" t="s">
        <v>1291</v>
      </c>
      <c r="P198" s="12">
        <v>-25.55</v>
      </c>
      <c r="Q198" s="11"/>
      <c r="R198" s="13">
        <v>2</v>
      </c>
      <c r="S198" s="11"/>
      <c r="T198" s="1" t="s">
        <v>1289</v>
      </c>
      <c r="U198" s="47"/>
    </row>
    <row r="199" spans="1:21" ht="12.75" customHeight="1" x14ac:dyDescent="0.25">
      <c r="A199" s="1" t="s">
        <v>2382</v>
      </c>
      <c r="B199" s="1" t="s">
        <v>2402</v>
      </c>
      <c r="C199" s="18">
        <v>44966</v>
      </c>
      <c r="D199" s="8">
        <v>-23.62</v>
      </c>
      <c r="E199" s="27">
        <v>0</v>
      </c>
      <c r="F199" s="27">
        <v>-23.62</v>
      </c>
      <c r="G199" s="18">
        <v>44966</v>
      </c>
      <c r="H199" s="1" t="s">
        <v>2390</v>
      </c>
      <c r="I199" s="19">
        <v>1407967</v>
      </c>
      <c r="J199" s="19" t="s">
        <v>3971</v>
      </c>
      <c r="K199" s="19">
        <v>172352</v>
      </c>
      <c r="L199" s="28">
        <v>44970</v>
      </c>
      <c r="M199" s="1" t="s">
        <v>1213</v>
      </c>
      <c r="N199" s="11" t="s">
        <v>1291</v>
      </c>
      <c r="P199" s="12">
        <v>-23.62</v>
      </c>
      <c r="Q199" s="11"/>
      <c r="R199" s="13">
        <v>1</v>
      </c>
      <c r="S199" s="11"/>
      <c r="T199" s="1" t="s">
        <v>1289</v>
      </c>
      <c r="U199" s="47"/>
    </row>
    <row r="200" spans="1:21" ht="12.75" customHeight="1" x14ac:dyDescent="0.25">
      <c r="A200" s="1" t="s">
        <v>2382</v>
      </c>
      <c r="B200" s="1" t="s">
        <v>2403</v>
      </c>
      <c r="C200" s="18">
        <v>44966</v>
      </c>
      <c r="D200" s="8">
        <v>-51.48</v>
      </c>
      <c r="E200" s="27">
        <v>-17.18</v>
      </c>
      <c r="F200" s="27">
        <v>-34.299999999999997</v>
      </c>
      <c r="G200" s="18">
        <v>44966</v>
      </c>
      <c r="H200" s="1" t="s">
        <v>2391</v>
      </c>
      <c r="I200" s="19">
        <v>1408977</v>
      </c>
      <c r="J200" s="19" t="s">
        <v>1312</v>
      </c>
      <c r="K200" s="19">
        <v>172352</v>
      </c>
      <c r="L200" s="28">
        <v>44970</v>
      </c>
      <c r="M200" s="1" t="s">
        <v>1213</v>
      </c>
      <c r="N200" s="11" t="s">
        <v>1311</v>
      </c>
      <c r="P200" s="12">
        <v>-17.149999999999999</v>
      </c>
      <c r="Q200" s="11"/>
      <c r="R200" s="13">
        <v>2</v>
      </c>
      <c r="S200" s="11"/>
      <c r="T200" s="1" t="s">
        <v>1289</v>
      </c>
      <c r="U200" s="47"/>
    </row>
    <row r="201" spans="1:21" ht="12.75" customHeight="1" x14ac:dyDescent="0.25">
      <c r="A201" s="1" t="s">
        <v>2382</v>
      </c>
      <c r="B201" s="1" t="s">
        <v>2404</v>
      </c>
      <c r="C201" s="18">
        <v>44966</v>
      </c>
      <c r="D201" s="8">
        <v>-42.07</v>
      </c>
      <c r="E201" s="27">
        <v>0</v>
      </c>
      <c r="F201" s="27">
        <v>-42.07</v>
      </c>
      <c r="G201" s="18">
        <v>44966</v>
      </c>
      <c r="H201" s="1" t="s">
        <v>2392</v>
      </c>
      <c r="I201" s="19">
        <v>1514683</v>
      </c>
      <c r="J201" s="19" t="s">
        <v>1346</v>
      </c>
      <c r="K201" s="19">
        <v>172352</v>
      </c>
      <c r="L201" s="28">
        <v>44970</v>
      </c>
      <c r="M201" s="1" t="s">
        <v>1213</v>
      </c>
      <c r="N201" s="11" t="s">
        <v>1291</v>
      </c>
      <c r="P201" s="12">
        <v>-42.07</v>
      </c>
      <c r="Q201" s="11"/>
      <c r="R201" s="13">
        <v>1</v>
      </c>
      <c r="S201" s="11"/>
      <c r="T201" s="1" t="s">
        <v>1289</v>
      </c>
      <c r="U201" s="47"/>
    </row>
    <row r="202" spans="1:21" ht="12.75" customHeight="1" x14ac:dyDescent="0.25">
      <c r="A202" s="1" t="s">
        <v>2382</v>
      </c>
      <c r="B202" s="1" t="s">
        <v>2404</v>
      </c>
      <c r="C202" s="18">
        <v>44966</v>
      </c>
      <c r="D202" s="8">
        <v>-70.62</v>
      </c>
      <c r="E202" s="27">
        <v>0</v>
      </c>
      <c r="F202" s="27">
        <v>-70.62</v>
      </c>
      <c r="G202" s="18">
        <v>44966</v>
      </c>
      <c r="H202" s="1" t="s">
        <v>2392</v>
      </c>
      <c r="I202" s="19">
        <v>1585901</v>
      </c>
      <c r="J202" s="19" t="s">
        <v>1347</v>
      </c>
      <c r="K202" s="19">
        <v>172352</v>
      </c>
      <c r="L202" s="28">
        <v>44970</v>
      </c>
      <c r="M202" s="1" t="s">
        <v>1213</v>
      </c>
      <c r="N202" s="11" t="s">
        <v>1291</v>
      </c>
      <c r="P202" s="12">
        <v>-70.62</v>
      </c>
      <c r="Q202" s="11"/>
      <c r="R202" s="13">
        <v>1</v>
      </c>
      <c r="S202" s="11"/>
      <c r="T202" s="1" t="s">
        <v>1289</v>
      </c>
      <c r="U202" s="47"/>
    </row>
    <row r="203" spans="1:21" ht="12.75" customHeight="1" x14ac:dyDescent="0.25">
      <c r="A203" s="1" t="s">
        <v>2382</v>
      </c>
      <c r="B203" s="1" t="s">
        <v>2405</v>
      </c>
      <c r="C203" s="18">
        <v>44966</v>
      </c>
      <c r="D203" s="8">
        <v>-38.08</v>
      </c>
      <c r="E203" s="27">
        <v>-9.93</v>
      </c>
      <c r="F203" s="27">
        <v>-28.15</v>
      </c>
      <c r="G203" s="18">
        <v>44966</v>
      </c>
      <c r="H203" s="1" t="s">
        <v>2393</v>
      </c>
      <c r="I203" s="19">
        <v>1540783</v>
      </c>
      <c r="J203" s="19" t="s">
        <v>1317</v>
      </c>
      <c r="K203" s="19">
        <v>172352</v>
      </c>
      <c r="L203" s="28">
        <v>44970</v>
      </c>
      <c r="M203" s="1" t="s">
        <v>1213</v>
      </c>
      <c r="N203" s="11" t="s">
        <v>1298</v>
      </c>
      <c r="P203" s="12">
        <v>-28.15</v>
      </c>
      <c r="Q203" s="11"/>
      <c r="R203" s="13">
        <v>1</v>
      </c>
      <c r="S203" s="11"/>
      <c r="T203" s="1" t="s">
        <v>1289</v>
      </c>
      <c r="U203" s="47"/>
    </row>
    <row r="204" spans="1:21" ht="12.75" customHeight="1" x14ac:dyDescent="0.25">
      <c r="A204" s="1" t="s">
        <v>2382</v>
      </c>
      <c r="B204" s="1" t="s">
        <v>2406</v>
      </c>
      <c r="C204" s="18">
        <v>44966</v>
      </c>
      <c r="D204" s="8">
        <v>-70.62</v>
      </c>
      <c r="E204" s="27">
        <v>0</v>
      </c>
      <c r="F204" s="27">
        <v>-70.62</v>
      </c>
      <c r="G204" s="18">
        <v>44966</v>
      </c>
      <c r="H204" s="1" t="s">
        <v>2394</v>
      </c>
      <c r="I204" s="19">
        <v>1585900</v>
      </c>
      <c r="J204" s="19" t="s">
        <v>1320</v>
      </c>
      <c r="K204" s="19">
        <v>172352</v>
      </c>
      <c r="L204" s="28">
        <v>44970</v>
      </c>
      <c r="M204" s="1" t="s">
        <v>1213</v>
      </c>
      <c r="N204" s="11" t="s">
        <v>1291</v>
      </c>
      <c r="P204" s="12">
        <v>-70.62</v>
      </c>
      <c r="Q204" s="11"/>
      <c r="R204" s="13">
        <v>1</v>
      </c>
      <c r="S204" s="11"/>
      <c r="T204" s="1" t="s">
        <v>1289</v>
      </c>
      <c r="U204" s="47"/>
    </row>
    <row r="205" spans="1:21" ht="12.75" customHeight="1" x14ac:dyDescent="0.25">
      <c r="A205" s="1" t="s">
        <v>2407</v>
      </c>
      <c r="B205" s="1" t="s">
        <v>2428</v>
      </c>
      <c r="C205" s="18">
        <v>44967</v>
      </c>
      <c r="D205" s="8">
        <v>-81.98</v>
      </c>
      <c r="E205" s="27">
        <v>-26.85</v>
      </c>
      <c r="F205" s="27">
        <v>-55.13</v>
      </c>
      <c r="G205" s="18">
        <v>44967</v>
      </c>
      <c r="H205" s="1" t="s">
        <v>2408</v>
      </c>
      <c r="I205" s="19">
        <v>1339333</v>
      </c>
      <c r="J205" s="19" t="s">
        <v>1337</v>
      </c>
      <c r="K205" s="19">
        <v>12213141</v>
      </c>
      <c r="L205" s="28">
        <v>44971</v>
      </c>
      <c r="M205" s="1" t="s">
        <v>187</v>
      </c>
      <c r="N205" s="11" t="s">
        <v>1301</v>
      </c>
      <c r="P205" s="12">
        <v>-55.13</v>
      </c>
      <c r="Q205" s="11"/>
      <c r="R205" s="13">
        <v>1</v>
      </c>
      <c r="S205" s="11"/>
      <c r="T205" s="1" t="s">
        <v>1289</v>
      </c>
      <c r="U205" s="47"/>
    </row>
    <row r="206" spans="1:21" ht="12.75" customHeight="1" x14ac:dyDescent="0.25">
      <c r="A206" s="1" t="s">
        <v>2407</v>
      </c>
      <c r="B206" s="1" t="s">
        <v>2429</v>
      </c>
      <c r="C206" s="18">
        <v>44968</v>
      </c>
      <c r="D206" s="8">
        <v>-64.47</v>
      </c>
      <c r="E206" s="27">
        <v>0</v>
      </c>
      <c r="F206" s="27">
        <v>-64.47</v>
      </c>
      <c r="G206" s="18">
        <v>44968</v>
      </c>
      <c r="H206" s="1" t="s">
        <v>2409</v>
      </c>
      <c r="I206" s="19">
        <v>1585797</v>
      </c>
      <c r="J206" s="19" t="s">
        <v>1305</v>
      </c>
      <c r="K206" s="19">
        <v>172357</v>
      </c>
      <c r="L206" s="28">
        <v>44971</v>
      </c>
      <c r="M206" s="1" t="s">
        <v>1213</v>
      </c>
      <c r="N206" s="11" t="s">
        <v>1291</v>
      </c>
      <c r="P206" s="12">
        <v>-64.47</v>
      </c>
      <c r="Q206" s="11"/>
      <c r="R206" s="13">
        <v>1</v>
      </c>
      <c r="S206" s="11"/>
      <c r="T206" s="1" t="s">
        <v>1289</v>
      </c>
      <c r="U206" s="47"/>
    </row>
    <row r="207" spans="1:21" ht="12.75" customHeight="1" x14ac:dyDescent="0.25">
      <c r="A207" s="1" t="s">
        <v>2407</v>
      </c>
      <c r="B207" s="1" t="s">
        <v>2430</v>
      </c>
      <c r="C207" s="18">
        <v>44968</v>
      </c>
      <c r="D207" s="8">
        <v>-87.6</v>
      </c>
      <c r="E207" s="27">
        <v>-10.25</v>
      </c>
      <c r="F207" s="27">
        <v>-77.349999999999994</v>
      </c>
      <c r="G207" s="18">
        <v>44968</v>
      </c>
      <c r="H207" s="1" t="s">
        <v>2410</v>
      </c>
      <c r="I207" s="19">
        <v>1662420</v>
      </c>
      <c r="J207" s="19" t="s">
        <v>1318</v>
      </c>
      <c r="K207" s="19">
        <v>172357</v>
      </c>
      <c r="L207" s="28">
        <v>44971</v>
      </c>
      <c r="M207" s="1" t="s">
        <v>1213</v>
      </c>
      <c r="N207" s="11" t="s">
        <v>1301</v>
      </c>
      <c r="P207" s="12">
        <v>-77.349999999999994</v>
      </c>
      <c r="Q207" s="11"/>
      <c r="R207" s="13">
        <v>1</v>
      </c>
      <c r="S207" s="11"/>
      <c r="T207" s="1" t="s">
        <v>1289</v>
      </c>
      <c r="U207" s="47"/>
    </row>
    <row r="208" spans="1:21" ht="12.75" customHeight="1" x14ac:dyDescent="0.25">
      <c r="A208" s="1" t="s">
        <v>2407</v>
      </c>
      <c r="B208" s="1" t="s">
        <v>2431</v>
      </c>
      <c r="C208" s="18">
        <v>44968</v>
      </c>
      <c r="D208" s="8">
        <v>-141.24</v>
      </c>
      <c r="E208" s="27">
        <v>0</v>
      </c>
      <c r="F208" s="27">
        <v>-141.24</v>
      </c>
      <c r="G208" s="18">
        <v>44968</v>
      </c>
      <c r="H208" s="1" t="s">
        <v>2411</v>
      </c>
      <c r="I208" s="19">
        <v>1585900</v>
      </c>
      <c r="J208" s="19" t="s">
        <v>1320</v>
      </c>
      <c r="K208" s="19">
        <v>172357</v>
      </c>
      <c r="L208" s="28">
        <v>44971</v>
      </c>
      <c r="M208" s="1" t="s">
        <v>1213</v>
      </c>
      <c r="N208" s="11" t="s">
        <v>1291</v>
      </c>
      <c r="P208" s="12">
        <v>-70.62</v>
      </c>
      <c r="Q208" s="11"/>
      <c r="R208" s="13">
        <v>2</v>
      </c>
      <c r="S208" s="11"/>
      <c r="T208" s="1" t="s">
        <v>1289</v>
      </c>
      <c r="U208" s="47"/>
    </row>
    <row r="209" spans="1:21" ht="12.75" customHeight="1" x14ac:dyDescent="0.25">
      <c r="A209" s="1" t="s">
        <v>2407</v>
      </c>
      <c r="B209" s="1" t="s">
        <v>2432</v>
      </c>
      <c r="C209" s="18">
        <v>44969</v>
      </c>
      <c r="D209" s="8">
        <v>-64.47</v>
      </c>
      <c r="E209" s="27">
        <v>0</v>
      </c>
      <c r="F209" s="27">
        <v>-64.47</v>
      </c>
      <c r="G209" s="18">
        <v>44969</v>
      </c>
      <c r="H209" s="1" t="s">
        <v>2412</v>
      </c>
      <c r="I209" s="19">
        <v>1585797</v>
      </c>
      <c r="J209" s="19" t="s">
        <v>1305</v>
      </c>
      <c r="K209" s="19">
        <v>172357</v>
      </c>
      <c r="L209" s="28">
        <v>44971</v>
      </c>
      <c r="M209" s="1" t="s">
        <v>1213</v>
      </c>
      <c r="N209" s="11" t="s">
        <v>1291</v>
      </c>
      <c r="P209" s="12">
        <v>-64.47</v>
      </c>
      <c r="Q209" s="11"/>
      <c r="R209" s="13">
        <v>1</v>
      </c>
      <c r="S209" s="11"/>
      <c r="T209" s="1" t="s">
        <v>1289</v>
      </c>
      <c r="U209" s="47"/>
    </row>
    <row r="210" spans="1:21" ht="12.75" customHeight="1" x14ac:dyDescent="0.25">
      <c r="A210" s="1" t="s">
        <v>2407</v>
      </c>
      <c r="B210" s="1" t="s">
        <v>2433</v>
      </c>
      <c r="C210" s="18">
        <v>44969</v>
      </c>
      <c r="D210" s="8">
        <v>-87.6</v>
      </c>
      <c r="E210" s="27">
        <v>-10.25</v>
      </c>
      <c r="F210" s="27">
        <v>-77.349999999999994</v>
      </c>
      <c r="G210" s="18">
        <v>44969</v>
      </c>
      <c r="H210" s="1" t="s">
        <v>2413</v>
      </c>
      <c r="I210" s="19">
        <v>1662420</v>
      </c>
      <c r="J210" s="19" t="s">
        <v>1318</v>
      </c>
      <c r="K210" s="19">
        <v>172357</v>
      </c>
      <c r="L210" s="28">
        <v>44971</v>
      </c>
      <c r="M210" s="1" t="s">
        <v>1213</v>
      </c>
      <c r="N210" s="11" t="s">
        <v>1301</v>
      </c>
      <c r="P210" s="12">
        <v>-77.349999999999994</v>
      </c>
      <c r="Q210" s="11"/>
      <c r="R210" s="13">
        <v>1</v>
      </c>
      <c r="S210" s="11"/>
      <c r="T210" s="1" t="s">
        <v>1289</v>
      </c>
      <c r="U210" s="47"/>
    </row>
    <row r="211" spans="1:21" ht="12.75" customHeight="1" x14ac:dyDescent="0.25">
      <c r="A211" s="1" t="s">
        <v>2407</v>
      </c>
      <c r="B211" s="1" t="s">
        <v>2434</v>
      </c>
      <c r="C211" s="18">
        <v>44968</v>
      </c>
      <c r="D211" s="8">
        <v>-25.55</v>
      </c>
      <c r="E211" s="27">
        <v>0</v>
      </c>
      <c r="F211" s="27">
        <v>-25.55</v>
      </c>
      <c r="G211" s="18">
        <v>44968</v>
      </c>
      <c r="H211" s="1" t="s">
        <v>2414</v>
      </c>
      <c r="I211" s="19">
        <v>1516594</v>
      </c>
      <c r="J211" s="19" t="s">
        <v>1313</v>
      </c>
      <c r="K211" s="19">
        <v>172357</v>
      </c>
      <c r="L211" s="28">
        <v>44971</v>
      </c>
      <c r="M211" s="1" t="s">
        <v>1213</v>
      </c>
      <c r="N211" s="11" t="s">
        <v>1291</v>
      </c>
      <c r="P211" s="12">
        <v>-25.55</v>
      </c>
      <c r="Q211" s="11"/>
      <c r="R211" s="13">
        <v>1</v>
      </c>
      <c r="S211" s="11"/>
      <c r="T211" s="1" t="s">
        <v>1289</v>
      </c>
      <c r="U211" s="47"/>
    </row>
    <row r="212" spans="1:21" ht="12.75" customHeight="1" x14ac:dyDescent="0.25">
      <c r="A212" s="1" t="s">
        <v>2407</v>
      </c>
      <c r="B212" s="1" t="s">
        <v>2435</v>
      </c>
      <c r="C212" s="18">
        <v>44969</v>
      </c>
      <c r="D212" s="8">
        <v>-39</v>
      </c>
      <c r="E212" s="27">
        <v>0</v>
      </c>
      <c r="F212" s="27">
        <v>-39</v>
      </c>
      <c r="G212" s="18">
        <v>44969</v>
      </c>
      <c r="H212" s="1" t="s">
        <v>2415</v>
      </c>
      <c r="I212" s="19">
        <v>1529946</v>
      </c>
      <c r="J212" s="19" t="s">
        <v>1306</v>
      </c>
      <c r="K212" s="19">
        <v>172357</v>
      </c>
      <c r="L212" s="28">
        <v>44971</v>
      </c>
      <c r="M212" s="1" t="s">
        <v>1213</v>
      </c>
      <c r="N212" s="11" t="s">
        <v>1291</v>
      </c>
      <c r="P212" s="12">
        <v>-39</v>
      </c>
      <c r="Q212" s="11"/>
      <c r="R212" s="13">
        <v>1</v>
      </c>
      <c r="S212" s="11"/>
      <c r="T212" s="1" t="s">
        <v>1289</v>
      </c>
      <c r="U212" s="47"/>
    </row>
    <row r="213" spans="1:21" ht="12.75" customHeight="1" x14ac:dyDescent="0.25">
      <c r="A213" s="1" t="s">
        <v>2407</v>
      </c>
      <c r="B213" s="1" t="s">
        <v>2436</v>
      </c>
      <c r="C213" s="18">
        <v>44967</v>
      </c>
      <c r="D213" s="8">
        <v>-96.4</v>
      </c>
      <c r="E213" s="27">
        <v>-10.55</v>
      </c>
      <c r="F213" s="27">
        <v>-85.85</v>
      </c>
      <c r="G213" s="18">
        <v>44967</v>
      </c>
      <c r="H213" s="1" t="s">
        <v>2416</v>
      </c>
      <c r="I213" s="19">
        <v>1662421</v>
      </c>
      <c r="J213" s="19" t="s">
        <v>1300</v>
      </c>
      <c r="K213" s="19">
        <v>172357</v>
      </c>
      <c r="L213" s="28">
        <v>44971</v>
      </c>
      <c r="M213" s="1" t="s">
        <v>1213</v>
      </c>
      <c r="N213" s="11" t="s">
        <v>1301</v>
      </c>
      <c r="P213" s="12">
        <v>-85.85</v>
      </c>
      <c r="Q213" s="11"/>
      <c r="R213" s="13">
        <v>1</v>
      </c>
      <c r="S213" s="11"/>
      <c r="T213" s="1" t="s">
        <v>1289</v>
      </c>
      <c r="U213" s="47"/>
    </row>
    <row r="214" spans="1:21" ht="12.75" customHeight="1" x14ac:dyDescent="0.25">
      <c r="A214" s="1" t="s">
        <v>2407</v>
      </c>
      <c r="B214" s="1" t="s">
        <v>2437</v>
      </c>
      <c r="C214" s="18">
        <v>44967</v>
      </c>
      <c r="D214" s="8">
        <v>-87.6</v>
      </c>
      <c r="E214" s="27">
        <v>-10.25</v>
      </c>
      <c r="F214" s="27">
        <v>-77.349999999999994</v>
      </c>
      <c r="G214" s="18">
        <v>44967</v>
      </c>
      <c r="H214" s="1" t="s">
        <v>2417</v>
      </c>
      <c r="I214" s="19">
        <v>1662420</v>
      </c>
      <c r="J214" s="19" t="s">
        <v>1318</v>
      </c>
      <c r="K214" s="19">
        <v>172357</v>
      </c>
      <c r="L214" s="28">
        <v>44971</v>
      </c>
      <c r="M214" s="1" t="s">
        <v>1213</v>
      </c>
      <c r="N214" s="11" t="s">
        <v>1301</v>
      </c>
      <c r="P214" s="12">
        <v>-77.349999999999994</v>
      </c>
      <c r="Q214" s="11"/>
      <c r="R214" s="13">
        <v>1</v>
      </c>
      <c r="S214" s="11"/>
      <c r="T214" s="1" t="s">
        <v>1289</v>
      </c>
      <c r="U214" s="47"/>
    </row>
    <row r="215" spans="1:21" ht="12.75" customHeight="1" x14ac:dyDescent="0.25">
      <c r="A215" s="1" t="s">
        <v>2407</v>
      </c>
      <c r="B215" s="1" t="s">
        <v>2438</v>
      </c>
      <c r="C215" s="18">
        <v>44967</v>
      </c>
      <c r="D215" s="8">
        <v>-68.63</v>
      </c>
      <c r="E215" s="27">
        <v>0</v>
      </c>
      <c r="F215" s="27">
        <v>-68.63</v>
      </c>
      <c r="G215" s="18">
        <v>44967</v>
      </c>
      <c r="H215" s="1" t="s">
        <v>2418</v>
      </c>
      <c r="I215" s="19">
        <v>1529951</v>
      </c>
      <c r="J215" s="19" t="s">
        <v>1326</v>
      </c>
      <c r="K215" s="19">
        <v>172357</v>
      </c>
      <c r="L215" s="28">
        <v>44971</v>
      </c>
      <c r="M215" s="1" t="s">
        <v>1213</v>
      </c>
      <c r="N215" s="11" t="s">
        <v>1291</v>
      </c>
      <c r="P215" s="12">
        <v>-68.63</v>
      </c>
      <c r="Q215" s="11"/>
      <c r="R215" s="13">
        <v>1</v>
      </c>
      <c r="S215" s="11"/>
      <c r="T215" s="1" t="s">
        <v>1289</v>
      </c>
      <c r="U215" s="47"/>
    </row>
    <row r="216" spans="1:21" ht="12.75" customHeight="1" x14ac:dyDescent="0.25">
      <c r="A216" s="1" t="s">
        <v>2407</v>
      </c>
      <c r="B216" s="1" t="s">
        <v>2438</v>
      </c>
      <c r="C216" s="18">
        <v>44967</v>
      </c>
      <c r="D216" s="8">
        <v>-64.47</v>
      </c>
      <c r="E216" s="27">
        <v>0</v>
      </c>
      <c r="F216" s="27">
        <v>-64.47</v>
      </c>
      <c r="G216" s="18">
        <v>44967</v>
      </c>
      <c r="H216" s="1" t="s">
        <v>2418</v>
      </c>
      <c r="I216" s="19">
        <v>1585795</v>
      </c>
      <c r="J216" s="19" t="s">
        <v>1290</v>
      </c>
      <c r="K216" s="19">
        <v>172357</v>
      </c>
      <c r="L216" s="28">
        <v>44971</v>
      </c>
      <c r="M216" s="1" t="s">
        <v>1213</v>
      </c>
      <c r="N216" s="11" t="s">
        <v>1291</v>
      </c>
      <c r="P216" s="12">
        <v>-64.47</v>
      </c>
      <c r="Q216" s="11"/>
      <c r="R216" s="13">
        <v>1</v>
      </c>
      <c r="S216" s="11"/>
      <c r="T216" s="1" t="s">
        <v>1289</v>
      </c>
      <c r="U216" s="47"/>
    </row>
    <row r="217" spans="1:21" ht="12.75" customHeight="1" x14ac:dyDescent="0.25">
      <c r="A217" s="1" t="s">
        <v>2407</v>
      </c>
      <c r="B217" s="1" t="s">
        <v>2438</v>
      </c>
      <c r="C217" s="18">
        <v>44967</v>
      </c>
      <c r="D217" s="8">
        <v>-70.62</v>
      </c>
      <c r="E217" s="27">
        <v>0</v>
      </c>
      <c r="F217" s="27">
        <v>-70.62</v>
      </c>
      <c r="G217" s="18">
        <v>44967</v>
      </c>
      <c r="H217" s="1" t="s">
        <v>2418</v>
      </c>
      <c r="I217" s="19">
        <v>1585799</v>
      </c>
      <c r="J217" s="19" t="s">
        <v>1292</v>
      </c>
      <c r="K217" s="19">
        <v>172357</v>
      </c>
      <c r="L217" s="28">
        <v>44971</v>
      </c>
      <c r="M217" s="1" t="s">
        <v>1213</v>
      </c>
      <c r="N217" s="11" t="s">
        <v>1291</v>
      </c>
      <c r="P217" s="12">
        <v>-70.62</v>
      </c>
      <c r="Q217" s="11"/>
      <c r="R217" s="13">
        <v>1</v>
      </c>
      <c r="S217" s="11"/>
      <c r="T217" s="1" t="s">
        <v>1289</v>
      </c>
      <c r="U217" s="47"/>
    </row>
    <row r="218" spans="1:21" ht="12.75" customHeight="1" x14ac:dyDescent="0.25">
      <c r="A218" s="1" t="s">
        <v>2407</v>
      </c>
      <c r="B218" s="1" t="s">
        <v>2439</v>
      </c>
      <c r="C218" s="18">
        <v>44967</v>
      </c>
      <c r="D218" s="8">
        <v>-87.6</v>
      </c>
      <c r="E218" s="27">
        <v>-10.25</v>
      </c>
      <c r="F218" s="27">
        <v>-77.349999999999994</v>
      </c>
      <c r="G218" s="18">
        <v>44967</v>
      </c>
      <c r="H218" s="1" t="s">
        <v>2419</v>
      </c>
      <c r="I218" s="19">
        <v>1662420</v>
      </c>
      <c r="J218" s="19" t="s">
        <v>1318</v>
      </c>
      <c r="K218" s="19">
        <v>172357</v>
      </c>
      <c r="L218" s="28">
        <v>44971</v>
      </c>
      <c r="M218" s="1" t="s">
        <v>1213</v>
      </c>
      <c r="N218" s="11" t="s">
        <v>1301</v>
      </c>
      <c r="P218" s="12">
        <v>-77.349999999999994</v>
      </c>
      <c r="Q218" s="11"/>
      <c r="R218" s="13">
        <v>1</v>
      </c>
      <c r="S218" s="11"/>
      <c r="T218" s="1" t="s">
        <v>1289</v>
      </c>
      <c r="U218" s="47"/>
    </row>
    <row r="219" spans="1:21" ht="12.75" customHeight="1" x14ac:dyDescent="0.25">
      <c r="A219" s="1" t="s">
        <v>2407</v>
      </c>
      <c r="B219" s="1" t="s">
        <v>2440</v>
      </c>
      <c r="C219" s="18">
        <v>44967</v>
      </c>
      <c r="D219" s="8">
        <v>-39</v>
      </c>
      <c r="E219" s="27">
        <v>0</v>
      </c>
      <c r="F219" s="27">
        <v>-39</v>
      </c>
      <c r="G219" s="18">
        <v>44967</v>
      </c>
      <c r="H219" s="1" t="s">
        <v>2420</v>
      </c>
      <c r="I219" s="19">
        <v>1529946</v>
      </c>
      <c r="J219" s="19" t="s">
        <v>1306</v>
      </c>
      <c r="K219" s="19">
        <v>172357</v>
      </c>
      <c r="L219" s="28">
        <v>44971</v>
      </c>
      <c r="M219" s="1" t="s">
        <v>1213</v>
      </c>
      <c r="N219" s="11" t="s">
        <v>1291</v>
      </c>
      <c r="P219" s="12">
        <v>-39</v>
      </c>
      <c r="Q219" s="11"/>
      <c r="R219" s="13">
        <v>1</v>
      </c>
      <c r="S219" s="11"/>
      <c r="T219" s="1" t="s">
        <v>1289</v>
      </c>
      <c r="U219" s="47"/>
    </row>
    <row r="220" spans="1:21" ht="12.75" customHeight="1" x14ac:dyDescent="0.25">
      <c r="A220" s="1" t="s">
        <v>2407</v>
      </c>
      <c r="B220" s="1" t="s">
        <v>2440</v>
      </c>
      <c r="C220" s="18">
        <v>44967</v>
      </c>
      <c r="D220" s="8">
        <v>-64.47</v>
      </c>
      <c r="E220" s="27">
        <v>0</v>
      </c>
      <c r="F220" s="27">
        <v>-64.47</v>
      </c>
      <c r="G220" s="18">
        <v>44967</v>
      </c>
      <c r="H220" s="1" t="s">
        <v>2420</v>
      </c>
      <c r="I220" s="19">
        <v>1585797</v>
      </c>
      <c r="J220" s="19" t="s">
        <v>1305</v>
      </c>
      <c r="K220" s="19">
        <v>172357</v>
      </c>
      <c r="L220" s="28">
        <v>44971</v>
      </c>
      <c r="M220" s="1" t="s">
        <v>1213</v>
      </c>
      <c r="N220" s="11" t="s">
        <v>1291</v>
      </c>
      <c r="P220" s="12">
        <v>-64.47</v>
      </c>
      <c r="Q220" s="11"/>
      <c r="R220" s="13">
        <v>1</v>
      </c>
      <c r="S220" s="11"/>
      <c r="T220" s="1" t="s">
        <v>1289</v>
      </c>
      <c r="U220" s="47"/>
    </row>
    <row r="221" spans="1:21" ht="12.75" customHeight="1" x14ac:dyDescent="0.25">
      <c r="A221" s="1" t="s">
        <v>2407</v>
      </c>
      <c r="B221" s="1" t="s">
        <v>2441</v>
      </c>
      <c r="C221" s="18">
        <v>44967</v>
      </c>
      <c r="D221" s="8">
        <v>-87.6</v>
      </c>
      <c r="E221" s="27">
        <v>-10.25</v>
      </c>
      <c r="F221" s="27">
        <v>-77.349999999999994</v>
      </c>
      <c r="G221" s="18">
        <v>44967</v>
      </c>
      <c r="H221" s="1" t="s">
        <v>2421</v>
      </c>
      <c r="I221" s="19">
        <v>1662420</v>
      </c>
      <c r="J221" s="19" t="s">
        <v>1318</v>
      </c>
      <c r="K221" s="19">
        <v>172357</v>
      </c>
      <c r="L221" s="28">
        <v>44971</v>
      </c>
      <c r="M221" s="1" t="s">
        <v>1213</v>
      </c>
      <c r="N221" s="11" t="s">
        <v>1301</v>
      </c>
      <c r="P221" s="12">
        <v>-77.349999999999994</v>
      </c>
      <c r="Q221" s="11"/>
      <c r="R221" s="13">
        <v>1</v>
      </c>
      <c r="S221" s="11"/>
      <c r="T221" s="1" t="s">
        <v>1289</v>
      </c>
      <c r="U221" s="47"/>
    </row>
    <row r="222" spans="1:21" ht="12.75" customHeight="1" x14ac:dyDescent="0.25">
      <c r="A222" s="1" t="s">
        <v>2407</v>
      </c>
      <c r="B222" s="1" t="s">
        <v>2442</v>
      </c>
      <c r="C222" s="18">
        <v>44967</v>
      </c>
      <c r="D222" s="8">
        <v>-70.62</v>
      </c>
      <c r="E222" s="27">
        <v>0</v>
      </c>
      <c r="F222" s="27">
        <v>-70.62</v>
      </c>
      <c r="G222" s="18">
        <v>44967</v>
      </c>
      <c r="H222" s="1" t="s">
        <v>2422</v>
      </c>
      <c r="I222" s="19">
        <v>1585902</v>
      </c>
      <c r="J222" s="19" t="s">
        <v>1343</v>
      </c>
      <c r="K222" s="19">
        <v>172357</v>
      </c>
      <c r="L222" s="28">
        <v>44971</v>
      </c>
      <c r="M222" s="1" t="s">
        <v>1213</v>
      </c>
      <c r="N222" s="11" t="s">
        <v>1291</v>
      </c>
      <c r="P222" s="12">
        <v>-70.62</v>
      </c>
      <c r="Q222" s="11"/>
      <c r="R222" s="13">
        <v>1</v>
      </c>
      <c r="S222" s="11"/>
      <c r="T222" s="1" t="s">
        <v>1289</v>
      </c>
      <c r="U222" s="47"/>
    </row>
    <row r="223" spans="1:21" ht="12.75" customHeight="1" x14ac:dyDescent="0.25">
      <c r="A223" s="1" t="s">
        <v>2407</v>
      </c>
      <c r="B223" s="1" t="s">
        <v>2443</v>
      </c>
      <c r="C223" s="18">
        <v>44967</v>
      </c>
      <c r="D223" s="8">
        <v>-87.6</v>
      </c>
      <c r="E223" s="27">
        <v>-10.25</v>
      </c>
      <c r="F223" s="27">
        <v>-77.349999999999994</v>
      </c>
      <c r="G223" s="18">
        <v>44967</v>
      </c>
      <c r="H223" s="1" t="s">
        <v>2423</v>
      </c>
      <c r="I223" s="19">
        <v>1662420</v>
      </c>
      <c r="J223" s="19" t="s">
        <v>1318</v>
      </c>
      <c r="K223" s="19">
        <v>172357</v>
      </c>
      <c r="L223" s="28">
        <v>44971</v>
      </c>
      <c r="M223" s="1" t="s">
        <v>1213</v>
      </c>
      <c r="N223" s="11" t="s">
        <v>1301</v>
      </c>
      <c r="P223" s="12">
        <v>-77.349999999999994</v>
      </c>
      <c r="Q223" s="11"/>
      <c r="R223" s="13">
        <v>1</v>
      </c>
      <c r="S223" s="11"/>
      <c r="T223" s="1" t="s">
        <v>1289</v>
      </c>
      <c r="U223" s="47"/>
    </row>
    <row r="224" spans="1:21" ht="12.75" customHeight="1" x14ac:dyDescent="0.25">
      <c r="A224" s="1" t="s">
        <v>2407</v>
      </c>
      <c r="B224" s="1" t="s">
        <v>2444</v>
      </c>
      <c r="C224" s="18">
        <v>44968</v>
      </c>
      <c r="D224" s="8">
        <v>-70.62</v>
      </c>
      <c r="E224" s="27">
        <v>0</v>
      </c>
      <c r="F224" s="27">
        <v>-70.62</v>
      </c>
      <c r="G224" s="18">
        <v>44968</v>
      </c>
      <c r="H224" s="1" t="s">
        <v>2424</v>
      </c>
      <c r="I224" s="19">
        <v>1585901</v>
      </c>
      <c r="J224" s="19" t="s">
        <v>1347</v>
      </c>
      <c r="K224" s="19">
        <v>172357</v>
      </c>
      <c r="L224" s="28">
        <v>44971</v>
      </c>
      <c r="M224" s="1" t="s">
        <v>1213</v>
      </c>
      <c r="N224" s="11" t="s">
        <v>1291</v>
      </c>
      <c r="P224" s="12">
        <v>-70.62</v>
      </c>
      <c r="Q224" s="11"/>
      <c r="R224" s="13">
        <v>1</v>
      </c>
      <c r="S224" s="11"/>
      <c r="T224" s="1" t="s">
        <v>1289</v>
      </c>
      <c r="U224" s="47"/>
    </row>
    <row r="225" spans="1:21" ht="12.75" customHeight="1" x14ac:dyDescent="0.25">
      <c r="A225" s="1" t="s">
        <v>2407</v>
      </c>
      <c r="B225" s="1" t="s">
        <v>2445</v>
      </c>
      <c r="C225" s="18">
        <v>44968</v>
      </c>
      <c r="D225" s="8">
        <v>-38.08</v>
      </c>
      <c r="E225" s="27">
        <v>-9.93</v>
      </c>
      <c r="F225" s="27">
        <v>-28.15</v>
      </c>
      <c r="G225" s="18">
        <v>44968</v>
      </c>
      <c r="H225" s="1" t="s">
        <v>2425</v>
      </c>
      <c r="I225" s="19">
        <v>1540781</v>
      </c>
      <c r="J225" s="19" t="s">
        <v>1308</v>
      </c>
      <c r="K225" s="19">
        <v>172357</v>
      </c>
      <c r="L225" s="28">
        <v>44971</v>
      </c>
      <c r="M225" s="1" t="s">
        <v>1213</v>
      </c>
      <c r="N225" s="11" t="s">
        <v>1298</v>
      </c>
      <c r="P225" s="12">
        <v>-28.15</v>
      </c>
      <c r="Q225" s="11"/>
      <c r="R225" s="13">
        <v>1</v>
      </c>
      <c r="S225" s="11"/>
      <c r="T225" s="1" t="s">
        <v>1289</v>
      </c>
      <c r="U225" s="47"/>
    </row>
    <row r="226" spans="1:21" ht="12.75" customHeight="1" x14ac:dyDescent="0.25">
      <c r="A226" s="1" t="s">
        <v>2407</v>
      </c>
      <c r="B226" s="1" t="s">
        <v>2445</v>
      </c>
      <c r="C226" s="18">
        <v>44968</v>
      </c>
      <c r="D226" s="8">
        <v>-84.08</v>
      </c>
      <c r="E226" s="27">
        <v>-20.88</v>
      </c>
      <c r="F226" s="27">
        <v>-63.2</v>
      </c>
      <c r="G226" s="18">
        <v>44968</v>
      </c>
      <c r="H226" s="1" t="s">
        <v>2425</v>
      </c>
      <c r="I226" s="19">
        <v>1540785</v>
      </c>
      <c r="J226" s="19" t="s">
        <v>1328</v>
      </c>
      <c r="K226" s="19">
        <v>172357</v>
      </c>
      <c r="L226" s="28">
        <v>44971</v>
      </c>
      <c r="M226" s="1" t="s">
        <v>1213</v>
      </c>
      <c r="N226" s="11" t="s">
        <v>1298</v>
      </c>
      <c r="P226" s="12">
        <v>-31.6</v>
      </c>
      <c r="Q226" s="11"/>
      <c r="R226" s="13">
        <v>2</v>
      </c>
      <c r="S226" s="11"/>
      <c r="T226" s="1" t="s">
        <v>1289</v>
      </c>
      <c r="U226" s="47"/>
    </row>
    <row r="227" spans="1:21" ht="12.75" customHeight="1" x14ac:dyDescent="0.25">
      <c r="A227" s="1" t="s">
        <v>2407</v>
      </c>
      <c r="B227" s="1" t="s">
        <v>2445</v>
      </c>
      <c r="C227" s="18">
        <v>44968</v>
      </c>
      <c r="D227" s="8">
        <v>-87.6</v>
      </c>
      <c r="E227" s="27">
        <v>-10.25</v>
      </c>
      <c r="F227" s="27">
        <v>-77.349999999999994</v>
      </c>
      <c r="G227" s="18">
        <v>44968</v>
      </c>
      <c r="H227" s="1" t="s">
        <v>2425</v>
      </c>
      <c r="I227" s="19">
        <v>1662420</v>
      </c>
      <c r="J227" s="19" t="s">
        <v>1318</v>
      </c>
      <c r="K227" s="19">
        <v>172357</v>
      </c>
      <c r="L227" s="28">
        <v>44971</v>
      </c>
      <c r="M227" s="1" t="s">
        <v>1213</v>
      </c>
      <c r="N227" s="11" t="s">
        <v>1301</v>
      </c>
      <c r="P227" s="12">
        <v>-77.349999999999994</v>
      </c>
      <c r="Q227" s="11"/>
      <c r="R227" s="13">
        <v>1</v>
      </c>
      <c r="S227" s="11"/>
      <c r="T227" s="1" t="s">
        <v>1289</v>
      </c>
      <c r="U227" s="47"/>
    </row>
    <row r="228" spans="1:21" ht="12.75" customHeight="1" x14ac:dyDescent="0.25">
      <c r="A228" s="1" t="s">
        <v>2407</v>
      </c>
      <c r="B228" s="1" t="s">
        <v>2446</v>
      </c>
      <c r="C228" s="18">
        <v>44967</v>
      </c>
      <c r="D228" s="8">
        <v>-42.07</v>
      </c>
      <c r="E228" s="27">
        <v>0</v>
      </c>
      <c r="F228" s="27">
        <v>-42.07</v>
      </c>
      <c r="G228" s="18">
        <v>44967</v>
      </c>
      <c r="H228" s="1" t="s">
        <v>2426</v>
      </c>
      <c r="I228" s="19">
        <v>1514691</v>
      </c>
      <c r="J228" s="19" t="s">
        <v>1293</v>
      </c>
      <c r="K228" s="19">
        <v>172357</v>
      </c>
      <c r="L228" s="28">
        <v>44971</v>
      </c>
      <c r="M228" s="1" t="s">
        <v>1213</v>
      </c>
      <c r="N228" s="11" t="s">
        <v>1291</v>
      </c>
      <c r="P228" s="12">
        <v>-42.07</v>
      </c>
      <c r="Q228" s="11"/>
      <c r="R228" s="13">
        <v>1</v>
      </c>
      <c r="S228" s="11"/>
      <c r="T228" s="1" t="s">
        <v>1289</v>
      </c>
      <c r="U228" s="47"/>
    </row>
    <row r="229" spans="1:21" ht="12.75" customHeight="1" x14ac:dyDescent="0.25">
      <c r="A229" s="1" t="s">
        <v>2407</v>
      </c>
      <c r="B229" s="1" t="s">
        <v>2447</v>
      </c>
      <c r="C229" s="18">
        <v>44967</v>
      </c>
      <c r="D229" s="8">
        <v>-76.16</v>
      </c>
      <c r="E229" s="27">
        <v>-19.86</v>
      </c>
      <c r="F229" s="27">
        <v>-56.3</v>
      </c>
      <c r="G229" s="18">
        <v>44967</v>
      </c>
      <c r="H229" s="1" t="s">
        <v>2427</v>
      </c>
      <c r="I229" s="19">
        <v>1593356</v>
      </c>
      <c r="J229" s="19" t="s">
        <v>1329</v>
      </c>
      <c r="K229" s="19">
        <v>172357</v>
      </c>
      <c r="L229" s="28">
        <v>44971</v>
      </c>
      <c r="M229" s="1" t="s">
        <v>1213</v>
      </c>
      <c r="N229" s="11" t="s">
        <v>1298</v>
      </c>
      <c r="P229" s="12">
        <v>-28.15</v>
      </c>
      <c r="Q229" s="11"/>
      <c r="R229" s="13">
        <v>2</v>
      </c>
      <c r="S229" s="11"/>
      <c r="T229" s="1" t="s">
        <v>1289</v>
      </c>
      <c r="U229" s="47"/>
    </row>
    <row r="230" spans="1:21" ht="12.75" customHeight="1" x14ac:dyDescent="0.25">
      <c r="A230" s="1" t="s">
        <v>2448</v>
      </c>
      <c r="B230" s="1" t="s">
        <v>2483</v>
      </c>
      <c r="C230" s="18">
        <v>44970</v>
      </c>
      <c r="D230" s="8">
        <v>-96.4</v>
      </c>
      <c r="E230" s="27">
        <v>-10.55</v>
      </c>
      <c r="F230" s="27">
        <v>-85.85</v>
      </c>
      <c r="G230" s="18">
        <v>44970</v>
      </c>
      <c r="H230" s="1" t="s">
        <v>2449</v>
      </c>
      <c r="I230" s="19">
        <v>1662422</v>
      </c>
      <c r="J230" s="19" t="s">
        <v>1327</v>
      </c>
      <c r="K230" s="19">
        <v>172362</v>
      </c>
      <c r="L230" s="28">
        <v>44972</v>
      </c>
      <c r="M230" s="1" t="s">
        <v>1213</v>
      </c>
      <c r="N230" s="11" t="s">
        <v>1301</v>
      </c>
      <c r="P230" s="12">
        <v>-85.85</v>
      </c>
      <c r="Q230" s="11"/>
      <c r="R230" s="13">
        <v>1</v>
      </c>
      <c r="S230" s="11"/>
      <c r="T230" s="1" t="s">
        <v>1289</v>
      </c>
      <c r="U230" s="47"/>
    </row>
    <row r="231" spans="1:21" ht="12.75" customHeight="1" x14ac:dyDescent="0.25">
      <c r="A231" s="1" t="s">
        <v>2448</v>
      </c>
      <c r="B231" s="1" t="s">
        <v>2484</v>
      </c>
      <c r="C231" s="18">
        <v>44970</v>
      </c>
      <c r="D231" s="8">
        <v>-131.27000000000001</v>
      </c>
      <c r="E231" s="27">
        <v>-76.14</v>
      </c>
      <c r="F231" s="27">
        <v>-55.13</v>
      </c>
      <c r="G231" s="18">
        <v>44970</v>
      </c>
      <c r="H231" s="1" t="s">
        <v>2450</v>
      </c>
      <c r="I231" s="19">
        <v>1339333</v>
      </c>
      <c r="J231" s="19" t="s">
        <v>1337</v>
      </c>
      <c r="K231" s="19">
        <v>172362</v>
      </c>
      <c r="L231" s="28">
        <v>44972</v>
      </c>
      <c r="M231" s="1" t="s">
        <v>1213</v>
      </c>
      <c r="N231" s="11" t="s">
        <v>1301</v>
      </c>
      <c r="P231" s="12">
        <v>-55.13</v>
      </c>
      <c r="Q231" s="11"/>
      <c r="R231" s="13">
        <v>1</v>
      </c>
      <c r="S231" s="11"/>
      <c r="T231" s="1" t="s">
        <v>1289</v>
      </c>
      <c r="U231" s="47"/>
    </row>
    <row r="232" spans="1:21" ht="12.75" customHeight="1" x14ac:dyDescent="0.25">
      <c r="A232" s="1" t="s">
        <v>2448</v>
      </c>
      <c r="B232" s="1" t="s">
        <v>2485</v>
      </c>
      <c r="C232" s="18">
        <v>44970</v>
      </c>
      <c r="D232" s="8">
        <v>-93.79</v>
      </c>
      <c r="E232" s="27">
        <v>-38.659999999999997</v>
      </c>
      <c r="F232" s="27">
        <v>-55.13</v>
      </c>
      <c r="G232" s="18">
        <v>44970</v>
      </c>
      <c r="H232" s="1" t="s">
        <v>2451</v>
      </c>
      <c r="I232" s="19">
        <v>1339333</v>
      </c>
      <c r="J232" s="19" t="s">
        <v>1337</v>
      </c>
      <c r="K232" s="19">
        <v>172362</v>
      </c>
      <c r="L232" s="28">
        <v>44972</v>
      </c>
      <c r="M232" s="1" t="s">
        <v>1213</v>
      </c>
      <c r="N232" s="11" t="s">
        <v>1301</v>
      </c>
      <c r="P232" s="12">
        <v>-55.13</v>
      </c>
      <c r="Q232" s="11"/>
      <c r="R232" s="13">
        <v>1</v>
      </c>
      <c r="S232" s="11"/>
      <c r="T232" s="1" t="s">
        <v>1289</v>
      </c>
      <c r="U232" s="47"/>
    </row>
    <row r="233" spans="1:21" ht="12.75" customHeight="1" x14ac:dyDescent="0.25">
      <c r="A233" s="1" t="s">
        <v>2448</v>
      </c>
      <c r="B233" s="1" t="s">
        <v>2486</v>
      </c>
      <c r="C233" s="18">
        <v>44970</v>
      </c>
      <c r="D233" s="8">
        <v>-64.47</v>
      </c>
      <c r="E233" s="27">
        <v>0</v>
      </c>
      <c r="F233" s="27">
        <v>-64.47</v>
      </c>
      <c r="G233" s="18">
        <v>44970</v>
      </c>
      <c r="H233" s="1" t="s">
        <v>2452</v>
      </c>
      <c r="I233" s="19">
        <v>1585795</v>
      </c>
      <c r="J233" s="19" t="s">
        <v>1290</v>
      </c>
      <c r="K233" s="19">
        <v>172362</v>
      </c>
      <c r="L233" s="28">
        <v>44972</v>
      </c>
      <c r="M233" s="1" t="s">
        <v>1213</v>
      </c>
      <c r="N233" s="11" t="s">
        <v>1291</v>
      </c>
      <c r="P233" s="12">
        <v>-64.47</v>
      </c>
      <c r="Q233" s="11"/>
      <c r="R233" s="13">
        <v>1</v>
      </c>
      <c r="S233" s="11"/>
      <c r="T233" s="1" t="s">
        <v>1289</v>
      </c>
      <c r="U233" s="47"/>
    </row>
    <row r="234" spans="1:21" ht="12.75" customHeight="1" x14ac:dyDescent="0.25">
      <c r="A234" s="1" t="s">
        <v>2448</v>
      </c>
      <c r="B234" s="1" t="s">
        <v>2487</v>
      </c>
      <c r="C234" s="18">
        <v>44970</v>
      </c>
      <c r="D234" s="8">
        <v>-211.86</v>
      </c>
      <c r="E234" s="27">
        <v>0</v>
      </c>
      <c r="F234" s="27">
        <v>-211.86</v>
      </c>
      <c r="G234" s="18">
        <v>44970</v>
      </c>
      <c r="H234" s="1" t="s">
        <v>2453</v>
      </c>
      <c r="I234" s="19">
        <v>1585901</v>
      </c>
      <c r="J234" s="19" t="s">
        <v>1347</v>
      </c>
      <c r="K234" s="19">
        <v>172362</v>
      </c>
      <c r="L234" s="28">
        <v>44972</v>
      </c>
      <c r="M234" s="1" t="s">
        <v>1213</v>
      </c>
      <c r="N234" s="11" t="s">
        <v>1291</v>
      </c>
      <c r="P234" s="12">
        <v>-70.62</v>
      </c>
      <c r="Q234" s="11"/>
      <c r="R234" s="13">
        <v>3</v>
      </c>
      <c r="S234" s="11"/>
      <c r="T234" s="1" t="s">
        <v>1289</v>
      </c>
      <c r="U234" s="47"/>
    </row>
    <row r="235" spans="1:21" ht="12.75" customHeight="1" x14ac:dyDescent="0.25">
      <c r="A235" s="49" t="s">
        <v>2448</v>
      </c>
      <c r="B235" s="49" t="s">
        <v>2488</v>
      </c>
      <c r="C235" s="50">
        <v>44970</v>
      </c>
      <c r="D235" s="51">
        <v>-18</v>
      </c>
      <c r="E235" s="51">
        <v>-0.75</v>
      </c>
      <c r="F235" s="51">
        <v>-17.25</v>
      </c>
      <c r="G235" s="50">
        <v>44970</v>
      </c>
      <c r="H235" s="49" t="s">
        <v>2454</v>
      </c>
      <c r="I235" s="49">
        <v>1259359</v>
      </c>
      <c r="J235" s="52"/>
      <c r="K235" s="49">
        <v>172362</v>
      </c>
      <c r="L235" s="50">
        <v>44972</v>
      </c>
      <c r="M235" s="49" t="s">
        <v>1213</v>
      </c>
      <c r="N235" s="53"/>
      <c r="O235" s="54"/>
      <c r="P235" s="55">
        <v>0</v>
      </c>
      <c r="Q235" s="53"/>
      <c r="R235" s="56"/>
      <c r="S235" s="53"/>
      <c r="T235" s="49"/>
      <c r="U235" s="57"/>
    </row>
    <row r="236" spans="1:21" ht="12.75" customHeight="1" x14ac:dyDescent="0.25">
      <c r="A236" s="1" t="s">
        <v>2448</v>
      </c>
      <c r="B236" s="1" t="s">
        <v>2489</v>
      </c>
      <c r="C236" s="18">
        <v>44970</v>
      </c>
      <c r="D236" s="8">
        <v>-64.47</v>
      </c>
      <c r="E236" s="27">
        <v>0</v>
      </c>
      <c r="F236" s="27">
        <v>-64.47</v>
      </c>
      <c r="G236" s="18">
        <v>44970</v>
      </c>
      <c r="H236" s="1" t="s">
        <v>2455</v>
      </c>
      <c r="I236" s="19">
        <v>1585796</v>
      </c>
      <c r="J236" s="19" t="s">
        <v>1309</v>
      </c>
      <c r="K236" s="19">
        <v>172362</v>
      </c>
      <c r="L236" s="28">
        <v>44972</v>
      </c>
      <c r="M236" s="1" t="s">
        <v>1213</v>
      </c>
      <c r="N236" s="11" t="s">
        <v>1291</v>
      </c>
      <c r="P236" s="12">
        <v>-64.47</v>
      </c>
      <c r="Q236" s="11"/>
      <c r="R236" s="13">
        <v>1</v>
      </c>
      <c r="S236" s="11"/>
      <c r="T236" s="1" t="s">
        <v>1289</v>
      </c>
      <c r="U236" s="47"/>
    </row>
    <row r="237" spans="1:21" ht="12.75" customHeight="1" x14ac:dyDescent="0.25">
      <c r="A237" s="1" t="s">
        <v>2448</v>
      </c>
      <c r="B237" s="1" t="s">
        <v>2490</v>
      </c>
      <c r="C237" s="18">
        <v>44970</v>
      </c>
      <c r="D237" s="8">
        <v>-96.4</v>
      </c>
      <c r="E237" s="27">
        <v>-10.55</v>
      </c>
      <c r="F237" s="27">
        <v>-85.85</v>
      </c>
      <c r="G237" s="18">
        <v>44970</v>
      </c>
      <c r="H237" s="1" t="s">
        <v>2456</v>
      </c>
      <c r="I237" s="19">
        <v>1662421</v>
      </c>
      <c r="J237" s="19" t="s">
        <v>1300</v>
      </c>
      <c r="K237" s="19">
        <v>172362</v>
      </c>
      <c r="L237" s="28">
        <v>44972</v>
      </c>
      <c r="M237" s="1" t="s">
        <v>1213</v>
      </c>
      <c r="N237" s="11" t="s">
        <v>1301</v>
      </c>
      <c r="P237" s="12">
        <v>-85.85</v>
      </c>
      <c r="Q237" s="11"/>
      <c r="R237" s="13">
        <v>1</v>
      </c>
      <c r="S237" s="11"/>
      <c r="T237" s="1" t="s">
        <v>1289</v>
      </c>
      <c r="U237" s="47"/>
    </row>
    <row r="238" spans="1:21" ht="12.75" customHeight="1" x14ac:dyDescent="0.25">
      <c r="A238" s="1" t="s">
        <v>2448</v>
      </c>
      <c r="B238" s="1" t="s">
        <v>2491</v>
      </c>
      <c r="C238" s="18">
        <v>44970</v>
      </c>
      <c r="D238" s="8">
        <v>-64.47</v>
      </c>
      <c r="E238" s="27">
        <v>0</v>
      </c>
      <c r="F238" s="27">
        <v>-64.47</v>
      </c>
      <c r="G238" s="18">
        <v>44970</v>
      </c>
      <c r="H238" s="1" t="s">
        <v>2457</v>
      </c>
      <c r="I238" s="19">
        <v>1585797</v>
      </c>
      <c r="J238" s="19" t="s">
        <v>1305</v>
      </c>
      <c r="K238" s="19">
        <v>172362</v>
      </c>
      <c r="L238" s="28">
        <v>44972</v>
      </c>
      <c r="M238" s="1" t="s">
        <v>1213</v>
      </c>
      <c r="N238" s="11" t="s">
        <v>1291</v>
      </c>
      <c r="P238" s="12">
        <v>-64.47</v>
      </c>
      <c r="Q238" s="11"/>
      <c r="R238" s="13">
        <v>1</v>
      </c>
      <c r="S238" s="11"/>
      <c r="T238" s="1" t="s">
        <v>1289</v>
      </c>
      <c r="U238" s="47"/>
    </row>
    <row r="239" spans="1:21" ht="12.75" customHeight="1" x14ac:dyDescent="0.25">
      <c r="A239" s="1" t="s">
        <v>2448</v>
      </c>
      <c r="B239" s="1" t="s">
        <v>2492</v>
      </c>
      <c r="C239" s="18">
        <v>44970</v>
      </c>
      <c r="D239" s="8">
        <v>-96.4</v>
      </c>
      <c r="E239" s="27">
        <v>-10.55</v>
      </c>
      <c r="F239" s="27">
        <v>-85.85</v>
      </c>
      <c r="G239" s="18">
        <v>44970</v>
      </c>
      <c r="H239" s="1" t="s">
        <v>2458</v>
      </c>
      <c r="I239" s="19">
        <v>1662421</v>
      </c>
      <c r="J239" s="19" t="s">
        <v>1300</v>
      </c>
      <c r="K239" s="19">
        <v>172362</v>
      </c>
      <c r="L239" s="28">
        <v>44972</v>
      </c>
      <c r="M239" s="1" t="s">
        <v>1213</v>
      </c>
      <c r="N239" s="11" t="s">
        <v>1301</v>
      </c>
      <c r="P239" s="12">
        <v>-85.85</v>
      </c>
      <c r="Q239" s="11"/>
      <c r="R239" s="13">
        <v>1</v>
      </c>
      <c r="S239" s="11"/>
      <c r="T239" s="1" t="s">
        <v>1289</v>
      </c>
      <c r="U239" s="47"/>
    </row>
    <row r="240" spans="1:21" ht="12.75" customHeight="1" x14ac:dyDescent="0.25">
      <c r="A240" s="1" t="s">
        <v>2448</v>
      </c>
      <c r="B240" s="1" t="s">
        <v>2493</v>
      </c>
      <c r="C240" s="18">
        <v>44970</v>
      </c>
      <c r="D240" s="8">
        <v>-42.07</v>
      </c>
      <c r="E240" s="27">
        <v>0</v>
      </c>
      <c r="F240" s="27">
        <v>-42.07</v>
      </c>
      <c r="G240" s="18">
        <v>44970</v>
      </c>
      <c r="H240" s="1" t="s">
        <v>2459</v>
      </c>
      <c r="I240" s="19">
        <v>1514684</v>
      </c>
      <c r="J240" s="19" t="s">
        <v>1324</v>
      </c>
      <c r="K240" s="19">
        <v>172362</v>
      </c>
      <c r="L240" s="28">
        <v>44972</v>
      </c>
      <c r="M240" s="1" t="s">
        <v>1213</v>
      </c>
      <c r="N240" s="11" t="s">
        <v>1291</v>
      </c>
      <c r="P240" s="12">
        <v>-42.07</v>
      </c>
      <c r="Q240" s="11"/>
      <c r="R240" s="13">
        <v>1</v>
      </c>
      <c r="S240" s="11"/>
      <c r="T240" s="1" t="s">
        <v>1289</v>
      </c>
      <c r="U240" s="47"/>
    </row>
    <row r="241" spans="1:21" ht="12.75" customHeight="1" x14ac:dyDescent="0.25">
      <c r="A241" s="1" t="s">
        <v>2448</v>
      </c>
      <c r="B241" s="1" t="s">
        <v>2494</v>
      </c>
      <c r="C241" s="18">
        <v>44970</v>
      </c>
      <c r="D241" s="8">
        <v>-38.08</v>
      </c>
      <c r="E241" s="27">
        <v>-9.93</v>
      </c>
      <c r="F241" s="27">
        <v>-28.15</v>
      </c>
      <c r="G241" s="18">
        <v>44970</v>
      </c>
      <c r="H241" s="1" t="s">
        <v>2460</v>
      </c>
      <c r="I241" s="19">
        <v>1540781</v>
      </c>
      <c r="J241" s="19" t="s">
        <v>1308</v>
      </c>
      <c r="K241" s="19">
        <v>172362</v>
      </c>
      <c r="L241" s="28">
        <v>44972</v>
      </c>
      <c r="M241" s="1" t="s">
        <v>1213</v>
      </c>
      <c r="N241" s="11" t="s">
        <v>1298</v>
      </c>
      <c r="P241" s="12">
        <v>-28.15</v>
      </c>
      <c r="Q241" s="11"/>
      <c r="R241" s="13">
        <v>1</v>
      </c>
      <c r="S241" s="11"/>
      <c r="T241" s="1" t="s">
        <v>1289</v>
      </c>
      <c r="U241" s="47"/>
    </row>
    <row r="242" spans="1:21" ht="12.75" customHeight="1" x14ac:dyDescent="0.25">
      <c r="A242" s="1" t="s">
        <v>2448</v>
      </c>
      <c r="B242" s="1" t="s">
        <v>2494</v>
      </c>
      <c r="C242" s="18">
        <v>44970</v>
      </c>
      <c r="D242" s="8">
        <v>-114.24000000000001</v>
      </c>
      <c r="E242" s="27">
        <v>-29.79</v>
      </c>
      <c r="F242" s="27">
        <v>-84.45</v>
      </c>
      <c r="G242" s="18">
        <v>44970</v>
      </c>
      <c r="H242" s="1" t="s">
        <v>2460</v>
      </c>
      <c r="I242" s="19">
        <v>1593356</v>
      </c>
      <c r="J242" s="19" t="s">
        <v>1329</v>
      </c>
      <c r="K242" s="19">
        <v>172362</v>
      </c>
      <c r="L242" s="28">
        <v>44972</v>
      </c>
      <c r="M242" s="1" t="s">
        <v>1213</v>
      </c>
      <c r="N242" s="11" t="s">
        <v>1298</v>
      </c>
      <c r="P242" s="12">
        <v>-28.15</v>
      </c>
      <c r="Q242" s="11"/>
      <c r="R242" s="13">
        <v>3.0000000000000004</v>
      </c>
      <c r="S242" s="11"/>
      <c r="T242" s="1" t="s">
        <v>1289</v>
      </c>
      <c r="U242" s="47"/>
    </row>
    <row r="243" spans="1:21" ht="12.75" customHeight="1" x14ac:dyDescent="0.25">
      <c r="A243" s="1" t="s">
        <v>2448</v>
      </c>
      <c r="B243" s="1" t="s">
        <v>2495</v>
      </c>
      <c r="C243" s="18">
        <v>44970</v>
      </c>
      <c r="D243" s="8">
        <v>-175.2</v>
      </c>
      <c r="E243" s="27">
        <v>-20.5</v>
      </c>
      <c r="F243" s="27">
        <v>-154.69999999999999</v>
      </c>
      <c r="G243" s="18">
        <v>44970</v>
      </c>
      <c r="H243" s="1" t="s">
        <v>2461</v>
      </c>
      <c r="I243" s="19">
        <v>1662420</v>
      </c>
      <c r="J243" s="19" t="s">
        <v>1318</v>
      </c>
      <c r="K243" s="19">
        <v>172362</v>
      </c>
      <c r="L243" s="28">
        <v>44972</v>
      </c>
      <c r="M243" s="1" t="s">
        <v>1213</v>
      </c>
      <c r="N243" s="11" t="s">
        <v>1301</v>
      </c>
      <c r="P243" s="12">
        <v>-77.349999999999994</v>
      </c>
      <c r="Q243" s="11"/>
      <c r="R243" s="13">
        <v>2</v>
      </c>
      <c r="S243" s="11"/>
      <c r="T243" s="1" t="s">
        <v>1289</v>
      </c>
      <c r="U243" s="47"/>
    </row>
    <row r="244" spans="1:21" ht="12.75" customHeight="1" x14ac:dyDescent="0.25">
      <c r="A244" s="1" t="s">
        <v>2448</v>
      </c>
      <c r="B244" s="1" t="s">
        <v>2496</v>
      </c>
      <c r="C244" s="18">
        <v>44970</v>
      </c>
      <c r="D244" s="8">
        <v>-42.07</v>
      </c>
      <c r="E244" s="27">
        <v>0</v>
      </c>
      <c r="F244" s="27">
        <v>-42.07</v>
      </c>
      <c r="G244" s="18">
        <v>44970</v>
      </c>
      <c r="H244" s="1" t="s">
        <v>2462</v>
      </c>
      <c r="I244" s="19">
        <v>1514691</v>
      </c>
      <c r="J244" s="19" t="s">
        <v>1293</v>
      </c>
      <c r="K244" s="19">
        <v>172362</v>
      </c>
      <c r="L244" s="28">
        <v>44972</v>
      </c>
      <c r="M244" s="1" t="s">
        <v>1213</v>
      </c>
      <c r="N244" s="11" t="s">
        <v>1291</v>
      </c>
      <c r="P244" s="12">
        <v>-42.07</v>
      </c>
      <c r="Q244" s="11"/>
      <c r="R244" s="13">
        <v>1</v>
      </c>
      <c r="S244" s="11"/>
      <c r="T244" s="1" t="s">
        <v>1289</v>
      </c>
      <c r="U244" s="47"/>
    </row>
    <row r="245" spans="1:21" ht="12.75" customHeight="1" x14ac:dyDescent="0.25">
      <c r="A245" s="1" t="s">
        <v>2448</v>
      </c>
      <c r="B245" s="1" t="s">
        <v>2496</v>
      </c>
      <c r="C245" s="18">
        <v>44970</v>
      </c>
      <c r="D245" s="8">
        <v>-25.55</v>
      </c>
      <c r="E245" s="27">
        <v>0</v>
      </c>
      <c r="F245" s="27">
        <v>-25.55</v>
      </c>
      <c r="G245" s="18">
        <v>44970</v>
      </c>
      <c r="H245" s="1" t="s">
        <v>2462</v>
      </c>
      <c r="I245" s="19">
        <v>1516597</v>
      </c>
      <c r="J245" s="19" t="s">
        <v>1303</v>
      </c>
      <c r="K245" s="19">
        <v>172362</v>
      </c>
      <c r="L245" s="28">
        <v>44972</v>
      </c>
      <c r="M245" s="1" t="s">
        <v>1213</v>
      </c>
      <c r="N245" s="11" t="s">
        <v>1291</v>
      </c>
      <c r="P245" s="12">
        <v>-25.55</v>
      </c>
      <c r="Q245" s="11"/>
      <c r="R245" s="13">
        <v>1</v>
      </c>
      <c r="S245" s="11"/>
      <c r="T245" s="1" t="s">
        <v>1289</v>
      </c>
      <c r="U245" s="47"/>
    </row>
    <row r="246" spans="1:21" ht="12.75" customHeight="1" x14ac:dyDescent="0.25">
      <c r="A246" s="1" t="s">
        <v>2463</v>
      </c>
      <c r="B246" s="1" t="s">
        <v>2497</v>
      </c>
      <c r="C246" s="18">
        <v>44971</v>
      </c>
      <c r="D246" s="8">
        <v>-92.93</v>
      </c>
      <c r="E246" s="27">
        <v>-30.66</v>
      </c>
      <c r="F246" s="27">
        <v>-62.27</v>
      </c>
      <c r="G246" s="18">
        <v>44971</v>
      </c>
      <c r="H246" s="1" t="s">
        <v>2464</v>
      </c>
      <c r="I246" s="19">
        <v>1339334</v>
      </c>
      <c r="J246" s="19" t="s">
        <v>1331</v>
      </c>
      <c r="K246" s="19">
        <v>12213147</v>
      </c>
      <c r="L246" s="28">
        <v>44973</v>
      </c>
      <c r="M246" s="1" t="s">
        <v>187</v>
      </c>
      <c r="N246" s="11" t="s">
        <v>1301</v>
      </c>
      <c r="P246" s="12">
        <v>-62.27</v>
      </c>
      <c r="Q246" s="11"/>
      <c r="R246" s="13">
        <v>1</v>
      </c>
      <c r="S246" s="11"/>
      <c r="T246" s="1" t="s">
        <v>1289</v>
      </c>
      <c r="U246" s="47"/>
    </row>
    <row r="247" spans="1:21" ht="12.75" customHeight="1" x14ac:dyDescent="0.25">
      <c r="A247" s="1" t="s">
        <v>2463</v>
      </c>
      <c r="B247" s="1" t="s">
        <v>2498</v>
      </c>
      <c r="C247" s="18">
        <v>44971</v>
      </c>
      <c r="D247" s="8">
        <v>-141.24</v>
      </c>
      <c r="E247" s="27">
        <v>0</v>
      </c>
      <c r="F247" s="27">
        <v>-141.24</v>
      </c>
      <c r="G247" s="18">
        <v>44971</v>
      </c>
      <c r="H247" s="1" t="s">
        <v>2465</v>
      </c>
      <c r="I247" s="19">
        <v>1585672</v>
      </c>
      <c r="J247" s="19" t="s">
        <v>1321</v>
      </c>
      <c r="K247" s="19">
        <v>172367</v>
      </c>
      <c r="L247" s="28">
        <v>44973</v>
      </c>
      <c r="M247" s="1" t="s">
        <v>1213</v>
      </c>
      <c r="N247" s="11" t="s">
        <v>1291</v>
      </c>
      <c r="P247" s="12">
        <v>-70.62</v>
      </c>
      <c r="Q247" s="11"/>
      <c r="R247" s="13">
        <v>2</v>
      </c>
      <c r="S247" s="11"/>
      <c r="T247" s="1" t="s">
        <v>1289</v>
      </c>
      <c r="U247" s="47"/>
    </row>
    <row r="248" spans="1:21" ht="12.75" customHeight="1" x14ac:dyDescent="0.25">
      <c r="A248" s="1" t="s">
        <v>2463</v>
      </c>
      <c r="B248" s="1" t="s">
        <v>2499</v>
      </c>
      <c r="C248" s="18">
        <v>44971</v>
      </c>
      <c r="D248" s="8">
        <v>-51.1</v>
      </c>
      <c r="E248" s="27">
        <v>0</v>
      </c>
      <c r="F248" s="27">
        <v>-51.1</v>
      </c>
      <c r="G248" s="18">
        <v>44971</v>
      </c>
      <c r="H248" s="1" t="s">
        <v>2466</v>
      </c>
      <c r="I248" s="19">
        <v>1516597</v>
      </c>
      <c r="J248" s="19" t="s">
        <v>1303</v>
      </c>
      <c r="K248" s="19">
        <v>172367</v>
      </c>
      <c r="L248" s="28">
        <v>44973</v>
      </c>
      <c r="M248" s="1" t="s">
        <v>1213</v>
      </c>
      <c r="N248" s="11" t="s">
        <v>1291</v>
      </c>
      <c r="P248" s="12">
        <v>-25.55</v>
      </c>
      <c r="Q248" s="11"/>
      <c r="R248" s="13">
        <v>2</v>
      </c>
      <c r="S248" s="11"/>
      <c r="T248" s="1" t="s">
        <v>1289</v>
      </c>
      <c r="U248" s="47"/>
    </row>
    <row r="249" spans="1:21" ht="12.75" customHeight="1" x14ac:dyDescent="0.25">
      <c r="A249" s="1" t="s">
        <v>2463</v>
      </c>
      <c r="B249" s="1" t="s">
        <v>2500</v>
      </c>
      <c r="C249" s="18">
        <v>44971</v>
      </c>
      <c r="D249" s="8">
        <v>-25.55</v>
      </c>
      <c r="E249" s="27">
        <v>0</v>
      </c>
      <c r="F249" s="27">
        <v>-25.55</v>
      </c>
      <c r="G249" s="18">
        <v>44971</v>
      </c>
      <c r="H249" s="1" t="s">
        <v>2467</v>
      </c>
      <c r="I249" s="19">
        <v>1516594</v>
      </c>
      <c r="J249" s="19" t="s">
        <v>1313</v>
      </c>
      <c r="K249" s="19">
        <v>172367</v>
      </c>
      <c r="L249" s="28">
        <v>44973</v>
      </c>
      <c r="M249" s="1" t="s">
        <v>1213</v>
      </c>
      <c r="N249" s="11" t="s">
        <v>1291</v>
      </c>
      <c r="P249" s="12">
        <v>-25.55</v>
      </c>
      <c r="Q249" s="11"/>
      <c r="R249" s="13">
        <v>1</v>
      </c>
      <c r="S249" s="11"/>
      <c r="T249" s="1" t="s">
        <v>1289</v>
      </c>
      <c r="U249" s="47"/>
    </row>
    <row r="250" spans="1:21" ht="12.75" customHeight="1" x14ac:dyDescent="0.25">
      <c r="A250" s="1" t="s">
        <v>2463</v>
      </c>
      <c r="B250" s="1" t="s">
        <v>2501</v>
      </c>
      <c r="C250" s="18">
        <v>44971</v>
      </c>
      <c r="D250" s="8">
        <v>-38.08</v>
      </c>
      <c r="E250" s="27">
        <v>-9.93</v>
      </c>
      <c r="F250" s="27">
        <v>-28.15</v>
      </c>
      <c r="G250" s="18">
        <v>44971</v>
      </c>
      <c r="H250" s="1" t="s">
        <v>2468</v>
      </c>
      <c r="I250" s="19">
        <v>1593356</v>
      </c>
      <c r="J250" s="19" t="s">
        <v>1329</v>
      </c>
      <c r="K250" s="19">
        <v>172367</v>
      </c>
      <c r="L250" s="28">
        <v>44973</v>
      </c>
      <c r="M250" s="1" t="s">
        <v>1213</v>
      </c>
      <c r="N250" s="11" t="s">
        <v>1298</v>
      </c>
      <c r="P250" s="12">
        <v>-28.15</v>
      </c>
      <c r="Q250" s="11"/>
      <c r="R250" s="13">
        <v>1</v>
      </c>
      <c r="S250" s="11"/>
      <c r="T250" s="1" t="s">
        <v>1289</v>
      </c>
      <c r="U250" s="47"/>
    </row>
    <row r="251" spans="1:21" ht="12.75" customHeight="1" x14ac:dyDescent="0.25">
      <c r="A251" s="1" t="s">
        <v>2463</v>
      </c>
      <c r="B251" s="1" t="s">
        <v>2502</v>
      </c>
      <c r="C251" s="18">
        <v>44971</v>
      </c>
      <c r="D251" s="8">
        <v>-126.21</v>
      </c>
      <c r="E251" s="27">
        <v>0</v>
      </c>
      <c r="F251" s="27">
        <v>-126.21</v>
      </c>
      <c r="G251" s="18">
        <v>44971</v>
      </c>
      <c r="H251" s="1" t="s">
        <v>2469</v>
      </c>
      <c r="I251" s="19">
        <v>1514691</v>
      </c>
      <c r="J251" s="19" t="s">
        <v>1293</v>
      </c>
      <c r="K251" s="19">
        <v>172367</v>
      </c>
      <c r="L251" s="28">
        <v>44973</v>
      </c>
      <c r="M251" s="1" t="s">
        <v>1213</v>
      </c>
      <c r="N251" s="11" t="s">
        <v>1291</v>
      </c>
      <c r="P251" s="12">
        <v>-42.07</v>
      </c>
      <c r="Q251" s="11"/>
      <c r="R251" s="13">
        <v>3</v>
      </c>
      <c r="S251" s="11"/>
      <c r="T251" s="1" t="s">
        <v>1289</v>
      </c>
      <c r="U251" s="47"/>
    </row>
    <row r="252" spans="1:21" ht="12.75" customHeight="1" x14ac:dyDescent="0.25">
      <c r="A252" s="1" t="s">
        <v>2463</v>
      </c>
      <c r="B252" s="1" t="s">
        <v>2502</v>
      </c>
      <c r="C252" s="18">
        <v>44971</v>
      </c>
      <c r="D252" s="8">
        <v>-68.63</v>
      </c>
      <c r="E252" s="27">
        <v>0</v>
      </c>
      <c r="F252" s="27">
        <v>-68.63</v>
      </c>
      <c r="G252" s="18">
        <v>44971</v>
      </c>
      <c r="H252" s="1" t="s">
        <v>2469</v>
      </c>
      <c r="I252" s="19">
        <v>1529951</v>
      </c>
      <c r="J252" s="19" t="s">
        <v>1326</v>
      </c>
      <c r="K252" s="19">
        <v>172367</v>
      </c>
      <c r="L252" s="28">
        <v>44973</v>
      </c>
      <c r="M252" s="1" t="s">
        <v>1213</v>
      </c>
      <c r="N252" s="11" t="s">
        <v>1291</v>
      </c>
      <c r="P252" s="12">
        <v>-68.63</v>
      </c>
      <c r="Q252" s="11"/>
      <c r="R252" s="13">
        <v>1</v>
      </c>
      <c r="S252" s="11"/>
      <c r="T252" s="1" t="s">
        <v>1289</v>
      </c>
      <c r="U252" s="47"/>
    </row>
    <row r="253" spans="1:21" ht="12.75" customHeight="1" x14ac:dyDescent="0.25">
      <c r="A253" s="1" t="s">
        <v>2463</v>
      </c>
      <c r="B253" s="1" t="s">
        <v>2503</v>
      </c>
      <c r="C253" s="18">
        <v>44971</v>
      </c>
      <c r="D253" s="8">
        <v>-25.55</v>
      </c>
      <c r="E253" s="27">
        <v>0</v>
      </c>
      <c r="F253" s="27">
        <v>-25.55</v>
      </c>
      <c r="G253" s="18">
        <v>44971</v>
      </c>
      <c r="H253" s="1" t="s">
        <v>2470</v>
      </c>
      <c r="I253" s="19">
        <v>1516592</v>
      </c>
      <c r="J253" s="19" t="s">
        <v>1299</v>
      </c>
      <c r="K253" s="19">
        <v>172367</v>
      </c>
      <c r="L253" s="28">
        <v>44973</v>
      </c>
      <c r="M253" s="1" t="s">
        <v>1213</v>
      </c>
      <c r="N253" s="11" t="s">
        <v>1291</v>
      </c>
      <c r="P253" s="12">
        <v>-25.55</v>
      </c>
      <c r="Q253" s="11"/>
      <c r="R253" s="13">
        <v>1</v>
      </c>
      <c r="S253" s="11"/>
      <c r="T253" s="1" t="s">
        <v>1289</v>
      </c>
      <c r="U253" s="47"/>
    </row>
    <row r="254" spans="1:21" ht="12.75" customHeight="1" x14ac:dyDescent="0.25">
      <c r="A254" s="1" t="s">
        <v>2463</v>
      </c>
      <c r="B254" s="1" t="s">
        <v>2504</v>
      </c>
      <c r="C254" s="18">
        <v>44971</v>
      </c>
      <c r="D254" s="8">
        <v>-25.55</v>
      </c>
      <c r="E254" s="27">
        <v>0</v>
      </c>
      <c r="F254" s="27">
        <v>-25.55</v>
      </c>
      <c r="G254" s="18">
        <v>44971</v>
      </c>
      <c r="H254" s="1" t="s">
        <v>2471</v>
      </c>
      <c r="I254" s="19">
        <v>1516594</v>
      </c>
      <c r="J254" s="19" t="s">
        <v>1313</v>
      </c>
      <c r="K254" s="19">
        <v>172367</v>
      </c>
      <c r="L254" s="28">
        <v>44973</v>
      </c>
      <c r="M254" s="1" t="s">
        <v>1213</v>
      </c>
      <c r="N254" s="11" t="s">
        <v>1291</v>
      </c>
      <c r="P254" s="12">
        <v>-25.55</v>
      </c>
      <c r="Q254" s="11"/>
      <c r="R254" s="13">
        <v>1</v>
      </c>
      <c r="S254" s="11"/>
      <c r="T254" s="1" t="s">
        <v>1289</v>
      </c>
      <c r="U254" s="47"/>
    </row>
    <row r="255" spans="1:21" ht="12.75" customHeight="1" x14ac:dyDescent="0.25">
      <c r="A255" s="1" t="s">
        <v>2463</v>
      </c>
      <c r="B255" s="1" t="s">
        <v>2504</v>
      </c>
      <c r="C255" s="18">
        <v>44971</v>
      </c>
      <c r="D255" s="8">
        <v>-70.62</v>
      </c>
      <c r="E255" s="27">
        <v>0</v>
      </c>
      <c r="F255" s="27">
        <v>-70.62</v>
      </c>
      <c r="G255" s="18">
        <v>44971</v>
      </c>
      <c r="H255" s="1" t="s">
        <v>2471</v>
      </c>
      <c r="I255" s="19">
        <v>1585902</v>
      </c>
      <c r="J255" s="19" t="s">
        <v>1343</v>
      </c>
      <c r="K255" s="19">
        <v>172367</v>
      </c>
      <c r="L255" s="28">
        <v>44973</v>
      </c>
      <c r="M255" s="1" t="s">
        <v>1213</v>
      </c>
      <c r="N255" s="11" t="s">
        <v>1291</v>
      </c>
      <c r="P255" s="12">
        <v>-70.62</v>
      </c>
      <c r="Q255" s="11"/>
      <c r="R255" s="13">
        <v>1</v>
      </c>
      <c r="S255" s="11"/>
      <c r="T255" s="1" t="s">
        <v>1289</v>
      </c>
      <c r="U255" s="47"/>
    </row>
    <row r="256" spans="1:21" ht="12.75" customHeight="1" x14ac:dyDescent="0.25">
      <c r="A256" s="1" t="s">
        <v>2463</v>
      </c>
      <c r="B256" s="1" t="s">
        <v>2505</v>
      </c>
      <c r="C256" s="18">
        <v>44971</v>
      </c>
      <c r="D256" s="8">
        <v>-51.48</v>
      </c>
      <c r="E256" s="27">
        <v>-17.18</v>
      </c>
      <c r="F256" s="27">
        <v>-34.299999999999997</v>
      </c>
      <c r="G256" s="18">
        <v>44971</v>
      </c>
      <c r="H256" s="1" t="s">
        <v>2472</v>
      </c>
      <c r="I256" s="19">
        <v>1408977</v>
      </c>
      <c r="J256" s="19" t="s">
        <v>1312</v>
      </c>
      <c r="K256" s="19">
        <v>172367</v>
      </c>
      <c r="L256" s="28">
        <v>44973</v>
      </c>
      <c r="M256" s="1" t="s">
        <v>1213</v>
      </c>
      <c r="N256" s="11" t="s">
        <v>1311</v>
      </c>
      <c r="P256" s="12">
        <v>-17.149999999999999</v>
      </c>
      <c r="Q256" s="11"/>
      <c r="R256" s="13">
        <v>2</v>
      </c>
      <c r="S256" s="11"/>
      <c r="T256" s="1" t="s">
        <v>1289</v>
      </c>
      <c r="U256" s="47"/>
    </row>
    <row r="257" spans="1:21" ht="12.75" customHeight="1" x14ac:dyDescent="0.25">
      <c r="A257" s="1" t="s">
        <v>2463</v>
      </c>
      <c r="B257" s="1" t="s">
        <v>2505</v>
      </c>
      <c r="C257" s="18">
        <v>44971</v>
      </c>
      <c r="D257" s="8">
        <v>-126.12</v>
      </c>
      <c r="E257" s="27">
        <v>-31.32</v>
      </c>
      <c r="F257" s="27">
        <v>-94.8</v>
      </c>
      <c r="G257" s="18">
        <v>44971</v>
      </c>
      <c r="H257" s="1" t="s">
        <v>2472</v>
      </c>
      <c r="I257" s="19">
        <v>1540787</v>
      </c>
      <c r="J257" s="19" t="s">
        <v>1341</v>
      </c>
      <c r="K257" s="19">
        <v>172367</v>
      </c>
      <c r="L257" s="28">
        <v>44973</v>
      </c>
      <c r="M257" s="1" t="s">
        <v>1213</v>
      </c>
      <c r="N257" s="11" t="s">
        <v>1298</v>
      </c>
      <c r="P257" s="12">
        <v>-31.6</v>
      </c>
      <c r="Q257" s="11"/>
      <c r="R257" s="13">
        <v>2.9999999999999996</v>
      </c>
      <c r="S257" s="11"/>
      <c r="T257" s="1" t="s">
        <v>1289</v>
      </c>
      <c r="U257" s="47"/>
    </row>
    <row r="258" spans="1:21" ht="12.75" customHeight="1" x14ac:dyDescent="0.25">
      <c r="A258" s="1" t="s">
        <v>2463</v>
      </c>
      <c r="B258" s="1" t="s">
        <v>2505</v>
      </c>
      <c r="C258" s="18">
        <v>44971</v>
      </c>
      <c r="D258" s="8">
        <v>-126.12</v>
      </c>
      <c r="E258" s="27">
        <v>-31.32</v>
      </c>
      <c r="F258" s="27">
        <v>-94.8</v>
      </c>
      <c r="G258" s="18">
        <v>44971</v>
      </c>
      <c r="H258" s="1" t="s">
        <v>2472</v>
      </c>
      <c r="I258" s="19">
        <v>1593358</v>
      </c>
      <c r="J258" s="19" t="s">
        <v>1322</v>
      </c>
      <c r="K258" s="19">
        <v>172367</v>
      </c>
      <c r="L258" s="28">
        <v>44973</v>
      </c>
      <c r="M258" s="1" t="s">
        <v>1213</v>
      </c>
      <c r="N258" s="11" t="s">
        <v>1298</v>
      </c>
      <c r="P258" s="12">
        <v>-31.6</v>
      </c>
      <c r="Q258" s="11"/>
      <c r="R258" s="13">
        <v>2.9999999999999996</v>
      </c>
      <c r="S258" s="11"/>
      <c r="T258" s="1" t="s">
        <v>1289</v>
      </c>
      <c r="U258" s="47"/>
    </row>
    <row r="259" spans="1:21" ht="12.75" customHeight="1" x14ac:dyDescent="0.25">
      <c r="A259" s="1" t="s">
        <v>2463</v>
      </c>
      <c r="B259" s="1" t="s">
        <v>2505</v>
      </c>
      <c r="C259" s="18">
        <v>44971</v>
      </c>
      <c r="D259" s="8">
        <v>-87.6</v>
      </c>
      <c r="E259" s="27">
        <v>-10.25</v>
      </c>
      <c r="F259" s="27">
        <v>-77.349999999999994</v>
      </c>
      <c r="G259" s="18">
        <v>44971</v>
      </c>
      <c r="H259" s="1" t="s">
        <v>2472</v>
      </c>
      <c r="I259" s="19">
        <v>1662420</v>
      </c>
      <c r="J259" s="19" t="s">
        <v>1318</v>
      </c>
      <c r="K259" s="19">
        <v>172367</v>
      </c>
      <c r="L259" s="28">
        <v>44973</v>
      </c>
      <c r="M259" s="1" t="s">
        <v>1213</v>
      </c>
      <c r="N259" s="11" t="s">
        <v>1301</v>
      </c>
      <c r="P259" s="12">
        <v>-77.349999999999994</v>
      </c>
      <c r="Q259" s="11"/>
      <c r="R259" s="13">
        <v>1</v>
      </c>
      <c r="S259" s="11"/>
      <c r="T259" s="1" t="s">
        <v>1289</v>
      </c>
      <c r="U259" s="47"/>
    </row>
    <row r="260" spans="1:21" ht="12.75" customHeight="1" x14ac:dyDescent="0.25">
      <c r="A260" s="1" t="s">
        <v>2463</v>
      </c>
      <c r="B260" s="1" t="s">
        <v>2506</v>
      </c>
      <c r="C260" s="18">
        <v>44971</v>
      </c>
      <c r="D260" s="8">
        <v>-78</v>
      </c>
      <c r="E260" s="27">
        <v>0</v>
      </c>
      <c r="F260" s="27">
        <v>-78</v>
      </c>
      <c r="G260" s="18">
        <v>44971</v>
      </c>
      <c r="H260" s="1" t="s">
        <v>2473</v>
      </c>
      <c r="I260" s="19">
        <v>1529946</v>
      </c>
      <c r="J260" s="19" t="s">
        <v>1306</v>
      </c>
      <c r="K260" s="19">
        <v>172367</v>
      </c>
      <c r="L260" s="28">
        <v>44973</v>
      </c>
      <c r="M260" s="1" t="s">
        <v>1213</v>
      </c>
      <c r="N260" s="11" t="s">
        <v>1291</v>
      </c>
      <c r="P260" s="12">
        <v>-39</v>
      </c>
      <c r="Q260" s="11"/>
      <c r="R260" s="13">
        <v>2</v>
      </c>
      <c r="S260" s="11"/>
      <c r="T260" s="1" t="s">
        <v>1289</v>
      </c>
      <c r="U260" s="47"/>
    </row>
    <row r="261" spans="1:21" ht="12.75" customHeight="1" x14ac:dyDescent="0.25">
      <c r="A261" s="1" t="s">
        <v>2463</v>
      </c>
      <c r="B261" s="1" t="s">
        <v>2507</v>
      </c>
      <c r="C261" s="18">
        <v>44971</v>
      </c>
      <c r="D261" s="8">
        <v>-100.19</v>
      </c>
      <c r="E261" s="27">
        <v>-24.44</v>
      </c>
      <c r="F261" s="27">
        <v>-75.75</v>
      </c>
      <c r="G261" s="18">
        <v>44971</v>
      </c>
      <c r="H261" s="1" t="s">
        <v>2474</v>
      </c>
      <c r="I261" s="19">
        <v>1408970</v>
      </c>
      <c r="J261" s="19" t="s">
        <v>1332</v>
      </c>
      <c r="K261" s="19">
        <v>172367</v>
      </c>
      <c r="L261" s="28">
        <v>44973</v>
      </c>
      <c r="M261" s="1" t="s">
        <v>1213</v>
      </c>
      <c r="N261" s="11" t="s">
        <v>1311</v>
      </c>
      <c r="P261" s="12">
        <v>-37.880000000000003</v>
      </c>
      <c r="Q261" s="11"/>
      <c r="R261" s="13">
        <v>1.9997360084477296</v>
      </c>
      <c r="S261" s="11"/>
      <c r="T261" s="1" t="s">
        <v>1289</v>
      </c>
      <c r="U261" s="47"/>
    </row>
    <row r="262" spans="1:21" ht="12.75" customHeight="1" x14ac:dyDescent="0.25">
      <c r="A262" s="1" t="s">
        <v>2463</v>
      </c>
      <c r="B262" s="1" t="s">
        <v>2507</v>
      </c>
      <c r="C262" s="18">
        <v>44971</v>
      </c>
      <c r="D262" s="8">
        <v>-38.08</v>
      </c>
      <c r="E262" s="27">
        <v>-9.93</v>
      </c>
      <c r="F262" s="27">
        <v>-28.15</v>
      </c>
      <c r="G262" s="18">
        <v>44971</v>
      </c>
      <c r="H262" s="1" t="s">
        <v>2474</v>
      </c>
      <c r="I262" s="19">
        <v>1540781</v>
      </c>
      <c r="J262" s="19" t="s">
        <v>1308</v>
      </c>
      <c r="K262" s="19">
        <v>172367</v>
      </c>
      <c r="L262" s="28">
        <v>44973</v>
      </c>
      <c r="M262" s="1" t="s">
        <v>1213</v>
      </c>
      <c r="N262" s="11" t="s">
        <v>1298</v>
      </c>
      <c r="P262" s="12">
        <v>-28.15</v>
      </c>
      <c r="Q262" s="11"/>
      <c r="R262" s="13">
        <v>1</v>
      </c>
      <c r="S262" s="11"/>
      <c r="T262" s="1" t="s">
        <v>1289</v>
      </c>
      <c r="U262" s="47"/>
    </row>
    <row r="263" spans="1:21" ht="12.75" customHeight="1" x14ac:dyDescent="0.25">
      <c r="A263" s="1" t="s">
        <v>2463</v>
      </c>
      <c r="B263" s="1" t="s">
        <v>2508</v>
      </c>
      <c r="C263" s="18">
        <v>44971</v>
      </c>
      <c r="D263" s="8">
        <v>-64.47</v>
      </c>
      <c r="E263" s="27">
        <v>0</v>
      </c>
      <c r="F263" s="27">
        <v>-64.47</v>
      </c>
      <c r="G263" s="18">
        <v>44971</v>
      </c>
      <c r="H263" s="1" t="s">
        <v>2475</v>
      </c>
      <c r="I263" s="19">
        <v>1585797</v>
      </c>
      <c r="J263" s="19" t="s">
        <v>1305</v>
      </c>
      <c r="K263" s="19">
        <v>172367</v>
      </c>
      <c r="L263" s="28">
        <v>44973</v>
      </c>
      <c r="M263" s="1" t="s">
        <v>1213</v>
      </c>
      <c r="N263" s="11" t="s">
        <v>1291</v>
      </c>
      <c r="P263" s="12">
        <v>-64.47</v>
      </c>
      <c r="Q263" s="11"/>
      <c r="R263" s="13">
        <v>1</v>
      </c>
      <c r="S263" s="11"/>
      <c r="T263" s="1" t="s">
        <v>1289</v>
      </c>
      <c r="U263" s="47"/>
    </row>
    <row r="264" spans="1:21" ht="12.75" customHeight="1" x14ac:dyDescent="0.25">
      <c r="A264" s="1" t="s">
        <v>2463</v>
      </c>
      <c r="B264" s="1" t="s">
        <v>2509</v>
      </c>
      <c r="C264" s="18">
        <v>44971</v>
      </c>
      <c r="D264" s="8">
        <v>-96.4</v>
      </c>
      <c r="E264" s="27">
        <v>-10.55</v>
      </c>
      <c r="F264" s="27">
        <v>-85.85</v>
      </c>
      <c r="G264" s="18">
        <v>44971</v>
      </c>
      <c r="H264" s="1" t="s">
        <v>2476</v>
      </c>
      <c r="I264" s="19">
        <v>1662421</v>
      </c>
      <c r="J264" s="19" t="s">
        <v>1300</v>
      </c>
      <c r="K264" s="19">
        <v>172367</v>
      </c>
      <c r="L264" s="28">
        <v>44973</v>
      </c>
      <c r="M264" s="1" t="s">
        <v>1213</v>
      </c>
      <c r="N264" s="11" t="s">
        <v>1301</v>
      </c>
      <c r="P264" s="12">
        <v>-85.85</v>
      </c>
      <c r="Q264" s="11"/>
      <c r="R264" s="13">
        <v>1</v>
      </c>
      <c r="S264" s="11"/>
      <c r="T264" s="1" t="s">
        <v>1289</v>
      </c>
      <c r="U264" s="47"/>
    </row>
    <row r="265" spans="1:21" ht="12.75" customHeight="1" x14ac:dyDescent="0.25">
      <c r="A265" s="1" t="s">
        <v>2463</v>
      </c>
      <c r="B265" s="1" t="s">
        <v>2510</v>
      </c>
      <c r="C265" s="18">
        <v>44971</v>
      </c>
      <c r="D265" s="8">
        <v>-22.78</v>
      </c>
      <c r="E265" s="27">
        <v>0</v>
      </c>
      <c r="F265" s="27">
        <v>-22.78</v>
      </c>
      <c r="G265" s="18">
        <v>44971</v>
      </c>
      <c r="H265" s="1" t="s">
        <v>2477</v>
      </c>
      <c r="I265" s="19">
        <v>1529944</v>
      </c>
      <c r="J265" s="19" t="s">
        <v>1330</v>
      </c>
      <c r="K265" s="19">
        <v>172367</v>
      </c>
      <c r="L265" s="28">
        <v>44973</v>
      </c>
      <c r="M265" s="1" t="s">
        <v>1213</v>
      </c>
      <c r="N265" s="11" t="s">
        <v>1291</v>
      </c>
      <c r="P265" s="12">
        <v>-22.78</v>
      </c>
      <c r="Q265" s="11"/>
      <c r="R265" s="13">
        <v>1</v>
      </c>
      <c r="S265" s="11"/>
      <c r="T265" s="1" t="s">
        <v>1289</v>
      </c>
      <c r="U265" s="47"/>
    </row>
    <row r="266" spans="1:21" ht="12.75" customHeight="1" x14ac:dyDescent="0.25">
      <c r="A266" s="1" t="s">
        <v>2463</v>
      </c>
      <c r="B266" s="1" t="s">
        <v>2510</v>
      </c>
      <c r="C266" s="18">
        <v>44971</v>
      </c>
      <c r="D266" s="8">
        <v>-78</v>
      </c>
      <c r="E266" s="27">
        <v>0</v>
      </c>
      <c r="F266" s="27">
        <v>-78</v>
      </c>
      <c r="G266" s="18">
        <v>44971</v>
      </c>
      <c r="H266" s="1" t="s">
        <v>2477</v>
      </c>
      <c r="I266" s="19">
        <v>1529947</v>
      </c>
      <c r="J266" s="19" t="s">
        <v>1294</v>
      </c>
      <c r="K266" s="19">
        <v>172367</v>
      </c>
      <c r="L266" s="28">
        <v>44973</v>
      </c>
      <c r="M266" s="1" t="s">
        <v>1213</v>
      </c>
      <c r="N266" s="11" t="s">
        <v>1291</v>
      </c>
      <c r="P266" s="12">
        <v>-39</v>
      </c>
      <c r="Q266" s="11"/>
      <c r="R266" s="13">
        <v>2</v>
      </c>
      <c r="S266" s="11"/>
      <c r="T266" s="1" t="s">
        <v>1289</v>
      </c>
      <c r="U266" s="47"/>
    </row>
    <row r="267" spans="1:21" ht="12.75" customHeight="1" x14ac:dyDescent="0.25">
      <c r="A267" s="1" t="s">
        <v>2463</v>
      </c>
      <c r="B267" s="1" t="s">
        <v>2511</v>
      </c>
      <c r="C267" s="18">
        <v>44971</v>
      </c>
      <c r="D267" s="8">
        <v>-76.16</v>
      </c>
      <c r="E267" s="27">
        <v>-19.86</v>
      </c>
      <c r="F267" s="27">
        <v>-56.3</v>
      </c>
      <c r="G267" s="18">
        <v>44971</v>
      </c>
      <c r="H267" s="1" t="s">
        <v>2478</v>
      </c>
      <c r="I267" s="19">
        <v>1540781</v>
      </c>
      <c r="J267" s="19" t="s">
        <v>1308</v>
      </c>
      <c r="K267" s="19">
        <v>172367</v>
      </c>
      <c r="L267" s="28">
        <v>44973</v>
      </c>
      <c r="M267" s="1" t="s">
        <v>1213</v>
      </c>
      <c r="N267" s="11" t="s">
        <v>1298</v>
      </c>
      <c r="P267" s="12">
        <v>-28.15</v>
      </c>
      <c r="Q267" s="11"/>
      <c r="R267" s="13">
        <v>2</v>
      </c>
      <c r="S267" s="11"/>
      <c r="T267" s="1" t="s">
        <v>1289</v>
      </c>
      <c r="U267" s="47"/>
    </row>
    <row r="268" spans="1:21" ht="12.75" customHeight="1" x14ac:dyDescent="0.25">
      <c r="A268" s="1" t="s">
        <v>2463</v>
      </c>
      <c r="B268" s="1" t="s">
        <v>2511</v>
      </c>
      <c r="C268" s="18">
        <v>44971</v>
      </c>
      <c r="D268" s="8">
        <v>-168.16</v>
      </c>
      <c r="E268" s="27">
        <v>-41.76</v>
      </c>
      <c r="F268" s="27">
        <v>-126.4</v>
      </c>
      <c r="G268" s="18">
        <v>44971</v>
      </c>
      <c r="H268" s="1" t="s">
        <v>2478</v>
      </c>
      <c r="I268" s="19">
        <v>1540784</v>
      </c>
      <c r="J268" s="19" t="s">
        <v>1297</v>
      </c>
      <c r="K268" s="19">
        <v>172368</v>
      </c>
      <c r="L268" s="28">
        <v>44974</v>
      </c>
      <c r="M268" s="1" t="s">
        <v>1213</v>
      </c>
      <c r="N268" s="11" t="s">
        <v>1298</v>
      </c>
      <c r="P268" s="12">
        <v>-31.6</v>
      </c>
      <c r="Q268" s="11"/>
      <c r="R268" s="13">
        <v>4</v>
      </c>
      <c r="S268" s="11"/>
      <c r="T268" s="1" t="s">
        <v>1289</v>
      </c>
      <c r="U268" s="47"/>
    </row>
    <row r="269" spans="1:21" ht="12.75" customHeight="1" x14ac:dyDescent="0.25">
      <c r="A269" s="1" t="s">
        <v>2463</v>
      </c>
      <c r="B269" s="1" t="s">
        <v>2512</v>
      </c>
      <c r="C269" s="18">
        <v>44971</v>
      </c>
      <c r="D269" s="8">
        <v>-96.399999999999991</v>
      </c>
      <c r="E269" s="27">
        <v>-10.55</v>
      </c>
      <c r="F269" s="27">
        <v>-85.85</v>
      </c>
      <c r="G269" s="18">
        <v>44971</v>
      </c>
      <c r="H269" s="1" t="s">
        <v>2479</v>
      </c>
      <c r="I269" s="19">
        <v>1662422</v>
      </c>
      <c r="J269" s="19" t="s">
        <v>1327</v>
      </c>
      <c r="K269" s="19">
        <v>172367</v>
      </c>
      <c r="L269" s="28">
        <v>44973</v>
      </c>
      <c r="M269" s="1" t="s">
        <v>1213</v>
      </c>
      <c r="N269" s="11" t="s">
        <v>1301</v>
      </c>
      <c r="P269" s="12">
        <v>-85.85</v>
      </c>
      <c r="Q269" s="11"/>
      <c r="R269" s="13">
        <v>1</v>
      </c>
      <c r="S269" s="11"/>
      <c r="T269" s="1" t="s">
        <v>1289</v>
      </c>
      <c r="U269" s="47"/>
    </row>
    <row r="270" spans="1:21" ht="12.75" customHeight="1" x14ac:dyDescent="0.25">
      <c r="A270" s="1" t="s">
        <v>2463</v>
      </c>
      <c r="B270" s="1" t="s">
        <v>2513</v>
      </c>
      <c r="C270" s="18">
        <v>44971</v>
      </c>
      <c r="D270" s="8">
        <v>-25.55</v>
      </c>
      <c r="E270" s="27">
        <v>0</v>
      </c>
      <c r="F270" s="27">
        <v>-25.55</v>
      </c>
      <c r="G270" s="18">
        <v>44971</v>
      </c>
      <c r="H270" s="1" t="s">
        <v>2480</v>
      </c>
      <c r="I270" s="19">
        <v>1516592</v>
      </c>
      <c r="J270" s="19" t="s">
        <v>1299</v>
      </c>
      <c r="K270" s="19">
        <v>172367</v>
      </c>
      <c r="L270" s="28">
        <v>44973</v>
      </c>
      <c r="M270" s="1" t="s">
        <v>1213</v>
      </c>
      <c r="N270" s="11" t="s">
        <v>1291</v>
      </c>
      <c r="P270" s="12">
        <v>-25.55</v>
      </c>
      <c r="Q270" s="11"/>
      <c r="R270" s="13">
        <v>1</v>
      </c>
      <c r="S270" s="11"/>
      <c r="T270" s="1" t="s">
        <v>1289</v>
      </c>
      <c r="U270" s="47"/>
    </row>
    <row r="271" spans="1:21" ht="12.75" customHeight="1" x14ac:dyDescent="0.25">
      <c r="A271" s="1" t="s">
        <v>2463</v>
      </c>
      <c r="B271" s="1" t="s">
        <v>2514</v>
      </c>
      <c r="C271" s="18">
        <v>44971</v>
      </c>
      <c r="D271" s="8">
        <v>-42.04</v>
      </c>
      <c r="E271" s="27">
        <v>-10.44</v>
      </c>
      <c r="F271" s="27">
        <v>-31.6</v>
      </c>
      <c r="G271" s="18">
        <v>44971</v>
      </c>
      <c r="H271" s="1" t="s">
        <v>2481</v>
      </c>
      <c r="I271" s="19">
        <v>1540784</v>
      </c>
      <c r="J271" s="19" t="s">
        <v>1297</v>
      </c>
      <c r="K271" s="19">
        <v>172367</v>
      </c>
      <c r="L271" s="28">
        <v>44973</v>
      </c>
      <c r="M271" s="1" t="s">
        <v>1213</v>
      </c>
      <c r="N271" s="11" t="s">
        <v>1298</v>
      </c>
      <c r="P271" s="12">
        <v>-31.6</v>
      </c>
      <c r="Q271" s="11"/>
      <c r="R271" s="13">
        <v>1</v>
      </c>
      <c r="S271" s="11"/>
      <c r="T271" s="1" t="s">
        <v>1289</v>
      </c>
      <c r="U271" s="47"/>
    </row>
    <row r="272" spans="1:21" ht="12.75" customHeight="1" x14ac:dyDescent="0.25">
      <c r="A272" s="1" t="s">
        <v>2463</v>
      </c>
      <c r="B272" s="1" t="s">
        <v>2514</v>
      </c>
      <c r="C272" s="18">
        <v>44971</v>
      </c>
      <c r="D272" s="8">
        <v>-192.79999999999998</v>
      </c>
      <c r="E272" s="27">
        <v>-21.1</v>
      </c>
      <c r="F272" s="27">
        <v>-171.7</v>
      </c>
      <c r="G272" s="18">
        <v>44971</v>
      </c>
      <c r="H272" s="1" t="s">
        <v>2481</v>
      </c>
      <c r="I272" s="19">
        <v>1662421</v>
      </c>
      <c r="J272" s="19" t="s">
        <v>1300</v>
      </c>
      <c r="K272" s="19">
        <v>172367</v>
      </c>
      <c r="L272" s="28">
        <v>44973</v>
      </c>
      <c r="M272" s="1" t="s">
        <v>1213</v>
      </c>
      <c r="N272" s="11" t="s">
        <v>1301</v>
      </c>
      <c r="P272" s="12">
        <v>-85.85</v>
      </c>
      <c r="Q272" s="11"/>
      <c r="R272" s="13">
        <v>2</v>
      </c>
      <c r="S272" s="11"/>
      <c r="T272" s="1" t="s">
        <v>1289</v>
      </c>
      <c r="U272" s="47"/>
    </row>
    <row r="273" spans="1:21" ht="12.75" customHeight="1" x14ac:dyDescent="0.25">
      <c r="A273" s="1" t="s">
        <v>2463</v>
      </c>
      <c r="B273" s="1" t="s">
        <v>2514</v>
      </c>
      <c r="C273" s="18">
        <v>44971</v>
      </c>
      <c r="D273" s="8">
        <v>-96.399999999999991</v>
      </c>
      <c r="E273" s="27">
        <v>-10.55</v>
      </c>
      <c r="F273" s="27">
        <v>-85.85</v>
      </c>
      <c r="G273" s="18">
        <v>44971</v>
      </c>
      <c r="H273" s="1" t="s">
        <v>2481</v>
      </c>
      <c r="I273" s="19">
        <v>1662422</v>
      </c>
      <c r="J273" s="19" t="s">
        <v>1327</v>
      </c>
      <c r="K273" s="19">
        <v>172367</v>
      </c>
      <c r="L273" s="28">
        <v>44973</v>
      </c>
      <c r="M273" s="1" t="s">
        <v>1213</v>
      </c>
      <c r="N273" s="11" t="s">
        <v>1301</v>
      </c>
      <c r="P273" s="12">
        <v>-85.85</v>
      </c>
      <c r="Q273" s="11"/>
      <c r="R273" s="13">
        <v>1</v>
      </c>
      <c r="S273" s="11"/>
      <c r="T273" s="1" t="s">
        <v>1289</v>
      </c>
      <c r="U273" s="47"/>
    </row>
    <row r="274" spans="1:21" ht="12.75" customHeight="1" x14ac:dyDescent="0.25">
      <c r="A274" s="1" t="s">
        <v>2463</v>
      </c>
      <c r="B274" s="1" t="s">
        <v>2515</v>
      </c>
      <c r="C274" s="18">
        <v>44971</v>
      </c>
      <c r="D274" s="8">
        <v>-25.74</v>
      </c>
      <c r="E274" s="27">
        <v>-8.59</v>
      </c>
      <c r="F274" s="27">
        <v>-17.149999999999999</v>
      </c>
      <c r="G274" s="18">
        <v>44971</v>
      </c>
      <c r="H274" s="1" t="s">
        <v>2482</v>
      </c>
      <c r="I274" s="19">
        <v>1408977</v>
      </c>
      <c r="J274" s="19" t="s">
        <v>1312</v>
      </c>
      <c r="K274" s="19">
        <v>172367</v>
      </c>
      <c r="L274" s="28">
        <v>44973</v>
      </c>
      <c r="M274" s="1" t="s">
        <v>1213</v>
      </c>
      <c r="N274" s="11" t="s">
        <v>1311</v>
      </c>
      <c r="P274" s="12">
        <v>-17.149999999999999</v>
      </c>
      <c r="Q274" s="11"/>
      <c r="R274" s="13">
        <v>1</v>
      </c>
      <c r="S274" s="11"/>
      <c r="T274" s="1" t="s">
        <v>1289</v>
      </c>
      <c r="U274" s="47"/>
    </row>
    <row r="275" spans="1:21" ht="12.75" customHeight="1" x14ac:dyDescent="0.25">
      <c r="A275" s="1" t="s">
        <v>2516</v>
      </c>
      <c r="B275" s="1" t="s">
        <v>2529</v>
      </c>
      <c r="C275" s="18">
        <v>44972</v>
      </c>
      <c r="D275" s="8">
        <v>-93.62</v>
      </c>
      <c r="E275" s="27">
        <v>-31.35</v>
      </c>
      <c r="F275" s="27">
        <v>-62.27</v>
      </c>
      <c r="G275" s="18">
        <v>44972</v>
      </c>
      <c r="H275" s="1" t="s">
        <v>2517</v>
      </c>
      <c r="I275" s="19">
        <v>1339334</v>
      </c>
      <c r="J275" s="19" t="s">
        <v>1331</v>
      </c>
      <c r="K275" s="19">
        <v>172461</v>
      </c>
      <c r="L275" s="28">
        <v>44974</v>
      </c>
      <c r="M275" s="1" t="s">
        <v>1213</v>
      </c>
      <c r="N275" s="11" t="s">
        <v>1301</v>
      </c>
      <c r="P275" s="12">
        <v>-62.27</v>
      </c>
      <c r="Q275" s="11"/>
      <c r="R275" s="13">
        <v>1</v>
      </c>
      <c r="S275" s="11"/>
      <c r="T275" s="1" t="s">
        <v>1289</v>
      </c>
      <c r="U275" s="47"/>
    </row>
    <row r="276" spans="1:21" ht="12.75" customHeight="1" x14ac:dyDescent="0.25">
      <c r="A276" s="1" t="s">
        <v>2516</v>
      </c>
      <c r="B276" s="1" t="s">
        <v>2530</v>
      </c>
      <c r="C276" s="18">
        <v>44972</v>
      </c>
      <c r="D276" s="8">
        <v>-81.23</v>
      </c>
      <c r="E276" s="27">
        <v>-26.1</v>
      </c>
      <c r="F276" s="27">
        <v>-55.13</v>
      </c>
      <c r="G276" s="18">
        <v>44972</v>
      </c>
      <c r="H276" s="1" t="s">
        <v>2518</v>
      </c>
      <c r="I276" s="19">
        <v>1339333</v>
      </c>
      <c r="J276" s="19" t="s">
        <v>1337</v>
      </c>
      <c r="K276" s="19">
        <v>172461</v>
      </c>
      <c r="L276" s="28">
        <v>44974</v>
      </c>
      <c r="M276" s="1" t="s">
        <v>1213</v>
      </c>
      <c r="N276" s="11" t="s">
        <v>1301</v>
      </c>
      <c r="P276" s="12">
        <v>-55.13</v>
      </c>
      <c r="Q276" s="11"/>
      <c r="R276" s="13">
        <v>1</v>
      </c>
      <c r="S276" s="11"/>
      <c r="T276" s="1" t="s">
        <v>1289</v>
      </c>
      <c r="U276" s="47"/>
    </row>
    <row r="277" spans="1:21" ht="12.75" customHeight="1" x14ac:dyDescent="0.25">
      <c r="A277" s="1" t="s">
        <v>2516</v>
      </c>
      <c r="B277" s="1" t="s">
        <v>2531</v>
      </c>
      <c r="C277" s="18">
        <v>44972</v>
      </c>
      <c r="D277" s="8">
        <v>-25.55</v>
      </c>
      <c r="E277" s="27">
        <v>0</v>
      </c>
      <c r="F277" s="27">
        <v>-25.55</v>
      </c>
      <c r="G277" s="18">
        <v>44972</v>
      </c>
      <c r="H277" s="1" t="s">
        <v>2519</v>
      </c>
      <c r="I277" s="19">
        <v>1516597</v>
      </c>
      <c r="J277" s="19" t="s">
        <v>1303</v>
      </c>
      <c r="K277" s="19">
        <v>172463</v>
      </c>
      <c r="L277" s="28">
        <v>44974</v>
      </c>
      <c r="M277" s="1" t="s">
        <v>1213</v>
      </c>
      <c r="N277" s="11" t="s">
        <v>1291</v>
      </c>
      <c r="P277" s="12">
        <v>-25.55</v>
      </c>
      <c r="Q277" s="11"/>
      <c r="R277" s="13">
        <v>1</v>
      </c>
      <c r="S277" s="11"/>
      <c r="T277" s="1" t="s">
        <v>1289</v>
      </c>
      <c r="U277" s="47"/>
    </row>
    <row r="278" spans="1:21" ht="12.75" customHeight="1" x14ac:dyDescent="0.25">
      <c r="A278" s="1" t="s">
        <v>2516</v>
      </c>
      <c r="B278" s="1" t="s">
        <v>2532</v>
      </c>
      <c r="C278" s="18">
        <v>44972</v>
      </c>
      <c r="D278" s="8">
        <v>-64.47</v>
      </c>
      <c r="E278" s="27">
        <v>0</v>
      </c>
      <c r="F278" s="27">
        <v>-64.47</v>
      </c>
      <c r="G278" s="18">
        <v>44972</v>
      </c>
      <c r="H278" s="1" t="s">
        <v>2520</v>
      </c>
      <c r="I278" s="19">
        <v>1585795</v>
      </c>
      <c r="J278" s="19" t="s">
        <v>1290</v>
      </c>
      <c r="K278" s="19">
        <v>172463</v>
      </c>
      <c r="L278" s="28">
        <v>44974</v>
      </c>
      <c r="M278" s="1" t="s">
        <v>1213</v>
      </c>
      <c r="N278" s="11" t="s">
        <v>1291</v>
      </c>
      <c r="P278" s="12">
        <v>-64.47</v>
      </c>
      <c r="Q278" s="11"/>
      <c r="R278" s="13">
        <v>1</v>
      </c>
      <c r="S278" s="11"/>
      <c r="T278" s="1" t="s">
        <v>1289</v>
      </c>
      <c r="U278" s="47"/>
    </row>
    <row r="279" spans="1:21" ht="12.75" customHeight="1" x14ac:dyDescent="0.25">
      <c r="A279" s="1" t="s">
        <v>2516</v>
      </c>
      <c r="B279" s="1" t="s">
        <v>2533</v>
      </c>
      <c r="C279" s="18">
        <v>44972</v>
      </c>
      <c r="D279" s="8">
        <v>-96.4</v>
      </c>
      <c r="E279" s="27">
        <v>-10.55</v>
      </c>
      <c r="F279" s="27">
        <v>-85.85</v>
      </c>
      <c r="G279" s="18">
        <v>44972</v>
      </c>
      <c r="H279" s="1" t="s">
        <v>2521</v>
      </c>
      <c r="I279" s="19">
        <v>1662421</v>
      </c>
      <c r="J279" s="19" t="s">
        <v>1300</v>
      </c>
      <c r="K279" s="19">
        <v>172463</v>
      </c>
      <c r="L279" s="28">
        <v>44974</v>
      </c>
      <c r="M279" s="1" t="s">
        <v>1213</v>
      </c>
      <c r="N279" s="11" t="s">
        <v>1301</v>
      </c>
      <c r="P279" s="12">
        <v>-85.85</v>
      </c>
      <c r="Q279" s="11"/>
      <c r="R279" s="13">
        <v>1</v>
      </c>
      <c r="S279" s="11"/>
      <c r="T279" s="1" t="s">
        <v>1289</v>
      </c>
      <c r="U279" s="47"/>
    </row>
    <row r="280" spans="1:21" ht="12.75" customHeight="1" x14ac:dyDescent="0.25">
      <c r="A280" s="1" t="s">
        <v>2516</v>
      </c>
      <c r="B280" s="1" t="s">
        <v>2534</v>
      </c>
      <c r="C280" s="18">
        <v>44972</v>
      </c>
      <c r="D280" s="8">
        <v>-25.55</v>
      </c>
      <c r="E280" s="27">
        <v>0</v>
      </c>
      <c r="F280" s="27">
        <v>-25.55</v>
      </c>
      <c r="G280" s="18">
        <v>44972</v>
      </c>
      <c r="H280" s="1" t="s">
        <v>2522</v>
      </c>
      <c r="I280" s="19">
        <v>1516597</v>
      </c>
      <c r="J280" s="19" t="s">
        <v>1303</v>
      </c>
      <c r="K280" s="19">
        <v>172463</v>
      </c>
      <c r="L280" s="28">
        <v>44974</v>
      </c>
      <c r="M280" s="1" t="s">
        <v>1213</v>
      </c>
      <c r="N280" s="11" t="s">
        <v>1291</v>
      </c>
      <c r="P280" s="12">
        <v>-25.55</v>
      </c>
      <c r="Q280" s="11"/>
      <c r="R280" s="13">
        <v>1</v>
      </c>
      <c r="S280" s="11"/>
      <c r="T280" s="1" t="s">
        <v>1289</v>
      </c>
      <c r="U280" s="47"/>
    </row>
    <row r="281" spans="1:21" ht="12.75" customHeight="1" x14ac:dyDescent="0.25">
      <c r="A281" s="1" t="s">
        <v>2516</v>
      </c>
      <c r="B281" s="1" t="s">
        <v>2535</v>
      </c>
      <c r="C281" s="18">
        <v>44972</v>
      </c>
      <c r="D281" s="8">
        <v>-96.4</v>
      </c>
      <c r="E281" s="27">
        <v>-10.55</v>
      </c>
      <c r="F281" s="27">
        <v>-85.85</v>
      </c>
      <c r="G281" s="18">
        <v>44972</v>
      </c>
      <c r="H281" s="1" t="s">
        <v>2523</v>
      </c>
      <c r="I281" s="19">
        <v>1662421</v>
      </c>
      <c r="J281" s="19" t="s">
        <v>1300</v>
      </c>
      <c r="K281" s="19">
        <v>172463</v>
      </c>
      <c r="L281" s="28">
        <v>44974</v>
      </c>
      <c r="M281" s="1" t="s">
        <v>1213</v>
      </c>
      <c r="N281" s="11" t="s">
        <v>1301</v>
      </c>
      <c r="P281" s="12">
        <v>-85.85</v>
      </c>
      <c r="Q281" s="11"/>
      <c r="R281" s="13">
        <v>1</v>
      </c>
      <c r="S281" s="11"/>
      <c r="T281" s="1" t="s">
        <v>1289</v>
      </c>
      <c r="U281" s="47"/>
    </row>
    <row r="282" spans="1:21" ht="12.75" customHeight="1" x14ac:dyDescent="0.25">
      <c r="A282" s="1" t="s">
        <v>2516</v>
      </c>
      <c r="B282" s="1" t="s">
        <v>2536</v>
      </c>
      <c r="C282" s="18">
        <v>44972</v>
      </c>
      <c r="D282" s="8">
        <v>-39</v>
      </c>
      <c r="E282" s="27">
        <v>0</v>
      </c>
      <c r="F282" s="27">
        <v>-39</v>
      </c>
      <c r="G282" s="18">
        <v>44972</v>
      </c>
      <c r="H282" s="1" t="s">
        <v>2524</v>
      </c>
      <c r="I282" s="19">
        <v>1529947</v>
      </c>
      <c r="J282" s="19" t="s">
        <v>1294</v>
      </c>
      <c r="K282" s="19">
        <v>172463</v>
      </c>
      <c r="L282" s="28">
        <v>44974</v>
      </c>
      <c r="M282" s="1" t="s">
        <v>1213</v>
      </c>
      <c r="N282" s="11" t="s">
        <v>1291</v>
      </c>
      <c r="P282" s="12">
        <v>-39</v>
      </c>
      <c r="Q282" s="11"/>
      <c r="R282" s="13">
        <v>1</v>
      </c>
      <c r="S282" s="11"/>
      <c r="T282" s="1" t="s">
        <v>1289</v>
      </c>
      <c r="U282" s="47"/>
    </row>
    <row r="283" spans="1:21" ht="12.75" customHeight="1" x14ac:dyDescent="0.25">
      <c r="A283" s="1" t="s">
        <v>2516</v>
      </c>
      <c r="B283" s="1" t="s">
        <v>2537</v>
      </c>
      <c r="C283" s="18">
        <v>44972</v>
      </c>
      <c r="D283" s="8">
        <v>-25.55</v>
      </c>
      <c r="E283" s="27">
        <v>0</v>
      </c>
      <c r="F283" s="27">
        <v>-25.55</v>
      </c>
      <c r="G283" s="18">
        <v>44972</v>
      </c>
      <c r="H283" s="1" t="s">
        <v>2525</v>
      </c>
      <c r="I283" s="19">
        <v>1516597</v>
      </c>
      <c r="J283" s="19" t="s">
        <v>1303</v>
      </c>
      <c r="K283" s="19">
        <v>172463</v>
      </c>
      <c r="L283" s="28">
        <v>44974</v>
      </c>
      <c r="M283" s="1" t="s">
        <v>1213</v>
      </c>
      <c r="N283" s="11" t="s">
        <v>1291</v>
      </c>
      <c r="P283" s="12">
        <v>-25.55</v>
      </c>
      <c r="Q283" s="11"/>
      <c r="R283" s="13">
        <v>1</v>
      </c>
      <c r="S283" s="11"/>
      <c r="T283" s="1" t="s">
        <v>1289</v>
      </c>
      <c r="U283" s="47"/>
    </row>
    <row r="284" spans="1:21" ht="12.75" customHeight="1" x14ac:dyDescent="0.25">
      <c r="A284" s="1" t="s">
        <v>2516</v>
      </c>
      <c r="B284" s="1" t="s">
        <v>2538</v>
      </c>
      <c r="C284" s="18">
        <v>44972</v>
      </c>
      <c r="D284" s="8">
        <v>-168.16</v>
      </c>
      <c r="E284" s="27">
        <v>-41.76</v>
      </c>
      <c r="F284" s="27">
        <v>-126.4</v>
      </c>
      <c r="G284" s="18">
        <v>44972</v>
      </c>
      <c r="H284" s="1" t="s">
        <v>2526</v>
      </c>
      <c r="I284" s="19">
        <v>1540787</v>
      </c>
      <c r="J284" s="19" t="s">
        <v>1341</v>
      </c>
      <c r="K284" s="19">
        <v>172463</v>
      </c>
      <c r="L284" s="28">
        <v>44974</v>
      </c>
      <c r="M284" s="1" t="s">
        <v>1213</v>
      </c>
      <c r="N284" s="11" t="s">
        <v>1298</v>
      </c>
      <c r="P284" s="12">
        <v>-31.6</v>
      </c>
      <c r="Q284" s="11"/>
      <c r="R284" s="13">
        <v>4</v>
      </c>
      <c r="S284" s="11"/>
      <c r="T284" s="1" t="s">
        <v>1289</v>
      </c>
      <c r="U284" s="47"/>
    </row>
    <row r="285" spans="1:21" ht="12.75" customHeight="1" x14ac:dyDescent="0.25">
      <c r="A285" s="1" t="s">
        <v>2516</v>
      </c>
      <c r="B285" s="1" t="s">
        <v>2539</v>
      </c>
      <c r="C285" s="18">
        <v>44972</v>
      </c>
      <c r="D285" s="8">
        <v>-87.6</v>
      </c>
      <c r="E285" s="27">
        <v>-10.25</v>
      </c>
      <c r="F285" s="27">
        <v>-77.349999999999994</v>
      </c>
      <c r="G285" s="18">
        <v>44972</v>
      </c>
      <c r="H285" s="1" t="s">
        <v>2527</v>
      </c>
      <c r="I285" s="19">
        <v>1662420</v>
      </c>
      <c r="J285" s="19" t="s">
        <v>1318</v>
      </c>
      <c r="K285" s="19">
        <v>172463</v>
      </c>
      <c r="L285" s="28">
        <v>44974</v>
      </c>
      <c r="M285" s="1" t="s">
        <v>1213</v>
      </c>
      <c r="N285" s="11" t="s">
        <v>1301</v>
      </c>
      <c r="P285" s="12">
        <v>-77.349999999999994</v>
      </c>
      <c r="Q285" s="11"/>
      <c r="R285" s="13">
        <v>1</v>
      </c>
      <c r="S285" s="11"/>
      <c r="T285" s="1" t="s">
        <v>1289</v>
      </c>
      <c r="U285" s="47"/>
    </row>
    <row r="286" spans="1:21" ht="12.75" customHeight="1" x14ac:dyDescent="0.25">
      <c r="A286" s="1" t="s">
        <v>2516</v>
      </c>
      <c r="B286" s="1" t="s">
        <v>2539</v>
      </c>
      <c r="C286" s="18">
        <v>44972</v>
      </c>
      <c r="D286" s="8">
        <v>-96.399999999999991</v>
      </c>
      <c r="E286" s="27">
        <v>-10.55</v>
      </c>
      <c r="F286" s="27">
        <v>-85.85</v>
      </c>
      <c r="G286" s="18">
        <v>44972</v>
      </c>
      <c r="H286" s="1" t="s">
        <v>2527</v>
      </c>
      <c r="I286" s="19">
        <v>1662422</v>
      </c>
      <c r="J286" s="19" t="s">
        <v>1327</v>
      </c>
      <c r="K286" s="19">
        <v>172463</v>
      </c>
      <c r="L286" s="28">
        <v>44974</v>
      </c>
      <c r="M286" s="1" t="s">
        <v>1213</v>
      </c>
      <c r="N286" s="11" t="s">
        <v>1301</v>
      </c>
      <c r="P286" s="12">
        <v>-85.85</v>
      </c>
      <c r="Q286" s="11"/>
      <c r="R286" s="13">
        <v>1</v>
      </c>
      <c r="S286" s="11"/>
      <c r="T286" s="1" t="s">
        <v>1289</v>
      </c>
      <c r="U286" s="47"/>
    </row>
    <row r="287" spans="1:21" ht="12.75" customHeight="1" x14ac:dyDescent="0.25">
      <c r="A287" s="1" t="s">
        <v>2516</v>
      </c>
      <c r="B287" s="1" t="s">
        <v>2540</v>
      </c>
      <c r="C287" s="18">
        <v>44972</v>
      </c>
      <c r="D287" s="8">
        <v>-168.16</v>
      </c>
      <c r="E287" s="27">
        <v>-41.76</v>
      </c>
      <c r="F287" s="27">
        <v>-126.4</v>
      </c>
      <c r="G287" s="18">
        <v>44972</v>
      </c>
      <c r="H287" s="1" t="s">
        <v>2528</v>
      </c>
      <c r="I287" s="19">
        <v>1540787</v>
      </c>
      <c r="J287" s="19" t="s">
        <v>1341</v>
      </c>
      <c r="K287" s="19">
        <v>172463</v>
      </c>
      <c r="L287" s="28">
        <v>44974</v>
      </c>
      <c r="M287" s="1" t="s">
        <v>1213</v>
      </c>
      <c r="N287" s="11" t="s">
        <v>1298</v>
      </c>
      <c r="P287" s="12">
        <v>-31.6</v>
      </c>
      <c r="Q287" s="11"/>
      <c r="R287" s="13">
        <v>4</v>
      </c>
      <c r="S287" s="11"/>
      <c r="T287" s="1" t="s">
        <v>1289</v>
      </c>
      <c r="U287" s="47"/>
    </row>
    <row r="288" spans="1:21" ht="12.75" customHeight="1" x14ac:dyDescent="0.25">
      <c r="A288" s="1" t="s">
        <v>2516</v>
      </c>
      <c r="B288" s="1" t="s">
        <v>2540</v>
      </c>
      <c r="C288" s="18">
        <v>44972</v>
      </c>
      <c r="D288" s="8">
        <v>-96.399999999999991</v>
      </c>
      <c r="E288" s="27">
        <v>-10.55</v>
      </c>
      <c r="F288" s="27">
        <v>-85.85</v>
      </c>
      <c r="G288" s="18">
        <v>44972</v>
      </c>
      <c r="H288" s="1" t="s">
        <v>2528</v>
      </c>
      <c r="I288" s="19">
        <v>1662421</v>
      </c>
      <c r="J288" s="19" t="s">
        <v>1300</v>
      </c>
      <c r="K288" s="19">
        <v>172463</v>
      </c>
      <c r="L288" s="28">
        <v>44974</v>
      </c>
      <c r="M288" s="1" t="s">
        <v>1213</v>
      </c>
      <c r="N288" s="11" t="s">
        <v>1301</v>
      </c>
      <c r="P288" s="12">
        <v>-85.85</v>
      </c>
      <c r="Q288" s="11"/>
      <c r="R288" s="13">
        <v>1</v>
      </c>
      <c r="S288" s="11"/>
      <c r="T288" s="1" t="s">
        <v>1289</v>
      </c>
      <c r="U288" s="47"/>
    </row>
    <row r="289" spans="1:21" ht="12.75" customHeight="1" x14ac:dyDescent="0.25">
      <c r="A289" s="1" t="s">
        <v>2541</v>
      </c>
      <c r="B289" s="1" t="s">
        <v>2613</v>
      </c>
      <c r="C289" s="18">
        <v>44973</v>
      </c>
      <c r="D289" s="8">
        <v>-82.17</v>
      </c>
      <c r="E289" s="27">
        <v>-27.04</v>
      </c>
      <c r="F289" s="27">
        <v>-55.13</v>
      </c>
      <c r="G289" s="18">
        <v>44973</v>
      </c>
      <c r="H289" s="1" t="s">
        <v>2542</v>
      </c>
      <c r="I289" s="19">
        <v>1339333</v>
      </c>
      <c r="J289" s="19" t="s">
        <v>1337</v>
      </c>
      <c r="K289" s="19">
        <v>12213285</v>
      </c>
      <c r="L289" s="28">
        <v>44978</v>
      </c>
      <c r="M289" s="1" t="s">
        <v>187</v>
      </c>
      <c r="N289" s="11" t="s">
        <v>1301</v>
      </c>
      <c r="P289" s="12">
        <v>-55.13</v>
      </c>
      <c r="Q289" s="11"/>
      <c r="R289" s="13">
        <v>1</v>
      </c>
      <c r="S289" s="11"/>
      <c r="T289" s="1" t="s">
        <v>1289</v>
      </c>
      <c r="U289" s="47"/>
    </row>
    <row r="290" spans="1:21" ht="12.75" customHeight="1" x14ac:dyDescent="0.25">
      <c r="A290" s="1" t="s">
        <v>2541</v>
      </c>
      <c r="B290" s="1" t="s">
        <v>2614</v>
      </c>
      <c r="C290" s="18">
        <v>44973</v>
      </c>
      <c r="D290" s="8">
        <v>-70.62</v>
      </c>
      <c r="E290" s="27">
        <v>0</v>
      </c>
      <c r="F290" s="27">
        <v>-70.62</v>
      </c>
      <c r="G290" s="18">
        <v>44973</v>
      </c>
      <c r="H290" s="1" t="s">
        <v>2543</v>
      </c>
      <c r="I290" s="19">
        <v>1585902</v>
      </c>
      <c r="J290" s="19" t="s">
        <v>1343</v>
      </c>
      <c r="K290" s="19">
        <v>172738</v>
      </c>
      <c r="L290" s="28">
        <v>44978</v>
      </c>
      <c r="M290" s="1" t="s">
        <v>1213</v>
      </c>
      <c r="N290" s="11" t="s">
        <v>1291</v>
      </c>
      <c r="P290" s="12">
        <v>-70.62</v>
      </c>
      <c r="Q290" s="11"/>
      <c r="R290" s="13">
        <v>1</v>
      </c>
      <c r="S290" s="11"/>
      <c r="T290" s="1" t="s">
        <v>1289</v>
      </c>
      <c r="U290" s="47"/>
    </row>
    <row r="291" spans="1:21" ht="12.75" customHeight="1" x14ac:dyDescent="0.25">
      <c r="A291" s="1" t="s">
        <v>2541</v>
      </c>
      <c r="B291" s="1" t="s">
        <v>2615</v>
      </c>
      <c r="C291" s="18">
        <v>44973</v>
      </c>
      <c r="D291" s="8">
        <v>-70.62</v>
      </c>
      <c r="E291" s="27">
        <v>0</v>
      </c>
      <c r="F291" s="27">
        <v>-70.62</v>
      </c>
      <c r="G291" s="18">
        <v>44973</v>
      </c>
      <c r="H291" s="1" t="s">
        <v>2544</v>
      </c>
      <c r="I291" s="19">
        <v>1585900</v>
      </c>
      <c r="J291" s="19" t="s">
        <v>1320</v>
      </c>
      <c r="K291" s="19">
        <v>172738</v>
      </c>
      <c r="L291" s="28">
        <v>44978</v>
      </c>
      <c r="M291" s="1" t="s">
        <v>1213</v>
      </c>
      <c r="N291" s="11" t="s">
        <v>1291</v>
      </c>
      <c r="P291" s="12">
        <v>-70.62</v>
      </c>
      <c r="Q291" s="11"/>
      <c r="R291" s="13">
        <v>1</v>
      </c>
      <c r="S291" s="11"/>
      <c r="T291" s="1" t="s">
        <v>1289</v>
      </c>
      <c r="U291" s="47"/>
    </row>
    <row r="292" spans="1:21" ht="12.75" customHeight="1" x14ac:dyDescent="0.25">
      <c r="A292" s="1" t="s">
        <v>2541</v>
      </c>
      <c r="B292" s="1" t="s">
        <v>2616</v>
      </c>
      <c r="C292" s="18">
        <v>44973</v>
      </c>
      <c r="D292" s="8">
        <v>-70.62</v>
      </c>
      <c r="E292" s="27">
        <v>0</v>
      </c>
      <c r="F292" s="27">
        <v>-70.62</v>
      </c>
      <c r="G292" s="18">
        <v>44973</v>
      </c>
      <c r="H292" s="1" t="s">
        <v>2545</v>
      </c>
      <c r="I292" s="19">
        <v>1585901</v>
      </c>
      <c r="J292" s="19" t="s">
        <v>1347</v>
      </c>
      <c r="K292" s="19">
        <v>172738</v>
      </c>
      <c r="L292" s="28">
        <v>44978</v>
      </c>
      <c r="M292" s="1" t="s">
        <v>1213</v>
      </c>
      <c r="N292" s="11" t="s">
        <v>1291</v>
      </c>
      <c r="P292" s="12">
        <v>-70.62</v>
      </c>
      <c r="Q292" s="11"/>
      <c r="R292" s="13">
        <v>1</v>
      </c>
      <c r="S292" s="11"/>
      <c r="T292" s="1" t="s">
        <v>1289</v>
      </c>
      <c r="U292" s="47"/>
    </row>
    <row r="293" spans="1:21" ht="12.75" customHeight="1" x14ac:dyDescent="0.25">
      <c r="A293" s="1" t="s">
        <v>2541</v>
      </c>
      <c r="B293" s="1" t="s">
        <v>2617</v>
      </c>
      <c r="C293" s="18">
        <v>44973</v>
      </c>
      <c r="D293" s="8">
        <v>-64.47</v>
      </c>
      <c r="E293" s="27">
        <v>0</v>
      </c>
      <c r="F293" s="27">
        <v>-64.47</v>
      </c>
      <c r="G293" s="18">
        <v>44973</v>
      </c>
      <c r="H293" s="1" t="s">
        <v>2546</v>
      </c>
      <c r="I293" s="19">
        <v>1585797</v>
      </c>
      <c r="J293" s="19" t="s">
        <v>1305</v>
      </c>
      <c r="K293" s="19">
        <v>172738</v>
      </c>
      <c r="L293" s="28">
        <v>44978</v>
      </c>
      <c r="M293" s="1" t="s">
        <v>1213</v>
      </c>
      <c r="N293" s="11" t="s">
        <v>1291</v>
      </c>
      <c r="P293" s="12">
        <v>-64.47</v>
      </c>
      <c r="Q293" s="11"/>
      <c r="R293" s="13">
        <v>1</v>
      </c>
      <c r="S293" s="11"/>
      <c r="T293" s="1" t="s">
        <v>1289</v>
      </c>
      <c r="U293" s="47"/>
    </row>
    <row r="294" spans="1:21" ht="12.75" customHeight="1" x14ac:dyDescent="0.25">
      <c r="A294" s="1" t="s">
        <v>2541</v>
      </c>
      <c r="B294" s="1" t="s">
        <v>2618</v>
      </c>
      <c r="C294" s="18">
        <v>44973</v>
      </c>
      <c r="D294" s="8">
        <v>-70.62</v>
      </c>
      <c r="E294" s="27">
        <v>0</v>
      </c>
      <c r="F294" s="27">
        <v>-70.62</v>
      </c>
      <c r="G294" s="18">
        <v>44973</v>
      </c>
      <c r="H294" s="1" t="s">
        <v>2547</v>
      </c>
      <c r="I294" s="19">
        <v>1585900</v>
      </c>
      <c r="J294" s="19" t="s">
        <v>1320</v>
      </c>
      <c r="K294" s="19">
        <v>172738</v>
      </c>
      <c r="L294" s="28">
        <v>44978</v>
      </c>
      <c r="M294" s="1" t="s">
        <v>1213</v>
      </c>
      <c r="N294" s="11" t="s">
        <v>1291</v>
      </c>
      <c r="P294" s="12">
        <v>-70.62</v>
      </c>
      <c r="Q294" s="11"/>
      <c r="R294" s="13">
        <v>1</v>
      </c>
      <c r="S294" s="11"/>
      <c r="T294" s="1" t="s">
        <v>1289</v>
      </c>
      <c r="U294" s="47"/>
    </row>
    <row r="295" spans="1:21" ht="12.75" customHeight="1" x14ac:dyDescent="0.25">
      <c r="A295" s="1" t="s">
        <v>2541</v>
      </c>
      <c r="B295" s="1" t="s">
        <v>2619</v>
      </c>
      <c r="C295" s="18">
        <v>44973</v>
      </c>
      <c r="D295" s="8">
        <v>-128.94</v>
      </c>
      <c r="E295" s="27">
        <v>0</v>
      </c>
      <c r="F295" s="27">
        <v>-128.94</v>
      </c>
      <c r="G295" s="18">
        <v>44973</v>
      </c>
      <c r="H295" s="1" t="s">
        <v>2548</v>
      </c>
      <c r="I295" s="19">
        <v>1585793</v>
      </c>
      <c r="J295" s="19" t="s">
        <v>1323</v>
      </c>
      <c r="K295" s="19">
        <v>172738</v>
      </c>
      <c r="L295" s="28">
        <v>44978</v>
      </c>
      <c r="M295" s="1" t="s">
        <v>1213</v>
      </c>
      <c r="N295" s="11" t="s">
        <v>1291</v>
      </c>
      <c r="P295" s="12">
        <v>-64.47</v>
      </c>
      <c r="Q295" s="11"/>
      <c r="R295" s="13">
        <v>2</v>
      </c>
      <c r="S295" s="11"/>
      <c r="T295" s="1" t="s">
        <v>1289</v>
      </c>
      <c r="U295" s="47"/>
    </row>
    <row r="296" spans="1:21" ht="12.75" customHeight="1" x14ac:dyDescent="0.25">
      <c r="A296" s="1" t="s">
        <v>2541</v>
      </c>
      <c r="B296" s="1" t="s">
        <v>2620</v>
      </c>
      <c r="C296" s="18">
        <v>44973</v>
      </c>
      <c r="D296" s="8">
        <v>-25.55</v>
      </c>
      <c r="E296" s="27">
        <v>0</v>
      </c>
      <c r="F296" s="27">
        <v>-25.55</v>
      </c>
      <c r="G296" s="18">
        <v>44973</v>
      </c>
      <c r="H296" s="1" t="s">
        <v>2549</v>
      </c>
      <c r="I296" s="19">
        <v>1516592</v>
      </c>
      <c r="J296" s="19" t="s">
        <v>1299</v>
      </c>
      <c r="K296" s="19">
        <v>172738</v>
      </c>
      <c r="L296" s="28">
        <v>44978</v>
      </c>
      <c r="M296" s="1" t="s">
        <v>1213</v>
      </c>
      <c r="N296" s="11" t="s">
        <v>1291</v>
      </c>
      <c r="P296" s="12">
        <v>-25.55</v>
      </c>
      <c r="Q296" s="11"/>
      <c r="R296" s="13">
        <v>1</v>
      </c>
      <c r="S296" s="11"/>
      <c r="T296" s="1" t="s">
        <v>1289</v>
      </c>
      <c r="U296" s="47"/>
    </row>
    <row r="297" spans="1:21" ht="12.75" customHeight="1" x14ac:dyDescent="0.25">
      <c r="A297" s="1" t="s">
        <v>2541</v>
      </c>
      <c r="B297" s="1" t="s">
        <v>2620</v>
      </c>
      <c r="C297" s="18">
        <v>44973</v>
      </c>
      <c r="D297" s="8">
        <v>-64.47</v>
      </c>
      <c r="E297" s="27">
        <v>0</v>
      </c>
      <c r="F297" s="27">
        <v>-64.47</v>
      </c>
      <c r="G297" s="18">
        <v>44973</v>
      </c>
      <c r="H297" s="1" t="s">
        <v>2549</v>
      </c>
      <c r="I297" s="19">
        <v>1585794</v>
      </c>
      <c r="J297" s="19" t="s">
        <v>1338</v>
      </c>
      <c r="K297" s="19">
        <v>172738</v>
      </c>
      <c r="L297" s="28">
        <v>44978</v>
      </c>
      <c r="M297" s="1" t="s">
        <v>1213</v>
      </c>
      <c r="N297" s="11" t="s">
        <v>1291</v>
      </c>
      <c r="P297" s="12">
        <v>-64.47</v>
      </c>
      <c r="Q297" s="11"/>
      <c r="R297" s="13">
        <v>1</v>
      </c>
      <c r="S297" s="11"/>
      <c r="T297" s="1" t="s">
        <v>1289</v>
      </c>
      <c r="U297" s="47"/>
    </row>
    <row r="298" spans="1:21" ht="12.75" customHeight="1" x14ac:dyDescent="0.25">
      <c r="A298" s="1" t="s">
        <v>2541</v>
      </c>
      <c r="B298" s="1" t="s">
        <v>2620</v>
      </c>
      <c r="C298" s="18">
        <v>44973</v>
      </c>
      <c r="D298" s="8">
        <v>-64.47</v>
      </c>
      <c r="E298" s="27">
        <v>0</v>
      </c>
      <c r="F298" s="27">
        <v>-64.47</v>
      </c>
      <c r="G298" s="18">
        <v>44973</v>
      </c>
      <c r="H298" s="1" t="s">
        <v>2549</v>
      </c>
      <c r="I298" s="19">
        <v>1585795</v>
      </c>
      <c r="J298" s="19" t="s">
        <v>1290</v>
      </c>
      <c r="K298" s="19">
        <v>172738</v>
      </c>
      <c r="L298" s="28">
        <v>44978</v>
      </c>
      <c r="M298" s="1" t="s">
        <v>1213</v>
      </c>
      <c r="N298" s="11" t="s">
        <v>1291</v>
      </c>
      <c r="P298" s="12">
        <v>-64.47</v>
      </c>
      <c r="Q298" s="11"/>
      <c r="R298" s="13">
        <v>1</v>
      </c>
      <c r="S298" s="11"/>
      <c r="T298" s="1" t="s">
        <v>1289</v>
      </c>
      <c r="U298" s="47"/>
    </row>
    <row r="299" spans="1:21" ht="12.75" customHeight="1" x14ac:dyDescent="0.25">
      <c r="A299" s="1" t="s">
        <v>2541</v>
      </c>
      <c r="B299" s="1" t="s">
        <v>2621</v>
      </c>
      <c r="C299" s="18">
        <v>44973</v>
      </c>
      <c r="D299" s="8">
        <v>-96.4</v>
      </c>
      <c r="E299" s="27">
        <v>-10.55</v>
      </c>
      <c r="F299" s="27">
        <v>-85.85</v>
      </c>
      <c r="G299" s="18">
        <v>44973</v>
      </c>
      <c r="H299" s="1" t="s">
        <v>2550</v>
      </c>
      <c r="I299" s="19">
        <v>1662422</v>
      </c>
      <c r="J299" s="19" t="s">
        <v>1327</v>
      </c>
      <c r="K299" s="19">
        <v>172738</v>
      </c>
      <c r="L299" s="28">
        <v>44978</v>
      </c>
      <c r="M299" s="1" t="s">
        <v>1213</v>
      </c>
      <c r="N299" s="11" t="s">
        <v>1301</v>
      </c>
      <c r="P299" s="12">
        <v>-85.85</v>
      </c>
      <c r="Q299" s="11"/>
      <c r="R299" s="13">
        <v>1</v>
      </c>
      <c r="S299" s="11"/>
      <c r="T299" s="1" t="s">
        <v>1289</v>
      </c>
      <c r="U299" s="47"/>
    </row>
    <row r="300" spans="1:21" ht="12.75" customHeight="1" x14ac:dyDescent="0.25">
      <c r="A300" s="1" t="s">
        <v>2541</v>
      </c>
      <c r="B300" s="1" t="s">
        <v>2622</v>
      </c>
      <c r="C300" s="18">
        <v>44973</v>
      </c>
      <c r="D300" s="8">
        <v>-84.08</v>
      </c>
      <c r="E300" s="27">
        <v>-20.88</v>
      </c>
      <c r="F300" s="27">
        <v>-63.2</v>
      </c>
      <c r="G300" s="18">
        <v>44973</v>
      </c>
      <c r="H300" s="1" t="s">
        <v>2551</v>
      </c>
      <c r="I300" s="19">
        <v>1540784</v>
      </c>
      <c r="J300" s="19" t="s">
        <v>1297</v>
      </c>
      <c r="K300" s="19">
        <v>172738</v>
      </c>
      <c r="L300" s="28">
        <v>44978</v>
      </c>
      <c r="M300" s="1" t="s">
        <v>1213</v>
      </c>
      <c r="N300" s="11" t="s">
        <v>1298</v>
      </c>
      <c r="P300" s="12">
        <v>-31.6</v>
      </c>
      <c r="Q300" s="11"/>
      <c r="R300" s="13">
        <v>0.66075949367088604</v>
      </c>
      <c r="S300" s="11"/>
      <c r="T300" s="1" t="s">
        <v>1289</v>
      </c>
      <c r="U300" s="47"/>
    </row>
    <row r="301" spans="1:21" ht="12.75" customHeight="1" x14ac:dyDescent="0.25">
      <c r="A301" s="1" t="s">
        <v>2541</v>
      </c>
      <c r="B301" s="1" t="s">
        <v>2623</v>
      </c>
      <c r="C301" s="18">
        <v>44973</v>
      </c>
      <c r="D301" s="8">
        <v>-39</v>
      </c>
      <c r="E301" s="27">
        <v>0</v>
      </c>
      <c r="F301" s="27">
        <v>-39</v>
      </c>
      <c r="G301" s="18">
        <v>44973</v>
      </c>
      <c r="H301" s="1" t="s">
        <v>2552</v>
      </c>
      <c r="I301" s="19">
        <v>1529946</v>
      </c>
      <c r="J301" s="19" t="s">
        <v>1306</v>
      </c>
      <c r="K301" s="19">
        <v>172738</v>
      </c>
      <c r="L301" s="28">
        <v>44978</v>
      </c>
      <c r="M301" s="1" t="s">
        <v>1213</v>
      </c>
      <c r="N301" s="11" t="s">
        <v>1291</v>
      </c>
      <c r="P301" s="12">
        <v>-39</v>
      </c>
      <c r="Q301" s="11"/>
      <c r="R301" s="13">
        <v>1</v>
      </c>
      <c r="S301" s="11"/>
      <c r="T301" s="1" t="s">
        <v>1289</v>
      </c>
      <c r="U301" s="47"/>
    </row>
    <row r="302" spans="1:21" ht="12.75" customHeight="1" x14ac:dyDescent="0.25">
      <c r="A302" s="1" t="s">
        <v>2541</v>
      </c>
      <c r="B302" s="1" t="s">
        <v>2624</v>
      </c>
      <c r="C302" s="18">
        <v>44973</v>
      </c>
      <c r="D302" s="8">
        <v>-42.07</v>
      </c>
      <c r="E302" s="27">
        <v>0</v>
      </c>
      <c r="F302" s="27">
        <v>-42.07</v>
      </c>
      <c r="G302" s="18">
        <v>44973</v>
      </c>
      <c r="H302" s="1" t="s">
        <v>2553</v>
      </c>
      <c r="I302" s="19">
        <v>1514691</v>
      </c>
      <c r="J302" s="19" t="s">
        <v>1293</v>
      </c>
      <c r="K302" s="19">
        <v>172738</v>
      </c>
      <c r="L302" s="28">
        <v>44978</v>
      </c>
      <c r="M302" s="1" t="s">
        <v>1213</v>
      </c>
      <c r="N302" s="11" t="s">
        <v>1291</v>
      </c>
      <c r="P302" s="12">
        <v>-42.07</v>
      </c>
      <c r="Q302" s="11"/>
      <c r="R302" s="13">
        <v>1</v>
      </c>
      <c r="S302" s="11"/>
      <c r="T302" s="1" t="s">
        <v>1289</v>
      </c>
      <c r="U302" s="47"/>
    </row>
    <row r="303" spans="1:21" ht="12.75" customHeight="1" x14ac:dyDescent="0.25">
      <c r="A303" s="1" t="s">
        <v>2541</v>
      </c>
      <c r="B303" s="1" t="s">
        <v>2624</v>
      </c>
      <c r="C303" s="18">
        <v>44973</v>
      </c>
      <c r="D303" s="8">
        <v>-39</v>
      </c>
      <c r="E303" s="27">
        <v>0</v>
      </c>
      <c r="F303" s="27">
        <v>-39</v>
      </c>
      <c r="G303" s="18">
        <v>44973</v>
      </c>
      <c r="H303" s="1" t="s">
        <v>2553</v>
      </c>
      <c r="I303" s="19">
        <v>1529947</v>
      </c>
      <c r="J303" s="19" t="s">
        <v>1294</v>
      </c>
      <c r="K303" s="19">
        <v>172738</v>
      </c>
      <c r="L303" s="28">
        <v>44978</v>
      </c>
      <c r="M303" s="1" t="s">
        <v>1213</v>
      </c>
      <c r="N303" s="11" t="s">
        <v>1291</v>
      </c>
      <c r="P303" s="12">
        <v>-39</v>
      </c>
      <c r="Q303" s="11"/>
      <c r="R303" s="13">
        <v>1</v>
      </c>
      <c r="S303" s="11"/>
      <c r="T303" s="1" t="s">
        <v>1289</v>
      </c>
      <c r="U303" s="47"/>
    </row>
    <row r="304" spans="1:21" ht="12.75" customHeight="1" x14ac:dyDescent="0.25">
      <c r="A304" s="1" t="s">
        <v>2541</v>
      </c>
      <c r="B304" s="1" t="s">
        <v>2624</v>
      </c>
      <c r="C304" s="18">
        <v>44973</v>
      </c>
      <c r="D304" s="8">
        <v>-64.47</v>
      </c>
      <c r="E304" s="27">
        <v>0</v>
      </c>
      <c r="F304" s="27">
        <v>-64.47</v>
      </c>
      <c r="G304" s="18">
        <v>44973</v>
      </c>
      <c r="H304" s="1" t="s">
        <v>2553</v>
      </c>
      <c r="I304" s="19">
        <v>1585797</v>
      </c>
      <c r="J304" s="19" t="s">
        <v>1305</v>
      </c>
      <c r="K304" s="19">
        <v>172738</v>
      </c>
      <c r="L304" s="28">
        <v>44978</v>
      </c>
      <c r="M304" s="1" t="s">
        <v>1213</v>
      </c>
      <c r="N304" s="11" t="s">
        <v>1291</v>
      </c>
      <c r="P304" s="12">
        <v>-64.47</v>
      </c>
      <c r="Q304" s="11"/>
      <c r="R304" s="13">
        <v>1</v>
      </c>
      <c r="S304" s="11"/>
      <c r="T304" s="1" t="s">
        <v>1289</v>
      </c>
      <c r="U304" s="47"/>
    </row>
    <row r="305" spans="1:21" ht="12.75" customHeight="1" x14ac:dyDescent="0.25">
      <c r="A305" s="1" t="s">
        <v>2541</v>
      </c>
      <c r="B305" s="1" t="s">
        <v>2625</v>
      </c>
      <c r="C305" s="18">
        <v>44973</v>
      </c>
      <c r="D305" s="8">
        <v>-126.12</v>
      </c>
      <c r="E305" s="27">
        <v>-31.32</v>
      </c>
      <c r="F305" s="27">
        <v>-94.8</v>
      </c>
      <c r="G305" s="18">
        <v>44973</v>
      </c>
      <c r="H305" s="1" t="s">
        <v>2554</v>
      </c>
      <c r="I305" s="19">
        <v>1540785</v>
      </c>
      <c r="J305" s="19" t="s">
        <v>1328</v>
      </c>
      <c r="K305" s="19">
        <v>172738</v>
      </c>
      <c r="L305" s="28">
        <v>44978</v>
      </c>
      <c r="M305" s="1" t="s">
        <v>1213</v>
      </c>
      <c r="N305" s="11" t="s">
        <v>1298</v>
      </c>
      <c r="P305" s="12">
        <v>-31.6</v>
      </c>
      <c r="Q305" s="11"/>
      <c r="R305" s="13">
        <v>2.9999999999999996</v>
      </c>
      <c r="S305" s="11"/>
      <c r="T305" s="1" t="s">
        <v>1289</v>
      </c>
      <c r="U305" s="47"/>
    </row>
    <row r="306" spans="1:21" ht="12.75" customHeight="1" x14ac:dyDescent="0.25">
      <c r="A306" s="1" t="s">
        <v>2541</v>
      </c>
      <c r="B306" s="1" t="s">
        <v>2626</v>
      </c>
      <c r="C306" s="18">
        <v>44973</v>
      </c>
      <c r="D306" s="8">
        <v>-42.07</v>
      </c>
      <c r="E306" s="27">
        <v>0</v>
      </c>
      <c r="F306" s="27">
        <v>-42.07</v>
      </c>
      <c r="G306" s="18">
        <v>44973</v>
      </c>
      <c r="H306" s="1" t="s">
        <v>2555</v>
      </c>
      <c r="I306" s="19">
        <v>1514691</v>
      </c>
      <c r="J306" s="19" t="s">
        <v>1293</v>
      </c>
      <c r="K306" s="19">
        <v>172738</v>
      </c>
      <c r="L306" s="28">
        <v>44978</v>
      </c>
      <c r="M306" s="1" t="s">
        <v>1213</v>
      </c>
      <c r="N306" s="11" t="s">
        <v>1291</v>
      </c>
      <c r="P306" s="12">
        <v>-42.07</v>
      </c>
      <c r="Q306" s="11"/>
      <c r="R306" s="13">
        <v>1</v>
      </c>
      <c r="S306" s="11"/>
      <c r="T306" s="1" t="s">
        <v>1289</v>
      </c>
      <c r="U306" s="47"/>
    </row>
    <row r="307" spans="1:21" ht="12.75" customHeight="1" x14ac:dyDescent="0.25">
      <c r="A307" s="1" t="s">
        <v>2541</v>
      </c>
      <c r="B307" s="1" t="s">
        <v>2626</v>
      </c>
      <c r="C307" s="18">
        <v>44973</v>
      </c>
      <c r="D307" s="8">
        <v>-70.62</v>
      </c>
      <c r="E307" s="27">
        <v>0</v>
      </c>
      <c r="F307" s="27">
        <v>-70.62</v>
      </c>
      <c r="G307" s="18">
        <v>44973</v>
      </c>
      <c r="H307" s="1" t="s">
        <v>2555</v>
      </c>
      <c r="I307" s="19">
        <v>1585902</v>
      </c>
      <c r="J307" s="19" t="s">
        <v>1343</v>
      </c>
      <c r="K307" s="19">
        <v>172738</v>
      </c>
      <c r="L307" s="28">
        <v>44978</v>
      </c>
      <c r="M307" s="1" t="s">
        <v>1213</v>
      </c>
      <c r="N307" s="11" t="s">
        <v>1291</v>
      </c>
      <c r="P307" s="12">
        <v>-70.62</v>
      </c>
      <c r="Q307" s="11"/>
      <c r="R307" s="13">
        <v>1</v>
      </c>
      <c r="S307" s="11"/>
      <c r="T307" s="1" t="s">
        <v>1289</v>
      </c>
      <c r="U307" s="47"/>
    </row>
    <row r="308" spans="1:21" ht="12.75" customHeight="1" x14ac:dyDescent="0.25">
      <c r="A308" s="1" t="s">
        <v>2541</v>
      </c>
      <c r="B308" s="1" t="s">
        <v>2627</v>
      </c>
      <c r="C308" s="18">
        <v>44973</v>
      </c>
      <c r="D308" s="8">
        <v>-87.6</v>
      </c>
      <c r="E308" s="27">
        <v>-10.25</v>
      </c>
      <c r="F308" s="27">
        <v>-77.349999999999994</v>
      </c>
      <c r="G308" s="18">
        <v>44973</v>
      </c>
      <c r="H308" s="1" t="s">
        <v>2556</v>
      </c>
      <c r="I308" s="19">
        <v>1662420</v>
      </c>
      <c r="J308" s="19" t="s">
        <v>1318</v>
      </c>
      <c r="K308" s="19">
        <v>172738</v>
      </c>
      <c r="L308" s="28">
        <v>44978</v>
      </c>
      <c r="M308" s="1" t="s">
        <v>1213</v>
      </c>
      <c r="N308" s="11" t="s">
        <v>1301</v>
      </c>
      <c r="P308" s="12">
        <v>-77.349999999999994</v>
      </c>
      <c r="Q308" s="11"/>
      <c r="R308" s="13">
        <v>1</v>
      </c>
      <c r="S308" s="11"/>
      <c r="T308" s="1" t="s">
        <v>1289</v>
      </c>
      <c r="U308" s="47"/>
    </row>
    <row r="309" spans="1:21" ht="12.75" customHeight="1" x14ac:dyDescent="0.25">
      <c r="A309" s="1" t="s">
        <v>2541</v>
      </c>
      <c r="B309" s="1" t="s">
        <v>2627</v>
      </c>
      <c r="C309" s="18">
        <v>44973</v>
      </c>
      <c r="D309" s="8">
        <v>-96.399999999999991</v>
      </c>
      <c r="E309" s="27">
        <v>-10.55</v>
      </c>
      <c r="F309" s="27">
        <v>-85.85</v>
      </c>
      <c r="G309" s="18">
        <v>44973</v>
      </c>
      <c r="H309" s="1" t="s">
        <v>2556</v>
      </c>
      <c r="I309" s="19">
        <v>1662422</v>
      </c>
      <c r="J309" s="19" t="s">
        <v>1327</v>
      </c>
      <c r="K309" s="19">
        <v>172738</v>
      </c>
      <c r="L309" s="28">
        <v>44978</v>
      </c>
      <c r="M309" s="1" t="s">
        <v>1213</v>
      </c>
      <c r="N309" s="11" t="s">
        <v>1301</v>
      </c>
      <c r="P309" s="12">
        <v>-85.85</v>
      </c>
      <c r="Q309" s="11"/>
      <c r="R309" s="13">
        <v>1</v>
      </c>
      <c r="S309" s="11"/>
      <c r="T309" s="1" t="s">
        <v>1289</v>
      </c>
      <c r="U309" s="47"/>
    </row>
    <row r="310" spans="1:21" ht="12.75" customHeight="1" x14ac:dyDescent="0.25">
      <c r="A310" s="1" t="s">
        <v>2541</v>
      </c>
      <c r="B310" s="1" t="s">
        <v>2628</v>
      </c>
      <c r="C310" s="18">
        <v>44973</v>
      </c>
      <c r="D310" s="8">
        <v>-84.08</v>
      </c>
      <c r="E310" s="27">
        <v>-20.88</v>
      </c>
      <c r="F310" s="27">
        <v>-63.2</v>
      </c>
      <c r="G310" s="18">
        <v>44973</v>
      </c>
      <c r="H310" s="1" t="s">
        <v>2557</v>
      </c>
      <c r="I310" s="19">
        <v>1593358</v>
      </c>
      <c r="J310" s="19" t="s">
        <v>1322</v>
      </c>
      <c r="K310" s="19">
        <v>172738</v>
      </c>
      <c r="L310" s="28">
        <v>44978</v>
      </c>
      <c r="M310" s="1" t="s">
        <v>1213</v>
      </c>
      <c r="N310" s="11" t="s">
        <v>1298</v>
      </c>
      <c r="P310" s="12">
        <v>-31.6</v>
      </c>
      <c r="Q310" s="11"/>
      <c r="R310" s="13">
        <v>2</v>
      </c>
      <c r="S310" s="11"/>
      <c r="T310" s="1" t="s">
        <v>1289</v>
      </c>
      <c r="U310" s="47"/>
    </row>
    <row r="311" spans="1:21" ht="12.75" customHeight="1" x14ac:dyDescent="0.25">
      <c r="A311" s="1" t="s">
        <v>2558</v>
      </c>
      <c r="B311" s="1" t="s">
        <v>2629</v>
      </c>
      <c r="C311" s="18">
        <v>44974</v>
      </c>
      <c r="D311" s="8">
        <v>-93.62</v>
      </c>
      <c r="E311" s="27">
        <v>-31.35</v>
      </c>
      <c r="F311" s="27">
        <v>-62.27</v>
      </c>
      <c r="G311" s="18">
        <v>44974</v>
      </c>
      <c r="H311" s="1" t="s">
        <v>2559</v>
      </c>
      <c r="I311" s="19">
        <v>1339334</v>
      </c>
      <c r="J311" s="19" t="s">
        <v>1331</v>
      </c>
      <c r="K311" s="19">
        <v>12213287</v>
      </c>
      <c r="L311" s="28">
        <v>44979</v>
      </c>
      <c r="M311" s="1" t="s">
        <v>187</v>
      </c>
      <c r="N311" s="11" t="s">
        <v>1301</v>
      </c>
      <c r="P311" s="12">
        <v>-62.27</v>
      </c>
      <c r="Q311" s="11"/>
      <c r="R311" s="13">
        <v>1</v>
      </c>
      <c r="S311" s="11"/>
      <c r="T311" s="1" t="s">
        <v>1289</v>
      </c>
      <c r="U311" s="47"/>
    </row>
    <row r="312" spans="1:21" ht="12.75" customHeight="1" x14ac:dyDescent="0.25">
      <c r="A312" s="1" t="s">
        <v>2558</v>
      </c>
      <c r="B312" s="1" t="s">
        <v>2630</v>
      </c>
      <c r="C312" s="18">
        <v>44977</v>
      </c>
      <c r="D312" s="8">
        <v>-79.67</v>
      </c>
      <c r="E312" s="27">
        <v>-24.54</v>
      </c>
      <c r="F312" s="27">
        <v>-55.13</v>
      </c>
      <c r="G312" s="18">
        <v>44977</v>
      </c>
      <c r="H312" s="1" t="s">
        <v>2560</v>
      </c>
      <c r="I312" s="19">
        <v>1339333</v>
      </c>
      <c r="J312" s="19" t="s">
        <v>1337</v>
      </c>
      <c r="K312" s="19">
        <v>12213287</v>
      </c>
      <c r="L312" s="28">
        <v>44979</v>
      </c>
      <c r="M312" s="1" t="s">
        <v>187</v>
      </c>
      <c r="N312" s="11" t="s">
        <v>1301</v>
      </c>
      <c r="P312" s="12">
        <v>-55.13</v>
      </c>
      <c r="Q312" s="11"/>
      <c r="R312" s="13">
        <v>1</v>
      </c>
      <c r="S312" s="11"/>
      <c r="T312" s="1" t="s">
        <v>1289</v>
      </c>
      <c r="U312" s="47"/>
    </row>
    <row r="313" spans="1:21" ht="12.75" customHeight="1" x14ac:dyDescent="0.25">
      <c r="A313" s="1" t="s">
        <v>2558</v>
      </c>
      <c r="B313" s="1" t="s">
        <v>2631</v>
      </c>
      <c r="C313" s="18">
        <v>44974</v>
      </c>
      <c r="D313" s="8">
        <v>-64.47</v>
      </c>
      <c r="E313" s="27">
        <v>0</v>
      </c>
      <c r="F313" s="27">
        <v>-64.47</v>
      </c>
      <c r="G313" s="18">
        <v>44974</v>
      </c>
      <c r="H313" s="1" t="s">
        <v>2561</v>
      </c>
      <c r="I313" s="19">
        <v>1585793</v>
      </c>
      <c r="J313" s="19" t="s">
        <v>1323</v>
      </c>
      <c r="K313" s="19">
        <v>172744</v>
      </c>
      <c r="L313" s="28">
        <v>44979</v>
      </c>
      <c r="M313" s="1" t="s">
        <v>1213</v>
      </c>
      <c r="N313" s="11" t="s">
        <v>1291</v>
      </c>
      <c r="P313" s="12">
        <v>-64.47</v>
      </c>
      <c r="Q313" s="11"/>
      <c r="R313" s="13">
        <v>1</v>
      </c>
      <c r="S313" s="11"/>
      <c r="T313" s="1" t="s">
        <v>1289</v>
      </c>
      <c r="U313" s="47"/>
    </row>
    <row r="314" spans="1:21" ht="12.75" customHeight="1" x14ac:dyDescent="0.25">
      <c r="A314" s="1" t="s">
        <v>2558</v>
      </c>
      <c r="B314" s="1" t="s">
        <v>2632</v>
      </c>
      <c r="C314" s="18">
        <v>44974</v>
      </c>
      <c r="D314" s="8">
        <v>-42.07</v>
      </c>
      <c r="E314" s="27">
        <v>0</v>
      </c>
      <c r="F314" s="27">
        <v>-42.07</v>
      </c>
      <c r="G314" s="18">
        <v>44974</v>
      </c>
      <c r="H314" s="1" t="s">
        <v>2562</v>
      </c>
      <c r="I314" s="19">
        <v>1514684</v>
      </c>
      <c r="J314" s="19" t="s">
        <v>1324</v>
      </c>
      <c r="K314" s="19">
        <v>172744</v>
      </c>
      <c r="L314" s="28">
        <v>44979</v>
      </c>
      <c r="M314" s="1" t="s">
        <v>1213</v>
      </c>
      <c r="N314" s="11" t="s">
        <v>1291</v>
      </c>
      <c r="P314" s="12">
        <v>-42.07</v>
      </c>
      <c r="Q314" s="11"/>
      <c r="R314" s="13">
        <v>1</v>
      </c>
      <c r="S314" s="11"/>
      <c r="T314" s="1" t="s">
        <v>1289</v>
      </c>
      <c r="U314" s="47"/>
    </row>
    <row r="315" spans="1:21" ht="12.75" customHeight="1" x14ac:dyDescent="0.25">
      <c r="A315" s="1" t="s">
        <v>2558</v>
      </c>
      <c r="B315" s="1" t="s">
        <v>2633</v>
      </c>
      <c r="C315" s="18">
        <v>44974</v>
      </c>
      <c r="D315" s="8">
        <v>-78</v>
      </c>
      <c r="E315" s="27">
        <v>0</v>
      </c>
      <c r="F315" s="27">
        <v>-78</v>
      </c>
      <c r="G315" s="18">
        <v>44974</v>
      </c>
      <c r="H315" s="1" t="s">
        <v>2563</v>
      </c>
      <c r="I315" s="19">
        <v>1529947</v>
      </c>
      <c r="J315" s="19" t="s">
        <v>1294</v>
      </c>
      <c r="K315" s="19">
        <v>172744</v>
      </c>
      <c r="L315" s="28">
        <v>44979</v>
      </c>
      <c r="M315" s="1" t="s">
        <v>1213</v>
      </c>
      <c r="N315" s="11" t="s">
        <v>1291</v>
      </c>
      <c r="P315" s="12">
        <v>-39</v>
      </c>
      <c r="Q315" s="11"/>
      <c r="R315" s="13">
        <v>2</v>
      </c>
      <c r="S315" s="11"/>
      <c r="T315" s="1" t="s">
        <v>1289</v>
      </c>
      <c r="U315" s="47"/>
    </row>
    <row r="316" spans="1:21" ht="12.75" customHeight="1" x14ac:dyDescent="0.25">
      <c r="A316" s="1" t="s">
        <v>2558</v>
      </c>
      <c r="B316" s="1" t="s">
        <v>2634</v>
      </c>
      <c r="C316" s="18">
        <v>44977</v>
      </c>
      <c r="D316" s="8">
        <v>-64.47</v>
      </c>
      <c r="E316" s="27">
        <v>0</v>
      </c>
      <c r="F316" s="27">
        <v>-64.47</v>
      </c>
      <c r="G316" s="18">
        <v>44977</v>
      </c>
      <c r="H316" s="1" t="s">
        <v>2564</v>
      </c>
      <c r="I316" s="19">
        <v>1585796</v>
      </c>
      <c r="J316" s="19" t="s">
        <v>1309</v>
      </c>
      <c r="K316" s="19">
        <v>172744</v>
      </c>
      <c r="L316" s="28">
        <v>44979</v>
      </c>
      <c r="M316" s="1" t="s">
        <v>1213</v>
      </c>
      <c r="N316" s="11" t="s">
        <v>1291</v>
      </c>
      <c r="P316" s="12">
        <v>-64.47</v>
      </c>
      <c r="Q316" s="11"/>
      <c r="R316" s="13">
        <v>1</v>
      </c>
      <c r="S316" s="11"/>
      <c r="T316" s="1" t="s">
        <v>1289</v>
      </c>
      <c r="U316" s="47"/>
    </row>
    <row r="317" spans="1:21" ht="12.75" customHeight="1" x14ac:dyDescent="0.25">
      <c r="A317" s="1" t="s">
        <v>2558</v>
      </c>
      <c r="B317" s="1" t="s">
        <v>2635</v>
      </c>
      <c r="C317" s="18">
        <v>44977</v>
      </c>
      <c r="D317" s="8">
        <v>-68.63</v>
      </c>
      <c r="E317" s="27">
        <v>0</v>
      </c>
      <c r="F317" s="27">
        <v>-68.63</v>
      </c>
      <c r="G317" s="18">
        <v>44977</v>
      </c>
      <c r="H317" s="1" t="s">
        <v>2565</v>
      </c>
      <c r="I317" s="19">
        <v>1529951</v>
      </c>
      <c r="J317" s="19" t="s">
        <v>1326</v>
      </c>
      <c r="K317" s="19">
        <v>172744</v>
      </c>
      <c r="L317" s="28">
        <v>44979</v>
      </c>
      <c r="M317" s="1" t="s">
        <v>1213</v>
      </c>
      <c r="N317" s="11" t="s">
        <v>1291</v>
      </c>
      <c r="P317" s="12">
        <v>-68.63</v>
      </c>
      <c r="Q317" s="11"/>
      <c r="R317" s="13">
        <v>1</v>
      </c>
      <c r="S317" s="11"/>
      <c r="T317" s="1" t="s">
        <v>1289</v>
      </c>
      <c r="U317" s="47"/>
    </row>
    <row r="318" spans="1:21" ht="12.75" customHeight="1" x14ac:dyDescent="0.25">
      <c r="A318" s="1" t="s">
        <v>2558</v>
      </c>
      <c r="B318" s="1" t="s">
        <v>2636</v>
      </c>
      <c r="C318" s="18">
        <v>44977</v>
      </c>
      <c r="D318" s="8">
        <v>-64.47</v>
      </c>
      <c r="E318" s="27">
        <v>0</v>
      </c>
      <c r="F318" s="27">
        <v>-64.47</v>
      </c>
      <c r="G318" s="18">
        <v>44977</v>
      </c>
      <c r="H318" s="1" t="s">
        <v>2566</v>
      </c>
      <c r="I318" s="19">
        <v>1585796</v>
      </c>
      <c r="J318" s="19" t="s">
        <v>1309</v>
      </c>
      <c r="K318" s="19">
        <v>172744</v>
      </c>
      <c r="L318" s="28">
        <v>44979</v>
      </c>
      <c r="M318" s="1" t="s">
        <v>1213</v>
      </c>
      <c r="N318" s="11" t="s">
        <v>1291</v>
      </c>
      <c r="P318" s="12">
        <v>-64.47</v>
      </c>
      <c r="Q318" s="11"/>
      <c r="R318" s="13">
        <v>1</v>
      </c>
      <c r="S318" s="11"/>
      <c r="T318" s="1" t="s">
        <v>1289</v>
      </c>
      <c r="U318" s="47"/>
    </row>
    <row r="319" spans="1:21" ht="12.75" customHeight="1" x14ac:dyDescent="0.25">
      <c r="A319" s="1" t="s">
        <v>2558</v>
      </c>
      <c r="B319" s="1" t="s">
        <v>2637</v>
      </c>
      <c r="C319" s="18">
        <v>44975</v>
      </c>
      <c r="D319" s="8">
        <v>-25.55</v>
      </c>
      <c r="E319" s="27">
        <v>0</v>
      </c>
      <c r="F319" s="27">
        <v>-25.55</v>
      </c>
      <c r="G319" s="18">
        <v>44975</v>
      </c>
      <c r="H319" s="1" t="s">
        <v>2567</v>
      </c>
      <c r="I319" s="19">
        <v>1516596</v>
      </c>
      <c r="J319" s="19" t="s">
        <v>1344</v>
      </c>
      <c r="K319" s="19">
        <v>172744</v>
      </c>
      <c r="L319" s="28">
        <v>44979</v>
      </c>
      <c r="M319" s="1" t="s">
        <v>1213</v>
      </c>
      <c r="N319" s="11" t="s">
        <v>1291</v>
      </c>
      <c r="P319" s="12">
        <v>-25.55</v>
      </c>
      <c r="Q319" s="11"/>
      <c r="R319" s="13">
        <v>1</v>
      </c>
      <c r="S319" s="11"/>
      <c r="T319" s="1" t="s">
        <v>1289</v>
      </c>
      <c r="U319" s="47"/>
    </row>
    <row r="320" spans="1:21" ht="12.75" customHeight="1" x14ac:dyDescent="0.25">
      <c r="A320" s="1" t="s">
        <v>2558</v>
      </c>
      <c r="B320" s="1" t="s">
        <v>2638</v>
      </c>
      <c r="C320" s="18">
        <v>44976</v>
      </c>
      <c r="D320" s="8">
        <v>-64.47</v>
      </c>
      <c r="E320" s="27">
        <v>0</v>
      </c>
      <c r="F320" s="27">
        <v>-64.47</v>
      </c>
      <c r="G320" s="18">
        <v>44976</v>
      </c>
      <c r="H320" s="1" t="s">
        <v>2568</v>
      </c>
      <c r="I320" s="19">
        <v>1585796</v>
      </c>
      <c r="J320" s="19" t="s">
        <v>1309</v>
      </c>
      <c r="K320" s="19">
        <v>172744</v>
      </c>
      <c r="L320" s="28">
        <v>44979</v>
      </c>
      <c r="M320" s="1" t="s">
        <v>1213</v>
      </c>
      <c r="N320" s="11" t="s">
        <v>1291</v>
      </c>
      <c r="P320" s="12">
        <v>-64.47</v>
      </c>
      <c r="Q320" s="11"/>
      <c r="R320" s="13">
        <v>1</v>
      </c>
      <c r="S320" s="11"/>
      <c r="T320" s="1" t="s">
        <v>1289</v>
      </c>
      <c r="U320" s="47"/>
    </row>
    <row r="321" spans="1:21" ht="12.75" customHeight="1" x14ac:dyDescent="0.25">
      <c r="A321" s="1" t="s">
        <v>2558</v>
      </c>
      <c r="B321" s="1" t="s">
        <v>2639</v>
      </c>
      <c r="C321" s="18">
        <v>44977</v>
      </c>
      <c r="D321" s="8">
        <v>-70.62</v>
      </c>
      <c r="E321" s="27">
        <v>0</v>
      </c>
      <c r="F321" s="27">
        <v>-70.62</v>
      </c>
      <c r="G321" s="18">
        <v>44977</v>
      </c>
      <c r="H321" s="1" t="s">
        <v>2569</v>
      </c>
      <c r="I321" s="19">
        <v>1585901</v>
      </c>
      <c r="J321" s="19" t="s">
        <v>1347</v>
      </c>
      <c r="K321" s="19">
        <v>172744</v>
      </c>
      <c r="L321" s="28">
        <v>44979</v>
      </c>
      <c r="M321" s="1" t="s">
        <v>1213</v>
      </c>
      <c r="N321" s="11" t="s">
        <v>1291</v>
      </c>
      <c r="P321" s="12">
        <v>-70.62</v>
      </c>
      <c r="Q321" s="11"/>
      <c r="R321" s="13">
        <v>1</v>
      </c>
      <c r="S321" s="11"/>
      <c r="T321" s="1" t="s">
        <v>1289</v>
      </c>
      <c r="U321" s="47"/>
    </row>
    <row r="322" spans="1:21" ht="12.75" customHeight="1" x14ac:dyDescent="0.25">
      <c r="A322" s="1" t="s">
        <v>2558</v>
      </c>
      <c r="B322" s="1" t="s">
        <v>2640</v>
      </c>
      <c r="C322" s="18">
        <v>44977</v>
      </c>
      <c r="D322" s="8">
        <v>-25.55</v>
      </c>
      <c r="E322" s="27">
        <v>0</v>
      </c>
      <c r="F322" s="27">
        <v>-25.55</v>
      </c>
      <c r="G322" s="18">
        <v>44977</v>
      </c>
      <c r="H322" s="1" t="s">
        <v>2570</v>
      </c>
      <c r="I322" s="19">
        <v>1516592</v>
      </c>
      <c r="J322" s="19" t="s">
        <v>1299</v>
      </c>
      <c r="K322" s="19">
        <v>172744</v>
      </c>
      <c r="L322" s="28">
        <v>44979</v>
      </c>
      <c r="M322" s="1" t="s">
        <v>1213</v>
      </c>
      <c r="N322" s="11" t="s">
        <v>1291</v>
      </c>
      <c r="P322" s="12">
        <v>-25.55</v>
      </c>
      <c r="Q322" s="11"/>
      <c r="R322" s="13">
        <v>1</v>
      </c>
      <c r="S322" s="11"/>
      <c r="T322" s="1" t="s">
        <v>1289</v>
      </c>
      <c r="U322" s="47"/>
    </row>
    <row r="323" spans="1:21" ht="12.75" customHeight="1" x14ac:dyDescent="0.25">
      <c r="A323" s="1" t="s">
        <v>2558</v>
      </c>
      <c r="B323" s="1" t="s">
        <v>2641</v>
      </c>
      <c r="C323" s="18">
        <v>44977</v>
      </c>
      <c r="D323" s="8">
        <v>-64.47</v>
      </c>
      <c r="E323" s="27">
        <v>0</v>
      </c>
      <c r="F323" s="27">
        <v>-64.47</v>
      </c>
      <c r="G323" s="18">
        <v>44977</v>
      </c>
      <c r="H323" s="1" t="s">
        <v>2571</v>
      </c>
      <c r="I323" s="19">
        <v>1585797</v>
      </c>
      <c r="J323" s="19" t="s">
        <v>1305</v>
      </c>
      <c r="K323" s="19">
        <v>172744</v>
      </c>
      <c r="L323" s="28">
        <v>44979</v>
      </c>
      <c r="M323" s="1" t="s">
        <v>1213</v>
      </c>
      <c r="N323" s="11" t="s">
        <v>1291</v>
      </c>
      <c r="P323" s="12">
        <v>-64.47</v>
      </c>
      <c r="Q323" s="11"/>
      <c r="R323" s="13">
        <v>1</v>
      </c>
      <c r="S323" s="11"/>
      <c r="T323" s="1" t="s">
        <v>1289</v>
      </c>
      <c r="U323" s="47"/>
    </row>
    <row r="324" spans="1:21" ht="12.75" customHeight="1" x14ac:dyDescent="0.25">
      <c r="A324" s="1" t="s">
        <v>2558</v>
      </c>
      <c r="B324" s="1" t="s">
        <v>2642</v>
      </c>
      <c r="C324" s="18">
        <v>44975</v>
      </c>
      <c r="D324" s="8">
        <v>-38.08</v>
      </c>
      <c r="E324" s="27">
        <v>-9.93</v>
      </c>
      <c r="F324" s="27">
        <v>-28.15</v>
      </c>
      <c r="G324" s="18">
        <v>44975</v>
      </c>
      <c r="H324" s="1" t="s">
        <v>2572</v>
      </c>
      <c r="I324" s="19">
        <v>1593357</v>
      </c>
      <c r="J324" s="19" t="s">
        <v>1302</v>
      </c>
      <c r="K324" s="19">
        <v>172744</v>
      </c>
      <c r="L324" s="28">
        <v>44979</v>
      </c>
      <c r="M324" s="1" t="s">
        <v>1213</v>
      </c>
      <c r="N324" s="11" t="s">
        <v>1298</v>
      </c>
      <c r="P324" s="12">
        <v>-28.15</v>
      </c>
      <c r="Q324" s="11"/>
      <c r="R324" s="13">
        <v>1</v>
      </c>
      <c r="S324" s="11"/>
      <c r="T324" s="1" t="s">
        <v>1289</v>
      </c>
      <c r="U324" s="47"/>
    </row>
    <row r="325" spans="1:21" ht="12.75" customHeight="1" x14ac:dyDescent="0.25">
      <c r="A325" s="1" t="s">
        <v>2558</v>
      </c>
      <c r="B325" s="1" t="s">
        <v>2643</v>
      </c>
      <c r="C325" s="18">
        <v>44977</v>
      </c>
      <c r="D325" s="8">
        <v>-87.6</v>
      </c>
      <c r="E325" s="27">
        <v>-10.25</v>
      </c>
      <c r="F325" s="27">
        <v>-77.349999999999994</v>
      </c>
      <c r="G325" s="18">
        <v>44977</v>
      </c>
      <c r="H325" s="1" t="s">
        <v>2573</v>
      </c>
      <c r="I325" s="19">
        <v>1662420</v>
      </c>
      <c r="J325" s="19" t="s">
        <v>1318</v>
      </c>
      <c r="K325" s="19">
        <v>172744</v>
      </c>
      <c r="L325" s="28">
        <v>44979</v>
      </c>
      <c r="M325" s="1" t="s">
        <v>1213</v>
      </c>
      <c r="N325" s="11" t="s">
        <v>1301</v>
      </c>
      <c r="P325" s="12">
        <v>-77.349999999999994</v>
      </c>
      <c r="Q325" s="11"/>
      <c r="R325" s="13">
        <v>1</v>
      </c>
      <c r="S325" s="11"/>
      <c r="T325" s="1" t="s">
        <v>1289</v>
      </c>
      <c r="U325" s="47"/>
    </row>
    <row r="326" spans="1:21" ht="12.75" customHeight="1" x14ac:dyDescent="0.25">
      <c r="A326" s="1" t="s">
        <v>2558</v>
      </c>
      <c r="B326" s="1" t="s">
        <v>2644</v>
      </c>
      <c r="C326" s="18">
        <v>44977</v>
      </c>
      <c r="D326" s="8">
        <v>-42.07</v>
      </c>
      <c r="E326" s="27">
        <v>0</v>
      </c>
      <c r="F326" s="27">
        <v>-42.07</v>
      </c>
      <c r="G326" s="18">
        <v>44977</v>
      </c>
      <c r="H326" s="1" t="s">
        <v>2574</v>
      </c>
      <c r="I326" s="19">
        <v>1514688</v>
      </c>
      <c r="J326" s="19" t="s">
        <v>1304</v>
      </c>
      <c r="K326" s="19">
        <v>172744</v>
      </c>
      <c r="L326" s="28">
        <v>44979</v>
      </c>
      <c r="M326" s="1" t="s">
        <v>1213</v>
      </c>
      <c r="N326" s="11" t="s">
        <v>1291</v>
      </c>
      <c r="P326" s="12">
        <v>-42.07</v>
      </c>
      <c r="Q326" s="11"/>
      <c r="R326" s="13">
        <v>1</v>
      </c>
      <c r="S326" s="11"/>
      <c r="T326" s="1" t="s">
        <v>1289</v>
      </c>
      <c r="U326" s="47"/>
    </row>
    <row r="327" spans="1:21" ht="12.75" customHeight="1" x14ac:dyDescent="0.25">
      <c r="A327" s="1" t="s">
        <v>2558</v>
      </c>
      <c r="B327" s="1" t="s">
        <v>2645</v>
      </c>
      <c r="C327" s="18">
        <v>44977</v>
      </c>
      <c r="D327" s="8">
        <v>-25.55</v>
      </c>
      <c r="E327" s="27">
        <v>0</v>
      </c>
      <c r="F327" s="27">
        <v>-25.55</v>
      </c>
      <c r="G327" s="18">
        <v>44977</v>
      </c>
      <c r="H327" s="1" t="s">
        <v>2575</v>
      </c>
      <c r="I327" s="19">
        <v>1516592</v>
      </c>
      <c r="J327" s="19" t="s">
        <v>1299</v>
      </c>
      <c r="K327" s="19">
        <v>172744</v>
      </c>
      <c r="L327" s="28">
        <v>44979</v>
      </c>
      <c r="M327" s="1" t="s">
        <v>1213</v>
      </c>
      <c r="N327" s="11" t="s">
        <v>1291</v>
      </c>
      <c r="P327" s="12">
        <v>-25.55</v>
      </c>
      <c r="Q327" s="11"/>
      <c r="R327" s="13">
        <v>1</v>
      </c>
      <c r="S327" s="11"/>
      <c r="T327" s="1" t="s">
        <v>1289</v>
      </c>
      <c r="U327" s="47"/>
    </row>
    <row r="328" spans="1:21" ht="12.75" customHeight="1" x14ac:dyDescent="0.25">
      <c r="A328" s="1" t="s">
        <v>2558</v>
      </c>
      <c r="B328" s="1" t="s">
        <v>2645</v>
      </c>
      <c r="C328" s="18">
        <v>44977</v>
      </c>
      <c r="D328" s="8">
        <v>-25.55</v>
      </c>
      <c r="E328" s="27">
        <v>0</v>
      </c>
      <c r="F328" s="27">
        <v>-25.55</v>
      </c>
      <c r="G328" s="18">
        <v>44977</v>
      </c>
      <c r="H328" s="1" t="s">
        <v>2575</v>
      </c>
      <c r="I328" s="19">
        <v>1516594</v>
      </c>
      <c r="J328" s="19" t="s">
        <v>1313</v>
      </c>
      <c r="K328" s="19">
        <v>172744</v>
      </c>
      <c r="L328" s="28">
        <v>44979</v>
      </c>
      <c r="M328" s="1" t="s">
        <v>1213</v>
      </c>
      <c r="N328" s="11" t="s">
        <v>1291</v>
      </c>
      <c r="P328" s="12">
        <v>-25.55</v>
      </c>
      <c r="Q328" s="11"/>
      <c r="R328" s="13">
        <v>1</v>
      </c>
      <c r="S328" s="11"/>
      <c r="T328" s="1" t="s">
        <v>1289</v>
      </c>
      <c r="U328" s="47"/>
    </row>
    <row r="329" spans="1:21" ht="12.75" customHeight="1" x14ac:dyDescent="0.25">
      <c r="A329" s="1" t="s">
        <v>2558</v>
      </c>
      <c r="B329" s="1" t="s">
        <v>2645</v>
      </c>
      <c r="C329" s="18">
        <v>44977</v>
      </c>
      <c r="D329" s="8">
        <v>-39</v>
      </c>
      <c r="E329" s="27">
        <v>0</v>
      </c>
      <c r="F329" s="27">
        <v>-39</v>
      </c>
      <c r="G329" s="18">
        <v>44977</v>
      </c>
      <c r="H329" s="1" t="s">
        <v>2575</v>
      </c>
      <c r="I329" s="19">
        <v>1529947</v>
      </c>
      <c r="J329" s="19" t="s">
        <v>1294</v>
      </c>
      <c r="K329" s="19">
        <v>172744</v>
      </c>
      <c r="L329" s="28">
        <v>44979</v>
      </c>
      <c r="M329" s="1" t="s">
        <v>1213</v>
      </c>
      <c r="N329" s="11" t="s">
        <v>1291</v>
      </c>
      <c r="P329" s="12">
        <v>-39</v>
      </c>
      <c r="Q329" s="11"/>
      <c r="R329" s="13">
        <v>1</v>
      </c>
      <c r="S329" s="11"/>
      <c r="T329" s="1" t="s">
        <v>1289</v>
      </c>
      <c r="U329" s="47"/>
    </row>
    <row r="330" spans="1:21" ht="12.75" customHeight="1" x14ac:dyDescent="0.25">
      <c r="A330" s="1" t="s">
        <v>2558</v>
      </c>
      <c r="B330" s="1" t="s">
        <v>2645</v>
      </c>
      <c r="C330" s="18">
        <v>44977</v>
      </c>
      <c r="D330" s="8">
        <v>-64.47</v>
      </c>
      <c r="E330" s="27">
        <v>0</v>
      </c>
      <c r="F330" s="27">
        <v>-64.47</v>
      </c>
      <c r="G330" s="18">
        <v>44977</v>
      </c>
      <c r="H330" s="1" t="s">
        <v>2575</v>
      </c>
      <c r="I330" s="19">
        <v>1585794</v>
      </c>
      <c r="J330" s="19" t="s">
        <v>1338</v>
      </c>
      <c r="K330" s="19">
        <v>172744</v>
      </c>
      <c r="L330" s="28">
        <v>44979</v>
      </c>
      <c r="M330" s="1" t="s">
        <v>1213</v>
      </c>
      <c r="N330" s="11" t="s">
        <v>1291</v>
      </c>
      <c r="P330" s="12">
        <v>-64.47</v>
      </c>
      <c r="Q330" s="11"/>
      <c r="R330" s="13">
        <v>1</v>
      </c>
      <c r="S330" s="11"/>
      <c r="T330" s="1" t="s">
        <v>1289</v>
      </c>
      <c r="U330" s="47"/>
    </row>
    <row r="331" spans="1:21" ht="12.75" customHeight="1" x14ac:dyDescent="0.25">
      <c r="A331" s="1" t="s">
        <v>2558</v>
      </c>
      <c r="B331" s="1" t="s">
        <v>2646</v>
      </c>
      <c r="C331" s="18">
        <v>44977</v>
      </c>
      <c r="D331" s="8">
        <v>-96.4</v>
      </c>
      <c r="E331" s="27">
        <v>-10.55</v>
      </c>
      <c r="F331" s="27">
        <v>-85.85</v>
      </c>
      <c r="G331" s="18">
        <v>44977</v>
      </c>
      <c r="H331" s="1" t="s">
        <v>2576</v>
      </c>
      <c r="I331" s="19">
        <v>1662421</v>
      </c>
      <c r="J331" s="19" t="s">
        <v>1300</v>
      </c>
      <c r="K331" s="19">
        <v>172744</v>
      </c>
      <c r="L331" s="28">
        <v>44979</v>
      </c>
      <c r="M331" s="1" t="s">
        <v>1213</v>
      </c>
      <c r="N331" s="11" t="s">
        <v>1301</v>
      </c>
      <c r="P331" s="12">
        <v>-85.85</v>
      </c>
      <c r="Q331" s="11"/>
      <c r="R331" s="13">
        <v>1</v>
      </c>
      <c r="S331" s="11"/>
      <c r="T331" s="1" t="s">
        <v>1289</v>
      </c>
      <c r="U331" s="47"/>
    </row>
    <row r="332" spans="1:21" ht="12.75" customHeight="1" x14ac:dyDescent="0.25">
      <c r="A332" s="1" t="s">
        <v>2558</v>
      </c>
      <c r="B332" s="1" t="s">
        <v>2647</v>
      </c>
      <c r="C332" s="18">
        <v>44977</v>
      </c>
      <c r="D332" s="8">
        <v>-87.6</v>
      </c>
      <c r="E332" s="27">
        <v>-10.25</v>
      </c>
      <c r="F332" s="27">
        <v>-77.349999999999994</v>
      </c>
      <c r="G332" s="18">
        <v>44977</v>
      </c>
      <c r="H332" s="1" t="s">
        <v>2577</v>
      </c>
      <c r="I332" s="19">
        <v>1662420</v>
      </c>
      <c r="J332" s="19" t="s">
        <v>1318</v>
      </c>
      <c r="K332" s="19">
        <v>172744</v>
      </c>
      <c r="L332" s="28">
        <v>44979</v>
      </c>
      <c r="M332" s="1" t="s">
        <v>1213</v>
      </c>
      <c r="N332" s="11" t="s">
        <v>1301</v>
      </c>
      <c r="P332" s="12">
        <v>-77.349999999999994</v>
      </c>
      <c r="Q332" s="11"/>
      <c r="R332" s="13">
        <v>1</v>
      </c>
      <c r="S332" s="11"/>
      <c r="T332" s="1" t="s">
        <v>1289</v>
      </c>
      <c r="U332" s="47"/>
    </row>
    <row r="333" spans="1:21" ht="12.75" customHeight="1" x14ac:dyDescent="0.25">
      <c r="A333" s="1" t="s">
        <v>2558</v>
      </c>
      <c r="B333" s="1" t="s">
        <v>2647</v>
      </c>
      <c r="C333" s="18">
        <v>44977</v>
      </c>
      <c r="D333" s="8">
        <v>-96.399999999999991</v>
      </c>
      <c r="E333" s="27">
        <v>-10.55</v>
      </c>
      <c r="F333" s="27">
        <v>-85.85</v>
      </c>
      <c r="G333" s="18">
        <v>44977</v>
      </c>
      <c r="H333" s="1" t="s">
        <v>2577</v>
      </c>
      <c r="I333" s="19">
        <v>1662421</v>
      </c>
      <c r="J333" s="19" t="s">
        <v>1300</v>
      </c>
      <c r="K333" s="19">
        <v>172744</v>
      </c>
      <c r="L333" s="28">
        <v>44979</v>
      </c>
      <c r="M333" s="1" t="s">
        <v>1213</v>
      </c>
      <c r="N333" s="11" t="s">
        <v>1301</v>
      </c>
      <c r="P333" s="12">
        <v>-85.85</v>
      </c>
      <c r="Q333" s="11"/>
      <c r="R333" s="13">
        <v>1</v>
      </c>
      <c r="S333" s="11"/>
      <c r="T333" s="1" t="s">
        <v>1289</v>
      </c>
      <c r="U333" s="47"/>
    </row>
    <row r="334" spans="1:21" ht="12.75" customHeight="1" x14ac:dyDescent="0.25">
      <c r="A334" s="1" t="s">
        <v>2558</v>
      </c>
      <c r="B334" s="1" t="s">
        <v>2648</v>
      </c>
      <c r="C334" s="18">
        <v>44977</v>
      </c>
      <c r="D334" s="8">
        <v>-70.62</v>
      </c>
      <c r="E334" s="27">
        <v>0</v>
      </c>
      <c r="F334" s="27">
        <v>-70.62</v>
      </c>
      <c r="G334" s="18">
        <v>44977</v>
      </c>
      <c r="H334" s="1" t="s">
        <v>2578</v>
      </c>
      <c r="I334" s="19">
        <v>1585901</v>
      </c>
      <c r="J334" s="19" t="s">
        <v>1347</v>
      </c>
      <c r="K334" s="19">
        <v>172744</v>
      </c>
      <c r="L334" s="28">
        <v>44979</v>
      </c>
      <c r="M334" s="1" t="s">
        <v>1213</v>
      </c>
      <c r="N334" s="11" t="s">
        <v>1291</v>
      </c>
      <c r="P334" s="12">
        <v>-70.62</v>
      </c>
      <c r="Q334" s="11"/>
      <c r="R334" s="13">
        <v>1</v>
      </c>
      <c r="S334" s="11"/>
      <c r="T334" s="1" t="s">
        <v>1289</v>
      </c>
      <c r="U334" s="47"/>
    </row>
    <row r="335" spans="1:21" ht="12.75" customHeight="1" x14ac:dyDescent="0.25">
      <c r="A335" s="1" t="s">
        <v>2558</v>
      </c>
      <c r="B335" s="1" t="s">
        <v>2649</v>
      </c>
      <c r="C335" s="18">
        <v>44974</v>
      </c>
      <c r="D335" s="8">
        <v>-25.55</v>
      </c>
      <c r="E335" s="27">
        <v>0</v>
      </c>
      <c r="F335" s="27">
        <v>-25.55</v>
      </c>
      <c r="G335" s="18">
        <v>44974</v>
      </c>
      <c r="H335" s="1" t="s">
        <v>2579</v>
      </c>
      <c r="I335" s="19">
        <v>1516594</v>
      </c>
      <c r="J335" s="19" t="s">
        <v>1313</v>
      </c>
      <c r="K335" s="19">
        <v>172744</v>
      </c>
      <c r="L335" s="28">
        <v>44979</v>
      </c>
      <c r="M335" s="1" t="s">
        <v>1213</v>
      </c>
      <c r="N335" s="11" t="s">
        <v>1291</v>
      </c>
      <c r="P335" s="12">
        <v>-25.55</v>
      </c>
      <c r="Q335" s="11"/>
      <c r="R335" s="13">
        <v>1</v>
      </c>
      <c r="S335" s="11"/>
      <c r="T335" s="1" t="s">
        <v>1289</v>
      </c>
      <c r="U335" s="47"/>
    </row>
    <row r="336" spans="1:21" ht="12.75" customHeight="1" x14ac:dyDescent="0.25">
      <c r="A336" s="1" t="s">
        <v>2558</v>
      </c>
      <c r="B336" s="1" t="s">
        <v>2649</v>
      </c>
      <c r="C336" s="18">
        <v>44974</v>
      </c>
      <c r="D336" s="8">
        <v>-128.94</v>
      </c>
      <c r="E336" s="27">
        <v>0</v>
      </c>
      <c r="F336" s="27">
        <v>-128.94</v>
      </c>
      <c r="G336" s="18">
        <v>44974</v>
      </c>
      <c r="H336" s="1" t="s">
        <v>2579</v>
      </c>
      <c r="I336" s="19">
        <v>1585796</v>
      </c>
      <c r="J336" s="19" t="s">
        <v>1309</v>
      </c>
      <c r="K336" s="19">
        <v>172744</v>
      </c>
      <c r="L336" s="28">
        <v>44979</v>
      </c>
      <c r="M336" s="1" t="s">
        <v>1213</v>
      </c>
      <c r="N336" s="11" t="s">
        <v>1291</v>
      </c>
      <c r="P336" s="12">
        <v>-64.47</v>
      </c>
      <c r="Q336" s="11"/>
      <c r="R336" s="13">
        <v>2</v>
      </c>
      <c r="S336" s="11"/>
      <c r="T336" s="1" t="s">
        <v>1289</v>
      </c>
      <c r="U336" s="47"/>
    </row>
    <row r="337" spans="1:21" ht="12.75" customHeight="1" x14ac:dyDescent="0.25">
      <c r="A337" s="1" t="s">
        <v>2558</v>
      </c>
      <c r="B337" s="1" t="s">
        <v>2649</v>
      </c>
      <c r="C337" s="18">
        <v>44974</v>
      </c>
      <c r="D337" s="8">
        <v>-70.62</v>
      </c>
      <c r="E337" s="27">
        <v>0</v>
      </c>
      <c r="F337" s="27">
        <v>-70.62</v>
      </c>
      <c r="G337" s="18">
        <v>44974</v>
      </c>
      <c r="H337" s="1" t="s">
        <v>2579</v>
      </c>
      <c r="I337" s="19">
        <v>1585900</v>
      </c>
      <c r="J337" s="19" t="s">
        <v>1320</v>
      </c>
      <c r="K337" s="19">
        <v>172744</v>
      </c>
      <c r="L337" s="28">
        <v>44979</v>
      </c>
      <c r="M337" s="1" t="s">
        <v>1213</v>
      </c>
      <c r="N337" s="11" t="s">
        <v>1291</v>
      </c>
      <c r="P337" s="12">
        <v>-70.62</v>
      </c>
      <c r="Q337" s="11"/>
      <c r="R337" s="13">
        <v>1</v>
      </c>
      <c r="S337" s="11"/>
      <c r="T337" s="1" t="s">
        <v>1289</v>
      </c>
      <c r="U337" s="47"/>
    </row>
    <row r="338" spans="1:21" ht="12.75" customHeight="1" x14ac:dyDescent="0.25">
      <c r="A338" s="1" t="s">
        <v>2558</v>
      </c>
      <c r="B338" s="1" t="s">
        <v>2650</v>
      </c>
      <c r="C338" s="18">
        <v>44974</v>
      </c>
      <c r="D338" s="8">
        <v>-96.4</v>
      </c>
      <c r="E338" s="27">
        <v>-10.55</v>
      </c>
      <c r="F338" s="27">
        <v>-85.85</v>
      </c>
      <c r="G338" s="18">
        <v>44974</v>
      </c>
      <c r="H338" s="1" t="s">
        <v>2580</v>
      </c>
      <c r="I338" s="19">
        <v>1662422</v>
      </c>
      <c r="J338" s="19" t="s">
        <v>1327</v>
      </c>
      <c r="K338" s="19">
        <v>172744</v>
      </c>
      <c r="L338" s="28">
        <v>44979</v>
      </c>
      <c r="M338" s="1" t="s">
        <v>1213</v>
      </c>
      <c r="N338" s="11" t="s">
        <v>1301</v>
      </c>
      <c r="P338" s="12">
        <v>-85.85</v>
      </c>
      <c r="Q338" s="11"/>
      <c r="R338" s="13">
        <v>1</v>
      </c>
      <c r="S338" s="11"/>
      <c r="T338" s="1" t="s">
        <v>1289</v>
      </c>
      <c r="U338" s="47"/>
    </row>
    <row r="339" spans="1:21" ht="12.75" customHeight="1" x14ac:dyDescent="0.25">
      <c r="A339" s="1" t="s">
        <v>2558</v>
      </c>
      <c r="B339" s="1" t="s">
        <v>2651</v>
      </c>
      <c r="C339" s="18">
        <v>44977</v>
      </c>
      <c r="D339" s="8">
        <v>-25.55</v>
      </c>
      <c r="E339" s="27">
        <v>0</v>
      </c>
      <c r="F339" s="27">
        <v>-25.55</v>
      </c>
      <c r="G339" s="18">
        <v>44977</v>
      </c>
      <c r="H339" s="1" t="s">
        <v>2581</v>
      </c>
      <c r="I339" s="19">
        <v>1516592</v>
      </c>
      <c r="J339" s="19" t="s">
        <v>1299</v>
      </c>
      <c r="K339" s="19">
        <v>172744</v>
      </c>
      <c r="L339" s="28">
        <v>44979</v>
      </c>
      <c r="M339" s="1" t="s">
        <v>1213</v>
      </c>
      <c r="N339" s="11" t="s">
        <v>1291</v>
      </c>
      <c r="P339" s="12">
        <v>-25.55</v>
      </c>
      <c r="Q339" s="11"/>
      <c r="R339" s="13">
        <v>1</v>
      </c>
      <c r="S339" s="11"/>
      <c r="T339" s="1" t="s">
        <v>1289</v>
      </c>
      <c r="U339" s="47"/>
    </row>
    <row r="340" spans="1:21" ht="12.75" customHeight="1" x14ac:dyDescent="0.25">
      <c r="A340" s="1" t="s">
        <v>2558</v>
      </c>
      <c r="B340" s="1" t="s">
        <v>2652</v>
      </c>
      <c r="C340" s="18">
        <v>44977</v>
      </c>
      <c r="D340" s="8">
        <v>-126.11999999999999</v>
      </c>
      <c r="E340" s="27">
        <v>-31.319999999999993</v>
      </c>
      <c r="F340" s="27">
        <v>-94.8</v>
      </c>
      <c r="G340" s="18">
        <v>44977</v>
      </c>
      <c r="H340" s="1" t="s">
        <v>2582</v>
      </c>
      <c r="I340" s="19">
        <v>1593359</v>
      </c>
      <c r="J340" s="19" t="s">
        <v>1316</v>
      </c>
      <c r="K340" s="19">
        <v>172744</v>
      </c>
      <c r="L340" s="28">
        <v>44979</v>
      </c>
      <c r="M340" s="1" t="s">
        <v>1213</v>
      </c>
      <c r="N340" s="11" t="s">
        <v>1298</v>
      </c>
      <c r="P340" s="12">
        <v>-31.6</v>
      </c>
      <c r="Q340" s="11"/>
      <c r="R340" s="13">
        <v>2.9999999999999996</v>
      </c>
      <c r="S340" s="11"/>
      <c r="T340" s="1" t="s">
        <v>1289</v>
      </c>
      <c r="U340" s="47"/>
    </row>
    <row r="341" spans="1:21" ht="12.75" customHeight="1" x14ac:dyDescent="0.25">
      <c r="A341" s="1" t="s">
        <v>2558</v>
      </c>
      <c r="B341" s="1" t="s">
        <v>2652</v>
      </c>
      <c r="C341" s="18">
        <v>44977</v>
      </c>
      <c r="D341" s="8">
        <v>-96.399999999999991</v>
      </c>
      <c r="E341" s="27">
        <v>-10.55</v>
      </c>
      <c r="F341" s="27">
        <v>-85.85</v>
      </c>
      <c r="G341" s="18">
        <v>44977</v>
      </c>
      <c r="H341" s="1" t="s">
        <v>2582</v>
      </c>
      <c r="I341" s="19">
        <v>1662421</v>
      </c>
      <c r="J341" s="19" t="s">
        <v>1300</v>
      </c>
      <c r="K341" s="19">
        <v>172744</v>
      </c>
      <c r="L341" s="28">
        <v>44979</v>
      </c>
      <c r="M341" s="1" t="s">
        <v>1213</v>
      </c>
      <c r="N341" s="11" t="s">
        <v>1301</v>
      </c>
      <c r="P341" s="12">
        <v>-85.85</v>
      </c>
      <c r="Q341" s="11"/>
      <c r="R341" s="13">
        <v>1</v>
      </c>
      <c r="S341" s="11"/>
      <c r="T341" s="1" t="s">
        <v>1289</v>
      </c>
      <c r="U341" s="47"/>
    </row>
    <row r="342" spans="1:21" ht="12.75" customHeight="1" x14ac:dyDescent="0.25">
      <c r="A342" s="1" t="s">
        <v>2558</v>
      </c>
      <c r="B342" s="1" t="s">
        <v>2653</v>
      </c>
      <c r="C342" s="18">
        <v>44974</v>
      </c>
      <c r="D342" s="8">
        <v>-96.4</v>
      </c>
      <c r="E342" s="27">
        <v>-10.55</v>
      </c>
      <c r="F342" s="27">
        <v>-85.85</v>
      </c>
      <c r="G342" s="18">
        <v>44974</v>
      </c>
      <c r="H342" s="1" t="s">
        <v>2583</v>
      </c>
      <c r="I342" s="19">
        <v>1662422</v>
      </c>
      <c r="J342" s="19" t="s">
        <v>1327</v>
      </c>
      <c r="K342" s="19">
        <v>172744</v>
      </c>
      <c r="L342" s="28">
        <v>44979</v>
      </c>
      <c r="M342" s="1" t="s">
        <v>1213</v>
      </c>
      <c r="N342" s="11" t="s">
        <v>1301</v>
      </c>
      <c r="P342" s="12">
        <v>-85.85</v>
      </c>
      <c r="Q342" s="11"/>
      <c r="R342" s="13">
        <v>1</v>
      </c>
      <c r="S342" s="11"/>
      <c r="T342" s="1" t="s">
        <v>1289</v>
      </c>
      <c r="U342" s="47"/>
    </row>
    <row r="343" spans="1:21" ht="12.75" customHeight="1" x14ac:dyDescent="0.25">
      <c r="A343" s="1" t="s">
        <v>2558</v>
      </c>
      <c r="B343" s="1" t="s">
        <v>2654</v>
      </c>
      <c r="C343" s="18">
        <v>44974</v>
      </c>
      <c r="D343" s="8">
        <v>-51.1</v>
      </c>
      <c r="E343" s="27">
        <v>0</v>
      </c>
      <c r="F343" s="27">
        <v>-51.1</v>
      </c>
      <c r="G343" s="18">
        <v>44974</v>
      </c>
      <c r="H343" s="1" t="s">
        <v>2584</v>
      </c>
      <c r="I343" s="19">
        <v>1516594</v>
      </c>
      <c r="J343" s="19" t="s">
        <v>1313</v>
      </c>
      <c r="K343" s="19">
        <v>172744</v>
      </c>
      <c r="L343" s="28">
        <v>44979</v>
      </c>
      <c r="M343" s="1" t="s">
        <v>1213</v>
      </c>
      <c r="N343" s="11" t="s">
        <v>1291</v>
      </c>
      <c r="P343" s="12">
        <v>-25.55</v>
      </c>
      <c r="Q343" s="11"/>
      <c r="R343" s="13">
        <v>2</v>
      </c>
      <c r="S343" s="11"/>
      <c r="T343" s="1" t="s">
        <v>1289</v>
      </c>
      <c r="U343" s="47"/>
    </row>
    <row r="344" spans="1:21" ht="12.75" customHeight="1" x14ac:dyDescent="0.25">
      <c r="A344" s="1" t="s">
        <v>2558</v>
      </c>
      <c r="B344" s="1" t="s">
        <v>2654</v>
      </c>
      <c r="C344" s="18">
        <v>44974</v>
      </c>
      <c r="D344" s="8">
        <v>-39</v>
      </c>
      <c r="E344" s="27">
        <v>0</v>
      </c>
      <c r="F344" s="27">
        <v>-39</v>
      </c>
      <c r="G344" s="18">
        <v>44974</v>
      </c>
      <c r="H344" s="1" t="s">
        <v>2584</v>
      </c>
      <c r="I344" s="19">
        <v>1529946</v>
      </c>
      <c r="J344" s="19" t="s">
        <v>1306</v>
      </c>
      <c r="K344" s="19">
        <v>172744</v>
      </c>
      <c r="L344" s="28">
        <v>44979</v>
      </c>
      <c r="M344" s="1" t="s">
        <v>1213</v>
      </c>
      <c r="N344" s="11" t="s">
        <v>1291</v>
      </c>
      <c r="P344" s="12">
        <v>-39</v>
      </c>
      <c r="Q344" s="11"/>
      <c r="R344" s="13">
        <v>1</v>
      </c>
      <c r="S344" s="11"/>
      <c r="T344" s="1" t="s">
        <v>1289</v>
      </c>
      <c r="U344" s="47"/>
    </row>
    <row r="345" spans="1:21" ht="12.75" customHeight="1" x14ac:dyDescent="0.25">
      <c r="A345" s="1" t="s">
        <v>2558</v>
      </c>
      <c r="B345" s="1" t="s">
        <v>2655</v>
      </c>
      <c r="C345" s="18">
        <v>44977</v>
      </c>
      <c r="D345" s="8">
        <v>-96.4</v>
      </c>
      <c r="E345" s="27">
        <v>-10.55</v>
      </c>
      <c r="F345" s="27">
        <v>-85.85</v>
      </c>
      <c r="G345" s="18">
        <v>44977</v>
      </c>
      <c r="H345" s="1" t="s">
        <v>2585</v>
      </c>
      <c r="I345" s="19">
        <v>1662422</v>
      </c>
      <c r="J345" s="19" t="s">
        <v>1327</v>
      </c>
      <c r="K345" s="19">
        <v>172744</v>
      </c>
      <c r="L345" s="28">
        <v>44979</v>
      </c>
      <c r="M345" s="1" t="s">
        <v>1213</v>
      </c>
      <c r="N345" s="11" t="s">
        <v>1301</v>
      </c>
      <c r="P345" s="12">
        <v>-85.85</v>
      </c>
      <c r="Q345" s="11"/>
      <c r="R345" s="13">
        <v>1</v>
      </c>
      <c r="S345" s="11"/>
      <c r="T345" s="1" t="s">
        <v>1289</v>
      </c>
      <c r="U345" s="47"/>
    </row>
    <row r="346" spans="1:21" ht="12.75" customHeight="1" x14ac:dyDescent="0.25">
      <c r="A346" s="1" t="s">
        <v>2558</v>
      </c>
      <c r="B346" s="1" t="s">
        <v>2656</v>
      </c>
      <c r="C346" s="18">
        <v>44974</v>
      </c>
      <c r="D346" s="8">
        <v>-39</v>
      </c>
      <c r="E346" s="27">
        <v>0</v>
      </c>
      <c r="F346" s="27">
        <v>-39</v>
      </c>
      <c r="G346" s="18">
        <v>44974</v>
      </c>
      <c r="H346" s="1" t="s">
        <v>2586</v>
      </c>
      <c r="I346" s="19">
        <v>1529947</v>
      </c>
      <c r="J346" s="19" t="s">
        <v>1294</v>
      </c>
      <c r="K346" s="19">
        <v>172744</v>
      </c>
      <c r="L346" s="28">
        <v>44979</v>
      </c>
      <c r="M346" s="1" t="s">
        <v>1213</v>
      </c>
      <c r="N346" s="11" t="s">
        <v>1291</v>
      </c>
      <c r="P346" s="12">
        <v>-39</v>
      </c>
      <c r="Q346" s="11"/>
      <c r="R346" s="13">
        <v>1</v>
      </c>
      <c r="S346" s="11"/>
      <c r="T346" s="1" t="s">
        <v>1289</v>
      </c>
      <c r="U346" s="47"/>
    </row>
    <row r="347" spans="1:21" ht="12.75" customHeight="1" x14ac:dyDescent="0.25">
      <c r="A347" s="1" t="s">
        <v>2558</v>
      </c>
      <c r="B347" s="1" t="s">
        <v>2656</v>
      </c>
      <c r="C347" s="18">
        <v>44974</v>
      </c>
      <c r="D347" s="8">
        <v>-64.47</v>
      </c>
      <c r="E347" s="27">
        <v>0</v>
      </c>
      <c r="F347" s="27">
        <v>-64.47</v>
      </c>
      <c r="G347" s="18">
        <v>44974</v>
      </c>
      <c r="H347" s="1" t="s">
        <v>2586</v>
      </c>
      <c r="I347" s="19">
        <v>1585797</v>
      </c>
      <c r="J347" s="19" t="s">
        <v>1305</v>
      </c>
      <c r="K347" s="19">
        <v>172744</v>
      </c>
      <c r="L347" s="28">
        <v>44979</v>
      </c>
      <c r="M347" s="1" t="s">
        <v>1213</v>
      </c>
      <c r="N347" s="11" t="s">
        <v>1291</v>
      </c>
      <c r="P347" s="12">
        <v>-64.47</v>
      </c>
      <c r="Q347" s="11"/>
      <c r="R347" s="13">
        <v>1</v>
      </c>
      <c r="S347" s="11"/>
      <c r="T347" s="1" t="s">
        <v>1289</v>
      </c>
      <c r="U347" s="47"/>
    </row>
    <row r="348" spans="1:21" ht="12.75" customHeight="1" x14ac:dyDescent="0.25">
      <c r="A348" s="1" t="s">
        <v>2558</v>
      </c>
      <c r="B348" s="1" t="s">
        <v>2657</v>
      </c>
      <c r="C348" s="18">
        <v>44974</v>
      </c>
      <c r="D348" s="8">
        <v>-77.22</v>
      </c>
      <c r="E348" s="27">
        <v>-25.770000000000003</v>
      </c>
      <c r="F348" s="27">
        <v>-51.45</v>
      </c>
      <c r="G348" s="18">
        <v>44974</v>
      </c>
      <c r="H348" s="1" t="s">
        <v>2587</v>
      </c>
      <c r="I348" s="19">
        <v>1408977</v>
      </c>
      <c r="J348" s="19" t="s">
        <v>1312</v>
      </c>
      <c r="K348" s="19">
        <v>172744</v>
      </c>
      <c r="L348" s="28">
        <v>44979</v>
      </c>
      <c r="M348" s="1" t="s">
        <v>1213</v>
      </c>
      <c r="N348" s="11" t="s">
        <v>1311</v>
      </c>
      <c r="P348" s="12">
        <v>-17.149999999999999</v>
      </c>
      <c r="Q348" s="11"/>
      <c r="R348" s="13">
        <v>3.0000000000000004</v>
      </c>
      <c r="S348" s="11"/>
      <c r="T348" s="1" t="s">
        <v>1289</v>
      </c>
      <c r="U348" s="47"/>
    </row>
    <row r="349" spans="1:21" ht="12.75" customHeight="1" x14ac:dyDescent="0.25">
      <c r="A349" s="1" t="s">
        <v>2558</v>
      </c>
      <c r="B349" s="1" t="s">
        <v>2657</v>
      </c>
      <c r="C349" s="18">
        <v>44974</v>
      </c>
      <c r="D349" s="8">
        <v>-87.6</v>
      </c>
      <c r="E349" s="27">
        <v>-10.25</v>
      </c>
      <c r="F349" s="27">
        <v>-77.349999999999994</v>
      </c>
      <c r="G349" s="18">
        <v>44974</v>
      </c>
      <c r="H349" s="1" t="s">
        <v>2587</v>
      </c>
      <c r="I349" s="19">
        <v>1662420</v>
      </c>
      <c r="J349" s="19" t="s">
        <v>1318</v>
      </c>
      <c r="K349" s="19">
        <v>172744</v>
      </c>
      <c r="L349" s="28">
        <v>44979</v>
      </c>
      <c r="M349" s="1" t="s">
        <v>1213</v>
      </c>
      <c r="N349" s="11" t="s">
        <v>1301</v>
      </c>
      <c r="P349" s="12">
        <v>-77.349999999999994</v>
      </c>
      <c r="Q349" s="11"/>
      <c r="R349" s="13">
        <v>1</v>
      </c>
      <c r="S349" s="11"/>
      <c r="T349" s="1" t="s">
        <v>1289</v>
      </c>
      <c r="U349" s="47"/>
    </row>
    <row r="350" spans="1:21" ht="12.75" customHeight="1" x14ac:dyDescent="0.25">
      <c r="A350" s="1" t="s">
        <v>2558</v>
      </c>
      <c r="B350" s="1" t="s">
        <v>2658</v>
      </c>
      <c r="C350" s="18">
        <v>44974</v>
      </c>
      <c r="D350" s="8">
        <v>-70.62</v>
      </c>
      <c r="E350" s="27">
        <v>0</v>
      </c>
      <c r="F350" s="27">
        <v>-70.62</v>
      </c>
      <c r="G350" s="18">
        <v>44974</v>
      </c>
      <c r="H350" s="1" t="s">
        <v>2588</v>
      </c>
      <c r="I350" s="19">
        <v>1585902</v>
      </c>
      <c r="J350" s="19" t="s">
        <v>1343</v>
      </c>
      <c r="K350" s="19">
        <v>172744</v>
      </c>
      <c r="L350" s="28">
        <v>44979</v>
      </c>
      <c r="M350" s="1" t="s">
        <v>1213</v>
      </c>
      <c r="N350" s="11" t="s">
        <v>1291</v>
      </c>
      <c r="P350" s="12">
        <v>-70.62</v>
      </c>
      <c r="Q350" s="11"/>
      <c r="R350" s="13">
        <v>1</v>
      </c>
      <c r="S350" s="11"/>
      <c r="T350" s="1" t="s">
        <v>1289</v>
      </c>
      <c r="U350" s="47"/>
    </row>
    <row r="351" spans="1:21" ht="12.75" customHeight="1" x14ac:dyDescent="0.25">
      <c r="A351" s="1" t="s">
        <v>2558</v>
      </c>
      <c r="B351" s="1" t="s">
        <v>2659</v>
      </c>
      <c r="C351" s="18">
        <v>44977</v>
      </c>
      <c r="D351" s="8">
        <v>-250.48</v>
      </c>
      <c r="E351" s="27">
        <v>-61.1</v>
      </c>
      <c r="F351" s="27">
        <v>-189.38</v>
      </c>
      <c r="G351" s="18">
        <v>44977</v>
      </c>
      <c r="H351" s="1" t="s">
        <v>2589</v>
      </c>
      <c r="I351" s="19">
        <v>1408973</v>
      </c>
      <c r="J351" s="19" t="s">
        <v>1310</v>
      </c>
      <c r="K351" s="19">
        <v>172744</v>
      </c>
      <c r="L351" s="28">
        <v>44979</v>
      </c>
      <c r="M351" s="1" t="s">
        <v>1213</v>
      </c>
      <c r="N351" s="11" t="s">
        <v>1311</v>
      </c>
      <c r="P351" s="12">
        <v>-37.880000000000003</v>
      </c>
      <c r="Q351" s="11"/>
      <c r="R351" s="13">
        <v>4.9994720168954592</v>
      </c>
      <c r="S351" s="11"/>
      <c r="T351" s="1" t="s">
        <v>1289</v>
      </c>
      <c r="U351" s="47"/>
    </row>
    <row r="352" spans="1:21" ht="12.75" customHeight="1" x14ac:dyDescent="0.25">
      <c r="A352" s="1" t="s">
        <v>2558</v>
      </c>
      <c r="B352" s="1" t="s">
        <v>2659</v>
      </c>
      <c r="C352" s="18">
        <v>44977</v>
      </c>
      <c r="D352" s="8">
        <v>-51.48</v>
      </c>
      <c r="E352" s="27">
        <v>-17.18</v>
      </c>
      <c r="F352" s="27">
        <v>-34.299999999999997</v>
      </c>
      <c r="G352" s="18">
        <v>44977</v>
      </c>
      <c r="H352" s="1" t="s">
        <v>2589</v>
      </c>
      <c r="I352" s="19">
        <v>1408977</v>
      </c>
      <c r="J352" s="19" t="s">
        <v>1312</v>
      </c>
      <c r="K352" s="19">
        <v>172744</v>
      </c>
      <c r="L352" s="28">
        <v>44979</v>
      </c>
      <c r="M352" s="1" t="s">
        <v>1213</v>
      </c>
      <c r="N352" s="11" t="s">
        <v>1311</v>
      </c>
      <c r="P352" s="12">
        <v>-17.149999999999999</v>
      </c>
      <c r="Q352" s="11"/>
      <c r="R352" s="13">
        <v>2</v>
      </c>
      <c r="S352" s="11"/>
      <c r="T352" s="1" t="s">
        <v>1289</v>
      </c>
      <c r="U352" s="47"/>
    </row>
    <row r="353" spans="1:21" ht="12.75" customHeight="1" x14ac:dyDescent="0.25">
      <c r="A353" s="1" t="s">
        <v>2558</v>
      </c>
      <c r="B353" s="1" t="s">
        <v>2660</v>
      </c>
      <c r="C353" s="18">
        <v>44974</v>
      </c>
      <c r="D353" s="8">
        <v>-96.4</v>
      </c>
      <c r="E353" s="27">
        <v>-10.55</v>
      </c>
      <c r="F353" s="27">
        <v>-85.85</v>
      </c>
      <c r="G353" s="18">
        <v>44974</v>
      </c>
      <c r="H353" s="1" t="s">
        <v>2590</v>
      </c>
      <c r="I353" s="19">
        <v>1662421</v>
      </c>
      <c r="J353" s="19" t="s">
        <v>1300</v>
      </c>
      <c r="K353" s="19">
        <v>172744</v>
      </c>
      <c r="L353" s="28">
        <v>44979</v>
      </c>
      <c r="M353" s="1" t="s">
        <v>1213</v>
      </c>
      <c r="N353" s="11" t="s">
        <v>1301</v>
      </c>
      <c r="P353" s="12">
        <v>-85.85</v>
      </c>
      <c r="Q353" s="11"/>
      <c r="R353" s="13">
        <v>1</v>
      </c>
      <c r="S353" s="11"/>
      <c r="T353" s="1" t="s">
        <v>1289</v>
      </c>
      <c r="U353" s="47"/>
    </row>
    <row r="354" spans="1:21" ht="12.75" customHeight="1" x14ac:dyDescent="0.25">
      <c r="A354" s="1" t="s">
        <v>2558</v>
      </c>
      <c r="B354" s="1" t="s">
        <v>2661</v>
      </c>
      <c r="C354" s="18">
        <v>44974</v>
      </c>
      <c r="D354" s="8">
        <v>-64.47</v>
      </c>
      <c r="E354" s="27">
        <v>0</v>
      </c>
      <c r="F354" s="27">
        <v>-64.47</v>
      </c>
      <c r="G354" s="18">
        <v>44974</v>
      </c>
      <c r="H354" s="1" t="s">
        <v>2591</v>
      </c>
      <c r="I354" s="19">
        <v>1585795</v>
      </c>
      <c r="J354" s="19" t="s">
        <v>1290</v>
      </c>
      <c r="K354" s="19">
        <v>172744</v>
      </c>
      <c r="L354" s="28">
        <v>44979</v>
      </c>
      <c r="M354" s="1" t="s">
        <v>1213</v>
      </c>
      <c r="N354" s="11" t="s">
        <v>1291</v>
      </c>
      <c r="P354" s="12">
        <v>-64.47</v>
      </c>
      <c r="Q354" s="11"/>
      <c r="R354" s="13">
        <v>1</v>
      </c>
      <c r="S354" s="11"/>
      <c r="T354" s="1" t="s">
        <v>1289</v>
      </c>
      <c r="U354" s="47"/>
    </row>
    <row r="355" spans="1:21" ht="12.75" customHeight="1" x14ac:dyDescent="0.25">
      <c r="A355" s="1" t="s">
        <v>2558</v>
      </c>
      <c r="B355" s="1" t="s">
        <v>2662</v>
      </c>
      <c r="C355" s="18">
        <v>44977</v>
      </c>
      <c r="D355" s="8">
        <v>-25.74</v>
      </c>
      <c r="E355" s="27">
        <v>-8.59</v>
      </c>
      <c r="F355" s="27">
        <v>-17.149999999999999</v>
      </c>
      <c r="G355" s="18">
        <v>44977</v>
      </c>
      <c r="H355" s="1" t="s">
        <v>2592</v>
      </c>
      <c r="I355" s="19">
        <v>1408974</v>
      </c>
      <c r="J355" s="19" t="s">
        <v>1333</v>
      </c>
      <c r="K355" s="19">
        <v>172744</v>
      </c>
      <c r="L355" s="28">
        <v>44979</v>
      </c>
      <c r="M355" s="1" t="s">
        <v>1213</v>
      </c>
      <c r="N355" s="11" t="s">
        <v>1311</v>
      </c>
      <c r="P355" s="12">
        <v>-17.149999999999999</v>
      </c>
      <c r="Q355" s="11"/>
      <c r="R355" s="13">
        <v>1</v>
      </c>
      <c r="S355" s="11"/>
      <c r="T355" s="1" t="s">
        <v>1289</v>
      </c>
      <c r="U355" s="47"/>
    </row>
    <row r="356" spans="1:21" ht="12.75" customHeight="1" x14ac:dyDescent="0.25">
      <c r="A356" s="1" t="s">
        <v>2558</v>
      </c>
      <c r="B356" s="1" t="s">
        <v>2662</v>
      </c>
      <c r="C356" s="18">
        <v>44977</v>
      </c>
      <c r="D356" s="8">
        <v>-25.74</v>
      </c>
      <c r="E356" s="27">
        <v>-8.59</v>
      </c>
      <c r="F356" s="27">
        <v>-17.149999999999999</v>
      </c>
      <c r="G356" s="18">
        <v>44977</v>
      </c>
      <c r="H356" s="1" t="s">
        <v>2592</v>
      </c>
      <c r="I356" s="19">
        <v>1408975</v>
      </c>
      <c r="J356" s="19" t="s">
        <v>1335</v>
      </c>
      <c r="K356" s="19">
        <v>172744</v>
      </c>
      <c r="L356" s="28">
        <v>44979</v>
      </c>
      <c r="M356" s="1" t="s">
        <v>1213</v>
      </c>
      <c r="N356" s="11" t="s">
        <v>1311</v>
      </c>
      <c r="P356" s="12">
        <v>-17.149999999999999</v>
      </c>
      <c r="Q356" s="11"/>
      <c r="R356" s="13">
        <v>1</v>
      </c>
      <c r="S356" s="11"/>
      <c r="T356" s="1" t="s">
        <v>1289</v>
      </c>
      <c r="U356" s="47"/>
    </row>
    <row r="357" spans="1:21" ht="12.75" customHeight="1" x14ac:dyDescent="0.25">
      <c r="A357" s="1" t="s">
        <v>2558</v>
      </c>
      <c r="B357" s="1" t="s">
        <v>2662</v>
      </c>
      <c r="C357" s="18">
        <v>44977</v>
      </c>
      <c r="D357" s="8">
        <v>-25.74</v>
      </c>
      <c r="E357" s="27">
        <v>-8.59</v>
      </c>
      <c r="F357" s="27">
        <v>-17.149999999999999</v>
      </c>
      <c r="G357" s="18">
        <v>44977</v>
      </c>
      <c r="H357" s="1" t="s">
        <v>2592</v>
      </c>
      <c r="I357" s="19">
        <v>1408977</v>
      </c>
      <c r="J357" s="19" t="s">
        <v>1312</v>
      </c>
      <c r="K357" s="19">
        <v>172744</v>
      </c>
      <c r="L357" s="28">
        <v>44979</v>
      </c>
      <c r="M357" s="1" t="s">
        <v>1213</v>
      </c>
      <c r="N357" s="11" t="s">
        <v>1311</v>
      </c>
      <c r="P357" s="12">
        <v>-17.149999999999999</v>
      </c>
      <c r="Q357" s="11"/>
      <c r="R357" s="13">
        <v>1</v>
      </c>
      <c r="S357" s="11"/>
      <c r="T357" s="1" t="s">
        <v>1289</v>
      </c>
      <c r="U357" s="47"/>
    </row>
    <row r="358" spans="1:21" ht="12.75" customHeight="1" x14ac:dyDescent="0.25">
      <c r="A358" s="1" t="s">
        <v>2558</v>
      </c>
      <c r="B358" s="1" t="s">
        <v>2662</v>
      </c>
      <c r="C358" s="18">
        <v>44977</v>
      </c>
      <c r="D358" s="8">
        <v>-96.399999999999991</v>
      </c>
      <c r="E358" s="27">
        <v>-10.55</v>
      </c>
      <c r="F358" s="27">
        <v>-85.85</v>
      </c>
      <c r="G358" s="18">
        <v>44977</v>
      </c>
      <c r="H358" s="1" t="s">
        <v>2592</v>
      </c>
      <c r="I358" s="19">
        <v>1662421</v>
      </c>
      <c r="J358" s="19" t="s">
        <v>1300</v>
      </c>
      <c r="K358" s="19">
        <v>172744</v>
      </c>
      <c r="L358" s="28">
        <v>44979</v>
      </c>
      <c r="M358" s="1" t="s">
        <v>1213</v>
      </c>
      <c r="N358" s="11" t="s">
        <v>1301</v>
      </c>
      <c r="P358" s="12">
        <v>-85.85</v>
      </c>
      <c r="Q358" s="11"/>
      <c r="R358" s="13">
        <v>1</v>
      </c>
      <c r="S358" s="11"/>
      <c r="T358" s="1" t="s">
        <v>1289</v>
      </c>
      <c r="U358" s="47"/>
    </row>
    <row r="359" spans="1:21" ht="12.75" customHeight="1" x14ac:dyDescent="0.25">
      <c r="A359" s="1" t="s">
        <v>2558</v>
      </c>
      <c r="B359" s="1" t="s">
        <v>2663</v>
      </c>
      <c r="C359" s="18">
        <v>44977</v>
      </c>
      <c r="D359" s="8">
        <v>-25.55</v>
      </c>
      <c r="E359" s="27">
        <v>0</v>
      </c>
      <c r="F359" s="27">
        <v>-25.55</v>
      </c>
      <c r="G359" s="18">
        <v>44977</v>
      </c>
      <c r="H359" s="1" t="s">
        <v>2593</v>
      </c>
      <c r="I359" s="19">
        <v>1516597</v>
      </c>
      <c r="J359" s="19" t="s">
        <v>1303</v>
      </c>
      <c r="K359" s="19">
        <v>172744</v>
      </c>
      <c r="L359" s="28">
        <v>44979</v>
      </c>
      <c r="M359" s="1" t="s">
        <v>1213</v>
      </c>
      <c r="N359" s="11" t="s">
        <v>1291</v>
      </c>
      <c r="P359" s="12">
        <v>-25.55</v>
      </c>
      <c r="Q359" s="11"/>
      <c r="R359" s="13">
        <v>1</v>
      </c>
      <c r="S359" s="11"/>
      <c r="T359" s="1" t="s">
        <v>1289</v>
      </c>
      <c r="U359" s="47"/>
    </row>
    <row r="360" spans="1:21" ht="12.75" customHeight="1" x14ac:dyDescent="0.25">
      <c r="A360" s="1" t="s">
        <v>2558</v>
      </c>
      <c r="B360" s="1" t="s">
        <v>2664</v>
      </c>
      <c r="C360" s="18">
        <v>44977</v>
      </c>
      <c r="D360" s="8">
        <v>-96.4</v>
      </c>
      <c r="E360" s="27">
        <v>-10.55</v>
      </c>
      <c r="F360" s="27">
        <v>-85.85</v>
      </c>
      <c r="G360" s="18">
        <v>44977</v>
      </c>
      <c r="H360" s="1" t="s">
        <v>2594</v>
      </c>
      <c r="I360" s="19">
        <v>1662421</v>
      </c>
      <c r="J360" s="19" t="s">
        <v>1300</v>
      </c>
      <c r="K360" s="19">
        <v>172744</v>
      </c>
      <c r="L360" s="28">
        <v>44979</v>
      </c>
      <c r="M360" s="1" t="s">
        <v>1213</v>
      </c>
      <c r="N360" s="11" t="s">
        <v>1301</v>
      </c>
      <c r="P360" s="12">
        <v>-85.85</v>
      </c>
      <c r="Q360" s="11"/>
      <c r="R360" s="13">
        <v>1</v>
      </c>
      <c r="S360" s="11"/>
      <c r="T360" s="1" t="s">
        <v>1289</v>
      </c>
      <c r="U360" s="47"/>
    </row>
    <row r="361" spans="1:21" ht="12.75" customHeight="1" x14ac:dyDescent="0.25">
      <c r="A361" s="1" t="s">
        <v>2558</v>
      </c>
      <c r="B361" s="1" t="s">
        <v>2665</v>
      </c>
      <c r="C361" s="18">
        <v>44977</v>
      </c>
      <c r="D361" s="8">
        <v>-64.47</v>
      </c>
      <c r="E361" s="27">
        <v>0</v>
      </c>
      <c r="F361" s="27">
        <v>-64.47</v>
      </c>
      <c r="G361" s="18">
        <v>44977</v>
      </c>
      <c r="H361" s="1" t="s">
        <v>2595</v>
      </c>
      <c r="I361" s="19">
        <v>1585796</v>
      </c>
      <c r="J361" s="19" t="s">
        <v>1309</v>
      </c>
      <c r="K361" s="19">
        <v>172744</v>
      </c>
      <c r="L361" s="28">
        <v>44979</v>
      </c>
      <c r="M361" s="1" t="s">
        <v>1213</v>
      </c>
      <c r="N361" s="11" t="s">
        <v>1291</v>
      </c>
      <c r="P361" s="12">
        <v>-64.47</v>
      </c>
      <c r="Q361" s="11"/>
      <c r="R361" s="13">
        <v>1</v>
      </c>
      <c r="S361" s="11"/>
      <c r="T361" s="1" t="s">
        <v>1289</v>
      </c>
      <c r="U361" s="47"/>
    </row>
    <row r="362" spans="1:21" ht="12.75" customHeight="1" x14ac:dyDescent="0.25">
      <c r="A362" s="1" t="s">
        <v>2558</v>
      </c>
      <c r="B362" s="1" t="s">
        <v>2666</v>
      </c>
      <c r="C362" s="18">
        <v>44977</v>
      </c>
      <c r="D362" s="8">
        <v>-96.4</v>
      </c>
      <c r="E362" s="27">
        <v>-10.55</v>
      </c>
      <c r="F362" s="27">
        <v>-85.85</v>
      </c>
      <c r="G362" s="18">
        <v>44977</v>
      </c>
      <c r="H362" s="1" t="s">
        <v>2596</v>
      </c>
      <c r="I362" s="19">
        <v>1662421</v>
      </c>
      <c r="J362" s="19" t="s">
        <v>1300</v>
      </c>
      <c r="K362" s="19">
        <v>172744</v>
      </c>
      <c r="L362" s="28">
        <v>44979</v>
      </c>
      <c r="M362" s="1" t="s">
        <v>1213</v>
      </c>
      <c r="N362" s="11" t="s">
        <v>1301</v>
      </c>
      <c r="P362" s="12">
        <v>-85.85</v>
      </c>
      <c r="Q362" s="11"/>
      <c r="R362" s="13">
        <v>1</v>
      </c>
      <c r="S362" s="11"/>
      <c r="T362" s="1" t="s">
        <v>1289</v>
      </c>
      <c r="U362" s="47"/>
    </row>
    <row r="363" spans="1:21" ht="12.75" customHeight="1" x14ac:dyDescent="0.25">
      <c r="A363" s="1" t="s">
        <v>2558</v>
      </c>
      <c r="B363" s="1" t="s">
        <v>2667</v>
      </c>
      <c r="C363" s="18">
        <v>44974</v>
      </c>
      <c r="D363" s="8">
        <v>-87.6</v>
      </c>
      <c r="E363" s="27">
        <v>-10.25</v>
      </c>
      <c r="F363" s="27">
        <v>-77.349999999999994</v>
      </c>
      <c r="G363" s="18">
        <v>44974</v>
      </c>
      <c r="H363" s="1" t="s">
        <v>2597</v>
      </c>
      <c r="I363" s="19">
        <v>1662420</v>
      </c>
      <c r="J363" s="19" t="s">
        <v>1318</v>
      </c>
      <c r="K363" s="19">
        <v>172744</v>
      </c>
      <c r="L363" s="28">
        <v>44979</v>
      </c>
      <c r="M363" s="1" t="s">
        <v>1213</v>
      </c>
      <c r="N363" s="11" t="s">
        <v>1301</v>
      </c>
      <c r="P363" s="12">
        <v>-77.349999999999994</v>
      </c>
      <c r="Q363" s="11"/>
      <c r="R363" s="13">
        <v>1</v>
      </c>
      <c r="S363" s="11"/>
      <c r="T363" s="1" t="s">
        <v>1289</v>
      </c>
      <c r="U363" s="47"/>
    </row>
    <row r="364" spans="1:21" ht="12.75" customHeight="1" x14ac:dyDescent="0.25">
      <c r="A364" s="1" t="s">
        <v>2558</v>
      </c>
      <c r="B364" s="1" t="s">
        <v>2668</v>
      </c>
      <c r="C364" s="18">
        <v>44974</v>
      </c>
      <c r="D364" s="8">
        <v>-25.55</v>
      </c>
      <c r="E364" s="27">
        <v>0</v>
      </c>
      <c r="F364" s="27">
        <v>-25.55</v>
      </c>
      <c r="G364" s="18">
        <v>44974</v>
      </c>
      <c r="H364" s="1" t="s">
        <v>2598</v>
      </c>
      <c r="I364" s="19">
        <v>1516596</v>
      </c>
      <c r="J364" s="19" t="s">
        <v>1344</v>
      </c>
      <c r="K364" s="19">
        <v>172744</v>
      </c>
      <c r="L364" s="28">
        <v>44979</v>
      </c>
      <c r="M364" s="1" t="s">
        <v>1213</v>
      </c>
      <c r="N364" s="11" t="s">
        <v>1291</v>
      </c>
      <c r="P364" s="12">
        <v>-25.55</v>
      </c>
      <c r="Q364" s="11"/>
      <c r="R364" s="13">
        <v>1</v>
      </c>
      <c r="S364" s="11"/>
      <c r="T364" s="1" t="s">
        <v>1289</v>
      </c>
      <c r="U364" s="47"/>
    </row>
    <row r="365" spans="1:21" ht="12.75" customHeight="1" x14ac:dyDescent="0.25">
      <c r="A365" s="1" t="s">
        <v>2558</v>
      </c>
      <c r="B365" s="1" t="s">
        <v>2668</v>
      </c>
      <c r="C365" s="18">
        <v>44974</v>
      </c>
      <c r="D365" s="8">
        <v>-70.62</v>
      </c>
      <c r="E365" s="27">
        <v>0</v>
      </c>
      <c r="F365" s="27">
        <v>-70.62</v>
      </c>
      <c r="G365" s="18">
        <v>44974</v>
      </c>
      <c r="H365" s="1" t="s">
        <v>2598</v>
      </c>
      <c r="I365" s="19">
        <v>1585902</v>
      </c>
      <c r="J365" s="19" t="s">
        <v>1343</v>
      </c>
      <c r="K365" s="19">
        <v>172744</v>
      </c>
      <c r="L365" s="28">
        <v>44979</v>
      </c>
      <c r="M365" s="1" t="s">
        <v>1213</v>
      </c>
      <c r="N365" s="11" t="s">
        <v>1291</v>
      </c>
      <c r="P365" s="12">
        <v>-70.62</v>
      </c>
      <c r="Q365" s="11"/>
      <c r="R365" s="13">
        <v>1</v>
      </c>
      <c r="S365" s="11"/>
      <c r="T365" s="1" t="s">
        <v>1289</v>
      </c>
      <c r="U365" s="47"/>
    </row>
    <row r="366" spans="1:21" ht="12.75" customHeight="1" x14ac:dyDescent="0.25">
      <c r="A366" s="1" t="s">
        <v>2558</v>
      </c>
      <c r="B366" s="1" t="s">
        <v>2669</v>
      </c>
      <c r="C366" s="18">
        <v>44977</v>
      </c>
      <c r="D366" s="8">
        <v>-42.04</v>
      </c>
      <c r="E366" s="27">
        <v>-10.44</v>
      </c>
      <c r="F366" s="27">
        <v>-31.6</v>
      </c>
      <c r="G366" s="18">
        <v>44977</v>
      </c>
      <c r="H366" s="1" t="s">
        <v>2599</v>
      </c>
      <c r="I366" s="19">
        <v>1540784</v>
      </c>
      <c r="J366" s="19" t="s">
        <v>1297</v>
      </c>
      <c r="K366" s="19">
        <v>172744</v>
      </c>
      <c r="L366" s="28">
        <v>44979</v>
      </c>
      <c r="M366" s="1" t="s">
        <v>1213</v>
      </c>
      <c r="N366" s="11" t="s">
        <v>1298</v>
      </c>
      <c r="P366" s="12">
        <v>-31.6</v>
      </c>
      <c r="Q366" s="11"/>
      <c r="R366" s="13">
        <v>1</v>
      </c>
      <c r="S366" s="11"/>
      <c r="T366" s="1" t="s">
        <v>1289</v>
      </c>
      <c r="U366" s="47"/>
    </row>
    <row r="367" spans="1:21" ht="12.75" customHeight="1" x14ac:dyDescent="0.25">
      <c r="A367" s="1" t="s">
        <v>2558</v>
      </c>
      <c r="B367" s="1" t="s">
        <v>2669</v>
      </c>
      <c r="C367" s="18">
        <v>44977</v>
      </c>
      <c r="D367" s="8">
        <v>-126.11999999999999</v>
      </c>
      <c r="E367" s="27">
        <v>-31.319999999999993</v>
      </c>
      <c r="F367" s="27">
        <v>-94.8</v>
      </c>
      <c r="G367" s="18">
        <v>44978</v>
      </c>
      <c r="H367" s="1" t="s">
        <v>2599</v>
      </c>
      <c r="I367" s="19">
        <v>1540787</v>
      </c>
      <c r="J367" s="19" t="s">
        <v>1341</v>
      </c>
      <c r="K367" s="19">
        <v>172744</v>
      </c>
      <c r="L367" s="28">
        <v>44979</v>
      </c>
      <c r="M367" s="1" t="s">
        <v>1213</v>
      </c>
      <c r="N367" s="11" t="s">
        <v>1298</v>
      </c>
      <c r="P367" s="12">
        <v>-31.6</v>
      </c>
      <c r="Q367" s="11"/>
      <c r="R367" s="13">
        <v>2.9999999999999996</v>
      </c>
      <c r="S367" s="11"/>
      <c r="T367" s="1" t="s">
        <v>1289</v>
      </c>
      <c r="U367" s="47"/>
    </row>
    <row r="368" spans="1:21" ht="12.75" customHeight="1" x14ac:dyDescent="0.25">
      <c r="A368" s="1" t="s">
        <v>2558</v>
      </c>
      <c r="B368" s="1" t="s">
        <v>2669</v>
      </c>
      <c r="C368" s="18">
        <v>44977</v>
      </c>
      <c r="D368" s="8">
        <v>-96.399999999999991</v>
      </c>
      <c r="E368" s="27">
        <v>-10.55</v>
      </c>
      <c r="F368" s="27">
        <v>-85.85</v>
      </c>
      <c r="G368" s="18">
        <v>44979</v>
      </c>
      <c r="H368" s="1" t="s">
        <v>2599</v>
      </c>
      <c r="I368" s="19">
        <v>1662421</v>
      </c>
      <c r="J368" s="19" t="s">
        <v>1300</v>
      </c>
      <c r="K368" s="19">
        <v>172744</v>
      </c>
      <c r="L368" s="28">
        <v>44979</v>
      </c>
      <c r="M368" s="1" t="s">
        <v>1213</v>
      </c>
      <c r="N368" s="11" t="s">
        <v>1301</v>
      </c>
      <c r="P368" s="12">
        <v>-85.85</v>
      </c>
      <c r="Q368" s="11"/>
      <c r="R368" s="13">
        <v>1</v>
      </c>
      <c r="S368" s="11"/>
      <c r="T368" s="1" t="s">
        <v>1289</v>
      </c>
      <c r="U368" s="47"/>
    </row>
    <row r="369" spans="1:21" ht="12.75" customHeight="1" x14ac:dyDescent="0.25">
      <c r="A369" s="1" t="s">
        <v>2558</v>
      </c>
      <c r="B369" s="1" t="s">
        <v>2670</v>
      </c>
      <c r="C369" s="18">
        <v>44977</v>
      </c>
      <c r="D369" s="8">
        <v>-64.47</v>
      </c>
      <c r="E369" s="27">
        <v>0</v>
      </c>
      <c r="F369" s="27">
        <v>-64.47</v>
      </c>
      <c r="G369" s="18">
        <v>44977</v>
      </c>
      <c r="H369" s="1" t="s">
        <v>2600</v>
      </c>
      <c r="I369" s="19">
        <v>1585793</v>
      </c>
      <c r="J369" s="19" t="s">
        <v>1323</v>
      </c>
      <c r="K369" s="19">
        <v>172744</v>
      </c>
      <c r="L369" s="28">
        <v>44979</v>
      </c>
      <c r="M369" s="1" t="s">
        <v>1213</v>
      </c>
      <c r="N369" s="11" t="s">
        <v>1291</v>
      </c>
      <c r="P369" s="12">
        <v>-64.47</v>
      </c>
      <c r="Q369" s="11"/>
      <c r="R369" s="13">
        <v>1</v>
      </c>
      <c r="S369" s="11"/>
      <c r="T369" s="1" t="s">
        <v>1289</v>
      </c>
      <c r="U369" s="47"/>
    </row>
    <row r="370" spans="1:21" ht="12.75" customHeight="1" x14ac:dyDescent="0.25">
      <c r="A370" s="1" t="s">
        <v>2558</v>
      </c>
      <c r="B370" s="1" t="s">
        <v>2671</v>
      </c>
      <c r="C370" s="18">
        <v>44974</v>
      </c>
      <c r="D370" s="8">
        <v>-39</v>
      </c>
      <c r="E370" s="27">
        <v>0</v>
      </c>
      <c r="F370" s="27">
        <v>-39</v>
      </c>
      <c r="G370" s="18">
        <v>44974</v>
      </c>
      <c r="H370" s="1" t="s">
        <v>2601</v>
      </c>
      <c r="I370" s="19">
        <v>1529946</v>
      </c>
      <c r="J370" s="19" t="s">
        <v>1306</v>
      </c>
      <c r="K370" s="19">
        <v>172744</v>
      </c>
      <c r="L370" s="28">
        <v>44979</v>
      </c>
      <c r="M370" s="1" t="s">
        <v>1213</v>
      </c>
      <c r="N370" s="11" t="s">
        <v>1291</v>
      </c>
      <c r="P370" s="12">
        <v>-39</v>
      </c>
      <c r="Q370" s="11"/>
      <c r="R370" s="13">
        <v>1</v>
      </c>
      <c r="S370" s="11"/>
      <c r="T370" s="1" t="s">
        <v>1289</v>
      </c>
      <c r="U370" s="47"/>
    </row>
    <row r="371" spans="1:21" ht="12.75" customHeight="1" x14ac:dyDescent="0.25">
      <c r="A371" s="1" t="s">
        <v>2558</v>
      </c>
      <c r="B371" s="1" t="s">
        <v>2671</v>
      </c>
      <c r="C371" s="18">
        <v>44974</v>
      </c>
      <c r="D371" s="8">
        <v>-39</v>
      </c>
      <c r="E371" s="27">
        <v>0</v>
      </c>
      <c r="F371" s="27">
        <v>-39</v>
      </c>
      <c r="G371" s="18">
        <v>44974</v>
      </c>
      <c r="H371" s="1" t="s">
        <v>2601</v>
      </c>
      <c r="I371" s="19">
        <v>1529947</v>
      </c>
      <c r="J371" s="19" t="s">
        <v>1294</v>
      </c>
      <c r="K371" s="19">
        <v>172744</v>
      </c>
      <c r="L371" s="28">
        <v>44979</v>
      </c>
      <c r="M371" s="1" t="s">
        <v>1213</v>
      </c>
      <c r="N371" s="11" t="s">
        <v>1291</v>
      </c>
      <c r="P371" s="12">
        <v>-39</v>
      </c>
      <c r="Q371" s="11"/>
      <c r="R371" s="13">
        <v>1</v>
      </c>
      <c r="S371" s="11"/>
      <c r="T371" s="1" t="s">
        <v>1289</v>
      </c>
      <c r="U371" s="47"/>
    </row>
    <row r="372" spans="1:21" s="5" customFormat="1" ht="15" x14ac:dyDescent="0.25">
      <c r="A372" s="1" t="s">
        <v>2602</v>
      </c>
      <c r="B372" s="1" t="s">
        <v>2672</v>
      </c>
      <c r="C372" s="18">
        <v>44978</v>
      </c>
      <c r="D372" s="8">
        <v>-84.08</v>
      </c>
      <c r="E372" s="27">
        <v>-20.88</v>
      </c>
      <c r="F372" s="27">
        <v>-63.2</v>
      </c>
      <c r="G372" s="18">
        <v>44978</v>
      </c>
      <c r="H372" s="1" t="s">
        <v>2603</v>
      </c>
      <c r="I372" s="19">
        <v>1540784</v>
      </c>
      <c r="J372" s="19" t="s">
        <v>1297</v>
      </c>
      <c r="K372" s="19">
        <v>172759</v>
      </c>
      <c r="L372" s="28">
        <v>44980</v>
      </c>
      <c r="M372" s="1" t="s">
        <v>1213</v>
      </c>
      <c r="N372" s="11" t="s">
        <v>1298</v>
      </c>
      <c r="P372" s="12">
        <v>-31.6</v>
      </c>
      <c r="Q372" s="11"/>
      <c r="R372" s="13">
        <v>2</v>
      </c>
      <c r="S372" s="11"/>
      <c r="T372" s="1" t="s">
        <v>1289</v>
      </c>
      <c r="U372" s="47"/>
    </row>
    <row r="373" spans="1:21" s="5" customFormat="1" ht="15" x14ac:dyDescent="0.25">
      <c r="A373" s="1" t="s">
        <v>2602</v>
      </c>
      <c r="B373" s="1" t="s">
        <v>2672</v>
      </c>
      <c r="C373" s="18">
        <v>44978</v>
      </c>
      <c r="D373" s="8">
        <v>-84.08</v>
      </c>
      <c r="E373" s="27">
        <v>-20.88</v>
      </c>
      <c r="F373" s="27">
        <v>-63.2</v>
      </c>
      <c r="G373" s="18">
        <v>44978</v>
      </c>
      <c r="H373" s="1" t="s">
        <v>2603</v>
      </c>
      <c r="I373" s="19">
        <v>1540785</v>
      </c>
      <c r="J373" s="19" t="s">
        <v>1328</v>
      </c>
      <c r="K373" s="19">
        <v>172759</v>
      </c>
      <c r="L373" s="28">
        <v>44980</v>
      </c>
      <c r="M373" s="1" t="s">
        <v>1213</v>
      </c>
      <c r="N373" s="11" t="s">
        <v>1298</v>
      </c>
      <c r="P373" s="12">
        <v>-31.6</v>
      </c>
      <c r="Q373" s="11"/>
      <c r="R373" s="13">
        <v>2</v>
      </c>
      <c r="S373" s="11"/>
      <c r="T373" s="1" t="s">
        <v>1289</v>
      </c>
      <c r="U373" s="47"/>
    </row>
    <row r="374" spans="1:21" s="5" customFormat="1" ht="15" x14ac:dyDescent="0.25">
      <c r="A374" s="1" t="s">
        <v>2602</v>
      </c>
      <c r="B374" s="1" t="s">
        <v>2672</v>
      </c>
      <c r="C374" s="18">
        <v>44978</v>
      </c>
      <c r="D374" s="8">
        <v>-87.6</v>
      </c>
      <c r="E374" s="27">
        <v>-10.25</v>
      </c>
      <c r="F374" s="27">
        <v>-77.349999999999994</v>
      </c>
      <c r="G374" s="18">
        <v>44978</v>
      </c>
      <c r="H374" s="1" t="s">
        <v>2603</v>
      </c>
      <c r="I374" s="19">
        <v>1662420</v>
      </c>
      <c r="J374" s="19" t="s">
        <v>1318</v>
      </c>
      <c r="K374" s="19">
        <v>172759</v>
      </c>
      <c r="L374" s="28">
        <v>44980</v>
      </c>
      <c r="M374" s="1" t="s">
        <v>1213</v>
      </c>
      <c r="N374" s="11" t="s">
        <v>1301</v>
      </c>
      <c r="P374" s="12">
        <v>-77.349999999999994</v>
      </c>
      <c r="Q374" s="11"/>
      <c r="R374" s="13">
        <v>1</v>
      </c>
      <c r="S374" s="11"/>
      <c r="T374" s="1" t="s">
        <v>1289</v>
      </c>
      <c r="U374" s="47"/>
    </row>
    <row r="375" spans="1:21" s="5" customFormat="1" ht="15" x14ac:dyDescent="0.25">
      <c r="A375" s="1" t="s">
        <v>2602</v>
      </c>
      <c r="B375" s="1" t="s">
        <v>2673</v>
      </c>
      <c r="C375" s="18">
        <v>44978</v>
      </c>
      <c r="D375" s="8">
        <v>-128.94</v>
      </c>
      <c r="E375" s="27">
        <v>0</v>
      </c>
      <c r="F375" s="27">
        <v>-128.94</v>
      </c>
      <c r="G375" s="18">
        <v>44978</v>
      </c>
      <c r="H375" s="1" t="s">
        <v>2604</v>
      </c>
      <c r="I375" s="19">
        <v>1585793</v>
      </c>
      <c r="J375" s="19" t="s">
        <v>1323</v>
      </c>
      <c r="K375" s="19">
        <v>172759</v>
      </c>
      <c r="L375" s="28">
        <v>44980</v>
      </c>
      <c r="M375" s="1" t="s">
        <v>1213</v>
      </c>
      <c r="N375" s="11" t="s">
        <v>1291</v>
      </c>
      <c r="P375" s="12">
        <v>-64.47</v>
      </c>
      <c r="Q375" s="11"/>
      <c r="R375" s="13">
        <v>2</v>
      </c>
      <c r="S375" s="11"/>
      <c r="T375" s="1" t="s">
        <v>1289</v>
      </c>
      <c r="U375" s="47"/>
    </row>
    <row r="376" spans="1:21" s="5" customFormat="1" ht="15" x14ac:dyDescent="0.25">
      <c r="A376" s="1" t="s">
        <v>2602</v>
      </c>
      <c r="B376" s="1" t="s">
        <v>2674</v>
      </c>
      <c r="C376" s="18">
        <v>44978</v>
      </c>
      <c r="D376" s="8">
        <v>-64.47</v>
      </c>
      <c r="E376" s="27">
        <v>0</v>
      </c>
      <c r="F376" s="27">
        <v>-64.47</v>
      </c>
      <c r="G376" s="18">
        <v>44978</v>
      </c>
      <c r="H376" s="1" t="s">
        <v>2605</v>
      </c>
      <c r="I376" s="19">
        <v>1585796</v>
      </c>
      <c r="J376" s="19" t="s">
        <v>1309</v>
      </c>
      <c r="K376" s="19">
        <v>172759</v>
      </c>
      <c r="L376" s="28">
        <v>44980</v>
      </c>
      <c r="M376" s="1" t="s">
        <v>1213</v>
      </c>
      <c r="N376" s="11" t="s">
        <v>1291</v>
      </c>
      <c r="P376" s="12">
        <v>-64.47</v>
      </c>
      <c r="Q376" s="11"/>
      <c r="R376" s="13">
        <v>1</v>
      </c>
      <c r="S376" s="11"/>
      <c r="T376" s="1" t="s">
        <v>1289</v>
      </c>
      <c r="U376" s="47"/>
    </row>
    <row r="377" spans="1:21" s="5" customFormat="1" ht="15" x14ac:dyDescent="0.25">
      <c r="A377" s="1" t="s">
        <v>2602</v>
      </c>
      <c r="B377" s="1" t="s">
        <v>2675</v>
      </c>
      <c r="C377" s="18">
        <v>44978</v>
      </c>
      <c r="D377" s="8">
        <v>-42.04</v>
      </c>
      <c r="E377" s="27">
        <v>-10.44</v>
      </c>
      <c r="F377" s="27">
        <v>-31.6</v>
      </c>
      <c r="G377" s="18">
        <v>44978</v>
      </c>
      <c r="H377" s="1" t="s">
        <v>2606</v>
      </c>
      <c r="I377" s="19">
        <v>1593358</v>
      </c>
      <c r="J377" s="19" t="s">
        <v>1322</v>
      </c>
      <c r="K377" s="19">
        <v>172759</v>
      </c>
      <c r="L377" s="28">
        <v>44980</v>
      </c>
      <c r="M377" s="1" t="s">
        <v>1213</v>
      </c>
      <c r="N377" s="11" t="s">
        <v>1298</v>
      </c>
      <c r="P377" s="12">
        <v>-31.6</v>
      </c>
      <c r="Q377" s="11"/>
      <c r="R377" s="13">
        <v>1</v>
      </c>
      <c r="S377" s="11"/>
      <c r="T377" s="1" t="s">
        <v>1289</v>
      </c>
      <c r="U377" s="47"/>
    </row>
    <row r="378" spans="1:21" s="5" customFormat="1" ht="15" x14ac:dyDescent="0.25">
      <c r="A378" s="1" t="s">
        <v>2602</v>
      </c>
      <c r="B378" s="1" t="s">
        <v>2675</v>
      </c>
      <c r="C378" s="18">
        <v>44978</v>
      </c>
      <c r="D378" s="8">
        <v>-96.399999999999991</v>
      </c>
      <c r="E378" s="27">
        <v>-10.55</v>
      </c>
      <c r="F378" s="27">
        <v>-85.85</v>
      </c>
      <c r="G378" s="18">
        <v>44978</v>
      </c>
      <c r="H378" s="1" t="s">
        <v>2606</v>
      </c>
      <c r="I378" s="19">
        <v>1662421</v>
      </c>
      <c r="J378" s="19" t="s">
        <v>1300</v>
      </c>
      <c r="K378" s="19">
        <v>172759</v>
      </c>
      <c r="L378" s="28">
        <v>44980</v>
      </c>
      <c r="M378" s="1" t="s">
        <v>1213</v>
      </c>
      <c r="N378" s="11" t="s">
        <v>1301</v>
      </c>
      <c r="P378" s="12">
        <v>-85.85</v>
      </c>
      <c r="Q378" s="11"/>
      <c r="R378" s="13">
        <v>1</v>
      </c>
      <c r="S378" s="11"/>
      <c r="T378" s="1" t="s">
        <v>1289</v>
      </c>
      <c r="U378" s="47"/>
    </row>
    <row r="379" spans="1:21" s="5" customFormat="1" ht="15" x14ac:dyDescent="0.25">
      <c r="A379" s="1" t="s">
        <v>2602</v>
      </c>
      <c r="B379" s="1" t="s">
        <v>2676</v>
      </c>
      <c r="C379" s="18">
        <v>44978</v>
      </c>
      <c r="D379" s="8">
        <v>-51.1</v>
      </c>
      <c r="E379" s="27">
        <v>0</v>
      </c>
      <c r="F379" s="27">
        <v>-51.1</v>
      </c>
      <c r="G379" s="18">
        <v>44978</v>
      </c>
      <c r="H379" s="1" t="s">
        <v>2607</v>
      </c>
      <c r="I379" s="19">
        <v>1516592</v>
      </c>
      <c r="J379" s="19" t="s">
        <v>1299</v>
      </c>
      <c r="K379" s="19">
        <v>172759</v>
      </c>
      <c r="L379" s="28">
        <v>44980</v>
      </c>
      <c r="M379" s="1" t="s">
        <v>1213</v>
      </c>
      <c r="N379" s="11" t="s">
        <v>1291</v>
      </c>
      <c r="P379" s="12">
        <v>-25.55</v>
      </c>
      <c r="Q379" s="11"/>
      <c r="R379" s="13">
        <v>2</v>
      </c>
      <c r="S379" s="11"/>
      <c r="T379" s="1" t="s">
        <v>1289</v>
      </c>
      <c r="U379" s="47"/>
    </row>
    <row r="380" spans="1:21" s="5" customFormat="1" ht="15" x14ac:dyDescent="0.25">
      <c r="A380" s="1" t="s">
        <v>2602</v>
      </c>
      <c r="B380" s="1" t="s">
        <v>2676</v>
      </c>
      <c r="C380" s="18">
        <v>44978</v>
      </c>
      <c r="D380" s="8">
        <v>-70.62</v>
      </c>
      <c r="E380" s="27">
        <v>0</v>
      </c>
      <c r="F380" s="27">
        <v>-70.62</v>
      </c>
      <c r="G380" s="18">
        <v>44978</v>
      </c>
      <c r="H380" s="1" t="s">
        <v>2607</v>
      </c>
      <c r="I380" s="19">
        <v>1585902</v>
      </c>
      <c r="J380" s="19" t="s">
        <v>1343</v>
      </c>
      <c r="K380" s="19">
        <v>172759</v>
      </c>
      <c r="L380" s="28">
        <v>44980</v>
      </c>
      <c r="M380" s="1" t="s">
        <v>1213</v>
      </c>
      <c r="N380" s="11" t="s">
        <v>1291</v>
      </c>
      <c r="P380" s="12">
        <v>-70.62</v>
      </c>
      <c r="Q380" s="11"/>
      <c r="R380" s="13">
        <v>1</v>
      </c>
      <c r="S380" s="11"/>
      <c r="T380" s="1" t="s">
        <v>1289</v>
      </c>
      <c r="U380" s="47"/>
    </row>
    <row r="381" spans="1:21" s="5" customFormat="1" ht="15" x14ac:dyDescent="0.25">
      <c r="A381" s="1" t="s">
        <v>2602</v>
      </c>
      <c r="B381" s="1" t="s">
        <v>2677</v>
      </c>
      <c r="C381" s="18">
        <v>44978</v>
      </c>
      <c r="D381" s="8">
        <v>-87.6</v>
      </c>
      <c r="E381" s="27">
        <v>-10.25</v>
      </c>
      <c r="F381" s="27">
        <v>-77.349999999999994</v>
      </c>
      <c r="G381" s="18">
        <v>44978</v>
      </c>
      <c r="H381" s="1" t="s">
        <v>2608</v>
      </c>
      <c r="I381" s="19">
        <v>1662420</v>
      </c>
      <c r="J381" s="19" t="s">
        <v>1318</v>
      </c>
      <c r="K381" s="19">
        <v>172759</v>
      </c>
      <c r="L381" s="28">
        <v>44980</v>
      </c>
      <c r="M381" s="1" t="s">
        <v>1213</v>
      </c>
      <c r="N381" s="11" t="s">
        <v>1301</v>
      </c>
      <c r="P381" s="12">
        <v>-77.349999999999994</v>
      </c>
      <c r="Q381" s="11"/>
      <c r="R381" s="13">
        <v>1</v>
      </c>
      <c r="S381" s="11"/>
      <c r="T381" s="1" t="s">
        <v>1289</v>
      </c>
      <c r="U381" s="47"/>
    </row>
    <row r="382" spans="1:21" s="5" customFormat="1" ht="15" x14ac:dyDescent="0.25">
      <c r="A382" s="1" t="s">
        <v>2602</v>
      </c>
      <c r="B382" s="1" t="s">
        <v>2678</v>
      </c>
      <c r="C382" s="18">
        <v>44978</v>
      </c>
      <c r="D382" s="8">
        <v>-50.1</v>
      </c>
      <c r="E382" s="27">
        <v>-12.22</v>
      </c>
      <c r="F382" s="27">
        <v>-37.880000000000003</v>
      </c>
      <c r="G382" s="18">
        <v>44978</v>
      </c>
      <c r="H382" s="1" t="s">
        <v>2609</v>
      </c>
      <c r="I382" s="19">
        <v>1408970</v>
      </c>
      <c r="J382" s="19" t="s">
        <v>1332</v>
      </c>
      <c r="K382" s="19">
        <v>172759</v>
      </c>
      <c r="L382" s="28">
        <v>44980</v>
      </c>
      <c r="M382" s="1" t="s">
        <v>1213</v>
      </c>
      <c r="N382" s="11" t="s">
        <v>1311</v>
      </c>
      <c r="P382" s="12">
        <v>-37.880000000000003</v>
      </c>
      <c r="Q382" s="11"/>
      <c r="R382" s="13">
        <v>1</v>
      </c>
      <c r="S382" s="11"/>
      <c r="T382" s="1" t="s">
        <v>1289</v>
      </c>
      <c r="U382" s="47"/>
    </row>
    <row r="383" spans="1:21" s="5" customFormat="1" ht="15" x14ac:dyDescent="0.25">
      <c r="A383" s="1" t="s">
        <v>2602</v>
      </c>
      <c r="B383" s="1" t="s">
        <v>2678</v>
      </c>
      <c r="C383" s="18">
        <v>44978</v>
      </c>
      <c r="D383" s="8">
        <v>-50.1</v>
      </c>
      <c r="E383" s="27">
        <v>-12.22</v>
      </c>
      <c r="F383" s="27">
        <v>-37.880000000000003</v>
      </c>
      <c r="G383" s="18">
        <v>44978</v>
      </c>
      <c r="H383" s="1" t="s">
        <v>2609</v>
      </c>
      <c r="I383" s="19">
        <v>1408971</v>
      </c>
      <c r="J383" s="19" t="s">
        <v>1315</v>
      </c>
      <c r="K383" s="19">
        <v>172759</v>
      </c>
      <c r="L383" s="28">
        <v>44980</v>
      </c>
      <c r="M383" s="1" t="s">
        <v>1213</v>
      </c>
      <c r="N383" s="11" t="s">
        <v>1311</v>
      </c>
      <c r="P383" s="12">
        <v>-37.880000000000003</v>
      </c>
      <c r="Q383" s="11"/>
      <c r="R383" s="13">
        <v>1</v>
      </c>
      <c r="S383" s="11"/>
      <c r="T383" s="1" t="s">
        <v>1289</v>
      </c>
      <c r="U383" s="47"/>
    </row>
    <row r="384" spans="1:21" s="5" customFormat="1" ht="15" x14ac:dyDescent="0.25">
      <c r="A384" s="1" t="s">
        <v>2602</v>
      </c>
      <c r="B384" s="1" t="s">
        <v>2678</v>
      </c>
      <c r="C384" s="18">
        <v>44978</v>
      </c>
      <c r="D384" s="8">
        <v>-50.1</v>
      </c>
      <c r="E384" s="27">
        <v>-12.22</v>
      </c>
      <c r="F384" s="27">
        <v>-37.880000000000003</v>
      </c>
      <c r="G384" s="18">
        <v>44978</v>
      </c>
      <c r="H384" s="1" t="s">
        <v>2609</v>
      </c>
      <c r="I384" s="19">
        <v>1408972</v>
      </c>
      <c r="J384" s="19" t="s">
        <v>1342</v>
      </c>
      <c r="K384" s="19">
        <v>172759</v>
      </c>
      <c r="L384" s="28">
        <v>44980</v>
      </c>
      <c r="M384" s="1" t="s">
        <v>1213</v>
      </c>
      <c r="N384" s="11" t="s">
        <v>1311</v>
      </c>
      <c r="P384" s="12">
        <v>-37.880000000000003</v>
      </c>
      <c r="Q384" s="11"/>
      <c r="R384" s="13">
        <v>1</v>
      </c>
      <c r="S384" s="11"/>
      <c r="T384" s="1" t="s">
        <v>1289</v>
      </c>
      <c r="U384" s="47"/>
    </row>
    <row r="385" spans="1:21" s="5" customFormat="1" ht="15" x14ac:dyDescent="0.25">
      <c r="A385" s="1" t="s">
        <v>2602</v>
      </c>
      <c r="B385" s="1" t="s">
        <v>2678</v>
      </c>
      <c r="C385" s="18">
        <v>44978</v>
      </c>
      <c r="D385" s="8">
        <v>-50.1</v>
      </c>
      <c r="E385" s="27">
        <v>-12.22</v>
      </c>
      <c r="F385" s="27">
        <v>-37.880000000000003</v>
      </c>
      <c r="G385" s="18">
        <v>44978</v>
      </c>
      <c r="H385" s="1" t="s">
        <v>2609</v>
      </c>
      <c r="I385" s="19">
        <v>1408973</v>
      </c>
      <c r="J385" s="19" t="s">
        <v>1310</v>
      </c>
      <c r="K385" s="19">
        <v>172759</v>
      </c>
      <c r="L385" s="28">
        <v>44980</v>
      </c>
      <c r="M385" s="1" t="s">
        <v>1213</v>
      </c>
      <c r="N385" s="11" t="s">
        <v>1311</v>
      </c>
      <c r="P385" s="12">
        <v>-37.880000000000003</v>
      </c>
      <c r="Q385" s="11"/>
      <c r="R385" s="13">
        <v>1</v>
      </c>
      <c r="S385" s="11"/>
      <c r="T385" s="1" t="s">
        <v>1289</v>
      </c>
      <c r="U385" s="47"/>
    </row>
    <row r="386" spans="1:21" s="5" customFormat="1" ht="15" x14ac:dyDescent="0.25">
      <c r="A386" s="1" t="s">
        <v>2602</v>
      </c>
      <c r="B386" s="1" t="s">
        <v>2678</v>
      </c>
      <c r="C386" s="18">
        <v>44978</v>
      </c>
      <c r="D386" s="8">
        <v>-42.04</v>
      </c>
      <c r="E386" s="27">
        <v>-10.44</v>
      </c>
      <c r="F386" s="27">
        <v>-31.6</v>
      </c>
      <c r="G386" s="18">
        <v>44978</v>
      </c>
      <c r="H386" s="1" t="s">
        <v>2609</v>
      </c>
      <c r="I386" s="19">
        <v>1540787</v>
      </c>
      <c r="J386" s="19" t="s">
        <v>1341</v>
      </c>
      <c r="K386" s="19">
        <v>172759</v>
      </c>
      <c r="L386" s="28">
        <v>44980</v>
      </c>
      <c r="M386" s="1" t="s">
        <v>1213</v>
      </c>
      <c r="N386" s="11" t="s">
        <v>1298</v>
      </c>
      <c r="P386" s="12">
        <v>-31.6</v>
      </c>
      <c r="Q386" s="11"/>
      <c r="R386" s="13">
        <v>1</v>
      </c>
      <c r="S386" s="11"/>
      <c r="T386" s="1" t="s">
        <v>1289</v>
      </c>
      <c r="U386" s="47"/>
    </row>
    <row r="387" spans="1:21" s="5" customFormat="1" ht="15" x14ac:dyDescent="0.25">
      <c r="A387" s="1" t="s">
        <v>2602</v>
      </c>
      <c r="B387" s="1" t="s">
        <v>2678</v>
      </c>
      <c r="C387" s="18">
        <v>44978</v>
      </c>
      <c r="D387" s="8">
        <v>-175.2</v>
      </c>
      <c r="E387" s="27">
        <v>-20.5</v>
      </c>
      <c r="F387" s="27">
        <v>-154.69999999999999</v>
      </c>
      <c r="G387" s="18">
        <v>44978</v>
      </c>
      <c r="H387" s="1" t="s">
        <v>2609</v>
      </c>
      <c r="I387" s="19">
        <v>1662420</v>
      </c>
      <c r="J387" s="19" t="s">
        <v>1318</v>
      </c>
      <c r="K387" s="19">
        <v>172759</v>
      </c>
      <c r="L387" s="28">
        <v>44980</v>
      </c>
      <c r="M387" s="1" t="s">
        <v>1213</v>
      </c>
      <c r="N387" s="11" t="s">
        <v>1301</v>
      </c>
      <c r="P387" s="12">
        <v>-77.349999999999994</v>
      </c>
      <c r="Q387" s="11"/>
      <c r="R387" s="13">
        <v>2</v>
      </c>
      <c r="S387" s="11"/>
      <c r="T387" s="1" t="s">
        <v>1289</v>
      </c>
      <c r="U387" s="47"/>
    </row>
    <row r="388" spans="1:21" s="5" customFormat="1" ht="15" x14ac:dyDescent="0.25">
      <c r="A388" s="1" t="s">
        <v>2602</v>
      </c>
      <c r="B388" s="1" t="s">
        <v>2678</v>
      </c>
      <c r="C388" s="18">
        <v>44978</v>
      </c>
      <c r="D388" s="8">
        <v>-96.399999999999991</v>
      </c>
      <c r="E388" s="27">
        <v>-10.55</v>
      </c>
      <c r="F388" s="27">
        <v>-85.85</v>
      </c>
      <c r="G388" s="18">
        <v>44978</v>
      </c>
      <c r="H388" s="1" t="s">
        <v>2609</v>
      </c>
      <c r="I388" s="19">
        <v>1662421</v>
      </c>
      <c r="J388" s="19" t="s">
        <v>1300</v>
      </c>
      <c r="K388" s="19">
        <v>172759</v>
      </c>
      <c r="L388" s="28">
        <v>44980</v>
      </c>
      <c r="M388" s="1" t="s">
        <v>1213</v>
      </c>
      <c r="N388" s="11" t="s">
        <v>1301</v>
      </c>
      <c r="P388" s="12">
        <v>-85.85</v>
      </c>
      <c r="Q388" s="11"/>
      <c r="R388" s="13">
        <v>1</v>
      </c>
      <c r="S388" s="11"/>
      <c r="T388" s="1" t="s">
        <v>1289</v>
      </c>
      <c r="U388" s="47"/>
    </row>
    <row r="389" spans="1:21" s="5" customFormat="1" ht="15" x14ac:dyDescent="0.25">
      <c r="A389" s="1" t="s">
        <v>2602</v>
      </c>
      <c r="B389" s="1" t="s">
        <v>2679</v>
      </c>
      <c r="C389" s="18">
        <v>44978</v>
      </c>
      <c r="D389" s="8">
        <v>-87.6</v>
      </c>
      <c r="E389" s="27">
        <v>-10.25</v>
      </c>
      <c r="F389" s="27">
        <v>-77.349999999999994</v>
      </c>
      <c r="G389" s="18">
        <v>44978</v>
      </c>
      <c r="H389" s="1" t="s">
        <v>2610</v>
      </c>
      <c r="I389" s="19">
        <v>1662420</v>
      </c>
      <c r="J389" s="19" t="s">
        <v>1318</v>
      </c>
      <c r="K389" s="19">
        <v>172759</v>
      </c>
      <c r="L389" s="28">
        <v>44980</v>
      </c>
      <c r="M389" s="1" t="s">
        <v>1213</v>
      </c>
      <c r="N389" s="11" t="s">
        <v>1301</v>
      </c>
      <c r="P389" s="12">
        <v>-77.349999999999994</v>
      </c>
      <c r="Q389" s="11"/>
      <c r="R389" s="13">
        <v>1</v>
      </c>
      <c r="S389" s="11"/>
      <c r="T389" s="1" t="s">
        <v>1289</v>
      </c>
      <c r="U389" s="47"/>
    </row>
    <row r="390" spans="1:21" s="5" customFormat="1" ht="15" x14ac:dyDescent="0.25">
      <c r="A390" s="1" t="s">
        <v>2602</v>
      </c>
      <c r="B390" s="1" t="s">
        <v>2680</v>
      </c>
      <c r="C390" s="18">
        <v>44978</v>
      </c>
      <c r="D390" s="8">
        <v>-87.6</v>
      </c>
      <c r="E390" s="27">
        <v>-10.25</v>
      </c>
      <c r="F390" s="27">
        <v>-77.349999999999994</v>
      </c>
      <c r="G390" s="18">
        <v>44978</v>
      </c>
      <c r="H390" s="1" t="s">
        <v>2611</v>
      </c>
      <c r="I390" s="19">
        <v>1662420</v>
      </c>
      <c r="J390" s="19" t="s">
        <v>1318</v>
      </c>
      <c r="K390" s="19">
        <v>172759</v>
      </c>
      <c r="L390" s="28">
        <v>44980</v>
      </c>
      <c r="M390" s="1" t="s">
        <v>1213</v>
      </c>
      <c r="N390" s="11" t="s">
        <v>1301</v>
      </c>
      <c r="P390" s="12">
        <v>-77.349999999999994</v>
      </c>
      <c r="Q390" s="11"/>
      <c r="R390" s="13">
        <v>1</v>
      </c>
      <c r="S390" s="11"/>
      <c r="T390" s="1" t="s">
        <v>1289</v>
      </c>
      <c r="U390" s="47"/>
    </row>
    <row r="391" spans="1:21" s="5" customFormat="1" ht="15" x14ac:dyDescent="0.25">
      <c r="A391" s="1" t="s">
        <v>2602</v>
      </c>
      <c r="B391" s="1" t="s">
        <v>2680</v>
      </c>
      <c r="C391" s="18">
        <v>44978</v>
      </c>
      <c r="D391" s="8">
        <v>-192.79999999999998</v>
      </c>
      <c r="E391" s="27">
        <v>-21.1</v>
      </c>
      <c r="F391" s="27">
        <v>-171.7</v>
      </c>
      <c r="G391" s="18">
        <v>44978</v>
      </c>
      <c r="H391" s="1" t="s">
        <v>2611</v>
      </c>
      <c r="I391" s="19">
        <v>1662421</v>
      </c>
      <c r="J391" s="19" t="s">
        <v>1300</v>
      </c>
      <c r="K391" s="19">
        <v>172759</v>
      </c>
      <c r="L391" s="28">
        <v>44980</v>
      </c>
      <c r="M391" s="1" t="s">
        <v>1213</v>
      </c>
      <c r="N391" s="11" t="s">
        <v>1301</v>
      </c>
      <c r="P391" s="12">
        <v>-85.85</v>
      </c>
      <c r="Q391" s="11"/>
      <c r="R391" s="13">
        <v>2</v>
      </c>
      <c r="S391" s="11"/>
      <c r="T391" s="1" t="s">
        <v>1289</v>
      </c>
      <c r="U391" s="47"/>
    </row>
    <row r="392" spans="1:21" s="5" customFormat="1" ht="15" x14ac:dyDescent="0.25">
      <c r="A392" s="1" t="s">
        <v>2602</v>
      </c>
      <c r="B392" s="1" t="s">
        <v>2681</v>
      </c>
      <c r="C392" s="18">
        <v>44978</v>
      </c>
      <c r="D392" s="8">
        <v>-117</v>
      </c>
      <c r="E392" s="27">
        <v>0</v>
      </c>
      <c r="F392" s="27">
        <v>-117</v>
      </c>
      <c r="G392" s="18">
        <v>44978</v>
      </c>
      <c r="H392" s="1" t="s">
        <v>2612</v>
      </c>
      <c r="I392" s="19">
        <v>1529946</v>
      </c>
      <c r="J392" s="19" t="s">
        <v>1306</v>
      </c>
      <c r="K392" s="19">
        <v>172759</v>
      </c>
      <c r="L392" s="28">
        <v>44980</v>
      </c>
      <c r="M392" s="1" t="s">
        <v>1213</v>
      </c>
      <c r="N392" s="11" t="s">
        <v>1291</v>
      </c>
      <c r="P392" s="12">
        <v>-39</v>
      </c>
      <c r="Q392" s="11"/>
      <c r="R392" s="13">
        <v>3</v>
      </c>
      <c r="S392" s="11"/>
      <c r="T392" s="1" t="s">
        <v>1289</v>
      </c>
      <c r="U392" s="47"/>
    </row>
    <row r="393" spans="1:21" ht="12.75" customHeight="1" x14ac:dyDescent="0.25">
      <c r="A393" s="1" t="s">
        <v>2682</v>
      </c>
      <c r="B393" s="1" t="s">
        <v>2693</v>
      </c>
      <c r="C393" s="18">
        <v>44979</v>
      </c>
      <c r="D393" s="8">
        <v>-42.07</v>
      </c>
      <c r="E393" s="27">
        <v>0</v>
      </c>
      <c r="F393" s="27">
        <v>-42.07</v>
      </c>
      <c r="G393" s="18">
        <v>44979</v>
      </c>
      <c r="H393" s="1" t="s">
        <v>2683</v>
      </c>
      <c r="I393" s="19">
        <v>1514688</v>
      </c>
      <c r="J393" s="19" t="s">
        <v>1304</v>
      </c>
      <c r="K393" s="19">
        <v>172917</v>
      </c>
      <c r="L393" s="28">
        <v>44981</v>
      </c>
      <c r="M393" s="1" t="s">
        <v>1213</v>
      </c>
      <c r="N393" s="11" t="s">
        <v>1291</v>
      </c>
      <c r="P393" s="12">
        <v>-42.07</v>
      </c>
      <c r="Q393" s="11"/>
      <c r="R393" s="13">
        <v>1</v>
      </c>
      <c r="S393" s="11"/>
      <c r="T393" s="1" t="s">
        <v>1289</v>
      </c>
      <c r="U393" s="47"/>
    </row>
    <row r="394" spans="1:21" ht="12.75" customHeight="1" x14ac:dyDescent="0.25">
      <c r="A394" s="1" t="s">
        <v>2682</v>
      </c>
      <c r="B394" s="1" t="s">
        <v>2694</v>
      </c>
      <c r="C394" s="18">
        <v>44979</v>
      </c>
      <c r="D394" s="8">
        <v>-25.55</v>
      </c>
      <c r="E394" s="27">
        <v>0</v>
      </c>
      <c r="F394" s="27">
        <v>-25.55</v>
      </c>
      <c r="G394" s="18">
        <v>44979</v>
      </c>
      <c r="H394" s="1" t="s">
        <v>2684</v>
      </c>
      <c r="I394" s="19">
        <v>1516592</v>
      </c>
      <c r="J394" s="19" t="s">
        <v>1299</v>
      </c>
      <c r="K394" s="19">
        <v>172917</v>
      </c>
      <c r="L394" s="28">
        <v>44981</v>
      </c>
      <c r="M394" s="1" t="s">
        <v>1213</v>
      </c>
      <c r="N394" s="11" t="s">
        <v>1291</v>
      </c>
      <c r="P394" s="12">
        <v>-25.55</v>
      </c>
      <c r="Q394" s="11"/>
      <c r="R394" s="13">
        <v>1</v>
      </c>
      <c r="S394" s="11"/>
      <c r="T394" s="1" t="s">
        <v>1289</v>
      </c>
      <c r="U394" s="47"/>
    </row>
    <row r="395" spans="1:21" ht="12.75" customHeight="1" x14ac:dyDescent="0.25">
      <c r="A395" s="1" t="s">
        <v>2682</v>
      </c>
      <c r="B395" s="1" t="s">
        <v>2694</v>
      </c>
      <c r="C395" s="18">
        <v>44979</v>
      </c>
      <c r="D395" s="8">
        <v>-22.78</v>
      </c>
      <c r="E395" s="27">
        <v>0</v>
      </c>
      <c r="F395" s="27">
        <v>-22.78</v>
      </c>
      <c r="G395" s="18">
        <v>44979</v>
      </c>
      <c r="H395" s="1" t="s">
        <v>2684</v>
      </c>
      <c r="I395" s="19">
        <v>1529944</v>
      </c>
      <c r="J395" s="19" t="s">
        <v>1330</v>
      </c>
      <c r="K395" s="19">
        <v>172917</v>
      </c>
      <c r="L395" s="28">
        <v>44981</v>
      </c>
      <c r="M395" s="1" t="s">
        <v>1213</v>
      </c>
      <c r="N395" s="11" t="s">
        <v>1291</v>
      </c>
      <c r="P395" s="12">
        <v>-22.78</v>
      </c>
      <c r="Q395" s="11"/>
      <c r="R395" s="13">
        <v>1</v>
      </c>
      <c r="S395" s="11"/>
      <c r="T395" s="1" t="s">
        <v>1289</v>
      </c>
      <c r="U395" s="47"/>
    </row>
    <row r="396" spans="1:21" ht="12.75" customHeight="1" x14ac:dyDescent="0.25">
      <c r="A396" s="1" t="s">
        <v>2682</v>
      </c>
      <c r="B396" s="1" t="s">
        <v>2695</v>
      </c>
      <c r="C396" s="18">
        <v>44979</v>
      </c>
      <c r="D396" s="8">
        <v>-126.11999999999999</v>
      </c>
      <c r="E396" s="27">
        <v>-31.319999999999993</v>
      </c>
      <c r="F396" s="27">
        <v>-94.8</v>
      </c>
      <c r="G396" s="18">
        <v>44979</v>
      </c>
      <c r="H396" s="1" t="s">
        <v>2685</v>
      </c>
      <c r="I396" s="19">
        <v>1540784</v>
      </c>
      <c r="J396" s="19" t="s">
        <v>1297</v>
      </c>
      <c r="K396" s="19">
        <v>172917</v>
      </c>
      <c r="L396" s="28">
        <v>44981</v>
      </c>
      <c r="M396" s="1" t="s">
        <v>1213</v>
      </c>
      <c r="N396" s="11" t="s">
        <v>1298</v>
      </c>
      <c r="P396" s="12">
        <v>-31.6</v>
      </c>
      <c r="Q396" s="11"/>
      <c r="R396" s="13">
        <v>2.9999999999999996</v>
      </c>
      <c r="S396" s="11"/>
      <c r="T396" s="1" t="s">
        <v>1289</v>
      </c>
      <c r="U396" s="47"/>
    </row>
    <row r="397" spans="1:21" ht="12.75" customHeight="1" x14ac:dyDescent="0.25">
      <c r="A397" s="1" t="s">
        <v>2682</v>
      </c>
      <c r="B397" s="1" t="s">
        <v>2695</v>
      </c>
      <c r="C397" s="18">
        <v>44979</v>
      </c>
      <c r="D397" s="8">
        <v>-87.6</v>
      </c>
      <c r="E397" s="27">
        <v>-10.25</v>
      </c>
      <c r="F397" s="27">
        <v>-77.349999999999994</v>
      </c>
      <c r="G397" s="18">
        <v>44979</v>
      </c>
      <c r="H397" s="1" t="s">
        <v>2685</v>
      </c>
      <c r="I397" s="19">
        <v>1662420</v>
      </c>
      <c r="J397" s="19" t="s">
        <v>1318</v>
      </c>
      <c r="K397" s="19">
        <v>172917</v>
      </c>
      <c r="L397" s="28">
        <v>44981</v>
      </c>
      <c r="M397" s="1" t="s">
        <v>1213</v>
      </c>
      <c r="N397" s="11" t="s">
        <v>1301</v>
      </c>
      <c r="P397" s="12">
        <v>-77.349999999999994</v>
      </c>
      <c r="Q397" s="11"/>
      <c r="R397" s="13">
        <v>1</v>
      </c>
      <c r="S397" s="11"/>
      <c r="T397" s="1" t="s">
        <v>1289</v>
      </c>
      <c r="U397" s="47"/>
    </row>
    <row r="398" spans="1:21" ht="12.75" customHeight="1" x14ac:dyDescent="0.25">
      <c r="A398" s="1" t="s">
        <v>2682</v>
      </c>
      <c r="B398" s="1" t="s">
        <v>2696</v>
      </c>
      <c r="C398" s="18">
        <v>44979</v>
      </c>
      <c r="D398" s="8">
        <v>-192.8</v>
      </c>
      <c r="E398" s="27">
        <v>-21.1</v>
      </c>
      <c r="F398" s="27">
        <v>-171.7</v>
      </c>
      <c r="G398" s="18">
        <v>44979</v>
      </c>
      <c r="H398" s="1" t="s">
        <v>2686</v>
      </c>
      <c r="I398" s="19">
        <v>1662422</v>
      </c>
      <c r="J398" s="19" t="s">
        <v>1327</v>
      </c>
      <c r="K398" s="19">
        <v>172917</v>
      </c>
      <c r="L398" s="28">
        <v>44981</v>
      </c>
      <c r="M398" s="1" t="s">
        <v>1213</v>
      </c>
      <c r="N398" s="11" t="s">
        <v>1301</v>
      </c>
      <c r="P398" s="12">
        <v>-85.85</v>
      </c>
      <c r="Q398" s="11"/>
      <c r="R398" s="13">
        <v>2</v>
      </c>
      <c r="S398" s="11"/>
      <c r="T398" s="1" t="s">
        <v>1289</v>
      </c>
      <c r="U398" s="47"/>
    </row>
    <row r="399" spans="1:21" ht="12.75" customHeight="1" x14ac:dyDescent="0.25">
      <c r="A399" s="1" t="s">
        <v>2682</v>
      </c>
      <c r="B399" s="1" t="s">
        <v>2697</v>
      </c>
      <c r="C399" s="18">
        <v>44979</v>
      </c>
      <c r="D399" s="8">
        <v>-42.04</v>
      </c>
      <c r="E399" s="27">
        <v>-10.44</v>
      </c>
      <c r="F399" s="27">
        <v>-31.6</v>
      </c>
      <c r="G399" s="18">
        <v>44979</v>
      </c>
      <c r="H399" s="1" t="s">
        <v>2687</v>
      </c>
      <c r="I399" s="19">
        <v>1540785</v>
      </c>
      <c r="J399" s="19" t="s">
        <v>1328</v>
      </c>
      <c r="K399" s="19">
        <v>172917</v>
      </c>
      <c r="L399" s="28">
        <v>44981</v>
      </c>
      <c r="M399" s="1" t="s">
        <v>1213</v>
      </c>
      <c r="N399" s="11" t="s">
        <v>1298</v>
      </c>
      <c r="P399" s="12">
        <v>-31.6</v>
      </c>
      <c r="Q399" s="11"/>
      <c r="R399" s="13">
        <v>1</v>
      </c>
      <c r="S399" s="11"/>
      <c r="T399" s="1" t="s">
        <v>1289</v>
      </c>
      <c r="U399" s="47"/>
    </row>
    <row r="400" spans="1:21" ht="12.75" customHeight="1" x14ac:dyDescent="0.25">
      <c r="A400" s="1" t="s">
        <v>2682</v>
      </c>
      <c r="B400" s="1" t="s">
        <v>2698</v>
      </c>
      <c r="C400" s="18">
        <v>44979</v>
      </c>
      <c r="D400" s="8">
        <v>-96.4</v>
      </c>
      <c r="E400" s="27">
        <v>-10.55</v>
      </c>
      <c r="F400" s="27">
        <v>-85.85</v>
      </c>
      <c r="G400" s="18">
        <v>44979</v>
      </c>
      <c r="H400" s="1" t="s">
        <v>2688</v>
      </c>
      <c r="I400" s="19">
        <v>1662421</v>
      </c>
      <c r="J400" s="19" t="s">
        <v>1300</v>
      </c>
      <c r="K400" s="19">
        <v>172917</v>
      </c>
      <c r="L400" s="28">
        <v>44981</v>
      </c>
      <c r="M400" s="1" t="s">
        <v>1213</v>
      </c>
      <c r="N400" s="11" t="s">
        <v>1301</v>
      </c>
      <c r="P400" s="12">
        <v>-85.85</v>
      </c>
      <c r="Q400" s="11"/>
      <c r="R400" s="13">
        <v>1</v>
      </c>
      <c r="S400" s="11"/>
      <c r="T400" s="1" t="s">
        <v>1289</v>
      </c>
      <c r="U400" s="47"/>
    </row>
    <row r="401" spans="1:21" ht="12.75" customHeight="1" x14ac:dyDescent="0.25">
      <c r="A401" s="1" t="s">
        <v>2682</v>
      </c>
      <c r="B401" s="1" t="s">
        <v>2699</v>
      </c>
      <c r="C401" s="18">
        <v>44979</v>
      </c>
      <c r="D401" s="8">
        <v>-78</v>
      </c>
      <c r="E401" s="27">
        <v>0</v>
      </c>
      <c r="F401" s="27">
        <v>-78</v>
      </c>
      <c r="G401" s="18">
        <v>44979</v>
      </c>
      <c r="H401" s="1" t="s">
        <v>2689</v>
      </c>
      <c r="I401" s="19">
        <v>1529946</v>
      </c>
      <c r="J401" s="19" t="s">
        <v>1306</v>
      </c>
      <c r="K401" s="19">
        <v>172917</v>
      </c>
      <c r="L401" s="28">
        <v>44981</v>
      </c>
      <c r="M401" s="1" t="s">
        <v>1213</v>
      </c>
      <c r="N401" s="11" t="s">
        <v>1291</v>
      </c>
      <c r="P401" s="12">
        <v>-39</v>
      </c>
      <c r="Q401" s="11"/>
      <c r="R401" s="13">
        <v>2</v>
      </c>
      <c r="S401" s="11"/>
      <c r="T401" s="1" t="s">
        <v>1289</v>
      </c>
      <c r="U401" s="47"/>
    </row>
    <row r="402" spans="1:21" ht="12.75" customHeight="1" x14ac:dyDescent="0.25">
      <c r="A402" s="1" t="s">
        <v>2682</v>
      </c>
      <c r="B402" s="1" t="s">
        <v>2700</v>
      </c>
      <c r="C402" s="18">
        <v>44979</v>
      </c>
      <c r="D402" s="8">
        <v>-96.4</v>
      </c>
      <c r="E402" s="27">
        <v>-10.55</v>
      </c>
      <c r="F402" s="27">
        <v>-85.85</v>
      </c>
      <c r="G402" s="18">
        <v>44979</v>
      </c>
      <c r="H402" s="1" t="s">
        <v>2690</v>
      </c>
      <c r="I402" s="19">
        <v>1662421</v>
      </c>
      <c r="J402" s="19" t="s">
        <v>1300</v>
      </c>
      <c r="K402" s="19">
        <v>172917</v>
      </c>
      <c r="L402" s="28">
        <v>44981</v>
      </c>
      <c r="M402" s="1" t="s">
        <v>1213</v>
      </c>
      <c r="N402" s="11" t="s">
        <v>1301</v>
      </c>
      <c r="P402" s="12">
        <v>-85.85</v>
      </c>
      <c r="Q402" s="11"/>
      <c r="R402" s="13">
        <v>1</v>
      </c>
      <c r="S402" s="11"/>
      <c r="T402" s="1" t="s">
        <v>1289</v>
      </c>
      <c r="U402" s="47"/>
    </row>
    <row r="403" spans="1:21" ht="12.75" customHeight="1" x14ac:dyDescent="0.25">
      <c r="A403" s="1" t="s">
        <v>2682</v>
      </c>
      <c r="B403" s="1" t="s">
        <v>2701</v>
      </c>
      <c r="C403" s="18">
        <v>44979</v>
      </c>
      <c r="D403" s="8">
        <v>-64.47</v>
      </c>
      <c r="E403" s="27">
        <v>0</v>
      </c>
      <c r="F403" s="27">
        <v>-64.47</v>
      </c>
      <c r="G403" s="18">
        <v>44979</v>
      </c>
      <c r="H403" s="1" t="s">
        <v>2691</v>
      </c>
      <c r="I403" s="19">
        <v>1585797</v>
      </c>
      <c r="J403" s="19" t="s">
        <v>1305</v>
      </c>
      <c r="K403" s="19">
        <v>172917</v>
      </c>
      <c r="L403" s="28">
        <v>44981</v>
      </c>
      <c r="M403" s="1" t="s">
        <v>1213</v>
      </c>
      <c r="N403" s="11" t="s">
        <v>1291</v>
      </c>
      <c r="P403" s="12">
        <v>-64.47</v>
      </c>
      <c r="Q403" s="11"/>
      <c r="R403" s="13">
        <v>1</v>
      </c>
      <c r="S403" s="11"/>
      <c r="T403" s="1" t="s">
        <v>1289</v>
      </c>
      <c r="U403" s="47"/>
    </row>
    <row r="404" spans="1:21" ht="12.75" customHeight="1" x14ac:dyDescent="0.25">
      <c r="A404" s="1" t="s">
        <v>2682</v>
      </c>
      <c r="B404" s="1" t="s">
        <v>2702</v>
      </c>
      <c r="C404" s="18">
        <v>44979</v>
      </c>
      <c r="D404" s="8">
        <v>-42.07</v>
      </c>
      <c r="E404" s="27">
        <v>0</v>
      </c>
      <c r="F404" s="27">
        <v>-42.07</v>
      </c>
      <c r="G404" s="18">
        <v>44979</v>
      </c>
      <c r="H404" s="1" t="s">
        <v>2692</v>
      </c>
      <c r="I404" s="19">
        <v>1514684</v>
      </c>
      <c r="J404" s="19" t="s">
        <v>1324</v>
      </c>
      <c r="K404" s="19">
        <v>172917</v>
      </c>
      <c r="L404" s="28">
        <v>44981</v>
      </c>
      <c r="M404" s="1" t="s">
        <v>1213</v>
      </c>
      <c r="N404" s="11" t="s">
        <v>1291</v>
      </c>
      <c r="P404" s="12">
        <v>-42.07</v>
      </c>
      <c r="Q404" s="11"/>
      <c r="R404" s="13">
        <v>1</v>
      </c>
      <c r="S404" s="11"/>
      <c r="T404" s="1" t="s">
        <v>1289</v>
      </c>
      <c r="U404" s="47"/>
    </row>
    <row r="405" spans="1:21" ht="12.75" customHeight="1" x14ac:dyDescent="0.25">
      <c r="A405" s="1" t="s">
        <v>2682</v>
      </c>
      <c r="B405" s="1" t="s">
        <v>2702</v>
      </c>
      <c r="C405" s="18">
        <v>44979</v>
      </c>
      <c r="D405" s="8">
        <v>-68.63</v>
      </c>
      <c r="E405" s="27">
        <v>0</v>
      </c>
      <c r="F405" s="27">
        <v>-68.63</v>
      </c>
      <c r="G405" s="18">
        <v>44979</v>
      </c>
      <c r="H405" s="1" t="s">
        <v>2692</v>
      </c>
      <c r="I405" s="19">
        <v>1529951</v>
      </c>
      <c r="J405" s="19" t="s">
        <v>1326</v>
      </c>
      <c r="K405" s="19">
        <v>172917</v>
      </c>
      <c r="L405" s="28">
        <v>44981</v>
      </c>
      <c r="M405" s="1" t="s">
        <v>1213</v>
      </c>
      <c r="N405" s="11" t="s">
        <v>1291</v>
      </c>
      <c r="P405" s="12">
        <v>-68.63</v>
      </c>
      <c r="Q405" s="11"/>
      <c r="R405" s="13">
        <v>1</v>
      </c>
      <c r="S405" s="11"/>
      <c r="T405" s="1" t="s">
        <v>1289</v>
      </c>
      <c r="U405" s="47"/>
    </row>
    <row r="406" spans="1:21" ht="12.75" customHeight="1" x14ac:dyDescent="0.25">
      <c r="A406" s="1" t="s">
        <v>2703</v>
      </c>
      <c r="B406" s="1" t="s">
        <v>2747</v>
      </c>
      <c r="C406" s="18">
        <v>44981</v>
      </c>
      <c r="D406" s="8">
        <v>-92.93</v>
      </c>
      <c r="E406" s="27">
        <v>-30.66</v>
      </c>
      <c r="F406" s="27">
        <v>-62.27</v>
      </c>
      <c r="G406" s="18">
        <v>44981</v>
      </c>
      <c r="H406" s="1" t="s">
        <v>2704</v>
      </c>
      <c r="I406" s="19">
        <v>1339335</v>
      </c>
      <c r="J406" s="19" t="s">
        <v>1314</v>
      </c>
      <c r="K406" s="19">
        <v>12213521</v>
      </c>
      <c r="L406" s="28">
        <v>44985</v>
      </c>
      <c r="M406" s="1" t="s">
        <v>187</v>
      </c>
      <c r="N406" s="11" t="s">
        <v>1301</v>
      </c>
      <c r="P406" s="12">
        <v>-62.27</v>
      </c>
      <c r="Q406" s="11"/>
      <c r="R406" s="13">
        <v>1</v>
      </c>
      <c r="S406" s="11"/>
      <c r="T406" s="1" t="s">
        <v>1289</v>
      </c>
      <c r="U406" s="47"/>
    </row>
    <row r="407" spans="1:21" ht="12.75" customHeight="1" x14ac:dyDescent="0.25">
      <c r="A407" s="1" t="s">
        <v>2703</v>
      </c>
      <c r="B407" s="1" t="s">
        <v>2748</v>
      </c>
      <c r="C407" s="18">
        <v>44981</v>
      </c>
      <c r="D407" s="8">
        <v>-87.68</v>
      </c>
      <c r="E407" s="27">
        <v>-25.41</v>
      </c>
      <c r="F407" s="27">
        <v>-62.27</v>
      </c>
      <c r="G407" s="18">
        <v>44981</v>
      </c>
      <c r="H407" s="1" t="s">
        <v>2705</v>
      </c>
      <c r="I407" s="19">
        <v>1339334</v>
      </c>
      <c r="J407" s="19" t="s">
        <v>1331</v>
      </c>
      <c r="K407" s="19">
        <v>12213521</v>
      </c>
      <c r="L407" s="28">
        <v>44985</v>
      </c>
      <c r="M407" s="1" t="s">
        <v>187</v>
      </c>
      <c r="N407" s="11" t="s">
        <v>1301</v>
      </c>
      <c r="P407" s="12">
        <v>-62.27</v>
      </c>
      <c r="Q407" s="11"/>
      <c r="R407" s="13">
        <v>1</v>
      </c>
      <c r="S407" s="11"/>
      <c r="T407" s="1" t="s">
        <v>1289</v>
      </c>
      <c r="U407" s="47"/>
    </row>
    <row r="408" spans="1:21" ht="12.75" customHeight="1" x14ac:dyDescent="0.25">
      <c r="A408" s="1" t="s">
        <v>2703</v>
      </c>
      <c r="B408" s="1" t="s">
        <v>2749</v>
      </c>
      <c r="C408" s="18">
        <v>44982</v>
      </c>
      <c r="D408" s="8">
        <v>-70.62</v>
      </c>
      <c r="E408" s="27">
        <v>0</v>
      </c>
      <c r="F408" s="27">
        <v>-70.62</v>
      </c>
      <c r="G408" s="18">
        <v>44982</v>
      </c>
      <c r="H408" s="1" t="s">
        <v>2706</v>
      </c>
      <c r="I408" s="19">
        <v>1585901</v>
      </c>
      <c r="J408" s="19" t="s">
        <v>1347</v>
      </c>
      <c r="K408" s="19">
        <v>173220</v>
      </c>
      <c r="L408" s="28">
        <v>44985</v>
      </c>
      <c r="M408" s="1" t="s">
        <v>1213</v>
      </c>
      <c r="N408" s="11" t="s">
        <v>1291</v>
      </c>
      <c r="P408" s="12">
        <v>-70.62</v>
      </c>
      <c r="Q408" s="11"/>
      <c r="R408" s="13">
        <v>1</v>
      </c>
      <c r="S408" s="11"/>
      <c r="T408" s="1" t="s">
        <v>1289</v>
      </c>
      <c r="U408" s="47"/>
    </row>
    <row r="409" spans="1:21" ht="12.75" customHeight="1" x14ac:dyDescent="0.25">
      <c r="A409" s="1" t="s">
        <v>2703</v>
      </c>
      <c r="B409" s="1" t="s">
        <v>2750</v>
      </c>
      <c r="C409" s="18">
        <v>44981</v>
      </c>
      <c r="D409" s="8">
        <v>-87.6</v>
      </c>
      <c r="E409" s="27">
        <v>-10.25</v>
      </c>
      <c r="F409" s="27">
        <v>-77.349999999999994</v>
      </c>
      <c r="G409" s="18">
        <v>44981</v>
      </c>
      <c r="H409" s="1" t="s">
        <v>2707</v>
      </c>
      <c r="I409" s="19">
        <v>1662420</v>
      </c>
      <c r="J409" s="19" t="s">
        <v>1318</v>
      </c>
      <c r="K409" s="19">
        <v>173220</v>
      </c>
      <c r="L409" s="28">
        <v>44985</v>
      </c>
      <c r="M409" s="1" t="s">
        <v>1213</v>
      </c>
      <c r="N409" s="11" t="s">
        <v>1301</v>
      </c>
      <c r="P409" s="12">
        <v>-77.349999999999994</v>
      </c>
      <c r="Q409" s="11"/>
      <c r="R409" s="13">
        <v>1</v>
      </c>
      <c r="S409" s="11"/>
      <c r="T409" s="1" t="s">
        <v>1289</v>
      </c>
      <c r="U409" s="47"/>
    </row>
    <row r="410" spans="1:21" ht="12.75" customHeight="1" x14ac:dyDescent="0.25">
      <c r="A410" s="1" t="s">
        <v>2703</v>
      </c>
      <c r="B410" s="1" t="s">
        <v>2750</v>
      </c>
      <c r="C410" s="18">
        <v>44981</v>
      </c>
      <c r="D410" s="8">
        <v>-96.399999999999991</v>
      </c>
      <c r="E410" s="27">
        <v>-10.55</v>
      </c>
      <c r="F410" s="27">
        <v>-85.85</v>
      </c>
      <c r="G410" s="18">
        <v>44981</v>
      </c>
      <c r="H410" s="1" t="s">
        <v>2707</v>
      </c>
      <c r="I410" s="19">
        <v>1662421</v>
      </c>
      <c r="J410" s="19" t="s">
        <v>1300</v>
      </c>
      <c r="K410" s="19">
        <v>173220</v>
      </c>
      <c r="L410" s="28">
        <v>44985</v>
      </c>
      <c r="M410" s="1" t="s">
        <v>1213</v>
      </c>
      <c r="N410" s="11" t="s">
        <v>1301</v>
      </c>
      <c r="P410" s="12">
        <v>-85.85</v>
      </c>
      <c r="Q410" s="11"/>
      <c r="R410" s="13">
        <v>1</v>
      </c>
      <c r="S410" s="11"/>
      <c r="T410" s="1" t="s">
        <v>1289</v>
      </c>
      <c r="U410" s="47"/>
    </row>
    <row r="411" spans="1:21" ht="12.75" customHeight="1" x14ac:dyDescent="0.25">
      <c r="A411" s="1" t="s">
        <v>2703</v>
      </c>
      <c r="B411" s="1" t="s">
        <v>2751</v>
      </c>
      <c r="C411" s="18">
        <v>44983</v>
      </c>
      <c r="D411" s="8">
        <v>-25.55</v>
      </c>
      <c r="E411" s="27">
        <v>0</v>
      </c>
      <c r="F411" s="27">
        <v>-25.55</v>
      </c>
      <c r="G411" s="18">
        <v>44983</v>
      </c>
      <c r="H411" s="1" t="s">
        <v>2708</v>
      </c>
      <c r="I411" s="19">
        <v>1516594</v>
      </c>
      <c r="J411" s="19" t="s">
        <v>1313</v>
      </c>
      <c r="K411" s="19">
        <v>173220</v>
      </c>
      <c r="L411" s="28">
        <v>44985</v>
      </c>
      <c r="M411" s="1" t="s">
        <v>1213</v>
      </c>
      <c r="N411" s="11" t="s">
        <v>1291</v>
      </c>
      <c r="P411" s="12">
        <v>-25.55</v>
      </c>
      <c r="Q411" s="11"/>
      <c r="R411" s="13">
        <v>1</v>
      </c>
      <c r="S411" s="11"/>
      <c r="T411" s="1" t="s">
        <v>1289</v>
      </c>
      <c r="U411" s="47"/>
    </row>
    <row r="412" spans="1:21" ht="12.75" customHeight="1" x14ac:dyDescent="0.25">
      <c r="A412" s="1" t="s">
        <v>2703</v>
      </c>
      <c r="B412" s="1" t="s">
        <v>2752</v>
      </c>
      <c r="C412" s="18">
        <v>44983</v>
      </c>
      <c r="D412" s="8">
        <v>-70.62</v>
      </c>
      <c r="E412" s="27">
        <v>0</v>
      </c>
      <c r="F412" s="27">
        <v>-70.62</v>
      </c>
      <c r="G412" s="18">
        <v>44983</v>
      </c>
      <c r="H412" s="1" t="s">
        <v>2709</v>
      </c>
      <c r="I412" s="19">
        <v>1585901</v>
      </c>
      <c r="J412" s="19" t="s">
        <v>1347</v>
      </c>
      <c r="K412" s="19">
        <v>173220</v>
      </c>
      <c r="L412" s="28">
        <v>44985</v>
      </c>
      <c r="M412" s="1" t="s">
        <v>1213</v>
      </c>
      <c r="N412" s="11" t="s">
        <v>1291</v>
      </c>
      <c r="P412" s="12">
        <v>-70.62</v>
      </c>
      <c r="Q412" s="11"/>
      <c r="R412" s="13">
        <v>1</v>
      </c>
      <c r="S412" s="11"/>
      <c r="T412" s="1" t="s">
        <v>1289</v>
      </c>
      <c r="U412" s="47"/>
    </row>
    <row r="413" spans="1:21" ht="12.75" customHeight="1" x14ac:dyDescent="0.25">
      <c r="A413" s="1" t="s">
        <v>2703</v>
      </c>
      <c r="B413" s="1" t="s">
        <v>2753</v>
      </c>
      <c r="C413" s="18">
        <v>44982</v>
      </c>
      <c r="D413" s="8">
        <v>-78</v>
      </c>
      <c r="E413" s="27">
        <v>0</v>
      </c>
      <c r="F413" s="27">
        <v>-78</v>
      </c>
      <c r="G413" s="18">
        <v>44982</v>
      </c>
      <c r="H413" s="1" t="s">
        <v>2710</v>
      </c>
      <c r="I413" s="19">
        <v>1529946</v>
      </c>
      <c r="J413" s="19" t="s">
        <v>1306</v>
      </c>
      <c r="K413" s="19">
        <v>173220</v>
      </c>
      <c r="L413" s="28">
        <v>44985</v>
      </c>
      <c r="M413" s="1" t="s">
        <v>1213</v>
      </c>
      <c r="N413" s="11" t="s">
        <v>1291</v>
      </c>
      <c r="P413" s="12">
        <v>-39</v>
      </c>
      <c r="Q413" s="11"/>
      <c r="R413" s="13">
        <v>2</v>
      </c>
      <c r="S413" s="11"/>
      <c r="T413" s="1" t="s">
        <v>1289</v>
      </c>
      <c r="U413" s="47"/>
    </row>
    <row r="414" spans="1:21" ht="12.75" customHeight="1" x14ac:dyDescent="0.25">
      <c r="A414" s="1" t="s">
        <v>2703</v>
      </c>
      <c r="B414" s="1" t="s">
        <v>2754</v>
      </c>
      <c r="C414" s="18">
        <v>44982</v>
      </c>
      <c r="D414" s="8">
        <v>-42.07</v>
      </c>
      <c r="E414" s="27">
        <v>0</v>
      </c>
      <c r="F414" s="27">
        <v>-42.07</v>
      </c>
      <c r="G414" s="18">
        <v>44982</v>
      </c>
      <c r="H414" s="1" t="s">
        <v>2711</v>
      </c>
      <c r="I414" s="19">
        <v>1514684</v>
      </c>
      <c r="J414" s="19" t="s">
        <v>1324</v>
      </c>
      <c r="K414" s="19">
        <v>173220</v>
      </c>
      <c r="L414" s="28">
        <v>44985</v>
      </c>
      <c r="M414" s="1" t="s">
        <v>1213</v>
      </c>
      <c r="N414" s="11" t="s">
        <v>1291</v>
      </c>
      <c r="P414" s="12">
        <v>-42.07</v>
      </c>
      <c r="Q414" s="11"/>
      <c r="R414" s="13">
        <v>1</v>
      </c>
      <c r="S414" s="11"/>
      <c r="T414" s="1" t="s">
        <v>1289</v>
      </c>
      <c r="U414" s="47"/>
    </row>
    <row r="415" spans="1:21" ht="12.75" customHeight="1" x14ac:dyDescent="0.25">
      <c r="A415" s="1" t="s">
        <v>2703</v>
      </c>
      <c r="B415" s="48" t="s">
        <v>2755</v>
      </c>
      <c r="C415" s="18">
        <v>44981</v>
      </c>
      <c r="D415" s="8">
        <v>-103.7</v>
      </c>
      <c r="E415" s="27">
        <v>-26.35</v>
      </c>
      <c r="F415" s="27">
        <v>-77.349999999999994</v>
      </c>
      <c r="G415" s="18">
        <v>44981</v>
      </c>
      <c r="H415" s="1" t="s">
        <v>2712</v>
      </c>
      <c r="I415" s="19">
        <v>1662420</v>
      </c>
      <c r="J415" s="19" t="s">
        <v>1318</v>
      </c>
      <c r="K415" s="19">
        <v>173220</v>
      </c>
      <c r="L415" s="28">
        <v>44985</v>
      </c>
      <c r="M415" s="1" t="s">
        <v>1213</v>
      </c>
      <c r="N415" s="11" t="s">
        <v>1301</v>
      </c>
      <c r="P415" s="12">
        <v>-77.349999999999994</v>
      </c>
      <c r="Q415" s="11"/>
      <c r="R415" s="13">
        <v>1</v>
      </c>
      <c r="S415" s="11"/>
      <c r="T415" s="1" t="s">
        <v>1289</v>
      </c>
      <c r="U415" s="47"/>
    </row>
    <row r="416" spans="1:21" ht="12.75" customHeight="1" x14ac:dyDescent="0.25">
      <c r="A416" s="1" t="s">
        <v>2703</v>
      </c>
      <c r="B416" s="1" t="s">
        <v>2756</v>
      </c>
      <c r="C416" s="18">
        <v>44981</v>
      </c>
      <c r="D416" s="8">
        <v>-25.55</v>
      </c>
      <c r="E416" s="27">
        <v>0</v>
      </c>
      <c r="F416" s="27">
        <v>-25.55</v>
      </c>
      <c r="G416" s="18">
        <v>44981</v>
      </c>
      <c r="H416" s="1" t="s">
        <v>2713</v>
      </c>
      <c r="I416" s="19">
        <v>1516597</v>
      </c>
      <c r="J416" s="19" t="s">
        <v>1303</v>
      </c>
      <c r="K416" s="19">
        <v>173220</v>
      </c>
      <c r="L416" s="28">
        <v>44985</v>
      </c>
      <c r="M416" s="1" t="s">
        <v>1213</v>
      </c>
      <c r="N416" s="11" t="s">
        <v>1291</v>
      </c>
      <c r="P416" s="12">
        <v>-25.55</v>
      </c>
      <c r="Q416" s="11"/>
      <c r="R416" s="13">
        <v>1</v>
      </c>
      <c r="S416" s="11"/>
      <c r="T416" s="1" t="s">
        <v>1289</v>
      </c>
      <c r="U416" s="47"/>
    </row>
    <row r="417" spans="1:21" ht="12.75" customHeight="1" x14ac:dyDescent="0.25">
      <c r="A417" s="1" t="s">
        <v>2703</v>
      </c>
      <c r="B417" s="1" t="s">
        <v>2757</v>
      </c>
      <c r="C417" s="18">
        <v>44981</v>
      </c>
      <c r="D417" s="8">
        <v>-64.47</v>
      </c>
      <c r="E417" s="27">
        <v>0</v>
      </c>
      <c r="F417" s="27">
        <v>-64.47</v>
      </c>
      <c r="G417" s="18">
        <v>44981</v>
      </c>
      <c r="H417" s="1" t="s">
        <v>2714</v>
      </c>
      <c r="I417" s="19">
        <v>1585797</v>
      </c>
      <c r="J417" s="19" t="s">
        <v>1305</v>
      </c>
      <c r="K417" s="19">
        <v>173220</v>
      </c>
      <c r="L417" s="28">
        <v>44985</v>
      </c>
      <c r="M417" s="1" t="s">
        <v>1213</v>
      </c>
      <c r="N417" s="11" t="s">
        <v>1291</v>
      </c>
      <c r="P417" s="12">
        <v>-64.47</v>
      </c>
      <c r="Q417" s="11"/>
      <c r="R417" s="13">
        <v>1</v>
      </c>
      <c r="S417" s="11"/>
      <c r="T417" s="1" t="s">
        <v>1289</v>
      </c>
      <c r="U417" s="47"/>
    </row>
    <row r="418" spans="1:21" ht="12.75" customHeight="1" x14ac:dyDescent="0.25">
      <c r="A418" s="1" t="s">
        <v>2703</v>
      </c>
      <c r="B418" s="1" t="s">
        <v>2758</v>
      </c>
      <c r="C418" s="18">
        <v>44981</v>
      </c>
      <c r="D418" s="8">
        <v>-39</v>
      </c>
      <c r="E418" s="27">
        <v>0</v>
      </c>
      <c r="F418" s="27">
        <v>-39</v>
      </c>
      <c r="G418" s="18">
        <v>44981</v>
      </c>
      <c r="H418" s="1" t="s">
        <v>2715</v>
      </c>
      <c r="I418" s="19">
        <v>1529946</v>
      </c>
      <c r="J418" s="19" t="s">
        <v>1306</v>
      </c>
      <c r="K418" s="19">
        <v>173220</v>
      </c>
      <c r="L418" s="28">
        <v>44985</v>
      </c>
      <c r="M418" s="1" t="s">
        <v>1213</v>
      </c>
      <c r="N418" s="11" t="s">
        <v>1291</v>
      </c>
      <c r="P418" s="12">
        <v>-39</v>
      </c>
      <c r="Q418" s="11"/>
      <c r="R418" s="13">
        <v>1</v>
      </c>
      <c r="S418" s="11"/>
      <c r="T418" s="1" t="s">
        <v>1289</v>
      </c>
      <c r="U418" s="47"/>
    </row>
    <row r="419" spans="1:21" ht="12.75" customHeight="1" x14ac:dyDescent="0.25">
      <c r="A419" s="1" t="s">
        <v>2703</v>
      </c>
      <c r="B419" s="1" t="s">
        <v>2759</v>
      </c>
      <c r="C419" s="18">
        <v>44981</v>
      </c>
      <c r="D419" s="8">
        <v>-42.07</v>
      </c>
      <c r="E419" s="27">
        <v>0</v>
      </c>
      <c r="F419" s="27">
        <v>-42.07</v>
      </c>
      <c r="G419" s="18">
        <v>44981</v>
      </c>
      <c r="H419" s="1" t="s">
        <v>2716</v>
      </c>
      <c r="I419" s="19">
        <v>1514691</v>
      </c>
      <c r="J419" s="19" t="s">
        <v>1293</v>
      </c>
      <c r="K419" s="19">
        <v>173220</v>
      </c>
      <c r="L419" s="28">
        <v>44985</v>
      </c>
      <c r="M419" s="1" t="s">
        <v>1213</v>
      </c>
      <c r="N419" s="11" t="s">
        <v>1291</v>
      </c>
      <c r="P419" s="12">
        <v>-42.07</v>
      </c>
      <c r="Q419" s="11"/>
      <c r="R419" s="13">
        <v>1</v>
      </c>
      <c r="S419" s="11"/>
      <c r="T419" s="1" t="s">
        <v>1289</v>
      </c>
      <c r="U419" s="47"/>
    </row>
    <row r="420" spans="1:21" ht="12.75" customHeight="1" x14ac:dyDescent="0.25">
      <c r="A420" s="1" t="s">
        <v>2703</v>
      </c>
      <c r="B420" s="1" t="s">
        <v>2760</v>
      </c>
      <c r="C420" s="18">
        <v>44981</v>
      </c>
      <c r="D420" s="8">
        <v>-96.4</v>
      </c>
      <c r="E420" s="27">
        <v>-10.55</v>
      </c>
      <c r="F420" s="27">
        <v>-85.85</v>
      </c>
      <c r="G420" s="18">
        <v>44981</v>
      </c>
      <c r="H420" s="1" t="s">
        <v>2717</v>
      </c>
      <c r="I420" s="19">
        <v>1662421</v>
      </c>
      <c r="J420" s="19" t="s">
        <v>1300</v>
      </c>
      <c r="K420" s="19">
        <v>173220</v>
      </c>
      <c r="L420" s="28">
        <v>44985</v>
      </c>
      <c r="M420" s="1" t="s">
        <v>1213</v>
      </c>
      <c r="N420" s="11" t="s">
        <v>1301</v>
      </c>
      <c r="P420" s="12">
        <v>-85.85</v>
      </c>
      <c r="Q420" s="11"/>
      <c r="R420" s="13">
        <v>1</v>
      </c>
      <c r="S420" s="11"/>
      <c r="T420" s="1" t="s">
        <v>1289</v>
      </c>
      <c r="U420" s="47"/>
    </row>
    <row r="421" spans="1:21" ht="12.75" customHeight="1" x14ac:dyDescent="0.25">
      <c r="A421" s="1" t="s">
        <v>2703</v>
      </c>
      <c r="B421" s="1" t="s">
        <v>2761</v>
      </c>
      <c r="C421" s="18">
        <v>44981</v>
      </c>
      <c r="D421" s="8">
        <v>-70.62</v>
      </c>
      <c r="E421" s="27">
        <v>0</v>
      </c>
      <c r="F421" s="27">
        <v>-70.62</v>
      </c>
      <c r="G421" s="18">
        <v>44981</v>
      </c>
      <c r="H421" s="1" t="s">
        <v>2718</v>
      </c>
      <c r="I421" s="19">
        <v>1585901</v>
      </c>
      <c r="J421" s="19" t="s">
        <v>1347</v>
      </c>
      <c r="K421" s="19">
        <v>173220</v>
      </c>
      <c r="L421" s="28">
        <v>44985</v>
      </c>
      <c r="M421" s="1" t="s">
        <v>1213</v>
      </c>
      <c r="N421" s="11" t="s">
        <v>1291</v>
      </c>
      <c r="P421" s="12">
        <v>-70.62</v>
      </c>
      <c r="Q421" s="11"/>
      <c r="R421" s="13">
        <v>1</v>
      </c>
      <c r="S421" s="11"/>
      <c r="T421" s="1" t="s">
        <v>1289</v>
      </c>
      <c r="U421" s="47"/>
    </row>
    <row r="422" spans="1:21" ht="12.75" customHeight="1" x14ac:dyDescent="0.25">
      <c r="A422" s="1" t="s">
        <v>2703</v>
      </c>
      <c r="B422" s="1" t="s">
        <v>2762</v>
      </c>
      <c r="C422" s="18">
        <v>44981</v>
      </c>
      <c r="D422" s="8">
        <v>-42.07</v>
      </c>
      <c r="E422" s="27">
        <v>0</v>
      </c>
      <c r="F422" s="27">
        <v>-42.07</v>
      </c>
      <c r="G422" s="18">
        <v>44981</v>
      </c>
      <c r="H422" s="1" t="s">
        <v>2719</v>
      </c>
      <c r="I422" s="19">
        <v>1514691</v>
      </c>
      <c r="J422" s="19" t="s">
        <v>1293</v>
      </c>
      <c r="K422" s="19">
        <v>173220</v>
      </c>
      <c r="L422" s="28">
        <v>44985</v>
      </c>
      <c r="M422" s="1" t="s">
        <v>1213</v>
      </c>
      <c r="N422" s="11" t="s">
        <v>1291</v>
      </c>
      <c r="P422" s="12">
        <v>-42.07</v>
      </c>
      <c r="Q422" s="11"/>
      <c r="R422" s="13">
        <v>1</v>
      </c>
      <c r="S422" s="11"/>
      <c r="T422" s="1" t="s">
        <v>1289</v>
      </c>
      <c r="U422" s="47"/>
    </row>
    <row r="423" spans="1:21" ht="12.75" customHeight="1" x14ac:dyDescent="0.25">
      <c r="A423" s="1" t="s">
        <v>2703</v>
      </c>
      <c r="B423" s="1" t="s">
        <v>2763</v>
      </c>
      <c r="C423" s="18">
        <v>44981</v>
      </c>
      <c r="D423" s="8">
        <v>-42.07</v>
      </c>
      <c r="E423" s="27">
        <v>0</v>
      </c>
      <c r="F423" s="27">
        <v>-42.07</v>
      </c>
      <c r="G423" s="18">
        <v>44981</v>
      </c>
      <c r="H423" s="1" t="s">
        <v>2720</v>
      </c>
      <c r="I423" s="19">
        <v>1514691</v>
      </c>
      <c r="J423" s="19" t="s">
        <v>1293</v>
      </c>
      <c r="K423" s="19">
        <v>173220</v>
      </c>
      <c r="L423" s="28">
        <v>44985</v>
      </c>
      <c r="M423" s="1" t="s">
        <v>1213</v>
      </c>
      <c r="N423" s="11" t="s">
        <v>1291</v>
      </c>
      <c r="P423" s="12">
        <v>-42.07</v>
      </c>
      <c r="Q423" s="11"/>
      <c r="R423" s="13">
        <v>1</v>
      </c>
      <c r="S423" s="11"/>
      <c r="T423" s="1" t="s">
        <v>1289</v>
      </c>
      <c r="U423" s="47"/>
    </row>
    <row r="424" spans="1:21" ht="12.75" customHeight="1" x14ac:dyDescent="0.25">
      <c r="A424" s="1" t="s">
        <v>2703</v>
      </c>
      <c r="B424" s="1" t="s">
        <v>2764</v>
      </c>
      <c r="C424" s="18">
        <v>44981</v>
      </c>
      <c r="D424" s="8">
        <v>-50.1</v>
      </c>
      <c r="E424" s="27">
        <v>-12.22</v>
      </c>
      <c r="F424" s="27">
        <v>-37.880000000000003</v>
      </c>
      <c r="G424" s="18">
        <v>44981</v>
      </c>
      <c r="H424" s="1" t="s">
        <v>2721</v>
      </c>
      <c r="I424" s="19">
        <v>1408973</v>
      </c>
      <c r="J424" s="19" t="s">
        <v>1310</v>
      </c>
      <c r="K424" s="19">
        <v>173220</v>
      </c>
      <c r="L424" s="28">
        <v>44985</v>
      </c>
      <c r="M424" s="1" t="s">
        <v>1213</v>
      </c>
      <c r="N424" s="11" t="s">
        <v>1311</v>
      </c>
      <c r="P424" s="12">
        <v>-37.880000000000003</v>
      </c>
      <c r="Q424" s="11"/>
      <c r="R424" s="13">
        <v>1</v>
      </c>
      <c r="S424" s="11"/>
      <c r="T424" s="1" t="s">
        <v>1289</v>
      </c>
      <c r="U424" s="47"/>
    </row>
    <row r="425" spans="1:21" ht="12.75" customHeight="1" x14ac:dyDescent="0.25">
      <c r="A425" s="1" t="s">
        <v>2703</v>
      </c>
      <c r="B425" s="1" t="s">
        <v>2764</v>
      </c>
      <c r="C425" s="18">
        <v>44981</v>
      </c>
      <c r="D425" s="8">
        <v>-25.74</v>
      </c>
      <c r="E425" s="27">
        <v>-8.59</v>
      </c>
      <c r="F425" s="27">
        <v>-17.149999999999999</v>
      </c>
      <c r="G425" s="18">
        <v>44981</v>
      </c>
      <c r="H425" s="1" t="s">
        <v>2721</v>
      </c>
      <c r="I425" s="19">
        <v>1408977</v>
      </c>
      <c r="J425" s="19" t="s">
        <v>1312</v>
      </c>
      <c r="K425" s="19">
        <v>173220</v>
      </c>
      <c r="L425" s="28">
        <v>44985</v>
      </c>
      <c r="M425" s="1" t="s">
        <v>1213</v>
      </c>
      <c r="N425" s="11" t="s">
        <v>1311</v>
      </c>
      <c r="P425" s="12">
        <v>-17.149999999999999</v>
      </c>
      <c r="Q425" s="11"/>
      <c r="R425" s="13">
        <v>1</v>
      </c>
      <c r="S425" s="11"/>
      <c r="T425" s="1" t="s">
        <v>1289</v>
      </c>
      <c r="U425" s="47"/>
    </row>
    <row r="426" spans="1:21" ht="12.75" customHeight="1" x14ac:dyDescent="0.25">
      <c r="A426" s="1" t="s">
        <v>2703</v>
      </c>
      <c r="B426" s="1" t="s">
        <v>2764</v>
      </c>
      <c r="C426" s="18">
        <v>44981</v>
      </c>
      <c r="D426" s="8">
        <v>-42.04</v>
      </c>
      <c r="E426" s="27">
        <v>-10.44</v>
      </c>
      <c r="F426" s="27">
        <v>-31.6</v>
      </c>
      <c r="G426" s="18">
        <v>44981</v>
      </c>
      <c r="H426" s="1" t="s">
        <v>2721</v>
      </c>
      <c r="I426" s="19">
        <v>1593358</v>
      </c>
      <c r="J426" s="19" t="s">
        <v>1322</v>
      </c>
      <c r="K426" s="19">
        <v>173220</v>
      </c>
      <c r="L426" s="28">
        <v>44985</v>
      </c>
      <c r="M426" s="1" t="s">
        <v>1213</v>
      </c>
      <c r="N426" s="11" t="s">
        <v>1298</v>
      </c>
      <c r="P426" s="12">
        <v>-31.6</v>
      </c>
      <c r="Q426" s="11"/>
      <c r="R426" s="13">
        <v>1</v>
      </c>
      <c r="S426" s="11"/>
      <c r="T426" s="1" t="s">
        <v>1289</v>
      </c>
      <c r="U426" s="47"/>
    </row>
    <row r="427" spans="1:21" ht="12.75" customHeight="1" x14ac:dyDescent="0.25">
      <c r="A427" s="1" t="s">
        <v>2703</v>
      </c>
      <c r="B427" s="1" t="s">
        <v>2764</v>
      </c>
      <c r="C427" s="18">
        <v>44981</v>
      </c>
      <c r="D427" s="8">
        <v>-175.2</v>
      </c>
      <c r="E427" s="27">
        <v>-20.5</v>
      </c>
      <c r="F427" s="27">
        <v>-154.69999999999999</v>
      </c>
      <c r="G427" s="18">
        <v>44981</v>
      </c>
      <c r="H427" s="1" t="s">
        <v>2721</v>
      </c>
      <c r="I427" s="19">
        <v>1662420</v>
      </c>
      <c r="J427" s="19" t="s">
        <v>1318</v>
      </c>
      <c r="K427" s="19">
        <v>173220</v>
      </c>
      <c r="L427" s="28">
        <v>44985</v>
      </c>
      <c r="M427" s="1" t="s">
        <v>1213</v>
      </c>
      <c r="N427" s="11" t="s">
        <v>1301</v>
      </c>
      <c r="P427" s="12">
        <v>-77.349999999999994</v>
      </c>
      <c r="Q427" s="11"/>
      <c r="R427" s="13">
        <v>2</v>
      </c>
      <c r="S427" s="11"/>
      <c r="T427" s="1" t="s">
        <v>1289</v>
      </c>
      <c r="U427" s="47"/>
    </row>
    <row r="428" spans="1:21" ht="12.75" customHeight="1" x14ac:dyDescent="0.25">
      <c r="A428" s="1" t="s">
        <v>2703</v>
      </c>
      <c r="B428" s="1" t="s">
        <v>2764</v>
      </c>
      <c r="C428" s="18">
        <v>44981</v>
      </c>
      <c r="D428" s="8">
        <v>-96.399999999999991</v>
      </c>
      <c r="E428" s="27">
        <v>-10.55</v>
      </c>
      <c r="F428" s="27">
        <v>-85.85</v>
      </c>
      <c r="G428" s="18">
        <v>44981</v>
      </c>
      <c r="H428" s="1" t="s">
        <v>2721</v>
      </c>
      <c r="I428" s="19">
        <v>1662421</v>
      </c>
      <c r="J428" s="19" t="s">
        <v>1300</v>
      </c>
      <c r="K428" s="19">
        <v>173220</v>
      </c>
      <c r="L428" s="28">
        <v>44985</v>
      </c>
      <c r="M428" s="1" t="s">
        <v>1213</v>
      </c>
      <c r="N428" s="11" t="s">
        <v>1301</v>
      </c>
      <c r="P428" s="12">
        <v>-85.85</v>
      </c>
      <c r="Q428" s="11"/>
      <c r="R428" s="13">
        <v>1</v>
      </c>
      <c r="S428" s="11"/>
      <c r="T428" s="1" t="s">
        <v>1289</v>
      </c>
      <c r="U428" s="47"/>
    </row>
    <row r="429" spans="1:21" ht="12.75" customHeight="1" x14ac:dyDescent="0.25">
      <c r="A429" s="1" t="s">
        <v>2703</v>
      </c>
      <c r="B429" s="1" t="s">
        <v>2764</v>
      </c>
      <c r="C429" s="18">
        <v>44981</v>
      </c>
      <c r="D429" s="8">
        <v>-96.399999999999991</v>
      </c>
      <c r="E429" s="27">
        <v>-10.55</v>
      </c>
      <c r="F429" s="27">
        <v>-85.85</v>
      </c>
      <c r="G429" s="18">
        <v>44981</v>
      </c>
      <c r="H429" s="1" t="s">
        <v>2721</v>
      </c>
      <c r="I429" s="19">
        <v>1662422</v>
      </c>
      <c r="J429" s="19" t="s">
        <v>1327</v>
      </c>
      <c r="K429" s="19">
        <v>173220</v>
      </c>
      <c r="L429" s="28">
        <v>44985</v>
      </c>
      <c r="M429" s="1" t="s">
        <v>1213</v>
      </c>
      <c r="N429" s="11" t="s">
        <v>1301</v>
      </c>
      <c r="P429" s="12">
        <v>-85.85</v>
      </c>
      <c r="Q429" s="11"/>
      <c r="R429" s="13">
        <v>1</v>
      </c>
      <c r="S429" s="11"/>
      <c r="T429" s="1" t="s">
        <v>1289</v>
      </c>
      <c r="U429" s="47"/>
    </row>
    <row r="430" spans="1:21" ht="12.75" customHeight="1" x14ac:dyDescent="0.25">
      <c r="A430" s="1" t="s">
        <v>2703</v>
      </c>
      <c r="B430" s="1" t="s">
        <v>2765</v>
      </c>
      <c r="C430" s="18">
        <v>44981</v>
      </c>
      <c r="D430" s="8">
        <v>-42.07</v>
      </c>
      <c r="E430" s="27">
        <v>0</v>
      </c>
      <c r="F430" s="27">
        <v>-42.07</v>
      </c>
      <c r="G430" s="18">
        <v>44981</v>
      </c>
      <c r="H430" s="1" t="s">
        <v>2722</v>
      </c>
      <c r="I430" s="19">
        <v>1514691</v>
      </c>
      <c r="J430" s="19" t="s">
        <v>1293</v>
      </c>
      <c r="K430" s="19">
        <v>173220</v>
      </c>
      <c r="L430" s="28">
        <v>44985</v>
      </c>
      <c r="M430" s="1" t="s">
        <v>1213</v>
      </c>
      <c r="N430" s="11" t="s">
        <v>1291</v>
      </c>
      <c r="P430" s="12">
        <v>-42.07</v>
      </c>
      <c r="Q430" s="11"/>
      <c r="R430" s="13">
        <v>1</v>
      </c>
      <c r="S430" s="11"/>
      <c r="T430" s="1" t="s">
        <v>1289</v>
      </c>
      <c r="U430" s="47"/>
    </row>
    <row r="431" spans="1:21" ht="12.75" customHeight="1" x14ac:dyDescent="0.25">
      <c r="A431" s="1" t="s">
        <v>2703</v>
      </c>
      <c r="B431" s="1" t="s">
        <v>2765</v>
      </c>
      <c r="C431" s="18">
        <v>44981</v>
      </c>
      <c r="D431" s="8">
        <v>-39</v>
      </c>
      <c r="E431" s="27">
        <v>0</v>
      </c>
      <c r="F431" s="27">
        <v>-39</v>
      </c>
      <c r="G431" s="18">
        <v>44981</v>
      </c>
      <c r="H431" s="1" t="s">
        <v>2722</v>
      </c>
      <c r="I431" s="19">
        <v>1529946</v>
      </c>
      <c r="J431" s="19" t="s">
        <v>1306</v>
      </c>
      <c r="K431" s="19">
        <v>173220</v>
      </c>
      <c r="L431" s="28">
        <v>44985</v>
      </c>
      <c r="M431" s="1" t="s">
        <v>1213</v>
      </c>
      <c r="N431" s="11" t="s">
        <v>1291</v>
      </c>
      <c r="P431" s="12">
        <v>-39</v>
      </c>
      <c r="Q431" s="11"/>
      <c r="R431" s="13">
        <v>1</v>
      </c>
      <c r="S431" s="11"/>
      <c r="T431" s="1" t="s">
        <v>1289</v>
      </c>
      <c r="U431" s="47"/>
    </row>
    <row r="432" spans="1:21" ht="12.75" customHeight="1" x14ac:dyDescent="0.25">
      <c r="A432" s="1" t="s">
        <v>2703</v>
      </c>
      <c r="B432" s="1" t="s">
        <v>2766</v>
      </c>
      <c r="C432" s="18">
        <v>44981</v>
      </c>
      <c r="D432" s="8">
        <v>-126.12</v>
      </c>
      <c r="E432" s="27">
        <v>-31.32</v>
      </c>
      <c r="F432" s="27">
        <v>-94.8</v>
      </c>
      <c r="G432" s="18">
        <v>44981</v>
      </c>
      <c r="H432" s="1" t="s">
        <v>2723</v>
      </c>
      <c r="I432" s="19">
        <v>1593359</v>
      </c>
      <c r="J432" s="19" t="s">
        <v>1316</v>
      </c>
      <c r="K432" s="19">
        <v>173220</v>
      </c>
      <c r="L432" s="28">
        <v>44985</v>
      </c>
      <c r="M432" s="1" t="s">
        <v>1213</v>
      </c>
      <c r="N432" s="11" t="s">
        <v>1298</v>
      </c>
      <c r="P432" s="12">
        <v>-31.6</v>
      </c>
      <c r="Q432" s="11"/>
      <c r="R432" s="13">
        <v>2.9999999999999996</v>
      </c>
      <c r="S432" s="11"/>
      <c r="T432" s="1" t="s">
        <v>1289</v>
      </c>
      <c r="U432" s="47"/>
    </row>
    <row r="433" spans="1:21" ht="12.75" customHeight="1" x14ac:dyDescent="0.25">
      <c r="A433" s="1" t="s">
        <v>2703</v>
      </c>
      <c r="B433" s="1" t="s">
        <v>2767</v>
      </c>
      <c r="C433" s="18">
        <v>44981</v>
      </c>
      <c r="D433" s="8">
        <v>-84.08</v>
      </c>
      <c r="E433" s="27">
        <v>-20.88</v>
      </c>
      <c r="F433" s="27">
        <v>-63.2</v>
      </c>
      <c r="G433" s="18">
        <v>44981</v>
      </c>
      <c r="H433" s="1" t="s">
        <v>2724</v>
      </c>
      <c r="I433" s="19">
        <v>1540787</v>
      </c>
      <c r="J433" s="19" t="s">
        <v>1341</v>
      </c>
      <c r="K433" s="19">
        <v>173220</v>
      </c>
      <c r="L433" s="28">
        <v>44985</v>
      </c>
      <c r="M433" s="1" t="s">
        <v>1213</v>
      </c>
      <c r="N433" s="11" t="s">
        <v>1298</v>
      </c>
      <c r="P433" s="12">
        <v>-31.6</v>
      </c>
      <c r="Q433" s="11"/>
      <c r="R433" s="13">
        <v>2</v>
      </c>
      <c r="S433" s="11"/>
      <c r="T433" s="1" t="s">
        <v>1289</v>
      </c>
      <c r="U433" s="47"/>
    </row>
    <row r="434" spans="1:21" ht="12.75" customHeight="1" x14ac:dyDescent="0.25">
      <c r="A434" s="1" t="s">
        <v>2703</v>
      </c>
      <c r="B434" s="1" t="s">
        <v>2768</v>
      </c>
      <c r="C434" s="18">
        <v>44981</v>
      </c>
      <c r="D434" s="8">
        <v>-70.62</v>
      </c>
      <c r="E434" s="27">
        <v>0</v>
      </c>
      <c r="F434" s="27">
        <v>-70.62</v>
      </c>
      <c r="G434" s="18">
        <v>44981</v>
      </c>
      <c r="H434" s="1" t="s">
        <v>2725</v>
      </c>
      <c r="I434" s="19">
        <v>1585797</v>
      </c>
      <c r="J434" s="19" t="s">
        <v>1305</v>
      </c>
      <c r="K434" s="19">
        <v>173220</v>
      </c>
      <c r="L434" s="28">
        <v>44985</v>
      </c>
      <c r="M434" s="1" t="s">
        <v>1213</v>
      </c>
      <c r="N434" s="11" t="s">
        <v>1291</v>
      </c>
      <c r="P434" s="12">
        <v>-64.47</v>
      </c>
      <c r="Q434" s="11"/>
      <c r="R434" s="13">
        <v>1.0953932061423919</v>
      </c>
      <c r="S434" s="11"/>
      <c r="T434" s="1" t="s">
        <v>1289</v>
      </c>
      <c r="U434" s="47"/>
    </row>
    <row r="435" spans="1:21" ht="12.75" customHeight="1" x14ac:dyDescent="0.25">
      <c r="A435" s="1" t="s">
        <v>2703</v>
      </c>
      <c r="B435" s="1" t="s">
        <v>2769</v>
      </c>
      <c r="C435" s="18">
        <v>44981</v>
      </c>
      <c r="D435" s="8">
        <v>-64.47</v>
      </c>
      <c r="E435" s="27">
        <v>0</v>
      </c>
      <c r="F435" s="27">
        <v>-64.47</v>
      </c>
      <c r="G435" s="18">
        <v>44981</v>
      </c>
      <c r="H435" s="1" t="s">
        <v>2726</v>
      </c>
      <c r="I435" s="19">
        <v>1585797</v>
      </c>
      <c r="J435" s="19" t="s">
        <v>1305</v>
      </c>
      <c r="K435" s="19">
        <v>173220</v>
      </c>
      <c r="L435" s="28">
        <v>44985</v>
      </c>
      <c r="M435" s="1" t="s">
        <v>1213</v>
      </c>
      <c r="N435" s="11" t="s">
        <v>1291</v>
      </c>
      <c r="P435" s="12">
        <v>-64.47</v>
      </c>
      <c r="Q435" s="11"/>
      <c r="R435" s="13">
        <v>1</v>
      </c>
      <c r="S435" s="11"/>
      <c r="T435" s="1" t="s">
        <v>1289</v>
      </c>
      <c r="U435" s="47"/>
    </row>
    <row r="436" spans="1:21" ht="12.75" customHeight="1" x14ac:dyDescent="0.25">
      <c r="A436" s="1" t="s">
        <v>2703</v>
      </c>
      <c r="B436" s="1" t="s">
        <v>2770</v>
      </c>
      <c r="C436" s="18">
        <v>44981</v>
      </c>
      <c r="D436" s="8">
        <v>-78</v>
      </c>
      <c r="E436" s="27">
        <v>0</v>
      </c>
      <c r="F436" s="27">
        <v>-78</v>
      </c>
      <c r="G436" s="18">
        <v>44981</v>
      </c>
      <c r="H436" s="1" t="s">
        <v>2727</v>
      </c>
      <c r="I436" s="19">
        <v>1529947</v>
      </c>
      <c r="J436" s="19" t="s">
        <v>1294</v>
      </c>
      <c r="K436" s="19">
        <v>173220</v>
      </c>
      <c r="L436" s="28">
        <v>44985</v>
      </c>
      <c r="M436" s="1" t="s">
        <v>1213</v>
      </c>
      <c r="N436" s="11" t="s">
        <v>1291</v>
      </c>
      <c r="P436" s="12">
        <v>-39</v>
      </c>
      <c r="Q436" s="11"/>
      <c r="R436" s="13">
        <v>2</v>
      </c>
      <c r="S436" s="11"/>
      <c r="T436" s="1" t="s">
        <v>1289</v>
      </c>
      <c r="U436" s="47"/>
    </row>
    <row r="437" spans="1:21" ht="12.75" customHeight="1" x14ac:dyDescent="0.25">
      <c r="A437" s="1" t="s">
        <v>2703</v>
      </c>
      <c r="B437" s="1" t="s">
        <v>2771</v>
      </c>
      <c r="C437" s="18">
        <v>44981</v>
      </c>
      <c r="D437" s="8">
        <v>-87.6</v>
      </c>
      <c r="E437" s="27">
        <v>-10.25</v>
      </c>
      <c r="F437" s="27">
        <v>-77.349999999999994</v>
      </c>
      <c r="G437" s="18">
        <v>44981</v>
      </c>
      <c r="H437" s="1" t="s">
        <v>2728</v>
      </c>
      <c r="I437" s="19">
        <v>1662420</v>
      </c>
      <c r="J437" s="19" t="s">
        <v>1318</v>
      </c>
      <c r="K437" s="19">
        <v>173220</v>
      </c>
      <c r="L437" s="28">
        <v>44985</v>
      </c>
      <c r="M437" s="1" t="s">
        <v>1213</v>
      </c>
      <c r="N437" s="11" t="s">
        <v>1301</v>
      </c>
      <c r="P437" s="12">
        <v>-77.349999999999994</v>
      </c>
      <c r="Q437" s="11"/>
      <c r="R437" s="13">
        <v>1</v>
      </c>
      <c r="S437" s="11"/>
      <c r="T437" s="1" t="s">
        <v>1289</v>
      </c>
      <c r="U437" s="47"/>
    </row>
    <row r="438" spans="1:21" ht="12.75" customHeight="1" x14ac:dyDescent="0.25">
      <c r="A438" s="1" t="s">
        <v>2703</v>
      </c>
      <c r="B438" s="1" t="s">
        <v>2771</v>
      </c>
      <c r="C438" s="18">
        <v>44981</v>
      </c>
      <c r="D438" s="8">
        <v>-96.399999999999991</v>
      </c>
      <c r="E438" s="27">
        <v>-10.55</v>
      </c>
      <c r="F438" s="27">
        <v>-85.85</v>
      </c>
      <c r="G438" s="18">
        <v>44981</v>
      </c>
      <c r="H438" s="1" t="s">
        <v>2728</v>
      </c>
      <c r="I438" s="19">
        <v>1662421</v>
      </c>
      <c r="J438" s="19" t="s">
        <v>1300</v>
      </c>
      <c r="K438" s="19">
        <v>173220</v>
      </c>
      <c r="L438" s="28">
        <v>44985</v>
      </c>
      <c r="M438" s="1" t="s">
        <v>1213</v>
      </c>
      <c r="N438" s="11" t="s">
        <v>1301</v>
      </c>
      <c r="P438" s="12">
        <v>-85.85</v>
      </c>
      <c r="Q438" s="11"/>
      <c r="R438" s="13">
        <v>1</v>
      </c>
      <c r="S438" s="11"/>
      <c r="T438" s="1" t="s">
        <v>1289</v>
      </c>
      <c r="U438" s="47"/>
    </row>
    <row r="439" spans="1:21" ht="12.75" customHeight="1" x14ac:dyDescent="0.25">
      <c r="A439" s="1" t="s">
        <v>2703</v>
      </c>
      <c r="B439" s="1" t="s">
        <v>2772</v>
      </c>
      <c r="C439" s="18">
        <v>44982</v>
      </c>
      <c r="D439" s="8">
        <v>-64.47</v>
      </c>
      <c r="E439" s="27">
        <v>0</v>
      </c>
      <c r="F439" s="27">
        <v>-64.47</v>
      </c>
      <c r="G439" s="18">
        <v>44982</v>
      </c>
      <c r="H439" s="1" t="s">
        <v>2729</v>
      </c>
      <c r="I439" s="19">
        <v>1585793</v>
      </c>
      <c r="J439" s="19" t="s">
        <v>1323</v>
      </c>
      <c r="K439" s="19">
        <v>173220</v>
      </c>
      <c r="L439" s="28">
        <v>44985</v>
      </c>
      <c r="M439" s="1" t="s">
        <v>1213</v>
      </c>
      <c r="N439" s="11" t="s">
        <v>1291</v>
      </c>
      <c r="P439" s="12">
        <v>-64.47</v>
      </c>
      <c r="Q439" s="11"/>
      <c r="R439" s="13">
        <v>1</v>
      </c>
      <c r="S439" s="11"/>
      <c r="T439" s="1" t="s">
        <v>1289</v>
      </c>
      <c r="U439" s="47"/>
    </row>
    <row r="440" spans="1:21" ht="12.75" customHeight="1" x14ac:dyDescent="0.25">
      <c r="A440" s="1" t="s">
        <v>2703</v>
      </c>
      <c r="B440" s="1" t="s">
        <v>2773</v>
      </c>
      <c r="C440" s="18">
        <v>44982</v>
      </c>
      <c r="D440" s="8">
        <v>-175.2</v>
      </c>
      <c r="E440" s="27">
        <v>-20.5</v>
      </c>
      <c r="F440" s="27">
        <v>-154.69999999999999</v>
      </c>
      <c r="G440" s="18">
        <v>44982</v>
      </c>
      <c r="H440" s="1" t="s">
        <v>2730</v>
      </c>
      <c r="I440" s="19">
        <v>1662420</v>
      </c>
      <c r="J440" s="19" t="s">
        <v>1318</v>
      </c>
      <c r="K440" s="19">
        <v>173220</v>
      </c>
      <c r="L440" s="28">
        <v>44985</v>
      </c>
      <c r="M440" s="1" t="s">
        <v>1213</v>
      </c>
      <c r="N440" s="11" t="s">
        <v>1301</v>
      </c>
      <c r="P440" s="12">
        <v>-77.349999999999994</v>
      </c>
      <c r="Q440" s="11"/>
      <c r="R440" s="13">
        <v>2</v>
      </c>
      <c r="S440" s="11"/>
      <c r="T440" s="1" t="s">
        <v>1289</v>
      </c>
      <c r="U440" s="47"/>
    </row>
    <row r="441" spans="1:21" ht="12.75" customHeight="1" x14ac:dyDescent="0.25">
      <c r="A441" s="1" t="s">
        <v>2731</v>
      </c>
      <c r="B441" s="1" t="s">
        <v>2774</v>
      </c>
      <c r="C441" s="18">
        <v>44980</v>
      </c>
      <c r="D441" s="8">
        <v>-25.55</v>
      </c>
      <c r="E441" s="27">
        <v>0</v>
      </c>
      <c r="F441" s="27">
        <v>-25.55</v>
      </c>
      <c r="G441" s="18">
        <v>44980</v>
      </c>
      <c r="H441" s="1" t="s">
        <v>2732</v>
      </c>
      <c r="I441" s="19">
        <v>1516592</v>
      </c>
      <c r="J441" s="19" t="s">
        <v>1299</v>
      </c>
      <c r="K441" s="19">
        <v>173212</v>
      </c>
      <c r="L441" s="28">
        <v>44984</v>
      </c>
      <c r="M441" s="1" t="s">
        <v>1213</v>
      </c>
      <c r="N441" s="11" t="s">
        <v>1291</v>
      </c>
      <c r="P441" s="12">
        <v>-25.55</v>
      </c>
      <c r="Q441" s="11"/>
      <c r="R441" s="13">
        <v>1</v>
      </c>
      <c r="S441" s="11"/>
      <c r="T441" s="1" t="s">
        <v>1289</v>
      </c>
      <c r="U441" s="47"/>
    </row>
    <row r="442" spans="1:21" ht="12.75" customHeight="1" x14ac:dyDescent="0.25">
      <c r="A442" s="1" t="s">
        <v>2731</v>
      </c>
      <c r="B442" s="1" t="s">
        <v>2775</v>
      </c>
      <c r="C442" s="18">
        <v>44980</v>
      </c>
      <c r="D442" s="8">
        <v>-64.47</v>
      </c>
      <c r="E442" s="27">
        <v>0</v>
      </c>
      <c r="F442" s="27">
        <v>-64.47</v>
      </c>
      <c r="G442" s="18">
        <v>44980</v>
      </c>
      <c r="H442" s="1" t="s">
        <v>2733</v>
      </c>
      <c r="I442" s="19">
        <v>1585796</v>
      </c>
      <c r="J442" s="19" t="s">
        <v>1309</v>
      </c>
      <c r="K442" s="19">
        <v>173212</v>
      </c>
      <c r="L442" s="28">
        <v>44984</v>
      </c>
      <c r="M442" s="1" t="s">
        <v>1213</v>
      </c>
      <c r="N442" s="11" t="s">
        <v>1291</v>
      </c>
      <c r="P442" s="12">
        <v>-64.47</v>
      </c>
      <c r="Q442" s="11"/>
      <c r="R442" s="13">
        <v>1</v>
      </c>
      <c r="S442" s="11"/>
      <c r="T442" s="1" t="s">
        <v>1289</v>
      </c>
      <c r="U442" s="47"/>
    </row>
    <row r="443" spans="1:21" ht="12.75" customHeight="1" x14ac:dyDescent="0.25">
      <c r="A443" s="1" t="s">
        <v>2731</v>
      </c>
      <c r="B443" s="1" t="s">
        <v>2776</v>
      </c>
      <c r="C443" s="18">
        <v>44980</v>
      </c>
      <c r="D443" s="8">
        <v>-64.47</v>
      </c>
      <c r="E443" s="27">
        <v>0</v>
      </c>
      <c r="F443" s="27">
        <v>-64.47</v>
      </c>
      <c r="G443" s="18">
        <v>44980</v>
      </c>
      <c r="H443" s="1" t="s">
        <v>2734</v>
      </c>
      <c r="I443" s="19">
        <v>1585797</v>
      </c>
      <c r="J443" s="19" t="s">
        <v>1305</v>
      </c>
      <c r="K443" s="19">
        <v>173212</v>
      </c>
      <c r="L443" s="28">
        <v>44984</v>
      </c>
      <c r="M443" s="1" t="s">
        <v>1213</v>
      </c>
      <c r="N443" s="11" t="s">
        <v>1291</v>
      </c>
      <c r="P443" s="12">
        <v>-64.47</v>
      </c>
      <c r="Q443" s="11"/>
      <c r="R443" s="13">
        <v>1</v>
      </c>
      <c r="S443" s="11"/>
      <c r="T443" s="1" t="s">
        <v>1289</v>
      </c>
      <c r="U443" s="47"/>
    </row>
    <row r="444" spans="1:21" ht="12.75" customHeight="1" x14ac:dyDescent="0.25">
      <c r="A444" s="1" t="s">
        <v>2731</v>
      </c>
      <c r="B444" s="1" t="s">
        <v>2777</v>
      </c>
      <c r="C444" s="18">
        <v>44980</v>
      </c>
      <c r="D444" s="8">
        <v>-39</v>
      </c>
      <c r="E444" s="27">
        <v>0</v>
      </c>
      <c r="F444" s="27">
        <v>-39</v>
      </c>
      <c r="G444" s="18">
        <v>44980</v>
      </c>
      <c r="H444" s="1" t="s">
        <v>2735</v>
      </c>
      <c r="I444" s="19">
        <v>1529946</v>
      </c>
      <c r="J444" s="19" t="s">
        <v>1306</v>
      </c>
      <c r="K444" s="19">
        <v>173212</v>
      </c>
      <c r="L444" s="28">
        <v>44984</v>
      </c>
      <c r="M444" s="1" t="s">
        <v>1213</v>
      </c>
      <c r="N444" s="11" t="s">
        <v>1291</v>
      </c>
      <c r="P444" s="12">
        <v>-39</v>
      </c>
      <c r="Q444" s="11"/>
      <c r="R444" s="13">
        <v>1</v>
      </c>
      <c r="S444" s="11"/>
      <c r="T444" s="1" t="s">
        <v>1289</v>
      </c>
      <c r="U444" s="47"/>
    </row>
    <row r="445" spans="1:21" ht="12.75" customHeight="1" x14ac:dyDescent="0.25">
      <c r="A445" s="1" t="s">
        <v>2731</v>
      </c>
      <c r="B445" s="1" t="s">
        <v>2778</v>
      </c>
      <c r="C445" s="18">
        <v>44980</v>
      </c>
      <c r="D445" s="8">
        <v>-25.74</v>
      </c>
      <c r="E445" s="27">
        <v>-8.59</v>
      </c>
      <c r="F445" s="27">
        <v>-17.149999999999999</v>
      </c>
      <c r="G445" s="18">
        <v>44980</v>
      </c>
      <c r="H445" s="1" t="s">
        <v>2736</v>
      </c>
      <c r="I445" s="19">
        <v>1408977</v>
      </c>
      <c r="J445" s="19" t="s">
        <v>1312</v>
      </c>
      <c r="K445" s="19">
        <v>173212</v>
      </c>
      <c r="L445" s="28">
        <v>44984</v>
      </c>
      <c r="M445" s="1" t="s">
        <v>1213</v>
      </c>
      <c r="N445" s="11" t="s">
        <v>1311</v>
      </c>
      <c r="P445" s="12">
        <v>-17.149999999999999</v>
      </c>
      <c r="Q445" s="11"/>
      <c r="R445" s="13">
        <v>1</v>
      </c>
      <c r="S445" s="11"/>
      <c r="T445" s="1" t="s">
        <v>1289</v>
      </c>
      <c r="U445" s="47"/>
    </row>
    <row r="446" spans="1:21" ht="12.75" customHeight="1" x14ac:dyDescent="0.25">
      <c r="A446" s="1" t="s">
        <v>2731</v>
      </c>
      <c r="B446" s="1" t="s">
        <v>2779</v>
      </c>
      <c r="C446" s="18">
        <v>44979</v>
      </c>
      <c r="D446" s="8">
        <v>-114.24000000000001</v>
      </c>
      <c r="E446" s="27">
        <v>-29.79</v>
      </c>
      <c r="F446" s="27">
        <v>-84.45</v>
      </c>
      <c r="G446" s="18">
        <v>44979</v>
      </c>
      <c r="H446" s="1" t="s">
        <v>2737</v>
      </c>
      <c r="I446" s="19">
        <v>1540780</v>
      </c>
      <c r="J446" s="19" t="s">
        <v>1334</v>
      </c>
      <c r="K446" s="19">
        <v>173212</v>
      </c>
      <c r="L446" s="28">
        <v>44984</v>
      </c>
      <c r="M446" s="1" t="s">
        <v>1213</v>
      </c>
      <c r="N446" s="11" t="s">
        <v>1298</v>
      </c>
      <c r="P446" s="12">
        <v>-28.15</v>
      </c>
      <c r="Q446" s="11"/>
      <c r="R446" s="13">
        <v>3.0000000000000004</v>
      </c>
      <c r="S446" s="11"/>
      <c r="T446" s="1" t="s">
        <v>1289</v>
      </c>
      <c r="U446" s="47"/>
    </row>
    <row r="447" spans="1:21" ht="12.75" customHeight="1" x14ac:dyDescent="0.25">
      <c r="A447" s="1" t="s">
        <v>2731</v>
      </c>
      <c r="B447" s="1" t="s">
        <v>2779</v>
      </c>
      <c r="C447" s="18">
        <v>44979</v>
      </c>
      <c r="D447" s="8">
        <v>-38.08</v>
      </c>
      <c r="E447" s="27">
        <v>-9.93</v>
      </c>
      <c r="F447" s="27">
        <v>-28.15</v>
      </c>
      <c r="G447" s="18">
        <v>44979</v>
      </c>
      <c r="H447" s="1" t="s">
        <v>2737</v>
      </c>
      <c r="I447" s="19">
        <v>1540783</v>
      </c>
      <c r="J447" s="19" t="s">
        <v>1317</v>
      </c>
      <c r="K447" s="19">
        <v>173212</v>
      </c>
      <c r="L447" s="28">
        <v>44984</v>
      </c>
      <c r="M447" s="1" t="s">
        <v>1213</v>
      </c>
      <c r="N447" s="11" t="s">
        <v>1298</v>
      </c>
      <c r="P447" s="12">
        <v>-28.15</v>
      </c>
      <c r="Q447" s="11"/>
      <c r="R447" s="13">
        <v>1</v>
      </c>
      <c r="S447" s="11"/>
      <c r="T447" s="1" t="s">
        <v>1289</v>
      </c>
      <c r="U447" s="47"/>
    </row>
    <row r="448" spans="1:21" ht="12.75" customHeight="1" x14ac:dyDescent="0.25">
      <c r="A448" s="1" t="s">
        <v>2731</v>
      </c>
      <c r="B448" s="1" t="s">
        <v>2779</v>
      </c>
      <c r="C448" s="18">
        <v>44979</v>
      </c>
      <c r="D448" s="8">
        <v>-87.6</v>
      </c>
      <c r="E448" s="27">
        <v>-10.25</v>
      </c>
      <c r="F448" s="27">
        <v>-77.349999999999994</v>
      </c>
      <c r="G448" s="18">
        <v>44979</v>
      </c>
      <c r="H448" s="1" t="s">
        <v>2737</v>
      </c>
      <c r="I448" s="19">
        <v>1662420</v>
      </c>
      <c r="J448" s="19" t="s">
        <v>1318</v>
      </c>
      <c r="K448" s="19">
        <v>173212</v>
      </c>
      <c r="L448" s="28">
        <v>44984</v>
      </c>
      <c r="M448" s="1" t="s">
        <v>1213</v>
      </c>
      <c r="N448" s="11" t="s">
        <v>1301</v>
      </c>
      <c r="P448" s="12">
        <v>-77.349999999999994</v>
      </c>
      <c r="Q448" s="11"/>
      <c r="R448" s="13">
        <v>1</v>
      </c>
      <c r="S448" s="11"/>
      <c r="T448" s="1" t="s">
        <v>1289</v>
      </c>
      <c r="U448" s="47"/>
    </row>
    <row r="449" spans="1:21 16384:16384" ht="12.75" customHeight="1" x14ac:dyDescent="0.25">
      <c r="A449" s="1" t="s">
        <v>2731</v>
      </c>
      <c r="B449" s="1" t="s">
        <v>2780</v>
      </c>
      <c r="C449" s="18">
        <v>44979</v>
      </c>
      <c r="D449" s="8">
        <v>-152.32</v>
      </c>
      <c r="E449" s="27">
        <v>-39.72</v>
      </c>
      <c r="F449" s="27">
        <v>-112.6</v>
      </c>
      <c r="G449" s="18">
        <v>44979</v>
      </c>
      <c r="H449" s="1" t="s">
        <v>2738</v>
      </c>
      <c r="I449" s="19">
        <v>1593357</v>
      </c>
      <c r="J449" s="19" t="s">
        <v>1302</v>
      </c>
      <c r="K449" s="19">
        <v>173212</v>
      </c>
      <c r="L449" s="28">
        <v>44984</v>
      </c>
      <c r="M449" s="1" t="s">
        <v>1213</v>
      </c>
      <c r="N449" s="11" t="s">
        <v>1298</v>
      </c>
      <c r="P449" s="12">
        <v>-28.15</v>
      </c>
      <c r="Q449" s="11"/>
      <c r="R449" s="13">
        <v>4</v>
      </c>
      <c r="S449" s="11"/>
      <c r="T449" s="1" t="s">
        <v>1289</v>
      </c>
      <c r="U449" s="47"/>
    </row>
    <row r="450" spans="1:21 16384:16384" ht="12.75" customHeight="1" x14ac:dyDescent="0.25">
      <c r="A450" s="1" t="s">
        <v>2731</v>
      </c>
      <c r="B450" s="1" t="s">
        <v>2781</v>
      </c>
      <c r="C450" s="18">
        <v>44979</v>
      </c>
      <c r="D450" s="8">
        <v>-64.47</v>
      </c>
      <c r="E450" s="27">
        <v>0</v>
      </c>
      <c r="F450" s="27">
        <v>-64.47</v>
      </c>
      <c r="G450" s="18">
        <v>44979</v>
      </c>
      <c r="H450" s="1" t="s">
        <v>2739</v>
      </c>
      <c r="I450" s="19">
        <v>1662420</v>
      </c>
      <c r="J450" s="19" t="s">
        <v>1318</v>
      </c>
      <c r="K450" s="19">
        <v>173212</v>
      </c>
      <c r="L450" s="28">
        <v>44984</v>
      </c>
      <c r="M450" s="1" t="s">
        <v>1213</v>
      </c>
      <c r="N450" s="11" t="s">
        <v>1301</v>
      </c>
      <c r="P450" s="12">
        <v>-77.349999999999994</v>
      </c>
      <c r="Q450" s="11"/>
      <c r="R450" s="13">
        <v>0.83348416289592764</v>
      </c>
      <c r="S450" s="11"/>
      <c r="T450" s="1" t="s">
        <v>1289</v>
      </c>
      <c r="U450" s="47"/>
    </row>
    <row r="451" spans="1:21 16384:16384" ht="12.75" customHeight="1" x14ac:dyDescent="0.25">
      <c r="A451" s="1" t="s">
        <v>2731</v>
      </c>
      <c r="B451" s="1" t="s">
        <v>2781</v>
      </c>
      <c r="C451" s="18">
        <v>44979</v>
      </c>
      <c r="D451" s="8">
        <v>-64.47</v>
      </c>
      <c r="E451" s="27">
        <v>0</v>
      </c>
      <c r="F451" s="27">
        <v>-64.47</v>
      </c>
      <c r="G451" s="18">
        <v>44979</v>
      </c>
      <c r="H451" s="1" t="s">
        <v>2739</v>
      </c>
      <c r="I451" s="19">
        <v>1662421</v>
      </c>
      <c r="J451" s="19" t="s">
        <v>1300</v>
      </c>
      <c r="K451" s="19">
        <v>173213</v>
      </c>
      <c r="L451" s="28">
        <v>44984</v>
      </c>
      <c r="M451" s="1" t="s">
        <v>1213</v>
      </c>
      <c r="N451" s="11" t="s">
        <v>1301</v>
      </c>
      <c r="P451" s="12">
        <v>-85.85</v>
      </c>
      <c r="Q451" s="11"/>
      <c r="R451" s="13">
        <v>0.75096097845078624</v>
      </c>
      <c r="S451" s="11"/>
      <c r="T451" s="1" t="s">
        <v>1289</v>
      </c>
      <c r="U451" s="47"/>
    </row>
    <row r="452" spans="1:21 16384:16384" ht="12.75" customHeight="1" x14ac:dyDescent="0.25">
      <c r="A452" s="1" t="s">
        <v>2731</v>
      </c>
      <c r="B452" s="1" t="s">
        <v>2782</v>
      </c>
      <c r="C452" s="18">
        <v>44980</v>
      </c>
      <c r="D452" s="8">
        <v>-42.07</v>
      </c>
      <c r="E452" s="27">
        <v>0</v>
      </c>
      <c r="F452" s="27">
        <v>-42.07</v>
      </c>
      <c r="G452" s="18">
        <v>44980</v>
      </c>
      <c r="H452" s="1" t="s">
        <v>2740</v>
      </c>
      <c r="I452" s="19">
        <v>1514691</v>
      </c>
      <c r="J452" s="19" t="s">
        <v>1293</v>
      </c>
      <c r="K452" s="19">
        <v>173214</v>
      </c>
      <c r="L452" s="28">
        <v>44984</v>
      </c>
      <c r="M452" s="1" t="s">
        <v>1213</v>
      </c>
      <c r="N452" s="11" t="s">
        <v>1291</v>
      </c>
      <c r="P452" s="12">
        <v>-42.07</v>
      </c>
      <c r="Q452" s="11"/>
      <c r="R452" s="13">
        <v>1</v>
      </c>
      <c r="S452" s="11"/>
      <c r="T452" s="1" t="s">
        <v>1289</v>
      </c>
      <c r="U452" s="47"/>
    </row>
    <row r="453" spans="1:21 16384:16384" ht="12.75" customHeight="1" x14ac:dyDescent="0.25">
      <c r="A453" s="1" t="s">
        <v>2731</v>
      </c>
      <c r="B453" s="1" t="s">
        <v>2782</v>
      </c>
      <c r="C453" s="18">
        <v>44980</v>
      </c>
      <c r="D453" s="8">
        <v>-25.55</v>
      </c>
      <c r="E453" s="27">
        <v>0</v>
      </c>
      <c r="F453" s="27">
        <v>-25.55</v>
      </c>
      <c r="G453" s="18">
        <v>44980</v>
      </c>
      <c r="H453" s="1" t="s">
        <v>2740</v>
      </c>
      <c r="I453" s="19">
        <v>1516592</v>
      </c>
      <c r="J453" s="19" t="s">
        <v>1299</v>
      </c>
      <c r="K453" s="19">
        <v>173215</v>
      </c>
      <c r="L453" s="28">
        <v>44984</v>
      </c>
      <c r="M453" s="1" t="s">
        <v>1213</v>
      </c>
      <c r="N453" s="11" t="s">
        <v>1291</v>
      </c>
      <c r="P453" s="12">
        <v>-25.55</v>
      </c>
      <c r="Q453" s="11"/>
      <c r="R453" s="13">
        <v>1</v>
      </c>
      <c r="S453" s="11"/>
      <c r="T453" s="1" t="s">
        <v>1289</v>
      </c>
      <c r="U453" s="47"/>
    </row>
    <row r="454" spans="1:21 16384:16384" ht="12.75" customHeight="1" x14ac:dyDescent="0.25">
      <c r="A454" s="1" t="s">
        <v>2731</v>
      </c>
      <c r="B454" s="1" t="s">
        <v>2783</v>
      </c>
      <c r="C454" s="18">
        <v>44980</v>
      </c>
      <c r="D454" s="8">
        <v>-51.1</v>
      </c>
      <c r="E454" s="27">
        <v>0</v>
      </c>
      <c r="F454" s="27">
        <v>-51.1</v>
      </c>
      <c r="G454" s="18">
        <v>44980</v>
      </c>
      <c r="H454" s="1" t="s">
        <v>2741</v>
      </c>
      <c r="I454" s="19">
        <v>1516597</v>
      </c>
      <c r="J454" s="19" t="s">
        <v>1303</v>
      </c>
      <c r="K454" s="19">
        <v>173216</v>
      </c>
      <c r="L454" s="28">
        <v>44984</v>
      </c>
      <c r="M454" s="1" t="s">
        <v>1213</v>
      </c>
      <c r="N454" s="11" t="s">
        <v>1291</v>
      </c>
      <c r="P454" s="12">
        <v>-25.55</v>
      </c>
      <c r="Q454" s="11"/>
      <c r="R454" s="13">
        <v>2</v>
      </c>
      <c r="S454" s="11"/>
      <c r="T454" s="1" t="s">
        <v>1289</v>
      </c>
      <c r="U454" s="47"/>
    </row>
    <row r="455" spans="1:21 16384:16384" ht="12.75" customHeight="1" x14ac:dyDescent="0.25">
      <c r="A455" s="1" t="s">
        <v>2731</v>
      </c>
      <c r="B455" s="1" t="s">
        <v>2783</v>
      </c>
      <c r="C455" s="18">
        <v>44980</v>
      </c>
      <c r="D455" s="8">
        <v>-39</v>
      </c>
      <c r="E455" s="27">
        <v>0</v>
      </c>
      <c r="F455" s="27">
        <v>-39</v>
      </c>
      <c r="G455" s="18">
        <v>44980</v>
      </c>
      <c r="H455" s="1" t="s">
        <v>2741</v>
      </c>
      <c r="I455" s="19">
        <v>1529946</v>
      </c>
      <c r="J455" s="19" t="s">
        <v>1306</v>
      </c>
      <c r="K455" s="19">
        <v>173217</v>
      </c>
      <c r="L455" s="28">
        <v>44984</v>
      </c>
      <c r="M455" s="1" t="s">
        <v>1213</v>
      </c>
      <c r="N455" s="11" t="s">
        <v>1291</v>
      </c>
      <c r="P455" s="12">
        <v>-39</v>
      </c>
      <c r="Q455" s="11"/>
      <c r="R455" s="13">
        <v>1</v>
      </c>
      <c r="S455" s="11"/>
      <c r="T455" s="1" t="s">
        <v>1289</v>
      </c>
      <c r="U455" s="47"/>
    </row>
    <row r="456" spans="1:21 16384:16384" ht="12.75" customHeight="1" x14ac:dyDescent="0.25">
      <c r="A456" s="1" t="s">
        <v>2731</v>
      </c>
      <c r="B456" s="1" t="s">
        <v>2784</v>
      </c>
      <c r="C456" s="18">
        <v>44980</v>
      </c>
      <c r="D456" s="8">
        <v>-87.6</v>
      </c>
      <c r="E456" s="27">
        <v>-10.25</v>
      </c>
      <c r="F456" s="27">
        <v>-77.349999999999994</v>
      </c>
      <c r="G456" s="18">
        <v>44980</v>
      </c>
      <c r="H456" s="1" t="s">
        <v>2742</v>
      </c>
      <c r="I456" s="19">
        <v>1662420</v>
      </c>
      <c r="J456" s="19" t="s">
        <v>1318</v>
      </c>
      <c r="K456" s="19">
        <v>173218</v>
      </c>
      <c r="L456" s="28">
        <v>44984</v>
      </c>
      <c r="M456" s="1" t="s">
        <v>1213</v>
      </c>
      <c r="N456" s="11" t="s">
        <v>1301</v>
      </c>
      <c r="P456" s="12">
        <v>-77.349999999999994</v>
      </c>
      <c r="Q456" s="11"/>
      <c r="R456" s="13">
        <v>1</v>
      </c>
      <c r="S456" s="11"/>
      <c r="T456" s="1" t="s">
        <v>1289</v>
      </c>
      <c r="U456" s="47"/>
    </row>
    <row r="457" spans="1:21 16384:16384" ht="12.75" customHeight="1" x14ac:dyDescent="0.25">
      <c r="A457" s="1" t="s">
        <v>2731</v>
      </c>
      <c r="B457" s="1" t="s">
        <v>2785</v>
      </c>
      <c r="C457" s="18">
        <v>44980</v>
      </c>
      <c r="D457" s="8">
        <v>-22.78</v>
      </c>
      <c r="E457" s="27">
        <v>0</v>
      </c>
      <c r="F457" s="27">
        <v>-22.78</v>
      </c>
      <c r="G457" s="18">
        <v>44980</v>
      </c>
      <c r="H457" s="1" t="s">
        <v>2743</v>
      </c>
      <c r="I457" s="19">
        <v>1529939</v>
      </c>
      <c r="J457" s="19" t="s">
        <v>1339</v>
      </c>
      <c r="K457" s="19">
        <v>173219</v>
      </c>
      <c r="L457" s="28">
        <v>44984</v>
      </c>
      <c r="M457" s="1" t="s">
        <v>1213</v>
      </c>
      <c r="N457" s="11" t="s">
        <v>1291</v>
      </c>
      <c r="P457" s="12">
        <v>-22.78</v>
      </c>
      <c r="Q457" s="11"/>
      <c r="R457" s="13">
        <v>1</v>
      </c>
      <c r="S457" s="11"/>
      <c r="T457" s="1" t="s">
        <v>1289</v>
      </c>
      <c r="U457" s="47"/>
    </row>
    <row r="458" spans="1:21 16384:16384" ht="12.75" customHeight="1" x14ac:dyDescent="0.25">
      <c r="A458" s="1" t="s">
        <v>2731</v>
      </c>
      <c r="B458" s="1" t="s">
        <v>2786</v>
      </c>
      <c r="C458" s="18">
        <v>44980</v>
      </c>
      <c r="D458" s="8">
        <v>-39</v>
      </c>
      <c r="E458" s="27">
        <v>0</v>
      </c>
      <c r="F458" s="27">
        <v>-39</v>
      </c>
      <c r="G458" s="18">
        <v>44980</v>
      </c>
      <c r="H458" s="1" t="s">
        <v>2744</v>
      </c>
      <c r="I458" s="19">
        <v>1529947</v>
      </c>
      <c r="J458" s="19" t="s">
        <v>1294</v>
      </c>
      <c r="K458" s="19">
        <v>173220</v>
      </c>
      <c r="L458" s="28">
        <v>44984</v>
      </c>
      <c r="M458" s="1" t="s">
        <v>1213</v>
      </c>
      <c r="N458" s="11" t="s">
        <v>1291</v>
      </c>
      <c r="P458" s="12">
        <v>-39</v>
      </c>
      <c r="Q458" s="11"/>
      <c r="R458" s="13">
        <v>1</v>
      </c>
      <c r="S458" s="11"/>
      <c r="T458" s="1" t="s">
        <v>1289</v>
      </c>
      <c r="U458" s="47"/>
    </row>
    <row r="459" spans="1:21 16384:16384" ht="12.75" customHeight="1" x14ac:dyDescent="0.25">
      <c r="A459" s="1" t="s">
        <v>2731</v>
      </c>
      <c r="B459" s="1" t="s">
        <v>2787</v>
      </c>
      <c r="C459" s="18">
        <v>44980</v>
      </c>
      <c r="D459" s="8">
        <v>-25.55</v>
      </c>
      <c r="E459" s="27">
        <v>0</v>
      </c>
      <c r="F459" s="27">
        <v>-25.55</v>
      </c>
      <c r="G459" s="18">
        <v>44980</v>
      </c>
      <c r="H459" s="1" t="s">
        <v>2745</v>
      </c>
      <c r="I459" s="19">
        <v>1516594</v>
      </c>
      <c r="J459" s="19" t="s">
        <v>1313</v>
      </c>
      <c r="K459" s="19">
        <v>173221</v>
      </c>
      <c r="L459" s="28">
        <v>44984</v>
      </c>
      <c r="M459" s="1" t="s">
        <v>1213</v>
      </c>
      <c r="N459" s="11" t="s">
        <v>1291</v>
      </c>
      <c r="P459" s="12">
        <v>-25.55</v>
      </c>
      <c r="Q459" s="11"/>
      <c r="R459" s="13">
        <v>1</v>
      </c>
      <c r="S459" s="11"/>
      <c r="T459" s="1" t="s">
        <v>1289</v>
      </c>
      <c r="U459" s="47"/>
    </row>
    <row r="460" spans="1:21 16384:16384" ht="12.75" customHeight="1" x14ac:dyDescent="0.25">
      <c r="A460" s="1" t="s">
        <v>2731</v>
      </c>
      <c r="B460" s="1" t="s">
        <v>2787</v>
      </c>
      <c r="C460" s="18">
        <v>44980</v>
      </c>
      <c r="D460" s="8">
        <v>-70.62</v>
      </c>
      <c r="E460" s="27">
        <v>0</v>
      </c>
      <c r="F460" s="27">
        <v>-70.62</v>
      </c>
      <c r="G460" s="18">
        <v>44980</v>
      </c>
      <c r="H460" s="1" t="s">
        <v>2745</v>
      </c>
      <c r="I460" s="19">
        <v>1585900</v>
      </c>
      <c r="J460" s="19" t="s">
        <v>1320</v>
      </c>
      <c r="K460" s="19">
        <v>173222</v>
      </c>
      <c r="L460" s="28">
        <v>44984</v>
      </c>
      <c r="M460" s="1" t="s">
        <v>1213</v>
      </c>
      <c r="N460" s="11" t="s">
        <v>1291</v>
      </c>
      <c r="P460" s="12">
        <v>-70.62</v>
      </c>
      <c r="Q460" s="11"/>
      <c r="R460" s="13">
        <v>1</v>
      </c>
      <c r="S460" s="11"/>
      <c r="T460" s="1" t="s">
        <v>1289</v>
      </c>
      <c r="U460" s="47"/>
    </row>
    <row r="461" spans="1:21 16384:16384" ht="12.75" customHeight="1" x14ac:dyDescent="0.25">
      <c r="A461" s="1" t="s">
        <v>2731</v>
      </c>
      <c r="B461" s="1" t="s">
        <v>2788</v>
      </c>
      <c r="C461" s="18">
        <v>44978</v>
      </c>
      <c r="D461" s="8">
        <v>-87.6</v>
      </c>
      <c r="E461" s="27">
        <v>-10.25</v>
      </c>
      <c r="F461" s="27">
        <v>-77.349999999999994</v>
      </c>
      <c r="G461" s="18">
        <v>44978</v>
      </c>
      <c r="H461" s="1" t="s">
        <v>2746</v>
      </c>
      <c r="I461" s="19">
        <v>1662420</v>
      </c>
      <c r="J461" s="19" t="s">
        <v>1318</v>
      </c>
      <c r="K461" s="19">
        <v>173223</v>
      </c>
      <c r="L461" s="28">
        <v>44984</v>
      </c>
      <c r="M461" s="1" t="s">
        <v>1213</v>
      </c>
      <c r="N461" s="11" t="s">
        <v>1301</v>
      </c>
      <c r="P461" s="12">
        <v>-77.349999999999994</v>
      </c>
      <c r="Q461" s="11"/>
      <c r="R461" s="13">
        <v>1</v>
      </c>
      <c r="S461" s="11"/>
      <c r="T461" s="1" t="s">
        <v>1289</v>
      </c>
      <c r="U461" s="47"/>
    </row>
    <row r="462" spans="1:21 16384:16384" ht="12.75" customHeight="1" x14ac:dyDescent="0.25">
      <c r="A462" s="1" t="s">
        <v>2731</v>
      </c>
      <c r="B462" s="1" t="s">
        <v>2788</v>
      </c>
      <c r="C462" s="18">
        <v>44978</v>
      </c>
      <c r="D462" s="8">
        <v>-96.399999999999991</v>
      </c>
      <c r="E462" s="27">
        <v>-10.55</v>
      </c>
      <c r="F462" s="27">
        <v>-85.85</v>
      </c>
      <c r="G462" s="18">
        <v>44978</v>
      </c>
      <c r="H462" s="1" t="s">
        <v>2746</v>
      </c>
      <c r="I462" s="19">
        <v>1662421</v>
      </c>
      <c r="J462" s="19" t="s">
        <v>1300</v>
      </c>
      <c r="K462" s="19">
        <v>173224</v>
      </c>
      <c r="L462" s="28">
        <v>44984</v>
      </c>
      <c r="M462" s="1" t="s">
        <v>1213</v>
      </c>
      <c r="N462" s="11" t="s">
        <v>1301</v>
      </c>
      <c r="P462" s="12">
        <v>-85.85</v>
      </c>
      <c r="Q462" s="11"/>
      <c r="R462" s="13">
        <v>1</v>
      </c>
      <c r="S462" s="11"/>
      <c r="T462" s="1" t="s">
        <v>1289</v>
      </c>
      <c r="U462" s="47"/>
    </row>
    <row r="463" spans="1:21 16384:16384" ht="12.75" customHeight="1" x14ac:dyDescent="0.25">
      <c r="D463" s="15">
        <f>SUM(D2:D462)</f>
        <v>-33696.600000000035</v>
      </c>
      <c r="E463" s="15">
        <f>SUM(E2:E462)</f>
        <v>-3633.7900000000059</v>
      </c>
      <c r="F463" s="15">
        <f>SUM(F2:F462)</f>
        <v>-30062.809999999932</v>
      </c>
      <c r="XFD463" s="8">
        <f>SUM(XFD2:XFD462)</f>
        <v>0</v>
      </c>
    </row>
    <row r="464" spans="1:21 16384:16384" ht="12.75" customHeight="1" x14ac:dyDescent="0.25">
      <c r="E464" s="5"/>
    </row>
    <row r="465" spans="5:5" ht="12.75" customHeight="1" x14ac:dyDescent="0.25">
      <c r="E465" s="5"/>
    </row>
    <row r="466" spans="5:5" ht="12.75" customHeight="1" x14ac:dyDescent="0.25">
      <c r="E466" s="5"/>
    </row>
    <row r="467" spans="5:5" ht="12.75" customHeight="1" x14ac:dyDescent="0.25">
      <c r="E467" s="5"/>
    </row>
    <row r="468" spans="5:5" ht="12.75" customHeight="1" x14ac:dyDescent="0.25">
      <c r="E468" s="5"/>
    </row>
    <row r="469" spans="5:5" ht="12.75" customHeight="1" x14ac:dyDescent="0.25">
      <c r="E469" s="5"/>
    </row>
    <row r="470" spans="5:5" ht="12.75" customHeight="1" x14ac:dyDescent="0.25">
      <c r="E470" s="5"/>
    </row>
    <row r="471" spans="5:5" ht="12.75" customHeight="1" x14ac:dyDescent="0.25">
      <c r="E471" s="5"/>
    </row>
    <row r="472" spans="5:5" ht="12.75" customHeight="1" x14ac:dyDescent="0.25">
      <c r="E472" s="5"/>
    </row>
    <row r="473" spans="5:5" ht="12.75" customHeight="1" x14ac:dyDescent="0.25">
      <c r="E473" s="5"/>
    </row>
    <row r="474" spans="5:5" ht="12.75" customHeight="1" x14ac:dyDescent="0.25">
      <c r="E474" s="5"/>
    </row>
    <row r="475" spans="5:5" ht="12.75" customHeight="1" x14ac:dyDescent="0.25">
      <c r="E475" s="5"/>
    </row>
    <row r="476" spans="5:5" ht="12.75" customHeight="1" x14ac:dyDescent="0.25">
      <c r="E476" s="5"/>
    </row>
    <row r="477" spans="5:5" ht="12.75" customHeight="1" x14ac:dyDescent="0.25">
      <c r="E477" s="5"/>
    </row>
    <row r="478" spans="5:5" ht="12.75" customHeight="1" x14ac:dyDescent="0.25">
      <c r="E478" s="5"/>
    </row>
    <row r="479" spans="5:5" ht="12.75" customHeight="1" x14ac:dyDescent="0.25">
      <c r="E479" s="5"/>
    </row>
    <row r="480" spans="5:5" ht="12.75" customHeight="1" x14ac:dyDescent="0.25">
      <c r="E480" s="5"/>
    </row>
    <row r="481" spans="5:5" ht="12.75" customHeight="1" x14ac:dyDescent="0.25">
      <c r="E481" s="5"/>
    </row>
    <row r="482" spans="5:5" ht="12.75" customHeight="1" x14ac:dyDescent="0.25">
      <c r="E482" s="5"/>
    </row>
    <row r="483" spans="5:5" ht="12.75" customHeight="1" x14ac:dyDescent="0.25">
      <c r="E483" s="5"/>
    </row>
    <row r="484" spans="5:5" ht="12.75" customHeight="1" x14ac:dyDescent="0.25">
      <c r="E484" s="5"/>
    </row>
    <row r="485" spans="5:5" ht="12.75" customHeight="1" x14ac:dyDescent="0.25">
      <c r="E485" s="5"/>
    </row>
    <row r="486" spans="5:5" ht="12.75" customHeight="1" x14ac:dyDescent="0.25">
      <c r="E486" s="5"/>
    </row>
    <row r="487" spans="5:5" ht="12.75" customHeight="1" x14ac:dyDescent="0.25">
      <c r="E487" s="5"/>
    </row>
    <row r="488" spans="5:5" ht="12.75" customHeight="1" x14ac:dyDescent="0.25">
      <c r="E488" s="5"/>
    </row>
    <row r="489" spans="5:5" ht="12.75" customHeight="1" x14ac:dyDescent="0.25">
      <c r="E489" s="5"/>
    </row>
    <row r="490" spans="5:5" ht="12.75" customHeight="1" x14ac:dyDescent="0.25">
      <c r="E490" s="5"/>
    </row>
    <row r="491" spans="5:5" ht="12.75" customHeight="1" x14ac:dyDescent="0.25">
      <c r="E491" s="5"/>
    </row>
    <row r="492" spans="5:5" ht="12.75" customHeight="1" x14ac:dyDescent="0.25">
      <c r="E492" s="5"/>
    </row>
    <row r="493" spans="5:5" ht="12.75" customHeight="1" x14ac:dyDescent="0.25">
      <c r="E493" s="5"/>
    </row>
    <row r="494" spans="5:5" ht="12.75" customHeight="1" x14ac:dyDescent="0.25">
      <c r="E494" s="5"/>
    </row>
    <row r="495" spans="5:5" ht="12.75" customHeight="1" x14ac:dyDescent="0.25">
      <c r="E495" s="5"/>
    </row>
    <row r="496" spans="5:5" ht="12.75" customHeight="1" x14ac:dyDescent="0.25">
      <c r="E496" s="5"/>
    </row>
    <row r="497" spans="5:5" ht="12.75" customHeight="1" x14ac:dyDescent="0.25">
      <c r="E497" s="5"/>
    </row>
    <row r="498" spans="5:5" ht="12.75" customHeight="1" x14ac:dyDescent="0.25">
      <c r="E498" s="5"/>
    </row>
    <row r="499" spans="5:5" ht="12.75" customHeight="1" x14ac:dyDescent="0.25">
      <c r="E499" s="5"/>
    </row>
    <row r="500" spans="5:5" ht="12.75" customHeight="1" x14ac:dyDescent="0.25">
      <c r="E500" s="5"/>
    </row>
    <row r="501" spans="5:5" ht="12.75" customHeight="1" x14ac:dyDescent="0.25">
      <c r="E501" s="5"/>
    </row>
    <row r="502" spans="5:5" ht="12.75" customHeight="1" x14ac:dyDescent="0.25">
      <c r="E502" s="5"/>
    </row>
    <row r="503" spans="5:5" ht="12.75" customHeight="1" x14ac:dyDescent="0.25">
      <c r="E503" s="5"/>
    </row>
    <row r="504" spans="5:5" ht="12.75" customHeight="1" x14ac:dyDescent="0.25">
      <c r="E504" s="5"/>
    </row>
    <row r="505" spans="5:5" ht="12.75" customHeight="1" x14ac:dyDescent="0.25">
      <c r="E505" s="5"/>
    </row>
    <row r="506" spans="5:5" ht="12.75" customHeight="1" x14ac:dyDescent="0.25">
      <c r="E506" s="5"/>
    </row>
    <row r="507" spans="5:5" ht="12.75" customHeight="1" x14ac:dyDescent="0.25">
      <c r="E507" s="5"/>
    </row>
    <row r="508" spans="5:5" ht="12.75" customHeight="1" x14ac:dyDescent="0.25">
      <c r="E508" s="5"/>
    </row>
    <row r="509" spans="5:5" ht="12.75" customHeight="1" x14ac:dyDescent="0.25">
      <c r="E509" s="5"/>
    </row>
    <row r="510" spans="5:5" ht="12.75" customHeight="1" x14ac:dyDescent="0.25">
      <c r="E510" s="5"/>
    </row>
    <row r="511" spans="5:5" ht="12.75" customHeight="1" x14ac:dyDescent="0.25">
      <c r="E511" s="5"/>
    </row>
    <row r="512" spans="5:5" ht="12.75" customHeight="1" x14ac:dyDescent="0.25">
      <c r="E512" s="5"/>
    </row>
    <row r="513" spans="5:5" ht="12.75" customHeight="1" x14ac:dyDescent="0.25">
      <c r="E513" s="5"/>
    </row>
    <row r="514" spans="5:5" ht="12.75" customHeight="1" x14ac:dyDescent="0.25">
      <c r="E514" s="5"/>
    </row>
    <row r="515" spans="5:5" ht="12.75" customHeight="1" x14ac:dyDescent="0.25">
      <c r="E515" s="5"/>
    </row>
    <row r="516" spans="5:5" ht="12.75" customHeight="1" x14ac:dyDescent="0.25">
      <c r="E516" s="5"/>
    </row>
    <row r="517" spans="5:5" ht="12.75" customHeight="1" x14ac:dyDescent="0.25">
      <c r="E517" s="5"/>
    </row>
    <row r="518" spans="5:5" ht="12.75" customHeight="1" x14ac:dyDescent="0.25">
      <c r="E518" s="5"/>
    </row>
    <row r="519" spans="5:5" ht="12.75" customHeight="1" x14ac:dyDescent="0.25">
      <c r="E519" s="5"/>
    </row>
    <row r="520" spans="5:5" ht="12.75" customHeight="1" x14ac:dyDescent="0.25">
      <c r="E520" s="5"/>
    </row>
    <row r="521" spans="5:5" ht="12.75" customHeight="1" x14ac:dyDescent="0.25">
      <c r="E521" s="5"/>
    </row>
    <row r="522" spans="5:5" ht="12.75" customHeight="1" x14ac:dyDescent="0.25">
      <c r="E522" s="5"/>
    </row>
    <row r="523" spans="5:5" ht="12.75" customHeight="1" x14ac:dyDescent="0.25">
      <c r="E523" s="5"/>
    </row>
    <row r="524" spans="5:5" ht="12.75" customHeight="1" x14ac:dyDescent="0.25">
      <c r="E524" s="5"/>
    </row>
    <row r="525" spans="5:5" ht="12.75" customHeight="1" x14ac:dyDescent="0.25">
      <c r="E525" s="5"/>
    </row>
    <row r="526" spans="5:5" ht="12.75" customHeight="1" x14ac:dyDescent="0.25">
      <c r="E526" s="5"/>
    </row>
    <row r="527" spans="5:5" ht="12.75" customHeight="1" x14ac:dyDescent="0.25">
      <c r="E527" s="5"/>
    </row>
    <row r="528" spans="5:5" ht="12.75" customHeight="1" x14ac:dyDescent="0.25">
      <c r="E528" s="5"/>
    </row>
    <row r="529" spans="5:5" ht="12.75" customHeight="1" x14ac:dyDescent="0.25">
      <c r="E529" s="5"/>
    </row>
    <row r="530" spans="5:5" ht="12.75" customHeight="1" x14ac:dyDescent="0.25">
      <c r="E530" s="5"/>
    </row>
    <row r="531" spans="5:5" ht="12.75" customHeight="1" x14ac:dyDescent="0.25">
      <c r="E531" s="5"/>
    </row>
    <row r="532" spans="5:5" ht="12.75" customHeight="1" x14ac:dyDescent="0.25">
      <c r="E532" s="5"/>
    </row>
    <row r="533" spans="5:5" ht="12.75" customHeight="1" x14ac:dyDescent="0.25">
      <c r="E533" s="5"/>
    </row>
    <row r="534" spans="5:5" ht="12.75" customHeight="1" x14ac:dyDescent="0.25">
      <c r="E534" s="5"/>
    </row>
    <row r="535" spans="5:5" ht="12.75" customHeight="1" x14ac:dyDescent="0.25">
      <c r="E535" s="5"/>
    </row>
    <row r="536" spans="5:5" ht="12.75" customHeight="1" x14ac:dyDescent="0.25">
      <c r="E536" s="5"/>
    </row>
    <row r="537" spans="5:5" ht="12.75" customHeight="1" x14ac:dyDescent="0.25">
      <c r="E537" s="5"/>
    </row>
    <row r="538" spans="5:5" ht="12.75" customHeight="1" x14ac:dyDescent="0.25">
      <c r="E538" s="5"/>
    </row>
    <row r="539" spans="5:5" ht="12.75" customHeight="1" x14ac:dyDescent="0.25">
      <c r="E539" s="5"/>
    </row>
    <row r="540" spans="5:5" ht="12.75" customHeight="1" x14ac:dyDescent="0.25">
      <c r="E540" s="5"/>
    </row>
    <row r="541" spans="5:5" ht="12.75" customHeight="1" x14ac:dyDescent="0.25">
      <c r="E541" s="5"/>
    </row>
    <row r="542" spans="5:5" ht="12.75" customHeight="1" x14ac:dyDescent="0.25">
      <c r="E542" s="5"/>
    </row>
    <row r="543" spans="5:5" ht="12.75" customHeight="1" x14ac:dyDescent="0.25">
      <c r="E543" s="5"/>
    </row>
    <row r="544" spans="5:5" ht="12.75" customHeight="1" x14ac:dyDescent="0.25">
      <c r="E544" s="5"/>
    </row>
    <row r="545" spans="5:5" ht="12.75" customHeight="1" x14ac:dyDescent="0.25">
      <c r="E545" s="5"/>
    </row>
    <row r="546" spans="5:5" ht="12.75" customHeight="1" x14ac:dyDescent="0.25">
      <c r="E546" s="5"/>
    </row>
    <row r="547" spans="5:5" ht="12.75" customHeight="1" x14ac:dyDescent="0.25">
      <c r="E547" s="5"/>
    </row>
    <row r="548" spans="5:5" ht="12.75" customHeight="1" x14ac:dyDescent="0.25">
      <c r="E548" s="5"/>
    </row>
    <row r="549" spans="5:5" ht="12.75" customHeight="1" x14ac:dyDescent="0.25">
      <c r="E549" s="5"/>
    </row>
    <row r="550" spans="5:5" ht="12.75" customHeight="1" x14ac:dyDescent="0.25">
      <c r="E550" s="5"/>
    </row>
    <row r="551" spans="5:5" ht="12.75" customHeight="1" x14ac:dyDescent="0.25">
      <c r="E551" s="5"/>
    </row>
    <row r="552" spans="5:5" ht="12.75" customHeight="1" x14ac:dyDescent="0.25">
      <c r="E552" s="5"/>
    </row>
    <row r="553" spans="5:5" ht="12.75" customHeight="1" x14ac:dyDescent="0.25">
      <c r="E553" s="5"/>
    </row>
    <row r="554" spans="5:5" ht="12.75" customHeight="1" x14ac:dyDescent="0.25">
      <c r="E554" s="5"/>
    </row>
    <row r="555" spans="5:5" ht="12.75" customHeight="1" x14ac:dyDescent="0.25">
      <c r="E555" s="5"/>
    </row>
    <row r="556" spans="5:5" ht="12.75" customHeight="1" x14ac:dyDescent="0.25">
      <c r="E556" s="5"/>
    </row>
    <row r="557" spans="5:5" ht="12.75" customHeight="1" x14ac:dyDescent="0.25">
      <c r="E557" s="5"/>
    </row>
    <row r="558" spans="5:5" ht="12.75" customHeight="1" x14ac:dyDescent="0.25">
      <c r="E558" s="5"/>
    </row>
    <row r="559" spans="5:5" ht="12.75" customHeight="1" x14ac:dyDescent="0.25">
      <c r="E559" s="5"/>
    </row>
    <row r="560" spans="5:5" ht="12.75" customHeight="1" x14ac:dyDescent="0.25">
      <c r="E560" s="5"/>
    </row>
    <row r="561" spans="5:5" ht="12.75" customHeight="1" x14ac:dyDescent="0.25">
      <c r="E561" s="5"/>
    </row>
    <row r="562" spans="5:5" ht="12.75" customHeight="1" x14ac:dyDescent="0.25">
      <c r="E562" s="5"/>
    </row>
    <row r="563" spans="5:5" ht="12.75" customHeight="1" x14ac:dyDescent="0.25">
      <c r="E563" s="5"/>
    </row>
    <row r="564" spans="5:5" ht="12.75" customHeight="1" x14ac:dyDescent="0.25">
      <c r="E564" s="5"/>
    </row>
    <row r="565" spans="5:5" ht="12.75" customHeight="1" x14ac:dyDescent="0.25">
      <c r="E565" s="5"/>
    </row>
    <row r="566" spans="5:5" ht="12.75" customHeight="1" x14ac:dyDescent="0.25">
      <c r="E566" s="5"/>
    </row>
    <row r="567" spans="5:5" ht="12.75" customHeight="1" x14ac:dyDescent="0.25">
      <c r="E567" s="5"/>
    </row>
    <row r="568" spans="5:5" ht="12.75" customHeight="1" x14ac:dyDescent="0.25">
      <c r="E568" s="5"/>
    </row>
    <row r="569" spans="5:5" ht="12.75" customHeight="1" x14ac:dyDescent="0.25">
      <c r="E569" s="5"/>
    </row>
    <row r="570" spans="5:5" ht="12.75" customHeight="1" x14ac:dyDescent="0.25">
      <c r="E570" s="5"/>
    </row>
    <row r="571" spans="5:5" ht="12.75" customHeight="1" x14ac:dyDescent="0.25">
      <c r="E571" s="5"/>
    </row>
    <row r="572" spans="5:5" ht="12.75" customHeight="1" x14ac:dyDescent="0.25">
      <c r="E572" s="5"/>
    </row>
    <row r="573" spans="5:5" ht="12.75" customHeight="1" x14ac:dyDescent="0.25">
      <c r="E573" s="5"/>
    </row>
    <row r="574" spans="5:5" ht="12.75" customHeight="1" x14ac:dyDescent="0.25">
      <c r="E574" s="5"/>
    </row>
    <row r="575" spans="5:5" ht="12.75" customHeight="1" x14ac:dyDescent="0.25">
      <c r="E575" s="5"/>
    </row>
    <row r="576" spans="5:5" ht="12.75" customHeight="1" x14ac:dyDescent="0.25">
      <c r="E576" s="5"/>
    </row>
    <row r="577" spans="5:5" ht="12.75" customHeight="1" x14ac:dyDescent="0.25">
      <c r="E577" s="5"/>
    </row>
    <row r="578" spans="5:5" ht="12.75" customHeight="1" x14ac:dyDescent="0.25">
      <c r="E578" s="5"/>
    </row>
    <row r="579" spans="5:5" ht="12.75" customHeight="1" x14ac:dyDescent="0.25">
      <c r="E579" s="5"/>
    </row>
    <row r="580" spans="5:5" ht="12.75" customHeight="1" x14ac:dyDescent="0.25">
      <c r="E580" s="5"/>
    </row>
    <row r="581" spans="5:5" ht="12.75" customHeight="1" x14ac:dyDescent="0.25">
      <c r="E581" s="5"/>
    </row>
    <row r="582" spans="5:5" ht="12.75" customHeight="1" x14ac:dyDescent="0.25">
      <c r="E582" s="5"/>
    </row>
    <row r="583" spans="5:5" ht="12.75" customHeight="1" x14ac:dyDescent="0.25">
      <c r="E583" s="5"/>
    </row>
    <row r="584" spans="5:5" ht="12.75" customHeight="1" x14ac:dyDescent="0.25">
      <c r="E584" s="5"/>
    </row>
    <row r="585" spans="5:5" ht="12.75" customHeight="1" x14ac:dyDescent="0.25">
      <c r="E585" s="5"/>
    </row>
    <row r="586" spans="5:5" ht="12.75" customHeight="1" x14ac:dyDescent="0.25">
      <c r="E586" s="5"/>
    </row>
    <row r="587" spans="5:5" ht="12.75" customHeight="1" x14ac:dyDescent="0.25">
      <c r="E587" s="5"/>
    </row>
    <row r="588" spans="5:5" ht="12.75" customHeight="1" x14ac:dyDescent="0.25">
      <c r="E588" s="5"/>
    </row>
    <row r="589" spans="5:5" ht="12.75" customHeight="1" x14ac:dyDescent="0.25">
      <c r="E589" s="5"/>
    </row>
    <row r="590" spans="5:5" ht="12.75" customHeight="1" x14ac:dyDescent="0.25">
      <c r="E590" s="5"/>
    </row>
    <row r="591" spans="5:5" ht="12.75" customHeight="1" x14ac:dyDescent="0.25">
      <c r="E591" s="5"/>
    </row>
    <row r="592" spans="5:5" ht="12.75" customHeight="1" x14ac:dyDescent="0.25">
      <c r="E592" s="5"/>
    </row>
    <row r="593" spans="5:5" ht="12.75" customHeight="1" x14ac:dyDescent="0.25">
      <c r="E593" s="5"/>
    </row>
    <row r="594" spans="5:5" ht="12.75" customHeight="1" x14ac:dyDescent="0.25">
      <c r="E594" s="5"/>
    </row>
    <row r="595" spans="5:5" ht="12.75" customHeight="1" x14ac:dyDescent="0.25">
      <c r="E595" s="5"/>
    </row>
    <row r="596" spans="5:5" ht="12.75" customHeight="1" x14ac:dyDescent="0.25">
      <c r="E596" s="5"/>
    </row>
    <row r="597" spans="5:5" ht="12.75" customHeight="1" x14ac:dyDescent="0.25">
      <c r="E597" s="5"/>
    </row>
    <row r="598" spans="5:5" ht="12.75" customHeight="1" x14ac:dyDescent="0.25">
      <c r="E598" s="5"/>
    </row>
    <row r="599" spans="5:5" ht="12.75" customHeight="1" x14ac:dyDescent="0.25">
      <c r="E599" s="5"/>
    </row>
    <row r="600" spans="5:5" ht="12.75" customHeight="1" x14ac:dyDescent="0.25">
      <c r="E600" s="5"/>
    </row>
    <row r="601" spans="5:5" ht="12.75" customHeight="1" x14ac:dyDescent="0.25">
      <c r="E601" s="5"/>
    </row>
    <row r="602" spans="5:5" ht="12.75" customHeight="1" x14ac:dyDescent="0.25">
      <c r="E602" s="5"/>
    </row>
    <row r="603" spans="5:5" ht="12.75" customHeight="1" x14ac:dyDescent="0.25">
      <c r="E603" s="5"/>
    </row>
    <row r="604" spans="5:5" ht="12.75" customHeight="1" x14ac:dyDescent="0.25">
      <c r="E604" s="5"/>
    </row>
    <row r="605" spans="5:5" ht="12.75" customHeight="1" x14ac:dyDescent="0.25">
      <c r="E605" s="5"/>
    </row>
    <row r="606" spans="5:5" ht="12.75" customHeight="1" x14ac:dyDescent="0.25">
      <c r="E606" s="5"/>
    </row>
    <row r="607" spans="5:5" ht="12.75" customHeight="1" x14ac:dyDescent="0.25">
      <c r="E607" s="5"/>
    </row>
    <row r="608" spans="5:5" ht="12.75" customHeight="1" x14ac:dyDescent="0.25">
      <c r="E608" s="5"/>
    </row>
    <row r="609" spans="5:5" ht="12.75" customHeight="1" x14ac:dyDescent="0.25">
      <c r="E609" s="5"/>
    </row>
    <row r="610" spans="5:5" ht="12.75" customHeight="1" x14ac:dyDescent="0.25">
      <c r="E610" s="5"/>
    </row>
    <row r="611" spans="5:5" ht="12.75" customHeight="1" x14ac:dyDescent="0.25">
      <c r="E611" s="5"/>
    </row>
    <row r="612" spans="5:5" ht="12.75" customHeight="1" x14ac:dyDescent="0.25">
      <c r="E612" s="5"/>
    </row>
    <row r="613" spans="5:5" ht="12.75" customHeight="1" x14ac:dyDescent="0.25">
      <c r="E613" s="5"/>
    </row>
    <row r="614" spans="5:5" ht="12.75" customHeight="1" x14ac:dyDescent="0.25">
      <c r="E614" s="5"/>
    </row>
    <row r="615" spans="5:5" ht="12.75" customHeight="1" x14ac:dyDescent="0.25">
      <c r="E615" s="5"/>
    </row>
    <row r="616" spans="5:5" ht="12.75" customHeight="1" x14ac:dyDescent="0.25">
      <c r="E616" s="5"/>
    </row>
    <row r="617" spans="5:5" ht="12.75" customHeight="1" x14ac:dyDescent="0.25">
      <c r="E617" s="5"/>
    </row>
    <row r="618" spans="5:5" ht="12.75" customHeight="1" x14ac:dyDescent="0.25">
      <c r="E618" s="5"/>
    </row>
    <row r="619" spans="5:5" ht="12.75" customHeight="1" x14ac:dyDescent="0.25">
      <c r="E619" s="5"/>
    </row>
    <row r="620" spans="5:5" ht="12.75" customHeight="1" x14ac:dyDescent="0.25">
      <c r="E620" s="5"/>
    </row>
    <row r="621" spans="5:5" ht="12.75" customHeight="1" x14ac:dyDescent="0.25">
      <c r="E621" s="5"/>
    </row>
    <row r="622" spans="5:5" ht="12.75" customHeight="1" x14ac:dyDescent="0.25">
      <c r="E622" s="5"/>
    </row>
    <row r="623" spans="5:5" ht="12.75" customHeight="1" x14ac:dyDescent="0.25">
      <c r="E623" s="5"/>
    </row>
    <row r="624" spans="5:5" ht="12.75" customHeight="1" x14ac:dyDescent="0.25">
      <c r="E624" s="5"/>
    </row>
    <row r="625" spans="5:5" ht="12.75" customHeight="1" x14ac:dyDescent="0.25">
      <c r="E625" s="5"/>
    </row>
    <row r="626" spans="5:5" ht="12.75" customHeight="1" x14ac:dyDescent="0.25">
      <c r="E626" s="5"/>
    </row>
    <row r="627" spans="5:5" ht="12.75" customHeight="1" x14ac:dyDescent="0.25">
      <c r="E627" s="5"/>
    </row>
    <row r="628" spans="5:5" ht="12.75" customHeight="1" x14ac:dyDescent="0.25">
      <c r="E628" s="5"/>
    </row>
    <row r="629" spans="5:5" ht="12.75" customHeight="1" x14ac:dyDescent="0.25">
      <c r="E629" s="5"/>
    </row>
    <row r="630" spans="5:5" ht="12.75" customHeight="1" x14ac:dyDescent="0.25">
      <c r="E630" s="5"/>
    </row>
    <row r="631" spans="5:5" ht="12.75" customHeight="1" x14ac:dyDescent="0.25">
      <c r="E631" s="5"/>
    </row>
    <row r="632" spans="5:5" ht="12.75" customHeight="1" x14ac:dyDescent="0.25">
      <c r="E632" s="5"/>
    </row>
    <row r="633" spans="5:5" ht="12.75" customHeight="1" x14ac:dyDescent="0.25">
      <c r="E633" s="5"/>
    </row>
    <row r="634" spans="5:5" ht="12.75" customHeight="1" x14ac:dyDescent="0.25">
      <c r="E634" s="5"/>
    </row>
    <row r="635" spans="5:5" ht="12.75" customHeight="1" x14ac:dyDescent="0.25">
      <c r="E635" s="5"/>
    </row>
    <row r="636" spans="5:5" ht="12.75" customHeight="1" x14ac:dyDescent="0.25">
      <c r="E636" s="5"/>
    </row>
    <row r="637" spans="5:5" ht="12.75" customHeight="1" x14ac:dyDescent="0.25">
      <c r="E637" s="5"/>
    </row>
    <row r="638" spans="5:5" ht="12.75" customHeight="1" x14ac:dyDescent="0.25">
      <c r="E638" s="5"/>
    </row>
    <row r="639" spans="5:5" ht="12.75" customHeight="1" x14ac:dyDescent="0.25">
      <c r="E639" s="5"/>
    </row>
    <row r="640" spans="5:5" ht="12.75" customHeight="1" x14ac:dyDescent="0.25">
      <c r="E640" s="5"/>
    </row>
    <row r="641" spans="5:5" ht="12.75" customHeight="1" x14ac:dyDescent="0.25">
      <c r="E641" s="5"/>
    </row>
    <row r="642" spans="5:5" ht="12.75" customHeight="1" x14ac:dyDescent="0.25">
      <c r="E642" s="5"/>
    </row>
    <row r="643" spans="5:5" ht="12.75" customHeight="1" x14ac:dyDescent="0.25">
      <c r="E643" s="5"/>
    </row>
    <row r="644" spans="5:5" ht="12.75" customHeight="1" x14ac:dyDescent="0.25">
      <c r="E644" s="5"/>
    </row>
    <row r="645" spans="5:5" ht="12.75" customHeight="1" x14ac:dyDescent="0.25">
      <c r="E645" s="5"/>
    </row>
    <row r="646" spans="5:5" ht="12.75" customHeight="1" x14ac:dyDescent="0.25">
      <c r="E646" s="5"/>
    </row>
    <row r="647" spans="5:5" ht="12.75" customHeight="1" x14ac:dyDescent="0.25">
      <c r="E647" s="5"/>
    </row>
    <row r="648" spans="5:5" ht="12.75" customHeight="1" x14ac:dyDescent="0.25">
      <c r="E648" s="5"/>
    </row>
    <row r="649" spans="5:5" ht="12.75" customHeight="1" x14ac:dyDescent="0.25">
      <c r="E649" s="5"/>
    </row>
    <row r="650" spans="5:5" ht="12.75" customHeight="1" x14ac:dyDescent="0.25">
      <c r="E650" s="5"/>
    </row>
    <row r="651" spans="5:5" ht="12.75" customHeight="1" x14ac:dyDescent="0.25">
      <c r="E651" s="5"/>
    </row>
    <row r="652" spans="5:5" ht="12.75" customHeight="1" x14ac:dyDescent="0.25">
      <c r="E652" s="5"/>
    </row>
    <row r="653" spans="5:5" ht="12.75" customHeight="1" x14ac:dyDescent="0.25">
      <c r="E653" s="5"/>
    </row>
    <row r="654" spans="5:5" ht="12.75" customHeight="1" x14ac:dyDescent="0.25">
      <c r="E654" s="5"/>
    </row>
    <row r="655" spans="5:5" ht="12.75" customHeight="1" x14ac:dyDescent="0.25">
      <c r="E655" s="5"/>
    </row>
    <row r="656" spans="5:5" ht="12.75" customHeight="1" x14ac:dyDescent="0.25">
      <c r="E656" s="5"/>
    </row>
    <row r="657" spans="5:5" ht="12.75" customHeight="1" x14ac:dyDescent="0.25">
      <c r="E657" s="5"/>
    </row>
    <row r="658" spans="5:5" ht="12.75" customHeight="1" x14ac:dyDescent="0.25">
      <c r="E658" s="5"/>
    </row>
    <row r="659" spans="5:5" ht="12.75" customHeight="1" x14ac:dyDescent="0.25">
      <c r="E659" s="5"/>
    </row>
    <row r="660" spans="5:5" ht="12.75" customHeight="1" x14ac:dyDescent="0.25">
      <c r="E660" s="5"/>
    </row>
    <row r="661" spans="5:5" ht="12.75" customHeight="1" x14ac:dyDescent="0.25">
      <c r="E661" s="5"/>
    </row>
    <row r="662" spans="5:5" ht="12.75" customHeight="1" x14ac:dyDescent="0.25">
      <c r="E662" s="5"/>
    </row>
    <row r="663" spans="5:5" ht="12.75" customHeight="1" x14ac:dyDescent="0.25">
      <c r="E663" s="5"/>
    </row>
    <row r="664" spans="5:5" ht="12.75" customHeight="1" x14ac:dyDescent="0.25">
      <c r="E664" s="5"/>
    </row>
    <row r="665" spans="5:5" ht="12.75" customHeight="1" x14ac:dyDescent="0.25">
      <c r="E665" s="5"/>
    </row>
    <row r="666" spans="5:5" ht="12.75" customHeight="1" x14ac:dyDescent="0.25">
      <c r="E666" s="5"/>
    </row>
    <row r="667" spans="5:5" ht="12.75" customHeight="1" x14ac:dyDescent="0.25">
      <c r="E667" s="5"/>
    </row>
  </sheetData>
  <conditionalFormatting sqref="B1">
    <cfRule type="duplicateValues" dxfId="53" priority="155"/>
    <cfRule type="duplicateValues" dxfId="52" priority="156"/>
    <cfRule type="duplicateValues" dxfId="51" priority="157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501"/>
  <sheetViews>
    <sheetView topLeftCell="A414" workbookViewId="0">
      <selection activeCell="A455" sqref="A455"/>
    </sheetView>
  </sheetViews>
  <sheetFormatPr defaultRowHeight="15" x14ac:dyDescent="0.25"/>
  <cols>
    <col min="1" max="1" width="18.7109375" bestFit="1" customWidth="1"/>
    <col min="2" max="2" width="15.140625" bestFit="1" customWidth="1"/>
    <col min="3" max="3" width="10.5703125" bestFit="1" customWidth="1"/>
    <col min="4" max="4" width="12.85546875" bestFit="1" customWidth="1"/>
    <col min="5" max="5" width="18" bestFit="1" customWidth="1"/>
    <col min="6" max="6" width="12" bestFit="1" customWidth="1"/>
    <col min="7" max="7" width="9.42578125" bestFit="1" customWidth="1"/>
    <col min="8" max="8" width="13.5703125" bestFit="1" customWidth="1"/>
    <col min="9" max="9" width="7.7109375" customWidth="1"/>
    <col min="10" max="10" width="8.5703125" bestFit="1" customWidth="1"/>
    <col min="11" max="11" width="9" bestFit="1" customWidth="1"/>
    <col min="12" max="12" width="9.7109375" bestFit="1" customWidth="1"/>
    <col min="13" max="13" width="9.28515625" bestFit="1" customWidth="1"/>
    <col min="14" max="14" width="7" bestFit="1" customWidth="1"/>
    <col min="15" max="15" width="3.140625" bestFit="1" customWidth="1"/>
    <col min="16" max="16" width="10.5703125" bestFit="1" customWidth="1"/>
    <col min="17" max="17" width="5" bestFit="1" customWidth="1"/>
    <col min="18" max="18" width="4.140625" bestFit="1" customWidth="1"/>
    <col min="19" max="19" width="8.140625" bestFit="1" customWidth="1"/>
    <col min="20" max="20" width="8.7109375" bestFit="1" customWidth="1"/>
    <col min="21" max="21" width="19.7109375" bestFit="1" customWidth="1"/>
    <col min="23" max="23" width="10.5703125" bestFit="1" customWidth="1"/>
  </cols>
  <sheetData>
    <row r="1" spans="1:23" s="38" customFormat="1" x14ac:dyDescent="0.25">
      <c r="A1" s="20" t="s">
        <v>0</v>
      </c>
      <c r="B1" s="20" t="s">
        <v>1</v>
      </c>
      <c r="C1" s="21" t="s">
        <v>2</v>
      </c>
      <c r="D1" s="22" t="s">
        <v>3</v>
      </c>
      <c r="E1" s="37" t="s">
        <v>4</v>
      </c>
      <c r="F1" s="26" t="s">
        <v>5</v>
      </c>
      <c r="G1" s="21" t="s">
        <v>6</v>
      </c>
      <c r="H1" s="20" t="s">
        <v>7</v>
      </c>
      <c r="I1" s="30">
        <v>1408971</v>
      </c>
      <c r="J1" s="34" t="s">
        <v>1288</v>
      </c>
      <c r="K1" s="24" t="s">
        <v>8</v>
      </c>
      <c r="L1" s="25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23" t="s">
        <v>14</v>
      </c>
      <c r="R1" s="33" t="s">
        <v>15</v>
      </c>
      <c r="S1" s="7" t="s">
        <v>16</v>
      </c>
      <c r="T1" s="7" t="s">
        <v>1289</v>
      </c>
      <c r="W1" s="39"/>
    </row>
    <row r="2" spans="1:23" x14ac:dyDescent="0.25">
      <c r="A2" s="1" t="s">
        <v>2792</v>
      </c>
      <c r="B2" s="1" t="s">
        <v>2829</v>
      </c>
      <c r="C2" s="18">
        <v>44984</v>
      </c>
      <c r="D2" s="8">
        <v>-42.07</v>
      </c>
      <c r="E2" s="27">
        <v>0</v>
      </c>
      <c r="F2" s="27">
        <v>-42.07</v>
      </c>
      <c r="G2" s="18">
        <v>44984</v>
      </c>
      <c r="H2" s="1" t="s">
        <v>2793</v>
      </c>
      <c r="I2" s="19">
        <v>1514683</v>
      </c>
      <c r="J2" s="19" t="s">
        <v>1346</v>
      </c>
      <c r="K2" s="19">
        <v>173488</v>
      </c>
      <c r="L2" s="28">
        <v>44986</v>
      </c>
      <c r="M2" s="1" t="s">
        <v>1213</v>
      </c>
      <c r="N2" s="11" t="s">
        <v>1291</v>
      </c>
      <c r="O2" s="11"/>
      <c r="P2" s="12">
        <f>VLOOKUP(I2,'ITEM#'!A:D,4,0)</f>
        <v>-42.07</v>
      </c>
      <c r="Q2" s="11"/>
      <c r="R2" s="13">
        <f t="shared" ref="R2" si="0">F2/P2</f>
        <v>1</v>
      </c>
      <c r="S2" s="11"/>
      <c r="T2" s="47" t="s">
        <v>1289</v>
      </c>
      <c r="W2" s="3"/>
    </row>
    <row r="3" spans="1:23" x14ac:dyDescent="0.25">
      <c r="A3" s="1" t="s">
        <v>2792</v>
      </c>
      <c r="B3" s="1" t="s">
        <v>2830</v>
      </c>
      <c r="C3" s="18">
        <v>44984</v>
      </c>
      <c r="D3" s="8">
        <v>-78</v>
      </c>
      <c r="E3" s="27">
        <v>0</v>
      </c>
      <c r="F3" s="27">
        <v>-78</v>
      </c>
      <c r="G3" s="18">
        <v>44984</v>
      </c>
      <c r="H3" s="1" t="s">
        <v>2794</v>
      </c>
      <c r="I3" s="19">
        <v>1529946</v>
      </c>
      <c r="J3" s="19" t="s">
        <v>1306</v>
      </c>
      <c r="K3" s="19">
        <v>173488</v>
      </c>
      <c r="L3" s="28">
        <v>44986</v>
      </c>
      <c r="M3" s="1" t="s">
        <v>1213</v>
      </c>
      <c r="N3" t="s">
        <v>1291</v>
      </c>
      <c r="P3" s="12">
        <f>VLOOKUP(I3,'ITEM#'!A:D,4,0)</f>
        <v>-39</v>
      </c>
      <c r="Q3" s="11"/>
      <c r="R3" s="13">
        <f t="shared" ref="R3:R49" si="1">F3/P3</f>
        <v>2</v>
      </c>
      <c r="T3" s="47" t="s">
        <v>1289</v>
      </c>
      <c r="W3" s="3"/>
    </row>
    <row r="4" spans="1:23" x14ac:dyDescent="0.25">
      <c r="A4" s="1" t="s">
        <v>2792</v>
      </c>
      <c r="B4" s="1" t="s">
        <v>2830</v>
      </c>
      <c r="C4" s="18">
        <v>44984</v>
      </c>
      <c r="D4" s="8">
        <v>-78</v>
      </c>
      <c r="E4" s="27">
        <v>0</v>
      </c>
      <c r="F4" s="27">
        <v>-78</v>
      </c>
      <c r="G4" s="18">
        <v>44984</v>
      </c>
      <c r="H4" s="1" t="s">
        <v>2794</v>
      </c>
      <c r="I4" s="19">
        <v>1529947</v>
      </c>
      <c r="J4" s="19" t="s">
        <v>1294</v>
      </c>
      <c r="K4" s="19">
        <v>173488</v>
      </c>
      <c r="L4" s="28">
        <v>44986</v>
      </c>
      <c r="M4" s="1" t="s">
        <v>1213</v>
      </c>
      <c r="N4" t="s">
        <v>1291</v>
      </c>
      <c r="P4" s="12">
        <f>VLOOKUP(I4,'ITEM#'!A:D,4,0)</f>
        <v>-39</v>
      </c>
      <c r="Q4" s="11"/>
      <c r="R4" s="13">
        <f t="shared" ref="R4:R5" si="2">F4/P4</f>
        <v>2</v>
      </c>
      <c r="T4" s="47" t="s">
        <v>1289</v>
      </c>
      <c r="W4" s="3"/>
    </row>
    <row r="5" spans="1:23" x14ac:dyDescent="0.25">
      <c r="A5" s="1" t="s">
        <v>2792</v>
      </c>
      <c r="B5" s="1" t="s">
        <v>2830</v>
      </c>
      <c r="C5" s="18">
        <v>44984</v>
      </c>
      <c r="D5" s="8">
        <v>-137.26</v>
      </c>
      <c r="E5" s="27">
        <v>0</v>
      </c>
      <c r="F5" s="27">
        <v>-137.26</v>
      </c>
      <c r="G5" s="18">
        <v>44984</v>
      </c>
      <c r="H5" s="1" t="s">
        <v>2794</v>
      </c>
      <c r="I5" s="19">
        <v>1529951</v>
      </c>
      <c r="J5" s="19" t="s">
        <v>1326</v>
      </c>
      <c r="K5" s="19">
        <v>173488</v>
      </c>
      <c r="L5" s="28">
        <v>44986</v>
      </c>
      <c r="M5" s="1" t="s">
        <v>1213</v>
      </c>
      <c r="N5" t="s">
        <v>1291</v>
      </c>
      <c r="P5" s="12">
        <f>VLOOKUP(I5,'ITEM#'!A:D,4,0)</f>
        <v>-68.63</v>
      </c>
      <c r="Q5" s="11"/>
      <c r="R5" s="13">
        <f t="shared" si="2"/>
        <v>2</v>
      </c>
      <c r="T5" s="47" t="s">
        <v>1289</v>
      </c>
      <c r="W5" s="3"/>
    </row>
    <row r="6" spans="1:23" x14ac:dyDescent="0.25">
      <c r="A6" s="1" t="s">
        <v>2792</v>
      </c>
      <c r="B6" s="1" t="s">
        <v>2831</v>
      </c>
      <c r="C6" s="18">
        <v>44984</v>
      </c>
      <c r="D6" s="8">
        <v>-42.07</v>
      </c>
      <c r="E6" s="27">
        <v>0</v>
      </c>
      <c r="F6" s="27">
        <v>-42.07</v>
      </c>
      <c r="G6" s="18">
        <v>44984</v>
      </c>
      <c r="H6" s="1" t="s">
        <v>2795</v>
      </c>
      <c r="I6" s="19">
        <v>1514691</v>
      </c>
      <c r="J6" s="19" t="s">
        <v>1293</v>
      </c>
      <c r="K6" s="19">
        <v>173488</v>
      </c>
      <c r="L6" s="28">
        <v>44986</v>
      </c>
      <c r="M6" s="1" t="s">
        <v>1213</v>
      </c>
      <c r="N6" t="s">
        <v>1291</v>
      </c>
      <c r="P6" s="12">
        <f>VLOOKUP(I6,'ITEM#'!A:D,4,0)</f>
        <v>-42.07</v>
      </c>
      <c r="Q6" s="11"/>
      <c r="R6" s="13">
        <f t="shared" si="1"/>
        <v>1</v>
      </c>
      <c r="T6" s="47" t="s">
        <v>1289</v>
      </c>
      <c r="W6" s="3"/>
    </row>
    <row r="7" spans="1:23" x14ac:dyDescent="0.25">
      <c r="A7" s="1" t="s">
        <v>2792</v>
      </c>
      <c r="B7" s="1" t="s">
        <v>2832</v>
      </c>
      <c r="C7" s="18">
        <v>44984</v>
      </c>
      <c r="D7" s="8">
        <v>-25.55</v>
      </c>
      <c r="E7" s="27">
        <v>0</v>
      </c>
      <c r="F7" s="27">
        <v>-25.55</v>
      </c>
      <c r="G7" s="18">
        <v>44984</v>
      </c>
      <c r="H7" s="1" t="s">
        <v>2796</v>
      </c>
      <c r="I7" s="19">
        <v>1516596</v>
      </c>
      <c r="J7" s="19" t="s">
        <v>1344</v>
      </c>
      <c r="K7" s="19">
        <v>173488</v>
      </c>
      <c r="L7" s="28">
        <v>44986</v>
      </c>
      <c r="M7" s="1" t="s">
        <v>1213</v>
      </c>
      <c r="N7" t="s">
        <v>1291</v>
      </c>
      <c r="P7" s="12">
        <f>VLOOKUP(I7,'ITEM#'!A:D,4,0)</f>
        <v>-25.55</v>
      </c>
      <c r="Q7" s="11"/>
      <c r="R7" s="13">
        <f t="shared" si="1"/>
        <v>1</v>
      </c>
      <c r="T7" s="47" t="s">
        <v>1289</v>
      </c>
      <c r="W7" s="3"/>
    </row>
    <row r="8" spans="1:23" x14ac:dyDescent="0.25">
      <c r="A8" s="1" t="s">
        <v>2792</v>
      </c>
      <c r="B8" s="1" t="s">
        <v>2833</v>
      </c>
      <c r="C8" s="18">
        <v>44984</v>
      </c>
      <c r="D8" s="8">
        <v>-192.8</v>
      </c>
      <c r="E8" s="27">
        <v>-21.1</v>
      </c>
      <c r="F8" s="27">
        <v>-171.7</v>
      </c>
      <c r="G8" s="18">
        <v>44984</v>
      </c>
      <c r="H8" s="1" t="s">
        <v>2797</v>
      </c>
      <c r="I8" s="19">
        <v>1662421</v>
      </c>
      <c r="J8" s="19" t="s">
        <v>1300</v>
      </c>
      <c r="K8" s="19">
        <v>173488</v>
      </c>
      <c r="L8" s="28">
        <v>44986</v>
      </c>
      <c r="M8" s="1" t="s">
        <v>1213</v>
      </c>
      <c r="N8" t="s">
        <v>1301</v>
      </c>
      <c r="P8" s="12">
        <f>VLOOKUP(I8,'ITEM#'!A:D,4,0)</f>
        <v>-85.85</v>
      </c>
      <c r="Q8" s="11"/>
      <c r="R8" s="13">
        <f t="shared" si="1"/>
        <v>2</v>
      </c>
      <c r="T8" s="47" t="s">
        <v>1289</v>
      </c>
    </row>
    <row r="9" spans="1:23" x14ac:dyDescent="0.25">
      <c r="A9" s="1" t="s">
        <v>2792</v>
      </c>
      <c r="B9" s="1" t="s">
        <v>2834</v>
      </c>
      <c r="C9" s="18">
        <v>44984</v>
      </c>
      <c r="D9" s="8">
        <v>-128.94</v>
      </c>
      <c r="E9" s="27">
        <v>0</v>
      </c>
      <c r="F9" s="27">
        <v>-128.94</v>
      </c>
      <c r="G9" s="18">
        <v>44984</v>
      </c>
      <c r="H9" s="1" t="s">
        <v>2798</v>
      </c>
      <c r="I9" s="19">
        <v>1585795</v>
      </c>
      <c r="J9" s="19" t="s">
        <v>1290</v>
      </c>
      <c r="K9" s="19">
        <v>173488</v>
      </c>
      <c r="L9" s="28">
        <v>44986</v>
      </c>
      <c r="M9" s="1" t="s">
        <v>1213</v>
      </c>
      <c r="N9" t="s">
        <v>1291</v>
      </c>
      <c r="P9" s="12">
        <f>VLOOKUP(I9,'ITEM#'!A:D,4,0)</f>
        <v>-64.47</v>
      </c>
      <c r="Q9" s="11"/>
      <c r="R9" s="13">
        <f t="shared" si="1"/>
        <v>2</v>
      </c>
      <c r="T9" s="47" t="s">
        <v>1289</v>
      </c>
    </row>
    <row r="10" spans="1:23" x14ac:dyDescent="0.25">
      <c r="A10" s="1" t="s">
        <v>2792</v>
      </c>
      <c r="B10" s="1" t="s">
        <v>2835</v>
      </c>
      <c r="C10" s="18">
        <v>44984</v>
      </c>
      <c r="D10" s="8">
        <v>-87.6</v>
      </c>
      <c r="E10" s="27">
        <v>-10.25</v>
      </c>
      <c r="F10" s="27">
        <v>-77.349999999999994</v>
      </c>
      <c r="G10" s="18">
        <v>44984</v>
      </c>
      <c r="H10" s="1" t="s">
        <v>2799</v>
      </c>
      <c r="I10" s="19">
        <v>1662420</v>
      </c>
      <c r="J10" s="19" t="s">
        <v>1318</v>
      </c>
      <c r="K10" s="19">
        <v>173488</v>
      </c>
      <c r="L10" s="28">
        <v>44986</v>
      </c>
      <c r="M10" s="1" t="s">
        <v>1213</v>
      </c>
      <c r="N10" t="s">
        <v>1301</v>
      </c>
      <c r="P10" s="12">
        <f>VLOOKUP(I10,'ITEM#'!A:D,4,0)</f>
        <v>-77.349999999999994</v>
      </c>
      <c r="Q10" s="11"/>
      <c r="R10" s="13">
        <f t="shared" si="1"/>
        <v>1</v>
      </c>
      <c r="T10" s="47" t="s">
        <v>1289</v>
      </c>
    </row>
    <row r="11" spans="1:23" x14ac:dyDescent="0.25">
      <c r="A11" s="1" t="s">
        <v>2792</v>
      </c>
      <c r="B11" s="1" t="s">
        <v>2836</v>
      </c>
      <c r="C11" s="18">
        <v>44984</v>
      </c>
      <c r="D11" s="8">
        <f>E11+F11</f>
        <v>-76.16</v>
      </c>
      <c r="E11" s="27">
        <v>-19.86</v>
      </c>
      <c r="F11" s="27">
        <v>-56.3</v>
      </c>
      <c r="G11" s="18">
        <v>44984</v>
      </c>
      <c r="H11" s="1" t="s">
        <v>2800</v>
      </c>
      <c r="I11" s="19">
        <v>1540783</v>
      </c>
      <c r="J11" s="19" t="s">
        <v>1317</v>
      </c>
      <c r="K11" s="19">
        <v>173488</v>
      </c>
      <c r="L11" s="28">
        <v>44986</v>
      </c>
      <c r="M11" s="1" t="s">
        <v>1213</v>
      </c>
      <c r="N11" t="s">
        <v>1298</v>
      </c>
      <c r="P11" s="12">
        <f>VLOOKUP(I11,'ITEM#'!A:D,4,0)</f>
        <v>-28.15</v>
      </c>
      <c r="Q11" s="11"/>
      <c r="R11" s="13">
        <f t="shared" si="1"/>
        <v>2</v>
      </c>
      <c r="T11" s="47" t="s">
        <v>1289</v>
      </c>
    </row>
    <row r="12" spans="1:23" x14ac:dyDescent="0.25">
      <c r="A12" s="1" t="s">
        <v>2792</v>
      </c>
      <c r="B12" s="1" t="s">
        <v>2836</v>
      </c>
      <c r="C12" s="18">
        <v>44984</v>
      </c>
      <c r="D12" s="8">
        <f>E12+F12</f>
        <v>-42.04</v>
      </c>
      <c r="E12" s="27">
        <v>-10.44</v>
      </c>
      <c r="F12" s="27">
        <v>-31.6</v>
      </c>
      <c r="G12" s="18">
        <v>44984</v>
      </c>
      <c r="H12" s="1" t="s">
        <v>2800</v>
      </c>
      <c r="I12" s="19">
        <v>1540785</v>
      </c>
      <c r="J12" s="19" t="s">
        <v>1328</v>
      </c>
      <c r="K12" s="19">
        <v>173488</v>
      </c>
      <c r="L12" s="28">
        <v>44986</v>
      </c>
      <c r="M12" s="1" t="s">
        <v>1213</v>
      </c>
      <c r="N12" t="s">
        <v>1298</v>
      </c>
      <c r="P12" s="12">
        <f>VLOOKUP(I12,'ITEM#'!A:D,4,0)</f>
        <v>-31.6</v>
      </c>
      <c r="Q12" s="11"/>
      <c r="R12" s="13">
        <f t="shared" ref="R12" si="3">F12/P12</f>
        <v>1</v>
      </c>
      <c r="T12" s="47" t="s">
        <v>1289</v>
      </c>
    </row>
    <row r="13" spans="1:23" x14ac:dyDescent="0.25">
      <c r="A13" s="1" t="s">
        <v>2792</v>
      </c>
      <c r="B13" s="1" t="s">
        <v>2837</v>
      </c>
      <c r="C13" s="18">
        <v>44984</v>
      </c>
      <c r="D13" s="8">
        <v>-64.47</v>
      </c>
      <c r="E13" s="27">
        <v>0</v>
      </c>
      <c r="F13" s="27">
        <v>-64.47</v>
      </c>
      <c r="G13" s="18">
        <v>44984</v>
      </c>
      <c r="H13" s="1" t="s">
        <v>2801</v>
      </c>
      <c r="I13" s="19">
        <v>1585673</v>
      </c>
      <c r="J13" s="19" t="s">
        <v>1349</v>
      </c>
      <c r="K13" s="19">
        <v>173488</v>
      </c>
      <c r="L13" s="28">
        <v>44986</v>
      </c>
      <c r="M13" s="1" t="s">
        <v>1213</v>
      </c>
      <c r="N13" t="s">
        <v>1291</v>
      </c>
      <c r="P13" s="12">
        <f>VLOOKUP(I13,'ITEM#'!A:D,4,0)</f>
        <v>-64.47</v>
      </c>
      <c r="Q13" s="11"/>
      <c r="R13" s="13">
        <f t="shared" si="1"/>
        <v>1</v>
      </c>
      <c r="T13" s="47" t="s">
        <v>1289</v>
      </c>
    </row>
    <row r="14" spans="1:23" x14ac:dyDescent="0.25">
      <c r="A14" s="1" t="s">
        <v>2792</v>
      </c>
      <c r="B14" s="1" t="s">
        <v>2838</v>
      </c>
      <c r="C14" s="18">
        <v>44984</v>
      </c>
      <c r="D14" s="8">
        <v>-42.04</v>
      </c>
      <c r="E14" s="27">
        <v>-10.44</v>
      </c>
      <c r="F14" s="27">
        <v>-31.6</v>
      </c>
      <c r="G14" s="18">
        <v>44984</v>
      </c>
      <c r="H14" s="1" t="s">
        <v>2802</v>
      </c>
      <c r="I14" s="19">
        <v>1593359</v>
      </c>
      <c r="J14" s="19" t="s">
        <v>1316</v>
      </c>
      <c r="K14" s="19">
        <v>173488</v>
      </c>
      <c r="L14" s="28">
        <v>44986</v>
      </c>
      <c r="M14" s="1" t="s">
        <v>1213</v>
      </c>
      <c r="N14" t="s">
        <v>1298</v>
      </c>
      <c r="P14" s="12">
        <f>VLOOKUP(I14,'ITEM#'!A:D,4,0)</f>
        <v>-31.6</v>
      </c>
      <c r="Q14" s="11"/>
      <c r="R14" s="13">
        <f t="shared" si="1"/>
        <v>1</v>
      </c>
      <c r="T14" s="47" t="s">
        <v>1289</v>
      </c>
    </row>
    <row r="15" spans="1:23" x14ac:dyDescent="0.25">
      <c r="A15" s="1" t="s">
        <v>2803</v>
      </c>
      <c r="B15" s="1" t="s">
        <v>2839</v>
      </c>
      <c r="C15" s="18">
        <v>44985</v>
      </c>
      <c r="D15" s="8">
        <v>-87.6</v>
      </c>
      <c r="E15" s="27">
        <v>-10.25</v>
      </c>
      <c r="F15" s="27">
        <v>-77.349999999999994</v>
      </c>
      <c r="G15" s="18">
        <v>44985</v>
      </c>
      <c r="H15" s="1" t="s">
        <v>2804</v>
      </c>
      <c r="I15" s="19">
        <v>1662420</v>
      </c>
      <c r="J15" s="19" t="s">
        <v>1318</v>
      </c>
      <c r="K15" s="19">
        <v>173493</v>
      </c>
      <c r="L15" s="28">
        <v>44987</v>
      </c>
      <c r="M15" s="1" t="s">
        <v>1213</v>
      </c>
      <c r="N15" t="s">
        <v>1301</v>
      </c>
      <c r="P15" s="12">
        <f>VLOOKUP(I15,'ITEM#'!A:D,4,0)</f>
        <v>-77.349999999999994</v>
      </c>
      <c r="Q15" s="11"/>
      <c r="R15" s="13">
        <f t="shared" si="1"/>
        <v>1</v>
      </c>
      <c r="T15" s="47" t="s">
        <v>1289</v>
      </c>
    </row>
    <row r="16" spans="1:23" x14ac:dyDescent="0.25">
      <c r="A16" s="1" t="s">
        <v>2803</v>
      </c>
      <c r="B16" s="1" t="s">
        <v>2840</v>
      </c>
      <c r="C16" s="18">
        <v>44985</v>
      </c>
      <c r="D16" s="8">
        <v>-64.47</v>
      </c>
      <c r="E16" s="27">
        <v>0</v>
      </c>
      <c r="F16" s="27">
        <v>-64.47</v>
      </c>
      <c r="G16" s="18">
        <v>44985</v>
      </c>
      <c r="H16" s="1" t="s">
        <v>2805</v>
      </c>
      <c r="I16" s="19">
        <v>1585797</v>
      </c>
      <c r="J16" s="19" t="s">
        <v>1305</v>
      </c>
      <c r="K16" s="19">
        <v>173493</v>
      </c>
      <c r="L16" s="28">
        <v>44987</v>
      </c>
      <c r="M16" s="1" t="s">
        <v>1213</v>
      </c>
      <c r="N16" t="s">
        <v>1291</v>
      </c>
      <c r="P16" s="12">
        <f>VLOOKUP(I16,'ITEM#'!A:D,4,0)</f>
        <v>-64.47</v>
      </c>
      <c r="Q16" s="11"/>
      <c r="R16" s="13">
        <f t="shared" si="1"/>
        <v>1</v>
      </c>
      <c r="T16" s="47" t="s">
        <v>1289</v>
      </c>
    </row>
    <row r="17" spans="1:20" x14ac:dyDescent="0.25">
      <c r="A17" s="1" t="s">
        <v>2803</v>
      </c>
      <c r="B17" s="1" t="s">
        <v>2841</v>
      </c>
      <c r="C17" s="18">
        <v>44985</v>
      </c>
      <c r="D17" s="8">
        <v>-87.6</v>
      </c>
      <c r="E17" s="27">
        <v>-10.25</v>
      </c>
      <c r="F17" s="27">
        <v>-77.349999999999994</v>
      </c>
      <c r="G17" s="18">
        <v>44985</v>
      </c>
      <c r="H17" s="1" t="s">
        <v>2806</v>
      </c>
      <c r="I17" s="19">
        <v>1662420</v>
      </c>
      <c r="J17" s="19" t="s">
        <v>1318</v>
      </c>
      <c r="K17" s="19">
        <v>173493</v>
      </c>
      <c r="L17" s="28">
        <v>44987</v>
      </c>
      <c r="M17" s="1" t="s">
        <v>1213</v>
      </c>
      <c r="N17" t="s">
        <v>1301</v>
      </c>
      <c r="P17" s="12">
        <f>VLOOKUP(I17,'ITEM#'!A:D,4,0)</f>
        <v>-77.349999999999994</v>
      </c>
      <c r="Q17" s="11"/>
      <c r="R17" s="13">
        <f t="shared" si="1"/>
        <v>1</v>
      </c>
      <c r="T17" s="47" t="s">
        <v>1289</v>
      </c>
    </row>
    <row r="18" spans="1:20" x14ac:dyDescent="0.25">
      <c r="A18" s="1" t="s">
        <v>2803</v>
      </c>
      <c r="B18" s="1" t="s">
        <v>2842</v>
      </c>
      <c r="C18" s="18">
        <v>44985</v>
      </c>
      <c r="D18" s="8">
        <v>-42.04</v>
      </c>
      <c r="E18" s="27">
        <v>-10.44</v>
      </c>
      <c r="F18" s="27">
        <v>-31.6</v>
      </c>
      <c r="G18" s="18">
        <v>44985</v>
      </c>
      <c r="H18" s="1" t="s">
        <v>2807</v>
      </c>
      <c r="I18" s="19">
        <v>1593359</v>
      </c>
      <c r="J18" s="19" t="s">
        <v>1316</v>
      </c>
      <c r="K18" s="19">
        <v>173493</v>
      </c>
      <c r="L18" s="28">
        <v>44987</v>
      </c>
      <c r="M18" s="1" t="s">
        <v>1213</v>
      </c>
      <c r="N18" t="s">
        <v>1298</v>
      </c>
      <c r="P18" s="12">
        <f>VLOOKUP(I18,'ITEM#'!A:D,4,0)</f>
        <v>-31.6</v>
      </c>
      <c r="Q18" s="11"/>
      <c r="R18" s="13">
        <f t="shared" si="1"/>
        <v>1</v>
      </c>
      <c r="T18" s="47" t="s">
        <v>1289</v>
      </c>
    </row>
    <row r="19" spans="1:20" x14ac:dyDescent="0.25">
      <c r="A19" s="1" t="s">
        <v>2803</v>
      </c>
      <c r="B19" s="1" t="s">
        <v>2843</v>
      </c>
      <c r="C19" s="18">
        <v>44985</v>
      </c>
      <c r="D19" s="8">
        <v>-96.4</v>
      </c>
      <c r="E19" s="27">
        <v>-10.55</v>
      </c>
      <c r="F19" s="27">
        <v>-85.85</v>
      </c>
      <c r="G19" s="18">
        <v>44985</v>
      </c>
      <c r="H19" s="1" t="s">
        <v>2808</v>
      </c>
      <c r="I19" s="19">
        <v>1662421</v>
      </c>
      <c r="J19" s="19" t="s">
        <v>1300</v>
      </c>
      <c r="K19" s="19">
        <v>173493</v>
      </c>
      <c r="L19" s="28">
        <v>44987</v>
      </c>
      <c r="M19" s="1" t="s">
        <v>1213</v>
      </c>
      <c r="N19" t="s">
        <v>1301</v>
      </c>
      <c r="P19" s="12">
        <f>VLOOKUP(I19,'ITEM#'!A:D,4,0)</f>
        <v>-85.85</v>
      </c>
      <c r="Q19" s="11"/>
      <c r="R19" s="13">
        <f t="shared" si="1"/>
        <v>1</v>
      </c>
      <c r="T19" s="47" t="s">
        <v>1289</v>
      </c>
    </row>
    <row r="20" spans="1:20" x14ac:dyDescent="0.25">
      <c r="A20" s="1" t="s">
        <v>2803</v>
      </c>
      <c r="B20" s="1" t="s">
        <v>2844</v>
      </c>
      <c r="C20" s="18">
        <v>44985</v>
      </c>
      <c r="D20" s="8">
        <v>-126.12</v>
      </c>
      <c r="E20" s="27">
        <v>-31.32</v>
      </c>
      <c r="F20" s="27">
        <v>-94.8</v>
      </c>
      <c r="G20" s="18">
        <v>44985</v>
      </c>
      <c r="H20" s="1" t="s">
        <v>2809</v>
      </c>
      <c r="I20" s="19">
        <v>1540785</v>
      </c>
      <c r="J20" s="19" t="s">
        <v>1328</v>
      </c>
      <c r="K20" s="19">
        <v>173493</v>
      </c>
      <c r="L20" s="28">
        <v>44987</v>
      </c>
      <c r="M20" s="1" t="s">
        <v>1213</v>
      </c>
      <c r="N20" t="s">
        <v>1298</v>
      </c>
      <c r="P20" s="12">
        <f>VLOOKUP(I20,'ITEM#'!A:D,4,0)</f>
        <v>-31.6</v>
      </c>
      <c r="Q20" s="11"/>
      <c r="R20" s="13">
        <f t="shared" si="1"/>
        <v>2.9999999999999996</v>
      </c>
      <c r="T20" s="47" t="s">
        <v>1289</v>
      </c>
    </row>
    <row r="21" spans="1:20" x14ac:dyDescent="0.25">
      <c r="A21" s="1" t="s">
        <v>2803</v>
      </c>
      <c r="B21" s="1" t="s">
        <v>2845</v>
      </c>
      <c r="C21" s="18">
        <v>44985</v>
      </c>
      <c r="D21" s="8">
        <v>-70.62</v>
      </c>
      <c r="E21" s="27">
        <v>0</v>
      </c>
      <c r="F21" s="27">
        <v>-70.62</v>
      </c>
      <c r="G21" s="18">
        <v>44985</v>
      </c>
      <c r="H21" s="1" t="s">
        <v>2810</v>
      </c>
      <c r="I21" s="19">
        <v>1585799</v>
      </c>
      <c r="J21" s="19" t="s">
        <v>1292</v>
      </c>
      <c r="K21" s="19">
        <v>173493</v>
      </c>
      <c r="L21" s="28">
        <v>44987</v>
      </c>
      <c r="M21" s="1" t="s">
        <v>1213</v>
      </c>
      <c r="N21" t="s">
        <v>1291</v>
      </c>
      <c r="P21" s="12">
        <f>VLOOKUP(I21,'ITEM#'!A:D,4,0)</f>
        <v>-70.62</v>
      </c>
      <c r="Q21" s="11"/>
      <c r="R21" s="13">
        <f t="shared" si="1"/>
        <v>1</v>
      </c>
      <c r="T21" s="47" t="s">
        <v>1289</v>
      </c>
    </row>
    <row r="22" spans="1:20" x14ac:dyDescent="0.25">
      <c r="A22" s="1" t="s">
        <v>2803</v>
      </c>
      <c r="B22" s="1" t="s">
        <v>2846</v>
      </c>
      <c r="C22" s="18">
        <v>44985</v>
      </c>
      <c r="D22" s="8">
        <v>-39</v>
      </c>
      <c r="E22" s="27">
        <v>0</v>
      </c>
      <c r="F22" s="27">
        <v>-39</v>
      </c>
      <c r="G22" s="18">
        <v>44985</v>
      </c>
      <c r="H22" s="1" t="s">
        <v>2811</v>
      </c>
      <c r="I22" s="19">
        <v>1529946</v>
      </c>
      <c r="J22" s="19" t="s">
        <v>1306</v>
      </c>
      <c r="K22" s="19">
        <v>173493</v>
      </c>
      <c r="L22" s="28">
        <v>44987</v>
      </c>
      <c r="M22" s="1" t="s">
        <v>1213</v>
      </c>
      <c r="N22" t="s">
        <v>1291</v>
      </c>
      <c r="P22" s="12">
        <f>VLOOKUP(I22,'ITEM#'!A:D,4,0)</f>
        <v>-39</v>
      </c>
      <c r="Q22" s="11"/>
      <c r="R22" s="13">
        <f t="shared" si="1"/>
        <v>1</v>
      </c>
      <c r="T22" s="47" t="s">
        <v>1289</v>
      </c>
    </row>
    <row r="23" spans="1:20" x14ac:dyDescent="0.25">
      <c r="A23" s="1" t="s">
        <v>2803</v>
      </c>
      <c r="B23" s="1" t="s">
        <v>2846</v>
      </c>
      <c r="C23" s="18">
        <v>44985</v>
      </c>
      <c r="D23" s="8">
        <v>-39</v>
      </c>
      <c r="E23" s="27">
        <v>0</v>
      </c>
      <c r="F23" s="27">
        <v>-39</v>
      </c>
      <c r="G23" s="18">
        <v>44985</v>
      </c>
      <c r="H23" s="1" t="s">
        <v>2811</v>
      </c>
      <c r="I23" s="19">
        <v>1529947</v>
      </c>
      <c r="J23" s="19" t="s">
        <v>1294</v>
      </c>
      <c r="K23" s="19">
        <v>173493</v>
      </c>
      <c r="L23" s="28">
        <v>44987</v>
      </c>
      <c r="M23" s="1" t="s">
        <v>1213</v>
      </c>
      <c r="N23" t="s">
        <v>1291</v>
      </c>
      <c r="P23" s="12">
        <f>VLOOKUP(I23,'ITEM#'!A:D,4,0)</f>
        <v>-39</v>
      </c>
      <c r="Q23" s="11"/>
      <c r="R23" s="13">
        <f t="shared" ref="R23:R24" si="4">F23/P23</f>
        <v>1</v>
      </c>
      <c r="T23" s="47" t="s">
        <v>1289</v>
      </c>
    </row>
    <row r="24" spans="1:20" x14ac:dyDescent="0.25">
      <c r="A24" s="1" t="s">
        <v>2803</v>
      </c>
      <c r="B24" s="1" t="s">
        <v>2846</v>
      </c>
      <c r="C24" s="18">
        <v>44985</v>
      </c>
      <c r="D24" s="8">
        <v>-64.47</v>
      </c>
      <c r="E24" s="27">
        <v>0</v>
      </c>
      <c r="F24" s="27">
        <v>-64.47</v>
      </c>
      <c r="G24" s="18">
        <v>44985</v>
      </c>
      <c r="H24" s="1" t="s">
        <v>2811</v>
      </c>
      <c r="I24" s="19">
        <v>1585796</v>
      </c>
      <c r="J24" s="19" t="s">
        <v>1309</v>
      </c>
      <c r="K24" s="19">
        <v>173493</v>
      </c>
      <c r="L24" s="28">
        <v>44987</v>
      </c>
      <c r="M24" s="1" t="s">
        <v>1213</v>
      </c>
      <c r="N24" t="s">
        <v>1291</v>
      </c>
      <c r="P24" s="12">
        <f>VLOOKUP(I24,'ITEM#'!A:D,4,0)</f>
        <v>-64.47</v>
      </c>
      <c r="Q24" s="11"/>
      <c r="R24" s="13">
        <f t="shared" si="4"/>
        <v>1</v>
      </c>
      <c r="T24" s="47" t="s">
        <v>1289</v>
      </c>
    </row>
    <row r="25" spans="1:20" x14ac:dyDescent="0.25">
      <c r="A25" s="1" t="s">
        <v>2803</v>
      </c>
      <c r="B25" s="1" t="s">
        <v>2847</v>
      </c>
      <c r="C25" s="18">
        <v>44985</v>
      </c>
      <c r="D25" s="8">
        <f>E25+F25</f>
        <v>-175.2</v>
      </c>
      <c r="E25" s="27">
        <v>-20.5</v>
      </c>
      <c r="F25" s="27">
        <v>-154.69999999999999</v>
      </c>
      <c r="G25" s="18">
        <v>44985</v>
      </c>
      <c r="H25" s="1" t="s">
        <v>2812</v>
      </c>
      <c r="I25" s="19">
        <v>1662420</v>
      </c>
      <c r="J25" s="19" t="s">
        <v>1318</v>
      </c>
      <c r="K25" s="19">
        <v>173493</v>
      </c>
      <c r="L25" s="28">
        <v>44987</v>
      </c>
      <c r="M25" s="1" t="s">
        <v>1213</v>
      </c>
      <c r="N25" t="s">
        <v>1301</v>
      </c>
      <c r="P25" s="12">
        <f>VLOOKUP(I25,'ITEM#'!A:D,4,0)</f>
        <v>-77.349999999999994</v>
      </c>
      <c r="Q25" s="11"/>
      <c r="R25" s="13">
        <f t="shared" si="1"/>
        <v>2</v>
      </c>
      <c r="T25" s="47" t="s">
        <v>1289</v>
      </c>
    </row>
    <row r="26" spans="1:20" x14ac:dyDescent="0.25">
      <c r="A26" s="1" t="s">
        <v>2803</v>
      </c>
      <c r="B26" s="1" t="s">
        <v>2847</v>
      </c>
      <c r="C26" s="18">
        <v>44985</v>
      </c>
      <c r="D26" s="8">
        <f>E26+F26</f>
        <v>-96.399999999999991</v>
      </c>
      <c r="E26" s="27">
        <v>-10.55</v>
      </c>
      <c r="F26" s="27">
        <v>-85.85</v>
      </c>
      <c r="G26" s="18">
        <v>44985</v>
      </c>
      <c r="H26" s="1" t="s">
        <v>2812</v>
      </c>
      <c r="I26" s="19">
        <v>1662422</v>
      </c>
      <c r="J26" s="19" t="s">
        <v>1327</v>
      </c>
      <c r="K26" s="19">
        <v>173493</v>
      </c>
      <c r="L26" s="28">
        <v>44987</v>
      </c>
      <c r="M26" s="1" t="s">
        <v>1213</v>
      </c>
      <c r="N26" t="s">
        <v>1301</v>
      </c>
      <c r="P26" s="12">
        <f>VLOOKUP(I26,'ITEM#'!A:D,4,0)</f>
        <v>-85.85</v>
      </c>
      <c r="Q26" s="11"/>
      <c r="R26" s="13">
        <f t="shared" ref="R26:R29" si="5">F26/P26</f>
        <v>1</v>
      </c>
      <c r="T26" s="47" t="s">
        <v>1289</v>
      </c>
    </row>
    <row r="27" spans="1:20" x14ac:dyDescent="0.25">
      <c r="A27" s="1" t="s">
        <v>2803</v>
      </c>
      <c r="B27" s="1" t="s">
        <v>2848</v>
      </c>
      <c r="C27" s="18">
        <v>44985</v>
      </c>
      <c r="D27" s="8">
        <v>-42.07</v>
      </c>
      <c r="E27" s="27">
        <v>0</v>
      </c>
      <c r="F27" s="27">
        <v>-42.07</v>
      </c>
      <c r="G27" s="18">
        <v>44985</v>
      </c>
      <c r="H27" s="1" t="s">
        <v>2813</v>
      </c>
      <c r="I27" s="19">
        <v>1514684</v>
      </c>
      <c r="J27" s="19" t="s">
        <v>1324</v>
      </c>
      <c r="K27" s="19">
        <v>173493</v>
      </c>
      <c r="L27" s="28">
        <v>44987</v>
      </c>
      <c r="M27" s="1" t="s">
        <v>1213</v>
      </c>
      <c r="N27" t="s">
        <v>1291</v>
      </c>
      <c r="P27" s="12">
        <f>VLOOKUP(I27,'ITEM#'!A:D,4,0)</f>
        <v>-42.07</v>
      </c>
      <c r="Q27" s="11"/>
      <c r="R27" s="13">
        <f t="shared" si="5"/>
        <v>1</v>
      </c>
      <c r="T27" s="47" t="s">
        <v>1289</v>
      </c>
    </row>
    <row r="28" spans="1:20" x14ac:dyDescent="0.25">
      <c r="A28" s="1" t="s">
        <v>2803</v>
      </c>
      <c r="B28" s="1" t="s">
        <v>2848</v>
      </c>
      <c r="C28" s="18">
        <v>44985</v>
      </c>
      <c r="D28" s="8">
        <v>-39</v>
      </c>
      <c r="E28" s="27">
        <v>0</v>
      </c>
      <c r="F28" s="27">
        <v>-39</v>
      </c>
      <c r="G28" s="18">
        <v>44985</v>
      </c>
      <c r="H28" s="1" t="s">
        <v>2813</v>
      </c>
      <c r="I28" s="19">
        <v>1529946</v>
      </c>
      <c r="J28" s="19" t="s">
        <v>1306</v>
      </c>
      <c r="K28" s="19">
        <v>173493</v>
      </c>
      <c r="L28" s="28">
        <v>44987</v>
      </c>
      <c r="M28" s="1" t="s">
        <v>1213</v>
      </c>
      <c r="N28" t="s">
        <v>1291</v>
      </c>
      <c r="P28" s="12">
        <f>VLOOKUP(I28,'ITEM#'!A:D,4,0)</f>
        <v>-39</v>
      </c>
      <c r="Q28" s="11"/>
      <c r="R28" s="13">
        <f t="shared" si="5"/>
        <v>1</v>
      </c>
      <c r="T28" s="47" t="s">
        <v>1289</v>
      </c>
    </row>
    <row r="29" spans="1:20" x14ac:dyDescent="0.25">
      <c r="A29" s="1" t="s">
        <v>2803</v>
      </c>
      <c r="B29" s="1" t="s">
        <v>2848</v>
      </c>
      <c r="C29" s="18">
        <v>44985</v>
      </c>
      <c r="D29" s="8">
        <v>-78</v>
      </c>
      <c r="E29" s="27">
        <v>0</v>
      </c>
      <c r="F29" s="27">
        <v>-78</v>
      </c>
      <c r="G29" s="18">
        <v>44985</v>
      </c>
      <c r="H29" s="1" t="s">
        <v>2813</v>
      </c>
      <c r="I29" s="19">
        <v>1529947</v>
      </c>
      <c r="J29" s="19" t="s">
        <v>1294</v>
      </c>
      <c r="K29" s="19">
        <v>173493</v>
      </c>
      <c r="L29" s="28">
        <v>44987</v>
      </c>
      <c r="M29" s="1" t="s">
        <v>1213</v>
      </c>
      <c r="N29" t="s">
        <v>1291</v>
      </c>
      <c r="P29" s="12">
        <f>VLOOKUP(I29,'ITEM#'!A:D,4,0)</f>
        <v>-39</v>
      </c>
      <c r="Q29" s="11"/>
      <c r="R29" s="13">
        <f t="shared" si="5"/>
        <v>2</v>
      </c>
      <c r="T29" s="47" t="s">
        <v>1289</v>
      </c>
    </row>
    <row r="30" spans="1:20" x14ac:dyDescent="0.25">
      <c r="A30" s="1" t="s">
        <v>2803</v>
      </c>
      <c r="B30" s="1" t="s">
        <v>2849</v>
      </c>
      <c r="C30" s="18">
        <v>44985</v>
      </c>
      <c r="D30" s="8">
        <f>E30+F30</f>
        <v>-87.6</v>
      </c>
      <c r="E30" s="27">
        <v>-10.25</v>
      </c>
      <c r="F30" s="27">
        <v>-77.349999999999994</v>
      </c>
      <c r="G30" s="18">
        <v>44985</v>
      </c>
      <c r="H30" s="1" t="s">
        <v>2814</v>
      </c>
      <c r="I30" s="19">
        <v>1662420</v>
      </c>
      <c r="J30" s="19" t="s">
        <v>1318</v>
      </c>
      <c r="K30" s="19">
        <v>173493</v>
      </c>
      <c r="L30" s="28">
        <v>44987</v>
      </c>
      <c r="M30" s="1" t="s">
        <v>1213</v>
      </c>
      <c r="N30" t="s">
        <v>1301</v>
      </c>
      <c r="P30" s="12">
        <f>VLOOKUP(I30,'ITEM#'!A:D,4,0)</f>
        <v>-77.349999999999994</v>
      </c>
      <c r="Q30" s="11"/>
      <c r="R30" s="13">
        <f t="shared" si="1"/>
        <v>1</v>
      </c>
      <c r="T30" s="47" t="s">
        <v>1289</v>
      </c>
    </row>
    <row r="31" spans="1:20" x14ac:dyDescent="0.25">
      <c r="A31" s="1" t="s">
        <v>2803</v>
      </c>
      <c r="B31" s="1" t="s">
        <v>2849</v>
      </c>
      <c r="C31" s="18">
        <v>44985</v>
      </c>
      <c r="D31" s="8">
        <f>E31+F31</f>
        <v>-192.79999999999998</v>
      </c>
      <c r="E31" s="27">
        <v>-21.1</v>
      </c>
      <c r="F31" s="27">
        <v>-171.7</v>
      </c>
      <c r="G31" s="18">
        <v>44985</v>
      </c>
      <c r="H31" s="1" t="s">
        <v>2814</v>
      </c>
      <c r="I31" s="19">
        <v>1662421</v>
      </c>
      <c r="J31" s="19" t="s">
        <v>1300</v>
      </c>
      <c r="K31" s="19">
        <v>173493</v>
      </c>
      <c r="L31" s="28">
        <v>44987</v>
      </c>
      <c r="M31" s="1" t="s">
        <v>1213</v>
      </c>
      <c r="N31" t="s">
        <v>1301</v>
      </c>
      <c r="P31" s="12">
        <f>VLOOKUP(I31,'ITEM#'!A:D,4,0)</f>
        <v>-85.85</v>
      </c>
      <c r="Q31" s="11"/>
      <c r="R31" s="13">
        <f t="shared" ref="R31:R35" si="6">F31/P31</f>
        <v>2</v>
      </c>
      <c r="T31" s="47" t="s">
        <v>1289</v>
      </c>
    </row>
    <row r="32" spans="1:20" x14ac:dyDescent="0.25">
      <c r="A32" s="1" t="s">
        <v>2803</v>
      </c>
      <c r="B32" s="1" t="s">
        <v>2850</v>
      </c>
      <c r="C32" s="18">
        <v>44985</v>
      </c>
      <c r="D32" s="8">
        <v>-64.47</v>
      </c>
      <c r="E32" s="27">
        <v>0</v>
      </c>
      <c r="F32" s="27">
        <v>-64.47</v>
      </c>
      <c r="G32" s="18">
        <v>44985</v>
      </c>
      <c r="H32" s="1" t="s">
        <v>2815</v>
      </c>
      <c r="I32" s="19">
        <v>1585797</v>
      </c>
      <c r="J32" s="19" t="s">
        <v>1305</v>
      </c>
      <c r="K32" s="19">
        <v>173493</v>
      </c>
      <c r="L32" s="28">
        <v>44987</v>
      </c>
      <c r="M32" s="1" t="s">
        <v>1213</v>
      </c>
      <c r="N32" t="s">
        <v>1291</v>
      </c>
      <c r="P32" s="12">
        <f>VLOOKUP(I32,'ITEM#'!A:D,4,0)</f>
        <v>-64.47</v>
      </c>
      <c r="Q32" s="11"/>
      <c r="R32" s="13">
        <f t="shared" si="6"/>
        <v>1</v>
      </c>
      <c r="T32" s="47" t="s">
        <v>1289</v>
      </c>
    </row>
    <row r="33" spans="1:20" x14ac:dyDescent="0.25">
      <c r="A33" s="1" t="s">
        <v>2803</v>
      </c>
      <c r="B33" s="1" t="s">
        <v>2851</v>
      </c>
      <c r="C33" s="18">
        <v>44985</v>
      </c>
      <c r="D33" s="8">
        <f>E33+F33</f>
        <v>-50.1</v>
      </c>
      <c r="E33" s="27">
        <v>-12.22</v>
      </c>
      <c r="F33" s="27">
        <v>-37.880000000000003</v>
      </c>
      <c r="G33" s="18">
        <v>44985</v>
      </c>
      <c r="H33" s="1" t="s">
        <v>2816</v>
      </c>
      <c r="I33" s="19">
        <v>1408971</v>
      </c>
      <c r="J33" s="19" t="s">
        <v>1315</v>
      </c>
      <c r="K33" s="19">
        <v>173493</v>
      </c>
      <c r="L33" s="28">
        <v>44987</v>
      </c>
      <c r="M33" s="1" t="s">
        <v>1213</v>
      </c>
      <c r="N33" t="s">
        <v>1311</v>
      </c>
      <c r="P33" s="12">
        <f>VLOOKUP(I33,'ITEM#'!A:D,4,0)</f>
        <v>-37.880000000000003</v>
      </c>
      <c r="Q33" s="11"/>
      <c r="R33" s="13">
        <f t="shared" si="6"/>
        <v>1</v>
      </c>
      <c r="T33" s="47" t="s">
        <v>1289</v>
      </c>
    </row>
    <row r="34" spans="1:20" x14ac:dyDescent="0.25">
      <c r="A34" s="1" t="s">
        <v>2803</v>
      </c>
      <c r="B34" s="1" t="s">
        <v>2851</v>
      </c>
      <c r="C34" s="18">
        <v>44985</v>
      </c>
      <c r="D34" s="8">
        <f t="shared" ref="D34:D35" si="7">E34+F34</f>
        <v>-50.1</v>
      </c>
      <c r="E34" s="27">
        <v>-12.22</v>
      </c>
      <c r="F34" s="27">
        <v>-37.880000000000003</v>
      </c>
      <c r="G34" s="18">
        <v>44985</v>
      </c>
      <c r="H34" s="1" t="s">
        <v>2816</v>
      </c>
      <c r="I34" s="19">
        <v>1408973</v>
      </c>
      <c r="J34" s="19" t="s">
        <v>1310</v>
      </c>
      <c r="K34" s="19">
        <v>173493</v>
      </c>
      <c r="L34" s="28">
        <v>44987</v>
      </c>
      <c r="M34" s="1" t="s">
        <v>1213</v>
      </c>
      <c r="N34" t="s">
        <v>1311</v>
      </c>
      <c r="P34" s="12">
        <f>VLOOKUP(I34,'ITEM#'!A:D,4,0)</f>
        <v>-37.880000000000003</v>
      </c>
      <c r="Q34" s="11"/>
      <c r="R34" s="13">
        <f t="shared" si="6"/>
        <v>1</v>
      </c>
      <c r="T34" s="47" t="s">
        <v>1289</v>
      </c>
    </row>
    <row r="35" spans="1:20" x14ac:dyDescent="0.25">
      <c r="A35" s="1" t="s">
        <v>2803</v>
      </c>
      <c r="B35" s="1" t="s">
        <v>2851</v>
      </c>
      <c r="C35" s="18">
        <v>44985</v>
      </c>
      <c r="D35" s="8">
        <f t="shared" si="7"/>
        <v>-42.04</v>
      </c>
      <c r="E35" s="27">
        <v>-10.44</v>
      </c>
      <c r="F35" s="27">
        <v>-31.6</v>
      </c>
      <c r="G35" s="18">
        <v>44985</v>
      </c>
      <c r="H35" s="1" t="s">
        <v>2816</v>
      </c>
      <c r="I35" s="19">
        <v>1540784</v>
      </c>
      <c r="J35" s="19" t="s">
        <v>1297</v>
      </c>
      <c r="K35" s="19">
        <v>173493</v>
      </c>
      <c r="L35" s="28">
        <v>44987</v>
      </c>
      <c r="M35" s="1" t="s">
        <v>1213</v>
      </c>
      <c r="N35" t="s">
        <v>1298</v>
      </c>
      <c r="P35" s="12">
        <f>VLOOKUP(I35,'ITEM#'!A:D,4,0)</f>
        <v>-31.6</v>
      </c>
      <c r="Q35" s="11"/>
      <c r="R35" s="13">
        <f t="shared" si="6"/>
        <v>1</v>
      </c>
      <c r="T35" s="47" t="s">
        <v>1289</v>
      </c>
    </row>
    <row r="36" spans="1:20" x14ac:dyDescent="0.25">
      <c r="A36" s="1" t="s">
        <v>2803</v>
      </c>
      <c r="B36" s="1" t="s">
        <v>2864</v>
      </c>
      <c r="C36" s="18">
        <v>44985</v>
      </c>
      <c r="D36" s="8">
        <v>-39</v>
      </c>
      <c r="E36" s="27">
        <v>0</v>
      </c>
      <c r="F36" s="27">
        <v>-39</v>
      </c>
      <c r="G36" s="18">
        <v>44985</v>
      </c>
      <c r="H36" s="1" t="s">
        <v>2863</v>
      </c>
      <c r="I36" s="19">
        <v>1529946</v>
      </c>
      <c r="J36" s="19" t="s">
        <v>1306</v>
      </c>
      <c r="K36" s="19">
        <v>173493</v>
      </c>
      <c r="L36" s="28">
        <v>44987</v>
      </c>
      <c r="M36" s="1" t="s">
        <v>1213</v>
      </c>
      <c r="N36" t="s">
        <v>1291</v>
      </c>
      <c r="P36" s="12">
        <f>VLOOKUP(I36,'ITEM#'!A:D,4,0)</f>
        <v>-39</v>
      </c>
      <c r="Q36" s="11"/>
      <c r="R36" s="13">
        <f t="shared" ref="R36" si="8">F36/P36</f>
        <v>1</v>
      </c>
      <c r="T36" s="47" t="s">
        <v>1289</v>
      </c>
    </row>
    <row r="37" spans="1:20" x14ac:dyDescent="0.25">
      <c r="A37" s="1" t="s">
        <v>2817</v>
      </c>
      <c r="B37" s="1" t="s">
        <v>2852</v>
      </c>
      <c r="C37" s="18">
        <v>44986</v>
      </c>
      <c r="D37" s="8">
        <v>-70.62</v>
      </c>
      <c r="E37" s="27">
        <v>0</v>
      </c>
      <c r="F37" s="27">
        <v>-70.62</v>
      </c>
      <c r="G37" s="18">
        <v>44986</v>
      </c>
      <c r="H37" s="1" t="s">
        <v>2818</v>
      </c>
      <c r="I37" s="19">
        <v>1585901</v>
      </c>
      <c r="J37" s="19" t="s">
        <v>1347</v>
      </c>
      <c r="K37" s="19">
        <v>173502</v>
      </c>
      <c r="L37" s="28">
        <v>44988</v>
      </c>
      <c r="M37" s="1" t="s">
        <v>1213</v>
      </c>
      <c r="N37" t="s">
        <v>1291</v>
      </c>
      <c r="P37" s="12">
        <f>VLOOKUP(I37,'ITEM#'!A:D,4,0)</f>
        <v>-70.62</v>
      </c>
      <c r="Q37" s="11"/>
      <c r="R37" s="13">
        <f t="shared" si="1"/>
        <v>1</v>
      </c>
      <c r="T37" s="47" t="s">
        <v>1289</v>
      </c>
    </row>
    <row r="38" spans="1:20" x14ac:dyDescent="0.25">
      <c r="A38" s="1" t="s">
        <v>2817</v>
      </c>
      <c r="B38" s="1" t="s">
        <v>2853</v>
      </c>
      <c r="C38" s="18">
        <v>44986</v>
      </c>
      <c r="D38" s="8">
        <v>-68.63</v>
      </c>
      <c r="E38" s="27">
        <v>0</v>
      </c>
      <c r="F38" s="27">
        <v>-68.63</v>
      </c>
      <c r="G38" s="18">
        <v>44986</v>
      </c>
      <c r="H38" s="1" t="s">
        <v>2819</v>
      </c>
      <c r="I38" s="19">
        <v>1529951</v>
      </c>
      <c r="J38" s="19" t="s">
        <v>1326</v>
      </c>
      <c r="K38" s="19">
        <v>173502</v>
      </c>
      <c r="L38" s="28">
        <v>44988</v>
      </c>
      <c r="M38" s="1" t="s">
        <v>1213</v>
      </c>
      <c r="N38" t="s">
        <v>1291</v>
      </c>
      <c r="P38" s="12">
        <f>VLOOKUP(I38,'ITEM#'!A:D,4,0)</f>
        <v>-68.63</v>
      </c>
      <c r="Q38" s="11"/>
      <c r="R38" s="13">
        <f t="shared" si="1"/>
        <v>1</v>
      </c>
      <c r="T38" s="47" t="s">
        <v>1289</v>
      </c>
    </row>
    <row r="39" spans="1:20" x14ac:dyDescent="0.25">
      <c r="A39" s="1" t="s">
        <v>2817</v>
      </c>
      <c r="B39" s="1" t="s">
        <v>2854</v>
      </c>
      <c r="C39" s="18">
        <v>44986</v>
      </c>
      <c r="D39" s="8">
        <v>-39</v>
      </c>
      <c r="E39" s="27">
        <v>0</v>
      </c>
      <c r="F39" s="27">
        <v>-39</v>
      </c>
      <c r="G39" s="18">
        <v>44986</v>
      </c>
      <c r="H39" s="1" t="s">
        <v>2820</v>
      </c>
      <c r="I39" s="19">
        <v>1529947</v>
      </c>
      <c r="J39" s="19" t="s">
        <v>1294</v>
      </c>
      <c r="K39" s="19">
        <v>173502</v>
      </c>
      <c r="L39" s="28">
        <v>44988</v>
      </c>
      <c r="M39" s="1" t="s">
        <v>1213</v>
      </c>
      <c r="N39" t="s">
        <v>1291</v>
      </c>
      <c r="P39" s="12">
        <f>VLOOKUP(I39,'ITEM#'!A:D,4,0)</f>
        <v>-39</v>
      </c>
      <c r="Q39" s="11"/>
      <c r="R39" s="13">
        <f t="shared" si="1"/>
        <v>1</v>
      </c>
      <c r="T39" s="47" t="s">
        <v>1289</v>
      </c>
    </row>
    <row r="40" spans="1:20" x14ac:dyDescent="0.25">
      <c r="A40" s="1" t="s">
        <v>2817</v>
      </c>
      <c r="B40" s="1" t="s">
        <v>2855</v>
      </c>
      <c r="C40" s="18">
        <v>44986</v>
      </c>
      <c r="D40" s="8">
        <v>-64.47</v>
      </c>
      <c r="E40" s="27">
        <v>0</v>
      </c>
      <c r="F40" s="27">
        <v>-64.47</v>
      </c>
      <c r="G40" s="18">
        <v>44986</v>
      </c>
      <c r="H40" s="1" t="s">
        <v>2821</v>
      </c>
      <c r="I40" s="19">
        <v>1585793</v>
      </c>
      <c r="J40" s="19" t="s">
        <v>1323</v>
      </c>
      <c r="K40" s="19">
        <v>173502</v>
      </c>
      <c r="L40" s="28">
        <v>44988</v>
      </c>
      <c r="M40" s="1" t="s">
        <v>1213</v>
      </c>
      <c r="N40" t="s">
        <v>1291</v>
      </c>
      <c r="P40" s="12">
        <f>VLOOKUP(I40,'ITEM#'!A:D,4,0)</f>
        <v>-64.47</v>
      </c>
      <c r="Q40" s="11"/>
      <c r="R40" s="13">
        <f t="shared" si="1"/>
        <v>1</v>
      </c>
      <c r="T40" s="47" t="s">
        <v>1289</v>
      </c>
    </row>
    <row r="41" spans="1:20" x14ac:dyDescent="0.25">
      <c r="A41" s="1" t="s">
        <v>2817</v>
      </c>
      <c r="B41" s="1" t="s">
        <v>2856</v>
      </c>
      <c r="C41" s="18">
        <v>44986</v>
      </c>
      <c r="D41" s="8">
        <v>-96.4</v>
      </c>
      <c r="E41" s="27">
        <v>-10.55</v>
      </c>
      <c r="F41" s="27">
        <v>-85.85</v>
      </c>
      <c r="G41" s="18">
        <v>44986</v>
      </c>
      <c r="H41" s="1" t="s">
        <v>2822</v>
      </c>
      <c r="I41" s="19">
        <v>1662422</v>
      </c>
      <c r="J41" s="19" t="s">
        <v>1327</v>
      </c>
      <c r="K41" s="19">
        <v>173502</v>
      </c>
      <c r="L41" s="28">
        <v>44988</v>
      </c>
      <c r="M41" s="1" t="s">
        <v>1213</v>
      </c>
      <c r="N41" t="s">
        <v>1301</v>
      </c>
      <c r="P41" s="12">
        <f>VLOOKUP(I41,'ITEM#'!A:D,4,0)</f>
        <v>-85.85</v>
      </c>
      <c r="Q41" s="11"/>
      <c r="R41" s="13">
        <f t="shared" si="1"/>
        <v>1</v>
      </c>
      <c r="T41" s="47" t="s">
        <v>1289</v>
      </c>
    </row>
    <row r="42" spans="1:20" x14ac:dyDescent="0.25">
      <c r="A42" s="1" t="s">
        <v>2817</v>
      </c>
      <c r="B42" s="1" t="s">
        <v>2857</v>
      </c>
      <c r="C42" s="18">
        <v>44986</v>
      </c>
      <c r="D42" s="8">
        <v>-70.62</v>
      </c>
      <c r="E42" s="27">
        <v>0</v>
      </c>
      <c r="F42" s="27">
        <v>-70.62</v>
      </c>
      <c r="G42" s="18">
        <v>44986</v>
      </c>
      <c r="H42" s="1" t="s">
        <v>2823</v>
      </c>
      <c r="I42" s="19">
        <v>1585901</v>
      </c>
      <c r="J42" s="19" t="s">
        <v>1347</v>
      </c>
      <c r="K42" s="19">
        <v>173502</v>
      </c>
      <c r="L42" s="28">
        <v>44988</v>
      </c>
      <c r="M42" s="1" t="s">
        <v>1213</v>
      </c>
      <c r="N42" t="s">
        <v>1291</v>
      </c>
      <c r="P42" s="12">
        <f>VLOOKUP(I42,'ITEM#'!A:D,4,0)</f>
        <v>-70.62</v>
      </c>
      <c r="Q42" s="11"/>
      <c r="R42" s="13">
        <f t="shared" si="1"/>
        <v>1</v>
      </c>
      <c r="T42" s="47" t="s">
        <v>1289</v>
      </c>
    </row>
    <row r="43" spans="1:20" x14ac:dyDescent="0.25">
      <c r="A43" s="1" t="s">
        <v>2817</v>
      </c>
      <c r="B43" s="1" t="s">
        <v>2858</v>
      </c>
      <c r="C43" s="18">
        <v>44986</v>
      </c>
      <c r="D43" s="8">
        <v>-87.6</v>
      </c>
      <c r="E43" s="27">
        <v>-10.25</v>
      </c>
      <c r="F43" s="27">
        <v>-77.349999999999994</v>
      </c>
      <c r="G43" s="18">
        <v>44986</v>
      </c>
      <c r="H43" s="1" t="s">
        <v>2824</v>
      </c>
      <c r="I43" s="19">
        <v>1662420</v>
      </c>
      <c r="J43" s="19" t="s">
        <v>1318</v>
      </c>
      <c r="K43" s="19">
        <v>173502</v>
      </c>
      <c r="L43" s="28">
        <v>44988</v>
      </c>
      <c r="M43" s="1" t="s">
        <v>1213</v>
      </c>
      <c r="N43" t="s">
        <v>1301</v>
      </c>
      <c r="P43" s="12">
        <f>VLOOKUP(I43,'ITEM#'!A:D,4,0)</f>
        <v>-77.349999999999994</v>
      </c>
      <c r="Q43" s="11"/>
      <c r="R43" s="13">
        <f t="shared" si="1"/>
        <v>1</v>
      </c>
      <c r="T43" s="47" t="s">
        <v>1289</v>
      </c>
    </row>
    <row r="44" spans="1:20" x14ac:dyDescent="0.25">
      <c r="A44" s="1" t="s">
        <v>2817</v>
      </c>
      <c r="B44" s="1" t="s">
        <v>2859</v>
      </c>
      <c r="C44" s="18">
        <v>44986</v>
      </c>
      <c r="D44" s="8">
        <v>-96.4</v>
      </c>
      <c r="E44" s="27">
        <v>-10.55</v>
      </c>
      <c r="F44" s="27">
        <v>-85.85</v>
      </c>
      <c r="G44" s="18">
        <v>44986</v>
      </c>
      <c r="H44" s="1" t="s">
        <v>2825</v>
      </c>
      <c r="I44" s="19">
        <v>1662421</v>
      </c>
      <c r="J44" s="19" t="s">
        <v>1300</v>
      </c>
      <c r="K44" s="19">
        <v>173502</v>
      </c>
      <c r="L44" s="28">
        <v>44988</v>
      </c>
      <c r="M44" s="1" t="s">
        <v>1213</v>
      </c>
      <c r="N44" t="s">
        <v>1301</v>
      </c>
      <c r="P44" s="12">
        <f>VLOOKUP(I44,'ITEM#'!A:D,4,0)</f>
        <v>-85.85</v>
      </c>
      <c r="Q44" s="11"/>
      <c r="R44" s="13">
        <f t="shared" si="1"/>
        <v>1</v>
      </c>
      <c r="T44" s="47" t="s">
        <v>1289</v>
      </c>
    </row>
    <row r="45" spans="1:20" x14ac:dyDescent="0.25">
      <c r="A45" s="1" t="s">
        <v>2817</v>
      </c>
      <c r="B45" s="1" t="s">
        <v>2860</v>
      </c>
      <c r="C45" s="18">
        <v>44986</v>
      </c>
      <c r="D45" s="8">
        <v>-25.74</v>
      </c>
      <c r="E45" s="27">
        <v>-8.59</v>
      </c>
      <c r="F45" s="27">
        <v>-17.149999999999999</v>
      </c>
      <c r="G45" s="18">
        <v>44986</v>
      </c>
      <c r="H45" s="1" t="s">
        <v>2826</v>
      </c>
      <c r="I45" s="19">
        <v>1408977</v>
      </c>
      <c r="J45" s="19" t="s">
        <v>1312</v>
      </c>
      <c r="K45" s="19">
        <v>173502</v>
      </c>
      <c r="L45" s="28">
        <v>44988</v>
      </c>
      <c r="M45" s="1" t="s">
        <v>1213</v>
      </c>
      <c r="N45" t="s">
        <v>1311</v>
      </c>
      <c r="P45" s="12">
        <f>VLOOKUP(I45,'ITEM#'!A:D,4,0)</f>
        <v>-17.149999999999999</v>
      </c>
      <c r="Q45" s="11"/>
      <c r="R45" s="13">
        <f t="shared" si="1"/>
        <v>1</v>
      </c>
      <c r="T45" s="47" t="s">
        <v>1289</v>
      </c>
    </row>
    <row r="46" spans="1:20" x14ac:dyDescent="0.25">
      <c r="A46" s="1" t="s">
        <v>2817</v>
      </c>
      <c r="B46" s="1" t="s">
        <v>2861</v>
      </c>
      <c r="C46" s="18">
        <v>44986</v>
      </c>
      <c r="D46" s="8">
        <v>-36.6</v>
      </c>
      <c r="E46" s="27">
        <v>0</v>
      </c>
      <c r="F46" s="27">
        <v>-36.6</v>
      </c>
      <c r="G46" s="18">
        <v>44986</v>
      </c>
      <c r="H46" s="1" t="s">
        <v>2827</v>
      </c>
      <c r="I46" s="19">
        <v>1311665</v>
      </c>
      <c r="J46" s="19" t="s">
        <v>3970</v>
      </c>
      <c r="K46" s="19">
        <v>173502</v>
      </c>
      <c r="L46" s="28">
        <v>44988</v>
      </c>
      <c r="M46" s="1" t="s">
        <v>1213</v>
      </c>
      <c r="N46" t="s">
        <v>1291</v>
      </c>
      <c r="P46" s="12">
        <f>VLOOKUP(I46,'ITEM#'!A:D,4,0)</f>
        <v>-36.6</v>
      </c>
      <c r="Q46" s="11"/>
      <c r="R46" s="13">
        <f t="shared" si="1"/>
        <v>1</v>
      </c>
      <c r="T46" s="47" t="s">
        <v>1289</v>
      </c>
    </row>
    <row r="47" spans="1:20" x14ac:dyDescent="0.25">
      <c r="A47" s="1" t="s">
        <v>2817</v>
      </c>
      <c r="B47" s="1" t="s">
        <v>2861</v>
      </c>
      <c r="C47" s="18">
        <v>44986</v>
      </c>
      <c r="D47" s="8">
        <v>-64.47</v>
      </c>
      <c r="E47" s="27">
        <v>0</v>
      </c>
      <c r="F47" s="27">
        <v>-64.47</v>
      </c>
      <c r="G47" s="18">
        <v>44986</v>
      </c>
      <c r="H47" s="1" t="s">
        <v>2827</v>
      </c>
      <c r="I47" s="19">
        <v>1585793</v>
      </c>
      <c r="J47" s="19" t="s">
        <v>1323</v>
      </c>
      <c r="K47" s="19">
        <v>173502</v>
      </c>
      <c r="L47" s="28">
        <v>44988</v>
      </c>
      <c r="M47" s="1" t="s">
        <v>1213</v>
      </c>
      <c r="N47" t="s">
        <v>1291</v>
      </c>
      <c r="P47" s="12">
        <f>VLOOKUP(I47,'ITEM#'!A:D,4,0)</f>
        <v>-64.47</v>
      </c>
      <c r="Q47" s="11"/>
      <c r="R47" s="13">
        <f t="shared" ref="R47:R48" si="9">F47/P47</f>
        <v>1</v>
      </c>
      <c r="T47" s="47" t="s">
        <v>1289</v>
      </c>
    </row>
    <row r="48" spans="1:20" x14ac:dyDescent="0.25">
      <c r="A48" s="1" t="s">
        <v>2817</v>
      </c>
      <c r="B48" s="1" t="s">
        <v>2862</v>
      </c>
      <c r="C48" s="18">
        <v>44986</v>
      </c>
      <c r="D48" s="8">
        <v>-39</v>
      </c>
      <c r="E48" s="27">
        <v>0</v>
      </c>
      <c r="F48" s="27">
        <v>-39</v>
      </c>
      <c r="G48" s="18">
        <v>44986</v>
      </c>
      <c r="H48" s="1" t="s">
        <v>2828</v>
      </c>
      <c r="I48" s="19">
        <v>1529947</v>
      </c>
      <c r="J48" s="19" t="s">
        <v>1294</v>
      </c>
      <c r="K48" s="19">
        <v>173502</v>
      </c>
      <c r="L48" s="28">
        <v>44988</v>
      </c>
      <c r="M48" s="1" t="s">
        <v>1213</v>
      </c>
      <c r="N48" t="s">
        <v>1291</v>
      </c>
      <c r="P48" s="12">
        <f>VLOOKUP(I48,'ITEM#'!A:D,4,0)</f>
        <v>-39</v>
      </c>
      <c r="Q48" s="11"/>
      <c r="R48" s="13">
        <f t="shared" si="9"/>
        <v>1</v>
      </c>
      <c r="T48" s="47" t="s">
        <v>1289</v>
      </c>
    </row>
    <row r="49" spans="1:20" x14ac:dyDescent="0.25">
      <c r="A49" s="1" t="s">
        <v>2865</v>
      </c>
      <c r="B49" s="1" t="s">
        <v>2920</v>
      </c>
      <c r="C49" s="18">
        <v>44987</v>
      </c>
      <c r="D49" s="8">
        <v>-82.57</v>
      </c>
      <c r="E49" s="27">
        <v>-27.44</v>
      </c>
      <c r="F49" s="27">
        <v>-55.13</v>
      </c>
      <c r="G49" s="18">
        <v>44987</v>
      </c>
      <c r="H49" s="1" t="s">
        <v>2866</v>
      </c>
      <c r="I49" s="19">
        <v>1339333</v>
      </c>
      <c r="J49" s="19" t="s">
        <v>1337</v>
      </c>
      <c r="K49" s="19">
        <v>12213959</v>
      </c>
      <c r="L49" s="28">
        <v>44991</v>
      </c>
      <c r="M49" s="1" t="s">
        <v>187</v>
      </c>
      <c r="N49" t="s">
        <v>1301</v>
      </c>
      <c r="P49" s="12">
        <f>VLOOKUP(I49,'ITEM#'!A:D,4,0)</f>
        <v>-55.13</v>
      </c>
      <c r="Q49" s="11"/>
      <c r="R49" s="13">
        <f t="shared" si="1"/>
        <v>1</v>
      </c>
      <c r="T49" s="47" t="s">
        <v>1289</v>
      </c>
    </row>
    <row r="50" spans="1:20" x14ac:dyDescent="0.25">
      <c r="A50" s="1" t="s">
        <v>2865</v>
      </c>
      <c r="B50" s="1" t="s">
        <v>2921</v>
      </c>
      <c r="C50" s="18">
        <v>44987</v>
      </c>
      <c r="D50" s="8">
        <v>-70.23</v>
      </c>
      <c r="E50" s="27">
        <v>-15.1</v>
      </c>
      <c r="F50" s="27">
        <v>-55.13</v>
      </c>
      <c r="G50" s="18">
        <v>44987</v>
      </c>
      <c r="H50" s="1" t="s">
        <v>2867</v>
      </c>
      <c r="I50" s="19">
        <v>1339333</v>
      </c>
      <c r="J50" s="19" t="s">
        <v>1337</v>
      </c>
      <c r="K50" s="19">
        <v>173885</v>
      </c>
      <c r="L50" s="28">
        <v>44991</v>
      </c>
      <c r="M50" s="1" t="s">
        <v>1213</v>
      </c>
      <c r="N50" t="s">
        <v>1301</v>
      </c>
      <c r="P50" s="12">
        <f>VLOOKUP(I50,'ITEM#'!A:D,4,0)</f>
        <v>-55.13</v>
      </c>
      <c r="Q50" s="11"/>
      <c r="R50" s="13">
        <f t="shared" ref="R50:R123" si="10">F50/P50</f>
        <v>1</v>
      </c>
      <c r="T50" s="47" t="s">
        <v>1289</v>
      </c>
    </row>
    <row r="51" spans="1:20" x14ac:dyDescent="0.25">
      <c r="A51" s="1" t="s">
        <v>2865</v>
      </c>
      <c r="B51" s="1" t="s">
        <v>2922</v>
      </c>
      <c r="C51" s="18">
        <v>44987</v>
      </c>
      <c r="D51" s="8">
        <v>-96.4</v>
      </c>
      <c r="E51" s="27">
        <v>-10.55</v>
      </c>
      <c r="F51" s="27">
        <f>-85.85</f>
        <v>-85.85</v>
      </c>
      <c r="G51" s="18">
        <v>44987</v>
      </c>
      <c r="H51" s="1" t="s">
        <v>2868</v>
      </c>
      <c r="I51" s="19">
        <v>1662422</v>
      </c>
      <c r="J51" s="19" t="s">
        <v>1327</v>
      </c>
      <c r="K51" s="19">
        <v>173885</v>
      </c>
      <c r="L51" s="28">
        <v>44991</v>
      </c>
      <c r="M51" s="1" t="s">
        <v>1213</v>
      </c>
      <c r="N51" t="s">
        <v>1301</v>
      </c>
      <c r="P51" s="12">
        <f>VLOOKUP(I51,'ITEM#'!A:D,4,0)</f>
        <v>-85.85</v>
      </c>
      <c r="Q51" s="11"/>
      <c r="R51" s="13">
        <f t="shared" si="10"/>
        <v>1</v>
      </c>
      <c r="T51" s="47" t="s">
        <v>1289</v>
      </c>
    </row>
    <row r="52" spans="1:20" x14ac:dyDescent="0.25">
      <c r="A52" s="1" t="s">
        <v>2865</v>
      </c>
      <c r="B52" s="1" t="s">
        <v>2923</v>
      </c>
      <c r="C52" s="18">
        <v>44987</v>
      </c>
      <c r="D52" s="8">
        <v>-193.41</v>
      </c>
      <c r="E52" s="27">
        <v>0</v>
      </c>
      <c r="F52" s="27">
        <v>-193.41</v>
      </c>
      <c r="G52" s="18">
        <v>44987</v>
      </c>
      <c r="H52" s="1" t="s">
        <v>2869</v>
      </c>
      <c r="I52" s="19">
        <v>1585793</v>
      </c>
      <c r="J52" s="19" t="s">
        <v>1323</v>
      </c>
      <c r="K52" s="19">
        <v>173885</v>
      </c>
      <c r="L52" s="28">
        <v>44991</v>
      </c>
      <c r="M52" s="1" t="s">
        <v>1213</v>
      </c>
      <c r="N52" t="s">
        <v>1291</v>
      </c>
      <c r="P52" s="12">
        <f>VLOOKUP(I52,'ITEM#'!A:D,4,0)</f>
        <v>-64.47</v>
      </c>
      <c r="Q52" s="11"/>
      <c r="R52" s="13">
        <f t="shared" si="10"/>
        <v>3</v>
      </c>
      <c r="T52" s="47" t="s">
        <v>1289</v>
      </c>
    </row>
    <row r="53" spans="1:20" x14ac:dyDescent="0.25">
      <c r="A53" s="1" t="s">
        <v>2865</v>
      </c>
      <c r="B53" s="1" t="s">
        <v>2924</v>
      </c>
      <c r="C53" s="18">
        <v>44987</v>
      </c>
      <c r="D53" s="8">
        <v>-70.62</v>
      </c>
      <c r="E53" s="27">
        <v>0</v>
      </c>
      <c r="F53" s="27">
        <v>-70.62</v>
      </c>
      <c r="G53" s="18">
        <v>44987</v>
      </c>
      <c r="H53" s="1" t="s">
        <v>2870</v>
      </c>
      <c r="I53" s="19">
        <v>1585900</v>
      </c>
      <c r="J53" s="19" t="s">
        <v>1320</v>
      </c>
      <c r="K53" s="19">
        <v>173885</v>
      </c>
      <c r="L53" s="28">
        <v>44991</v>
      </c>
      <c r="M53" s="1" t="s">
        <v>1213</v>
      </c>
      <c r="N53" t="s">
        <v>1291</v>
      </c>
      <c r="P53" s="12">
        <f>VLOOKUP(I53,'ITEM#'!A:D,4,0)</f>
        <v>-70.62</v>
      </c>
      <c r="Q53" s="11"/>
      <c r="R53" s="13">
        <f t="shared" si="10"/>
        <v>1</v>
      </c>
      <c r="T53" s="47" t="s">
        <v>1289</v>
      </c>
    </row>
    <row r="54" spans="1:20" x14ac:dyDescent="0.25">
      <c r="A54" s="1" t="s">
        <v>2865</v>
      </c>
      <c r="B54" s="1" t="s">
        <v>2925</v>
      </c>
      <c r="C54" s="18">
        <v>44987</v>
      </c>
      <c r="D54" s="8">
        <v>-96.4</v>
      </c>
      <c r="E54" s="27">
        <v>-10.55</v>
      </c>
      <c r="F54" s="27">
        <v>-85.85</v>
      </c>
      <c r="G54" s="18">
        <v>44987</v>
      </c>
      <c r="H54" s="1" t="s">
        <v>2871</v>
      </c>
      <c r="I54" s="19">
        <v>1662421</v>
      </c>
      <c r="J54" s="19" t="s">
        <v>1300</v>
      </c>
      <c r="K54" s="19">
        <v>173885</v>
      </c>
      <c r="L54" s="28">
        <v>44991</v>
      </c>
      <c r="M54" s="1" t="s">
        <v>1213</v>
      </c>
      <c r="N54" t="s">
        <v>1301</v>
      </c>
      <c r="P54" s="12">
        <f>VLOOKUP(I54,'ITEM#'!A:D,4,0)</f>
        <v>-85.85</v>
      </c>
      <c r="Q54" s="11"/>
      <c r="R54" s="13">
        <f t="shared" si="10"/>
        <v>1</v>
      </c>
      <c r="T54" s="47" t="s">
        <v>1289</v>
      </c>
    </row>
    <row r="55" spans="1:20" x14ac:dyDescent="0.25">
      <c r="A55" s="1" t="s">
        <v>2865</v>
      </c>
      <c r="B55" s="1" t="s">
        <v>2926</v>
      </c>
      <c r="C55" s="18">
        <v>44987</v>
      </c>
      <c r="D55" s="8">
        <v>-42.07</v>
      </c>
      <c r="E55" s="27">
        <v>0</v>
      </c>
      <c r="F55" s="27">
        <v>-42.07</v>
      </c>
      <c r="G55" s="18">
        <v>44987</v>
      </c>
      <c r="H55" s="1" t="s">
        <v>2872</v>
      </c>
      <c r="I55" s="19">
        <v>1514684</v>
      </c>
      <c r="J55" s="19" t="s">
        <v>1324</v>
      </c>
      <c r="K55" s="19">
        <v>173885</v>
      </c>
      <c r="L55" s="28">
        <v>44991</v>
      </c>
      <c r="M55" s="1" t="s">
        <v>1213</v>
      </c>
      <c r="N55" t="s">
        <v>1291</v>
      </c>
      <c r="P55" s="12">
        <f>VLOOKUP(I55,'ITEM#'!A:D,4,0)</f>
        <v>-42.07</v>
      </c>
      <c r="Q55" s="11"/>
      <c r="R55" s="13">
        <f t="shared" si="10"/>
        <v>1</v>
      </c>
      <c r="T55" s="47" t="s">
        <v>1289</v>
      </c>
    </row>
    <row r="56" spans="1:20" x14ac:dyDescent="0.25">
      <c r="A56" s="1" t="s">
        <v>2865</v>
      </c>
      <c r="B56" s="1" t="s">
        <v>2926</v>
      </c>
      <c r="C56" s="18">
        <v>44987</v>
      </c>
      <c r="D56" s="8">
        <v>-42.07</v>
      </c>
      <c r="E56" s="27">
        <v>0</v>
      </c>
      <c r="F56" s="27">
        <v>-42.07</v>
      </c>
      <c r="G56" s="18">
        <v>44987</v>
      </c>
      <c r="H56" s="1" t="s">
        <v>2872</v>
      </c>
      <c r="I56" s="19">
        <v>1514691</v>
      </c>
      <c r="J56" s="19" t="s">
        <v>1293</v>
      </c>
      <c r="K56" s="19">
        <v>173885</v>
      </c>
      <c r="L56" s="28">
        <v>44991</v>
      </c>
      <c r="M56" s="1" t="s">
        <v>1213</v>
      </c>
      <c r="N56" t="s">
        <v>1291</v>
      </c>
      <c r="P56" s="12">
        <f>VLOOKUP(I56,'ITEM#'!A:D,4,0)</f>
        <v>-42.07</v>
      </c>
      <c r="Q56" s="11"/>
      <c r="R56" s="13">
        <f t="shared" ref="R56:R59" si="11">F56/P56</f>
        <v>1</v>
      </c>
      <c r="T56" s="47" t="s">
        <v>1289</v>
      </c>
    </row>
    <row r="57" spans="1:20" x14ac:dyDescent="0.25">
      <c r="A57" s="1" t="s">
        <v>2865</v>
      </c>
      <c r="B57" s="1" t="s">
        <v>2927</v>
      </c>
      <c r="C57" s="18">
        <v>44987</v>
      </c>
      <c r="D57" s="8">
        <v>-25.55</v>
      </c>
      <c r="E57" s="27">
        <v>0</v>
      </c>
      <c r="F57" s="27">
        <v>-25.55</v>
      </c>
      <c r="G57" s="18">
        <v>44987</v>
      </c>
      <c r="H57" s="1" t="s">
        <v>2873</v>
      </c>
      <c r="I57" s="19">
        <v>1516596</v>
      </c>
      <c r="J57" s="19" t="s">
        <v>1344</v>
      </c>
      <c r="K57" s="19">
        <v>173885</v>
      </c>
      <c r="L57" s="28">
        <v>44991</v>
      </c>
      <c r="M57" s="1" t="s">
        <v>1213</v>
      </c>
      <c r="N57" t="s">
        <v>1291</v>
      </c>
      <c r="P57" s="12">
        <f>VLOOKUP(I57,'ITEM#'!A:D,4,0)</f>
        <v>-25.55</v>
      </c>
      <c r="Q57" s="11"/>
      <c r="R57" s="13">
        <f t="shared" si="11"/>
        <v>1</v>
      </c>
      <c r="T57" s="47" t="s">
        <v>1289</v>
      </c>
    </row>
    <row r="58" spans="1:20" x14ac:dyDescent="0.25">
      <c r="A58" s="1" t="s">
        <v>2865</v>
      </c>
      <c r="B58" s="1" t="s">
        <v>2927</v>
      </c>
      <c r="C58" s="18">
        <v>44987</v>
      </c>
      <c r="D58" s="8">
        <v>-39</v>
      </c>
      <c r="E58" s="27">
        <v>0</v>
      </c>
      <c r="F58" s="27">
        <v>-39</v>
      </c>
      <c r="G58" s="18">
        <v>44987</v>
      </c>
      <c r="H58" s="1" t="s">
        <v>2873</v>
      </c>
      <c r="I58" s="19">
        <v>1529946</v>
      </c>
      <c r="J58" s="19" t="s">
        <v>1306</v>
      </c>
      <c r="K58" s="19">
        <v>173885</v>
      </c>
      <c r="L58" s="28">
        <v>44991</v>
      </c>
      <c r="M58" s="1" t="s">
        <v>1213</v>
      </c>
      <c r="N58" t="s">
        <v>1291</v>
      </c>
      <c r="P58" s="12">
        <f>VLOOKUP(I58,'ITEM#'!A:D,4,0)</f>
        <v>-39</v>
      </c>
      <c r="Q58" s="11"/>
      <c r="R58" s="13">
        <f t="shared" si="11"/>
        <v>1</v>
      </c>
      <c r="T58" s="47" t="s">
        <v>1289</v>
      </c>
    </row>
    <row r="59" spans="1:20" x14ac:dyDescent="0.25">
      <c r="A59" s="1" t="s">
        <v>2865</v>
      </c>
      <c r="B59" s="1" t="s">
        <v>2927</v>
      </c>
      <c r="C59" s="18">
        <v>44987</v>
      </c>
      <c r="D59" s="8">
        <v>-64.47</v>
      </c>
      <c r="E59" s="27">
        <v>0</v>
      </c>
      <c r="F59" s="27">
        <v>-64.47</v>
      </c>
      <c r="G59" s="18">
        <v>44987</v>
      </c>
      <c r="H59" s="1" t="s">
        <v>2873</v>
      </c>
      <c r="I59" s="19">
        <v>1585797</v>
      </c>
      <c r="J59" s="19" t="s">
        <v>1305</v>
      </c>
      <c r="K59" s="19">
        <v>173885</v>
      </c>
      <c r="L59" s="28">
        <v>44991</v>
      </c>
      <c r="M59" s="1" t="s">
        <v>1213</v>
      </c>
      <c r="N59" t="s">
        <v>1291</v>
      </c>
      <c r="P59" s="12">
        <f>VLOOKUP(I59,'ITEM#'!A:D,4,0)</f>
        <v>-64.47</v>
      </c>
      <c r="Q59" s="11"/>
      <c r="R59" s="13">
        <f t="shared" si="11"/>
        <v>1</v>
      </c>
      <c r="T59" s="47" t="s">
        <v>1289</v>
      </c>
    </row>
    <row r="60" spans="1:20" x14ac:dyDescent="0.25">
      <c r="A60" s="1" t="s">
        <v>2865</v>
      </c>
      <c r="B60" s="1" t="s">
        <v>2928</v>
      </c>
      <c r="C60" s="18">
        <v>44987</v>
      </c>
      <c r="D60" s="8">
        <f>E60+F60</f>
        <v>-50.1</v>
      </c>
      <c r="E60" s="27">
        <v>-12.22</v>
      </c>
      <c r="F60" s="27">
        <v>-37.880000000000003</v>
      </c>
      <c r="G60" s="18">
        <v>44987</v>
      </c>
      <c r="H60" s="1" t="s">
        <v>2874</v>
      </c>
      <c r="I60" s="19">
        <v>1408971</v>
      </c>
      <c r="J60" s="19" t="s">
        <v>1315</v>
      </c>
      <c r="K60" s="19">
        <v>173885</v>
      </c>
      <c r="L60" s="28">
        <v>44991</v>
      </c>
      <c r="M60" s="1" t="s">
        <v>1213</v>
      </c>
      <c r="N60" t="s">
        <v>1311</v>
      </c>
      <c r="P60" s="12">
        <f>VLOOKUP(I60,'ITEM#'!A:D,4,0)</f>
        <v>-37.880000000000003</v>
      </c>
      <c r="Q60" s="11"/>
      <c r="R60" s="13">
        <f t="shared" ref="R60:R63" si="12">F60/P60</f>
        <v>1</v>
      </c>
      <c r="T60" s="47" t="s">
        <v>1289</v>
      </c>
    </row>
    <row r="61" spans="1:20" x14ac:dyDescent="0.25">
      <c r="A61" s="1" t="s">
        <v>2865</v>
      </c>
      <c r="B61" s="1" t="s">
        <v>2928</v>
      </c>
      <c r="C61" s="18">
        <v>44987</v>
      </c>
      <c r="D61" s="8">
        <f t="shared" ref="D61:D62" si="13">E61+F61</f>
        <v>-96.399999999999991</v>
      </c>
      <c r="E61" s="27">
        <v>-10.55</v>
      </c>
      <c r="F61" s="27">
        <v>-85.85</v>
      </c>
      <c r="G61" s="18">
        <v>44987</v>
      </c>
      <c r="H61" s="1" t="s">
        <v>2874</v>
      </c>
      <c r="I61" s="19">
        <v>1662421</v>
      </c>
      <c r="J61" s="19" t="s">
        <v>1300</v>
      </c>
      <c r="K61" s="19">
        <v>173885</v>
      </c>
      <c r="L61" s="28">
        <v>44991</v>
      </c>
      <c r="M61" s="1" t="s">
        <v>1213</v>
      </c>
      <c r="N61" t="s">
        <v>1301</v>
      </c>
      <c r="P61" s="12">
        <f>VLOOKUP(I61,'ITEM#'!A:D,4,0)</f>
        <v>-85.85</v>
      </c>
      <c r="Q61" s="11"/>
      <c r="R61" s="13">
        <f t="shared" si="12"/>
        <v>1</v>
      </c>
      <c r="T61" s="47" t="s">
        <v>1289</v>
      </c>
    </row>
    <row r="62" spans="1:20" x14ac:dyDescent="0.25">
      <c r="A62" s="1" t="s">
        <v>2865</v>
      </c>
      <c r="B62" s="1" t="s">
        <v>2928</v>
      </c>
      <c r="C62" s="18">
        <v>44987</v>
      </c>
      <c r="D62" s="8">
        <f t="shared" si="13"/>
        <v>-289.2</v>
      </c>
      <c r="E62" s="27">
        <v>-31.65</v>
      </c>
      <c r="F62" s="27">
        <v>-257.55</v>
      </c>
      <c r="G62" s="18">
        <v>44987</v>
      </c>
      <c r="H62" s="1" t="s">
        <v>2874</v>
      </c>
      <c r="I62" s="19">
        <v>1662422</v>
      </c>
      <c r="J62" s="19" t="s">
        <v>1327</v>
      </c>
      <c r="K62" s="19">
        <v>173885</v>
      </c>
      <c r="L62" s="28">
        <v>44991</v>
      </c>
      <c r="M62" s="1" t="s">
        <v>1213</v>
      </c>
      <c r="N62" t="s">
        <v>1301</v>
      </c>
      <c r="P62" s="12">
        <f>VLOOKUP(I62,'ITEM#'!A:D,4,0)</f>
        <v>-85.85</v>
      </c>
      <c r="Q62" s="11"/>
      <c r="R62" s="13">
        <f t="shared" si="12"/>
        <v>3.0000000000000004</v>
      </c>
      <c r="T62" s="47" t="s">
        <v>1289</v>
      </c>
    </row>
    <row r="63" spans="1:20" x14ac:dyDescent="0.25">
      <c r="A63" s="1" t="s">
        <v>2865</v>
      </c>
      <c r="B63" s="1" t="s">
        <v>2929</v>
      </c>
      <c r="C63" s="18">
        <v>44987</v>
      </c>
      <c r="D63" s="8">
        <f>E63+F63</f>
        <v>-42.04</v>
      </c>
      <c r="E63" s="27">
        <v>-10.44</v>
      </c>
      <c r="F63" s="27">
        <v>-31.6</v>
      </c>
      <c r="G63" s="18">
        <v>44987</v>
      </c>
      <c r="H63" s="1" t="s">
        <v>2875</v>
      </c>
      <c r="I63" s="19">
        <v>1540784</v>
      </c>
      <c r="J63" s="19" t="s">
        <v>1297</v>
      </c>
      <c r="K63" s="19">
        <v>173885</v>
      </c>
      <c r="L63" s="28">
        <v>44991</v>
      </c>
      <c r="M63" s="1" t="s">
        <v>1213</v>
      </c>
      <c r="N63" t="s">
        <v>1298</v>
      </c>
      <c r="P63" s="12">
        <f>VLOOKUP(I63,'ITEM#'!A:D,4,0)</f>
        <v>-31.6</v>
      </c>
      <c r="Q63" s="11"/>
      <c r="R63" s="13">
        <f t="shared" si="12"/>
        <v>1</v>
      </c>
      <c r="T63" s="47" t="s">
        <v>1289</v>
      </c>
    </row>
    <row r="64" spans="1:20" x14ac:dyDescent="0.25">
      <c r="A64" s="1" t="s">
        <v>2865</v>
      </c>
      <c r="B64" s="1" t="s">
        <v>2929</v>
      </c>
      <c r="C64" s="18">
        <v>44987</v>
      </c>
      <c r="D64" s="8">
        <f>E64+F64</f>
        <v>-87.6</v>
      </c>
      <c r="E64" s="27">
        <v>-10.25</v>
      </c>
      <c r="F64" s="27">
        <v>-77.349999999999994</v>
      </c>
      <c r="G64" s="18">
        <v>44987</v>
      </c>
      <c r="H64" s="1" t="s">
        <v>2875</v>
      </c>
      <c r="I64" s="19">
        <v>1662420</v>
      </c>
      <c r="J64" s="19" t="s">
        <v>1318</v>
      </c>
      <c r="K64" s="19">
        <v>173885</v>
      </c>
      <c r="L64" s="28">
        <v>44991</v>
      </c>
      <c r="M64" s="1" t="s">
        <v>1213</v>
      </c>
      <c r="N64" t="s">
        <v>1301</v>
      </c>
      <c r="P64" s="12">
        <f>VLOOKUP(I64,'ITEM#'!A:D,4,0)</f>
        <v>-77.349999999999994</v>
      </c>
      <c r="Q64" s="11"/>
      <c r="R64" s="13">
        <f t="shared" ref="R64:R67" si="14">F64/P64</f>
        <v>1</v>
      </c>
      <c r="T64" s="47" t="s">
        <v>1289</v>
      </c>
    </row>
    <row r="65" spans="1:20" x14ac:dyDescent="0.25">
      <c r="A65" s="1" t="s">
        <v>2865</v>
      </c>
      <c r="B65" s="1" t="s">
        <v>2930</v>
      </c>
      <c r="C65" s="18">
        <v>44987</v>
      </c>
      <c r="D65" s="8">
        <v>-64.47</v>
      </c>
      <c r="E65" s="27">
        <v>0</v>
      </c>
      <c r="F65" s="27">
        <v>-64.47</v>
      </c>
      <c r="G65" s="18">
        <v>44987</v>
      </c>
      <c r="H65" s="1" t="s">
        <v>2876</v>
      </c>
      <c r="I65" s="19">
        <v>1585797</v>
      </c>
      <c r="J65" s="19" t="s">
        <v>1305</v>
      </c>
      <c r="K65" s="19">
        <v>173885</v>
      </c>
      <c r="L65" s="28">
        <v>44991</v>
      </c>
      <c r="M65" s="1" t="s">
        <v>1213</v>
      </c>
      <c r="N65" t="s">
        <v>1291</v>
      </c>
      <c r="P65" s="12">
        <f>VLOOKUP(I65,'ITEM#'!A:D,4,0)</f>
        <v>-64.47</v>
      </c>
      <c r="Q65" s="11"/>
      <c r="R65" s="13">
        <f t="shared" si="14"/>
        <v>1</v>
      </c>
      <c r="T65" s="47" t="s">
        <v>1289</v>
      </c>
    </row>
    <row r="66" spans="1:20" x14ac:dyDescent="0.25">
      <c r="A66" s="1" t="s">
        <v>2865</v>
      </c>
      <c r="B66" s="1" t="s">
        <v>2931</v>
      </c>
      <c r="C66" s="18">
        <v>44987</v>
      </c>
      <c r="D66" s="8">
        <v>-42.04</v>
      </c>
      <c r="E66" s="27">
        <v>-10.44</v>
      </c>
      <c r="F66" s="27">
        <v>-31.6</v>
      </c>
      <c r="G66" s="18">
        <v>44987</v>
      </c>
      <c r="H66" s="1" t="s">
        <v>2877</v>
      </c>
      <c r="I66" s="19">
        <v>1540787</v>
      </c>
      <c r="J66" s="19" t="s">
        <v>1341</v>
      </c>
      <c r="K66" s="19">
        <v>173885</v>
      </c>
      <c r="L66" s="28">
        <v>44991</v>
      </c>
      <c r="M66" s="1" t="s">
        <v>1213</v>
      </c>
      <c r="N66" t="s">
        <v>1298</v>
      </c>
      <c r="P66" s="12">
        <f>VLOOKUP(I66,'ITEM#'!A:D,4,0)</f>
        <v>-31.6</v>
      </c>
      <c r="Q66" s="11"/>
      <c r="R66" s="13">
        <f t="shared" si="14"/>
        <v>1</v>
      </c>
      <c r="T66" s="47" t="s">
        <v>1289</v>
      </c>
    </row>
    <row r="67" spans="1:20" x14ac:dyDescent="0.25">
      <c r="A67" s="1" t="s">
        <v>2865</v>
      </c>
      <c r="B67" s="1" t="s">
        <v>2932</v>
      </c>
      <c r="C67" s="18">
        <v>44987</v>
      </c>
      <c r="D67" s="8">
        <v>-25.55</v>
      </c>
      <c r="E67" s="27">
        <v>0</v>
      </c>
      <c r="F67" s="27">
        <v>-25.55</v>
      </c>
      <c r="G67" s="18">
        <v>44987</v>
      </c>
      <c r="H67" s="1" t="s">
        <v>2878</v>
      </c>
      <c r="I67" s="19">
        <v>1516592</v>
      </c>
      <c r="J67" s="19" t="s">
        <v>1299</v>
      </c>
      <c r="K67" s="19">
        <v>173885</v>
      </c>
      <c r="L67" s="28">
        <v>44991</v>
      </c>
      <c r="M67" s="1" t="s">
        <v>1213</v>
      </c>
      <c r="N67" t="s">
        <v>1291</v>
      </c>
      <c r="P67" s="12">
        <f>VLOOKUP(I67,'ITEM#'!A:D,4,0)</f>
        <v>-25.55</v>
      </c>
      <c r="Q67" s="11"/>
      <c r="R67" s="13">
        <f t="shared" si="14"/>
        <v>1</v>
      </c>
      <c r="T67" s="47" t="s">
        <v>1289</v>
      </c>
    </row>
    <row r="68" spans="1:20" x14ac:dyDescent="0.25">
      <c r="A68" s="1" t="s">
        <v>2865</v>
      </c>
      <c r="B68" s="1" t="s">
        <v>2932</v>
      </c>
      <c r="C68" s="18">
        <v>44987</v>
      </c>
      <c r="D68" s="8">
        <v>-39</v>
      </c>
      <c r="E68" s="27">
        <v>0</v>
      </c>
      <c r="F68" s="27">
        <v>-39</v>
      </c>
      <c r="G68" s="18">
        <v>44987</v>
      </c>
      <c r="H68" s="1" t="s">
        <v>2878</v>
      </c>
      <c r="I68" s="19">
        <v>1529947</v>
      </c>
      <c r="J68" s="19" t="s">
        <v>1294</v>
      </c>
      <c r="K68" s="19">
        <v>173885</v>
      </c>
      <c r="L68" s="28">
        <v>44991</v>
      </c>
      <c r="M68" s="1" t="s">
        <v>1213</v>
      </c>
      <c r="N68" t="s">
        <v>1291</v>
      </c>
      <c r="P68" s="12">
        <f>VLOOKUP(I68,'ITEM#'!A:D,4,0)</f>
        <v>-39</v>
      </c>
      <c r="Q68" s="11"/>
      <c r="R68" s="13">
        <f t="shared" ref="R68:R72" si="15">F68/P68</f>
        <v>1</v>
      </c>
      <c r="T68" s="47" t="s">
        <v>1289</v>
      </c>
    </row>
    <row r="69" spans="1:20" x14ac:dyDescent="0.25">
      <c r="A69" s="1" t="s">
        <v>2865</v>
      </c>
      <c r="B69" s="1" t="s">
        <v>2933</v>
      </c>
      <c r="C69" s="18">
        <v>44987</v>
      </c>
      <c r="D69" s="8">
        <f>E69+F69</f>
        <v>-87.6</v>
      </c>
      <c r="E69" s="27">
        <v>-10.25</v>
      </c>
      <c r="F69" s="27">
        <v>-77.349999999999994</v>
      </c>
      <c r="G69" s="18">
        <v>44987</v>
      </c>
      <c r="H69" s="1" t="s">
        <v>2879</v>
      </c>
      <c r="I69" s="19">
        <v>1662420</v>
      </c>
      <c r="J69" s="19" t="s">
        <v>1318</v>
      </c>
      <c r="K69" s="19">
        <v>173885</v>
      </c>
      <c r="L69" s="28">
        <v>44991</v>
      </c>
      <c r="M69" s="1" t="s">
        <v>1213</v>
      </c>
      <c r="N69" t="s">
        <v>1301</v>
      </c>
      <c r="P69" s="12">
        <f>VLOOKUP(I69,'ITEM#'!A:D,4,0)</f>
        <v>-77.349999999999994</v>
      </c>
      <c r="Q69" s="11"/>
      <c r="R69" s="13">
        <f t="shared" si="15"/>
        <v>1</v>
      </c>
      <c r="T69" s="47" t="s">
        <v>1289</v>
      </c>
    </row>
    <row r="70" spans="1:20" x14ac:dyDescent="0.25">
      <c r="A70" s="1" t="s">
        <v>2865</v>
      </c>
      <c r="B70" s="1" t="s">
        <v>2933</v>
      </c>
      <c r="C70" s="18">
        <v>44987</v>
      </c>
      <c r="D70" s="8">
        <f>E70+F70</f>
        <v>-96.399999999999991</v>
      </c>
      <c r="E70" s="27">
        <v>-10.55</v>
      </c>
      <c r="F70" s="27">
        <v>-85.85</v>
      </c>
      <c r="G70" s="18">
        <v>44987</v>
      </c>
      <c r="H70" s="1" t="s">
        <v>2879</v>
      </c>
      <c r="I70" s="19">
        <v>1662422</v>
      </c>
      <c r="J70" s="19" t="s">
        <v>1327</v>
      </c>
      <c r="K70" s="19">
        <v>173885</v>
      </c>
      <c r="L70" s="28">
        <v>44991</v>
      </c>
      <c r="M70" s="1" t="s">
        <v>1213</v>
      </c>
      <c r="N70" t="s">
        <v>1301</v>
      </c>
      <c r="P70" s="12">
        <f>VLOOKUP(I70,'ITEM#'!A:D,4,0)</f>
        <v>-85.85</v>
      </c>
      <c r="Q70" s="11"/>
      <c r="R70" s="13">
        <f t="shared" si="15"/>
        <v>1</v>
      </c>
      <c r="T70" s="47" t="s">
        <v>1289</v>
      </c>
    </row>
    <row r="71" spans="1:20" x14ac:dyDescent="0.25">
      <c r="A71" s="1" t="s">
        <v>2865</v>
      </c>
      <c r="B71" s="1" t="s">
        <v>2934</v>
      </c>
      <c r="C71" s="18">
        <v>44987</v>
      </c>
      <c r="D71" s="8">
        <v>-96.4</v>
      </c>
      <c r="E71" s="27">
        <v>-10.55</v>
      </c>
      <c r="F71" s="27">
        <v>-85.85</v>
      </c>
      <c r="G71" s="18">
        <v>44987</v>
      </c>
      <c r="H71" s="1" t="s">
        <v>2880</v>
      </c>
      <c r="I71" s="19">
        <v>1662421</v>
      </c>
      <c r="J71" s="19" t="s">
        <v>1300</v>
      </c>
      <c r="K71" s="19">
        <v>173885</v>
      </c>
      <c r="L71" s="28">
        <v>44991</v>
      </c>
      <c r="M71" s="1" t="s">
        <v>1213</v>
      </c>
      <c r="N71" t="s">
        <v>1301</v>
      </c>
      <c r="P71" s="12">
        <f>VLOOKUP(I71,'ITEM#'!A:D,4,0)</f>
        <v>-85.85</v>
      </c>
      <c r="Q71" s="11"/>
      <c r="R71" s="13">
        <f t="shared" si="15"/>
        <v>1</v>
      </c>
      <c r="T71" s="47" t="s">
        <v>1289</v>
      </c>
    </row>
    <row r="72" spans="1:20" x14ac:dyDescent="0.25">
      <c r="A72" s="1" t="s">
        <v>2865</v>
      </c>
      <c r="B72" s="1" t="s">
        <v>2935</v>
      </c>
      <c r="C72" s="18">
        <v>44987</v>
      </c>
      <c r="D72" s="8">
        <v>-96.4</v>
      </c>
      <c r="E72" s="27">
        <v>-10.55</v>
      </c>
      <c r="F72" s="27">
        <v>-85.85</v>
      </c>
      <c r="G72" s="18">
        <v>44987</v>
      </c>
      <c r="H72" s="1" t="s">
        <v>2881</v>
      </c>
      <c r="I72" s="19">
        <v>1662422</v>
      </c>
      <c r="J72" s="19" t="s">
        <v>1327</v>
      </c>
      <c r="K72" s="19">
        <v>173885</v>
      </c>
      <c r="L72" s="28">
        <v>44991</v>
      </c>
      <c r="M72" s="1" t="s">
        <v>1213</v>
      </c>
      <c r="N72" t="s">
        <v>1301</v>
      </c>
      <c r="P72" s="12">
        <f>VLOOKUP(I72,'ITEM#'!A:D,4,0)</f>
        <v>-85.85</v>
      </c>
      <c r="Q72" s="11"/>
      <c r="R72" s="13">
        <f t="shared" si="15"/>
        <v>1</v>
      </c>
      <c r="T72" s="47" t="s">
        <v>1289</v>
      </c>
    </row>
    <row r="73" spans="1:20" x14ac:dyDescent="0.25">
      <c r="A73" s="1" t="s">
        <v>2882</v>
      </c>
      <c r="B73" s="1" t="s">
        <v>2936</v>
      </c>
      <c r="C73" s="18">
        <v>44988</v>
      </c>
      <c r="D73" s="8">
        <v>-89.37</v>
      </c>
      <c r="E73" s="27">
        <v>-27.1</v>
      </c>
      <c r="F73" s="27">
        <v>-62.27</v>
      </c>
      <c r="G73" s="18">
        <v>44988</v>
      </c>
      <c r="H73" s="1" t="s">
        <v>2883</v>
      </c>
      <c r="I73" s="19">
        <v>1339334</v>
      </c>
      <c r="J73" s="19" t="s">
        <v>1331</v>
      </c>
      <c r="K73" s="19">
        <v>12213961</v>
      </c>
      <c r="L73" s="28">
        <v>44992</v>
      </c>
      <c r="M73" s="1" t="s">
        <v>187</v>
      </c>
      <c r="N73" t="s">
        <v>1301</v>
      </c>
      <c r="P73" s="12">
        <f>VLOOKUP(I73,'ITEM#'!A:D,4,0)</f>
        <v>-62.27</v>
      </c>
      <c r="Q73" s="11"/>
      <c r="R73" s="13">
        <f t="shared" si="10"/>
        <v>1</v>
      </c>
      <c r="T73" s="47" t="s">
        <v>1289</v>
      </c>
    </row>
    <row r="74" spans="1:20" x14ac:dyDescent="0.25">
      <c r="A74" s="1" t="s">
        <v>2882</v>
      </c>
      <c r="B74" s="1" t="s">
        <v>2937</v>
      </c>
      <c r="C74" s="18">
        <v>44990</v>
      </c>
      <c r="D74" s="8">
        <v>-141.24</v>
      </c>
      <c r="E74" s="27">
        <v>0</v>
      </c>
      <c r="F74" s="27">
        <v>-141.24</v>
      </c>
      <c r="G74" s="18">
        <v>44990</v>
      </c>
      <c r="H74" s="1" t="s">
        <v>2884</v>
      </c>
      <c r="I74" s="19">
        <v>1585799</v>
      </c>
      <c r="J74" s="19" t="s">
        <v>1292</v>
      </c>
      <c r="K74" s="19">
        <v>173892</v>
      </c>
      <c r="L74" s="28">
        <v>44992</v>
      </c>
      <c r="M74" s="1" t="s">
        <v>1213</v>
      </c>
      <c r="N74" t="s">
        <v>1291</v>
      </c>
      <c r="P74" s="12">
        <f>VLOOKUP(I74,'ITEM#'!A:D,4,0)</f>
        <v>-70.62</v>
      </c>
      <c r="Q74" s="11"/>
      <c r="R74" s="13">
        <f t="shared" ref="R74:R77" si="16">F74/P74</f>
        <v>2</v>
      </c>
      <c r="T74" s="47" t="s">
        <v>1289</v>
      </c>
    </row>
    <row r="75" spans="1:20" x14ac:dyDescent="0.25">
      <c r="A75" s="1" t="s">
        <v>2882</v>
      </c>
      <c r="B75" s="1" t="s">
        <v>2938</v>
      </c>
      <c r="C75" s="18">
        <v>44988</v>
      </c>
      <c r="D75" s="8">
        <v>-39</v>
      </c>
      <c r="E75" s="27">
        <v>0</v>
      </c>
      <c r="F75" s="27">
        <v>-39</v>
      </c>
      <c r="G75" s="18">
        <v>44988</v>
      </c>
      <c r="H75" s="1" t="s">
        <v>2885</v>
      </c>
      <c r="I75" s="19">
        <v>1529947</v>
      </c>
      <c r="J75" s="19" t="s">
        <v>1294</v>
      </c>
      <c r="K75" s="19">
        <v>173892</v>
      </c>
      <c r="L75" s="28">
        <v>44992</v>
      </c>
      <c r="M75" s="1" t="s">
        <v>1213</v>
      </c>
      <c r="N75" t="s">
        <v>1291</v>
      </c>
      <c r="P75" s="12">
        <f>VLOOKUP(I75,'ITEM#'!A:D,4,0)</f>
        <v>-39</v>
      </c>
      <c r="Q75" s="11"/>
      <c r="R75" s="13">
        <f t="shared" si="16"/>
        <v>1</v>
      </c>
      <c r="T75" s="47" t="s">
        <v>1289</v>
      </c>
    </row>
    <row r="76" spans="1:20" x14ac:dyDescent="0.25">
      <c r="A76" s="1" t="s">
        <v>2882</v>
      </c>
      <c r="B76" s="1" t="s">
        <v>2939</v>
      </c>
      <c r="C76" s="18">
        <v>44989</v>
      </c>
      <c r="D76" s="8">
        <v>-42.04</v>
      </c>
      <c r="E76" s="27">
        <v>-10.44</v>
      </c>
      <c r="F76" s="27">
        <v>-31.6</v>
      </c>
      <c r="G76" s="18">
        <v>44989</v>
      </c>
      <c r="H76" s="1" t="s">
        <v>2886</v>
      </c>
      <c r="I76" s="19">
        <v>1540784</v>
      </c>
      <c r="J76" s="19" t="s">
        <v>1297</v>
      </c>
      <c r="K76" s="19">
        <v>173892</v>
      </c>
      <c r="L76" s="28">
        <v>44992</v>
      </c>
      <c r="M76" s="1" t="s">
        <v>1213</v>
      </c>
      <c r="N76" t="s">
        <v>1298</v>
      </c>
      <c r="P76" s="12">
        <f>VLOOKUP(I76,'ITEM#'!A:D,4,0)</f>
        <v>-31.6</v>
      </c>
      <c r="Q76" s="11"/>
      <c r="R76" s="13">
        <f t="shared" si="16"/>
        <v>1</v>
      </c>
      <c r="T76" s="47" t="s">
        <v>1289</v>
      </c>
    </row>
    <row r="77" spans="1:20" x14ac:dyDescent="0.25">
      <c r="A77" s="1" t="s">
        <v>2882</v>
      </c>
      <c r="B77" s="1" t="s">
        <v>2940</v>
      </c>
      <c r="C77" s="18">
        <v>44989</v>
      </c>
      <c r="D77" s="8">
        <v>-42.07</v>
      </c>
      <c r="E77" s="27">
        <v>0</v>
      </c>
      <c r="F77" s="27">
        <v>-42.07</v>
      </c>
      <c r="G77" s="18">
        <v>44989</v>
      </c>
      <c r="H77" s="1" t="s">
        <v>2887</v>
      </c>
      <c r="I77" s="19">
        <v>1514684</v>
      </c>
      <c r="J77" s="19" t="s">
        <v>1324</v>
      </c>
      <c r="K77" s="19">
        <v>173892</v>
      </c>
      <c r="L77" s="28">
        <v>44992</v>
      </c>
      <c r="M77" s="1" t="s">
        <v>1213</v>
      </c>
      <c r="N77" t="s">
        <v>1291</v>
      </c>
      <c r="P77" s="12">
        <f>VLOOKUP(I77,'ITEM#'!A:D,4,0)</f>
        <v>-42.07</v>
      </c>
      <c r="Q77" s="11"/>
      <c r="R77" s="13">
        <f t="shared" si="16"/>
        <v>1</v>
      </c>
      <c r="T77" s="47" t="s">
        <v>1289</v>
      </c>
    </row>
    <row r="78" spans="1:20" x14ac:dyDescent="0.25">
      <c r="A78" s="1" t="s">
        <v>2882</v>
      </c>
      <c r="B78" s="1" t="s">
        <v>2941</v>
      </c>
      <c r="C78" s="18">
        <v>44989</v>
      </c>
      <c r="D78" s="8">
        <v>-70.62</v>
      </c>
      <c r="E78" s="27">
        <v>0</v>
      </c>
      <c r="F78" s="27">
        <v>-70.62</v>
      </c>
      <c r="G78" s="18">
        <v>44989</v>
      </c>
      <c r="H78" s="1" t="s">
        <v>2888</v>
      </c>
      <c r="I78" s="19">
        <v>1585901</v>
      </c>
      <c r="J78" s="19" t="s">
        <v>1347</v>
      </c>
      <c r="K78" s="19">
        <v>173892</v>
      </c>
      <c r="L78" s="28">
        <v>44992</v>
      </c>
      <c r="M78" s="1" t="s">
        <v>1213</v>
      </c>
      <c r="N78" t="s">
        <v>1291</v>
      </c>
      <c r="P78" s="12">
        <f>VLOOKUP(I78,'ITEM#'!A:D,4,0)</f>
        <v>-70.62</v>
      </c>
      <c r="Q78" s="11"/>
      <c r="R78" s="13">
        <f t="shared" si="10"/>
        <v>1</v>
      </c>
      <c r="T78" s="47" t="s">
        <v>1289</v>
      </c>
    </row>
    <row r="79" spans="1:20" x14ac:dyDescent="0.25">
      <c r="A79" s="1" t="s">
        <v>2882</v>
      </c>
      <c r="B79" s="1" t="s">
        <v>2942</v>
      </c>
      <c r="C79" s="18">
        <v>44990</v>
      </c>
      <c r="D79" s="8">
        <v>-25.55</v>
      </c>
      <c r="E79" s="27">
        <v>0</v>
      </c>
      <c r="F79" s="27">
        <v>-25.55</v>
      </c>
      <c r="G79" s="18">
        <v>44990</v>
      </c>
      <c r="H79" s="1" t="s">
        <v>2889</v>
      </c>
      <c r="I79" s="19">
        <v>1516596</v>
      </c>
      <c r="J79" s="19" t="s">
        <v>1344</v>
      </c>
      <c r="K79" s="19">
        <v>173892</v>
      </c>
      <c r="L79" s="28">
        <v>44992</v>
      </c>
      <c r="M79" s="1" t="s">
        <v>1213</v>
      </c>
      <c r="N79" t="s">
        <v>1291</v>
      </c>
      <c r="P79" s="12">
        <f>VLOOKUP(I79,'ITEM#'!A:D,4,0)</f>
        <v>-25.55</v>
      </c>
      <c r="Q79" s="11"/>
      <c r="R79" s="13">
        <f t="shared" si="10"/>
        <v>1</v>
      </c>
      <c r="T79" s="47" t="s">
        <v>1289</v>
      </c>
    </row>
    <row r="80" spans="1:20" x14ac:dyDescent="0.25">
      <c r="A80" s="1" t="s">
        <v>2882</v>
      </c>
      <c r="B80" s="1" t="s">
        <v>2943</v>
      </c>
      <c r="C80" s="18">
        <v>44988</v>
      </c>
      <c r="D80" s="8">
        <f>E80+F80</f>
        <v>-175.2</v>
      </c>
      <c r="E80" s="27">
        <v>-20.5</v>
      </c>
      <c r="F80" s="27">
        <v>-154.69999999999999</v>
      </c>
      <c r="G80" s="18">
        <v>44988</v>
      </c>
      <c r="H80" s="1" t="s">
        <v>2890</v>
      </c>
      <c r="I80" s="19">
        <v>1662420</v>
      </c>
      <c r="J80" s="19" t="s">
        <v>1318</v>
      </c>
      <c r="K80" s="19">
        <v>173892</v>
      </c>
      <c r="L80" s="28">
        <v>44992</v>
      </c>
      <c r="M80" s="1" t="s">
        <v>1213</v>
      </c>
      <c r="N80" t="s">
        <v>1301</v>
      </c>
      <c r="P80" s="12">
        <f>VLOOKUP(I80,'ITEM#'!A:D,4,0)</f>
        <v>-77.349999999999994</v>
      </c>
      <c r="Q80" s="11"/>
      <c r="R80" s="13">
        <f t="shared" si="10"/>
        <v>2</v>
      </c>
      <c r="T80" s="47" t="s">
        <v>1289</v>
      </c>
    </row>
    <row r="81" spans="1:20" x14ac:dyDescent="0.25">
      <c r="A81" s="1" t="s">
        <v>2882</v>
      </c>
      <c r="B81" s="1" t="s">
        <v>2943</v>
      </c>
      <c r="C81" s="18">
        <v>44988</v>
      </c>
      <c r="D81" s="8">
        <f>E81+F81</f>
        <v>-96.399999999999991</v>
      </c>
      <c r="E81" s="27">
        <v>-10.55</v>
      </c>
      <c r="F81" s="27">
        <v>-85.85</v>
      </c>
      <c r="G81" s="18">
        <v>44988</v>
      </c>
      <c r="H81" s="1" t="s">
        <v>2890</v>
      </c>
      <c r="I81" s="19">
        <v>1662421</v>
      </c>
      <c r="J81" s="19" t="s">
        <v>1300</v>
      </c>
      <c r="K81" s="19">
        <v>173892</v>
      </c>
      <c r="L81" s="28">
        <v>44992</v>
      </c>
      <c r="M81" s="1" t="s">
        <v>1213</v>
      </c>
      <c r="N81" t="s">
        <v>1301</v>
      </c>
      <c r="P81" s="12">
        <f>VLOOKUP(I81,'ITEM#'!A:D,4,0)</f>
        <v>-85.85</v>
      </c>
      <c r="Q81" s="11"/>
      <c r="R81" s="13">
        <f t="shared" ref="R81:R97" si="17">F81/P81</f>
        <v>1</v>
      </c>
      <c r="T81" s="47" t="s">
        <v>1289</v>
      </c>
    </row>
    <row r="82" spans="1:20" x14ac:dyDescent="0.25">
      <c r="A82" s="1" t="s">
        <v>2882</v>
      </c>
      <c r="B82" s="1" t="s">
        <v>2944</v>
      </c>
      <c r="C82" s="18">
        <v>44988</v>
      </c>
      <c r="D82" s="8">
        <v>-25.55</v>
      </c>
      <c r="E82" s="27">
        <v>0</v>
      </c>
      <c r="F82" s="27">
        <v>-25.55</v>
      </c>
      <c r="G82" s="18">
        <v>44988</v>
      </c>
      <c r="H82" s="1" t="s">
        <v>2891</v>
      </c>
      <c r="I82" s="19">
        <v>1516597</v>
      </c>
      <c r="J82" s="19" t="s">
        <v>1303</v>
      </c>
      <c r="K82" s="19">
        <v>173892</v>
      </c>
      <c r="L82" s="28">
        <v>44992</v>
      </c>
      <c r="M82" s="1" t="s">
        <v>1213</v>
      </c>
      <c r="N82" t="s">
        <v>1291</v>
      </c>
      <c r="P82" s="12">
        <f>VLOOKUP(I82,'ITEM#'!A:D,4,0)</f>
        <v>-25.55</v>
      </c>
      <c r="Q82" s="11"/>
      <c r="R82" s="13">
        <f t="shared" si="17"/>
        <v>1</v>
      </c>
      <c r="T82" s="47" t="s">
        <v>1289</v>
      </c>
    </row>
    <row r="83" spans="1:20" x14ac:dyDescent="0.25">
      <c r="A83" s="1" t="s">
        <v>2882</v>
      </c>
      <c r="B83" s="1" t="s">
        <v>2944</v>
      </c>
      <c r="C83" s="18">
        <v>44988</v>
      </c>
      <c r="D83" s="8">
        <v>-141.24</v>
      </c>
      <c r="E83" s="27">
        <v>0</v>
      </c>
      <c r="F83" s="27">
        <v>-141.24</v>
      </c>
      <c r="G83" s="18">
        <v>44988</v>
      </c>
      <c r="H83" s="1" t="s">
        <v>2891</v>
      </c>
      <c r="I83" s="19">
        <v>1585901</v>
      </c>
      <c r="J83" s="19" t="s">
        <v>1347</v>
      </c>
      <c r="K83" s="19">
        <v>173892</v>
      </c>
      <c r="L83" s="28">
        <v>44992</v>
      </c>
      <c r="M83" s="1" t="s">
        <v>1213</v>
      </c>
      <c r="N83" t="s">
        <v>1291</v>
      </c>
      <c r="P83" s="12">
        <f>VLOOKUP(I83,'ITEM#'!A:D,4,0)</f>
        <v>-70.62</v>
      </c>
      <c r="Q83" s="11"/>
      <c r="R83" s="13">
        <f t="shared" si="17"/>
        <v>2</v>
      </c>
      <c r="T83" s="47" t="s">
        <v>1289</v>
      </c>
    </row>
    <row r="84" spans="1:20" x14ac:dyDescent="0.25">
      <c r="A84" s="1" t="s">
        <v>2882</v>
      </c>
      <c r="B84" s="1" t="s">
        <v>2945</v>
      </c>
      <c r="C84" s="18">
        <v>44989</v>
      </c>
      <c r="D84" s="8">
        <v>-25.74</v>
      </c>
      <c r="E84" s="27">
        <v>-8.59</v>
      </c>
      <c r="F84" s="27">
        <v>-17.149999999999999</v>
      </c>
      <c r="G84" s="18">
        <v>44989</v>
      </c>
      <c r="H84" s="1" t="s">
        <v>2892</v>
      </c>
      <c r="I84" s="19">
        <v>1408977</v>
      </c>
      <c r="J84" s="19" t="s">
        <v>1312</v>
      </c>
      <c r="K84" s="19">
        <v>173892</v>
      </c>
      <c r="L84" s="28">
        <v>44992</v>
      </c>
      <c r="M84" s="1" t="s">
        <v>1213</v>
      </c>
      <c r="N84" t="s">
        <v>1311</v>
      </c>
      <c r="P84" s="12">
        <f>VLOOKUP(I84,'ITEM#'!A:D,4,0)</f>
        <v>-17.149999999999999</v>
      </c>
      <c r="Q84" s="11"/>
      <c r="R84" s="13">
        <f t="shared" si="17"/>
        <v>1</v>
      </c>
      <c r="T84" s="47" t="s">
        <v>1289</v>
      </c>
    </row>
    <row r="85" spans="1:20" x14ac:dyDescent="0.25">
      <c r="A85" s="1" t="s">
        <v>2882</v>
      </c>
      <c r="B85" s="1" t="s">
        <v>2946</v>
      </c>
      <c r="C85" s="18">
        <v>44988</v>
      </c>
      <c r="D85" s="8">
        <f>E85+F85</f>
        <v>-42.04</v>
      </c>
      <c r="E85" s="27">
        <v>-10.44</v>
      </c>
      <c r="F85" s="27">
        <v>-31.6</v>
      </c>
      <c r="G85" s="18">
        <v>44988</v>
      </c>
      <c r="H85" s="1" t="s">
        <v>2893</v>
      </c>
      <c r="I85" s="19">
        <v>1540784</v>
      </c>
      <c r="J85" s="19" t="s">
        <v>1297</v>
      </c>
      <c r="K85" s="19">
        <v>173892</v>
      </c>
      <c r="L85" s="28">
        <v>44992</v>
      </c>
      <c r="M85" s="1" t="s">
        <v>1213</v>
      </c>
      <c r="N85" t="s">
        <v>1298</v>
      </c>
      <c r="P85" s="12">
        <f>VLOOKUP(I85,'ITEM#'!A:D,4,0)</f>
        <v>-31.6</v>
      </c>
      <c r="Q85" s="11"/>
      <c r="R85" s="13">
        <f t="shared" si="17"/>
        <v>1</v>
      </c>
      <c r="T85" s="47" t="s">
        <v>1289</v>
      </c>
    </row>
    <row r="86" spans="1:20" x14ac:dyDescent="0.25">
      <c r="A86" s="1" t="s">
        <v>2882</v>
      </c>
      <c r="B86" s="1" t="s">
        <v>2946</v>
      </c>
      <c r="C86" s="18">
        <v>44988</v>
      </c>
      <c r="D86" s="8">
        <f>E86+F86</f>
        <v>-42.04</v>
      </c>
      <c r="E86" s="27">
        <v>-10.44</v>
      </c>
      <c r="F86" s="27">
        <v>-31.6</v>
      </c>
      <c r="G86" s="18">
        <v>44988</v>
      </c>
      <c r="H86" s="1" t="s">
        <v>2893</v>
      </c>
      <c r="I86" s="19">
        <v>1540785</v>
      </c>
      <c r="J86" s="19" t="s">
        <v>1328</v>
      </c>
      <c r="K86" s="19">
        <v>173892</v>
      </c>
      <c r="L86" s="28">
        <v>44992</v>
      </c>
      <c r="M86" s="1" t="s">
        <v>1213</v>
      </c>
      <c r="N86" t="s">
        <v>1298</v>
      </c>
      <c r="P86" s="12">
        <f>VLOOKUP(I86,'ITEM#'!A:D,4,0)</f>
        <v>-31.6</v>
      </c>
      <c r="Q86" s="11"/>
      <c r="R86" s="13">
        <f t="shared" si="17"/>
        <v>1</v>
      </c>
      <c r="T86" s="47" t="s">
        <v>1289</v>
      </c>
    </row>
    <row r="87" spans="1:20" x14ac:dyDescent="0.25">
      <c r="A87" s="1" t="s">
        <v>2882</v>
      </c>
      <c r="B87" s="1" t="s">
        <v>2947</v>
      </c>
      <c r="C87" s="18">
        <v>44988</v>
      </c>
      <c r="D87" s="8">
        <v>-25.55</v>
      </c>
      <c r="E87" s="27">
        <v>0</v>
      </c>
      <c r="F87" s="27">
        <v>-25.55</v>
      </c>
      <c r="G87" s="18">
        <v>44988</v>
      </c>
      <c r="H87" s="1" t="s">
        <v>2894</v>
      </c>
      <c r="I87" s="19">
        <v>1516597</v>
      </c>
      <c r="J87" s="19" t="s">
        <v>1303</v>
      </c>
      <c r="K87" s="19">
        <v>173892</v>
      </c>
      <c r="L87" s="28">
        <v>44992</v>
      </c>
      <c r="M87" s="1" t="s">
        <v>1213</v>
      </c>
      <c r="N87" t="s">
        <v>1291</v>
      </c>
      <c r="P87" s="12">
        <f>VLOOKUP(I87,'ITEM#'!A:D,4,0)</f>
        <v>-25.55</v>
      </c>
      <c r="Q87" s="11"/>
      <c r="R87" s="13">
        <f t="shared" si="17"/>
        <v>1</v>
      </c>
      <c r="T87" s="47" t="s">
        <v>1289</v>
      </c>
    </row>
    <row r="88" spans="1:20" x14ac:dyDescent="0.25">
      <c r="A88" s="1" t="s">
        <v>2882</v>
      </c>
      <c r="B88" s="1" t="s">
        <v>2948</v>
      </c>
      <c r="C88" s="18">
        <v>44988</v>
      </c>
      <c r="D88" s="8">
        <f>E88+F88</f>
        <v>-175.2</v>
      </c>
      <c r="E88" s="27">
        <v>-20.5</v>
      </c>
      <c r="F88" s="27">
        <v>-154.69999999999999</v>
      </c>
      <c r="G88" s="18">
        <v>44988</v>
      </c>
      <c r="H88" s="1" t="s">
        <v>2895</v>
      </c>
      <c r="I88" s="19">
        <v>1662420</v>
      </c>
      <c r="J88" s="19" t="s">
        <v>1318</v>
      </c>
      <c r="K88" s="19">
        <v>173892</v>
      </c>
      <c r="L88" s="28">
        <v>44992</v>
      </c>
      <c r="M88" s="1" t="s">
        <v>1213</v>
      </c>
      <c r="N88" t="s">
        <v>1301</v>
      </c>
      <c r="P88" s="12">
        <f>VLOOKUP(I88,'ITEM#'!A:D,4,0)</f>
        <v>-77.349999999999994</v>
      </c>
      <c r="Q88" s="11"/>
      <c r="R88" s="13">
        <f t="shared" si="17"/>
        <v>2</v>
      </c>
      <c r="T88" s="47" t="s">
        <v>1289</v>
      </c>
    </row>
    <row r="89" spans="1:20" x14ac:dyDescent="0.25">
      <c r="A89" s="1" t="s">
        <v>2882</v>
      </c>
      <c r="B89" s="1" t="s">
        <v>2948</v>
      </c>
      <c r="C89" s="18">
        <v>44988</v>
      </c>
      <c r="D89" s="8">
        <f>E89+F89</f>
        <v>-96.399999999999991</v>
      </c>
      <c r="E89" s="27">
        <v>-10.55</v>
      </c>
      <c r="F89" s="27">
        <v>-85.85</v>
      </c>
      <c r="G89" s="18">
        <v>44988</v>
      </c>
      <c r="H89" s="1" t="s">
        <v>2895</v>
      </c>
      <c r="I89" s="19">
        <v>1662422</v>
      </c>
      <c r="J89" s="19" t="s">
        <v>1327</v>
      </c>
      <c r="K89" s="19">
        <v>173892</v>
      </c>
      <c r="L89" s="28">
        <v>44992</v>
      </c>
      <c r="M89" s="1" t="s">
        <v>1213</v>
      </c>
      <c r="N89" t="s">
        <v>1301</v>
      </c>
      <c r="P89" s="12">
        <f>VLOOKUP(I89,'ITEM#'!A:D,4,0)</f>
        <v>-85.85</v>
      </c>
      <c r="Q89" s="11"/>
      <c r="R89" s="13">
        <f t="shared" si="17"/>
        <v>1</v>
      </c>
      <c r="T89" s="47" t="s">
        <v>1289</v>
      </c>
    </row>
    <row r="90" spans="1:20" x14ac:dyDescent="0.25">
      <c r="A90" s="1" t="s">
        <v>2882</v>
      </c>
      <c r="B90" s="1" t="s">
        <v>2949</v>
      </c>
      <c r="C90" s="18">
        <v>44988</v>
      </c>
      <c r="D90" s="8">
        <v>-70.62</v>
      </c>
      <c r="E90" s="27">
        <v>0</v>
      </c>
      <c r="F90" s="27">
        <v>-70.62</v>
      </c>
      <c r="G90" s="18">
        <v>44988</v>
      </c>
      <c r="H90" s="1" t="s">
        <v>2896</v>
      </c>
      <c r="I90" s="19">
        <v>1585901</v>
      </c>
      <c r="J90" s="19" t="s">
        <v>1347</v>
      </c>
      <c r="K90" s="19">
        <v>173892</v>
      </c>
      <c r="L90" s="28">
        <v>44992</v>
      </c>
      <c r="M90" s="1" t="s">
        <v>1213</v>
      </c>
      <c r="N90" t="s">
        <v>1291</v>
      </c>
      <c r="P90" s="12">
        <f>VLOOKUP(I90,'ITEM#'!A:D,4,0)</f>
        <v>-70.62</v>
      </c>
      <c r="Q90" s="11"/>
      <c r="R90" s="13">
        <f t="shared" si="17"/>
        <v>1</v>
      </c>
      <c r="T90" s="47" t="s">
        <v>1289</v>
      </c>
    </row>
    <row r="91" spans="1:20" x14ac:dyDescent="0.25">
      <c r="A91" s="1" t="s">
        <v>2882</v>
      </c>
      <c r="B91" s="1" t="s">
        <v>2950</v>
      </c>
      <c r="C91" s="18">
        <v>44988</v>
      </c>
      <c r="D91" s="8">
        <v>-39</v>
      </c>
      <c r="E91" s="27">
        <v>0</v>
      </c>
      <c r="F91" s="27">
        <v>-39</v>
      </c>
      <c r="G91" s="18">
        <v>44988</v>
      </c>
      <c r="H91" s="1" t="s">
        <v>2897</v>
      </c>
      <c r="I91" s="19">
        <v>1529946</v>
      </c>
      <c r="J91" s="19" t="s">
        <v>1306</v>
      </c>
      <c r="K91" s="19">
        <v>173892</v>
      </c>
      <c r="L91" s="28">
        <v>44992</v>
      </c>
      <c r="M91" s="1" t="s">
        <v>1213</v>
      </c>
      <c r="N91" t="s">
        <v>1291</v>
      </c>
      <c r="P91" s="12">
        <f>VLOOKUP(I91,'ITEM#'!A:D,4,0)</f>
        <v>-39</v>
      </c>
      <c r="Q91" s="11"/>
      <c r="R91" s="13">
        <f t="shared" si="17"/>
        <v>1</v>
      </c>
      <c r="T91" s="47" t="s">
        <v>1289</v>
      </c>
    </row>
    <row r="92" spans="1:20" x14ac:dyDescent="0.25">
      <c r="A92" s="1" t="s">
        <v>2882</v>
      </c>
      <c r="B92" s="1" t="s">
        <v>2950</v>
      </c>
      <c r="C92" s="18">
        <v>44988</v>
      </c>
      <c r="D92" s="8">
        <v>-64.47</v>
      </c>
      <c r="E92" s="27">
        <v>0</v>
      </c>
      <c r="F92" s="27">
        <v>-64.47</v>
      </c>
      <c r="G92" s="18">
        <v>44988</v>
      </c>
      <c r="H92" s="1" t="s">
        <v>2897</v>
      </c>
      <c r="I92" s="19">
        <v>1585795</v>
      </c>
      <c r="J92" s="19" t="s">
        <v>1290</v>
      </c>
      <c r="K92" s="19">
        <v>173892</v>
      </c>
      <c r="L92" s="28">
        <v>44992</v>
      </c>
      <c r="M92" s="1" t="s">
        <v>1213</v>
      </c>
      <c r="N92" t="s">
        <v>1291</v>
      </c>
      <c r="P92" s="12">
        <f>VLOOKUP(I92,'ITEM#'!A:D,4,0)</f>
        <v>-64.47</v>
      </c>
      <c r="Q92" s="11"/>
      <c r="R92" s="13">
        <f t="shared" si="17"/>
        <v>1</v>
      </c>
      <c r="T92" s="47" t="s">
        <v>1289</v>
      </c>
    </row>
    <row r="93" spans="1:20" x14ac:dyDescent="0.25">
      <c r="A93" s="1" t="s">
        <v>2882</v>
      </c>
      <c r="B93" s="1" t="s">
        <v>2951</v>
      </c>
      <c r="C93" s="18">
        <v>44988</v>
      </c>
      <c r="D93" s="8">
        <f>E93+F93</f>
        <v>-87.6</v>
      </c>
      <c r="E93" s="27">
        <v>-10.25</v>
      </c>
      <c r="F93" s="27">
        <v>-77.349999999999994</v>
      </c>
      <c r="G93" s="18">
        <v>44988</v>
      </c>
      <c r="H93" s="1" t="s">
        <v>2898</v>
      </c>
      <c r="I93" s="19">
        <v>1662420</v>
      </c>
      <c r="J93" s="19" t="s">
        <v>1318</v>
      </c>
      <c r="K93" s="19">
        <v>173892</v>
      </c>
      <c r="L93" s="28">
        <v>44992</v>
      </c>
      <c r="M93" s="1" t="s">
        <v>1213</v>
      </c>
      <c r="N93" t="s">
        <v>1301</v>
      </c>
      <c r="P93" s="12">
        <f>VLOOKUP(I93,'ITEM#'!A:D,4,0)</f>
        <v>-77.349999999999994</v>
      </c>
      <c r="Q93" s="11"/>
      <c r="R93" s="13">
        <f t="shared" si="17"/>
        <v>1</v>
      </c>
      <c r="T93" s="47" t="s">
        <v>1289</v>
      </c>
    </row>
    <row r="94" spans="1:20" x14ac:dyDescent="0.25">
      <c r="A94" s="1" t="s">
        <v>2882</v>
      </c>
      <c r="B94" s="1" t="s">
        <v>2951</v>
      </c>
      <c r="C94" s="18">
        <v>44988</v>
      </c>
      <c r="D94" s="8">
        <f>E94+F94</f>
        <v>-96.399999999999991</v>
      </c>
      <c r="E94" s="27">
        <v>-10.55</v>
      </c>
      <c r="F94" s="27">
        <v>-85.85</v>
      </c>
      <c r="G94" s="18">
        <v>44988</v>
      </c>
      <c r="H94" s="1" t="s">
        <v>2898</v>
      </c>
      <c r="I94" s="19">
        <v>1662421</v>
      </c>
      <c r="J94" s="19" t="s">
        <v>1300</v>
      </c>
      <c r="K94" s="19">
        <v>173892</v>
      </c>
      <c r="L94" s="28">
        <v>44992</v>
      </c>
      <c r="M94" s="1" t="s">
        <v>1213</v>
      </c>
      <c r="N94" t="s">
        <v>1301</v>
      </c>
      <c r="P94" s="12">
        <f>VLOOKUP(I94,'ITEM#'!A:D,4,0)</f>
        <v>-85.85</v>
      </c>
      <c r="Q94" s="11"/>
      <c r="R94" s="13">
        <f t="shared" si="17"/>
        <v>1</v>
      </c>
      <c r="T94" s="47" t="s">
        <v>1289</v>
      </c>
    </row>
    <row r="95" spans="1:20" x14ac:dyDescent="0.25">
      <c r="A95" s="1" t="s">
        <v>2882</v>
      </c>
      <c r="B95" s="1" t="s">
        <v>2952</v>
      </c>
      <c r="C95" s="18">
        <v>44988</v>
      </c>
      <c r="D95" s="8">
        <v>-25.55</v>
      </c>
      <c r="E95" s="27">
        <v>0</v>
      </c>
      <c r="F95" s="27">
        <v>-25.55</v>
      </c>
      <c r="G95" s="18">
        <v>44988</v>
      </c>
      <c r="H95" s="1" t="s">
        <v>2899</v>
      </c>
      <c r="I95" s="19">
        <v>1516597</v>
      </c>
      <c r="J95" s="19" t="s">
        <v>1303</v>
      </c>
      <c r="K95" s="19">
        <v>173892</v>
      </c>
      <c r="L95" s="28">
        <v>44992</v>
      </c>
      <c r="M95" s="1" t="s">
        <v>1213</v>
      </c>
      <c r="N95" t="s">
        <v>1291</v>
      </c>
      <c r="P95" s="12">
        <f>VLOOKUP(I95,'ITEM#'!A:D,4,0)</f>
        <v>-25.55</v>
      </c>
      <c r="Q95" s="11"/>
      <c r="R95" s="13">
        <f t="shared" si="17"/>
        <v>1</v>
      </c>
      <c r="T95" s="47" t="s">
        <v>1289</v>
      </c>
    </row>
    <row r="96" spans="1:20" x14ac:dyDescent="0.25">
      <c r="A96" s="1" t="s">
        <v>2882</v>
      </c>
      <c r="B96" s="1" t="s">
        <v>2953</v>
      </c>
      <c r="C96" s="18">
        <v>44988</v>
      </c>
      <c r="D96" s="8">
        <f>E96+F96</f>
        <v>-126.12</v>
      </c>
      <c r="E96" s="27">
        <v>-31.32</v>
      </c>
      <c r="F96" s="27">
        <v>-94.8</v>
      </c>
      <c r="G96" s="18">
        <v>44988</v>
      </c>
      <c r="H96" s="1" t="s">
        <v>2900</v>
      </c>
      <c r="I96" s="19">
        <v>1540784</v>
      </c>
      <c r="J96" s="19" t="s">
        <v>1297</v>
      </c>
      <c r="K96" s="19">
        <v>173892</v>
      </c>
      <c r="L96" s="28">
        <v>44992</v>
      </c>
      <c r="M96" s="1" t="s">
        <v>1213</v>
      </c>
      <c r="N96" t="s">
        <v>1298</v>
      </c>
      <c r="P96" s="12">
        <f>VLOOKUP(I96,'ITEM#'!A:D,4,0)</f>
        <v>-31.6</v>
      </c>
      <c r="Q96" s="11"/>
      <c r="R96" s="13">
        <f t="shared" si="17"/>
        <v>2.9999999999999996</v>
      </c>
      <c r="T96" s="47" t="s">
        <v>1289</v>
      </c>
    </row>
    <row r="97" spans="1:20" x14ac:dyDescent="0.25">
      <c r="A97" s="1" t="s">
        <v>2882</v>
      </c>
      <c r="B97" s="1" t="s">
        <v>2953</v>
      </c>
      <c r="C97" s="18">
        <v>44988</v>
      </c>
      <c r="D97" s="8">
        <f>E97+F97</f>
        <v>-87.6</v>
      </c>
      <c r="E97" s="27">
        <v>-10.25</v>
      </c>
      <c r="F97" s="27">
        <v>-77.349999999999994</v>
      </c>
      <c r="G97" s="18">
        <v>44988</v>
      </c>
      <c r="H97" s="1" t="s">
        <v>2900</v>
      </c>
      <c r="I97" s="19">
        <v>1662420</v>
      </c>
      <c r="J97" s="19" t="s">
        <v>1318</v>
      </c>
      <c r="K97" s="19">
        <v>173892</v>
      </c>
      <c r="L97" s="28">
        <v>44992</v>
      </c>
      <c r="M97" s="1" t="s">
        <v>1213</v>
      </c>
      <c r="N97" t="s">
        <v>1301</v>
      </c>
      <c r="P97" s="12">
        <f>VLOOKUP(I97,'ITEM#'!A:D,4,0)</f>
        <v>-77.349999999999994</v>
      </c>
      <c r="Q97" s="11"/>
      <c r="R97" s="13">
        <f t="shared" si="17"/>
        <v>1</v>
      </c>
      <c r="T97" s="47" t="s">
        <v>1289</v>
      </c>
    </row>
    <row r="98" spans="1:20" x14ac:dyDescent="0.25">
      <c r="A98" s="1" t="s">
        <v>2901</v>
      </c>
      <c r="B98" s="1" t="s">
        <v>2954</v>
      </c>
      <c r="C98" s="18">
        <v>44991</v>
      </c>
      <c r="D98" s="8">
        <v>-79.67</v>
      </c>
      <c r="E98" s="27">
        <v>-24.54</v>
      </c>
      <c r="F98" s="27">
        <v>-55.13</v>
      </c>
      <c r="G98" s="18">
        <v>44991</v>
      </c>
      <c r="H98" s="1" t="s">
        <v>2902</v>
      </c>
      <c r="I98" s="19">
        <v>1339333</v>
      </c>
      <c r="J98" s="19" t="s">
        <v>1337</v>
      </c>
      <c r="K98" s="19">
        <v>12213963</v>
      </c>
      <c r="L98" s="28">
        <v>44993</v>
      </c>
      <c r="M98" s="1" t="s">
        <v>187</v>
      </c>
      <c r="N98" t="s">
        <v>1301</v>
      </c>
      <c r="P98" s="12">
        <f>VLOOKUP(I98,'ITEM#'!A:D,4,0)</f>
        <v>-55.13</v>
      </c>
      <c r="Q98" s="11"/>
      <c r="R98" s="13">
        <f t="shared" si="10"/>
        <v>1</v>
      </c>
      <c r="T98" s="47" t="s">
        <v>1289</v>
      </c>
    </row>
    <row r="99" spans="1:20" x14ac:dyDescent="0.25">
      <c r="A99" s="1" t="s">
        <v>2901</v>
      </c>
      <c r="B99" s="1" t="s">
        <v>2955</v>
      </c>
      <c r="C99" s="18">
        <v>44991</v>
      </c>
      <c r="D99" s="8">
        <v>-25.55</v>
      </c>
      <c r="E99" s="27">
        <v>0</v>
      </c>
      <c r="F99" s="27">
        <v>-25.55</v>
      </c>
      <c r="G99" s="18">
        <v>44991</v>
      </c>
      <c r="H99" s="1" t="s">
        <v>2903</v>
      </c>
      <c r="I99" s="19">
        <v>1516592</v>
      </c>
      <c r="J99" s="19" t="s">
        <v>1299</v>
      </c>
      <c r="K99" s="19">
        <v>173897</v>
      </c>
      <c r="L99" s="28">
        <v>44993</v>
      </c>
      <c r="M99" s="1" t="s">
        <v>1213</v>
      </c>
      <c r="N99" t="s">
        <v>1291</v>
      </c>
      <c r="P99" s="12">
        <f>VLOOKUP(I99,'ITEM#'!A:D,4,0)</f>
        <v>-25.55</v>
      </c>
      <c r="Q99" s="11"/>
      <c r="R99" s="13">
        <f t="shared" si="10"/>
        <v>1</v>
      </c>
      <c r="T99" s="47" t="s">
        <v>1289</v>
      </c>
    </row>
    <row r="100" spans="1:20" x14ac:dyDescent="0.25">
      <c r="A100" s="1" t="s">
        <v>2901</v>
      </c>
      <c r="B100" s="1" t="s">
        <v>2956</v>
      </c>
      <c r="C100" s="18">
        <v>44991</v>
      </c>
      <c r="D100" s="8">
        <v>-42.07</v>
      </c>
      <c r="E100" s="27">
        <v>0</v>
      </c>
      <c r="F100" s="27">
        <v>-42.07</v>
      </c>
      <c r="G100" s="18">
        <v>44991</v>
      </c>
      <c r="H100" s="1" t="s">
        <v>2904</v>
      </c>
      <c r="I100" s="19">
        <v>1514684</v>
      </c>
      <c r="J100" s="19" t="s">
        <v>1324</v>
      </c>
      <c r="K100" s="19">
        <v>173897</v>
      </c>
      <c r="L100" s="28">
        <v>44993</v>
      </c>
      <c r="M100" s="1" t="s">
        <v>1213</v>
      </c>
      <c r="N100" t="s">
        <v>1291</v>
      </c>
      <c r="P100" s="12">
        <f>VLOOKUP(I100,'ITEM#'!A:D,4,0)</f>
        <v>-42.07</v>
      </c>
      <c r="Q100" s="11"/>
      <c r="R100" s="13">
        <f t="shared" si="10"/>
        <v>1</v>
      </c>
      <c r="T100" s="47" t="s">
        <v>1289</v>
      </c>
    </row>
    <row r="101" spans="1:20" x14ac:dyDescent="0.25">
      <c r="A101" s="1" t="s">
        <v>2901</v>
      </c>
      <c r="B101" s="1" t="s">
        <v>2957</v>
      </c>
      <c r="C101" s="18">
        <v>44991</v>
      </c>
      <c r="D101" s="8">
        <v>-96.4</v>
      </c>
      <c r="E101" s="27">
        <v>-10.55</v>
      </c>
      <c r="F101" s="27">
        <v>-85.85</v>
      </c>
      <c r="G101" s="18">
        <v>44991</v>
      </c>
      <c r="H101" s="1" t="s">
        <v>2905</v>
      </c>
      <c r="I101" s="19">
        <v>1662421</v>
      </c>
      <c r="J101" s="19" t="s">
        <v>1300</v>
      </c>
      <c r="K101" s="19">
        <v>173897</v>
      </c>
      <c r="L101" s="28">
        <v>44993</v>
      </c>
      <c r="M101" s="1" t="s">
        <v>1213</v>
      </c>
      <c r="N101" t="s">
        <v>1301</v>
      </c>
      <c r="P101" s="12">
        <f>VLOOKUP(I101,'ITEM#'!A:D,4,0)</f>
        <v>-85.85</v>
      </c>
      <c r="Q101" s="11"/>
      <c r="R101" s="13">
        <f t="shared" si="10"/>
        <v>1</v>
      </c>
      <c r="T101" s="47" t="s">
        <v>1289</v>
      </c>
    </row>
    <row r="102" spans="1:20" x14ac:dyDescent="0.25">
      <c r="A102" s="1" t="s">
        <v>2901</v>
      </c>
      <c r="B102" s="1" t="s">
        <v>2958</v>
      </c>
      <c r="C102" s="18">
        <v>44991</v>
      </c>
      <c r="D102" s="8">
        <v>-39</v>
      </c>
      <c r="E102" s="27">
        <v>0</v>
      </c>
      <c r="F102" s="27">
        <v>-39</v>
      </c>
      <c r="G102" s="18">
        <v>44991</v>
      </c>
      <c r="H102" s="1" t="s">
        <v>2906</v>
      </c>
      <c r="I102" s="19">
        <v>1529946</v>
      </c>
      <c r="J102" s="19" t="s">
        <v>1306</v>
      </c>
      <c r="K102" s="19">
        <v>173897</v>
      </c>
      <c r="L102" s="28">
        <v>44993</v>
      </c>
      <c r="M102" s="1" t="s">
        <v>1213</v>
      </c>
      <c r="N102" t="s">
        <v>1291</v>
      </c>
      <c r="P102" s="12">
        <f>VLOOKUP(I102,'ITEM#'!A:D,4,0)</f>
        <v>-39</v>
      </c>
      <c r="Q102" s="11"/>
      <c r="R102" s="13">
        <f t="shared" si="10"/>
        <v>1</v>
      </c>
      <c r="T102" s="47" t="s">
        <v>1289</v>
      </c>
    </row>
    <row r="103" spans="1:20" x14ac:dyDescent="0.25">
      <c r="A103" s="1" t="s">
        <v>2901</v>
      </c>
      <c r="B103" s="1" t="s">
        <v>2959</v>
      </c>
      <c r="C103" s="18">
        <v>44991</v>
      </c>
      <c r="D103" s="8">
        <v>-64.47</v>
      </c>
      <c r="E103" s="27">
        <v>0</v>
      </c>
      <c r="F103" s="27">
        <v>-64.47</v>
      </c>
      <c r="G103" s="18">
        <v>44991</v>
      </c>
      <c r="H103" s="1" t="s">
        <v>2907</v>
      </c>
      <c r="I103" s="19">
        <v>1585796</v>
      </c>
      <c r="J103" s="19" t="s">
        <v>1309</v>
      </c>
      <c r="K103" s="19">
        <v>173897</v>
      </c>
      <c r="L103" s="28">
        <v>44993</v>
      </c>
      <c r="M103" s="1" t="s">
        <v>1213</v>
      </c>
      <c r="N103" t="s">
        <v>1291</v>
      </c>
      <c r="P103" s="12">
        <f>VLOOKUP(I103,'ITEM#'!A:D,4,0)</f>
        <v>-64.47</v>
      </c>
      <c r="Q103" s="11"/>
      <c r="R103" s="13">
        <f t="shared" ref="R103:R120" si="18">F103/P103</f>
        <v>1</v>
      </c>
      <c r="T103" s="47" t="s">
        <v>1289</v>
      </c>
    </row>
    <row r="104" spans="1:20" x14ac:dyDescent="0.25">
      <c r="A104" s="1" t="s">
        <v>2901</v>
      </c>
      <c r="B104" s="1" t="s">
        <v>2960</v>
      </c>
      <c r="C104" s="18">
        <v>44991</v>
      </c>
      <c r="D104" s="8">
        <v>-42.07</v>
      </c>
      <c r="E104" s="27">
        <v>0</v>
      </c>
      <c r="F104" s="27">
        <v>-42.07</v>
      </c>
      <c r="G104" s="18">
        <v>44991</v>
      </c>
      <c r="H104" s="1" t="s">
        <v>2908</v>
      </c>
      <c r="I104" s="19">
        <v>1514684</v>
      </c>
      <c r="J104" s="19" t="s">
        <v>1324</v>
      </c>
      <c r="K104" s="19">
        <v>173897</v>
      </c>
      <c r="L104" s="28">
        <v>44993</v>
      </c>
      <c r="M104" s="1" t="s">
        <v>1213</v>
      </c>
      <c r="N104" t="s">
        <v>1291</v>
      </c>
      <c r="P104" s="12">
        <f>VLOOKUP(I104,'ITEM#'!A:D,4,0)</f>
        <v>-42.07</v>
      </c>
      <c r="Q104" s="11"/>
      <c r="R104" s="13">
        <f t="shared" si="18"/>
        <v>1</v>
      </c>
      <c r="T104" s="47" t="s">
        <v>1289</v>
      </c>
    </row>
    <row r="105" spans="1:20" x14ac:dyDescent="0.25">
      <c r="A105" s="1" t="s">
        <v>2901</v>
      </c>
      <c r="B105" s="1" t="s">
        <v>2961</v>
      </c>
      <c r="C105" s="18">
        <v>44991</v>
      </c>
      <c r="D105" s="8">
        <v>-42.07</v>
      </c>
      <c r="E105" s="27">
        <v>0</v>
      </c>
      <c r="F105" s="27">
        <v>-42.07</v>
      </c>
      <c r="G105" s="18">
        <v>44991</v>
      </c>
      <c r="H105" s="1" t="s">
        <v>2909</v>
      </c>
      <c r="I105" s="19">
        <v>1514691</v>
      </c>
      <c r="J105" s="19" t="s">
        <v>1293</v>
      </c>
      <c r="K105" s="19">
        <v>173897</v>
      </c>
      <c r="L105" s="28">
        <v>44993</v>
      </c>
      <c r="M105" s="1" t="s">
        <v>1213</v>
      </c>
      <c r="N105" t="s">
        <v>1291</v>
      </c>
      <c r="P105" s="12">
        <f>VLOOKUP(I105,'ITEM#'!A:D,4,0)</f>
        <v>-42.07</v>
      </c>
      <c r="Q105" s="11"/>
      <c r="R105" s="13">
        <f t="shared" si="18"/>
        <v>1</v>
      </c>
      <c r="T105" s="47" t="s">
        <v>1289</v>
      </c>
    </row>
    <row r="106" spans="1:20" x14ac:dyDescent="0.25">
      <c r="A106" s="1" t="s">
        <v>2901</v>
      </c>
      <c r="B106" s="1" t="s">
        <v>2961</v>
      </c>
      <c r="C106" s="18">
        <v>44991</v>
      </c>
      <c r="D106" s="8">
        <v>-70.62</v>
      </c>
      <c r="E106" s="27">
        <v>0</v>
      </c>
      <c r="F106" s="27">
        <v>-70.62</v>
      </c>
      <c r="G106" s="18">
        <v>44991</v>
      </c>
      <c r="H106" s="1" t="s">
        <v>2909</v>
      </c>
      <c r="I106" s="19">
        <v>1585901</v>
      </c>
      <c r="J106" s="19" t="s">
        <v>1347</v>
      </c>
      <c r="K106" s="19">
        <v>173897</v>
      </c>
      <c r="L106" s="28">
        <v>44993</v>
      </c>
      <c r="M106" s="1" t="s">
        <v>1213</v>
      </c>
      <c r="N106" t="s">
        <v>1291</v>
      </c>
      <c r="P106" s="12">
        <f>VLOOKUP(I106,'ITEM#'!A:D,4,0)</f>
        <v>-70.62</v>
      </c>
      <c r="Q106" s="11"/>
      <c r="R106" s="13">
        <f t="shared" si="18"/>
        <v>1</v>
      </c>
      <c r="T106" s="47" t="s">
        <v>1289</v>
      </c>
    </row>
    <row r="107" spans="1:20" x14ac:dyDescent="0.25">
      <c r="A107" s="1" t="s">
        <v>2901</v>
      </c>
      <c r="B107" s="1" t="s">
        <v>2962</v>
      </c>
      <c r="C107" s="18">
        <v>44991</v>
      </c>
      <c r="D107" s="8">
        <v>-70.62</v>
      </c>
      <c r="E107" s="27">
        <v>0</v>
      </c>
      <c r="F107" s="27">
        <v>-70.62</v>
      </c>
      <c r="G107" s="18">
        <v>44991</v>
      </c>
      <c r="H107" s="1" t="s">
        <v>2910</v>
      </c>
      <c r="I107" s="19">
        <v>1585901</v>
      </c>
      <c r="J107" s="19" t="s">
        <v>1347</v>
      </c>
      <c r="K107" s="19">
        <v>173897</v>
      </c>
      <c r="L107" s="28">
        <v>44993</v>
      </c>
      <c r="M107" s="1" t="s">
        <v>1213</v>
      </c>
      <c r="N107" t="s">
        <v>1291</v>
      </c>
      <c r="P107" s="12">
        <f>VLOOKUP(I107,'ITEM#'!A:D,4,0)</f>
        <v>-70.62</v>
      </c>
      <c r="Q107" s="11"/>
      <c r="R107" s="13">
        <f t="shared" si="18"/>
        <v>1</v>
      </c>
      <c r="T107" s="47" t="s">
        <v>1289</v>
      </c>
    </row>
    <row r="108" spans="1:20" x14ac:dyDescent="0.25">
      <c r="A108" s="1" t="s">
        <v>2901</v>
      </c>
      <c r="B108" s="1" t="s">
        <v>2963</v>
      </c>
      <c r="C108" s="18">
        <v>44991</v>
      </c>
      <c r="D108" s="8">
        <v>-25.55</v>
      </c>
      <c r="E108" s="27">
        <v>0</v>
      </c>
      <c r="F108" s="27">
        <v>-25.55</v>
      </c>
      <c r="G108" s="18">
        <v>44991</v>
      </c>
      <c r="H108" s="1" t="s">
        <v>2911</v>
      </c>
      <c r="I108" s="19">
        <v>1516594</v>
      </c>
      <c r="J108" s="19" t="s">
        <v>1313</v>
      </c>
      <c r="K108" s="19">
        <v>173897</v>
      </c>
      <c r="L108" s="28">
        <v>44993</v>
      </c>
      <c r="M108" s="1" t="s">
        <v>1213</v>
      </c>
      <c r="N108" t="s">
        <v>1291</v>
      </c>
      <c r="P108" s="12">
        <f>VLOOKUP(I108,'ITEM#'!A:D,4,0)</f>
        <v>-25.55</v>
      </c>
      <c r="Q108" s="11"/>
      <c r="R108" s="13">
        <f t="shared" si="18"/>
        <v>1</v>
      </c>
      <c r="T108" s="47" t="s">
        <v>1289</v>
      </c>
    </row>
    <row r="109" spans="1:20" x14ac:dyDescent="0.25">
      <c r="A109" s="1" t="s">
        <v>2901</v>
      </c>
      <c r="B109" s="1" t="s">
        <v>2964</v>
      </c>
      <c r="C109" s="18">
        <v>44991</v>
      </c>
      <c r="D109" s="8">
        <v>-96.4</v>
      </c>
      <c r="E109" s="27">
        <v>-10.55</v>
      </c>
      <c r="F109" s="27">
        <v>-85.85</v>
      </c>
      <c r="G109" s="18">
        <v>44991</v>
      </c>
      <c r="H109" s="1" t="s">
        <v>2912</v>
      </c>
      <c r="I109" s="19">
        <v>1662421</v>
      </c>
      <c r="J109" s="19" t="s">
        <v>1300</v>
      </c>
      <c r="K109" s="19">
        <v>173897</v>
      </c>
      <c r="L109" s="28">
        <v>44993</v>
      </c>
      <c r="M109" s="1" t="s">
        <v>1213</v>
      </c>
      <c r="N109" t="s">
        <v>1301</v>
      </c>
      <c r="P109" s="12">
        <f>VLOOKUP(I109,'ITEM#'!A:D,4,0)</f>
        <v>-85.85</v>
      </c>
      <c r="Q109" s="11"/>
      <c r="R109" s="13">
        <f t="shared" si="18"/>
        <v>1</v>
      </c>
      <c r="T109" s="47" t="s">
        <v>1289</v>
      </c>
    </row>
    <row r="110" spans="1:20" x14ac:dyDescent="0.25">
      <c r="A110" s="1" t="s">
        <v>2901</v>
      </c>
      <c r="B110" s="1" t="s">
        <v>2965</v>
      </c>
      <c r="C110" s="18">
        <v>44991</v>
      </c>
      <c r="D110" s="8">
        <v>-96.4</v>
      </c>
      <c r="E110" s="27">
        <v>-10.55</v>
      </c>
      <c r="F110" s="27">
        <v>-85.85</v>
      </c>
      <c r="G110" s="18">
        <v>44991</v>
      </c>
      <c r="H110" s="1" t="s">
        <v>2913</v>
      </c>
      <c r="I110" s="19">
        <v>1662422</v>
      </c>
      <c r="J110" s="19" t="s">
        <v>1327</v>
      </c>
      <c r="K110" s="19">
        <v>173897</v>
      </c>
      <c r="L110" s="28">
        <v>44993</v>
      </c>
      <c r="M110" s="1" t="s">
        <v>1213</v>
      </c>
      <c r="N110" t="s">
        <v>1301</v>
      </c>
      <c r="P110" s="12">
        <f>VLOOKUP(I110,'ITEM#'!A:D,4,0)</f>
        <v>-85.85</v>
      </c>
      <c r="Q110" s="11"/>
      <c r="R110" s="13">
        <f t="shared" si="18"/>
        <v>1</v>
      </c>
      <c r="T110" s="47" t="s">
        <v>1289</v>
      </c>
    </row>
    <row r="111" spans="1:20" x14ac:dyDescent="0.25">
      <c r="A111" s="1" t="s">
        <v>2901</v>
      </c>
      <c r="B111" s="1" t="s">
        <v>2966</v>
      </c>
      <c r="C111" s="18">
        <v>44991</v>
      </c>
      <c r="D111" s="8">
        <f>E111+F111</f>
        <v>-87.6</v>
      </c>
      <c r="E111" s="27">
        <v>-10.25</v>
      </c>
      <c r="F111" s="27">
        <v>-77.349999999999994</v>
      </c>
      <c r="G111" s="18">
        <v>44991</v>
      </c>
      <c r="H111" s="1" t="s">
        <v>2914</v>
      </c>
      <c r="I111" s="19">
        <v>1662420</v>
      </c>
      <c r="J111" s="19" t="s">
        <v>1318</v>
      </c>
      <c r="K111" s="19">
        <v>173897</v>
      </c>
      <c r="L111" s="28">
        <v>44993</v>
      </c>
      <c r="M111" s="1" t="s">
        <v>1213</v>
      </c>
      <c r="N111" t="s">
        <v>1301</v>
      </c>
      <c r="P111" s="12">
        <f>VLOOKUP(I111,'ITEM#'!A:D,4,0)</f>
        <v>-77.349999999999994</v>
      </c>
      <c r="Q111" s="11"/>
      <c r="R111" s="13">
        <f t="shared" si="18"/>
        <v>1</v>
      </c>
      <c r="T111" s="47" t="s">
        <v>1289</v>
      </c>
    </row>
    <row r="112" spans="1:20" x14ac:dyDescent="0.25">
      <c r="A112" s="1" t="s">
        <v>2901</v>
      </c>
      <c r="B112" s="1" t="s">
        <v>2966</v>
      </c>
      <c r="C112" s="18">
        <v>44991</v>
      </c>
      <c r="D112" s="8">
        <f>E112+F112</f>
        <v>-192.79999999999998</v>
      </c>
      <c r="E112" s="27">
        <v>-21.1</v>
      </c>
      <c r="F112" s="27">
        <v>-171.7</v>
      </c>
      <c r="G112" s="18">
        <v>44991</v>
      </c>
      <c r="H112" s="1" t="s">
        <v>2914</v>
      </c>
      <c r="I112" s="19">
        <v>1662421</v>
      </c>
      <c r="J112" s="19" t="s">
        <v>1300</v>
      </c>
      <c r="K112" s="19">
        <v>173897</v>
      </c>
      <c r="L112" s="28">
        <v>44993</v>
      </c>
      <c r="M112" s="1" t="s">
        <v>1213</v>
      </c>
      <c r="N112" t="s">
        <v>1301</v>
      </c>
      <c r="P112" s="12">
        <f>VLOOKUP(I112,'ITEM#'!A:D,4,0)</f>
        <v>-85.85</v>
      </c>
      <c r="Q112" s="11"/>
      <c r="R112" s="13">
        <f t="shared" si="18"/>
        <v>2</v>
      </c>
      <c r="T112" s="47" t="s">
        <v>1289</v>
      </c>
    </row>
    <row r="113" spans="1:20" x14ac:dyDescent="0.25">
      <c r="A113" s="1" t="s">
        <v>2901</v>
      </c>
      <c r="B113" s="1" t="s">
        <v>2967</v>
      </c>
      <c r="C113" s="18">
        <v>44991</v>
      </c>
      <c r="D113" s="8">
        <v>-87.6</v>
      </c>
      <c r="E113" s="27">
        <v>-10.25</v>
      </c>
      <c r="F113" s="27">
        <v>-77.349999999999994</v>
      </c>
      <c r="G113" s="18">
        <v>44991</v>
      </c>
      <c r="H113" s="1" t="s">
        <v>2915</v>
      </c>
      <c r="I113" s="19">
        <v>1662420</v>
      </c>
      <c r="J113" s="19" t="s">
        <v>1318</v>
      </c>
      <c r="K113" s="19">
        <v>173897</v>
      </c>
      <c r="L113" s="28">
        <v>44993</v>
      </c>
      <c r="M113" s="1" t="s">
        <v>1213</v>
      </c>
      <c r="N113" t="s">
        <v>1301</v>
      </c>
      <c r="P113" s="12">
        <f>VLOOKUP(I113,'ITEM#'!A:D,4,0)</f>
        <v>-77.349999999999994</v>
      </c>
      <c r="Q113" s="11"/>
      <c r="R113" s="13">
        <f t="shared" si="18"/>
        <v>1</v>
      </c>
      <c r="T113" s="47" t="s">
        <v>1289</v>
      </c>
    </row>
    <row r="114" spans="1:20" x14ac:dyDescent="0.25">
      <c r="A114" s="1" t="s">
        <v>2901</v>
      </c>
      <c r="B114" s="1" t="s">
        <v>2968</v>
      </c>
      <c r="C114" s="18">
        <v>44991</v>
      </c>
      <c r="D114" s="8">
        <v>-87.6</v>
      </c>
      <c r="E114" s="27">
        <v>-10.25</v>
      </c>
      <c r="F114" s="27">
        <v>-77.349999999999994</v>
      </c>
      <c r="G114" s="18">
        <v>44991</v>
      </c>
      <c r="H114" s="1" t="s">
        <v>2916</v>
      </c>
      <c r="I114" s="19">
        <v>1662420</v>
      </c>
      <c r="J114" s="19" t="s">
        <v>1318</v>
      </c>
      <c r="K114" s="19">
        <v>173897</v>
      </c>
      <c r="L114" s="28">
        <v>44993</v>
      </c>
      <c r="M114" s="1" t="s">
        <v>1213</v>
      </c>
      <c r="N114" t="s">
        <v>1301</v>
      </c>
      <c r="P114" s="12">
        <f>VLOOKUP(I114,'ITEM#'!A:D,4,0)</f>
        <v>-77.349999999999994</v>
      </c>
      <c r="Q114" s="11"/>
      <c r="R114" s="13">
        <f t="shared" si="18"/>
        <v>1</v>
      </c>
      <c r="T114" s="47" t="s">
        <v>1289</v>
      </c>
    </row>
    <row r="115" spans="1:20" x14ac:dyDescent="0.25">
      <c r="A115" s="1" t="s">
        <v>2901</v>
      </c>
      <c r="B115" s="1" t="s">
        <v>2969</v>
      </c>
      <c r="C115" s="18">
        <v>44991</v>
      </c>
      <c r="D115" s="8">
        <f>E115+F115</f>
        <v>-42.04</v>
      </c>
      <c r="E115" s="27">
        <v>-10.44</v>
      </c>
      <c r="F115" s="27">
        <v>-31.6</v>
      </c>
      <c r="G115" s="18">
        <v>44991</v>
      </c>
      <c r="H115" s="1" t="s">
        <v>2917</v>
      </c>
      <c r="I115" s="19">
        <v>1540785</v>
      </c>
      <c r="J115" s="19" t="s">
        <v>1328</v>
      </c>
      <c r="K115" s="19">
        <v>173897</v>
      </c>
      <c r="L115" s="28">
        <v>44993</v>
      </c>
      <c r="M115" s="1" t="s">
        <v>1213</v>
      </c>
      <c r="N115" t="s">
        <v>1298</v>
      </c>
      <c r="P115" s="12">
        <f>VLOOKUP(I115,'ITEM#'!A:D,4,0)</f>
        <v>-31.6</v>
      </c>
      <c r="Q115" s="11"/>
      <c r="R115" s="13">
        <f t="shared" si="18"/>
        <v>1</v>
      </c>
      <c r="T115" s="47" t="s">
        <v>1289</v>
      </c>
    </row>
    <row r="116" spans="1:20" x14ac:dyDescent="0.25">
      <c r="A116" s="1" t="s">
        <v>2901</v>
      </c>
      <c r="B116" s="1" t="s">
        <v>2969</v>
      </c>
      <c r="C116" s="18">
        <v>44991</v>
      </c>
      <c r="D116" s="8">
        <f t="shared" ref="D116:D117" si="19">E116+F116</f>
        <v>-42.04</v>
      </c>
      <c r="E116" s="27">
        <v>-10.44</v>
      </c>
      <c r="F116" s="27">
        <v>-31.6</v>
      </c>
      <c r="G116" s="18">
        <v>44991</v>
      </c>
      <c r="H116" s="1" t="s">
        <v>2917</v>
      </c>
      <c r="I116" s="19">
        <v>1593358</v>
      </c>
      <c r="J116" s="19" t="s">
        <v>1322</v>
      </c>
      <c r="K116" s="19">
        <v>173897</v>
      </c>
      <c r="L116" s="28">
        <v>44993</v>
      </c>
      <c r="M116" s="1" t="s">
        <v>1213</v>
      </c>
      <c r="N116" t="s">
        <v>1298</v>
      </c>
      <c r="P116" s="12">
        <f>VLOOKUP(I116,'ITEM#'!A:D,4,0)</f>
        <v>-31.6</v>
      </c>
      <c r="Q116" s="11"/>
      <c r="R116" s="13">
        <f t="shared" si="18"/>
        <v>1</v>
      </c>
      <c r="T116" s="47" t="s">
        <v>1289</v>
      </c>
    </row>
    <row r="117" spans="1:20" x14ac:dyDescent="0.25">
      <c r="A117" s="1" t="s">
        <v>2901</v>
      </c>
      <c r="B117" s="1" t="s">
        <v>2969</v>
      </c>
      <c r="C117" s="18">
        <v>44991</v>
      </c>
      <c r="D117" s="8">
        <f t="shared" si="19"/>
        <v>-87.6</v>
      </c>
      <c r="E117" s="27">
        <v>-10.25</v>
      </c>
      <c r="F117" s="27">
        <v>-77.349999999999994</v>
      </c>
      <c r="G117" s="18">
        <v>44991</v>
      </c>
      <c r="H117" s="1" t="s">
        <v>2917</v>
      </c>
      <c r="I117" s="19">
        <v>1662420</v>
      </c>
      <c r="J117" s="19" t="s">
        <v>1318</v>
      </c>
      <c r="K117" s="19">
        <v>173897</v>
      </c>
      <c r="L117" s="28">
        <v>44993</v>
      </c>
      <c r="M117" s="1" t="s">
        <v>1213</v>
      </c>
      <c r="N117" t="s">
        <v>1301</v>
      </c>
      <c r="P117" s="12">
        <f>VLOOKUP(I117,'ITEM#'!A:D,4,0)</f>
        <v>-77.349999999999994</v>
      </c>
      <c r="Q117" s="11"/>
      <c r="R117" s="13">
        <f t="shared" si="18"/>
        <v>1</v>
      </c>
      <c r="T117" s="47" t="s">
        <v>1289</v>
      </c>
    </row>
    <row r="118" spans="1:20" x14ac:dyDescent="0.25">
      <c r="A118" s="1" t="s">
        <v>2901</v>
      </c>
      <c r="B118" s="1" t="s">
        <v>2970</v>
      </c>
      <c r="C118" s="18">
        <v>44991</v>
      </c>
      <c r="D118" s="8">
        <v>-25.55</v>
      </c>
      <c r="E118" s="27">
        <v>0</v>
      </c>
      <c r="F118" s="27">
        <v>-25.55</v>
      </c>
      <c r="G118" s="18">
        <v>44991</v>
      </c>
      <c r="H118" s="1" t="s">
        <v>2918</v>
      </c>
      <c r="I118" s="19">
        <v>1516597</v>
      </c>
      <c r="J118" s="19" t="s">
        <v>1303</v>
      </c>
      <c r="K118" s="19">
        <v>173897</v>
      </c>
      <c r="L118" s="28">
        <v>44993</v>
      </c>
      <c r="M118" s="1" t="s">
        <v>1213</v>
      </c>
      <c r="N118" t="s">
        <v>1291</v>
      </c>
      <c r="P118" s="12">
        <f>VLOOKUP(I118,'ITEM#'!A:D,4,0)</f>
        <v>-25.55</v>
      </c>
      <c r="Q118" s="11"/>
      <c r="R118" s="13">
        <f t="shared" si="18"/>
        <v>1</v>
      </c>
      <c r="T118" s="47" t="s">
        <v>1289</v>
      </c>
    </row>
    <row r="119" spans="1:20" x14ac:dyDescent="0.25">
      <c r="A119" s="1" t="s">
        <v>2901</v>
      </c>
      <c r="B119" s="1" t="s">
        <v>2970</v>
      </c>
      <c r="C119" s="18">
        <v>44991</v>
      </c>
      <c r="D119" s="8">
        <v>-156</v>
      </c>
      <c r="E119" s="27">
        <v>0</v>
      </c>
      <c r="F119" s="27">
        <v>-156</v>
      </c>
      <c r="G119" s="18">
        <v>44991</v>
      </c>
      <c r="H119" s="1" t="s">
        <v>2918</v>
      </c>
      <c r="I119" s="19">
        <v>1529947</v>
      </c>
      <c r="J119" s="19" t="s">
        <v>1294</v>
      </c>
      <c r="K119" s="19">
        <v>173897</v>
      </c>
      <c r="L119" s="28">
        <v>44993</v>
      </c>
      <c r="M119" s="1" t="s">
        <v>1213</v>
      </c>
      <c r="N119" t="s">
        <v>1291</v>
      </c>
      <c r="P119" s="12">
        <f>VLOOKUP(I119,'ITEM#'!A:D,4,0)</f>
        <v>-39</v>
      </c>
      <c r="Q119" s="11"/>
      <c r="R119" s="13">
        <f t="shared" si="18"/>
        <v>4</v>
      </c>
      <c r="T119" s="47" t="s">
        <v>1289</v>
      </c>
    </row>
    <row r="120" spans="1:20" x14ac:dyDescent="0.25">
      <c r="A120" s="1" t="s">
        <v>2901</v>
      </c>
      <c r="B120" s="1" t="s">
        <v>2971</v>
      </c>
      <c r="C120" s="18">
        <v>44991</v>
      </c>
      <c r="D120" s="8">
        <v>-141.24</v>
      </c>
      <c r="E120" s="27">
        <v>0</v>
      </c>
      <c r="F120" s="27">
        <v>-141.24</v>
      </c>
      <c r="G120" s="18">
        <v>44991</v>
      </c>
      <c r="H120" s="1" t="s">
        <v>2919</v>
      </c>
      <c r="I120" s="19">
        <v>1585901</v>
      </c>
      <c r="J120" s="19" t="s">
        <v>1347</v>
      </c>
      <c r="K120" s="19">
        <v>173897</v>
      </c>
      <c r="L120" s="28">
        <v>44993</v>
      </c>
      <c r="M120" s="1" t="s">
        <v>1213</v>
      </c>
      <c r="N120" t="s">
        <v>1291</v>
      </c>
      <c r="P120" s="12">
        <f>VLOOKUP(I120,'ITEM#'!A:D,4,0)</f>
        <v>-70.62</v>
      </c>
      <c r="Q120" s="11"/>
      <c r="R120" s="13">
        <f t="shared" si="18"/>
        <v>2</v>
      </c>
      <c r="T120" s="47" t="s">
        <v>1289</v>
      </c>
    </row>
    <row r="121" spans="1:20" x14ac:dyDescent="0.25">
      <c r="A121" s="1" t="s">
        <v>2972</v>
      </c>
      <c r="B121" s="1" t="s">
        <v>2999</v>
      </c>
      <c r="C121" s="18">
        <v>44992</v>
      </c>
      <c r="D121" s="8">
        <v>-86.84</v>
      </c>
      <c r="E121" s="27">
        <v>-31.71</v>
      </c>
      <c r="F121" s="27">
        <v>-55.13</v>
      </c>
      <c r="G121" s="18">
        <v>44992</v>
      </c>
      <c r="H121" s="1" t="s">
        <v>2973</v>
      </c>
      <c r="I121" s="19">
        <v>1339333</v>
      </c>
      <c r="J121" s="19" t="s">
        <v>1337</v>
      </c>
      <c r="K121" s="19">
        <v>12214009</v>
      </c>
      <c r="L121" s="28">
        <v>44994</v>
      </c>
      <c r="M121" s="1" t="s">
        <v>187</v>
      </c>
      <c r="N121" t="s">
        <v>1301</v>
      </c>
      <c r="P121" s="12">
        <f>VLOOKUP(I121,'ITEM#'!A:D,4,0)</f>
        <v>-55.13</v>
      </c>
      <c r="Q121" s="11"/>
      <c r="R121" s="13">
        <f t="shared" si="10"/>
        <v>1</v>
      </c>
      <c r="T121" s="47" t="s">
        <v>1289</v>
      </c>
    </row>
    <row r="122" spans="1:20" x14ac:dyDescent="0.25">
      <c r="A122" s="1" t="s">
        <v>2972</v>
      </c>
      <c r="B122" s="1" t="s">
        <v>3000</v>
      </c>
      <c r="C122" s="18">
        <v>44992</v>
      </c>
      <c r="D122" s="8">
        <v>-88.54</v>
      </c>
      <c r="E122" s="27">
        <v>-26.27</v>
      </c>
      <c r="F122" s="27">
        <v>-62.27</v>
      </c>
      <c r="G122" s="18">
        <v>44992</v>
      </c>
      <c r="H122" s="1" t="s">
        <v>2974</v>
      </c>
      <c r="I122" s="19">
        <v>1339334</v>
      </c>
      <c r="J122" s="19" t="s">
        <v>1331</v>
      </c>
      <c r="K122" s="19">
        <v>12214010</v>
      </c>
      <c r="L122" s="28">
        <v>44994</v>
      </c>
      <c r="M122" s="1" t="s">
        <v>187</v>
      </c>
      <c r="N122" t="s">
        <v>1301</v>
      </c>
      <c r="P122" s="12">
        <f>VLOOKUP(I122,'ITEM#'!A:D,4,0)</f>
        <v>-62.27</v>
      </c>
      <c r="Q122" s="11"/>
      <c r="R122" s="13">
        <f t="shared" si="10"/>
        <v>1</v>
      </c>
      <c r="T122" s="47" t="s">
        <v>1289</v>
      </c>
    </row>
    <row r="123" spans="1:20" x14ac:dyDescent="0.25">
      <c r="A123" s="1" t="s">
        <v>2972</v>
      </c>
      <c r="B123" s="1" t="s">
        <v>3001</v>
      </c>
      <c r="C123" s="18">
        <v>44992</v>
      </c>
      <c r="D123" s="8">
        <v>-88</v>
      </c>
      <c r="E123" s="27">
        <v>-25.73</v>
      </c>
      <c r="F123" s="27">
        <v>-62.27</v>
      </c>
      <c r="G123" s="18">
        <v>44992</v>
      </c>
      <c r="H123" s="1" t="s">
        <v>2975</v>
      </c>
      <c r="I123" s="19">
        <v>1339334</v>
      </c>
      <c r="J123" s="19" t="s">
        <v>1331</v>
      </c>
      <c r="K123" s="19">
        <v>12214011</v>
      </c>
      <c r="L123" s="28">
        <v>44994</v>
      </c>
      <c r="M123" s="1" t="s">
        <v>187</v>
      </c>
      <c r="N123" t="s">
        <v>1301</v>
      </c>
      <c r="P123" s="12">
        <f>VLOOKUP(I123,'ITEM#'!A:D,4,0)</f>
        <v>-62.27</v>
      </c>
      <c r="Q123" s="11"/>
      <c r="R123" s="13">
        <f t="shared" si="10"/>
        <v>1</v>
      </c>
      <c r="T123" s="47" t="s">
        <v>1289</v>
      </c>
    </row>
    <row r="124" spans="1:20" x14ac:dyDescent="0.25">
      <c r="A124" s="1" t="s">
        <v>2972</v>
      </c>
      <c r="B124" s="1" t="s">
        <v>3002</v>
      </c>
      <c r="C124" s="18">
        <v>44992</v>
      </c>
      <c r="D124" s="8">
        <v>-70.62</v>
      </c>
      <c r="E124" s="27">
        <v>0</v>
      </c>
      <c r="F124" s="27">
        <v>-70.62</v>
      </c>
      <c r="G124" s="18">
        <v>44992</v>
      </c>
      <c r="H124" s="1" t="s">
        <v>2976</v>
      </c>
      <c r="I124" s="19">
        <v>1585902</v>
      </c>
      <c r="J124" s="19" t="s">
        <v>1343</v>
      </c>
      <c r="K124" s="19">
        <v>173979</v>
      </c>
      <c r="L124" s="28">
        <v>44994</v>
      </c>
      <c r="M124" s="1" t="s">
        <v>1213</v>
      </c>
      <c r="N124" t="s">
        <v>1291</v>
      </c>
      <c r="P124" s="12">
        <f>VLOOKUP(I124,'ITEM#'!A:D,4,0)</f>
        <v>-70.62</v>
      </c>
      <c r="Q124" s="11"/>
      <c r="R124" s="13">
        <f t="shared" ref="R124:R164" si="20">F124/P124</f>
        <v>1</v>
      </c>
      <c r="T124" s="47" t="s">
        <v>1289</v>
      </c>
    </row>
    <row r="125" spans="1:20" x14ac:dyDescent="0.25">
      <c r="A125" s="1" t="s">
        <v>2972</v>
      </c>
      <c r="B125" s="1" t="s">
        <v>3003</v>
      </c>
      <c r="C125" s="18">
        <v>44992</v>
      </c>
      <c r="D125" s="8">
        <v>-64.47</v>
      </c>
      <c r="E125" s="27">
        <v>0</v>
      </c>
      <c r="F125" s="27">
        <v>-64.47</v>
      </c>
      <c r="G125" s="18">
        <v>44992</v>
      </c>
      <c r="H125" s="1" t="s">
        <v>2977</v>
      </c>
      <c r="I125" s="19">
        <v>1585795</v>
      </c>
      <c r="J125" s="19" t="s">
        <v>1290</v>
      </c>
      <c r="K125" s="19">
        <v>173979</v>
      </c>
      <c r="L125" s="28">
        <v>44994</v>
      </c>
      <c r="M125" s="1" t="s">
        <v>1213</v>
      </c>
      <c r="N125" t="s">
        <v>1291</v>
      </c>
      <c r="P125" s="12">
        <f>VLOOKUP(I125,'ITEM#'!A:D,4,0)</f>
        <v>-64.47</v>
      </c>
      <c r="Q125" s="11"/>
      <c r="R125" s="13">
        <f t="shared" si="20"/>
        <v>1</v>
      </c>
      <c r="T125" s="47" t="s">
        <v>1289</v>
      </c>
    </row>
    <row r="126" spans="1:20" x14ac:dyDescent="0.25">
      <c r="A126" s="1" t="s">
        <v>2972</v>
      </c>
      <c r="B126" s="1" t="s">
        <v>3004</v>
      </c>
      <c r="C126" s="18">
        <v>44992</v>
      </c>
      <c r="D126" s="8">
        <f>E126+F126</f>
        <v>-50.1</v>
      </c>
      <c r="E126" s="27">
        <v>-12.22</v>
      </c>
      <c r="F126" s="27">
        <v>-37.880000000000003</v>
      </c>
      <c r="G126" s="18">
        <v>44992</v>
      </c>
      <c r="H126" s="1" t="s">
        <v>2978</v>
      </c>
      <c r="I126" s="19">
        <v>1408970</v>
      </c>
      <c r="J126" s="19" t="s">
        <v>1332</v>
      </c>
      <c r="K126" s="19">
        <v>173979</v>
      </c>
      <c r="L126" s="28">
        <v>44994</v>
      </c>
      <c r="M126" s="1" t="s">
        <v>1213</v>
      </c>
      <c r="N126" t="s">
        <v>1311</v>
      </c>
      <c r="P126" s="12">
        <f>VLOOKUP(I126,'ITEM#'!A:D,4,0)</f>
        <v>-37.880000000000003</v>
      </c>
      <c r="Q126" s="11"/>
      <c r="R126" s="13">
        <f t="shared" si="20"/>
        <v>1</v>
      </c>
      <c r="T126" s="47" t="s">
        <v>1289</v>
      </c>
    </row>
    <row r="127" spans="1:20" x14ac:dyDescent="0.25">
      <c r="A127" s="1" t="s">
        <v>2972</v>
      </c>
      <c r="B127" s="1" t="s">
        <v>3004</v>
      </c>
      <c r="C127" s="18">
        <v>44992</v>
      </c>
      <c r="D127" s="8">
        <f t="shared" ref="D127:D133" si="21">E127+F127</f>
        <v>-50.1</v>
      </c>
      <c r="E127" s="27">
        <v>-12.22</v>
      </c>
      <c r="F127" s="27">
        <v>-37.880000000000003</v>
      </c>
      <c r="G127" s="18">
        <v>44992</v>
      </c>
      <c r="H127" s="1" t="s">
        <v>2978</v>
      </c>
      <c r="I127" s="19">
        <v>1408972</v>
      </c>
      <c r="J127" s="19" t="s">
        <v>1342</v>
      </c>
      <c r="K127" s="19">
        <v>173979</v>
      </c>
      <c r="L127" s="28">
        <v>44994</v>
      </c>
      <c r="M127" s="1" t="s">
        <v>1213</v>
      </c>
      <c r="N127" t="s">
        <v>1311</v>
      </c>
      <c r="P127" s="12">
        <f>VLOOKUP(I127,'ITEM#'!A:D,4,0)</f>
        <v>-37.880000000000003</v>
      </c>
      <c r="Q127" s="11"/>
      <c r="R127" s="13">
        <f t="shared" si="20"/>
        <v>1</v>
      </c>
      <c r="T127" s="47" t="s">
        <v>1289</v>
      </c>
    </row>
    <row r="128" spans="1:20" x14ac:dyDescent="0.25">
      <c r="A128" s="1" t="s">
        <v>2972</v>
      </c>
      <c r="B128" s="1" t="s">
        <v>3004</v>
      </c>
      <c r="C128" s="18">
        <v>44992</v>
      </c>
      <c r="D128" s="8">
        <f t="shared" si="21"/>
        <v>-50.1</v>
      </c>
      <c r="E128" s="27">
        <v>-12.22</v>
      </c>
      <c r="F128" s="27">
        <v>-37.880000000000003</v>
      </c>
      <c r="G128" s="18">
        <v>44992</v>
      </c>
      <c r="H128" s="1" t="s">
        <v>2978</v>
      </c>
      <c r="I128" s="19">
        <v>1408973</v>
      </c>
      <c r="J128" s="19" t="s">
        <v>1310</v>
      </c>
      <c r="K128" s="19">
        <v>173979</v>
      </c>
      <c r="L128" s="28">
        <v>44994</v>
      </c>
      <c r="M128" s="1" t="s">
        <v>1213</v>
      </c>
      <c r="N128" t="s">
        <v>1311</v>
      </c>
      <c r="P128" s="12">
        <f>VLOOKUP(I128,'ITEM#'!A:D,4,0)</f>
        <v>-37.880000000000003</v>
      </c>
      <c r="Q128" s="11"/>
      <c r="R128" s="13">
        <f t="shared" si="20"/>
        <v>1</v>
      </c>
      <c r="T128" s="47" t="s">
        <v>1289</v>
      </c>
    </row>
    <row r="129" spans="1:20" x14ac:dyDescent="0.25">
      <c r="A129" s="1" t="s">
        <v>2972</v>
      </c>
      <c r="B129" s="1" t="s">
        <v>3004</v>
      </c>
      <c r="C129" s="18">
        <v>44992</v>
      </c>
      <c r="D129" s="8">
        <f t="shared" si="21"/>
        <v>-25.74</v>
      </c>
      <c r="E129" s="27">
        <v>-8.59</v>
      </c>
      <c r="F129" s="27">
        <v>-17.149999999999999</v>
      </c>
      <c r="G129" s="18">
        <v>44992</v>
      </c>
      <c r="H129" s="1" t="s">
        <v>2978</v>
      </c>
      <c r="I129" s="19">
        <v>1408974</v>
      </c>
      <c r="J129" s="19" t="s">
        <v>1333</v>
      </c>
      <c r="K129" s="19">
        <v>173979</v>
      </c>
      <c r="L129" s="28">
        <v>44994</v>
      </c>
      <c r="M129" s="1" t="s">
        <v>1213</v>
      </c>
      <c r="N129" t="s">
        <v>1311</v>
      </c>
      <c r="P129" s="12">
        <f>VLOOKUP(I129,'ITEM#'!A:D,4,0)</f>
        <v>-17.149999999999999</v>
      </c>
      <c r="Q129" s="11"/>
      <c r="R129" s="13">
        <f t="shared" si="20"/>
        <v>1</v>
      </c>
      <c r="T129" s="47" t="s">
        <v>1289</v>
      </c>
    </row>
    <row r="130" spans="1:20" x14ac:dyDescent="0.25">
      <c r="A130" s="1" t="s">
        <v>2972</v>
      </c>
      <c r="B130" s="1" t="s">
        <v>3004</v>
      </c>
      <c r="C130" s="18">
        <v>44992</v>
      </c>
      <c r="D130" s="8">
        <f t="shared" si="21"/>
        <v>-25.74</v>
      </c>
      <c r="E130" s="27">
        <v>-8.59</v>
      </c>
      <c r="F130" s="27">
        <v>-17.149999999999999</v>
      </c>
      <c r="G130" s="18">
        <v>44992</v>
      </c>
      <c r="H130" s="1" t="s">
        <v>2978</v>
      </c>
      <c r="I130" s="19">
        <v>1408977</v>
      </c>
      <c r="J130" s="19" t="s">
        <v>1312</v>
      </c>
      <c r="K130" s="19">
        <v>173979</v>
      </c>
      <c r="L130" s="28">
        <v>44994</v>
      </c>
      <c r="M130" s="1" t="s">
        <v>1213</v>
      </c>
      <c r="N130" t="s">
        <v>1311</v>
      </c>
      <c r="P130" s="12">
        <f>VLOOKUP(I130,'ITEM#'!A:D,4,0)</f>
        <v>-17.149999999999999</v>
      </c>
      <c r="Q130" s="11"/>
      <c r="R130" s="13">
        <f t="shared" si="20"/>
        <v>1</v>
      </c>
      <c r="T130" s="47" t="s">
        <v>1289</v>
      </c>
    </row>
    <row r="131" spans="1:20" x14ac:dyDescent="0.25">
      <c r="A131" s="1" t="s">
        <v>2972</v>
      </c>
      <c r="B131" s="1" t="s">
        <v>3004</v>
      </c>
      <c r="C131" s="18">
        <v>44992</v>
      </c>
      <c r="D131" s="8">
        <f t="shared" si="21"/>
        <v>-76.16</v>
      </c>
      <c r="E131" s="27">
        <v>-19.86</v>
      </c>
      <c r="F131" s="27">
        <v>-56.3</v>
      </c>
      <c r="G131" s="18">
        <v>44992</v>
      </c>
      <c r="H131" s="1" t="s">
        <v>2978</v>
      </c>
      <c r="I131" s="19">
        <v>1593356</v>
      </c>
      <c r="J131" s="19" t="s">
        <v>1329</v>
      </c>
      <c r="K131" s="19">
        <v>173979</v>
      </c>
      <c r="L131" s="28">
        <v>44994</v>
      </c>
      <c r="M131" s="1" t="s">
        <v>1213</v>
      </c>
      <c r="N131" t="s">
        <v>1298</v>
      </c>
      <c r="P131" s="12">
        <f>VLOOKUP(I131,'ITEM#'!A:D,4,0)</f>
        <v>-28.15</v>
      </c>
      <c r="Q131" s="11"/>
      <c r="R131" s="13">
        <f t="shared" si="20"/>
        <v>2</v>
      </c>
      <c r="T131" s="47" t="s">
        <v>1289</v>
      </c>
    </row>
    <row r="132" spans="1:20" x14ac:dyDescent="0.25">
      <c r="A132" s="1" t="s">
        <v>2972</v>
      </c>
      <c r="B132" s="1" t="s">
        <v>3004</v>
      </c>
      <c r="C132" s="18">
        <v>44992</v>
      </c>
      <c r="D132" s="8">
        <f t="shared" si="21"/>
        <v>-84.08</v>
      </c>
      <c r="E132" s="27">
        <v>-20.88</v>
      </c>
      <c r="F132" s="27">
        <v>-63.2</v>
      </c>
      <c r="G132" s="18">
        <v>44992</v>
      </c>
      <c r="H132" s="1" t="s">
        <v>2978</v>
      </c>
      <c r="I132" s="19">
        <v>1593358</v>
      </c>
      <c r="J132" s="19" t="s">
        <v>1322</v>
      </c>
      <c r="K132" s="19">
        <v>173979</v>
      </c>
      <c r="L132" s="28">
        <v>44994</v>
      </c>
      <c r="M132" s="1" t="s">
        <v>1213</v>
      </c>
      <c r="N132" t="s">
        <v>1298</v>
      </c>
      <c r="P132" s="12">
        <f>VLOOKUP(I132,'ITEM#'!A:D,4,0)</f>
        <v>-31.6</v>
      </c>
      <c r="Q132" s="11"/>
      <c r="R132" s="13">
        <f t="shared" si="20"/>
        <v>2</v>
      </c>
      <c r="T132" s="47" t="s">
        <v>1289</v>
      </c>
    </row>
    <row r="133" spans="1:20" x14ac:dyDescent="0.25">
      <c r="A133" s="1" t="s">
        <v>2972</v>
      </c>
      <c r="B133" s="1" t="s">
        <v>3004</v>
      </c>
      <c r="C133" s="18">
        <v>44992</v>
      </c>
      <c r="D133" s="8">
        <f t="shared" si="21"/>
        <v>-96.399999999999991</v>
      </c>
      <c r="E133" s="27">
        <v>-10.55</v>
      </c>
      <c r="F133" s="27">
        <v>-85.85</v>
      </c>
      <c r="G133" s="18">
        <v>44992</v>
      </c>
      <c r="H133" s="1" t="s">
        <v>2978</v>
      </c>
      <c r="I133" s="19">
        <v>1662421</v>
      </c>
      <c r="J133" s="19" t="s">
        <v>1300</v>
      </c>
      <c r="K133" s="19">
        <v>173979</v>
      </c>
      <c r="L133" s="28">
        <v>44994</v>
      </c>
      <c r="M133" s="1" t="s">
        <v>1213</v>
      </c>
      <c r="N133" t="s">
        <v>1301</v>
      </c>
      <c r="P133" s="12">
        <f>VLOOKUP(I133,'ITEM#'!A:D,4,0)</f>
        <v>-85.85</v>
      </c>
      <c r="Q133" s="11"/>
      <c r="R133" s="13">
        <f t="shared" si="20"/>
        <v>1</v>
      </c>
      <c r="T133" s="47" t="s">
        <v>1289</v>
      </c>
    </row>
    <row r="134" spans="1:20" x14ac:dyDescent="0.25">
      <c r="A134" s="1" t="s">
        <v>2972</v>
      </c>
      <c r="B134" s="1" t="s">
        <v>3005</v>
      </c>
      <c r="C134" s="18">
        <v>44992</v>
      </c>
      <c r="D134" s="8">
        <v>-38.08</v>
      </c>
      <c r="E134" s="27">
        <v>-9.93</v>
      </c>
      <c r="F134" s="27">
        <v>-28.15</v>
      </c>
      <c r="G134" s="18">
        <v>44992</v>
      </c>
      <c r="H134" s="1" t="s">
        <v>2979</v>
      </c>
      <c r="I134" s="19">
        <v>1540781</v>
      </c>
      <c r="J134" s="19" t="s">
        <v>1308</v>
      </c>
      <c r="K134" s="19">
        <v>173979</v>
      </c>
      <c r="L134" s="28">
        <v>44994</v>
      </c>
      <c r="M134" s="1" t="s">
        <v>1213</v>
      </c>
      <c r="N134" t="s">
        <v>1298</v>
      </c>
      <c r="P134" s="12">
        <f>VLOOKUP(I134,'ITEM#'!A:D,4,0)</f>
        <v>-28.15</v>
      </c>
      <c r="Q134" s="11"/>
      <c r="R134" s="13">
        <f t="shared" si="20"/>
        <v>1</v>
      </c>
      <c r="T134" s="47" t="s">
        <v>1289</v>
      </c>
    </row>
    <row r="135" spans="1:20" x14ac:dyDescent="0.25">
      <c r="A135" s="1" t="s">
        <v>2972</v>
      </c>
      <c r="B135" s="1" t="s">
        <v>3006</v>
      </c>
      <c r="C135" s="18">
        <v>44992</v>
      </c>
      <c r="D135" s="8">
        <v>-68.63</v>
      </c>
      <c r="E135" s="27">
        <v>0</v>
      </c>
      <c r="F135" s="27">
        <v>-68.63</v>
      </c>
      <c r="G135" s="18">
        <v>44992</v>
      </c>
      <c r="H135" s="1" t="s">
        <v>2980</v>
      </c>
      <c r="I135" s="19">
        <v>1529951</v>
      </c>
      <c r="J135" s="19" t="s">
        <v>1326</v>
      </c>
      <c r="K135" s="19">
        <v>173979</v>
      </c>
      <c r="L135" s="28">
        <v>44994</v>
      </c>
      <c r="M135" s="1" t="s">
        <v>1213</v>
      </c>
      <c r="N135" t="s">
        <v>1291</v>
      </c>
      <c r="P135" s="12">
        <f>VLOOKUP(I135,'ITEM#'!A:D,4,0)</f>
        <v>-68.63</v>
      </c>
      <c r="Q135" s="11"/>
      <c r="R135" s="13">
        <f t="shared" si="20"/>
        <v>1</v>
      </c>
      <c r="T135" s="47" t="s">
        <v>1289</v>
      </c>
    </row>
    <row r="136" spans="1:20" x14ac:dyDescent="0.25">
      <c r="A136" s="1" t="s">
        <v>2972</v>
      </c>
      <c r="B136" s="1" t="s">
        <v>3007</v>
      </c>
      <c r="C136" s="18">
        <v>44992</v>
      </c>
      <c r="D136" s="8">
        <v>-39</v>
      </c>
      <c r="E136" s="27">
        <v>0</v>
      </c>
      <c r="F136" s="27">
        <v>-39</v>
      </c>
      <c r="G136" s="18">
        <v>44992</v>
      </c>
      <c r="H136" s="1" t="s">
        <v>2981</v>
      </c>
      <c r="I136" s="19">
        <v>1529946</v>
      </c>
      <c r="J136" s="19" t="s">
        <v>1306</v>
      </c>
      <c r="K136" s="19">
        <v>173979</v>
      </c>
      <c r="L136" s="28">
        <v>44994</v>
      </c>
      <c r="M136" s="1" t="s">
        <v>1213</v>
      </c>
      <c r="N136" t="s">
        <v>1291</v>
      </c>
      <c r="P136" s="12">
        <f>VLOOKUP(I136,'ITEM#'!A:D,4,0)</f>
        <v>-39</v>
      </c>
      <c r="Q136" s="11"/>
      <c r="R136" s="13">
        <f t="shared" si="20"/>
        <v>1</v>
      </c>
      <c r="T136" s="47" t="s">
        <v>1289</v>
      </c>
    </row>
    <row r="137" spans="1:20" x14ac:dyDescent="0.25">
      <c r="A137" s="1" t="s">
        <v>2972</v>
      </c>
      <c r="B137" s="1" t="s">
        <v>3008</v>
      </c>
      <c r="C137" s="18">
        <v>44992</v>
      </c>
      <c r="D137" s="8">
        <f t="shared" ref="D137:D138" si="22">E137+F137</f>
        <v>-262.8</v>
      </c>
      <c r="E137" s="27">
        <v>-30.75</v>
      </c>
      <c r="F137" s="27">
        <v>-232.05</v>
      </c>
      <c r="G137" s="18">
        <v>44992</v>
      </c>
      <c r="H137" s="1" t="s">
        <v>2982</v>
      </c>
      <c r="I137" s="19">
        <v>1662420</v>
      </c>
      <c r="J137" s="19" t="s">
        <v>1318</v>
      </c>
      <c r="K137" s="19">
        <v>173979</v>
      </c>
      <c r="L137" s="28">
        <v>44994</v>
      </c>
      <c r="M137" s="1" t="s">
        <v>1213</v>
      </c>
      <c r="N137" t="s">
        <v>1301</v>
      </c>
      <c r="P137" s="12">
        <f>VLOOKUP(I137,'ITEM#'!A:D,4,0)</f>
        <v>-77.349999999999994</v>
      </c>
      <c r="Q137" s="11"/>
      <c r="R137" s="13">
        <f t="shared" si="20"/>
        <v>3.0000000000000004</v>
      </c>
      <c r="T137" s="47" t="s">
        <v>1289</v>
      </c>
    </row>
    <row r="138" spans="1:20" x14ac:dyDescent="0.25">
      <c r="A138" s="1" t="s">
        <v>2972</v>
      </c>
      <c r="B138" s="1" t="s">
        <v>3008</v>
      </c>
      <c r="C138" s="18">
        <v>44992</v>
      </c>
      <c r="D138" s="8">
        <f t="shared" si="22"/>
        <v>-96.399999999999991</v>
      </c>
      <c r="E138" s="27">
        <v>-10.55</v>
      </c>
      <c r="F138" s="27">
        <v>-85.85</v>
      </c>
      <c r="G138" s="18">
        <v>44992</v>
      </c>
      <c r="H138" s="1" t="s">
        <v>2982</v>
      </c>
      <c r="I138" s="19">
        <v>1662421</v>
      </c>
      <c r="J138" s="19" t="s">
        <v>1300</v>
      </c>
      <c r="K138" s="19">
        <v>173979</v>
      </c>
      <c r="L138" s="28">
        <v>44994</v>
      </c>
      <c r="M138" s="1" t="s">
        <v>1213</v>
      </c>
      <c r="N138" t="s">
        <v>1301</v>
      </c>
      <c r="P138" s="12">
        <f>VLOOKUP(I138,'ITEM#'!A:D,4,0)</f>
        <v>-85.85</v>
      </c>
      <c r="Q138" s="11"/>
      <c r="R138" s="13">
        <f t="shared" si="20"/>
        <v>1</v>
      </c>
      <c r="T138" s="47" t="s">
        <v>1289</v>
      </c>
    </row>
    <row r="139" spans="1:20" x14ac:dyDescent="0.25">
      <c r="A139" s="1" t="s">
        <v>2972</v>
      </c>
      <c r="B139" s="1" t="s">
        <v>3009</v>
      </c>
      <c r="C139" s="18">
        <v>44992</v>
      </c>
      <c r="D139" s="8">
        <v>-96.4</v>
      </c>
      <c r="E139" s="27">
        <v>-10.55</v>
      </c>
      <c r="F139" s="27">
        <v>-85.85</v>
      </c>
      <c r="G139" s="18">
        <v>44992</v>
      </c>
      <c r="H139" s="1" t="s">
        <v>2983</v>
      </c>
      <c r="I139" s="19">
        <v>1662421</v>
      </c>
      <c r="J139" s="19" t="s">
        <v>1300</v>
      </c>
      <c r="K139" s="19">
        <v>173979</v>
      </c>
      <c r="L139" s="28">
        <v>44994</v>
      </c>
      <c r="M139" s="1" t="s">
        <v>1213</v>
      </c>
      <c r="N139" t="s">
        <v>1301</v>
      </c>
      <c r="P139" s="12">
        <f>VLOOKUP(I139,'ITEM#'!A:D,4,0)</f>
        <v>-85.85</v>
      </c>
      <c r="Q139" s="11"/>
      <c r="R139" s="13">
        <f t="shared" si="20"/>
        <v>1</v>
      </c>
      <c r="T139" s="47" t="s">
        <v>1289</v>
      </c>
    </row>
    <row r="140" spans="1:20" x14ac:dyDescent="0.25">
      <c r="A140" s="1" t="s">
        <v>2972</v>
      </c>
      <c r="B140" s="1" t="s">
        <v>3010</v>
      </c>
      <c r="C140" s="18">
        <v>44992</v>
      </c>
      <c r="D140" s="8">
        <f t="shared" ref="D140:D141" si="23">E140+F140</f>
        <v>-175.2</v>
      </c>
      <c r="E140" s="27">
        <v>-20.5</v>
      </c>
      <c r="F140" s="27">
        <v>-154.69999999999999</v>
      </c>
      <c r="G140" s="18">
        <v>44992</v>
      </c>
      <c r="H140" s="1" t="s">
        <v>2984</v>
      </c>
      <c r="I140" s="19">
        <v>1662420</v>
      </c>
      <c r="J140" s="19" t="s">
        <v>1318</v>
      </c>
      <c r="K140" s="19">
        <v>173979</v>
      </c>
      <c r="L140" s="28">
        <v>44994</v>
      </c>
      <c r="M140" s="1" t="s">
        <v>1213</v>
      </c>
      <c r="N140" t="s">
        <v>1301</v>
      </c>
      <c r="P140" s="12">
        <f>VLOOKUP(I140,'ITEM#'!A:D,4,0)</f>
        <v>-77.349999999999994</v>
      </c>
      <c r="Q140" s="11"/>
      <c r="R140" s="13">
        <f t="shared" si="20"/>
        <v>2</v>
      </c>
      <c r="T140" s="47" t="s">
        <v>1289</v>
      </c>
    </row>
    <row r="141" spans="1:20" x14ac:dyDescent="0.25">
      <c r="A141" s="1" t="s">
        <v>2972</v>
      </c>
      <c r="B141" s="1" t="s">
        <v>3010</v>
      </c>
      <c r="C141" s="18">
        <v>44992</v>
      </c>
      <c r="D141" s="8">
        <f t="shared" si="23"/>
        <v>-192.79999999999998</v>
      </c>
      <c r="E141" s="27">
        <v>-21.1</v>
      </c>
      <c r="F141" s="27">
        <v>-171.7</v>
      </c>
      <c r="G141" s="18">
        <v>44992</v>
      </c>
      <c r="H141" s="1" t="s">
        <v>2984</v>
      </c>
      <c r="I141" s="19">
        <v>1662421</v>
      </c>
      <c r="J141" s="19" t="s">
        <v>1300</v>
      </c>
      <c r="K141" s="19">
        <v>173979</v>
      </c>
      <c r="L141" s="28">
        <v>44994</v>
      </c>
      <c r="M141" s="1" t="s">
        <v>1213</v>
      </c>
      <c r="N141" t="s">
        <v>1301</v>
      </c>
      <c r="P141" s="12">
        <f>VLOOKUP(I141,'ITEM#'!A:D,4,0)</f>
        <v>-85.85</v>
      </c>
      <c r="Q141" s="11"/>
      <c r="R141" s="13">
        <f t="shared" si="20"/>
        <v>2</v>
      </c>
      <c r="T141" s="47" t="s">
        <v>1289</v>
      </c>
    </row>
    <row r="142" spans="1:20" x14ac:dyDescent="0.25">
      <c r="A142" s="1" t="s">
        <v>2972</v>
      </c>
      <c r="B142" s="1" t="s">
        <v>3011</v>
      </c>
      <c r="C142" s="18">
        <v>44992</v>
      </c>
      <c r="D142" s="8">
        <v>-39</v>
      </c>
      <c r="E142" s="27">
        <v>0</v>
      </c>
      <c r="F142" s="27">
        <v>-39</v>
      </c>
      <c r="G142" s="18">
        <v>44992</v>
      </c>
      <c r="H142" s="1" t="s">
        <v>2985</v>
      </c>
      <c r="I142" s="19">
        <v>1529947</v>
      </c>
      <c r="J142" s="19" t="s">
        <v>1294</v>
      </c>
      <c r="K142" s="19">
        <v>173979</v>
      </c>
      <c r="L142" s="28">
        <v>44994</v>
      </c>
      <c r="M142" s="1" t="s">
        <v>1213</v>
      </c>
      <c r="N142" t="s">
        <v>1291</v>
      </c>
      <c r="P142" s="12">
        <f>VLOOKUP(I142,'ITEM#'!A:D,4,0)</f>
        <v>-39</v>
      </c>
      <c r="Q142" s="11"/>
      <c r="R142" s="13">
        <f t="shared" si="20"/>
        <v>1</v>
      </c>
      <c r="T142" s="47" t="s">
        <v>1289</v>
      </c>
    </row>
    <row r="143" spans="1:20" x14ac:dyDescent="0.25">
      <c r="A143" s="1" t="s">
        <v>2972</v>
      </c>
      <c r="B143" s="1" t="s">
        <v>3012</v>
      </c>
      <c r="C143" s="18">
        <v>44992</v>
      </c>
      <c r="D143" s="8">
        <f>E143+F143</f>
        <v>-87.6</v>
      </c>
      <c r="E143" s="27">
        <v>-10.25</v>
      </c>
      <c r="F143" s="27">
        <v>-77.349999999999994</v>
      </c>
      <c r="G143" s="18">
        <v>44992</v>
      </c>
      <c r="H143" s="1" t="s">
        <v>2986</v>
      </c>
      <c r="I143" s="19">
        <v>1662420</v>
      </c>
      <c r="J143" s="19" t="s">
        <v>1318</v>
      </c>
      <c r="K143" s="19">
        <v>173979</v>
      </c>
      <c r="L143" s="28">
        <v>44994</v>
      </c>
      <c r="M143" s="1" t="s">
        <v>1213</v>
      </c>
      <c r="N143" t="s">
        <v>1301</v>
      </c>
      <c r="P143" s="12">
        <f>VLOOKUP(I143,'ITEM#'!A:D,4,0)</f>
        <v>-77.349999999999994</v>
      </c>
      <c r="Q143" s="11"/>
      <c r="R143" s="13">
        <f t="shared" si="20"/>
        <v>1</v>
      </c>
      <c r="T143" s="47" t="s">
        <v>1289</v>
      </c>
    </row>
    <row r="144" spans="1:20" x14ac:dyDescent="0.25">
      <c r="A144" s="1" t="s">
        <v>2972</v>
      </c>
      <c r="B144" s="1" t="s">
        <v>3012</v>
      </c>
      <c r="C144" s="18">
        <v>44992</v>
      </c>
      <c r="D144" s="8">
        <f>E144+F144</f>
        <v>-96.399999999999991</v>
      </c>
      <c r="E144" s="27">
        <v>-10.55</v>
      </c>
      <c r="F144" s="27">
        <v>-85.85</v>
      </c>
      <c r="G144" s="18">
        <v>44992</v>
      </c>
      <c r="H144" s="1" t="s">
        <v>2986</v>
      </c>
      <c r="I144" s="19">
        <v>1662422</v>
      </c>
      <c r="J144" s="19" t="s">
        <v>1327</v>
      </c>
      <c r="K144" s="19">
        <v>173979</v>
      </c>
      <c r="L144" s="28">
        <v>44994</v>
      </c>
      <c r="M144" s="1" t="s">
        <v>1213</v>
      </c>
      <c r="N144" t="s">
        <v>1301</v>
      </c>
      <c r="P144" s="12">
        <f>VLOOKUP(I144,'ITEM#'!A:D,4,0)</f>
        <v>-85.85</v>
      </c>
      <c r="Q144" s="11"/>
      <c r="R144" s="13">
        <f t="shared" si="20"/>
        <v>1</v>
      </c>
      <c r="T144" s="47" t="s">
        <v>1289</v>
      </c>
    </row>
    <row r="145" spans="1:20" x14ac:dyDescent="0.25">
      <c r="A145" s="1" t="s">
        <v>2972</v>
      </c>
      <c r="B145" s="1" t="s">
        <v>3013</v>
      </c>
      <c r="C145" s="18">
        <v>44992</v>
      </c>
      <c r="D145" s="8">
        <v>-64.47</v>
      </c>
      <c r="E145" s="27">
        <v>0</v>
      </c>
      <c r="F145" s="27">
        <v>-64.47</v>
      </c>
      <c r="G145" s="18">
        <v>44992</v>
      </c>
      <c r="H145" s="1" t="s">
        <v>2987</v>
      </c>
      <c r="I145" s="19">
        <v>1585795</v>
      </c>
      <c r="J145" s="19" t="s">
        <v>1290</v>
      </c>
      <c r="K145" s="19">
        <v>173979</v>
      </c>
      <c r="L145" s="28">
        <v>44994</v>
      </c>
      <c r="M145" s="1" t="s">
        <v>1213</v>
      </c>
      <c r="N145" t="s">
        <v>1291</v>
      </c>
      <c r="P145" s="12">
        <f>VLOOKUP(I145,'ITEM#'!A:D,4,0)</f>
        <v>-64.47</v>
      </c>
      <c r="Q145" s="11"/>
      <c r="R145" s="13">
        <f t="shared" si="20"/>
        <v>1</v>
      </c>
      <c r="T145" s="47" t="s">
        <v>1289</v>
      </c>
    </row>
    <row r="146" spans="1:20" x14ac:dyDescent="0.25">
      <c r="A146" s="1" t="s">
        <v>2972</v>
      </c>
      <c r="B146" s="1" t="s">
        <v>3014</v>
      </c>
      <c r="C146" s="18">
        <v>44992</v>
      </c>
      <c r="D146" s="8">
        <v>-64.47</v>
      </c>
      <c r="E146" s="27">
        <v>0</v>
      </c>
      <c r="F146" s="27">
        <v>-64.47</v>
      </c>
      <c r="G146" s="18">
        <v>44992</v>
      </c>
      <c r="H146" s="1" t="s">
        <v>2988</v>
      </c>
      <c r="I146" s="19">
        <v>1585796</v>
      </c>
      <c r="J146" s="19" t="s">
        <v>1309</v>
      </c>
      <c r="K146" s="19">
        <v>173979</v>
      </c>
      <c r="L146" s="28">
        <v>44994</v>
      </c>
      <c r="M146" s="1" t="s">
        <v>1213</v>
      </c>
      <c r="N146" t="s">
        <v>1291</v>
      </c>
      <c r="P146" s="12">
        <f>VLOOKUP(I146,'ITEM#'!A:D,4,0)</f>
        <v>-64.47</v>
      </c>
      <c r="Q146" s="11"/>
      <c r="R146" s="13">
        <f t="shared" si="20"/>
        <v>1</v>
      </c>
      <c r="T146" s="47" t="s">
        <v>1289</v>
      </c>
    </row>
    <row r="147" spans="1:20" x14ac:dyDescent="0.25">
      <c r="A147" s="1" t="s">
        <v>2972</v>
      </c>
      <c r="B147" s="1" t="s">
        <v>3015</v>
      </c>
      <c r="C147" s="18">
        <v>44992</v>
      </c>
      <c r="D147" s="8">
        <f t="shared" ref="D147:D149" si="24">E147+F147</f>
        <v>-38.08</v>
      </c>
      <c r="E147" s="27">
        <v>-9.93</v>
      </c>
      <c r="F147" s="27">
        <v>-28.15</v>
      </c>
      <c r="G147" s="18">
        <v>44992</v>
      </c>
      <c r="H147" s="1" t="s">
        <v>2989</v>
      </c>
      <c r="I147" s="19">
        <v>1593356</v>
      </c>
      <c r="J147" s="19" t="s">
        <v>1329</v>
      </c>
      <c r="K147" s="19">
        <v>173979</v>
      </c>
      <c r="L147" s="28">
        <v>44994</v>
      </c>
      <c r="M147" s="1" t="s">
        <v>1213</v>
      </c>
      <c r="N147" t="s">
        <v>1298</v>
      </c>
      <c r="P147" s="12">
        <f>VLOOKUP(I147,'ITEM#'!A:D,4,0)</f>
        <v>-28.15</v>
      </c>
      <c r="Q147" s="11"/>
      <c r="R147" s="13">
        <f t="shared" si="20"/>
        <v>1</v>
      </c>
      <c r="T147" s="47" t="s">
        <v>1289</v>
      </c>
    </row>
    <row r="148" spans="1:20" x14ac:dyDescent="0.25">
      <c r="A148" s="1" t="s">
        <v>2972</v>
      </c>
      <c r="B148" s="1" t="s">
        <v>3015</v>
      </c>
      <c r="C148" s="18">
        <v>44992</v>
      </c>
      <c r="D148" s="8">
        <f t="shared" si="24"/>
        <v>-38.08</v>
      </c>
      <c r="E148" s="27">
        <v>-9.93</v>
      </c>
      <c r="F148" s="27">
        <v>-28.15</v>
      </c>
      <c r="G148" s="18">
        <v>44992</v>
      </c>
      <c r="H148" s="1" t="s">
        <v>2989</v>
      </c>
      <c r="I148" s="19">
        <v>1593357</v>
      </c>
      <c r="J148" s="19" t="s">
        <v>1302</v>
      </c>
      <c r="K148" s="19">
        <v>173979</v>
      </c>
      <c r="L148" s="28">
        <v>44994</v>
      </c>
      <c r="M148" s="1" t="s">
        <v>1213</v>
      </c>
      <c r="N148" t="s">
        <v>1298</v>
      </c>
      <c r="P148" s="12">
        <f>VLOOKUP(I148,'ITEM#'!A:D,4,0)</f>
        <v>-28.15</v>
      </c>
      <c r="Q148" s="11"/>
      <c r="R148" s="13">
        <f t="shared" si="20"/>
        <v>1</v>
      </c>
      <c r="T148" s="47" t="s">
        <v>1289</v>
      </c>
    </row>
    <row r="149" spans="1:20" x14ac:dyDescent="0.25">
      <c r="A149" s="1" t="s">
        <v>2972</v>
      </c>
      <c r="B149" s="1" t="s">
        <v>3015</v>
      </c>
      <c r="C149" s="18">
        <v>44992</v>
      </c>
      <c r="D149" s="8">
        <f t="shared" si="24"/>
        <v>-96.399999999999991</v>
      </c>
      <c r="E149" s="27">
        <v>-10.55</v>
      </c>
      <c r="F149" s="27">
        <v>-85.85</v>
      </c>
      <c r="G149" s="18">
        <v>44992</v>
      </c>
      <c r="H149" s="1" t="s">
        <v>2989</v>
      </c>
      <c r="I149" s="19">
        <v>1662421</v>
      </c>
      <c r="J149" s="19" t="s">
        <v>1300</v>
      </c>
      <c r="K149" s="19">
        <v>173979</v>
      </c>
      <c r="L149" s="28">
        <v>44994</v>
      </c>
      <c r="M149" s="1" t="s">
        <v>1213</v>
      </c>
      <c r="N149" t="s">
        <v>1301</v>
      </c>
      <c r="P149" s="12">
        <f>VLOOKUP(I149,'ITEM#'!A:D,4,0)</f>
        <v>-85.85</v>
      </c>
      <c r="Q149" s="11"/>
      <c r="R149" s="13">
        <f t="shared" si="20"/>
        <v>1</v>
      </c>
      <c r="T149" s="47" t="s">
        <v>1289</v>
      </c>
    </row>
    <row r="150" spans="1:20" x14ac:dyDescent="0.25">
      <c r="A150" s="1" t="s">
        <v>2972</v>
      </c>
      <c r="B150" s="1" t="s">
        <v>3016</v>
      </c>
      <c r="C150" s="18">
        <v>44992</v>
      </c>
      <c r="D150" s="8">
        <v>-70.62</v>
      </c>
      <c r="E150" s="27">
        <v>0</v>
      </c>
      <c r="F150" s="27">
        <v>-70.62</v>
      </c>
      <c r="G150" s="18">
        <v>44992</v>
      </c>
      <c r="H150" s="1" t="s">
        <v>2990</v>
      </c>
      <c r="I150" s="19">
        <v>1585900</v>
      </c>
      <c r="J150" s="19" t="s">
        <v>1320</v>
      </c>
      <c r="K150" s="19">
        <v>173979</v>
      </c>
      <c r="L150" s="28">
        <v>44994</v>
      </c>
      <c r="M150" s="1" t="s">
        <v>1213</v>
      </c>
      <c r="N150" t="s">
        <v>1291</v>
      </c>
      <c r="P150" s="12">
        <f>VLOOKUP(I150,'ITEM#'!A:D,4,0)</f>
        <v>-70.62</v>
      </c>
      <c r="Q150" s="11"/>
      <c r="R150" s="13">
        <f t="shared" si="20"/>
        <v>1</v>
      </c>
      <c r="T150" s="47" t="s">
        <v>1289</v>
      </c>
    </row>
    <row r="151" spans="1:20" x14ac:dyDescent="0.25">
      <c r="A151" s="1" t="s">
        <v>2972</v>
      </c>
      <c r="B151" s="1" t="s">
        <v>3016</v>
      </c>
      <c r="C151" s="18">
        <v>44992</v>
      </c>
      <c r="D151" s="8">
        <v>-70.62</v>
      </c>
      <c r="E151" s="27">
        <v>0</v>
      </c>
      <c r="F151" s="27">
        <v>-70.62</v>
      </c>
      <c r="G151" s="18">
        <v>44992</v>
      </c>
      <c r="H151" s="1" t="s">
        <v>2990</v>
      </c>
      <c r="I151" s="19">
        <v>1585901</v>
      </c>
      <c r="J151" s="19" t="s">
        <v>1347</v>
      </c>
      <c r="K151" s="19">
        <v>173979</v>
      </c>
      <c r="L151" s="28">
        <v>44994</v>
      </c>
      <c r="M151" s="1" t="s">
        <v>1213</v>
      </c>
      <c r="N151" t="s">
        <v>1291</v>
      </c>
      <c r="P151" s="12">
        <f>VLOOKUP(I151,'ITEM#'!A:D,4,0)</f>
        <v>-70.62</v>
      </c>
      <c r="Q151" s="11"/>
      <c r="R151" s="13">
        <f t="shared" si="20"/>
        <v>1</v>
      </c>
      <c r="T151" s="47" t="s">
        <v>1289</v>
      </c>
    </row>
    <row r="152" spans="1:20" x14ac:dyDescent="0.25">
      <c r="A152" s="1" t="s">
        <v>2991</v>
      </c>
      <c r="B152" s="1" t="s">
        <v>3017</v>
      </c>
      <c r="C152" s="18">
        <v>44993</v>
      </c>
      <c r="D152" s="8">
        <v>-64.47</v>
      </c>
      <c r="E152" s="27">
        <v>0</v>
      </c>
      <c r="F152" s="27">
        <v>-64.47</v>
      </c>
      <c r="G152" s="18">
        <v>44993</v>
      </c>
      <c r="H152" s="1" t="s">
        <v>2992</v>
      </c>
      <c r="I152" s="19">
        <v>1585793</v>
      </c>
      <c r="J152" s="19" t="s">
        <v>1323</v>
      </c>
      <c r="K152" s="19">
        <v>173967</v>
      </c>
      <c r="L152" s="28">
        <v>44995</v>
      </c>
      <c r="M152" s="1" t="s">
        <v>1213</v>
      </c>
      <c r="N152" t="s">
        <v>1291</v>
      </c>
      <c r="P152" s="12">
        <f>VLOOKUP(I152,'ITEM#'!A:D,4,0)</f>
        <v>-64.47</v>
      </c>
      <c r="Q152" s="11"/>
      <c r="R152" s="13">
        <f t="shared" si="20"/>
        <v>1</v>
      </c>
      <c r="T152" s="47" t="s">
        <v>1289</v>
      </c>
    </row>
    <row r="153" spans="1:20" x14ac:dyDescent="0.25">
      <c r="A153" s="1" t="s">
        <v>2991</v>
      </c>
      <c r="B153" s="1" t="s">
        <v>3018</v>
      </c>
      <c r="C153" s="18">
        <v>44993</v>
      </c>
      <c r="D153" s="8">
        <v>-78</v>
      </c>
      <c r="E153" s="27">
        <v>0</v>
      </c>
      <c r="F153" s="27">
        <v>-78</v>
      </c>
      <c r="G153" s="18">
        <v>44993</v>
      </c>
      <c r="H153" s="1" t="s">
        <v>2993</v>
      </c>
      <c r="I153" s="19">
        <v>1529947</v>
      </c>
      <c r="J153" s="19" t="s">
        <v>1294</v>
      </c>
      <c r="K153" s="19">
        <v>173967</v>
      </c>
      <c r="L153" s="28">
        <v>44995</v>
      </c>
      <c r="M153" s="1" t="s">
        <v>1213</v>
      </c>
      <c r="N153" t="s">
        <v>1291</v>
      </c>
      <c r="P153" s="12">
        <f>VLOOKUP(I153,'ITEM#'!A:D,4,0)</f>
        <v>-39</v>
      </c>
      <c r="Q153" s="11"/>
      <c r="R153" s="13">
        <f t="shared" si="20"/>
        <v>2</v>
      </c>
      <c r="T153" s="47" t="s">
        <v>1289</v>
      </c>
    </row>
    <row r="154" spans="1:20" x14ac:dyDescent="0.25">
      <c r="A154" s="1" t="s">
        <v>2991</v>
      </c>
      <c r="B154" s="1" t="s">
        <v>3018</v>
      </c>
      <c r="C154" s="18">
        <v>44993</v>
      </c>
      <c r="D154" s="8">
        <v>-70.62</v>
      </c>
      <c r="E154" s="27">
        <v>0</v>
      </c>
      <c r="F154" s="27">
        <v>-70.62</v>
      </c>
      <c r="G154" s="18">
        <v>44993</v>
      </c>
      <c r="H154" s="1" t="s">
        <v>2993</v>
      </c>
      <c r="I154" s="19">
        <v>1585901</v>
      </c>
      <c r="J154" s="19" t="s">
        <v>1347</v>
      </c>
      <c r="K154" s="19">
        <v>173967</v>
      </c>
      <c r="L154" s="28">
        <v>44995</v>
      </c>
      <c r="M154" s="1" t="s">
        <v>1213</v>
      </c>
      <c r="N154" t="s">
        <v>1291</v>
      </c>
      <c r="P154" s="12">
        <f>VLOOKUP(I154,'ITEM#'!A:D,4,0)</f>
        <v>-70.62</v>
      </c>
      <c r="Q154" s="11"/>
      <c r="R154" s="13">
        <f t="shared" si="20"/>
        <v>1</v>
      </c>
      <c r="T154" s="47" t="s">
        <v>1289</v>
      </c>
    </row>
    <row r="155" spans="1:20" x14ac:dyDescent="0.25">
      <c r="A155" s="1" t="s">
        <v>2991</v>
      </c>
      <c r="B155" s="1" t="s">
        <v>3019</v>
      </c>
      <c r="C155" s="18">
        <v>44993</v>
      </c>
      <c r="D155" s="8">
        <f t="shared" ref="D155:D160" si="25">E155+F155</f>
        <v>-38.08</v>
      </c>
      <c r="E155" s="27">
        <v>-9.93</v>
      </c>
      <c r="F155" s="27">
        <v>-28.15</v>
      </c>
      <c r="G155" s="18">
        <v>44993</v>
      </c>
      <c r="H155" s="1" t="s">
        <v>2994</v>
      </c>
      <c r="I155" s="19">
        <v>1540781</v>
      </c>
      <c r="J155" s="19" t="s">
        <v>1308</v>
      </c>
      <c r="K155" s="19">
        <v>173967</v>
      </c>
      <c r="L155" s="28">
        <v>44995</v>
      </c>
      <c r="M155" s="1" t="s">
        <v>1213</v>
      </c>
      <c r="N155" t="s">
        <v>1298</v>
      </c>
      <c r="P155" s="12">
        <f>VLOOKUP(I155,'ITEM#'!A:D,4,0)</f>
        <v>-28.15</v>
      </c>
      <c r="Q155" s="11"/>
      <c r="R155" s="13">
        <f t="shared" si="20"/>
        <v>1</v>
      </c>
      <c r="T155" s="47" t="s">
        <v>1289</v>
      </c>
    </row>
    <row r="156" spans="1:20" x14ac:dyDescent="0.25">
      <c r="A156" s="1" t="s">
        <v>2991</v>
      </c>
      <c r="B156" s="1" t="s">
        <v>3019</v>
      </c>
      <c r="C156" s="18">
        <v>44993</v>
      </c>
      <c r="D156" s="8">
        <f t="shared" si="25"/>
        <v>-96.399999999999991</v>
      </c>
      <c r="E156" s="27">
        <v>-10.55</v>
      </c>
      <c r="F156" s="27">
        <v>-85.85</v>
      </c>
      <c r="G156" s="18">
        <v>44993</v>
      </c>
      <c r="H156" s="1" t="s">
        <v>2994</v>
      </c>
      <c r="I156" s="19">
        <v>1662422</v>
      </c>
      <c r="J156" s="19" t="s">
        <v>1327</v>
      </c>
      <c r="K156" s="19">
        <v>173967</v>
      </c>
      <c r="L156" s="28">
        <v>44995</v>
      </c>
      <c r="M156" s="1" t="s">
        <v>1213</v>
      </c>
      <c r="N156" t="s">
        <v>1301</v>
      </c>
      <c r="P156" s="12">
        <f>VLOOKUP(I156,'ITEM#'!A:D,4,0)</f>
        <v>-85.85</v>
      </c>
      <c r="Q156" s="11"/>
      <c r="R156" s="13">
        <f t="shared" si="20"/>
        <v>1</v>
      </c>
      <c r="T156" s="47" t="s">
        <v>1289</v>
      </c>
    </row>
    <row r="157" spans="1:20" x14ac:dyDescent="0.25">
      <c r="A157" s="1" t="s">
        <v>2991</v>
      </c>
      <c r="B157" s="1" t="s">
        <v>3020</v>
      </c>
      <c r="C157" s="18">
        <v>44993</v>
      </c>
      <c r="D157" s="8">
        <v>-39</v>
      </c>
      <c r="E157" s="27">
        <v>0</v>
      </c>
      <c r="F157" s="27">
        <v>-39</v>
      </c>
      <c r="G157" s="18">
        <v>44993</v>
      </c>
      <c r="H157" s="1" t="s">
        <v>2995</v>
      </c>
      <c r="I157" s="19">
        <v>1529946</v>
      </c>
      <c r="J157" s="19" t="s">
        <v>1306</v>
      </c>
      <c r="K157" s="19">
        <v>173967</v>
      </c>
      <c r="L157" s="28">
        <v>44995</v>
      </c>
      <c r="M157" s="1" t="s">
        <v>1213</v>
      </c>
      <c r="N157" t="s">
        <v>1291</v>
      </c>
      <c r="P157" s="12">
        <f>VLOOKUP(I157,'ITEM#'!A:D,4,0)</f>
        <v>-39</v>
      </c>
      <c r="Q157" s="11"/>
      <c r="R157" s="13">
        <f t="shared" si="20"/>
        <v>1</v>
      </c>
      <c r="T157" s="47" t="s">
        <v>1289</v>
      </c>
    </row>
    <row r="158" spans="1:20" x14ac:dyDescent="0.25">
      <c r="A158" s="1" t="s">
        <v>2991</v>
      </c>
      <c r="B158" s="1" t="s">
        <v>3021</v>
      </c>
      <c r="C158" s="18">
        <v>44993</v>
      </c>
      <c r="D158" s="8">
        <f t="shared" si="25"/>
        <v>-25.74</v>
      </c>
      <c r="E158" s="27">
        <v>-8.59</v>
      </c>
      <c r="F158" s="27">
        <v>-17.149999999999999</v>
      </c>
      <c r="G158" s="18">
        <v>44993</v>
      </c>
      <c r="H158" s="1" t="s">
        <v>2996</v>
      </c>
      <c r="I158" s="19">
        <v>1408975</v>
      </c>
      <c r="J158" s="19" t="s">
        <v>1335</v>
      </c>
      <c r="K158" s="19">
        <v>173967</v>
      </c>
      <c r="L158" s="28">
        <v>44995</v>
      </c>
      <c r="M158" s="1" t="s">
        <v>1213</v>
      </c>
      <c r="N158" t="s">
        <v>1311</v>
      </c>
      <c r="P158" s="12">
        <f>VLOOKUP(I158,'ITEM#'!A:D,4,0)</f>
        <v>-17.149999999999999</v>
      </c>
      <c r="Q158" s="11"/>
      <c r="R158" s="13">
        <f t="shared" si="20"/>
        <v>1</v>
      </c>
      <c r="T158" s="47" t="s">
        <v>1289</v>
      </c>
    </row>
    <row r="159" spans="1:20" x14ac:dyDescent="0.25">
      <c r="A159" s="1" t="s">
        <v>2991</v>
      </c>
      <c r="B159" s="1" t="s">
        <v>3021</v>
      </c>
      <c r="C159" s="18">
        <v>44993</v>
      </c>
      <c r="D159" s="8">
        <f t="shared" si="25"/>
        <v>-25.74</v>
      </c>
      <c r="E159" s="27">
        <v>-8.59</v>
      </c>
      <c r="F159" s="27">
        <v>-17.149999999999999</v>
      </c>
      <c r="G159" s="18">
        <v>44993</v>
      </c>
      <c r="H159" s="1" t="s">
        <v>2996</v>
      </c>
      <c r="I159" s="19">
        <v>1408977</v>
      </c>
      <c r="J159" s="19" t="s">
        <v>1312</v>
      </c>
      <c r="K159" s="19">
        <v>173967</v>
      </c>
      <c r="L159" s="28">
        <v>44995</v>
      </c>
      <c r="M159" s="1" t="s">
        <v>1213</v>
      </c>
      <c r="N159" t="s">
        <v>1311</v>
      </c>
      <c r="P159" s="12">
        <f>VLOOKUP(I159,'ITEM#'!A:D,4,0)</f>
        <v>-17.149999999999999</v>
      </c>
      <c r="Q159" s="11"/>
      <c r="R159" s="13">
        <f t="shared" si="20"/>
        <v>1</v>
      </c>
      <c r="T159" s="47" t="s">
        <v>1289</v>
      </c>
    </row>
    <row r="160" spans="1:20" x14ac:dyDescent="0.25">
      <c r="A160" s="1" t="s">
        <v>2991</v>
      </c>
      <c r="B160" s="1" t="s">
        <v>3021</v>
      </c>
      <c r="C160" s="18">
        <v>44993</v>
      </c>
      <c r="D160" s="8">
        <f t="shared" si="25"/>
        <v>-87.6</v>
      </c>
      <c r="E160" s="27">
        <v>-10.25</v>
      </c>
      <c r="F160" s="27">
        <v>-77.349999999999994</v>
      </c>
      <c r="G160" s="18">
        <v>44993</v>
      </c>
      <c r="H160" s="1" t="s">
        <v>2996</v>
      </c>
      <c r="I160" s="19">
        <v>1662420</v>
      </c>
      <c r="J160" s="19" t="s">
        <v>1318</v>
      </c>
      <c r="K160" s="19">
        <v>173967</v>
      </c>
      <c r="L160" s="28">
        <v>44995</v>
      </c>
      <c r="M160" s="1" t="s">
        <v>1213</v>
      </c>
      <c r="N160" t="s">
        <v>1301</v>
      </c>
      <c r="P160" s="12">
        <f>VLOOKUP(I160,'ITEM#'!A:D,4,0)</f>
        <v>-77.349999999999994</v>
      </c>
      <c r="Q160" s="11"/>
      <c r="R160" s="13">
        <f t="shared" si="20"/>
        <v>1</v>
      </c>
      <c r="T160" s="47" t="s">
        <v>1289</v>
      </c>
    </row>
    <row r="161" spans="1:20" x14ac:dyDescent="0.25">
      <c r="A161" s="1" t="s">
        <v>2991</v>
      </c>
      <c r="B161" s="1" t="s">
        <v>3022</v>
      </c>
      <c r="C161" s="18">
        <v>44993</v>
      </c>
      <c r="D161" s="8">
        <v>-87.6</v>
      </c>
      <c r="E161" s="27">
        <v>-10.25</v>
      </c>
      <c r="F161" s="27">
        <v>-77.349999999999994</v>
      </c>
      <c r="G161" s="18">
        <v>44993</v>
      </c>
      <c r="H161" s="1" t="s">
        <v>2997</v>
      </c>
      <c r="I161" s="19">
        <v>1662420</v>
      </c>
      <c r="J161" s="19" t="s">
        <v>1318</v>
      </c>
      <c r="K161" s="19">
        <v>173967</v>
      </c>
      <c r="L161" s="28">
        <v>44995</v>
      </c>
      <c r="M161" s="1" t="s">
        <v>1213</v>
      </c>
      <c r="N161" t="s">
        <v>1301</v>
      </c>
      <c r="P161" s="12">
        <f>VLOOKUP(I161,'ITEM#'!A:D,4,0)</f>
        <v>-77.349999999999994</v>
      </c>
      <c r="Q161" s="11"/>
      <c r="R161" s="13">
        <f t="shared" si="20"/>
        <v>1</v>
      </c>
      <c r="T161" s="47" t="s">
        <v>1289</v>
      </c>
    </row>
    <row r="162" spans="1:20" x14ac:dyDescent="0.25">
      <c r="A162" s="1" t="s">
        <v>2991</v>
      </c>
      <c r="B162" s="1" t="s">
        <v>3023</v>
      </c>
      <c r="C162" s="18">
        <v>44993</v>
      </c>
      <c r="D162" s="8">
        <v>-45.56</v>
      </c>
      <c r="E162" s="27">
        <v>0</v>
      </c>
      <c r="F162" s="27">
        <v>-45.56</v>
      </c>
      <c r="G162" s="18">
        <v>44993</v>
      </c>
      <c r="H162" s="1" t="s">
        <v>2998</v>
      </c>
      <c r="I162" s="19">
        <v>1529944</v>
      </c>
      <c r="J162" s="19" t="s">
        <v>1330</v>
      </c>
      <c r="K162" s="19">
        <v>173967</v>
      </c>
      <c r="L162" s="28">
        <v>44995</v>
      </c>
      <c r="M162" s="1" t="s">
        <v>1213</v>
      </c>
      <c r="N162" t="s">
        <v>1291</v>
      </c>
      <c r="P162" s="12">
        <f>VLOOKUP(I162,'ITEM#'!A:D,4,0)</f>
        <v>-22.78</v>
      </c>
      <c r="Q162" s="11"/>
      <c r="R162" s="13">
        <f t="shared" si="20"/>
        <v>2</v>
      </c>
      <c r="T162" s="47" t="s">
        <v>1289</v>
      </c>
    </row>
    <row r="163" spans="1:20" x14ac:dyDescent="0.25">
      <c r="A163" s="1" t="s">
        <v>2991</v>
      </c>
      <c r="B163" s="1" t="s">
        <v>3023</v>
      </c>
      <c r="C163" s="18">
        <v>44993</v>
      </c>
      <c r="D163" s="8">
        <v>-39</v>
      </c>
      <c r="E163" s="27">
        <v>0</v>
      </c>
      <c r="F163" s="27">
        <v>-39</v>
      </c>
      <c r="G163" s="18">
        <v>44993</v>
      </c>
      <c r="H163" s="1" t="s">
        <v>2998</v>
      </c>
      <c r="I163" s="19">
        <v>1529946</v>
      </c>
      <c r="J163" s="19" t="s">
        <v>1306</v>
      </c>
      <c r="K163" s="19">
        <v>173967</v>
      </c>
      <c r="L163" s="28">
        <v>44995</v>
      </c>
      <c r="M163" s="1" t="s">
        <v>1213</v>
      </c>
      <c r="N163" t="s">
        <v>1291</v>
      </c>
      <c r="P163" s="12">
        <f>VLOOKUP(I163,'ITEM#'!A:D,4,0)</f>
        <v>-39</v>
      </c>
      <c r="Q163" s="11"/>
      <c r="R163" s="13">
        <f t="shared" si="20"/>
        <v>1</v>
      </c>
      <c r="T163" s="47" t="s">
        <v>1289</v>
      </c>
    </row>
    <row r="164" spans="1:20" x14ac:dyDescent="0.25">
      <c r="A164" s="1" t="s">
        <v>2991</v>
      </c>
      <c r="B164" s="1" t="s">
        <v>3023</v>
      </c>
      <c r="C164" s="18">
        <v>44993</v>
      </c>
      <c r="D164" s="8">
        <v>-64.47</v>
      </c>
      <c r="E164" s="27">
        <v>0</v>
      </c>
      <c r="F164" s="27">
        <v>-64.47</v>
      </c>
      <c r="G164" s="18">
        <v>44993</v>
      </c>
      <c r="H164" s="1" t="s">
        <v>2998</v>
      </c>
      <c r="I164" s="19">
        <v>1585797</v>
      </c>
      <c r="J164" s="19" t="s">
        <v>1305</v>
      </c>
      <c r="K164" s="19">
        <v>173967</v>
      </c>
      <c r="L164" s="28">
        <v>44995</v>
      </c>
      <c r="M164" s="1" t="s">
        <v>1213</v>
      </c>
      <c r="N164" t="s">
        <v>1291</v>
      </c>
      <c r="P164" s="12">
        <f>VLOOKUP(I164,'ITEM#'!A:D,4,0)</f>
        <v>-64.47</v>
      </c>
      <c r="Q164" s="11"/>
      <c r="R164" s="13">
        <f t="shared" si="20"/>
        <v>1</v>
      </c>
      <c r="T164" s="47" t="s">
        <v>1289</v>
      </c>
    </row>
    <row r="165" spans="1:20" x14ac:dyDescent="0.25">
      <c r="A165" s="1" t="s">
        <v>3024</v>
      </c>
      <c r="B165" s="1" t="s">
        <v>3060</v>
      </c>
      <c r="C165" s="18">
        <v>44994</v>
      </c>
      <c r="D165" s="8">
        <v>-89.77</v>
      </c>
      <c r="E165" s="27">
        <v>-27.5</v>
      </c>
      <c r="F165" s="27">
        <v>-62.27</v>
      </c>
      <c r="G165" s="18">
        <v>44994</v>
      </c>
      <c r="H165" s="1" t="s">
        <v>3025</v>
      </c>
      <c r="I165" s="19">
        <v>1339334</v>
      </c>
      <c r="J165" s="19" t="s">
        <v>1331</v>
      </c>
      <c r="K165" s="19">
        <v>12214193</v>
      </c>
      <c r="L165" s="28">
        <v>44998</v>
      </c>
      <c r="M165" s="1" t="s">
        <v>187</v>
      </c>
      <c r="N165" t="s">
        <v>1301</v>
      </c>
      <c r="P165" s="12">
        <f>VLOOKUP(I165,'ITEM#'!A:D,4,0)</f>
        <v>-62.27</v>
      </c>
      <c r="Q165" s="11"/>
      <c r="R165" s="13">
        <f t="shared" ref="R165:R209" si="26">F165/P165</f>
        <v>1</v>
      </c>
      <c r="T165" s="47" t="s">
        <v>1289</v>
      </c>
    </row>
    <row r="166" spans="1:20" x14ac:dyDescent="0.25">
      <c r="A166" s="1" t="s">
        <v>3024</v>
      </c>
      <c r="B166" s="1" t="s">
        <v>3061</v>
      </c>
      <c r="C166" s="18">
        <v>44994</v>
      </c>
      <c r="D166" s="8">
        <v>-87.68</v>
      </c>
      <c r="E166" s="27">
        <v>-25.41</v>
      </c>
      <c r="F166" s="27">
        <v>-62.27</v>
      </c>
      <c r="G166" s="18">
        <v>44994</v>
      </c>
      <c r="H166" s="1" t="s">
        <v>3026</v>
      </c>
      <c r="I166" s="19">
        <v>1339335</v>
      </c>
      <c r="J166" s="19" t="s">
        <v>1314</v>
      </c>
      <c r="K166" s="19">
        <v>12214193</v>
      </c>
      <c r="L166" s="28">
        <v>44998</v>
      </c>
      <c r="M166" s="1" t="s">
        <v>187</v>
      </c>
      <c r="N166" t="s">
        <v>1301</v>
      </c>
      <c r="P166" s="12">
        <f>VLOOKUP(I166,'ITEM#'!A:D,4,0)</f>
        <v>-62.27</v>
      </c>
      <c r="Q166" s="11"/>
      <c r="R166" s="13">
        <f t="shared" si="26"/>
        <v>1</v>
      </c>
      <c r="T166" s="47" t="s">
        <v>1289</v>
      </c>
    </row>
    <row r="167" spans="1:20" x14ac:dyDescent="0.25">
      <c r="A167" s="1" t="s">
        <v>3024</v>
      </c>
      <c r="B167" s="1" t="s">
        <v>3062</v>
      </c>
      <c r="C167" s="18">
        <v>44994</v>
      </c>
      <c r="D167" s="8">
        <v>-81.23</v>
      </c>
      <c r="E167" s="27">
        <v>-26.1</v>
      </c>
      <c r="F167" s="27">
        <v>-55.13</v>
      </c>
      <c r="G167" s="18">
        <v>44994</v>
      </c>
      <c r="H167" s="1" t="s">
        <v>3027</v>
      </c>
      <c r="I167" s="19">
        <v>1339333</v>
      </c>
      <c r="J167" s="19" t="s">
        <v>1337</v>
      </c>
      <c r="K167" s="19">
        <v>12214193</v>
      </c>
      <c r="L167" s="28">
        <v>44998</v>
      </c>
      <c r="M167" s="1" t="s">
        <v>187</v>
      </c>
      <c r="N167" t="s">
        <v>1301</v>
      </c>
      <c r="P167" s="12">
        <f>VLOOKUP(I167,'ITEM#'!A:D,4,0)</f>
        <v>-55.13</v>
      </c>
      <c r="Q167" s="11"/>
      <c r="R167" s="13">
        <f t="shared" si="26"/>
        <v>1</v>
      </c>
      <c r="T167" s="47" t="s">
        <v>1289</v>
      </c>
    </row>
    <row r="168" spans="1:20" x14ac:dyDescent="0.25">
      <c r="A168" s="1" t="s">
        <v>3024</v>
      </c>
      <c r="B168" s="1" t="s">
        <v>3063</v>
      </c>
      <c r="C168" s="18">
        <v>44994</v>
      </c>
      <c r="D168" s="8">
        <v>-42.07</v>
      </c>
      <c r="E168" s="27">
        <v>0</v>
      </c>
      <c r="F168" s="27">
        <v>-42.07</v>
      </c>
      <c r="G168" s="18">
        <v>44994</v>
      </c>
      <c r="H168" s="1" t="s">
        <v>3028</v>
      </c>
      <c r="I168" s="19">
        <v>1514683</v>
      </c>
      <c r="J168" s="19" t="s">
        <v>1346</v>
      </c>
      <c r="K168" s="19">
        <v>174258</v>
      </c>
      <c r="L168" s="28">
        <v>44998</v>
      </c>
      <c r="M168" s="1" t="s">
        <v>1213</v>
      </c>
      <c r="N168" t="s">
        <v>1291</v>
      </c>
      <c r="P168" s="12">
        <f>VLOOKUP(I168,'ITEM#'!A:D,4,0)</f>
        <v>-42.07</v>
      </c>
      <c r="Q168" s="11"/>
      <c r="R168" s="13">
        <f t="shared" si="26"/>
        <v>1</v>
      </c>
      <c r="T168" s="47" t="s">
        <v>1289</v>
      </c>
    </row>
    <row r="169" spans="1:20" x14ac:dyDescent="0.25">
      <c r="A169" s="1" t="s">
        <v>3024</v>
      </c>
      <c r="B169" s="1" t="s">
        <v>3064</v>
      </c>
      <c r="C169" s="18">
        <v>44994</v>
      </c>
      <c r="D169" s="8">
        <v>-42.07</v>
      </c>
      <c r="E169" s="27">
        <v>0</v>
      </c>
      <c r="F169" s="27">
        <v>-42.07</v>
      </c>
      <c r="G169" s="18">
        <v>44994</v>
      </c>
      <c r="H169" s="1" t="s">
        <v>3029</v>
      </c>
      <c r="I169" s="19">
        <v>1514691</v>
      </c>
      <c r="J169" s="19" t="s">
        <v>1293</v>
      </c>
      <c r="K169" s="19">
        <v>174258</v>
      </c>
      <c r="L169" s="28">
        <v>44998</v>
      </c>
      <c r="M169" s="1" t="s">
        <v>1213</v>
      </c>
      <c r="N169" t="s">
        <v>1291</v>
      </c>
      <c r="P169" s="12">
        <f>VLOOKUP(I169,'ITEM#'!A:D,4,0)</f>
        <v>-42.07</v>
      </c>
      <c r="Q169" s="11"/>
      <c r="R169" s="13">
        <f t="shared" si="26"/>
        <v>1</v>
      </c>
      <c r="T169" s="47" t="s">
        <v>1289</v>
      </c>
    </row>
    <row r="170" spans="1:20" x14ac:dyDescent="0.25">
      <c r="A170" s="1" t="s">
        <v>3024</v>
      </c>
      <c r="B170" s="1" t="s">
        <v>3065</v>
      </c>
      <c r="C170" s="18">
        <v>44994</v>
      </c>
      <c r="D170" s="8">
        <v>-96.4</v>
      </c>
      <c r="E170" s="27">
        <v>-10.55</v>
      </c>
      <c r="F170" s="27">
        <v>-85.85</v>
      </c>
      <c r="G170" s="18">
        <v>44994</v>
      </c>
      <c r="H170" s="1" t="s">
        <v>3030</v>
      </c>
      <c r="I170" s="19">
        <v>1662421</v>
      </c>
      <c r="J170" s="19" t="s">
        <v>1300</v>
      </c>
      <c r="K170" s="19">
        <v>174258</v>
      </c>
      <c r="L170" s="28">
        <v>44998</v>
      </c>
      <c r="M170" s="1" t="s">
        <v>1213</v>
      </c>
      <c r="N170" t="s">
        <v>1301</v>
      </c>
      <c r="P170" s="12">
        <f>VLOOKUP(I170,'ITEM#'!A:D,4,0)</f>
        <v>-85.85</v>
      </c>
      <c r="Q170" s="11"/>
      <c r="R170" s="13">
        <f t="shared" si="26"/>
        <v>1</v>
      </c>
      <c r="T170" s="47" t="s">
        <v>1289</v>
      </c>
    </row>
    <row r="171" spans="1:20" x14ac:dyDescent="0.25">
      <c r="A171" s="1" t="s">
        <v>3024</v>
      </c>
      <c r="B171" s="1" t="s">
        <v>3066</v>
      </c>
      <c r="C171" s="18">
        <v>44994</v>
      </c>
      <c r="D171" s="8">
        <v>-96.4</v>
      </c>
      <c r="E171" s="27">
        <v>-10.55</v>
      </c>
      <c r="F171" s="27">
        <v>-85.85</v>
      </c>
      <c r="G171" s="18">
        <v>44994</v>
      </c>
      <c r="H171" s="1" t="s">
        <v>3031</v>
      </c>
      <c r="I171" s="19">
        <v>1662422</v>
      </c>
      <c r="J171" s="19" t="s">
        <v>1327</v>
      </c>
      <c r="K171" s="19">
        <v>174258</v>
      </c>
      <c r="L171" s="28">
        <v>44998</v>
      </c>
      <c r="M171" s="1" t="s">
        <v>1213</v>
      </c>
      <c r="N171" t="s">
        <v>1301</v>
      </c>
      <c r="P171" s="12">
        <f>VLOOKUP(I171,'ITEM#'!A:D,4,0)</f>
        <v>-85.85</v>
      </c>
      <c r="Q171" s="11"/>
      <c r="R171" s="13">
        <f t="shared" si="26"/>
        <v>1</v>
      </c>
      <c r="T171" s="47" t="s">
        <v>1289</v>
      </c>
    </row>
    <row r="172" spans="1:20" x14ac:dyDescent="0.25">
      <c r="A172" s="1" t="s">
        <v>3024</v>
      </c>
      <c r="B172" s="1" t="s">
        <v>3067</v>
      </c>
      <c r="C172" s="18">
        <v>44994</v>
      </c>
      <c r="D172" s="8">
        <v>-64.47</v>
      </c>
      <c r="E172" s="27">
        <v>0</v>
      </c>
      <c r="F172" s="27">
        <v>-64.47</v>
      </c>
      <c r="G172" s="18">
        <v>44994</v>
      </c>
      <c r="H172" s="1" t="s">
        <v>3032</v>
      </c>
      <c r="I172" s="19">
        <v>1585797</v>
      </c>
      <c r="J172" s="19" t="s">
        <v>1305</v>
      </c>
      <c r="K172" s="19">
        <v>174258</v>
      </c>
      <c r="L172" s="28">
        <v>44998</v>
      </c>
      <c r="M172" s="1" t="s">
        <v>1213</v>
      </c>
      <c r="N172" t="s">
        <v>1291</v>
      </c>
      <c r="P172" s="12">
        <f>VLOOKUP(I172,'ITEM#'!A:D,4,0)</f>
        <v>-64.47</v>
      </c>
      <c r="Q172" s="11"/>
      <c r="R172" s="13">
        <f t="shared" ref="R172:R184" si="27">F172/P172</f>
        <v>1</v>
      </c>
      <c r="T172" s="47" t="s">
        <v>1289</v>
      </c>
    </row>
    <row r="173" spans="1:20" x14ac:dyDescent="0.25">
      <c r="A173" s="1" t="s">
        <v>3024</v>
      </c>
      <c r="B173" s="1" t="s">
        <v>3068</v>
      </c>
      <c r="C173" s="18">
        <v>44994</v>
      </c>
      <c r="D173" s="8">
        <v>-25.55</v>
      </c>
      <c r="E173" s="27">
        <v>0</v>
      </c>
      <c r="F173" s="27">
        <v>-25.55</v>
      </c>
      <c r="G173" s="18">
        <v>44994</v>
      </c>
      <c r="H173" s="1" t="s">
        <v>3033</v>
      </c>
      <c r="I173" s="19">
        <v>1516594</v>
      </c>
      <c r="J173" s="19" t="s">
        <v>1313</v>
      </c>
      <c r="K173" s="19">
        <v>174258</v>
      </c>
      <c r="L173" s="28">
        <v>44998</v>
      </c>
      <c r="M173" s="1" t="s">
        <v>1213</v>
      </c>
      <c r="N173" t="s">
        <v>1291</v>
      </c>
      <c r="P173" s="12">
        <f>VLOOKUP(I173,'ITEM#'!A:D,4,0)</f>
        <v>-25.55</v>
      </c>
      <c r="Q173" s="11"/>
      <c r="R173" s="13">
        <f t="shared" si="27"/>
        <v>1</v>
      </c>
      <c r="T173" s="47" t="s">
        <v>1289</v>
      </c>
    </row>
    <row r="174" spans="1:20" x14ac:dyDescent="0.25">
      <c r="A174" s="1" t="s">
        <v>3024</v>
      </c>
      <c r="B174" s="1" t="s">
        <v>3068</v>
      </c>
      <c r="C174" s="18">
        <v>44994</v>
      </c>
      <c r="D174" s="8">
        <v>-137.26</v>
      </c>
      <c r="E174" s="27">
        <v>0</v>
      </c>
      <c r="F174" s="27">
        <v>-137.26</v>
      </c>
      <c r="G174" s="18">
        <v>44994</v>
      </c>
      <c r="H174" s="1" t="s">
        <v>3033</v>
      </c>
      <c r="I174" s="19">
        <v>1529950</v>
      </c>
      <c r="J174" s="19" t="s">
        <v>1348</v>
      </c>
      <c r="K174" s="19">
        <v>174258</v>
      </c>
      <c r="L174" s="28">
        <v>44998</v>
      </c>
      <c r="M174" s="1" t="s">
        <v>1213</v>
      </c>
      <c r="N174" t="s">
        <v>1291</v>
      </c>
      <c r="P174" s="12">
        <f>VLOOKUP(I174,'ITEM#'!A:D,4,0)</f>
        <v>-68.63</v>
      </c>
      <c r="Q174" s="11"/>
      <c r="R174" s="13">
        <f t="shared" si="27"/>
        <v>2</v>
      </c>
      <c r="T174" s="47" t="s">
        <v>1289</v>
      </c>
    </row>
    <row r="175" spans="1:20" x14ac:dyDescent="0.25">
      <c r="A175" s="1" t="s">
        <v>3024</v>
      </c>
      <c r="B175" s="1" t="s">
        <v>3069</v>
      </c>
      <c r="C175" s="18">
        <v>44994</v>
      </c>
      <c r="D175" s="8">
        <v>-70.62</v>
      </c>
      <c r="E175" s="27">
        <v>0</v>
      </c>
      <c r="F175" s="27">
        <v>-70.62</v>
      </c>
      <c r="G175" s="18">
        <v>44994</v>
      </c>
      <c r="H175" s="1" t="s">
        <v>3034</v>
      </c>
      <c r="I175" s="19">
        <v>1585798</v>
      </c>
      <c r="J175" s="19" t="s">
        <v>1319</v>
      </c>
      <c r="K175" s="19">
        <v>174258</v>
      </c>
      <c r="L175" s="28">
        <v>44998</v>
      </c>
      <c r="M175" s="1" t="s">
        <v>1213</v>
      </c>
      <c r="N175" t="s">
        <v>1291</v>
      </c>
      <c r="P175" s="12">
        <f>VLOOKUP(I175,'ITEM#'!A:D,4,0)</f>
        <v>-70.62</v>
      </c>
      <c r="Q175" s="11"/>
      <c r="R175" s="13">
        <f t="shared" si="27"/>
        <v>1</v>
      </c>
      <c r="T175" s="47" t="s">
        <v>1289</v>
      </c>
    </row>
    <row r="176" spans="1:20" x14ac:dyDescent="0.25">
      <c r="A176" s="1" t="s">
        <v>3024</v>
      </c>
      <c r="B176" s="1" t="s">
        <v>3070</v>
      </c>
      <c r="C176" s="18">
        <v>44994</v>
      </c>
      <c r="D176" s="8">
        <v>-262.8</v>
      </c>
      <c r="E176" s="27">
        <v>-30.75</v>
      </c>
      <c r="F176" s="27">
        <v>-232.05</v>
      </c>
      <c r="G176" s="18">
        <v>44994</v>
      </c>
      <c r="H176" s="1" t="s">
        <v>3035</v>
      </c>
      <c r="I176" s="19">
        <v>1662420</v>
      </c>
      <c r="J176" s="19" t="s">
        <v>1318</v>
      </c>
      <c r="K176" s="19">
        <v>174258</v>
      </c>
      <c r="L176" s="28">
        <v>44998</v>
      </c>
      <c r="M176" s="1" t="s">
        <v>1213</v>
      </c>
      <c r="N176" t="s">
        <v>1301</v>
      </c>
      <c r="P176" s="12">
        <f>VLOOKUP(I176,'ITEM#'!A:D,4,0)</f>
        <v>-77.349999999999994</v>
      </c>
      <c r="Q176" s="11"/>
      <c r="R176" s="13">
        <f t="shared" si="27"/>
        <v>3.0000000000000004</v>
      </c>
      <c r="T176" s="47" t="s">
        <v>1289</v>
      </c>
    </row>
    <row r="177" spans="1:20" x14ac:dyDescent="0.25">
      <c r="A177" s="1" t="s">
        <v>3024</v>
      </c>
      <c r="B177" s="1" t="s">
        <v>3071</v>
      </c>
      <c r="C177" s="18">
        <v>44994</v>
      </c>
      <c r="D177" s="8">
        <v>-64.47</v>
      </c>
      <c r="E177" s="27">
        <v>0</v>
      </c>
      <c r="F177" s="27">
        <v>-64.47</v>
      </c>
      <c r="G177" s="18">
        <v>44994</v>
      </c>
      <c r="H177" s="1" t="s">
        <v>3036</v>
      </c>
      <c r="I177" s="19">
        <v>1585797</v>
      </c>
      <c r="J177" s="19" t="s">
        <v>1305</v>
      </c>
      <c r="K177" s="19">
        <v>174258</v>
      </c>
      <c r="L177" s="28">
        <v>44998</v>
      </c>
      <c r="M177" s="1" t="s">
        <v>1213</v>
      </c>
      <c r="N177" t="s">
        <v>1291</v>
      </c>
      <c r="P177" s="12">
        <f>VLOOKUP(I177,'ITEM#'!A:D,4,0)</f>
        <v>-64.47</v>
      </c>
      <c r="Q177" s="11"/>
      <c r="R177" s="13">
        <f t="shared" si="27"/>
        <v>1</v>
      </c>
      <c r="T177" s="47" t="s">
        <v>1289</v>
      </c>
    </row>
    <row r="178" spans="1:20" x14ac:dyDescent="0.25">
      <c r="A178" s="1" t="s">
        <v>3024</v>
      </c>
      <c r="B178" s="1" t="s">
        <v>3072</v>
      </c>
      <c r="C178" s="18">
        <v>44994</v>
      </c>
      <c r="D178" s="8">
        <v>-87.6</v>
      </c>
      <c r="E178" s="27">
        <v>-10.25</v>
      </c>
      <c r="F178" s="27">
        <v>-77.349999999999994</v>
      </c>
      <c r="G178" s="18">
        <v>44994</v>
      </c>
      <c r="H178" s="1" t="s">
        <v>3037</v>
      </c>
      <c r="I178" s="19">
        <v>1662420</v>
      </c>
      <c r="J178" s="19" t="s">
        <v>1318</v>
      </c>
      <c r="K178" s="19">
        <v>174258</v>
      </c>
      <c r="L178" s="28">
        <v>44998</v>
      </c>
      <c r="M178" s="1" t="s">
        <v>1213</v>
      </c>
      <c r="N178" t="s">
        <v>1301</v>
      </c>
      <c r="P178" s="12">
        <f>VLOOKUP(I178,'ITEM#'!A:D,4,0)</f>
        <v>-77.349999999999994</v>
      </c>
      <c r="Q178" s="11"/>
      <c r="R178" s="13">
        <f t="shared" si="27"/>
        <v>1</v>
      </c>
      <c r="T178" s="47" t="s">
        <v>1289</v>
      </c>
    </row>
    <row r="179" spans="1:20" x14ac:dyDescent="0.25">
      <c r="A179" s="1" t="s">
        <v>3024</v>
      </c>
      <c r="B179" s="1" t="s">
        <v>3073</v>
      </c>
      <c r="C179" s="18">
        <v>44994</v>
      </c>
      <c r="D179" s="8">
        <v>-70.62</v>
      </c>
      <c r="E179" s="27">
        <v>0</v>
      </c>
      <c r="F179" s="27">
        <v>-70.62</v>
      </c>
      <c r="G179" s="18">
        <v>44994</v>
      </c>
      <c r="H179" s="1" t="s">
        <v>3038</v>
      </c>
      <c r="I179" s="19">
        <v>1585902</v>
      </c>
      <c r="J179" s="19" t="s">
        <v>1343</v>
      </c>
      <c r="K179" s="19">
        <v>174258</v>
      </c>
      <c r="L179" s="28">
        <v>44998</v>
      </c>
      <c r="M179" s="1" t="s">
        <v>1213</v>
      </c>
      <c r="N179" t="s">
        <v>1291</v>
      </c>
      <c r="P179" s="12">
        <f>VLOOKUP(I179,'ITEM#'!A:D,4,0)</f>
        <v>-70.62</v>
      </c>
      <c r="Q179" s="11"/>
      <c r="R179" s="13">
        <f t="shared" si="27"/>
        <v>1</v>
      </c>
      <c r="T179" s="47" t="s">
        <v>1289</v>
      </c>
    </row>
    <row r="180" spans="1:20" x14ac:dyDescent="0.25">
      <c r="A180" s="1" t="s">
        <v>3024</v>
      </c>
      <c r="B180" s="1" t="s">
        <v>3074</v>
      </c>
      <c r="C180" s="18">
        <v>44994</v>
      </c>
      <c r="D180" s="8">
        <f>E180+F180</f>
        <v>-42.04</v>
      </c>
      <c r="E180" s="27">
        <v>-10.44</v>
      </c>
      <c r="F180" s="27">
        <v>-31.6</v>
      </c>
      <c r="G180" s="18">
        <v>44994</v>
      </c>
      <c r="H180" s="1" t="s">
        <v>3039</v>
      </c>
      <c r="I180" s="19">
        <v>1540787</v>
      </c>
      <c r="J180" s="19" t="s">
        <v>1341</v>
      </c>
      <c r="K180" s="19">
        <v>174258</v>
      </c>
      <c r="L180" s="28">
        <v>44998</v>
      </c>
      <c r="M180" s="1" t="s">
        <v>1213</v>
      </c>
      <c r="N180" t="s">
        <v>1298</v>
      </c>
      <c r="P180" s="12">
        <f>VLOOKUP(I180,'ITEM#'!A:D,4,0)</f>
        <v>-31.6</v>
      </c>
      <c r="Q180" s="11"/>
      <c r="R180" s="13">
        <f t="shared" si="27"/>
        <v>1</v>
      </c>
      <c r="T180" s="47" t="s">
        <v>1289</v>
      </c>
    </row>
    <row r="181" spans="1:20" x14ac:dyDescent="0.25">
      <c r="A181" s="1" t="s">
        <v>3024</v>
      </c>
      <c r="B181" s="1" t="s">
        <v>3074</v>
      </c>
      <c r="C181" s="18">
        <v>44994</v>
      </c>
      <c r="D181" s="8">
        <f>E181+F181</f>
        <v>-42.04</v>
      </c>
      <c r="E181" s="27">
        <v>-10.44</v>
      </c>
      <c r="F181" s="27">
        <v>-31.6</v>
      </c>
      <c r="G181" s="18">
        <v>44994</v>
      </c>
      <c r="H181" s="1" t="s">
        <v>3039</v>
      </c>
      <c r="I181" s="19">
        <v>1593359</v>
      </c>
      <c r="J181" s="19" t="s">
        <v>1316</v>
      </c>
      <c r="K181" s="19">
        <v>174258</v>
      </c>
      <c r="L181" s="28">
        <v>44998</v>
      </c>
      <c r="M181" s="1" t="s">
        <v>1213</v>
      </c>
      <c r="N181" t="s">
        <v>1298</v>
      </c>
      <c r="P181" s="12">
        <f>VLOOKUP(I181,'ITEM#'!A:D,4,0)</f>
        <v>-31.6</v>
      </c>
      <c r="Q181" s="11"/>
      <c r="R181" s="13">
        <f t="shared" si="27"/>
        <v>1</v>
      </c>
      <c r="T181" s="47" t="s">
        <v>1289</v>
      </c>
    </row>
    <row r="182" spans="1:20" x14ac:dyDescent="0.25">
      <c r="A182" s="1" t="s">
        <v>3024</v>
      </c>
      <c r="B182" s="1" t="s">
        <v>3075</v>
      </c>
      <c r="C182" s="18">
        <v>44994</v>
      </c>
      <c r="D182" s="8">
        <v>-87.6</v>
      </c>
      <c r="E182" s="27">
        <v>-10.25</v>
      </c>
      <c r="F182" s="27">
        <v>-77.349999999999994</v>
      </c>
      <c r="G182" s="18">
        <v>44994</v>
      </c>
      <c r="H182" s="1" t="s">
        <v>3040</v>
      </c>
      <c r="I182" s="19">
        <v>1662420</v>
      </c>
      <c r="J182" s="19" t="s">
        <v>1318</v>
      </c>
      <c r="K182" s="19">
        <v>174258</v>
      </c>
      <c r="L182" s="28">
        <v>44998</v>
      </c>
      <c r="M182" s="1" t="s">
        <v>1213</v>
      </c>
      <c r="N182" t="s">
        <v>1301</v>
      </c>
      <c r="P182" s="12">
        <f>VLOOKUP(I182,'ITEM#'!A:D,4,0)</f>
        <v>-77.349999999999994</v>
      </c>
      <c r="Q182" s="11"/>
      <c r="R182" s="13">
        <f t="shared" si="27"/>
        <v>1</v>
      </c>
      <c r="T182" s="47" t="s">
        <v>1289</v>
      </c>
    </row>
    <row r="183" spans="1:20" x14ac:dyDescent="0.25">
      <c r="A183" s="1" t="s">
        <v>3024</v>
      </c>
      <c r="B183" s="1" t="s">
        <v>3076</v>
      </c>
      <c r="C183" s="18">
        <v>44994</v>
      </c>
      <c r="D183" s="8">
        <v>-42.07</v>
      </c>
      <c r="E183" s="27">
        <v>0</v>
      </c>
      <c r="F183" s="27">
        <v>-42.07</v>
      </c>
      <c r="G183" s="18">
        <v>44994</v>
      </c>
      <c r="H183" s="1" t="s">
        <v>3041</v>
      </c>
      <c r="I183" s="19">
        <v>1514684</v>
      </c>
      <c r="J183" s="19" t="s">
        <v>1324</v>
      </c>
      <c r="K183" s="19">
        <v>174258</v>
      </c>
      <c r="L183" s="28">
        <v>44998</v>
      </c>
      <c r="M183" s="1" t="s">
        <v>1213</v>
      </c>
      <c r="N183" t="s">
        <v>1291</v>
      </c>
      <c r="P183" s="12">
        <f>VLOOKUP(I183,'ITEM#'!A:D,4,0)</f>
        <v>-42.07</v>
      </c>
      <c r="Q183" s="11"/>
      <c r="R183" s="13">
        <f t="shared" si="27"/>
        <v>1</v>
      </c>
      <c r="T183" s="47" t="s">
        <v>1289</v>
      </c>
    </row>
    <row r="184" spans="1:20" x14ac:dyDescent="0.25">
      <c r="A184" s="1" t="s">
        <v>3024</v>
      </c>
      <c r="B184" s="1" t="s">
        <v>3076</v>
      </c>
      <c r="C184" s="18">
        <v>44994</v>
      </c>
      <c r="D184" s="8">
        <v>-64.47</v>
      </c>
      <c r="E184" s="27">
        <v>0</v>
      </c>
      <c r="F184" s="27">
        <v>-64.47</v>
      </c>
      <c r="G184" s="18">
        <v>44994</v>
      </c>
      <c r="H184" s="1" t="s">
        <v>3041</v>
      </c>
      <c r="I184" s="19">
        <v>1585797</v>
      </c>
      <c r="J184" s="19" t="s">
        <v>1305</v>
      </c>
      <c r="K184" s="19">
        <v>174258</v>
      </c>
      <c r="L184" s="28">
        <v>44998</v>
      </c>
      <c r="M184" s="1" t="s">
        <v>1213</v>
      </c>
      <c r="N184" t="s">
        <v>1291</v>
      </c>
      <c r="P184" s="12">
        <f>VLOOKUP(I184,'ITEM#'!A:D,4,0)</f>
        <v>-64.47</v>
      </c>
      <c r="Q184" s="11"/>
      <c r="R184" s="13">
        <f t="shared" si="27"/>
        <v>1</v>
      </c>
      <c r="T184" s="47" t="s">
        <v>1289</v>
      </c>
    </row>
    <row r="185" spans="1:20" x14ac:dyDescent="0.25">
      <c r="A185" s="1" t="s">
        <v>3042</v>
      </c>
      <c r="B185" s="1" t="s">
        <v>3077</v>
      </c>
      <c r="C185" s="18">
        <v>44995</v>
      </c>
      <c r="D185" s="8">
        <v>-87.44</v>
      </c>
      <c r="E185" s="27">
        <v>-25.17</v>
      </c>
      <c r="F185" s="27">
        <v>-62.27</v>
      </c>
      <c r="G185" s="18">
        <v>44995</v>
      </c>
      <c r="H185" s="1" t="s">
        <v>3043</v>
      </c>
      <c r="I185" s="19">
        <v>1339334</v>
      </c>
      <c r="J185" s="19" t="s">
        <v>1331</v>
      </c>
      <c r="K185" s="19">
        <v>12214195</v>
      </c>
      <c r="L185" s="28">
        <v>44999</v>
      </c>
      <c r="M185" s="1" t="s">
        <v>187</v>
      </c>
      <c r="N185" t="s">
        <v>1301</v>
      </c>
      <c r="P185" s="12">
        <f>VLOOKUP(I185,'ITEM#'!A:D,4,0)</f>
        <v>-62.27</v>
      </c>
      <c r="Q185" s="11"/>
      <c r="R185" s="13">
        <f t="shared" si="26"/>
        <v>1</v>
      </c>
      <c r="T185" s="47" t="s">
        <v>1289</v>
      </c>
    </row>
    <row r="186" spans="1:20" x14ac:dyDescent="0.25">
      <c r="A186" s="1" t="s">
        <v>3042</v>
      </c>
      <c r="B186" s="1" t="s">
        <v>3078</v>
      </c>
      <c r="C186" s="18">
        <v>44996</v>
      </c>
      <c r="D186" s="8">
        <v>-70.62</v>
      </c>
      <c r="E186" s="27">
        <v>0</v>
      </c>
      <c r="F186" s="27">
        <v>-70.62</v>
      </c>
      <c r="G186" s="18">
        <v>44996</v>
      </c>
      <c r="H186" s="1" t="s">
        <v>3044</v>
      </c>
      <c r="I186" s="19">
        <v>1585901</v>
      </c>
      <c r="J186" s="19" t="s">
        <v>1347</v>
      </c>
      <c r="K186" s="19">
        <v>174266</v>
      </c>
      <c r="L186" s="28">
        <v>44999</v>
      </c>
      <c r="M186" s="1" t="s">
        <v>1213</v>
      </c>
      <c r="N186" t="s">
        <v>1291</v>
      </c>
      <c r="P186" s="12">
        <f>VLOOKUP(I186,'ITEM#'!A:D,4,0)</f>
        <v>-70.62</v>
      </c>
      <c r="Q186" s="11"/>
      <c r="R186" s="13">
        <f t="shared" si="26"/>
        <v>1</v>
      </c>
      <c r="T186" s="47" t="s">
        <v>1289</v>
      </c>
    </row>
    <row r="187" spans="1:20" x14ac:dyDescent="0.25">
      <c r="A187" s="1" t="s">
        <v>3042</v>
      </c>
      <c r="B187" s="1" t="s">
        <v>3079</v>
      </c>
      <c r="C187" s="18">
        <v>44997</v>
      </c>
      <c r="D187" s="8">
        <v>-25.55</v>
      </c>
      <c r="E187" s="27">
        <v>0</v>
      </c>
      <c r="F187" s="27">
        <v>-25.55</v>
      </c>
      <c r="G187" s="18">
        <v>44997</v>
      </c>
      <c r="H187" s="1" t="s">
        <v>3045</v>
      </c>
      <c r="I187" s="19">
        <v>1516594</v>
      </c>
      <c r="J187" s="19" t="s">
        <v>1313</v>
      </c>
      <c r="K187" s="19">
        <v>174266</v>
      </c>
      <c r="L187" s="28">
        <v>44999</v>
      </c>
      <c r="M187" s="1" t="s">
        <v>1213</v>
      </c>
      <c r="N187" t="s">
        <v>1291</v>
      </c>
      <c r="P187" s="12">
        <f>VLOOKUP(I187,'ITEM#'!A:D,4,0)</f>
        <v>-25.55</v>
      </c>
      <c r="Q187" s="11"/>
      <c r="R187" s="13">
        <f t="shared" si="26"/>
        <v>1</v>
      </c>
      <c r="T187" s="47" t="s">
        <v>1289</v>
      </c>
    </row>
    <row r="188" spans="1:20" x14ac:dyDescent="0.25">
      <c r="A188" s="1" t="s">
        <v>3042</v>
      </c>
      <c r="B188" s="1" t="s">
        <v>3080</v>
      </c>
      <c r="C188" s="18">
        <v>44996</v>
      </c>
      <c r="D188" s="8">
        <v>-25.55</v>
      </c>
      <c r="E188" s="27">
        <v>0</v>
      </c>
      <c r="F188" s="27">
        <v>-25.55</v>
      </c>
      <c r="G188" s="18">
        <v>44996</v>
      </c>
      <c r="H188" s="1" t="s">
        <v>3046</v>
      </c>
      <c r="I188" s="19">
        <v>1516597</v>
      </c>
      <c r="J188" s="19" t="s">
        <v>1303</v>
      </c>
      <c r="K188" s="19">
        <v>174266</v>
      </c>
      <c r="L188" s="28">
        <v>44999</v>
      </c>
      <c r="M188" s="1" t="s">
        <v>1213</v>
      </c>
      <c r="N188" t="s">
        <v>1291</v>
      </c>
      <c r="P188" s="12">
        <f>VLOOKUP(I188,'ITEM#'!A:D,4,0)</f>
        <v>-25.55</v>
      </c>
      <c r="Q188" s="11"/>
      <c r="R188" s="13">
        <f t="shared" si="26"/>
        <v>1</v>
      </c>
      <c r="T188" s="47" t="s">
        <v>1289</v>
      </c>
    </row>
    <row r="189" spans="1:20" x14ac:dyDescent="0.25">
      <c r="A189" s="1" t="s">
        <v>3042</v>
      </c>
      <c r="B189" s="1" t="s">
        <v>3081</v>
      </c>
      <c r="C189" s="18">
        <v>44997</v>
      </c>
      <c r="D189" s="8">
        <v>-88.35</v>
      </c>
      <c r="E189" s="27">
        <v>-11</v>
      </c>
      <c r="F189" s="27">
        <v>-77.349999999999994</v>
      </c>
      <c r="G189" s="18">
        <v>44997</v>
      </c>
      <c r="H189" s="1" t="s">
        <v>3047</v>
      </c>
      <c r="I189" s="19">
        <v>1662420</v>
      </c>
      <c r="J189" s="19" t="s">
        <v>1318</v>
      </c>
      <c r="K189" s="19">
        <v>174266</v>
      </c>
      <c r="L189" s="28">
        <v>44999</v>
      </c>
      <c r="M189" s="1" t="s">
        <v>1213</v>
      </c>
      <c r="N189" t="s">
        <v>1301</v>
      </c>
      <c r="P189" s="12">
        <f>VLOOKUP(I189,'ITEM#'!A:D,4,0)</f>
        <v>-77.349999999999994</v>
      </c>
      <c r="Q189" s="11"/>
      <c r="R189" s="13">
        <f t="shared" si="26"/>
        <v>1</v>
      </c>
      <c r="T189" s="47" t="s">
        <v>1289</v>
      </c>
    </row>
    <row r="190" spans="1:20" x14ac:dyDescent="0.25">
      <c r="A190" s="1" t="s">
        <v>3042</v>
      </c>
      <c r="B190" s="1" t="s">
        <v>3082</v>
      </c>
      <c r="C190" s="18">
        <v>44995</v>
      </c>
      <c r="D190" s="8">
        <v>-64.47</v>
      </c>
      <c r="E190" s="27">
        <v>0</v>
      </c>
      <c r="F190" s="27">
        <v>-64.47</v>
      </c>
      <c r="G190" s="18">
        <v>44995</v>
      </c>
      <c r="H190" s="1" t="s">
        <v>3048</v>
      </c>
      <c r="I190" s="19">
        <v>1585796</v>
      </c>
      <c r="J190" s="19" t="s">
        <v>1309</v>
      </c>
      <c r="K190" s="19">
        <v>174266</v>
      </c>
      <c r="L190" s="28">
        <v>44999</v>
      </c>
      <c r="M190" s="1" t="s">
        <v>1213</v>
      </c>
      <c r="N190" t="s">
        <v>1291</v>
      </c>
      <c r="P190" s="12">
        <f>VLOOKUP(I190,'ITEM#'!A:D,4,0)</f>
        <v>-64.47</v>
      </c>
      <c r="Q190" s="11"/>
      <c r="R190" s="13">
        <f t="shared" si="26"/>
        <v>1</v>
      </c>
      <c r="T190" s="47" t="s">
        <v>1289</v>
      </c>
    </row>
    <row r="191" spans="1:20" x14ac:dyDescent="0.25">
      <c r="A191" s="1" t="s">
        <v>3042</v>
      </c>
      <c r="B191" s="1" t="s">
        <v>3083</v>
      </c>
      <c r="C191" s="18">
        <v>44997</v>
      </c>
      <c r="D191" s="8">
        <v>-68.63</v>
      </c>
      <c r="E191" s="27">
        <v>0</v>
      </c>
      <c r="F191" s="27">
        <v>-68.63</v>
      </c>
      <c r="G191" s="18">
        <v>44997</v>
      </c>
      <c r="H191" s="1" t="s">
        <v>3049</v>
      </c>
      <c r="I191" s="19">
        <v>1529951</v>
      </c>
      <c r="J191" s="19" t="s">
        <v>1326</v>
      </c>
      <c r="K191" s="19">
        <v>174266</v>
      </c>
      <c r="L191" s="28">
        <v>44999</v>
      </c>
      <c r="M191" s="1" t="s">
        <v>1213</v>
      </c>
      <c r="N191" t="s">
        <v>1291</v>
      </c>
      <c r="P191" s="12">
        <f>VLOOKUP(I191,'ITEM#'!A:D,4,0)</f>
        <v>-68.63</v>
      </c>
      <c r="Q191" s="11"/>
      <c r="R191" s="13">
        <f t="shared" ref="R191:R203" si="28">F191/P191</f>
        <v>1</v>
      </c>
      <c r="T191" s="47" t="s">
        <v>1289</v>
      </c>
    </row>
    <row r="192" spans="1:20" x14ac:dyDescent="0.25">
      <c r="A192" s="1" t="s">
        <v>3042</v>
      </c>
      <c r="B192" s="1" t="s">
        <v>3084</v>
      </c>
      <c r="C192" s="18">
        <v>44995</v>
      </c>
      <c r="D192" s="8">
        <v>-141.24</v>
      </c>
      <c r="E192" s="27">
        <v>0</v>
      </c>
      <c r="F192" s="27">
        <v>-141.24</v>
      </c>
      <c r="G192" s="18">
        <v>44995</v>
      </c>
      <c r="H192" s="1" t="s">
        <v>3050</v>
      </c>
      <c r="I192" s="19">
        <v>1585901</v>
      </c>
      <c r="J192" s="19" t="s">
        <v>1347</v>
      </c>
      <c r="K192" s="19">
        <v>174266</v>
      </c>
      <c r="L192" s="28">
        <v>44999</v>
      </c>
      <c r="M192" s="1" t="s">
        <v>1213</v>
      </c>
      <c r="N192" t="s">
        <v>1291</v>
      </c>
      <c r="P192" s="12">
        <f>VLOOKUP(I192,'ITEM#'!A:D,4,0)</f>
        <v>-70.62</v>
      </c>
      <c r="Q192" s="11"/>
      <c r="R192" s="13">
        <f t="shared" si="28"/>
        <v>2</v>
      </c>
      <c r="T192" s="47" t="s">
        <v>1289</v>
      </c>
    </row>
    <row r="193" spans="1:20" x14ac:dyDescent="0.25">
      <c r="A193" s="1" t="s">
        <v>3042</v>
      </c>
      <c r="B193" s="1" t="s">
        <v>3085</v>
      </c>
      <c r="C193" s="18">
        <v>44995</v>
      </c>
      <c r="D193" s="8">
        <v>-174.54</v>
      </c>
      <c r="E193" s="27">
        <f>-9.93*2</f>
        <v>-19.86</v>
      </c>
      <c r="F193" s="27">
        <f>-28.15*2</f>
        <v>-56.3</v>
      </c>
      <c r="G193" s="18">
        <v>44995</v>
      </c>
      <c r="H193" s="1" t="s">
        <v>3051</v>
      </c>
      <c r="I193" s="19">
        <v>1540781</v>
      </c>
      <c r="J193" s="19" t="s">
        <v>1308</v>
      </c>
      <c r="K193" s="19">
        <v>174266</v>
      </c>
      <c r="L193" s="28">
        <v>44999</v>
      </c>
      <c r="M193" s="1" t="s">
        <v>1213</v>
      </c>
      <c r="N193" t="s">
        <v>1298</v>
      </c>
      <c r="P193" s="12">
        <f>VLOOKUP(I193,'ITEM#'!A:D,4,0)</f>
        <v>-28.15</v>
      </c>
      <c r="Q193" s="11"/>
      <c r="R193" s="13">
        <f t="shared" si="28"/>
        <v>2</v>
      </c>
      <c r="T193" s="47" t="s">
        <v>1289</v>
      </c>
    </row>
    <row r="194" spans="1:20" x14ac:dyDescent="0.25">
      <c r="A194" s="1" t="s">
        <v>3042</v>
      </c>
      <c r="B194" s="1" t="s">
        <v>3085</v>
      </c>
      <c r="C194" s="18">
        <v>44995</v>
      </c>
      <c r="D194" s="8"/>
      <c r="E194" s="27">
        <v>-10.55</v>
      </c>
      <c r="F194" s="27">
        <v>-85.85</v>
      </c>
      <c r="G194" s="18">
        <v>44995</v>
      </c>
      <c r="H194" s="1" t="s">
        <v>3051</v>
      </c>
      <c r="I194" s="19">
        <v>1662421</v>
      </c>
      <c r="J194" s="19" t="s">
        <v>1300</v>
      </c>
      <c r="K194" s="19">
        <v>174266</v>
      </c>
      <c r="L194" s="28">
        <v>44999</v>
      </c>
      <c r="M194" s="1" t="s">
        <v>1213</v>
      </c>
      <c r="N194" t="s">
        <v>1301</v>
      </c>
      <c r="P194" s="12">
        <f>VLOOKUP(I194,'ITEM#'!A:D,4,0)</f>
        <v>-85.85</v>
      </c>
      <c r="Q194" s="11"/>
      <c r="R194" s="13">
        <f t="shared" si="28"/>
        <v>1</v>
      </c>
      <c r="T194" s="47" t="s">
        <v>1289</v>
      </c>
    </row>
    <row r="195" spans="1:20" x14ac:dyDescent="0.25">
      <c r="A195" s="1" t="s">
        <v>3042</v>
      </c>
      <c r="B195" s="1" t="s">
        <v>3086</v>
      </c>
      <c r="C195" s="18">
        <v>44995</v>
      </c>
      <c r="D195" s="8">
        <v>-39</v>
      </c>
      <c r="E195" s="27">
        <v>0</v>
      </c>
      <c r="F195" s="27">
        <v>-39</v>
      </c>
      <c r="G195" s="18">
        <v>44995</v>
      </c>
      <c r="H195" s="1" t="s">
        <v>3052</v>
      </c>
      <c r="I195" s="19">
        <v>1529946</v>
      </c>
      <c r="J195" s="19" t="s">
        <v>1306</v>
      </c>
      <c r="K195" s="19">
        <v>174266</v>
      </c>
      <c r="L195" s="28">
        <v>44999</v>
      </c>
      <c r="M195" s="1" t="s">
        <v>1213</v>
      </c>
      <c r="N195" t="s">
        <v>1291</v>
      </c>
      <c r="P195" s="12">
        <f>VLOOKUP(I195,'ITEM#'!A:D,4,0)</f>
        <v>-39</v>
      </c>
      <c r="Q195" s="11"/>
      <c r="R195" s="13">
        <f t="shared" si="28"/>
        <v>1</v>
      </c>
      <c r="T195" s="47" t="s">
        <v>1289</v>
      </c>
    </row>
    <row r="196" spans="1:20" x14ac:dyDescent="0.25">
      <c r="A196" s="1" t="s">
        <v>3042</v>
      </c>
      <c r="B196" s="1" t="s">
        <v>3087</v>
      </c>
      <c r="C196" s="18">
        <v>44995</v>
      </c>
      <c r="D196" s="8">
        <v>-70.62</v>
      </c>
      <c r="E196" s="27">
        <v>0</v>
      </c>
      <c r="F196" s="27">
        <v>-70.62</v>
      </c>
      <c r="G196" s="18">
        <v>44995</v>
      </c>
      <c r="H196" s="1" t="s">
        <v>3053</v>
      </c>
      <c r="I196" s="19">
        <v>1585900</v>
      </c>
      <c r="J196" s="19" t="s">
        <v>1320</v>
      </c>
      <c r="K196" s="19">
        <v>174266</v>
      </c>
      <c r="L196" s="28">
        <v>44999</v>
      </c>
      <c r="M196" s="1" t="s">
        <v>1213</v>
      </c>
      <c r="N196" t="s">
        <v>1291</v>
      </c>
      <c r="P196" s="12">
        <f>VLOOKUP(I196,'ITEM#'!A:D,4,0)</f>
        <v>-70.62</v>
      </c>
      <c r="Q196" s="11"/>
      <c r="R196" s="13">
        <f t="shared" si="28"/>
        <v>1</v>
      </c>
      <c r="T196" s="47" t="s">
        <v>1289</v>
      </c>
    </row>
    <row r="197" spans="1:20" x14ac:dyDescent="0.25">
      <c r="A197" s="1" t="s">
        <v>3042</v>
      </c>
      <c r="B197" s="1" t="s">
        <v>3087</v>
      </c>
      <c r="C197" s="18">
        <v>44995</v>
      </c>
      <c r="D197" s="8">
        <v>-70.62</v>
      </c>
      <c r="E197" s="27">
        <v>0</v>
      </c>
      <c r="F197" s="27">
        <v>-70.62</v>
      </c>
      <c r="G197" s="18">
        <v>44995</v>
      </c>
      <c r="H197" s="1" t="s">
        <v>3053</v>
      </c>
      <c r="I197" s="19">
        <v>1585901</v>
      </c>
      <c r="J197" s="19" t="s">
        <v>1347</v>
      </c>
      <c r="K197" s="19">
        <v>174266</v>
      </c>
      <c r="L197" s="28">
        <v>44999</v>
      </c>
      <c r="M197" s="1" t="s">
        <v>1213</v>
      </c>
      <c r="N197" t="s">
        <v>1291</v>
      </c>
      <c r="P197" s="12">
        <f>VLOOKUP(I197,'ITEM#'!A:D,4,0)</f>
        <v>-70.62</v>
      </c>
      <c r="Q197" s="11"/>
      <c r="R197" s="13">
        <f t="shared" si="28"/>
        <v>1</v>
      </c>
      <c r="T197" s="47" t="s">
        <v>1289</v>
      </c>
    </row>
    <row r="198" spans="1:20" x14ac:dyDescent="0.25">
      <c r="A198" s="1" t="s">
        <v>3042</v>
      </c>
      <c r="B198" s="1" t="s">
        <v>3088</v>
      </c>
      <c r="C198" s="18">
        <v>44996</v>
      </c>
      <c r="D198" s="8">
        <v>-42.07</v>
      </c>
      <c r="E198" s="27">
        <v>0</v>
      </c>
      <c r="F198" s="27">
        <v>-42.07</v>
      </c>
      <c r="G198" s="18">
        <v>44996</v>
      </c>
      <c r="H198" s="1" t="s">
        <v>3054</v>
      </c>
      <c r="I198" s="19">
        <v>1514684</v>
      </c>
      <c r="J198" s="19" t="s">
        <v>1324</v>
      </c>
      <c r="K198" s="19">
        <v>174266</v>
      </c>
      <c r="L198" s="28">
        <v>44999</v>
      </c>
      <c r="M198" s="1" t="s">
        <v>1213</v>
      </c>
      <c r="N198" t="s">
        <v>1291</v>
      </c>
      <c r="P198" s="12">
        <f>VLOOKUP(I198,'ITEM#'!A:D,4,0)</f>
        <v>-42.07</v>
      </c>
      <c r="Q198" s="11"/>
      <c r="R198" s="13">
        <f t="shared" si="28"/>
        <v>1</v>
      </c>
      <c r="T198" s="47" t="s">
        <v>1289</v>
      </c>
    </row>
    <row r="199" spans="1:20" x14ac:dyDescent="0.25">
      <c r="A199" s="1" t="s">
        <v>3042</v>
      </c>
      <c r="B199" s="1" t="s">
        <v>3088</v>
      </c>
      <c r="C199" s="18">
        <v>44996</v>
      </c>
      <c r="D199" s="8">
        <v>-25.55</v>
      </c>
      <c r="E199" s="27">
        <v>0</v>
      </c>
      <c r="F199" s="27">
        <v>-25.55</v>
      </c>
      <c r="G199" s="18">
        <v>44996</v>
      </c>
      <c r="H199" s="1" t="s">
        <v>3054</v>
      </c>
      <c r="I199" s="19">
        <v>1516597</v>
      </c>
      <c r="J199" s="19" t="s">
        <v>1303</v>
      </c>
      <c r="K199" s="19">
        <v>174266</v>
      </c>
      <c r="L199" s="28">
        <v>44999</v>
      </c>
      <c r="M199" s="1" t="s">
        <v>1213</v>
      </c>
      <c r="N199" t="s">
        <v>1291</v>
      </c>
      <c r="P199" s="12">
        <f>VLOOKUP(I199,'ITEM#'!A:D,4,0)</f>
        <v>-25.55</v>
      </c>
      <c r="Q199" s="11"/>
      <c r="R199" s="13">
        <f t="shared" si="28"/>
        <v>1</v>
      </c>
      <c r="T199" s="47" t="s">
        <v>1289</v>
      </c>
    </row>
    <row r="200" spans="1:20" x14ac:dyDescent="0.25">
      <c r="A200" s="1" t="s">
        <v>3042</v>
      </c>
      <c r="B200" s="1" t="s">
        <v>3088</v>
      </c>
      <c r="C200" s="18">
        <v>44996</v>
      </c>
      <c r="D200" s="8">
        <v>-78</v>
      </c>
      <c r="E200" s="27">
        <v>0</v>
      </c>
      <c r="F200" s="27">
        <v>-78</v>
      </c>
      <c r="G200" s="18">
        <v>44996</v>
      </c>
      <c r="H200" s="1" t="s">
        <v>3054</v>
      </c>
      <c r="I200" s="19">
        <v>1529946</v>
      </c>
      <c r="J200" s="19" t="s">
        <v>1306</v>
      </c>
      <c r="K200" s="19">
        <v>174266</v>
      </c>
      <c r="L200" s="28">
        <v>44999</v>
      </c>
      <c r="M200" s="1" t="s">
        <v>1213</v>
      </c>
      <c r="N200" t="s">
        <v>1291</v>
      </c>
      <c r="P200" s="12">
        <f>VLOOKUP(I200,'ITEM#'!A:D,4,0)</f>
        <v>-39</v>
      </c>
      <c r="Q200" s="11"/>
      <c r="R200" s="13">
        <f t="shared" si="28"/>
        <v>2</v>
      </c>
      <c r="T200" s="47" t="s">
        <v>1289</v>
      </c>
    </row>
    <row r="201" spans="1:20" x14ac:dyDescent="0.25">
      <c r="A201" s="1" t="s">
        <v>3042</v>
      </c>
      <c r="B201" s="1" t="s">
        <v>3088</v>
      </c>
      <c r="C201" s="18">
        <v>44996</v>
      </c>
      <c r="D201" s="8">
        <v>-78</v>
      </c>
      <c r="E201" s="27">
        <v>0</v>
      </c>
      <c r="F201" s="27">
        <v>-78</v>
      </c>
      <c r="G201" s="18">
        <v>44996</v>
      </c>
      <c r="H201" s="1" t="s">
        <v>3054</v>
      </c>
      <c r="I201" s="19">
        <v>1529947</v>
      </c>
      <c r="J201" s="19" t="s">
        <v>1294</v>
      </c>
      <c r="K201" s="19">
        <v>174266</v>
      </c>
      <c r="L201" s="28">
        <v>44999</v>
      </c>
      <c r="M201" s="1" t="s">
        <v>1213</v>
      </c>
      <c r="N201" t="s">
        <v>1291</v>
      </c>
      <c r="P201" s="12">
        <f>VLOOKUP(I201,'ITEM#'!A:D,4,0)</f>
        <v>-39</v>
      </c>
      <c r="Q201" s="11"/>
      <c r="R201" s="13">
        <f t="shared" si="28"/>
        <v>2</v>
      </c>
      <c r="T201" s="47" t="s">
        <v>1289</v>
      </c>
    </row>
    <row r="202" spans="1:20" x14ac:dyDescent="0.25">
      <c r="A202" s="1" t="s">
        <v>3042</v>
      </c>
      <c r="B202" s="1" t="s">
        <v>3089</v>
      </c>
      <c r="C202" s="18">
        <v>44995</v>
      </c>
      <c r="D202" s="8">
        <v>-39</v>
      </c>
      <c r="E202" s="27">
        <v>0</v>
      </c>
      <c r="F202" s="27">
        <v>-39</v>
      </c>
      <c r="G202" s="18">
        <v>44995</v>
      </c>
      <c r="H202" s="1" t="s">
        <v>3055</v>
      </c>
      <c r="I202" s="19">
        <v>1529946</v>
      </c>
      <c r="J202" s="19" t="s">
        <v>1306</v>
      </c>
      <c r="K202" s="19">
        <v>174266</v>
      </c>
      <c r="L202" s="28">
        <v>44999</v>
      </c>
      <c r="M202" s="1" t="s">
        <v>1213</v>
      </c>
      <c r="N202" t="s">
        <v>1291</v>
      </c>
      <c r="P202" s="12">
        <f>VLOOKUP(I202,'ITEM#'!A:D,4,0)</f>
        <v>-39</v>
      </c>
      <c r="Q202" s="11"/>
      <c r="R202" s="13">
        <f t="shared" si="28"/>
        <v>1</v>
      </c>
      <c r="T202" s="47" t="s">
        <v>1289</v>
      </c>
    </row>
    <row r="203" spans="1:20" x14ac:dyDescent="0.25">
      <c r="A203" s="1" t="s">
        <v>3042</v>
      </c>
      <c r="B203" s="1" t="s">
        <v>3090</v>
      </c>
      <c r="C203" s="18">
        <v>44995</v>
      </c>
      <c r="D203" s="8">
        <v>-39</v>
      </c>
      <c r="E203" s="27">
        <v>0</v>
      </c>
      <c r="F203" s="27">
        <v>-39</v>
      </c>
      <c r="G203" s="18">
        <v>44995</v>
      </c>
      <c r="H203" s="1" t="s">
        <v>3056</v>
      </c>
      <c r="I203" s="19">
        <v>1529946</v>
      </c>
      <c r="J203" s="19" t="s">
        <v>1306</v>
      </c>
      <c r="K203" s="19">
        <v>174266</v>
      </c>
      <c r="L203" s="28">
        <v>44999</v>
      </c>
      <c r="M203" s="1" t="s">
        <v>1213</v>
      </c>
      <c r="N203" t="s">
        <v>1291</v>
      </c>
      <c r="P203" s="12">
        <f>VLOOKUP(I203,'ITEM#'!A:D,4,0)</f>
        <v>-39</v>
      </c>
      <c r="Q203" s="11"/>
      <c r="R203" s="13">
        <f t="shared" si="28"/>
        <v>1</v>
      </c>
      <c r="T203" s="47" t="s">
        <v>1289</v>
      </c>
    </row>
    <row r="204" spans="1:20" x14ac:dyDescent="0.25">
      <c r="A204" s="1" t="s">
        <v>3042</v>
      </c>
      <c r="B204" s="1" t="s">
        <v>3091</v>
      </c>
      <c r="C204" s="18">
        <v>44995</v>
      </c>
      <c r="D204" s="8">
        <v>-97.22</v>
      </c>
      <c r="E204" s="27">
        <v>-11.37</v>
      </c>
      <c r="F204" s="27">
        <v>-85.85</v>
      </c>
      <c r="G204" s="18">
        <v>44995</v>
      </c>
      <c r="H204" s="1" t="s">
        <v>3057</v>
      </c>
      <c r="I204" s="19">
        <v>1662421</v>
      </c>
      <c r="J204" s="19" t="s">
        <v>1300</v>
      </c>
      <c r="K204" s="19">
        <v>174266</v>
      </c>
      <c r="L204" s="28">
        <v>44999</v>
      </c>
      <c r="M204" s="1" t="s">
        <v>1213</v>
      </c>
      <c r="N204" t="s">
        <v>1301</v>
      </c>
      <c r="P204" s="12">
        <f>VLOOKUP(I204,'ITEM#'!A:D,4,0)</f>
        <v>-85.85</v>
      </c>
      <c r="Q204" s="11"/>
      <c r="R204" s="13">
        <f t="shared" si="26"/>
        <v>1</v>
      </c>
      <c r="T204" s="47" t="s">
        <v>1289</v>
      </c>
    </row>
    <row r="205" spans="1:20" x14ac:dyDescent="0.25">
      <c r="A205" s="1" t="s">
        <v>3042</v>
      </c>
      <c r="B205" s="1" t="s">
        <v>3092</v>
      </c>
      <c r="C205" s="18">
        <v>44995</v>
      </c>
      <c r="D205" s="8">
        <v>-97.22</v>
      </c>
      <c r="E205" s="27">
        <v>-11.37</v>
      </c>
      <c r="F205" s="27">
        <v>-85.85</v>
      </c>
      <c r="G205" s="18">
        <v>44995</v>
      </c>
      <c r="H205" s="1" t="s">
        <v>3058</v>
      </c>
      <c r="I205" s="19">
        <v>1662421</v>
      </c>
      <c r="J205" s="19" t="s">
        <v>1300</v>
      </c>
      <c r="K205" s="19">
        <v>174266</v>
      </c>
      <c r="L205" s="28">
        <v>44999</v>
      </c>
      <c r="M205" s="1" t="s">
        <v>1213</v>
      </c>
      <c r="N205" t="s">
        <v>1301</v>
      </c>
      <c r="P205" s="12">
        <f>VLOOKUP(I205,'ITEM#'!A:D,4,0)</f>
        <v>-85.85</v>
      </c>
      <c r="Q205" s="11"/>
      <c r="R205" s="13">
        <f t="shared" si="26"/>
        <v>1</v>
      </c>
      <c r="T205" s="47" t="s">
        <v>1289</v>
      </c>
    </row>
    <row r="206" spans="1:20" x14ac:dyDescent="0.25">
      <c r="A206" s="1" t="s">
        <v>3042</v>
      </c>
      <c r="B206" s="1" t="s">
        <v>3093</v>
      </c>
      <c r="C206" s="18">
        <v>44995</v>
      </c>
      <c r="D206" s="8">
        <v>-25.55</v>
      </c>
      <c r="E206" s="27">
        <v>0</v>
      </c>
      <c r="F206" s="27">
        <v>-25.55</v>
      </c>
      <c r="G206" s="18">
        <v>44995</v>
      </c>
      <c r="H206" s="1" t="s">
        <v>3059</v>
      </c>
      <c r="I206" s="19">
        <v>1516597</v>
      </c>
      <c r="J206" s="19" t="s">
        <v>1303</v>
      </c>
      <c r="K206" s="19">
        <v>174266</v>
      </c>
      <c r="L206" s="28">
        <v>44999</v>
      </c>
      <c r="M206" s="1" t="s">
        <v>1213</v>
      </c>
      <c r="N206" t="s">
        <v>1291</v>
      </c>
      <c r="P206" s="12">
        <f>VLOOKUP(I206,'ITEM#'!A:D,4,0)</f>
        <v>-25.55</v>
      </c>
      <c r="Q206" s="11"/>
      <c r="R206" s="13">
        <f t="shared" si="26"/>
        <v>1</v>
      </c>
      <c r="T206" s="47" t="s">
        <v>1289</v>
      </c>
    </row>
    <row r="207" spans="1:20" x14ac:dyDescent="0.25">
      <c r="A207" s="1" t="s">
        <v>3094</v>
      </c>
      <c r="B207" s="1" t="s">
        <v>3133</v>
      </c>
      <c r="C207" s="18">
        <v>44998</v>
      </c>
      <c r="D207" s="8">
        <v>-38.659999999999997</v>
      </c>
      <c r="E207" s="27">
        <v>-10.51</v>
      </c>
      <c r="F207" s="27">
        <v>-28.15</v>
      </c>
      <c r="G207" s="18">
        <v>44998</v>
      </c>
      <c r="H207" s="1" t="s">
        <v>3095</v>
      </c>
      <c r="I207" s="19">
        <v>1540781</v>
      </c>
      <c r="J207" s="19" t="s">
        <v>1308</v>
      </c>
      <c r="K207" s="19">
        <v>174444</v>
      </c>
      <c r="L207" s="28">
        <v>45000</v>
      </c>
      <c r="M207" s="1" t="s">
        <v>1213</v>
      </c>
      <c r="N207" t="s">
        <v>1298</v>
      </c>
      <c r="P207" s="12">
        <f>VLOOKUP(I207,'ITEM#'!A:D,4,0)</f>
        <v>-28.15</v>
      </c>
      <c r="Q207" s="11"/>
      <c r="R207" s="13">
        <f t="shared" si="26"/>
        <v>1</v>
      </c>
      <c r="T207" s="47" t="s">
        <v>1289</v>
      </c>
    </row>
    <row r="208" spans="1:20" x14ac:dyDescent="0.25">
      <c r="A208" s="1" t="s">
        <v>3094</v>
      </c>
      <c r="B208" s="1" t="s">
        <v>3134</v>
      </c>
      <c r="C208" s="18">
        <v>44998</v>
      </c>
      <c r="D208" s="8">
        <v>-97.22</v>
      </c>
      <c r="E208" s="27">
        <v>-11.37</v>
      </c>
      <c r="F208" s="27">
        <v>-85.85</v>
      </c>
      <c r="G208" s="18">
        <v>44998</v>
      </c>
      <c r="H208" s="1" t="s">
        <v>3096</v>
      </c>
      <c r="I208" s="19">
        <v>1662421</v>
      </c>
      <c r="J208" s="19" t="s">
        <v>1300</v>
      </c>
      <c r="K208" s="19">
        <v>174444</v>
      </c>
      <c r="L208" s="28">
        <v>45000</v>
      </c>
      <c r="M208" s="1" t="s">
        <v>1213</v>
      </c>
      <c r="N208" t="s">
        <v>1301</v>
      </c>
      <c r="P208" s="12">
        <f>VLOOKUP(I208,'ITEM#'!A:D,4,0)</f>
        <v>-85.85</v>
      </c>
      <c r="Q208" s="11"/>
      <c r="R208" s="13">
        <f t="shared" si="26"/>
        <v>1</v>
      </c>
      <c r="T208" s="47" t="s">
        <v>1289</v>
      </c>
    </row>
    <row r="209" spans="1:20" x14ac:dyDescent="0.25">
      <c r="A209" s="1" t="s">
        <v>3094</v>
      </c>
      <c r="B209" s="1" t="s">
        <v>3135</v>
      </c>
      <c r="C209" s="18">
        <v>44998</v>
      </c>
      <c r="D209" s="8">
        <v>-128.94</v>
      </c>
      <c r="E209" s="27">
        <v>0</v>
      </c>
      <c r="F209" s="27">
        <v>-128.94</v>
      </c>
      <c r="G209" s="18">
        <v>44998</v>
      </c>
      <c r="H209" s="1" t="s">
        <v>3097</v>
      </c>
      <c r="I209" s="19">
        <v>1585795</v>
      </c>
      <c r="J209" s="19" t="s">
        <v>1290</v>
      </c>
      <c r="K209" s="19">
        <v>174444</v>
      </c>
      <c r="L209" s="28">
        <v>45000</v>
      </c>
      <c r="M209" s="1" t="s">
        <v>1213</v>
      </c>
      <c r="N209" t="s">
        <v>1291</v>
      </c>
      <c r="P209" s="12">
        <f>VLOOKUP(I209,'ITEM#'!A:D,4,0)</f>
        <v>-64.47</v>
      </c>
      <c r="Q209" s="11"/>
      <c r="R209" s="13">
        <f t="shared" si="26"/>
        <v>2</v>
      </c>
      <c r="T209" s="47" t="s">
        <v>1289</v>
      </c>
    </row>
    <row r="210" spans="1:20" x14ac:dyDescent="0.25">
      <c r="A210" s="1" t="s">
        <v>3094</v>
      </c>
      <c r="B210" s="1" t="s">
        <v>3135</v>
      </c>
      <c r="C210" s="18">
        <v>44998</v>
      </c>
      <c r="D210" s="8">
        <v>-141.24</v>
      </c>
      <c r="E210" s="27"/>
      <c r="F210" s="27">
        <v>-141.24</v>
      </c>
      <c r="G210" s="18">
        <v>44998</v>
      </c>
      <c r="H210" s="1" t="s">
        <v>3097</v>
      </c>
      <c r="I210" s="19">
        <v>1585901</v>
      </c>
      <c r="J210" s="19" t="s">
        <v>1347</v>
      </c>
      <c r="K210" s="19">
        <v>174444</v>
      </c>
      <c r="L210" s="28">
        <v>45000</v>
      </c>
      <c r="M210" s="1" t="s">
        <v>1213</v>
      </c>
      <c r="N210" t="s">
        <v>1291</v>
      </c>
      <c r="P210" s="12">
        <f>VLOOKUP(I210,'ITEM#'!A:D,4,0)</f>
        <v>-70.62</v>
      </c>
      <c r="Q210" s="11"/>
      <c r="R210" s="13">
        <f t="shared" ref="R210:R213" si="29">F210/P210</f>
        <v>2</v>
      </c>
      <c r="T210" s="47" t="s">
        <v>1289</v>
      </c>
    </row>
    <row r="211" spans="1:20" x14ac:dyDescent="0.25">
      <c r="A211" s="1" t="s">
        <v>3094</v>
      </c>
      <c r="B211" s="1" t="s">
        <v>3136</v>
      </c>
      <c r="C211" s="18">
        <v>44998</v>
      </c>
      <c r="D211" s="8">
        <v>-127.01</v>
      </c>
      <c r="E211" s="27">
        <v>-9.93</v>
      </c>
      <c r="F211" s="27">
        <v>-28.15</v>
      </c>
      <c r="G211" s="18">
        <v>44998</v>
      </c>
      <c r="H211" s="1" t="s">
        <v>3098</v>
      </c>
      <c r="I211" s="19">
        <v>1593356</v>
      </c>
      <c r="J211" s="19" t="s">
        <v>1329</v>
      </c>
      <c r="K211" s="19">
        <v>174444</v>
      </c>
      <c r="L211" s="28">
        <v>45000</v>
      </c>
      <c r="M211" s="1" t="s">
        <v>1213</v>
      </c>
      <c r="N211" t="s">
        <v>1298</v>
      </c>
      <c r="P211" s="12">
        <f>VLOOKUP(I211,'ITEM#'!A:D,4,0)</f>
        <v>-28.15</v>
      </c>
      <c r="Q211" s="11"/>
      <c r="R211" s="13">
        <f t="shared" si="29"/>
        <v>1</v>
      </c>
      <c r="T211" s="47" t="s">
        <v>1289</v>
      </c>
    </row>
    <row r="212" spans="1:20" x14ac:dyDescent="0.25">
      <c r="A212" s="1" t="s">
        <v>3094</v>
      </c>
      <c r="B212" s="1" t="s">
        <v>3136</v>
      </c>
      <c r="C212" s="18">
        <v>44998</v>
      </c>
      <c r="D212" s="8"/>
      <c r="E212" s="27">
        <v>-10.25</v>
      </c>
      <c r="F212" s="27">
        <v>-77.349999999999994</v>
      </c>
      <c r="G212" s="18">
        <v>44998</v>
      </c>
      <c r="H212" s="1" t="s">
        <v>3098</v>
      </c>
      <c r="I212" s="19">
        <v>1662420</v>
      </c>
      <c r="J212" s="19" t="s">
        <v>1318</v>
      </c>
      <c r="K212" s="19">
        <v>174444</v>
      </c>
      <c r="L212" s="28">
        <v>45000</v>
      </c>
      <c r="M212" s="1" t="s">
        <v>1213</v>
      </c>
      <c r="N212" t="s">
        <v>1301</v>
      </c>
      <c r="P212" s="12">
        <f>VLOOKUP(I212,'ITEM#'!A:D,4,0)</f>
        <v>-77.349999999999994</v>
      </c>
      <c r="Q212" s="11"/>
      <c r="R212" s="13">
        <f t="shared" si="29"/>
        <v>1</v>
      </c>
      <c r="T212" s="47" t="s">
        <v>1289</v>
      </c>
    </row>
    <row r="213" spans="1:20" x14ac:dyDescent="0.25">
      <c r="A213" s="1" t="s">
        <v>3094</v>
      </c>
      <c r="B213" s="1" t="s">
        <v>3137</v>
      </c>
      <c r="C213" s="18">
        <v>44998</v>
      </c>
      <c r="D213" s="8">
        <v>-77.319999999999993</v>
      </c>
      <c r="E213" s="27">
        <v>-9.93</v>
      </c>
      <c r="F213" s="27">
        <v>-28.15</v>
      </c>
      <c r="G213" s="18">
        <v>44998</v>
      </c>
      <c r="H213" s="1" t="s">
        <v>3099</v>
      </c>
      <c r="I213" s="19">
        <v>1540783</v>
      </c>
      <c r="J213" s="19" t="s">
        <v>1317</v>
      </c>
      <c r="K213" s="19">
        <v>174444</v>
      </c>
      <c r="L213" s="28">
        <v>45000</v>
      </c>
      <c r="M213" s="1" t="s">
        <v>1213</v>
      </c>
      <c r="N213" t="s">
        <v>1298</v>
      </c>
      <c r="P213" s="12">
        <f>VLOOKUP(I213,'ITEM#'!A:D,4,0)</f>
        <v>-28.15</v>
      </c>
      <c r="Q213" s="11"/>
      <c r="R213" s="13">
        <f t="shared" si="29"/>
        <v>1</v>
      </c>
      <c r="T213" s="47" t="s">
        <v>1289</v>
      </c>
    </row>
    <row r="214" spans="1:20" x14ac:dyDescent="0.25">
      <c r="A214" s="1" t="s">
        <v>3094</v>
      </c>
      <c r="B214" s="1" t="s">
        <v>3137</v>
      </c>
      <c r="C214" s="18">
        <v>44998</v>
      </c>
      <c r="D214" s="8"/>
      <c r="E214" s="27">
        <v>-9.93</v>
      </c>
      <c r="F214" s="27">
        <v>-28.15</v>
      </c>
      <c r="G214" s="18">
        <v>44998</v>
      </c>
      <c r="H214" s="1" t="s">
        <v>3099</v>
      </c>
      <c r="I214" s="19">
        <v>1593357</v>
      </c>
      <c r="J214" s="19" t="s">
        <v>1302</v>
      </c>
      <c r="K214" s="19">
        <v>174444</v>
      </c>
      <c r="L214" s="28">
        <v>45000</v>
      </c>
      <c r="M214" s="1" t="s">
        <v>1213</v>
      </c>
      <c r="N214" t="s">
        <v>1298</v>
      </c>
      <c r="P214" s="12">
        <f>VLOOKUP(I214,'ITEM#'!A:D,4,0)</f>
        <v>-28.15</v>
      </c>
      <c r="Q214" s="11"/>
      <c r="R214" s="13">
        <f t="shared" ref="R214:R258" si="30">F214/P214</f>
        <v>1</v>
      </c>
      <c r="T214" s="47" t="s">
        <v>1289</v>
      </c>
    </row>
    <row r="215" spans="1:20" x14ac:dyDescent="0.25">
      <c r="A215" s="1" t="s">
        <v>3094</v>
      </c>
      <c r="B215" s="1" t="s">
        <v>3138</v>
      </c>
      <c r="C215" s="18">
        <v>44998</v>
      </c>
      <c r="D215" s="8">
        <v>-88.35</v>
      </c>
      <c r="E215" s="27">
        <v>-11</v>
      </c>
      <c r="F215" s="27">
        <v>-77.349999999999994</v>
      </c>
      <c r="G215" s="18">
        <v>44998</v>
      </c>
      <c r="H215" s="1" t="s">
        <v>3100</v>
      </c>
      <c r="I215" s="19">
        <v>1662420</v>
      </c>
      <c r="J215" s="19" t="s">
        <v>1318</v>
      </c>
      <c r="K215" s="19">
        <v>174444</v>
      </c>
      <c r="L215" s="28">
        <v>45000</v>
      </c>
      <c r="M215" s="1" t="s">
        <v>1213</v>
      </c>
      <c r="N215" t="s">
        <v>1301</v>
      </c>
      <c r="P215" s="12">
        <f>VLOOKUP(I215,'ITEM#'!A:D,4,0)</f>
        <v>-77.349999999999994</v>
      </c>
      <c r="Q215" s="11"/>
      <c r="R215" s="13">
        <f t="shared" si="30"/>
        <v>1</v>
      </c>
      <c r="T215" s="47" t="s">
        <v>1289</v>
      </c>
    </row>
    <row r="216" spans="1:20" x14ac:dyDescent="0.25">
      <c r="A216" s="1" t="s">
        <v>3094</v>
      </c>
      <c r="B216" s="1" t="s">
        <v>3139</v>
      </c>
      <c r="C216" s="18">
        <v>44998</v>
      </c>
      <c r="D216" s="8">
        <v>-42.07</v>
      </c>
      <c r="E216" s="27">
        <v>0</v>
      </c>
      <c r="F216" s="27">
        <v>-42.07</v>
      </c>
      <c r="G216" s="18">
        <v>44998</v>
      </c>
      <c r="H216" s="1" t="s">
        <v>3101</v>
      </c>
      <c r="I216" s="19">
        <v>1514688</v>
      </c>
      <c r="J216" s="19" t="s">
        <v>1304</v>
      </c>
      <c r="K216" s="19">
        <v>174444</v>
      </c>
      <c r="L216" s="28">
        <v>45000</v>
      </c>
      <c r="M216" s="1" t="s">
        <v>1213</v>
      </c>
      <c r="N216" t="s">
        <v>1291</v>
      </c>
      <c r="P216" s="12">
        <f>VLOOKUP(I216,'ITEM#'!A:D,4,0)</f>
        <v>-42.07</v>
      </c>
      <c r="Q216" s="11"/>
      <c r="R216" s="13">
        <f t="shared" si="30"/>
        <v>1</v>
      </c>
      <c r="T216" s="47" t="s">
        <v>1289</v>
      </c>
    </row>
    <row r="217" spans="1:20" x14ac:dyDescent="0.25">
      <c r="A217" s="1" t="s">
        <v>3094</v>
      </c>
      <c r="B217" s="1" t="s">
        <v>3139</v>
      </c>
      <c r="C217" s="18">
        <v>44998</v>
      </c>
      <c r="D217" s="8">
        <v>-64.47</v>
      </c>
      <c r="E217" s="27">
        <v>0</v>
      </c>
      <c r="F217" s="27">
        <v>-64.47</v>
      </c>
      <c r="G217" s="18">
        <v>44998</v>
      </c>
      <c r="H217" s="1" t="s">
        <v>3101</v>
      </c>
      <c r="I217" s="19">
        <v>1585793</v>
      </c>
      <c r="J217" s="19" t="s">
        <v>1323</v>
      </c>
      <c r="K217" s="19">
        <v>174444</v>
      </c>
      <c r="L217" s="28">
        <v>45000</v>
      </c>
      <c r="M217" s="1" t="s">
        <v>1213</v>
      </c>
      <c r="N217" t="s">
        <v>1291</v>
      </c>
      <c r="P217" s="12">
        <f>VLOOKUP(I217,'ITEM#'!A:D,4,0)</f>
        <v>-64.47</v>
      </c>
      <c r="Q217" s="11"/>
      <c r="R217" s="13">
        <f t="shared" si="30"/>
        <v>1</v>
      </c>
      <c r="T217" s="47" t="s">
        <v>1289</v>
      </c>
    </row>
    <row r="218" spans="1:20" x14ac:dyDescent="0.25">
      <c r="A218" s="1" t="s">
        <v>3094</v>
      </c>
      <c r="B218" s="1" t="s">
        <v>3140</v>
      </c>
      <c r="C218" s="18">
        <v>44998</v>
      </c>
      <c r="D218" s="8">
        <v>-88.35</v>
      </c>
      <c r="E218" s="27">
        <v>-11</v>
      </c>
      <c r="F218" s="27">
        <v>-77.349999999999994</v>
      </c>
      <c r="G218" s="18">
        <v>44998</v>
      </c>
      <c r="H218" s="1" t="s">
        <v>3102</v>
      </c>
      <c r="I218" s="19">
        <v>1662420</v>
      </c>
      <c r="J218" s="19" t="s">
        <v>1318</v>
      </c>
      <c r="K218" s="19">
        <v>174444</v>
      </c>
      <c r="L218" s="28">
        <v>45000</v>
      </c>
      <c r="M218" s="1" t="s">
        <v>1213</v>
      </c>
      <c r="N218" t="s">
        <v>1301</v>
      </c>
      <c r="P218" s="12">
        <f>VLOOKUP(I218,'ITEM#'!A:D,4,0)</f>
        <v>-77.349999999999994</v>
      </c>
      <c r="Q218" s="11"/>
      <c r="R218" s="13">
        <f t="shared" si="30"/>
        <v>1</v>
      </c>
      <c r="T218" s="47" t="s">
        <v>1289</v>
      </c>
    </row>
    <row r="219" spans="1:20" x14ac:dyDescent="0.25">
      <c r="A219" s="1" t="s">
        <v>3094</v>
      </c>
      <c r="B219" s="1" t="s">
        <v>3141</v>
      </c>
      <c r="C219" s="18">
        <v>44998</v>
      </c>
      <c r="D219" s="8">
        <v>-88.35</v>
      </c>
      <c r="E219" s="27">
        <v>-11</v>
      </c>
      <c r="F219" s="27">
        <v>-77.349999999999994</v>
      </c>
      <c r="G219" s="18">
        <v>44998</v>
      </c>
      <c r="H219" s="1" t="s">
        <v>3103</v>
      </c>
      <c r="I219" s="19">
        <v>1662420</v>
      </c>
      <c r="J219" s="19" t="s">
        <v>1318</v>
      </c>
      <c r="K219" s="19">
        <v>174444</v>
      </c>
      <c r="L219" s="28">
        <v>45000</v>
      </c>
      <c r="M219" s="1" t="s">
        <v>1213</v>
      </c>
      <c r="N219" t="s">
        <v>1301</v>
      </c>
      <c r="P219" s="12">
        <f>VLOOKUP(I219,'ITEM#'!A:D,4,0)</f>
        <v>-77.349999999999994</v>
      </c>
      <c r="Q219" s="11"/>
      <c r="R219" s="13">
        <f t="shared" si="30"/>
        <v>1</v>
      </c>
      <c r="T219" s="47" t="s">
        <v>1289</v>
      </c>
    </row>
    <row r="220" spans="1:20" x14ac:dyDescent="0.25">
      <c r="A220" s="1" t="s">
        <v>3094</v>
      </c>
      <c r="B220" s="1" t="s">
        <v>3142</v>
      </c>
      <c r="C220" s="18">
        <v>44998</v>
      </c>
      <c r="D220" s="8">
        <v>-70.62</v>
      </c>
      <c r="E220" s="27">
        <v>0</v>
      </c>
      <c r="F220" s="27">
        <v>-70.62</v>
      </c>
      <c r="G220" s="18">
        <v>44998</v>
      </c>
      <c r="H220" s="1" t="s">
        <v>3104</v>
      </c>
      <c r="I220" s="19">
        <v>1585900</v>
      </c>
      <c r="J220" s="19" t="s">
        <v>1320</v>
      </c>
      <c r="K220" s="19">
        <v>174444</v>
      </c>
      <c r="L220" s="28">
        <v>45000</v>
      </c>
      <c r="M220" s="1" t="s">
        <v>1213</v>
      </c>
      <c r="N220" t="s">
        <v>1291</v>
      </c>
      <c r="P220" s="12">
        <f>VLOOKUP(I220,'ITEM#'!A:D,4,0)</f>
        <v>-70.62</v>
      </c>
      <c r="Q220" s="11"/>
      <c r="R220" s="13">
        <f t="shared" si="30"/>
        <v>1</v>
      </c>
      <c r="T220" s="47" t="s">
        <v>1289</v>
      </c>
    </row>
    <row r="221" spans="1:20" x14ac:dyDescent="0.25">
      <c r="A221" s="1" t="s">
        <v>3094</v>
      </c>
      <c r="B221" s="1" t="s">
        <v>3143</v>
      </c>
      <c r="C221" s="18">
        <v>44998</v>
      </c>
      <c r="D221" s="8">
        <v>-291.66000000000003</v>
      </c>
      <c r="E221" s="27">
        <v>-34.11</v>
      </c>
      <c r="F221" s="27">
        <v>-257.55</v>
      </c>
      <c r="G221" s="18">
        <v>44998</v>
      </c>
      <c r="H221" s="1" t="s">
        <v>3105</v>
      </c>
      <c r="I221" s="19">
        <v>1662421</v>
      </c>
      <c r="J221" s="19" t="s">
        <v>1300</v>
      </c>
      <c r="K221" s="19">
        <v>174444</v>
      </c>
      <c r="L221" s="28">
        <v>45000</v>
      </c>
      <c r="M221" s="1" t="s">
        <v>1213</v>
      </c>
      <c r="N221" t="s">
        <v>1301</v>
      </c>
      <c r="P221" s="12">
        <f>VLOOKUP(I221,'ITEM#'!A:D,4,0)</f>
        <v>-85.85</v>
      </c>
      <c r="Q221" s="11"/>
      <c r="R221" s="13">
        <f t="shared" si="30"/>
        <v>3.0000000000000004</v>
      </c>
      <c r="T221" s="47" t="s">
        <v>1289</v>
      </c>
    </row>
    <row r="222" spans="1:20" x14ac:dyDescent="0.25">
      <c r="A222" s="1" t="s">
        <v>3094</v>
      </c>
      <c r="B222" s="1" t="s">
        <v>3144</v>
      </c>
      <c r="C222" s="18">
        <v>44998</v>
      </c>
      <c r="D222" s="8">
        <v>-51.1</v>
      </c>
      <c r="E222" s="27">
        <v>0</v>
      </c>
      <c r="F222" s="27">
        <v>-51.1</v>
      </c>
      <c r="G222" s="18">
        <v>44998</v>
      </c>
      <c r="H222" s="1" t="s">
        <v>3106</v>
      </c>
      <c r="I222" s="19">
        <v>1516592</v>
      </c>
      <c r="J222" s="19" t="s">
        <v>1299</v>
      </c>
      <c r="K222" s="19">
        <v>174444</v>
      </c>
      <c r="L222" s="28">
        <v>45000</v>
      </c>
      <c r="M222" s="1" t="s">
        <v>1213</v>
      </c>
      <c r="N222" t="s">
        <v>1291</v>
      </c>
      <c r="P222" s="12">
        <f>VLOOKUP(I222,'ITEM#'!A:D,4,0)</f>
        <v>-25.55</v>
      </c>
      <c r="Q222" s="11"/>
      <c r="R222" s="13">
        <f t="shared" si="30"/>
        <v>2</v>
      </c>
      <c r="T222" s="47" t="s">
        <v>1289</v>
      </c>
    </row>
    <row r="223" spans="1:20" x14ac:dyDescent="0.25">
      <c r="A223" s="1" t="s">
        <v>3094</v>
      </c>
      <c r="B223" s="1" t="s">
        <v>3144</v>
      </c>
      <c r="C223" s="18">
        <v>44998</v>
      </c>
      <c r="D223" s="8">
        <v>-70.62</v>
      </c>
      <c r="E223" s="27">
        <v>0</v>
      </c>
      <c r="F223" s="27">
        <v>-70.62</v>
      </c>
      <c r="G223" s="18">
        <v>44998</v>
      </c>
      <c r="H223" s="1" t="s">
        <v>3106</v>
      </c>
      <c r="I223" s="19">
        <v>1585901</v>
      </c>
      <c r="J223" s="19" t="s">
        <v>1347</v>
      </c>
      <c r="K223" s="19">
        <v>174444</v>
      </c>
      <c r="L223" s="28">
        <v>45000</v>
      </c>
      <c r="M223" s="1" t="s">
        <v>1213</v>
      </c>
      <c r="N223" t="s">
        <v>1291</v>
      </c>
      <c r="P223" s="12">
        <f>VLOOKUP(I223,'ITEM#'!A:D,4,0)</f>
        <v>-70.62</v>
      </c>
      <c r="Q223" s="11"/>
      <c r="R223" s="13">
        <f t="shared" si="30"/>
        <v>1</v>
      </c>
      <c r="T223" s="47" t="s">
        <v>1289</v>
      </c>
    </row>
    <row r="224" spans="1:20" x14ac:dyDescent="0.25">
      <c r="A224" s="1" t="s">
        <v>3094</v>
      </c>
      <c r="B224" s="1" t="s">
        <v>3145</v>
      </c>
      <c r="C224" s="18">
        <v>44998</v>
      </c>
      <c r="D224" s="8">
        <v>-97.22</v>
      </c>
      <c r="E224" s="27">
        <v>-11.37</v>
      </c>
      <c r="F224" s="27">
        <v>-85.85</v>
      </c>
      <c r="G224" s="18">
        <v>44998</v>
      </c>
      <c r="H224" s="1" t="s">
        <v>3107</v>
      </c>
      <c r="I224" s="19">
        <v>1662421</v>
      </c>
      <c r="J224" s="19" t="s">
        <v>1300</v>
      </c>
      <c r="K224" s="19">
        <v>174444</v>
      </c>
      <c r="L224" s="28">
        <v>45000</v>
      </c>
      <c r="M224" s="1" t="s">
        <v>1213</v>
      </c>
      <c r="N224" t="s">
        <v>1301</v>
      </c>
      <c r="P224" s="12">
        <f>VLOOKUP(I224,'ITEM#'!A:D,4,0)</f>
        <v>-85.85</v>
      </c>
      <c r="Q224" s="11"/>
      <c r="R224" s="13">
        <f t="shared" si="30"/>
        <v>1</v>
      </c>
      <c r="T224" s="47" t="s">
        <v>1289</v>
      </c>
    </row>
    <row r="225" spans="1:20" x14ac:dyDescent="0.25">
      <c r="A225" s="1" t="s">
        <v>3094</v>
      </c>
      <c r="B225" s="1" t="s">
        <v>3146</v>
      </c>
      <c r="C225" s="18">
        <v>44998</v>
      </c>
      <c r="D225" s="8">
        <v>-88.35</v>
      </c>
      <c r="E225" s="27">
        <v>-11</v>
      </c>
      <c r="F225" s="27">
        <v>-77.349999999999994</v>
      </c>
      <c r="G225" s="18">
        <v>44998</v>
      </c>
      <c r="H225" s="1" t="s">
        <v>3108</v>
      </c>
      <c r="I225" s="19">
        <v>1662420</v>
      </c>
      <c r="J225" s="19" t="s">
        <v>1318</v>
      </c>
      <c r="K225" s="19">
        <v>174444</v>
      </c>
      <c r="L225" s="28">
        <v>45000</v>
      </c>
      <c r="M225" s="1" t="s">
        <v>1213</v>
      </c>
      <c r="N225" t="s">
        <v>1301</v>
      </c>
      <c r="P225" s="12">
        <f>VLOOKUP(I225,'ITEM#'!A:D,4,0)</f>
        <v>-77.349999999999994</v>
      </c>
      <c r="Q225" s="11"/>
      <c r="R225" s="13">
        <f t="shared" si="30"/>
        <v>1</v>
      </c>
      <c r="T225" s="47" t="s">
        <v>1289</v>
      </c>
    </row>
    <row r="226" spans="1:20" x14ac:dyDescent="0.25">
      <c r="A226" s="1" t="s">
        <v>3109</v>
      </c>
      <c r="B226" s="1" t="s">
        <v>3147</v>
      </c>
      <c r="C226" s="18">
        <v>44999</v>
      </c>
      <c r="D226" s="8">
        <v>-87.44</v>
      </c>
      <c r="E226" s="27">
        <v>-25.17</v>
      </c>
      <c r="F226" s="27">
        <v>-62.27</v>
      </c>
      <c r="G226" s="18">
        <v>44999</v>
      </c>
      <c r="H226" s="1" t="s">
        <v>3110</v>
      </c>
      <c r="I226" s="19">
        <v>1339335</v>
      </c>
      <c r="J226" s="19" t="s">
        <v>1314</v>
      </c>
      <c r="K226" s="19">
        <v>12214299</v>
      </c>
      <c r="L226" s="28">
        <v>45001</v>
      </c>
      <c r="M226" s="1" t="s">
        <v>187</v>
      </c>
      <c r="N226" t="s">
        <v>1301</v>
      </c>
      <c r="P226" s="12">
        <f>VLOOKUP(I226,'ITEM#'!A:D,4,0)</f>
        <v>-62.27</v>
      </c>
      <c r="Q226" s="11"/>
      <c r="R226" s="13">
        <f t="shared" si="30"/>
        <v>1</v>
      </c>
      <c r="T226" s="47" t="s">
        <v>1289</v>
      </c>
    </row>
    <row r="227" spans="1:20" x14ac:dyDescent="0.25">
      <c r="A227" s="1" t="s">
        <v>3109</v>
      </c>
      <c r="B227" s="1" t="s">
        <v>3148</v>
      </c>
      <c r="C227" s="18">
        <v>44999</v>
      </c>
      <c r="D227" s="8">
        <v>-79.67</v>
      </c>
      <c r="E227" s="27">
        <v>-24.54</v>
      </c>
      <c r="F227" s="27">
        <v>-55.13</v>
      </c>
      <c r="G227" s="18">
        <v>44999</v>
      </c>
      <c r="H227" s="1" t="s">
        <v>3111</v>
      </c>
      <c r="I227" s="19">
        <v>1339333</v>
      </c>
      <c r="J227" s="19" t="s">
        <v>1337</v>
      </c>
      <c r="K227" s="19">
        <v>12214299</v>
      </c>
      <c r="L227" s="28">
        <v>45001</v>
      </c>
      <c r="M227" s="1" t="s">
        <v>187</v>
      </c>
      <c r="N227" t="s">
        <v>1301</v>
      </c>
      <c r="P227" s="12">
        <f>VLOOKUP(I227,'ITEM#'!A:D,4,0)</f>
        <v>-55.13</v>
      </c>
      <c r="Q227" s="11"/>
      <c r="R227" s="13">
        <f t="shared" si="30"/>
        <v>1</v>
      </c>
      <c r="T227" s="47" t="s">
        <v>1289</v>
      </c>
    </row>
    <row r="228" spans="1:20" x14ac:dyDescent="0.25">
      <c r="A228" s="1" t="s">
        <v>3109</v>
      </c>
      <c r="B228" s="1" t="s">
        <v>3149</v>
      </c>
      <c r="C228" s="18">
        <v>44999</v>
      </c>
      <c r="D228" s="8">
        <v>-25.55</v>
      </c>
      <c r="E228" s="27">
        <v>0</v>
      </c>
      <c r="F228" s="27">
        <v>-25.55</v>
      </c>
      <c r="G228" s="18">
        <v>44999</v>
      </c>
      <c r="H228" s="1" t="s">
        <v>3112</v>
      </c>
      <c r="I228" s="19">
        <v>1516597</v>
      </c>
      <c r="J228" s="19" t="s">
        <v>1303</v>
      </c>
      <c r="K228" s="19">
        <v>174449</v>
      </c>
      <c r="L228" s="28">
        <v>45001</v>
      </c>
      <c r="M228" s="1" t="s">
        <v>1213</v>
      </c>
      <c r="N228" t="s">
        <v>1291</v>
      </c>
      <c r="P228" s="12">
        <f>VLOOKUP(I228,'ITEM#'!A:D,4,0)</f>
        <v>-25.55</v>
      </c>
      <c r="Q228" s="11"/>
      <c r="R228" s="13">
        <f t="shared" si="30"/>
        <v>1</v>
      </c>
      <c r="T228" s="47" t="s">
        <v>1289</v>
      </c>
    </row>
    <row r="229" spans="1:20" x14ac:dyDescent="0.25">
      <c r="A229" s="1" t="s">
        <v>3109</v>
      </c>
      <c r="B229" s="1" t="s">
        <v>3150</v>
      </c>
      <c r="C229" s="18">
        <v>44999</v>
      </c>
      <c r="D229" s="8">
        <v>-64.47</v>
      </c>
      <c r="E229" s="27">
        <v>0</v>
      </c>
      <c r="F229" s="27">
        <v>-64.47</v>
      </c>
      <c r="G229" s="18">
        <v>44999</v>
      </c>
      <c r="H229" s="1" t="s">
        <v>3113</v>
      </c>
      <c r="I229" s="19">
        <v>1585673</v>
      </c>
      <c r="J229" s="19" t="s">
        <v>1349</v>
      </c>
      <c r="K229" s="19">
        <v>174449</v>
      </c>
      <c r="L229" s="28">
        <v>45001</v>
      </c>
      <c r="M229" s="1" t="s">
        <v>1213</v>
      </c>
      <c r="N229" t="s">
        <v>1291</v>
      </c>
      <c r="P229" s="12">
        <f>VLOOKUP(I229,'ITEM#'!A:D,4,0)</f>
        <v>-64.47</v>
      </c>
      <c r="Q229" s="11"/>
      <c r="R229" s="13">
        <f t="shared" si="30"/>
        <v>1</v>
      </c>
      <c r="T229" s="47" t="s">
        <v>1289</v>
      </c>
    </row>
    <row r="230" spans="1:20" x14ac:dyDescent="0.25">
      <c r="A230" s="1" t="s">
        <v>3109</v>
      </c>
      <c r="B230" s="1" t="s">
        <v>3151</v>
      </c>
      <c r="C230" s="18">
        <v>44999</v>
      </c>
      <c r="D230" s="8">
        <v>-64.47</v>
      </c>
      <c r="E230" s="27">
        <v>0</v>
      </c>
      <c r="F230" s="27">
        <v>-64.47</v>
      </c>
      <c r="G230" s="18">
        <v>44999</v>
      </c>
      <c r="H230" s="1" t="s">
        <v>3114</v>
      </c>
      <c r="I230" s="19">
        <v>1585793</v>
      </c>
      <c r="J230" s="19" t="s">
        <v>1323</v>
      </c>
      <c r="K230" s="19">
        <v>174449</v>
      </c>
      <c r="L230" s="28">
        <v>45001</v>
      </c>
      <c r="M230" s="1" t="s">
        <v>1213</v>
      </c>
      <c r="N230" t="s">
        <v>1291</v>
      </c>
      <c r="P230" s="12">
        <f>VLOOKUP(I230,'ITEM#'!A:D,4,0)</f>
        <v>-64.47</v>
      </c>
      <c r="Q230" s="11"/>
      <c r="R230" s="13">
        <f t="shared" si="30"/>
        <v>1</v>
      </c>
      <c r="T230" s="47" t="s">
        <v>1289</v>
      </c>
    </row>
    <row r="231" spans="1:20" x14ac:dyDescent="0.25">
      <c r="A231" s="1" t="s">
        <v>3109</v>
      </c>
      <c r="B231" s="1" t="s">
        <v>3152</v>
      </c>
      <c r="C231" s="18">
        <v>44999</v>
      </c>
      <c r="D231" s="8">
        <v>-39</v>
      </c>
      <c r="E231" s="27">
        <v>0</v>
      </c>
      <c r="F231" s="27">
        <v>-39</v>
      </c>
      <c r="G231" s="18">
        <v>44999</v>
      </c>
      <c r="H231" s="1" t="s">
        <v>3115</v>
      </c>
      <c r="I231" s="19">
        <v>1529947</v>
      </c>
      <c r="J231" s="19" t="s">
        <v>1294</v>
      </c>
      <c r="K231" s="19">
        <v>174449</v>
      </c>
      <c r="L231" s="28">
        <v>45001</v>
      </c>
      <c r="M231" s="1" t="s">
        <v>1213</v>
      </c>
      <c r="N231" t="s">
        <v>1291</v>
      </c>
      <c r="P231" s="12">
        <f>VLOOKUP(I231,'ITEM#'!A:D,4,0)</f>
        <v>-39</v>
      </c>
      <c r="Q231" s="11"/>
      <c r="R231" s="13">
        <f t="shared" si="30"/>
        <v>1</v>
      </c>
      <c r="T231" s="47" t="s">
        <v>1289</v>
      </c>
    </row>
    <row r="232" spans="1:20" x14ac:dyDescent="0.25">
      <c r="A232" s="1" t="s">
        <v>3109</v>
      </c>
      <c r="B232" s="1" t="s">
        <v>3153</v>
      </c>
      <c r="C232" s="18">
        <v>44999</v>
      </c>
      <c r="D232" s="8">
        <v>-25.55</v>
      </c>
      <c r="E232" s="27">
        <v>0</v>
      </c>
      <c r="F232" s="27">
        <v>-25.55</v>
      </c>
      <c r="G232" s="18">
        <v>44999</v>
      </c>
      <c r="H232" s="1" t="s">
        <v>3116</v>
      </c>
      <c r="I232" s="19">
        <v>1516592</v>
      </c>
      <c r="J232" s="19" t="s">
        <v>1299</v>
      </c>
      <c r="K232" s="19">
        <v>174449</v>
      </c>
      <c r="L232" s="28">
        <v>45001</v>
      </c>
      <c r="M232" s="1" t="s">
        <v>1213</v>
      </c>
      <c r="N232" t="s">
        <v>1291</v>
      </c>
      <c r="P232" s="12">
        <f>VLOOKUP(I232,'ITEM#'!A:D,4,0)</f>
        <v>-25.55</v>
      </c>
      <c r="Q232" s="11"/>
      <c r="R232" s="13">
        <f t="shared" si="30"/>
        <v>1</v>
      </c>
      <c r="T232" s="47" t="s">
        <v>1289</v>
      </c>
    </row>
    <row r="233" spans="1:20" x14ac:dyDescent="0.25">
      <c r="A233" s="1" t="s">
        <v>3109</v>
      </c>
      <c r="B233" s="1" t="s">
        <v>3153</v>
      </c>
      <c r="C233" s="18">
        <v>44999</v>
      </c>
      <c r="D233" s="8">
        <v>-39</v>
      </c>
      <c r="E233" s="27">
        <v>0</v>
      </c>
      <c r="F233" s="27">
        <v>-39</v>
      </c>
      <c r="G233" s="18">
        <v>44999</v>
      </c>
      <c r="H233" s="1" t="s">
        <v>3116</v>
      </c>
      <c r="I233" s="19">
        <v>1529946</v>
      </c>
      <c r="J233" s="19" t="s">
        <v>1306</v>
      </c>
      <c r="K233" s="19">
        <v>174449</v>
      </c>
      <c r="L233" s="28">
        <v>45001</v>
      </c>
      <c r="M233" s="1" t="s">
        <v>1213</v>
      </c>
      <c r="N233" t="s">
        <v>1291</v>
      </c>
      <c r="P233" s="12">
        <f>VLOOKUP(I233,'ITEM#'!A:D,4,0)</f>
        <v>-39</v>
      </c>
      <c r="Q233" s="11"/>
      <c r="R233" s="13">
        <f t="shared" si="30"/>
        <v>1</v>
      </c>
      <c r="T233" s="47" t="s">
        <v>1289</v>
      </c>
    </row>
    <row r="234" spans="1:20" x14ac:dyDescent="0.25">
      <c r="A234" s="1" t="s">
        <v>3109</v>
      </c>
      <c r="B234" s="1" t="s">
        <v>3154</v>
      </c>
      <c r="C234" s="18">
        <v>44999</v>
      </c>
      <c r="D234" s="8">
        <v>-349.08</v>
      </c>
      <c r="E234" s="27">
        <v>-39.72</v>
      </c>
      <c r="F234" s="27">
        <v>-112.6</v>
      </c>
      <c r="G234" s="18">
        <v>44999</v>
      </c>
      <c r="H234" s="1" t="s">
        <v>3117</v>
      </c>
      <c r="I234" s="19">
        <v>1540783</v>
      </c>
      <c r="J234" s="19" t="s">
        <v>1317</v>
      </c>
      <c r="K234" s="19">
        <v>174449</v>
      </c>
      <c r="L234" s="28">
        <v>45001</v>
      </c>
      <c r="M234" s="1" t="s">
        <v>1213</v>
      </c>
      <c r="N234" t="s">
        <v>1298</v>
      </c>
      <c r="P234" s="12">
        <f>VLOOKUP(I234,'ITEM#'!A:D,4,0)</f>
        <v>-28.15</v>
      </c>
      <c r="Q234" s="11"/>
      <c r="R234" s="13">
        <f t="shared" si="30"/>
        <v>4</v>
      </c>
      <c r="T234" s="47" t="s">
        <v>1289</v>
      </c>
    </row>
    <row r="235" spans="1:20" x14ac:dyDescent="0.25">
      <c r="A235" s="1" t="s">
        <v>3109</v>
      </c>
      <c r="B235" s="1" t="s">
        <v>3154</v>
      </c>
      <c r="C235" s="18">
        <v>44999</v>
      </c>
      <c r="D235" s="8"/>
      <c r="E235" s="27">
        <v>-21.1</v>
      </c>
      <c r="F235" s="27">
        <v>-171.7</v>
      </c>
      <c r="G235" s="18">
        <v>44999</v>
      </c>
      <c r="H235" s="1" t="s">
        <v>3117</v>
      </c>
      <c r="I235" s="19">
        <v>1662421</v>
      </c>
      <c r="J235" s="19" t="s">
        <v>1300</v>
      </c>
      <c r="K235" s="19">
        <v>174449</v>
      </c>
      <c r="L235" s="28">
        <v>45001</v>
      </c>
      <c r="M235" s="1" t="s">
        <v>1213</v>
      </c>
      <c r="N235" t="s">
        <v>1301</v>
      </c>
      <c r="P235" s="12">
        <f>VLOOKUP(I235,'ITEM#'!A:D,4,0)</f>
        <v>-85.85</v>
      </c>
      <c r="Q235" s="11"/>
      <c r="R235" s="13">
        <f t="shared" si="30"/>
        <v>2</v>
      </c>
      <c r="T235" s="47" t="s">
        <v>1289</v>
      </c>
    </row>
    <row r="236" spans="1:20" x14ac:dyDescent="0.25">
      <c r="A236" s="1" t="s">
        <v>3109</v>
      </c>
      <c r="B236" s="1" t="s">
        <v>3155</v>
      </c>
      <c r="C236" s="18">
        <v>44999</v>
      </c>
      <c r="D236" s="8">
        <v>-279.22000000000003</v>
      </c>
      <c r="E236" s="27">
        <v>-12.22</v>
      </c>
      <c r="F236" s="27">
        <v>-37.880000000000003</v>
      </c>
      <c r="G236" s="18">
        <v>44999</v>
      </c>
      <c r="H236" s="1" t="s">
        <v>3118</v>
      </c>
      <c r="I236" s="19">
        <v>1408970</v>
      </c>
      <c r="J236" s="19" t="s">
        <v>1332</v>
      </c>
      <c r="K236" s="19">
        <v>174449</v>
      </c>
      <c r="L236" s="28">
        <v>45001</v>
      </c>
      <c r="M236" s="1" t="s">
        <v>1213</v>
      </c>
      <c r="N236" t="s">
        <v>1311</v>
      </c>
      <c r="P236" s="12">
        <f>VLOOKUP(I236,'ITEM#'!A:D,4,0)</f>
        <v>-37.880000000000003</v>
      </c>
      <c r="Q236" s="11"/>
      <c r="R236" s="13">
        <f t="shared" si="30"/>
        <v>1</v>
      </c>
      <c r="T236" s="47" t="s">
        <v>1289</v>
      </c>
    </row>
    <row r="237" spans="1:20" x14ac:dyDescent="0.25">
      <c r="A237" s="1" t="s">
        <v>3109</v>
      </c>
      <c r="B237" s="1" t="s">
        <v>3155</v>
      </c>
      <c r="C237" s="18">
        <v>44999</v>
      </c>
      <c r="D237" s="8"/>
      <c r="E237" s="27">
        <v>-12.22</v>
      </c>
      <c r="F237" s="27">
        <v>-37.880000000000003</v>
      </c>
      <c r="G237" s="18">
        <v>44999</v>
      </c>
      <c r="H237" s="1" t="s">
        <v>3118</v>
      </c>
      <c r="I237" s="19">
        <v>1408971</v>
      </c>
      <c r="J237" s="19" t="s">
        <v>1315</v>
      </c>
      <c r="K237" s="19">
        <v>174449</v>
      </c>
      <c r="L237" s="28">
        <v>45001</v>
      </c>
      <c r="M237" s="1" t="s">
        <v>1213</v>
      </c>
      <c r="N237" t="s">
        <v>1311</v>
      </c>
      <c r="P237" s="12">
        <f>VLOOKUP(I237,'ITEM#'!A:D,4,0)</f>
        <v>-37.880000000000003</v>
      </c>
      <c r="Q237" s="11"/>
      <c r="R237" s="13">
        <f t="shared" si="30"/>
        <v>1</v>
      </c>
      <c r="T237" s="47" t="s">
        <v>1289</v>
      </c>
    </row>
    <row r="238" spans="1:20" x14ac:dyDescent="0.25">
      <c r="A238" s="1" t="s">
        <v>3109</v>
      </c>
      <c r="B238" s="1" t="s">
        <v>3155</v>
      </c>
      <c r="C238" s="18">
        <v>44999</v>
      </c>
      <c r="D238" s="8"/>
      <c r="E238" s="27">
        <v>-20.5</v>
      </c>
      <c r="F238" s="27">
        <v>-154.69999999999999</v>
      </c>
      <c r="G238" s="18">
        <v>44999</v>
      </c>
      <c r="H238" s="1" t="s">
        <v>3118</v>
      </c>
      <c r="I238" s="19">
        <v>1662420</v>
      </c>
      <c r="J238" s="19" t="s">
        <v>1318</v>
      </c>
      <c r="K238" s="19">
        <v>174449</v>
      </c>
      <c r="L238" s="28">
        <v>45001</v>
      </c>
      <c r="M238" s="1" t="s">
        <v>1213</v>
      </c>
      <c r="N238" t="s">
        <v>1301</v>
      </c>
      <c r="P238" s="12">
        <f>VLOOKUP(I238,'ITEM#'!A:D,4,0)</f>
        <v>-77.349999999999994</v>
      </c>
      <c r="Q238" s="11"/>
      <c r="R238" s="13">
        <f t="shared" si="30"/>
        <v>2</v>
      </c>
      <c r="T238" s="47" t="s">
        <v>1289</v>
      </c>
    </row>
    <row r="239" spans="1:20" x14ac:dyDescent="0.25">
      <c r="A239" s="1" t="s">
        <v>3109</v>
      </c>
      <c r="B239" s="1" t="s">
        <v>3156</v>
      </c>
      <c r="C239" s="18">
        <v>44999</v>
      </c>
      <c r="D239" s="8">
        <v>-39</v>
      </c>
      <c r="E239" s="27">
        <v>0</v>
      </c>
      <c r="F239" s="27">
        <v>-39</v>
      </c>
      <c r="G239" s="18">
        <v>44999</v>
      </c>
      <c r="H239" s="1" t="s">
        <v>3119</v>
      </c>
      <c r="I239" s="19">
        <v>1529946</v>
      </c>
      <c r="J239" s="19" t="s">
        <v>1306</v>
      </c>
      <c r="K239" s="19">
        <v>174449</v>
      </c>
      <c r="L239" s="28">
        <v>45001</v>
      </c>
      <c r="M239" s="1" t="s">
        <v>1213</v>
      </c>
      <c r="N239" t="s">
        <v>1291</v>
      </c>
      <c r="P239" s="12">
        <f>VLOOKUP(I239,'ITEM#'!A:D,4,0)</f>
        <v>-39</v>
      </c>
      <c r="Q239" s="11"/>
      <c r="R239" s="13">
        <f t="shared" si="30"/>
        <v>1</v>
      </c>
      <c r="T239" s="47" t="s">
        <v>1289</v>
      </c>
    </row>
    <row r="240" spans="1:20" x14ac:dyDescent="0.25">
      <c r="A240" s="1" t="s">
        <v>3109</v>
      </c>
      <c r="B240" s="1" t="s">
        <v>3156</v>
      </c>
      <c r="C240" s="18">
        <v>44999</v>
      </c>
      <c r="D240" s="8">
        <v>-78</v>
      </c>
      <c r="E240" s="27">
        <v>0</v>
      </c>
      <c r="F240" s="27">
        <v>-78</v>
      </c>
      <c r="G240" s="18">
        <v>44999</v>
      </c>
      <c r="H240" s="1" t="s">
        <v>3119</v>
      </c>
      <c r="I240" s="19">
        <v>1529947</v>
      </c>
      <c r="J240" s="19" t="s">
        <v>1294</v>
      </c>
      <c r="K240" s="19">
        <v>174449</v>
      </c>
      <c r="L240" s="28">
        <v>45001</v>
      </c>
      <c r="M240" s="1" t="s">
        <v>1213</v>
      </c>
      <c r="N240" t="s">
        <v>1291</v>
      </c>
      <c r="P240" s="12">
        <f>VLOOKUP(I240,'ITEM#'!A:D,4,0)</f>
        <v>-39</v>
      </c>
      <c r="Q240" s="11"/>
      <c r="R240" s="13">
        <f t="shared" si="30"/>
        <v>2</v>
      </c>
      <c r="T240" s="47" t="s">
        <v>1289</v>
      </c>
    </row>
    <row r="241" spans="1:20" x14ac:dyDescent="0.25">
      <c r="A241" s="1" t="s">
        <v>3109</v>
      </c>
      <c r="B241" s="1" t="s">
        <v>3157</v>
      </c>
      <c r="C241" s="18">
        <v>44999</v>
      </c>
      <c r="D241" s="8">
        <v>-176.7</v>
      </c>
      <c r="E241" s="27">
        <v>-22</v>
      </c>
      <c r="F241" s="27">
        <v>-154.69999999999999</v>
      </c>
      <c r="G241" s="18">
        <v>44999</v>
      </c>
      <c r="H241" s="1" t="s">
        <v>3120</v>
      </c>
      <c r="I241" s="19">
        <v>1662420</v>
      </c>
      <c r="J241" s="19" t="s">
        <v>1318</v>
      </c>
      <c r="K241" s="19">
        <v>174449</v>
      </c>
      <c r="L241" s="28">
        <v>45001</v>
      </c>
      <c r="M241" s="1" t="s">
        <v>1213</v>
      </c>
      <c r="N241" t="s">
        <v>1301</v>
      </c>
      <c r="P241" s="12">
        <f>VLOOKUP(I241,'ITEM#'!A:D,4,0)</f>
        <v>-77.349999999999994</v>
      </c>
      <c r="Q241" s="11"/>
      <c r="R241" s="13">
        <f t="shared" si="30"/>
        <v>2</v>
      </c>
      <c r="T241" s="47" t="s">
        <v>1289</v>
      </c>
    </row>
    <row r="242" spans="1:20" x14ac:dyDescent="0.25">
      <c r="A242" s="1" t="s">
        <v>3109</v>
      </c>
      <c r="B242" s="1" t="s">
        <v>3158</v>
      </c>
      <c r="C242" s="18">
        <v>44999</v>
      </c>
      <c r="D242" s="8">
        <v>-88.35</v>
      </c>
      <c r="E242" s="27">
        <v>-11</v>
      </c>
      <c r="F242" s="27">
        <v>-77.349999999999994</v>
      </c>
      <c r="G242" s="18">
        <v>44999</v>
      </c>
      <c r="H242" s="1" t="s">
        <v>3121</v>
      </c>
      <c r="I242" s="19">
        <v>1662420</v>
      </c>
      <c r="J242" s="19" t="s">
        <v>1318</v>
      </c>
      <c r="K242" s="19">
        <v>174449</v>
      </c>
      <c r="L242" s="28">
        <v>45001</v>
      </c>
      <c r="M242" s="1" t="s">
        <v>1213</v>
      </c>
      <c r="N242" t="s">
        <v>1301</v>
      </c>
      <c r="P242" s="12">
        <f>VLOOKUP(I242,'ITEM#'!A:D,4,0)</f>
        <v>-77.349999999999994</v>
      </c>
      <c r="Q242" s="11"/>
      <c r="R242" s="13">
        <f t="shared" si="30"/>
        <v>1</v>
      </c>
      <c r="T242" s="47" t="s">
        <v>1289</v>
      </c>
    </row>
    <row r="243" spans="1:20" x14ac:dyDescent="0.25">
      <c r="A243" s="1" t="s">
        <v>3109</v>
      </c>
      <c r="B243" s="1" t="s">
        <v>3159</v>
      </c>
      <c r="C243" s="18">
        <v>44999</v>
      </c>
      <c r="D243" s="8">
        <v>-39</v>
      </c>
      <c r="E243" s="27">
        <v>0</v>
      </c>
      <c r="F243" s="27">
        <v>-39</v>
      </c>
      <c r="G243" s="18">
        <v>44999</v>
      </c>
      <c r="H243" s="1" t="s">
        <v>3122</v>
      </c>
      <c r="I243" s="19">
        <v>1529947</v>
      </c>
      <c r="J243" s="19" t="s">
        <v>1294</v>
      </c>
      <c r="K243" s="19">
        <v>174449</v>
      </c>
      <c r="L243" s="28">
        <v>45001</v>
      </c>
      <c r="M243" s="1" t="s">
        <v>1213</v>
      </c>
      <c r="N243" t="s">
        <v>1291</v>
      </c>
      <c r="P243" s="12">
        <f>VLOOKUP(I243,'ITEM#'!A:D,4,0)</f>
        <v>-39</v>
      </c>
      <c r="Q243" s="11"/>
      <c r="R243" s="13">
        <f t="shared" si="30"/>
        <v>1</v>
      </c>
      <c r="T243" s="47" t="s">
        <v>1289</v>
      </c>
    </row>
    <row r="244" spans="1:20" x14ac:dyDescent="0.25">
      <c r="A244" s="1" t="s">
        <v>3109</v>
      </c>
      <c r="B244" s="1" t="s">
        <v>3160</v>
      </c>
      <c r="C244" s="18">
        <v>44999</v>
      </c>
      <c r="D244" s="8">
        <v>-88.35</v>
      </c>
      <c r="E244" s="27">
        <v>-11</v>
      </c>
      <c r="F244" s="27">
        <v>-77.349999999999994</v>
      </c>
      <c r="G244" s="18">
        <v>44999</v>
      </c>
      <c r="H244" s="1" t="s">
        <v>3123</v>
      </c>
      <c r="I244" s="19">
        <v>1662420</v>
      </c>
      <c r="J244" s="19" t="s">
        <v>1318</v>
      </c>
      <c r="K244" s="19">
        <v>174449</v>
      </c>
      <c r="L244" s="28">
        <v>45001</v>
      </c>
      <c r="M244" s="1" t="s">
        <v>1213</v>
      </c>
      <c r="N244" t="s">
        <v>1301</v>
      </c>
      <c r="P244" s="12">
        <f>VLOOKUP(I244,'ITEM#'!A:D,4,0)</f>
        <v>-77.349999999999994</v>
      </c>
      <c r="Q244" s="11"/>
      <c r="R244" s="13">
        <f t="shared" si="30"/>
        <v>1</v>
      </c>
      <c r="T244" s="47" t="s">
        <v>1289</v>
      </c>
    </row>
    <row r="245" spans="1:20" x14ac:dyDescent="0.25">
      <c r="A245" s="1" t="s">
        <v>3109</v>
      </c>
      <c r="B245" s="1" t="s">
        <v>3161</v>
      </c>
      <c r="C245" s="18">
        <v>44999</v>
      </c>
      <c r="D245" s="8">
        <v>-154.63999999999999</v>
      </c>
      <c r="E245" s="27">
        <v>-19.86</v>
      </c>
      <c r="F245" s="27">
        <v>-56.3</v>
      </c>
      <c r="G245" s="18">
        <v>44999</v>
      </c>
      <c r="H245" s="1" t="s">
        <v>3124</v>
      </c>
      <c r="I245" s="19">
        <v>1540780</v>
      </c>
      <c r="J245" s="19" t="s">
        <v>1334</v>
      </c>
      <c r="K245" s="19">
        <v>174449</v>
      </c>
      <c r="L245" s="28">
        <v>45001</v>
      </c>
      <c r="M245" s="1" t="s">
        <v>1213</v>
      </c>
      <c r="N245" t="s">
        <v>1298</v>
      </c>
      <c r="P245" s="12">
        <f>VLOOKUP(I245,'ITEM#'!A:D,4,0)</f>
        <v>-28.15</v>
      </c>
      <c r="Q245" s="11"/>
      <c r="R245" s="13">
        <f t="shared" si="30"/>
        <v>2</v>
      </c>
      <c r="T245" s="47" t="s">
        <v>1289</v>
      </c>
    </row>
    <row r="246" spans="1:20" x14ac:dyDescent="0.25">
      <c r="A246" s="1" t="s">
        <v>3109</v>
      </c>
      <c r="B246" s="1" t="s">
        <v>3161</v>
      </c>
      <c r="C246" s="18">
        <v>44999</v>
      </c>
      <c r="D246" s="8"/>
      <c r="E246" s="27">
        <v>-19.86</v>
      </c>
      <c r="F246" s="27">
        <v>-56.3</v>
      </c>
      <c r="G246" s="18">
        <v>44999</v>
      </c>
      <c r="H246" s="1" t="s">
        <v>3124</v>
      </c>
      <c r="I246" s="19">
        <v>1540783</v>
      </c>
      <c r="J246" s="19" t="s">
        <v>1317</v>
      </c>
      <c r="K246" s="19">
        <v>174449</v>
      </c>
      <c r="L246" s="28">
        <v>45001</v>
      </c>
      <c r="M246" s="1" t="s">
        <v>1213</v>
      </c>
      <c r="N246" t="s">
        <v>1298</v>
      </c>
      <c r="P246" s="12">
        <f>VLOOKUP(I246,'ITEM#'!A:D,4,0)</f>
        <v>-28.15</v>
      </c>
      <c r="Q246" s="11"/>
      <c r="R246" s="13">
        <f t="shared" si="30"/>
        <v>2</v>
      </c>
      <c r="T246" s="47" t="s">
        <v>1289</v>
      </c>
    </row>
    <row r="247" spans="1:20" x14ac:dyDescent="0.25">
      <c r="A247" s="1" t="s">
        <v>3125</v>
      </c>
      <c r="B247" s="1" t="s">
        <v>3162</v>
      </c>
      <c r="C247" s="18">
        <v>45000</v>
      </c>
      <c r="D247" s="8">
        <v>-70.62</v>
      </c>
      <c r="E247" s="27">
        <v>0</v>
      </c>
      <c r="F247" s="27">
        <v>-70.62</v>
      </c>
      <c r="G247" s="18">
        <v>45000</v>
      </c>
      <c r="H247" s="1" t="s">
        <v>3126</v>
      </c>
      <c r="I247" s="19">
        <v>1585901</v>
      </c>
      <c r="J247" s="19" t="s">
        <v>1347</v>
      </c>
      <c r="K247" s="19">
        <v>174454</v>
      </c>
      <c r="L247" s="28">
        <v>45002</v>
      </c>
      <c r="M247" s="1" t="s">
        <v>1213</v>
      </c>
      <c r="N247" t="s">
        <v>1291</v>
      </c>
      <c r="P247" s="12">
        <f>VLOOKUP(I247,'ITEM#'!A:D,4,0)</f>
        <v>-70.62</v>
      </c>
      <c r="Q247" s="11"/>
      <c r="R247" s="13">
        <f t="shared" si="30"/>
        <v>1</v>
      </c>
      <c r="T247" s="47" t="s">
        <v>1289</v>
      </c>
    </row>
    <row r="248" spans="1:20" x14ac:dyDescent="0.25">
      <c r="A248" s="1" t="s">
        <v>3125</v>
      </c>
      <c r="B248" s="1" t="s">
        <v>3163</v>
      </c>
      <c r="C248" s="18">
        <v>45000</v>
      </c>
      <c r="D248" s="8">
        <v>-39</v>
      </c>
      <c r="E248" s="27">
        <v>0</v>
      </c>
      <c r="F248" s="27">
        <v>-39</v>
      </c>
      <c r="G248" s="18">
        <v>45000</v>
      </c>
      <c r="H248" s="1" t="s">
        <v>3127</v>
      </c>
      <c r="I248" s="19">
        <v>1529946</v>
      </c>
      <c r="J248" s="19" t="s">
        <v>1306</v>
      </c>
      <c r="K248" s="19">
        <v>174454</v>
      </c>
      <c r="L248" s="28">
        <v>45002</v>
      </c>
      <c r="M248" s="1" t="s">
        <v>1213</v>
      </c>
      <c r="N248" t="s">
        <v>1291</v>
      </c>
      <c r="P248" s="12">
        <f>VLOOKUP(I248,'ITEM#'!A:D,4,0)</f>
        <v>-39</v>
      </c>
      <c r="Q248" s="11"/>
      <c r="R248" s="13">
        <f t="shared" si="30"/>
        <v>1</v>
      </c>
      <c r="T248" s="47" t="s">
        <v>1289</v>
      </c>
    </row>
    <row r="249" spans="1:20" x14ac:dyDescent="0.25">
      <c r="A249" s="1" t="s">
        <v>3125</v>
      </c>
      <c r="B249" s="1" t="s">
        <v>3163</v>
      </c>
      <c r="C249" s="18">
        <v>45000</v>
      </c>
      <c r="D249" s="8">
        <v>-64.47</v>
      </c>
      <c r="E249" s="27">
        <v>0</v>
      </c>
      <c r="F249" s="27">
        <v>-64.47</v>
      </c>
      <c r="G249" s="18">
        <v>45000</v>
      </c>
      <c r="H249" s="1" t="s">
        <v>3127</v>
      </c>
      <c r="I249" s="19">
        <v>1585793</v>
      </c>
      <c r="J249" s="19" t="s">
        <v>1323</v>
      </c>
      <c r="K249" s="19">
        <v>174454</v>
      </c>
      <c r="L249" s="28">
        <v>45002</v>
      </c>
      <c r="M249" s="1" t="s">
        <v>1213</v>
      </c>
      <c r="N249" t="s">
        <v>1291</v>
      </c>
      <c r="P249" s="12">
        <f>VLOOKUP(I249,'ITEM#'!A:D,4,0)</f>
        <v>-64.47</v>
      </c>
      <c r="Q249" s="11"/>
      <c r="R249" s="13">
        <f t="shared" si="30"/>
        <v>1</v>
      </c>
      <c r="T249" s="47" t="s">
        <v>1289</v>
      </c>
    </row>
    <row r="250" spans="1:20" x14ac:dyDescent="0.25">
      <c r="A250" s="1" t="s">
        <v>3125</v>
      </c>
      <c r="B250" s="1" t="s">
        <v>3164</v>
      </c>
      <c r="C250" s="18">
        <v>45000</v>
      </c>
      <c r="D250" s="8">
        <v>-97.22</v>
      </c>
      <c r="E250" s="27">
        <v>-11.37</v>
      </c>
      <c r="F250" s="27">
        <v>-85.85</v>
      </c>
      <c r="G250" s="18">
        <v>45000</v>
      </c>
      <c r="H250" s="1" t="s">
        <v>3128</v>
      </c>
      <c r="I250" s="19">
        <v>1662421</v>
      </c>
      <c r="J250" s="19" t="s">
        <v>1300</v>
      </c>
      <c r="K250" s="19">
        <v>174454</v>
      </c>
      <c r="L250" s="28">
        <v>45002</v>
      </c>
      <c r="M250" s="1" t="s">
        <v>1213</v>
      </c>
      <c r="N250" t="s">
        <v>1301</v>
      </c>
      <c r="P250" s="12">
        <f>VLOOKUP(I250,'ITEM#'!A:D,4,0)</f>
        <v>-85.85</v>
      </c>
      <c r="Q250" s="11"/>
      <c r="R250" s="13">
        <f t="shared" si="30"/>
        <v>1</v>
      </c>
      <c r="T250" s="47" t="s">
        <v>1289</v>
      </c>
    </row>
    <row r="251" spans="1:20" x14ac:dyDescent="0.25">
      <c r="A251" s="1" t="s">
        <v>3125</v>
      </c>
      <c r="B251" s="1" t="s">
        <v>3165</v>
      </c>
      <c r="C251" s="18">
        <v>45000</v>
      </c>
      <c r="D251" s="8">
        <v>-137.26</v>
      </c>
      <c r="E251" s="27">
        <v>0</v>
      </c>
      <c r="F251" s="27">
        <v>-137.26</v>
      </c>
      <c r="G251" s="18">
        <v>45000</v>
      </c>
      <c r="H251" s="1" t="s">
        <v>3129</v>
      </c>
      <c r="I251" s="19">
        <v>1529951</v>
      </c>
      <c r="J251" s="19" t="s">
        <v>1326</v>
      </c>
      <c r="K251" s="19">
        <v>174454</v>
      </c>
      <c r="L251" s="28">
        <v>45002</v>
      </c>
      <c r="M251" s="1" t="s">
        <v>1213</v>
      </c>
      <c r="N251" t="s">
        <v>1291</v>
      </c>
      <c r="P251" s="12">
        <f>VLOOKUP(I251,'ITEM#'!A:D,4,0)</f>
        <v>-68.63</v>
      </c>
      <c r="Q251" s="11"/>
      <c r="R251" s="13">
        <f t="shared" si="30"/>
        <v>2</v>
      </c>
      <c r="T251" s="47" t="s">
        <v>1289</v>
      </c>
    </row>
    <row r="252" spans="1:20" x14ac:dyDescent="0.25">
      <c r="A252" s="1" t="s">
        <v>3125</v>
      </c>
      <c r="B252" s="1" t="s">
        <v>3166</v>
      </c>
      <c r="C252" s="18">
        <v>45000</v>
      </c>
      <c r="D252" s="8">
        <v>-97.22</v>
      </c>
      <c r="E252" s="27">
        <v>-11.37</v>
      </c>
      <c r="F252" s="27">
        <v>-85.85</v>
      </c>
      <c r="G252" s="18">
        <v>45000</v>
      </c>
      <c r="H252" s="1" t="s">
        <v>3130</v>
      </c>
      <c r="I252" s="19">
        <v>1662422</v>
      </c>
      <c r="J252" s="19" t="s">
        <v>1327</v>
      </c>
      <c r="K252" s="19">
        <v>174454</v>
      </c>
      <c r="L252" s="28">
        <v>45002</v>
      </c>
      <c r="M252" s="1" t="s">
        <v>1213</v>
      </c>
      <c r="N252" t="s">
        <v>1301</v>
      </c>
      <c r="P252" s="12">
        <f>VLOOKUP(I252,'ITEM#'!A:D,4,0)</f>
        <v>-85.85</v>
      </c>
      <c r="Q252" s="11"/>
      <c r="R252" s="13">
        <f t="shared" si="30"/>
        <v>1</v>
      </c>
      <c r="T252" s="47" t="s">
        <v>1289</v>
      </c>
    </row>
    <row r="253" spans="1:20" x14ac:dyDescent="0.25">
      <c r="A253" s="1" t="s">
        <v>3125</v>
      </c>
      <c r="B253" s="1" t="s">
        <v>3167</v>
      </c>
      <c r="C253" s="18">
        <v>45000</v>
      </c>
      <c r="D253" s="8">
        <v>-265.05</v>
      </c>
      <c r="E253" s="27">
        <v>-33</v>
      </c>
      <c r="F253" s="27">
        <v>-232.05</v>
      </c>
      <c r="G253" s="18">
        <v>45000</v>
      </c>
      <c r="H253" s="1" t="s">
        <v>3131</v>
      </c>
      <c r="I253" s="19">
        <v>1662420</v>
      </c>
      <c r="J253" s="19" t="s">
        <v>1318</v>
      </c>
      <c r="K253" s="19">
        <v>174454</v>
      </c>
      <c r="L253" s="28">
        <v>45002</v>
      </c>
      <c r="M253" s="1" t="s">
        <v>1213</v>
      </c>
      <c r="N253" t="s">
        <v>1301</v>
      </c>
      <c r="P253" s="12">
        <f>VLOOKUP(I253,'ITEM#'!A:D,4,0)</f>
        <v>-77.349999999999994</v>
      </c>
      <c r="Q253" s="11"/>
      <c r="R253" s="13">
        <f t="shared" si="30"/>
        <v>3.0000000000000004</v>
      </c>
      <c r="T253" s="47" t="s">
        <v>1289</v>
      </c>
    </row>
    <row r="254" spans="1:20" x14ac:dyDescent="0.25">
      <c r="A254" s="1" t="s">
        <v>3125</v>
      </c>
      <c r="B254" s="1" t="s">
        <v>3168</v>
      </c>
      <c r="C254" s="18">
        <v>45000</v>
      </c>
      <c r="D254" s="8">
        <v>-70.62</v>
      </c>
      <c r="E254" s="27">
        <v>0</v>
      </c>
      <c r="F254" s="27">
        <v>-70.62</v>
      </c>
      <c r="G254" s="18">
        <v>45000</v>
      </c>
      <c r="H254" s="1" t="s">
        <v>3132</v>
      </c>
      <c r="I254" s="19">
        <v>1585901</v>
      </c>
      <c r="J254" s="19" t="s">
        <v>1347</v>
      </c>
      <c r="K254" s="19">
        <v>174454</v>
      </c>
      <c r="L254" s="28">
        <v>45002</v>
      </c>
      <c r="M254" s="1" t="s">
        <v>1213</v>
      </c>
      <c r="N254" t="s">
        <v>1291</v>
      </c>
      <c r="P254" s="12">
        <f>VLOOKUP(I254,'ITEM#'!A:D,4,0)</f>
        <v>-70.62</v>
      </c>
      <c r="Q254" s="11"/>
      <c r="R254" s="13">
        <f t="shared" si="30"/>
        <v>1</v>
      </c>
      <c r="T254" s="47" t="s">
        <v>1289</v>
      </c>
    </row>
    <row r="255" spans="1:20" x14ac:dyDescent="0.25">
      <c r="A255" s="1" t="s">
        <v>3169</v>
      </c>
      <c r="B255" s="1" t="s">
        <v>3214</v>
      </c>
      <c r="C255" s="18">
        <v>45001</v>
      </c>
      <c r="D255" s="8">
        <v>-81.98</v>
      </c>
      <c r="E255" s="27">
        <v>-26.85</v>
      </c>
      <c r="F255" s="27">
        <v>-55.13</v>
      </c>
      <c r="G255" s="18">
        <v>45001</v>
      </c>
      <c r="H255" s="1" t="s">
        <v>3170</v>
      </c>
      <c r="I255" s="19">
        <v>1339333</v>
      </c>
      <c r="J255" s="19" t="s">
        <v>1337</v>
      </c>
      <c r="K255" s="19">
        <v>174725</v>
      </c>
      <c r="L255" s="28">
        <v>45005</v>
      </c>
      <c r="M255" s="1" t="s">
        <v>1213</v>
      </c>
      <c r="N255" t="s">
        <v>1301</v>
      </c>
      <c r="P255" s="12">
        <f>VLOOKUP(I255,'ITEM#'!A:D,4,0)</f>
        <v>-55.13</v>
      </c>
      <c r="Q255" s="11"/>
      <c r="R255" s="13">
        <f t="shared" si="30"/>
        <v>1</v>
      </c>
      <c r="T255" s="47" t="s">
        <v>1289</v>
      </c>
    </row>
    <row r="256" spans="1:20" x14ac:dyDescent="0.25">
      <c r="A256" s="1" t="s">
        <v>3169</v>
      </c>
      <c r="B256" s="1" t="s">
        <v>3215</v>
      </c>
      <c r="C256" s="18">
        <v>45001</v>
      </c>
      <c r="D256" s="8">
        <v>-39</v>
      </c>
      <c r="E256" s="27">
        <v>0</v>
      </c>
      <c r="F256" s="27">
        <v>-39</v>
      </c>
      <c r="G256" s="18">
        <v>45001</v>
      </c>
      <c r="H256" s="1" t="s">
        <v>3171</v>
      </c>
      <c r="I256" s="19">
        <v>1529947</v>
      </c>
      <c r="J256" s="19" t="s">
        <v>1294</v>
      </c>
      <c r="K256" s="19">
        <v>174727</v>
      </c>
      <c r="L256" s="28">
        <v>45005</v>
      </c>
      <c r="M256" s="1" t="s">
        <v>1213</v>
      </c>
      <c r="N256" t="s">
        <v>1291</v>
      </c>
      <c r="P256" s="12">
        <f>VLOOKUP(I256,'ITEM#'!A:D,4,0)</f>
        <v>-39</v>
      </c>
      <c r="Q256" s="11"/>
      <c r="R256" s="13">
        <f t="shared" si="30"/>
        <v>1</v>
      </c>
      <c r="T256" s="47" t="s">
        <v>1289</v>
      </c>
    </row>
    <row r="257" spans="1:20" x14ac:dyDescent="0.25">
      <c r="A257" s="1" t="s">
        <v>3169</v>
      </c>
      <c r="B257" s="1" t="s">
        <v>3216</v>
      </c>
      <c r="C257" s="18">
        <v>45001</v>
      </c>
      <c r="D257" s="8">
        <v>-39</v>
      </c>
      <c r="E257" s="27">
        <v>0</v>
      </c>
      <c r="F257" s="27">
        <v>-39</v>
      </c>
      <c r="G257" s="18">
        <v>45001</v>
      </c>
      <c r="H257" s="1" t="s">
        <v>3172</v>
      </c>
      <c r="I257" s="19">
        <v>1529946</v>
      </c>
      <c r="J257" s="19" t="s">
        <v>1306</v>
      </c>
      <c r="K257" s="19">
        <v>174727</v>
      </c>
      <c r="L257" s="28">
        <v>45005</v>
      </c>
      <c r="M257" s="1" t="s">
        <v>1213</v>
      </c>
      <c r="N257" t="s">
        <v>1291</v>
      </c>
      <c r="P257" s="12">
        <f>VLOOKUP(I257,'ITEM#'!A:D,4,0)</f>
        <v>-39</v>
      </c>
      <c r="Q257" s="11"/>
      <c r="R257" s="13">
        <f t="shared" si="30"/>
        <v>1</v>
      </c>
      <c r="T257" s="47" t="s">
        <v>1289</v>
      </c>
    </row>
    <row r="258" spans="1:20" x14ac:dyDescent="0.25">
      <c r="A258" s="1" t="s">
        <v>3169</v>
      </c>
      <c r="B258" s="1" t="s">
        <v>3217</v>
      </c>
      <c r="C258" s="18">
        <v>45001</v>
      </c>
      <c r="D258" s="8">
        <v>-39</v>
      </c>
      <c r="E258" s="27">
        <v>0</v>
      </c>
      <c r="F258" s="27">
        <v>-39</v>
      </c>
      <c r="G258" s="18">
        <v>45001</v>
      </c>
      <c r="H258" s="1" t="s">
        <v>3173</v>
      </c>
      <c r="I258" s="19">
        <v>1529947</v>
      </c>
      <c r="J258" s="19" t="s">
        <v>1294</v>
      </c>
      <c r="K258" s="19">
        <v>174727</v>
      </c>
      <c r="L258" s="28">
        <v>45005</v>
      </c>
      <c r="M258" s="1" t="s">
        <v>1213</v>
      </c>
      <c r="N258" t="s">
        <v>1291</v>
      </c>
      <c r="P258" s="12">
        <f>VLOOKUP(I258,'ITEM#'!A:D,4,0)</f>
        <v>-39</v>
      </c>
      <c r="Q258" s="11"/>
      <c r="R258" s="13">
        <f t="shared" si="30"/>
        <v>1</v>
      </c>
      <c r="T258" s="47" t="s">
        <v>1289</v>
      </c>
    </row>
    <row r="259" spans="1:20" x14ac:dyDescent="0.25">
      <c r="A259" s="1" t="s">
        <v>3169</v>
      </c>
      <c r="B259" s="1" t="s">
        <v>3217</v>
      </c>
      <c r="C259" s="18">
        <v>45001</v>
      </c>
      <c r="D259" s="8">
        <v>-68.63</v>
      </c>
      <c r="E259" s="27">
        <v>0</v>
      </c>
      <c r="F259" s="27">
        <v>-68.63</v>
      </c>
      <c r="G259" s="18">
        <v>45001</v>
      </c>
      <c r="H259" s="1" t="s">
        <v>3173</v>
      </c>
      <c r="I259" s="19">
        <v>1529951</v>
      </c>
      <c r="J259" s="19" t="s">
        <v>1326</v>
      </c>
      <c r="K259" s="19">
        <v>174727</v>
      </c>
      <c r="L259" s="28">
        <v>45005</v>
      </c>
      <c r="M259" s="1" t="s">
        <v>1213</v>
      </c>
      <c r="N259" t="s">
        <v>1291</v>
      </c>
      <c r="P259" s="12">
        <f>VLOOKUP(I259,'ITEM#'!A:D,4,0)</f>
        <v>-68.63</v>
      </c>
      <c r="Q259" s="11"/>
      <c r="R259" s="13">
        <f t="shared" ref="R259:R261" si="31">F259/P259</f>
        <v>1</v>
      </c>
      <c r="T259" s="47" t="s">
        <v>1289</v>
      </c>
    </row>
    <row r="260" spans="1:20" x14ac:dyDescent="0.25">
      <c r="A260" s="1" t="s">
        <v>3169</v>
      </c>
      <c r="B260" s="1" t="s">
        <v>3217</v>
      </c>
      <c r="C260" s="18">
        <v>45001</v>
      </c>
      <c r="D260" s="8">
        <v>-64.47</v>
      </c>
      <c r="E260" s="27">
        <v>0</v>
      </c>
      <c r="F260" s="27">
        <v>-64.47</v>
      </c>
      <c r="G260" s="18">
        <v>45001</v>
      </c>
      <c r="H260" s="1" t="s">
        <v>3173</v>
      </c>
      <c r="I260" s="19">
        <v>1585797</v>
      </c>
      <c r="J260" s="19" t="s">
        <v>1305</v>
      </c>
      <c r="K260" s="19">
        <v>174727</v>
      </c>
      <c r="L260" s="28">
        <v>45005</v>
      </c>
      <c r="M260" s="1" t="s">
        <v>1213</v>
      </c>
      <c r="N260" t="s">
        <v>1291</v>
      </c>
      <c r="P260" s="12">
        <f>VLOOKUP(I260,'ITEM#'!A:D,4,0)</f>
        <v>-64.47</v>
      </c>
      <c r="Q260" s="11"/>
      <c r="R260" s="13">
        <f t="shared" si="31"/>
        <v>1</v>
      </c>
      <c r="T260" s="47" t="s">
        <v>1289</v>
      </c>
    </row>
    <row r="261" spans="1:20" x14ac:dyDescent="0.25">
      <c r="A261" s="1" t="s">
        <v>3169</v>
      </c>
      <c r="B261" s="1" t="s">
        <v>3218</v>
      </c>
      <c r="C261" s="18">
        <v>45001</v>
      </c>
      <c r="D261" s="8">
        <v>-25.55</v>
      </c>
      <c r="E261" s="27">
        <v>0</v>
      </c>
      <c r="F261" s="27">
        <v>-25.55</v>
      </c>
      <c r="G261" s="18">
        <v>45001</v>
      </c>
      <c r="H261" s="1" t="s">
        <v>3174</v>
      </c>
      <c r="I261" s="19">
        <v>1516597</v>
      </c>
      <c r="J261" s="19" t="s">
        <v>1303</v>
      </c>
      <c r="K261" s="19">
        <v>174727</v>
      </c>
      <c r="L261" s="28">
        <v>45005</v>
      </c>
      <c r="M261" s="1" t="s">
        <v>1213</v>
      </c>
      <c r="N261" t="s">
        <v>1291</v>
      </c>
      <c r="P261" s="12">
        <f>VLOOKUP(I261,'ITEM#'!A:D,4,0)</f>
        <v>-25.55</v>
      </c>
      <c r="Q261" s="11"/>
      <c r="R261" s="13">
        <f t="shared" si="31"/>
        <v>1</v>
      </c>
      <c r="T261" s="47" t="s">
        <v>1289</v>
      </c>
    </row>
    <row r="262" spans="1:20" x14ac:dyDescent="0.25">
      <c r="A262" s="1" t="s">
        <v>3169</v>
      </c>
      <c r="B262" s="1" t="s">
        <v>3219</v>
      </c>
      <c r="C262" s="18">
        <v>45001</v>
      </c>
      <c r="D262" s="8">
        <v>-185.57</v>
      </c>
      <c r="E262" s="27">
        <v>-10.25</v>
      </c>
      <c r="F262" s="27">
        <v>-77.349999999999994</v>
      </c>
      <c r="G262" s="18">
        <v>45001</v>
      </c>
      <c r="H262" s="1" t="s">
        <v>3175</v>
      </c>
      <c r="I262" s="19">
        <v>1662420</v>
      </c>
      <c r="J262" s="19" t="s">
        <v>1318</v>
      </c>
      <c r="K262" s="19">
        <v>174727</v>
      </c>
      <c r="L262" s="28">
        <v>45005</v>
      </c>
      <c r="M262" s="1" t="s">
        <v>1213</v>
      </c>
      <c r="N262" t="s">
        <v>1301</v>
      </c>
      <c r="P262" s="12">
        <f>VLOOKUP(I262,'ITEM#'!A:D,4,0)</f>
        <v>-77.349999999999994</v>
      </c>
      <c r="Q262" s="11"/>
      <c r="R262" s="13">
        <f t="shared" ref="R262:R316" si="32">F262/P262</f>
        <v>1</v>
      </c>
      <c r="T262" s="47" t="s">
        <v>1289</v>
      </c>
    </row>
    <row r="263" spans="1:20" x14ac:dyDescent="0.25">
      <c r="A263" s="1" t="s">
        <v>3169</v>
      </c>
      <c r="B263" s="1" t="s">
        <v>3219</v>
      </c>
      <c r="C263" s="18">
        <v>45001</v>
      </c>
      <c r="D263" s="8"/>
      <c r="E263" s="27">
        <v>-10.55</v>
      </c>
      <c r="F263" s="27">
        <v>-85.85</v>
      </c>
      <c r="G263" s="18">
        <v>45001</v>
      </c>
      <c r="H263" s="1" t="s">
        <v>3175</v>
      </c>
      <c r="I263" s="19">
        <v>1662422</v>
      </c>
      <c r="J263" s="19" t="s">
        <v>1327</v>
      </c>
      <c r="K263" s="19">
        <v>174727</v>
      </c>
      <c r="L263" s="28">
        <v>45005</v>
      </c>
      <c r="M263" s="1" t="s">
        <v>1213</v>
      </c>
      <c r="N263" t="s">
        <v>1301</v>
      </c>
      <c r="P263" s="12">
        <f>VLOOKUP(I263,'ITEM#'!A:D,4,0)</f>
        <v>-85.85</v>
      </c>
      <c r="Q263" s="11"/>
      <c r="R263" s="13">
        <f t="shared" ref="R263:R271" si="33">F263/P263</f>
        <v>1</v>
      </c>
      <c r="T263" s="47" t="s">
        <v>1289</v>
      </c>
    </row>
    <row r="264" spans="1:20" x14ac:dyDescent="0.25">
      <c r="A264" s="1" t="s">
        <v>3169</v>
      </c>
      <c r="B264" s="1" t="s">
        <v>3220</v>
      </c>
      <c r="C264" s="18">
        <v>45001</v>
      </c>
      <c r="D264" s="8">
        <v>-68.63</v>
      </c>
      <c r="E264" s="27">
        <v>0</v>
      </c>
      <c r="F264" s="27">
        <v>-68.63</v>
      </c>
      <c r="G264" s="18">
        <v>45001</v>
      </c>
      <c r="H264" s="1" t="s">
        <v>3176</v>
      </c>
      <c r="I264" s="19">
        <v>1529950</v>
      </c>
      <c r="J264" s="19" t="s">
        <v>1348</v>
      </c>
      <c r="K264" s="19">
        <v>174727</v>
      </c>
      <c r="L264" s="28">
        <v>45005</v>
      </c>
      <c r="M264" s="1" t="s">
        <v>1213</v>
      </c>
      <c r="N264" t="s">
        <v>1291</v>
      </c>
      <c r="P264" s="12">
        <f>VLOOKUP(I264,'ITEM#'!A:D,4,0)</f>
        <v>-68.63</v>
      </c>
      <c r="Q264" s="11"/>
      <c r="R264" s="13">
        <f t="shared" si="33"/>
        <v>1</v>
      </c>
      <c r="T264" s="47" t="s">
        <v>1289</v>
      </c>
    </row>
    <row r="265" spans="1:20" x14ac:dyDescent="0.25">
      <c r="A265" s="1" t="s">
        <v>3169</v>
      </c>
      <c r="B265" s="1" t="s">
        <v>3220</v>
      </c>
      <c r="C265" s="18">
        <v>45001</v>
      </c>
      <c r="D265" s="8">
        <v>-70.62</v>
      </c>
      <c r="E265" s="27">
        <v>0</v>
      </c>
      <c r="F265" s="27">
        <v>-70.62</v>
      </c>
      <c r="G265" s="18">
        <v>45001</v>
      </c>
      <c r="H265" s="1" t="s">
        <v>3176</v>
      </c>
      <c r="I265" s="19">
        <v>1585900</v>
      </c>
      <c r="J265" s="19" t="s">
        <v>1320</v>
      </c>
      <c r="K265" s="19">
        <v>174727</v>
      </c>
      <c r="L265" s="28">
        <v>45005</v>
      </c>
      <c r="M265" s="1" t="s">
        <v>1213</v>
      </c>
      <c r="N265" t="s">
        <v>1291</v>
      </c>
      <c r="P265" s="12">
        <f>VLOOKUP(I265,'ITEM#'!A:D,4,0)</f>
        <v>-70.62</v>
      </c>
      <c r="Q265" s="11"/>
      <c r="R265" s="13">
        <f t="shared" si="33"/>
        <v>1</v>
      </c>
      <c r="T265" s="47" t="s">
        <v>1289</v>
      </c>
    </row>
    <row r="266" spans="1:20" x14ac:dyDescent="0.25">
      <c r="A266" s="1" t="s">
        <v>3169</v>
      </c>
      <c r="B266" s="1" t="s">
        <v>3221</v>
      </c>
      <c r="C266" s="18">
        <v>45001</v>
      </c>
      <c r="D266" s="8">
        <v>-88.35</v>
      </c>
      <c r="E266" s="27">
        <v>-11</v>
      </c>
      <c r="F266" s="27">
        <v>-77.349999999999994</v>
      </c>
      <c r="G266" s="18">
        <v>45001</v>
      </c>
      <c r="H266" s="1" t="s">
        <v>3177</v>
      </c>
      <c r="I266" s="19">
        <v>1662420</v>
      </c>
      <c r="J266" s="19" t="s">
        <v>1318</v>
      </c>
      <c r="K266" s="19">
        <v>174727</v>
      </c>
      <c r="L266" s="28">
        <v>45005</v>
      </c>
      <c r="M266" s="1" t="s">
        <v>1213</v>
      </c>
      <c r="N266" t="s">
        <v>1301</v>
      </c>
      <c r="P266" s="12">
        <f>VLOOKUP(I266,'ITEM#'!A:D,4,0)</f>
        <v>-77.349999999999994</v>
      </c>
      <c r="Q266" s="11"/>
      <c r="R266" s="13">
        <f t="shared" si="33"/>
        <v>1</v>
      </c>
      <c r="T266" s="47" t="s">
        <v>1289</v>
      </c>
    </row>
    <row r="267" spans="1:20" x14ac:dyDescent="0.25">
      <c r="A267" s="1" t="s">
        <v>3169</v>
      </c>
      <c r="B267" s="1" t="s">
        <v>3222</v>
      </c>
      <c r="C267" s="18">
        <v>45001</v>
      </c>
      <c r="D267" s="8">
        <v>-39</v>
      </c>
      <c r="E267" s="27">
        <v>0</v>
      </c>
      <c r="F267" s="27">
        <v>-39</v>
      </c>
      <c r="G267" s="18">
        <v>45001</v>
      </c>
      <c r="H267" s="1" t="s">
        <v>3178</v>
      </c>
      <c r="I267" s="19">
        <v>1529947</v>
      </c>
      <c r="J267" s="19" t="s">
        <v>1294</v>
      </c>
      <c r="K267" s="19">
        <v>174727</v>
      </c>
      <c r="L267" s="28">
        <v>45005</v>
      </c>
      <c r="M267" s="1" t="s">
        <v>1213</v>
      </c>
      <c r="N267" t="s">
        <v>1291</v>
      </c>
      <c r="P267" s="12">
        <f>VLOOKUP(I267,'ITEM#'!A:D,4,0)</f>
        <v>-39</v>
      </c>
      <c r="Q267" s="11"/>
      <c r="R267" s="13">
        <f t="shared" si="33"/>
        <v>1</v>
      </c>
      <c r="T267" s="47" t="s">
        <v>1289</v>
      </c>
    </row>
    <row r="268" spans="1:20" x14ac:dyDescent="0.25">
      <c r="A268" s="1" t="s">
        <v>3169</v>
      </c>
      <c r="B268" s="1" t="s">
        <v>3222</v>
      </c>
      <c r="C268" s="18">
        <v>45001</v>
      </c>
      <c r="D268" s="8">
        <v>-70.62</v>
      </c>
      <c r="E268" s="27">
        <v>0</v>
      </c>
      <c r="F268" s="27">
        <v>-70.62</v>
      </c>
      <c r="G268" s="18">
        <v>45001</v>
      </c>
      <c r="H268" s="1" t="s">
        <v>3178</v>
      </c>
      <c r="I268" s="19">
        <v>1585799</v>
      </c>
      <c r="J268" s="19" t="s">
        <v>1292</v>
      </c>
      <c r="K268" s="19">
        <v>174727</v>
      </c>
      <c r="L268" s="28">
        <v>45005</v>
      </c>
      <c r="M268" s="1" t="s">
        <v>1213</v>
      </c>
      <c r="N268" t="s">
        <v>1291</v>
      </c>
      <c r="P268" s="12">
        <f>VLOOKUP(I268,'ITEM#'!A:D,4,0)</f>
        <v>-70.62</v>
      </c>
      <c r="Q268" s="11"/>
      <c r="R268" s="13">
        <f t="shared" si="33"/>
        <v>1</v>
      </c>
      <c r="T268" s="47" t="s">
        <v>1289</v>
      </c>
    </row>
    <row r="269" spans="1:20" x14ac:dyDescent="0.25">
      <c r="A269" s="1" t="s">
        <v>3169</v>
      </c>
      <c r="B269" s="1" t="s">
        <v>3223</v>
      </c>
      <c r="C269" s="18">
        <v>45001</v>
      </c>
      <c r="D269" s="8">
        <v>-97.22</v>
      </c>
      <c r="E269" s="27">
        <v>-11.37</v>
      </c>
      <c r="F269" s="27">
        <v>-85.85</v>
      </c>
      <c r="G269" s="18">
        <v>45001</v>
      </c>
      <c r="H269" s="1" t="s">
        <v>3179</v>
      </c>
      <c r="I269" s="19">
        <v>1662421</v>
      </c>
      <c r="J269" s="19" t="s">
        <v>1300</v>
      </c>
      <c r="K269" s="19">
        <v>174727</v>
      </c>
      <c r="L269" s="28">
        <v>45005</v>
      </c>
      <c r="M269" s="1" t="s">
        <v>1213</v>
      </c>
      <c r="N269" t="s">
        <v>1301</v>
      </c>
      <c r="P269" s="12">
        <f>VLOOKUP(I269,'ITEM#'!A:D,4,0)</f>
        <v>-85.85</v>
      </c>
      <c r="Q269" s="11"/>
      <c r="R269" s="13">
        <f t="shared" si="33"/>
        <v>1</v>
      </c>
      <c r="T269" s="47" t="s">
        <v>1289</v>
      </c>
    </row>
    <row r="270" spans="1:20" x14ac:dyDescent="0.25">
      <c r="A270" s="1" t="s">
        <v>3169</v>
      </c>
      <c r="B270" s="1" t="s">
        <v>3224</v>
      </c>
      <c r="C270" s="18">
        <v>45001</v>
      </c>
      <c r="D270" s="8">
        <v>-22.78</v>
      </c>
      <c r="E270" s="27">
        <v>0</v>
      </c>
      <c r="F270" s="27">
        <v>-22.78</v>
      </c>
      <c r="G270" s="18">
        <v>45001</v>
      </c>
      <c r="H270" s="1" t="s">
        <v>3180</v>
      </c>
      <c r="I270" s="19">
        <v>1529944</v>
      </c>
      <c r="J270" s="19" t="s">
        <v>1330</v>
      </c>
      <c r="K270" s="19">
        <v>174727</v>
      </c>
      <c r="L270" s="28">
        <v>45005</v>
      </c>
      <c r="M270" s="1" t="s">
        <v>1213</v>
      </c>
      <c r="N270" t="s">
        <v>1291</v>
      </c>
      <c r="P270" s="12">
        <f>VLOOKUP(I270,'ITEM#'!A:D,4,0)</f>
        <v>-22.78</v>
      </c>
      <c r="Q270" s="11"/>
      <c r="R270" s="13">
        <f t="shared" si="33"/>
        <v>1</v>
      </c>
      <c r="T270" s="47" t="s">
        <v>1289</v>
      </c>
    </row>
    <row r="271" spans="1:20" x14ac:dyDescent="0.25">
      <c r="A271" s="1" t="s">
        <v>3181</v>
      </c>
      <c r="B271" s="1" t="s">
        <v>3225</v>
      </c>
      <c r="C271" s="18">
        <v>45003</v>
      </c>
      <c r="D271" s="8">
        <v>-39</v>
      </c>
      <c r="E271" s="27">
        <v>0</v>
      </c>
      <c r="F271" s="27">
        <v>-39</v>
      </c>
      <c r="G271" s="18">
        <v>45003</v>
      </c>
      <c r="H271" s="1" t="s">
        <v>3182</v>
      </c>
      <c r="I271" s="19">
        <v>1529946</v>
      </c>
      <c r="J271" s="19" t="s">
        <v>1306</v>
      </c>
      <c r="K271" s="19">
        <v>174732</v>
      </c>
      <c r="L271" s="28">
        <v>45006</v>
      </c>
      <c r="M271" s="1" t="s">
        <v>1213</v>
      </c>
      <c r="N271" t="s">
        <v>1291</v>
      </c>
      <c r="P271" s="12">
        <f>VLOOKUP(I271,'ITEM#'!A:D,4,0)</f>
        <v>-39</v>
      </c>
      <c r="Q271" s="11"/>
      <c r="R271" s="13">
        <f t="shared" si="33"/>
        <v>1</v>
      </c>
      <c r="T271" s="47" t="s">
        <v>1289</v>
      </c>
    </row>
    <row r="272" spans="1:20" x14ac:dyDescent="0.25">
      <c r="A272" s="1" t="s">
        <v>3181</v>
      </c>
      <c r="B272" s="1" t="s">
        <v>3226</v>
      </c>
      <c r="C272" s="18">
        <v>45004</v>
      </c>
      <c r="D272" s="8">
        <v>-155.46</v>
      </c>
      <c r="E272" s="27">
        <v>-12.22</v>
      </c>
      <c r="F272" s="27">
        <v>-37.880000000000003</v>
      </c>
      <c r="G272" s="18">
        <v>45004</v>
      </c>
      <c r="H272" s="1" t="s">
        <v>3183</v>
      </c>
      <c r="I272" s="19">
        <v>1408970</v>
      </c>
      <c r="J272" s="19" t="s">
        <v>1332</v>
      </c>
      <c r="K272" s="19">
        <v>174732</v>
      </c>
      <c r="L272" s="28">
        <v>45006</v>
      </c>
      <c r="M272" s="1" t="s">
        <v>1213</v>
      </c>
      <c r="N272" t="s">
        <v>1311</v>
      </c>
      <c r="P272" s="12">
        <f>VLOOKUP(I272,'ITEM#'!A:D,4,0)</f>
        <v>-37.880000000000003</v>
      </c>
      <c r="Q272" s="11"/>
      <c r="R272" s="13">
        <f t="shared" ref="R272:R299" si="34">F272/P272</f>
        <v>1</v>
      </c>
      <c r="T272" s="47" t="s">
        <v>1289</v>
      </c>
    </row>
    <row r="273" spans="1:20" x14ac:dyDescent="0.25">
      <c r="A273" s="1" t="s">
        <v>3181</v>
      </c>
      <c r="B273" s="1" t="s">
        <v>3226</v>
      </c>
      <c r="C273" s="18">
        <v>45004</v>
      </c>
      <c r="D273" s="8"/>
      <c r="E273" s="27">
        <v>-12.22</v>
      </c>
      <c r="F273" s="27">
        <v>-37.880000000000003</v>
      </c>
      <c r="G273" s="18">
        <v>45004</v>
      </c>
      <c r="H273" s="1" t="s">
        <v>3183</v>
      </c>
      <c r="I273" s="19">
        <v>1408971</v>
      </c>
      <c r="J273" s="19" t="s">
        <v>1315</v>
      </c>
      <c r="K273" s="19">
        <v>174732</v>
      </c>
      <c r="L273" s="28">
        <v>45006</v>
      </c>
      <c r="M273" s="1" t="s">
        <v>1213</v>
      </c>
      <c r="N273" t="s">
        <v>1311</v>
      </c>
      <c r="P273" s="12">
        <f>VLOOKUP(I273,'ITEM#'!A:D,4,0)</f>
        <v>-37.880000000000003</v>
      </c>
      <c r="Q273" s="11"/>
      <c r="R273" s="13">
        <f t="shared" si="34"/>
        <v>1</v>
      </c>
      <c r="T273" s="47" t="s">
        <v>1289</v>
      </c>
    </row>
    <row r="274" spans="1:20" x14ac:dyDescent="0.25">
      <c r="A274" s="1" t="s">
        <v>3181</v>
      </c>
      <c r="B274" s="1" t="s">
        <v>3226</v>
      </c>
      <c r="C274" s="18">
        <v>45004</v>
      </c>
      <c r="D274" s="8"/>
      <c r="E274" s="27">
        <v>-8.59</v>
      </c>
      <c r="F274" s="27">
        <v>-17.149999999999999</v>
      </c>
      <c r="G274" s="18">
        <v>45004</v>
      </c>
      <c r="H274" s="1" t="s">
        <v>3183</v>
      </c>
      <c r="I274" s="19">
        <v>1408974</v>
      </c>
      <c r="J274" s="19" t="s">
        <v>1333</v>
      </c>
      <c r="K274" s="19">
        <v>174732</v>
      </c>
      <c r="L274" s="28">
        <v>45006</v>
      </c>
      <c r="M274" s="1" t="s">
        <v>1213</v>
      </c>
      <c r="N274" t="s">
        <v>1311</v>
      </c>
      <c r="P274" s="12">
        <f>VLOOKUP(I274,'ITEM#'!A:D,4,0)</f>
        <v>-17.149999999999999</v>
      </c>
      <c r="Q274" s="11"/>
      <c r="R274" s="13">
        <f t="shared" si="34"/>
        <v>1</v>
      </c>
      <c r="T274" s="47" t="s">
        <v>1289</v>
      </c>
    </row>
    <row r="275" spans="1:20" x14ac:dyDescent="0.25">
      <c r="A275" s="1" t="s">
        <v>3181</v>
      </c>
      <c r="B275" s="1" t="s">
        <v>3226</v>
      </c>
      <c r="C275" s="18">
        <v>45004</v>
      </c>
      <c r="D275" s="8"/>
      <c r="E275" s="27">
        <v>-8.59</v>
      </c>
      <c r="F275" s="27">
        <v>-17.149999999999999</v>
      </c>
      <c r="G275" s="18">
        <v>45004</v>
      </c>
      <c r="H275" s="1" t="s">
        <v>3183</v>
      </c>
      <c r="I275" s="19">
        <v>1408975</v>
      </c>
      <c r="J275" s="19" t="s">
        <v>1335</v>
      </c>
      <c r="K275" s="19">
        <v>174732</v>
      </c>
      <c r="L275" s="28">
        <v>45006</v>
      </c>
      <c r="M275" s="1" t="s">
        <v>1213</v>
      </c>
      <c r="N275" t="s">
        <v>1311</v>
      </c>
      <c r="P275" s="12">
        <f>VLOOKUP(I275,'ITEM#'!A:D,4,0)</f>
        <v>-17.149999999999999</v>
      </c>
      <c r="Q275" s="11"/>
      <c r="R275" s="13">
        <f t="shared" si="34"/>
        <v>1</v>
      </c>
      <c r="T275" s="47" t="s">
        <v>1289</v>
      </c>
    </row>
    <row r="276" spans="1:20" x14ac:dyDescent="0.25">
      <c r="A276" s="1" t="s">
        <v>3181</v>
      </c>
      <c r="B276" s="1" t="s">
        <v>3227</v>
      </c>
      <c r="C276" s="18">
        <v>45003</v>
      </c>
      <c r="D276" s="8">
        <v>-51.1</v>
      </c>
      <c r="E276" s="27">
        <v>0</v>
      </c>
      <c r="F276" s="27">
        <v>-51.1</v>
      </c>
      <c r="G276" s="18">
        <v>45003</v>
      </c>
      <c r="H276" s="1" t="s">
        <v>3184</v>
      </c>
      <c r="I276" s="19">
        <v>1516594</v>
      </c>
      <c r="J276" s="19" t="s">
        <v>1313</v>
      </c>
      <c r="K276" s="19">
        <v>174732</v>
      </c>
      <c r="L276" s="28">
        <v>45006</v>
      </c>
      <c r="M276" s="1" t="s">
        <v>1213</v>
      </c>
      <c r="N276" t="s">
        <v>1291</v>
      </c>
      <c r="P276" s="12">
        <f>VLOOKUP(I276,'ITEM#'!A:D,4,0)</f>
        <v>-25.55</v>
      </c>
      <c r="Q276" s="11"/>
      <c r="R276" s="13">
        <f t="shared" si="34"/>
        <v>2</v>
      </c>
      <c r="T276" s="47" t="s">
        <v>1289</v>
      </c>
    </row>
    <row r="277" spans="1:20" x14ac:dyDescent="0.25">
      <c r="A277" s="1" t="s">
        <v>3181</v>
      </c>
      <c r="B277" s="1" t="s">
        <v>3228</v>
      </c>
      <c r="C277" s="18">
        <v>45004</v>
      </c>
      <c r="D277" s="8">
        <v>-88.35</v>
      </c>
      <c r="E277" s="27">
        <v>-11</v>
      </c>
      <c r="F277" s="27">
        <v>-77.349999999999994</v>
      </c>
      <c r="G277" s="18">
        <v>45004</v>
      </c>
      <c r="H277" s="1" t="s">
        <v>3185</v>
      </c>
      <c r="I277" s="19">
        <v>1662420</v>
      </c>
      <c r="J277" s="19" t="s">
        <v>1318</v>
      </c>
      <c r="K277" s="19">
        <v>174732</v>
      </c>
      <c r="L277" s="28">
        <v>45006</v>
      </c>
      <c r="M277" s="1" t="s">
        <v>1213</v>
      </c>
      <c r="N277" t="s">
        <v>1301</v>
      </c>
      <c r="P277" s="12">
        <f>VLOOKUP(I277,'ITEM#'!A:D,4,0)</f>
        <v>-77.349999999999994</v>
      </c>
      <c r="Q277" s="11"/>
      <c r="R277" s="13">
        <f t="shared" si="34"/>
        <v>1</v>
      </c>
      <c r="T277" s="47" t="s">
        <v>1289</v>
      </c>
    </row>
    <row r="278" spans="1:20" x14ac:dyDescent="0.25">
      <c r="A278" s="1" t="s">
        <v>3181</v>
      </c>
      <c r="B278" s="1" t="s">
        <v>3229</v>
      </c>
      <c r="C278" s="18">
        <v>45003</v>
      </c>
      <c r="D278" s="8">
        <v>-42.07</v>
      </c>
      <c r="E278" s="27">
        <v>0</v>
      </c>
      <c r="F278" s="27">
        <v>-42.07</v>
      </c>
      <c r="G278" s="18">
        <v>45003</v>
      </c>
      <c r="H278" s="1" t="s">
        <v>3186</v>
      </c>
      <c r="I278" s="19">
        <v>1514684</v>
      </c>
      <c r="J278" s="19" t="s">
        <v>1324</v>
      </c>
      <c r="K278" s="19">
        <v>174732</v>
      </c>
      <c r="L278" s="28">
        <v>45006</v>
      </c>
      <c r="M278" s="1" t="s">
        <v>1213</v>
      </c>
      <c r="N278" t="s">
        <v>1291</v>
      </c>
      <c r="P278" s="12">
        <f>VLOOKUP(I278,'ITEM#'!A:D,4,0)</f>
        <v>-42.07</v>
      </c>
      <c r="Q278" s="11"/>
      <c r="R278" s="13">
        <f t="shared" si="34"/>
        <v>1</v>
      </c>
      <c r="T278" s="47" t="s">
        <v>1289</v>
      </c>
    </row>
    <row r="279" spans="1:20" x14ac:dyDescent="0.25">
      <c r="A279" s="1" t="s">
        <v>3181</v>
      </c>
      <c r="B279" s="1" t="s">
        <v>3230</v>
      </c>
      <c r="C279" s="18">
        <v>45002</v>
      </c>
      <c r="D279" s="8">
        <v>-42.07</v>
      </c>
      <c r="E279" s="27">
        <v>0</v>
      </c>
      <c r="F279" s="27">
        <v>-42.07</v>
      </c>
      <c r="G279" s="18">
        <v>45002</v>
      </c>
      <c r="H279" s="1" t="s">
        <v>3187</v>
      </c>
      <c r="I279" s="19">
        <v>1514684</v>
      </c>
      <c r="J279" s="19" t="s">
        <v>1324</v>
      </c>
      <c r="K279" s="19">
        <v>174732</v>
      </c>
      <c r="L279" s="28">
        <v>45006</v>
      </c>
      <c r="M279" s="1" t="s">
        <v>1213</v>
      </c>
      <c r="N279" t="s">
        <v>1291</v>
      </c>
      <c r="P279" s="12">
        <f>VLOOKUP(I279,'ITEM#'!A:D,4,0)</f>
        <v>-42.07</v>
      </c>
      <c r="Q279" s="11"/>
      <c r="R279" s="13">
        <f t="shared" si="34"/>
        <v>1</v>
      </c>
      <c r="T279" s="47" t="s">
        <v>1289</v>
      </c>
    </row>
    <row r="280" spans="1:20" x14ac:dyDescent="0.25">
      <c r="A280" s="1" t="s">
        <v>3181</v>
      </c>
      <c r="B280" s="1" t="s">
        <v>3231</v>
      </c>
      <c r="C280" s="18">
        <v>45002</v>
      </c>
      <c r="D280" s="8">
        <v>-39</v>
      </c>
      <c r="E280" s="27">
        <v>0</v>
      </c>
      <c r="F280" s="27">
        <v>-39</v>
      </c>
      <c r="G280" s="18">
        <v>45002</v>
      </c>
      <c r="H280" s="1" t="s">
        <v>3188</v>
      </c>
      <c r="I280" s="19">
        <v>1529946</v>
      </c>
      <c r="J280" s="19" t="s">
        <v>1306</v>
      </c>
      <c r="K280" s="19">
        <v>174732</v>
      </c>
      <c r="L280" s="28">
        <v>45006</v>
      </c>
      <c r="M280" s="1" t="s">
        <v>1213</v>
      </c>
      <c r="N280" t="s">
        <v>1291</v>
      </c>
      <c r="P280" s="12">
        <f>VLOOKUP(I280,'ITEM#'!A:D,4,0)</f>
        <v>-39</v>
      </c>
      <c r="Q280" s="11"/>
      <c r="R280" s="13">
        <f t="shared" si="34"/>
        <v>1</v>
      </c>
      <c r="T280" s="47" t="s">
        <v>1289</v>
      </c>
    </row>
    <row r="281" spans="1:20" x14ac:dyDescent="0.25">
      <c r="A281" s="1" t="s">
        <v>3181</v>
      </c>
      <c r="B281" s="1" t="s">
        <v>3232</v>
      </c>
      <c r="C281" s="18">
        <v>45002</v>
      </c>
      <c r="D281" s="8">
        <v>-39</v>
      </c>
      <c r="E281" s="27">
        <v>0</v>
      </c>
      <c r="F281" s="27">
        <v>-39</v>
      </c>
      <c r="G281" s="18">
        <v>45002</v>
      </c>
      <c r="H281" s="1" t="s">
        <v>3189</v>
      </c>
      <c r="I281" s="19">
        <v>1529946</v>
      </c>
      <c r="J281" s="19" t="s">
        <v>1306</v>
      </c>
      <c r="K281" s="19">
        <v>174732</v>
      </c>
      <c r="L281" s="28">
        <v>45006</v>
      </c>
      <c r="M281" s="1" t="s">
        <v>1213</v>
      </c>
      <c r="N281" t="s">
        <v>1291</v>
      </c>
      <c r="P281" s="12">
        <f>VLOOKUP(I281,'ITEM#'!A:D,4,0)</f>
        <v>-39</v>
      </c>
      <c r="Q281" s="11"/>
      <c r="R281" s="13">
        <f t="shared" si="34"/>
        <v>1</v>
      </c>
      <c r="T281" s="47" t="s">
        <v>1289</v>
      </c>
    </row>
    <row r="282" spans="1:20" x14ac:dyDescent="0.25">
      <c r="A282" s="1" t="s">
        <v>3181</v>
      </c>
      <c r="B282" s="1" t="s">
        <v>3233</v>
      </c>
      <c r="C282" s="18">
        <v>45002</v>
      </c>
      <c r="D282" s="8">
        <v>-39</v>
      </c>
      <c r="E282" s="27">
        <v>0</v>
      </c>
      <c r="F282" s="27">
        <v>-39</v>
      </c>
      <c r="G282" s="18">
        <v>45002</v>
      </c>
      <c r="H282" s="1" t="s">
        <v>3190</v>
      </c>
      <c r="I282" s="19">
        <v>1529947</v>
      </c>
      <c r="J282" s="19" t="s">
        <v>1294</v>
      </c>
      <c r="K282" s="19">
        <v>174732</v>
      </c>
      <c r="L282" s="28">
        <v>45006</v>
      </c>
      <c r="M282" s="1" t="s">
        <v>1213</v>
      </c>
      <c r="N282" t="s">
        <v>1291</v>
      </c>
      <c r="P282" s="12">
        <f>VLOOKUP(I282,'ITEM#'!A:D,4,0)</f>
        <v>-39</v>
      </c>
      <c r="Q282" s="11"/>
      <c r="R282" s="13">
        <f t="shared" si="34"/>
        <v>1</v>
      </c>
      <c r="T282" s="47" t="s">
        <v>1289</v>
      </c>
    </row>
    <row r="283" spans="1:20" x14ac:dyDescent="0.25">
      <c r="A283" s="1" t="s">
        <v>3181</v>
      </c>
      <c r="B283" s="1" t="s">
        <v>3234</v>
      </c>
      <c r="C283" s="18">
        <v>45002</v>
      </c>
      <c r="D283" s="8">
        <v>-39</v>
      </c>
      <c r="E283" s="27">
        <v>0</v>
      </c>
      <c r="F283" s="27">
        <v>-39</v>
      </c>
      <c r="G283" s="18">
        <v>45002</v>
      </c>
      <c r="H283" s="1" t="s">
        <v>3191</v>
      </c>
      <c r="I283" s="19">
        <v>1529947</v>
      </c>
      <c r="J283" s="19" t="s">
        <v>1294</v>
      </c>
      <c r="K283" s="19">
        <v>174732</v>
      </c>
      <c r="L283" s="28">
        <v>45006</v>
      </c>
      <c r="M283" s="1" t="s">
        <v>1213</v>
      </c>
      <c r="N283" t="s">
        <v>1291</v>
      </c>
      <c r="P283" s="12">
        <f>VLOOKUP(I283,'ITEM#'!A:D,4,0)</f>
        <v>-39</v>
      </c>
      <c r="Q283" s="11"/>
      <c r="R283" s="13">
        <f t="shared" si="34"/>
        <v>1</v>
      </c>
      <c r="T283" s="47" t="s">
        <v>1289</v>
      </c>
    </row>
    <row r="284" spans="1:20" x14ac:dyDescent="0.25">
      <c r="A284" s="1" t="s">
        <v>3181</v>
      </c>
      <c r="B284" s="1" t="s">
        <v>3235</v>
      </c>
      <c r="C284" s="18">
        <v>45002</v>
      </c>
      <c r="D284" s="8">
        <v>-39</v>
      </c>
      <c r="E284" s="27">
        <v>0</v>
      </c>
      <c r="F284" s="27">
        <v>-39</v>
      </c>
      <c r="G284" s="18">
        <v>45002</v>
      </c>
      <c r="H284" s="1" t="s">
        <v>3192</v>
      </c>
      <c r="I284" s="19">
        <v>1529947</v>
      </c>
      <c r="J284" s="19" t="s">
        <v>1294</v>
      </c>
      <c r="K284" s="19">
        <v>174732</v>
      </c>
      <c r="L284" s="28">
        <v>45006</v>
      </c>
      <c r="M284" s="1" t="s">
        <v>1213</v>
      </c>
      <c r="N284" t="s">
        <v>1291</v>
      </c>
      <c r="P284" s="12">
        <f>VLOOKUP(I284,'ITEM#'!A:D,4,0)</f>
        <v>-39</v>
      </c>
      <c r="Q284" s="11"/>
      <c r="R284" s="13">
        <f t="shared" si="34"/>
        <v>1</v>
      </c>
      <c r="T284" s="47" t="s">
        <v>1289</v>
      </c>
    </row>
    <row r="285" spans="1:20" x14ac:dyDescent="0.25">
      <c r="A285" s="1" t="s">
        <v>3181</v>
      </c>
      <c r="B285" s="1" t="s">
        <v>3236</v>
      </c>
      <c r="C285" s="18">
        <v>45002</v>
      </c>
      <c r="D285" s="8">
        <v>-64.47</v>
      </c>
      <c r="E285" s="27">
        <v>0</v>
      </c>
      <c r="F285" s="27">
        <v>-64.47</v>
      </c>
      <c r="G285" s="18">
        <v>45002</v>
      </c>
      <c r="H285" s="1" t="s">
        <v>3193</v>
      </c>
      <c r="I285" s="19">
        <v>1585793</v>
      </c>
      <c r="J285" s="19" t="s">
        <v>1323</v>
      </c>
      <c r="K285" s="19">
        <v>174732</v>
      </c>
      <c r="L285" s="28">
        <v>45006</v>
      </c>
      <c r="M285" s="1" t="s">
        <v>1213</v>
      </c>
      <c r="N285" t="s">
        <v>1291</v>
      </c>
      <c r="P285" s="12">
        <f>VLOOKUP(I285,'ITEM#'!A:D,4,0)</f>
        <v>-64.47</v>
      </c>
      <c r="Q285" s="11"/>
      <c r="R285" s="13">
        <f t="shared" si="34"/>
        <v>1</v>
      </c>
      <c r="T285" s="47" t="s">
        <v>1289</v>
      </c>
    </row>
    <row r="286" spans="1:20" x14ac:dyDescent="0.25">
      <c r="A286" s="1" t="s">
        <v>3181</v>
      </c>
      <c r="B286" s="1" t="s">
        <v>3237</v>
      </c>
      <c r="C286" s="18">
        <v>45002</v>
      </c>
      <c r="D286" s="8">
        <v>-64.47</v>
      </c>
      <c r="E286" s="27">
        <v>0</v>
      </c>
      <c r="F286" s="27">
        <v>-64.47</v>
      </c>
      <c r="G286" s="18">
        <v>45002</v>
      </c>
      <c r="H286" s="1" t="s">
        <v>3194</v>
      </c>
      <c r="I286" s="19">
        <v>1585793</v>
      </c>
      <c r="J286" s="19" t="s">
        <v>1323</v>
      </c>
      <c r="K286" s="19">
        <v>174732</v>
      </c>
      <c r="L286" s="28">
        <v>45006</v>
      </c>
      <c r="M286" s="1" t="s">
        <v>1213</v>
      </c>
      <c r="N286" t="s">
        <v>1291</v>
      </c>
      <c r="P286" s="12">
        <f>VLOOKUP(I286,'ITEM#'!A:D,4,0)</f>
        <v>-64.47</v>
      </c>
      <c r="Q286" s="11"/>
      <c r="R286" s="13">
        <f t="shared" si="34"/>
        <v>1</v>
      </c>
      <c r="T286" s="47" t="s">
        <v>1289</v>
      </c>
    </row>
    <row r="287" spans="1:20" x14ac:dyDescent="0.25">
      <c r="A287" s="1" t="s">
        <v>3181</v>
      </c>
      <c r="B287" s="1" t="s">
        <v>3238</v>
      </c>
      <c r="C287" s="18">
        <v>45002</v>
      </c>
      <c r="D287" s="8">
        <v>-70.62</v>
      </c>
      <c r="E287" s="27">
        <v>0</v>
      </c>
      <c r="F287" s="27">
        <v>-70.62</v>
      </c>
      <c r="G287" s="18">
        <v>45002</v>
      </c>
      <c r="H287" s="1" t="s">
        <v>3195</v>
      </c>
      <c r="I287" s="19">
        <v>1585901</v>
      </c>
      <c r="J287" s="19" t="s">
        <v>1347</v>
      </c>
      <c r="K287" s="19">
        <v>174732</v>
      </c>
      <c r="L287" s="28">
        <v>45006</v>
      </c>
      <c r="M287" s="1" t="s">
        <v>1213</v>
      </c>
      <c r="N287" t="s">
        <v>1291</v>
      </c>
      <c r="P287" s="12">
        <f>VLOOKUP(I287,'ITEM#'!A:D,4,0)</f>
        <v>-70.62</v>
      </c>
      <c r="Q287" s="11"/>
      <c r="R287" s="13">
        <f t="shared" si="34"/>
        <v>1</v>
      </c>
      <c r="T287" s="47" t="s">
        <v>1289</v>
      </c>
    </row>
    <row r="288" spans="1:20" x14ac:dyDescent="0.25">
      <c r="A288" s="1" t="s">
        <v>3181</v>
      </c>
      <c r="B288" s="1" t="s">
        <v>3239</v>
      </c>
      <c r="C288" s="18">
        <v>45003</v>
      </c>
      <c r="D288" s="8">
        <v>-68.63</v>
      </c>
      <c r="E288" s="27">
        <v>0</v>
      </c>
      <c r="F288" s="27">
        <v>-68.63</v>
      </c>
      <c r="G288" s="18">
        <v>45003</v>
      </c>
      <c r="H288" s="1" t="s">
        <v>3196</v>
      </c>
      <c r="I288" s="19">
        <v>1529951</v>
      </c>
      <c r="J288" s="19" t="s">
        <v>1326</v>
      </c>
      <c r="K288" s="19">
        <v>174732</v>
      </c>
      <c r="L288" s="28">
        <v>45006</v>
      </c>
      <c r="M288" s="1" t="s">
        <v>1213</v>
      </c>
      <c r="N288" t="s">
        <v>1291</v>
      </c>
      <c r="P288" s="12">
        <f>VLOOKUP(I288,'ITEM#'!A:D,4,0)</f>
        <v>-68.63</v>
      </c>
      <c r="Q288" s="11"/>
      <c r="R288" s="13">
        <f t="shared" si="34"/>
        <v>1</v>
      </c>
      <c r="T288" s="47" t="s">
        <v>1289</v>
      </c>
    </row>
    <row r="289" spans="1:20" x14ac:dyDescent="0.25">
      <c r="A289" s="1" t="s">
        <v>3181</v>
      </c>
      <c r="B289" s="1" t="s">
        <v>3240</v>
      </c>
      <c r="C289" s="18">
        <v>45002</v>
      </c>
      <c r="D289" s="8">
        <v>-25.55</v>
      </c>
      <c r="E289" s="27">
        <v>0</v>
      </c>
      <c r="F289" s="27">
        <v>-25.55</v>
      </c>
      <c r="G289" s="18">
        <v>45002</v>
      </c>
      <c r="H289" s="1" t="s">
        <v>3197</v>
      </c>
      <c r="I289" s="19">
        <v>1516597</v>
      </c>
      <c r="J289" s="19" t="s">
        <v>1303</v>
      </c>
      <c r="K289" s="19">
        <v>174732</v>
      </c>
      <c r="L289" s="28">
        <v>45006</v>
      </c>
      <c r="M289" s="1" t="s">
        <v>1213</v>
      </c>
      <c r="N289" t="s">
        <v>1291</v>
      </c>
      <c r="P289" s="12">
        <f>VLOOKUP(I289,'ITEM#'!A:D,4,0)</f>
        <v>-25.55</v>
      </c>
      <c r="Q289" s="11"/>
      <c r="R289" s="13">
        <f t="shared" si="34"/>
        <v>1</v>
      </c>
      <c r="T289" s="47" t="s">
        <v>1289</v>
      </c>
    </row>
    <row r="290" spans="1:20" x14ac:dyDescent="0.25">
      <c r="A290" s="1" t="s">
        <v>3181</v>
      </c>
      <c r="B290" s="1" t="s">
        <v>3241</v>
      </c>
      <c r="C290" s="18">
        <v>45003</v>
      </c>
      <c r="D290" s="8">
        <v>-39</v>
      </c>
      <c r="E290" s="27">
        <v>0</v>
      </c>
      <c r="F290" s="27">
        <v>-39</v>
      </c>
      <c r="G290" s="18">
        <v>45003</v>
      </c>
      <c r="H290" s="1" t="s">
        <v>3198</v>
      </c>
      <c r="I290" s="19">
        <v>1529947</v>
      </c>
      <c r="J290" s="19" t="s">
        <v>1294</v>
      </c>
      <c r="K290" s="19">
        <v>174732</v>
      </c>
      <c r="L290" s="28">
        <v>45006</v>
      </c>
      <c r="M290" s="1" t="s">
        <v>1213</v>
      </c>
      <c r="N290" t="s">
        <v>1291</v>
      </c>
      <c r="P290" s="12">
        <f>VLOOKUP(I290,'ITEM#'!A:D,4,0)</f>
        <v>-39</v>
      </c>
      <c r="Q290" s="11"/>
      <c r="R290" s="13">
        <f t="shared" si="34"/>
        <v>1</v>
      </c>
      <c r="T290" s="47" t="s">
        <v>1289</v>
      </c>
    </row>
    <row r="291" spans="1:20" x14ac:dyDescent="0.25">
      <c r="A291" s="1" t="s">
        <v>3181</v>
      </c>
      <c r="B291" s="1" t="s">
        <v>3242</v>
      </c>
      <c r="C291" s="18">
        <v>45003</v>
      </c>
      <c r="D291" s="8">
        <v>-64.47</v>
      </c>
      <c r="E291" s="27">
        <v>0</v>
      </c>
      <c r="F291" s="27">
        <v>-64.47</v>
      </c>
      <c r="G291" s="18">
        <v>45003</v>
      </c>
      <c r="H291" s="1" t="s">
        <v>3199</v>
      </c>
      <c r="I291" s="19">
        <v>1585797</v>
      </c>
      <c r="J291" s="19" t="s">
        <v>1305</v>
      </c>
      <c r="K291" s="19">
        <v>174732</v>
      </c>
      <c r="L291" s="28">
        <v>45006</v>
      </c>
      <c r="M291" s="1" t="s">
        <v>1213</v>
      </c>
      <c r="N291" t="s">
        <v>1291</v>
      </c>
      <c r="P291" s="12">
        <f>VLOOKUP(I291,'ITEM#'!A:D,4,0)</f>
        <v>-64.47</v>
      </c>
      <c r="Q291" s="11"/>
      <c r="R291" s="13">
        <f t="shared" si="34"/>
        <v>1</v>
      </c>
      <c r="T291" s="47" t="s">
        <v>1289</v>
      </c>
    </row>
    <row r="292" spans="1:20" x14ac:dyDescent="0.25">
      <c r="A292" s="1" t="s">
        <v>3181</v>
      </c>
      <c r="B292" s="1" t="s">
        <v>3243</v>
      </c>
      <c r="C292" s="18">
        <v>45002</v>
      </c>
      <c r="D292" s="8">
        <v>-126.21</v>
      </c>
      <c r="E292" s="27">
        <v>0</v>
      </c>
      <c r="F292" s="27">
        <v>-126.21</v>
      </c>
      <c r="G292" s="18">
        <v>45002</v>
      </c>
      <c r="H292" s="1" t="s">
        <v>3200</v>
      </c>
      <c r="I292" s="19">
        <v>1514684</v>
      </c>
      <c r="J292" s="19" t="s">
        <v>1324</v>
      </c>
      <c r="K292" s="19">
        <v>174732</v>
      </c>
      <c r="L292" s="28">
        <v>45006</v>
      </c>
      <c r="M292" s="1" t="s">
        <v>1213</v>
      </c>
      <c r="N292" t="s">
        <v>1291</v>
      </c>
      <c r="P292" s="12">
        <f>VLOOKUP(I292,'ITEM#'!A:D,4,0)</f>
        <v>-42.07</v>
      </c>
      <c r="Q292" s="11"/>
      <c r="R292" s="13">
        <f t="shared" si="34"/>
        <v>3</v>
      </c>
      <c r="T292" s="47" t="s">
        <v>1289</v>
      </c>
    </row>
    <row r="293" spans="1:20" x14ac:dyDescent="0.25">
      <c r="A293" s="1" t="s">
        <v>3181</v>
      </c>
      <c r="B293" s="1" t="s">
        <v>3244</v>
      </c>
      <c r="C293" s="18">
        <v>45002</v>
      </c>
      <c r="D293" s="8">
        <v>-194.44</v>
      </c>
      <c r="E293" s="27">
        <v>-22.74</v>
      </c>
      <c r="F293" s="27">
        <v>-171.7</v>
      </c>
      <c r="G293" s="18">
        <v>45002</v>
      </c>
      <c r="H293" s="1" t="s">
        <v>3201</v>
      </c>
      <c r="I293" s="19">
        <v>1662421</v>
      </c>
      <c r="J293" s="19" t="s">
        <v>1300</v>
      </c>
      <c r="K293" s="19">
        <v>174732</v>
      </c>
      <c r="L293" s="28">
        <v>45006</v>
      </c>
      <c r="M293" s="1" t="s">
        <v>1213</v>
      </c>
      <c r="N293" t="s">
        <v>1301</v>
      </c>
      <c r="P293" s="12">
        <f>VLOOKUP(I293,'ITEM#'!A:D,4,0)</f>
        <v>-85.85</v>
      </c>
      <c r="Q293" s="11"/>
      <c r="R293" s="13">
        <f t="shared" si="34"/>
        <v>2</v>
      </c>
      <c r="T293" s="47" t="s">
        <v>1289</v>
      </c>
    </row>
    <row r="294" spans="1:20" x14ac:dyDescent="0.25">
      <c r="A294" s="1" t="s">
        <v>3181</v>
      </c>
      <c r="B294" s="1" t="s">
        <v>3245</v>
      </c>
      <c r="C294" s="18">
        <v>45002</v>
      </c>
      <c r="D294" s="8">
        <v>-185.57</v>
      </c>
      <c r="E294" s="27">
        <v>-10.25</v>
      </c>
      <c r="F294" s="27">
        <v>-77.349999999999994</v>
      </c>
      <c r="G294" s="18">
        <v>45002</v>
      </c>
      <c r="H294" s="1" t="s">
        <v>3202</v>
      </c>
      <c r="I294" s="19">
        <v>1662420</v>
      </c>
      <c r="J294" s="19" t="s">
        <v>1318</v>
      </c>
      <c r="K294" s="19">
        <v>174732</v>
      </c>
      <c r="L294" s="28">
        <v>45006</v>
      </c>
      <c r="M294" s="1" t="s">
        <v>1213</v>
      </c>
      <c r="N294" t="s">
        <v>1301</v>
      </c>
      <c r="P294" s="12">
        <f>VLOOKUP(I294,'ITEM#'!A:D,4,0)</f>
        <v>-77.349999999999994</v>
      </c>
      <c r="Q294" s="11"/>
      <c r="R294" s="13">
        <f t="shared" si="34"/>
        <v>1</v>
      </c>
      <c r="T294" s="47" t="s">
        <v>1289</v>
      </c>
    </row>
    <row r="295" spans="1:20" x14ac:dyDescent="0.25">
      <c r="A295" s="1" t="s">
        <v>3181</v>
      </c>
      <c r="B295" s="1" t="s">
        <v>3245</v>
      </c>
      <c r="C295" s="18">
        <v>45002</v>
      </c>
      <c r="D295" s="8"/>
      <c r="E295" s="27">
        <v>-10.55</v>
      </c>
      <c r="F295" s="27">
        <v>-85.85</v>
      </c>
      <c r="G295" s="18">
        <v>45002</v>
      </c>
      <c r="H295" s="1" t="s">
        <v>3202</v>
      </c>
      <c r="I295" s="19">
        <v>1662422</v>
      </c>
      <c r="J295" s="19" t="s">
        <v>1327</v>
      </c>
      <c r="K295" s="19">
        <v>174732</v>
      </c>
      <c r="L295" s="28">
        <v>45006</v>
      </c>
      <c r="M295" s="1" t="s">
        <v>1213</v>
      </c>
      <c r="N295" t="s">
        <v>1301</v>
      </c>
      <c r="P295" s="12">
        <f>VLOOKUP(I295,'ITEM#'!A:D,4,0)</f>
        <v>-85.85</v>
      </c>
      <c r="Q295" s="11"/>
      <c r="R295" s="13">
        <f t="shared" si="34"/>
        <v>1</v>
      </c>
      <c r="T295" s="47" t="s">
        <v>1289</v>
      </c>
    </row>
    <row r="296" spans="1:20" x14ac:dyDescent="0.25">
      <c r="A296" s="1" t="s">
        <v>3181</v>
      </c>
      <c r="B296" s="1" t="s">
        <v>3246</v>
      </c>
      <c r="C296" s="18">
        <v>45002</v>
      </c>
      <c r="D296" s="8">
        <v>-39</v>
      </c>
      <c r="E296" s="27">
        <v>0</v>
      </c>
      <c r="F296" s="27">
        <v>-39</v>
      </c>
      <c r="G296" s="18">
        <v>45002</v>
      </c>
      <c r="H296" s="1" t="s">
        <v>3203</v>
      </c>
      <c r="I296" s="19">
        <v>1529946</v>
      </c>
      <c r="J296" s="19" t="s">
        <v>1306</v>
      </c>
      <c r="K296" s="19">
        <v>174732</v>
      </c>
      <c r="L296" s="28">
        <v>45006</v>
      </c>
      <c r="M296" s="1" t="s">
        <v>1213</v>
      </c>
      <c r="N296" t="s">
        <v>1291</v>
      </c>
      <c r="P296" s="12">
        <f>VLOOKUP(I296,'ITEM#'!A:D,4,0)</f>
        <v>-39</v>
      </c>
      <c r="Q296" s="11"/>
      <c r="R296" s="13">
        <f t="shared" si="34"/>
        <v>1</v>
      </c>
      <c r="T296" s="47" t="s">
        <v>1289</v>
      </c>
    </row>
    <row r="297" spans="1:20" x14ac:dyDescent="0.25">
      <c r="A297" s="1" t="s">
        <v>3181</v>
      </c>
      <c r="B297" s="1" t="s">
        <v>3246</v>
      </c>
      <c r="C297" s="18">
        <v>45002</v>
      </c>
      <c r="D297" s="8">
        <v>-39</v>
      </c>
      <c r="E297" s="27">
        <v>0</v>
      </c>
      <c r="F297" s="27">
        <v>-39</v>
      </c>
      <c r="G297" s="18">
        <v>45002</v>
      </c>
      <c r="H297" s="1" t="s">
        <v>3203</v>
      </c>
      <c r="I297" s="19">
        <v>1529947</v>
      </c>
      <c r="J297" s="19" t="s">
        <v>1294</v>
      </c>
      <c r="K297" s="19">
        <v>174732</v>
      </c>
      <c r="L297" s="28">
        <v>45006</v>
      </c>
      <c r="M297" s="1" t="s">
        <v>1213</v>
      </c>
      <c r="N297" t="s">
        <v>1291</v>
      </c>
      <c r="P297" s="12">
        <f>VLOOKUP(I297,'ITEM#'!A:D,4,0)</f>
        <v>-39</v>
      </c>
      <c r="Q297" s="11"/>
      <c r="R297" s="13">
        <f t="shared" si="34"/>
        <v>1</v>
      </c>
      <c r="T297" s="47" t="s">
        <v>1289</v>
      </c>
    </row>
    <row r="298" spans="1:20" x14ac:dyDescent="0.25">
      <c r="A298" s="1" t="s">
        <v>3181</v>
      </c>
      <c r="B298" s="1" t="s">
        <v>3246</v>
      </c>
      <c r="C298" s="18">
        <v>45002</v>
      </c>
      <c r="D298" s="8">
        <v>-70.62</v>
      </c>
      <c r="E298" s="27">
        <v>0</v>
      </c>
      <c r="F298" s="27">
        <v>-70.62</v>
      </c>
      <c r="G298" s="18">
        <v>45002</v>
      </c>
      <c r="H298" s="1" t="s">
        <v>3203</v>
      </c>
      <c r="I298" s="19">
        <v>1585901</v>
      </c>
      <c r="J298" s="19" t="s">
        <v>1347</v>
      </c>
      <c r="K298" s="19">
        <v>174732</v>
      </c>
      <c r="L298" s="28">
        <v>45006</v>
      </c>
      <c r="M298" s="1" t="s">
        <v>1213</v>
      </c>
      <c r="N298" t="s">
        <v>1291</v>
      </c>
      <c r="P298" s="12">
        <f>VLOOKUP(I298,'ITEM#'!A:D,4,0)</f>
        <v>-70.62</v>
      </c>
      <c r="Q298" s="11"/>
      <c r="R298" s="13">
        <f t="shared" si="34"/>
        <v>1</v>
      </c>
      <c r="T298" s="47" t="s">
        <v>1289</v>
      </c>
    </row>
    <row r="299" spans="1:20" x14ac:dyDescent="0.25">
      <c r="A299" s="1" t="s">
        <v>3181</v>
      </c>
      <c r="B299" s="1" t="s">
        <v>3247</v>
      </c>
      <c r="C299" s="18">
        <v>45002</v>
      </c>
      <c r="D299" s="8">
        <v>-88.35</v>
      </c>
      <c r="E299" s="27">
        <v>-11</v>
      </c>
      <c r="F299" s="27">
        <v>-77.349999999999994</v>
      </c>
      <c r="G299" s="18">
        <v>45002</v>
      </c>
      <c r="H299" s="1" t="s">
        <v>3204</v>
      </c>
      <c r="I299" s="19">
        <v>1662420</v>
      </c>
      <c r="J299" s="19" t="s">
        <v>1318</v>
      </c>
      <c r="K299" s="19">
        <v>174732</v>
      </c>
      <c r="L299" s="28">
        <v>45006</v>
      </c>
      <c r="M299" s="1" t="s">
        <v>1213</v>
      </c>
      <c r="N299" t="s">
        <v>1301</v>
      </c>
      <c r="P299" s="12">
        <f>VLOOKUP(I299,'ITEM#'!A:D,4,0)</f>
        <v>-77.349999999999994</v>
      </c>
      <c r="Q299" s="11"/>
      <c r="R299" s="13">
        <f t="shared" si="34"/>
        <v>1</v>
      </c>
      <c r="T299" s="47" t="s">
        <v>1289</v>
      </c>
    </row>
    <row r="300" spans="1:20" x14ac:dyDescent="0.25">
      <c r="A300" s="1" t="s">
        <v>3181</v>
      </c>
      <c r="B300" s="1" t="s">
        <v>3248</v>
      </c>
      <c r="C300" s="18">
        <v>45002</v>
      </c>
      <c r="D300" s="8">
        <v>-22.78</v>
      </c>
      <c r="E300" s="27">
        <v>0</v>
      </c>
      <c r="F300" s="27">
        <v>-22.78</v>
      </c>
      <c r="G300" s="18">
        <v>45002</v>
      </c>
      <c r="H300" s="1" t="s">
        <v>3205</v>
      </c>
      <c r="I300" s="19">
        <v>1529944</v>
      </c>
      <c r="J300" s="19" t="s">
        <v>1330</v>
      </c>
      <c r="K300" s="19">
        <v>174732</v>
      </c>
      <c r="L300" s="28">
        <v>45006</v>
      </c>
      <c r="M300" s="1" t="s">
        <v>1213</v>
      </c>
      <c r="N300" t="s">
        <v>1291</v>
      </c>
      <c r="P300" s="12">
        <f>VLOOKUP(I300,'ITEM#'!A:D,4,0)</f>
        <v>-22.78</v>
      </c>
      <c r="Q300" s="11"/>
      <c r="R300" s="13">
        <f t="shared" ref="R300:R302" si="35">F300/P300</f>
        <v>1</v>
      </c>
      <c r="T300" s="47" t="s">
        <v>1289</v>
      </c>
    </row>
    <row r="301" spans="1:20" x14ac:dyDescent="0.25">
      <c r="A301" s="1" t="s">
        <v>3181</v>
      </c>
      <c r="B301" s="1" t="s">
        <v>3248</v>
      </c>
      <c r="C301" s="18">
        <v>45002</v>
      </c>
      <c r="D301" s="8">
        <v>-39</v>
      </c>
      <c r="E301" s="27">
        <v>0</v>
      </c>
      <c r="F301" s="27">
        <v>-39</v>
      </c>
      <c r="G301" s="18">
        <v>45002</v>
      </c>
      <c r="H301" s="1" t="s">
        <v>3205</v>
      </c>
      <c r="I301" s="19">
        <v>1529946</v>
      </c>
      <c r="J301" s="19" t="s">
        <v>1306</v>
      </c>
      <c r="K301" s="19">
        <v>174732</v>
      </c>
      <c r="L301" s="28">
        <v>45006</v>
      </c>
      <c r="M301" s="1" t="s">
        <v>1213</v>
      </c>
      <c r="N301" t="s">
        <v>1291</v>
      </c>
      <c r="P301" s="12">
        <f>VLOOKUP(I301,'ITEM#'!A:D,4,0)</f>
        <v>-39</v>
      </c>
      <c r="Q301" s="11"/>
      <c r="R301" s="13">
        <f t="shared" si="35"/>
        <v>1</v>
      </c>
      <c r="T301" s="47" t="s">
        <v>1289</v>
      </c>
    </row>
    <row r="302" spans="1:20" x14ac:dyDescent="0.25">
      <c r="A302" s="1" t="s">
        <v>3181</v>
      </c>
      <c r="B302" s="1" t="s">
        <v>3248</v>
      </c>
      <c r="C302" s="18">
        <v>45002</v>
      </c>
      <c r="D302" s="8">
        <v>-64.47</v>
      </c>
      <c r="E302" s="27">
        <v>0</v>
      </c>
      <c r="F302" s="27">
        <v>-64.47</v>
      </c>
      <c r="G302" s="18">
        <v>45002</v>
      </c>
      <c r="H302" s="1" t="s">
        <v>3205</v>
      </c>
      <c r="I302" s="19">
        <v>1585797</v>
      </c>
      <c r="J302" s="19" t="s">
        <v>1305</v>
      </c>
      <c r="K302" s="19">
        <v>174732</v>
      </c>
      <c r="L302" s="28">
        <v>45006</v>
      </c>
      <c r="M302" s="1" t="s">
        <v>1213</v>
      </c>
      <c r="N302" t="s">
        <v>1291</v>
      </c>
      <c r="P302" s="12">
        <f>VLOOKUP(I302,'ITEM#'!A:D,4,0)</f>
        <v>-64.47</v>
      </c>
      <c r="Q302" s="11"/>
      <c r="R302" s="13">
        <f t="shared" si="35"/>
        <v>1</v>
      </c>
      <c r="T302" s="47" t="s">
        <v>1289</v>
      </c>
    </row>
    <row r="303" spans="1:20" x14ac:dyDescent="0.25">
      <c r="A303" s="1" t="s">
        <v>3181</v>
      </c>
      <c r="B303" s="1" t="s">
        <v>3249</v>
      </c>
      <c r="C303" s="18">
        <v>45002</v>
      </c>
      <c r="D303" s="8">
        <v>-194.44</v>
      </c>
      <c r="E303" s="27">
        <v>-10.55</v>
      </c>
      <c r="F303" s="27">
        <v>-85.85</v>
      </c>
      <c r="G303" s="18">
        <v>45002</v>
      </c>
      <c r="H303" s="1" t="s">
        <v>3206</v>
      </c>
      <c r="I303" s="19">
        <v>1662421</v>
      </c>
      <c r="J303" s="19" t="s">
        <v>1300</v>
      </c>
      <c r="K303" s="19">
        <v>174732</v>
      </c>
      <c r="L303" s="28">
        <v>45006</v>
      </c>
      <c r="M303" s="1" t="s">
        <v>1213</v>
      </c>
      <c r="N303" t="s">
        <v>1301</v>
      </c>
      <c r="P303" s="12">
        <f>VLOOKUP(I303,'ITEM#'!A:D,4,0)</f>
        <v>-85.85</v>
      </c>
      <c r="Q303" s="11"/>
      <c r="R303" s="13">
        <f t="shared" ref="R303:R315" si="36">F303/P303</f>
        <v>1</v>
      </c>
      <c r="T303" s="47" t="s">
        <v>1289</v>
      </c>
    </row>
    <row r="304" spans="1:20" x14ac:dyDescent="0.25">
      <c r="A304" s="1" t="s">
        <v>3181</v>
      </c>
      <c r="B304" s="1" t="s">
        <v>3249</v>
      </c>
      <c r="C304" s="18">
        <v>45002</v>
      </c>
      <c r="D304" s="8"/>
      <c r="E304" s="27">
        <v>-10.55</v>
      </c>
      <c r="F304" s="27">
        <v>-85.85</v>
      </c>
      <c r="G304" s="18">
        <v>45002</v>
      </c>
      <c r="H304" s="1" t="s">
        <v>3206</v>
      </c>
      <c r="I304" s="19">
        <v>1662422</v>
      </c>
      <c r="J304" s="19" t="s">
        <v>1327</v>
      </c>
      <c r="K304" s="19">
        <v>174732</v>
      </c>
      <c r="L304" s="28">
        <v>45006</v>
      </c>
      <c r="M304" s="1" t="s">
        <v>1213</v>
      </c>
      <c r="N304" t="s">
        <v>1301</v>
      </c>
      <c r="P304" s="12">
        <f>VLOOKUP(I304,'ITEM#'!A:D,4,0)</f>
        <v>-85.85</v>
      </c>
      <c r="Q304" s="11"/>
      <c r="R304" s="13">
        <f t="shared" si="36"/>
        <v>1</v>
      </c>
      <c r="T304" s="47" t="s">
        <v>1289</v>
      </c>
    </row>
    <row r="305" spans="1:20" x14ac:dyDescent="0.25">
      <c r="A305" s="1" t="s">
        <v>3181</v>
      </c>
      <c r="B305" s="1" t="s">
        <v>3250</v>
      </c>
      <c r="C305" s="18">
        <v>45002</v>
      </c>
      <c r="D305" s="8">
        <v>-70.62</v>
      </c>
      <c r="E305" s="27">
        <v>0</v>
      </c>
      <c r="F305" s="27">
        <v>-70.62</v>
      </c>
      <c r="G305" s="18">
        <v>45002</v>
      </c>
      <c r="H305" s="1" t="s">
        <v>3207</v>
      </c>
      <c r="I305" s="19">
        <v>1585902</v>
      </c>
      <c r="J305" s="19" t="s">
        <v>1343</v>
      </c>
      <c r="K305" s="19">
        <v>174732</v>
      </c>
      <c r="L305" s="28">
        <v>45006</v>
      </c>
      <c r="M305" s="1" t="s">
        <v>1213</v>
      </c>
      <c r="N305" t="s">
        <v>1291</v>
      </c>
      <c r="P305" s="12">
        <f>VLOOKUP(I305,'ITEM#'!A:D,4,0)</f>
        <v>-70.62</v>
      </c>
      <c r="Q305" s="11"/>
      <c r="R305" s="13">
        <f t="shared" si="36"/>
        <v>1</v>
      </c>
      <c r="T305" s="47" t="s">
        <v>1289</v>
      </c>
    </row>
    <row r="306" spans="1:20" x14ac:dyDescent="0.25">
      <c r="A306" s="1" t="s">
        <v>3181</v>
      </c>
      <c r="B306" s="1" t="s">
        <v>3251</v>
      </c>
      <c r="C306" s="18">
        <v>45002</v>
      </c>
      <c r="D306" s="8">
        <v>-97.22</v>
      </c>
      <c r="E306" s="27">
        <v>-11.37</v>
      </c>
      <c r="F306" s="27">
        <v>-85.85</v>
      </c>
      <c r="G306" s="18">
        <v>45002</v>
      </c>
      <c r="H306" s="1" t="s">
        <v>3208</v>
      </c>
      <c r="I306" s="19">
        <v>1662421</v>
      </c>
      <c r="J306" s="19" t="s">
        <v>1300</v>
      </c>
      <c r="K306" s="19">
        <v>174732</v>
      </c>
      <c r="L306" s="28">
        <v>45006</v>
      </c>
      <c r="M306" s="1" t="s">
        <v>1213</v>
      </c>
      <c r="N306" t="s">
        <v>1301</v>
      </c>
      <c r="P306" s="12">
        <f>VLOOKUP(I306,'ITEM#'!A:D,4,0)</f>
        <v>-85.85</v>
      </c>
      <c r="Q306" s="11"/>
      <c r="R306" s="13">
        <f t="shared" si="36"/>
        <v>1</v>
      </c>
      <c r="T306" s="47" t="s">
        <v>1289</v>
      </c>
    </row>
    <row r="307" spans="1:20" x14ac:dyDescent="0.25">
      <c r="A307" s="1" t="s">
        <v>3181</v>
      </c>
      <c r="B307" s="1" t="s">
        <v>3252</v>
      </c>
      <c r="C307" s="18">
        <v>45002</v>
      </c>
      <c r="D307" s="8">
        <v>-141.24</v>
      </c>
      <c r="E307" s="27">
        <v>0</v>
      </c>
      <c r="F307" s="27">
        <v>-141.24</v>
      </c>
      <c r="G307" s="18">
        <v>45002</v>
      </c>
      <c r="H307" s="1" t="s">
        <v>3209</v>
      </c>
      <c r="I307" s="19">
        <v>1585901</v>
      </c>
      <c r="J307" s="19" t="s">
        <v>1347</v>
      </c>
      <c r="K307" s="19">
        <v>174732</v>
      </c>
      <c r="L307" s="28">
        <v>45006</v>
      </c>
      <c r="M307" s="1" t="s">
        <v>1213</v>
      </c>
      <c r="N307" t="s">
        <v>1291</v>
      </c>
      <c r="P307" s="12">
        <f>VLOOKUP(I307,'ITEM#'!A:D,4,0)</f>
        <v>-70.62</v>
      </c>
      <c r="Q307" s="11"/>
      <c r="R307" s="13">
        <f t="shared" si="36"/>
        <v>2</v>
      </c>
      <c r="T307" s="47" t="s">
        <v>1289</v>
      </c>
    </row>
    <row r="308" spans="1:20" x14ac:dyDescent="0.25">
      <c r="A308" s="1" t="s">
        <v>3181</v>
      </c>
      <c r="B308" s="1" t="s">
        <v>3253</v>
      </c>
      <c r="C308" s="18">
        <v>45002</v>
      </c>
      <c r="D308" s="8">
        <v>-25.55</v>
      </c>
      <c r="E308" s="27">
        <v>0</v>
      </c>
      <c r="F308" s="27">
        <v>-25.55</v>
      </c>
      <c r="G308" s="18">
        <v>45002</v>
      </c>
      <c r="H308" s="1" t="s">
        <v>3210</v>
      </c>
      <c r="I308" s="19">
        <v>1516592</v>
      </c>
      <c r="J308" s="19" t="s">
        <v>1299</v>
      </c>
      <c r="K308" s="19">
        <v>174732</v>
      </c>
      <c r="L308" s="28">
        <v>45006</v>
      </c>
      <c r="M308" s="1" t="s">
        <v>1213</v>
      </c>
      <c r="N308" t="s">
        <v>1291</v>
      </c>
      <c r="P308" s="12">
        <f>VLOOKUP(I308,'ITEM#'!A:D,4,0)</f>
        <v>-25.55</v>
      </c>
      <c r="Q308" s="11"/>
      <c r="R308" s="13">
        <f t="shared" si="36"/>
        <v>1</v>
      </c>
      <c r="T308" s="47" t="s">
        <v>1289</v>
      </c>
    </row>
    <row r="309" spans="1:20" x14ac:dyDescent="0.25">
      <c r="A309" s="1" t="s">
        <v>3181</v>
      </c>
      <c r="B309" s="1" t="s">
        <v>3253</v>
      </c>
      <c r="C309" s="18">
        <v>45002</v>
      </c>
      <c r="D309" s="8">
        <v>-25.55</v>
      </c>
      <c r="E309" s="27">
        <v>0</v>
      </c>
      <c r="F309" s="27">
        <v>-25.55</v>
      </c>
      <c r="G309" s="18">
        <v>45002</v>
      </c>
      <c r="H309" s="1" t="s">
        <v>3210</v>
      </c>
      <c r="I309" s="19">
        <v>1516596</v>
      </c>
      <c r="J309" s="19" t="s">
        <v>1344</v>
      </c>
      <c r="K309" s="19">
        <v>174732</v>
      </c>
      <c r="L309" s="28">
        <v>45006</v>
      </c>
      <c r="M309" s="1" t="s">
        <v>1213</v>
      </c>
      <c r="N309" t="s">
        <v>1291</v>
      </c>
      <c r="P309" s="12">
        <f>VLOOKUP(I309,'ITEM#'!A:D,4,0)</f>
        <v>-25.55</v>
      </c>
      <c r="Q309" s="11"/>
      <c r="R309" s="13">
        <f t="shared" si="36"/>
        <v>1</v>
      </c>
      <c r="T309" s="47" t="s">
        <v>1289</v>
      </c>
    </row>
    <row r="310" spans="1:20" x14ac:dyDescent="0.25">
      <c r="A310" s="1" t="s">
        <v>3181</v>
      </c>
      <c r="B310" s="1" t="s">
        <v>3253</v>
      </c>
      <c r="C310" s="18">
        <v>45002</v>
      </c>
      <c r="D310" s="8">
        <v>-25.55</v>
      </c>
      <c r="E310" s="27">
        <v>0</v>
      </c>
      <c r="F310" s="27">
        <v>-25.55</v>
      </c>
      <c r="G310" s="18">
        <v>45002</v>
      </c>
      <c r="H310" s="1" t="s">
        <v>3210</v>
      </c>
      <c r="I310" s="19">
        <v>1516597</v>
      </c>
      <c r="J310" s="19" t="s">
        <v>1303</v>
      </c>
      <c r="K310" s="19">
        <v>174732</v>
      </c>
      <c r="L310" s="28">
        <v>45006</v>
      </c>
      <c r="M310" s="1" t="s">
        <v>1213</v>
      </c>
      <c r="N310" t="s">
        <v>1291</v>
      </c>
      <c r="P310" s="12">
        <f>VLOOKUP(I310,'ITEM#'!A:D,4,0)</f>
        <v>-25.55</v>
      </c>
      <c r="Q310" s="11"/>
      <c r="R310" s="13">
        <f t="shared" si="36"/>
        <v>1</v>
      </c>
      <c r="T310" s="47" t="s">
        <v>1289</v>
      </c>
    </row>
    <row r="311" spans="1:20" x14ac:dyDescent="0.25">
      <c r="A311" s="1" t="s">
        <v>3181</v>
      </c>
      <c r="B311" s="1" t="s">
        <v>3253</v>
      </c>
      <c r="C311" s="18">
        <v>45002</v>
      </c>
      <c r="D311" s="8">
        <v>-70.62</v>
      </c>
      <c r="E311" s="27">
        <v>0</v>
      </c>
      <c r="F311" s="27">
        <v>-70.62</v>
      </c>
      <c r="G311" s="18">
        <v>45002</v>
      </c>
      <c r="H311" s="1" t="s">
        <v>3210</v>
      </c>
      <c r="I311" s="19">
        <v>1585900</v>
      </c>
      <c r="J311" s="19" t="s">
        <v>1320</v>
      </c>
      <c r="K311" s="19">
        <v>174732</v>
      </c>
      <c r="L311" s="28">
        <v>45006</v>
      </c>
      <c r="M311" s="1" t="s">
        <v>1213</v>
      </c>
      <c r="N311" t="s">
        <v>1291</v>
      </c>
      <c r="P311" s="12">
        <f>VLOOKUP(I311,'ITEM#'!A:D,4,0)</f>
        <v>-70.62</v>
      </c>
      <c r="Q311" s="11"/>
      <c r="R311" s="13">
        <f t="shared" si="36"/>
        <v>1</v>
      </c>
      <c r="T311" s="47" t="s">
        <v>1289</v>
      </c>
    </row>
    <row r="312" spans="1:20" x14ac:dyDescent="0.25">
      <c r="A312" s="1" t="s">
        <v>3181</v>
      </c>
      <c r="B312" s="1" t="s">
        <v>3254</v>
      </c>
      <c r="C312" s="18">
        <v>45002</v>
      </c>
      <c r="D312" s="8">
        <v>-97.22</v>
      </c>
      <c r="E312" s="27">
        <v>-11.37</v>
      </c>
      <c r="F312" s="27">
        <v>-85.85</v>
      </c>
      <c r="G312" s="18">
        <v>45002</v>
      </c>
      <c r="H312" s="1" t="s">
        <v>3211</v>
      </c>
      <c r="I312" s="19">
        <v>1662421</v>
      </c>
      <c r="J312" s="19" t="s">
        <v>1300</v>
      </c>
      <c r="K312" s="19">
        <v>174732</v>
      </c>
      <c r="L312" s="28">
        <v>45006</v>
      </c>
      <c r="M312" s="1" t="s">
        <v>1213</v>
      </c>
      <c r="N312" t="s">
        <v>1301</v>
      </c>
      <c r="P312" s="12">
        <f>VLOOKUP(I312,'ITEM#'!A:D,4,0)</f>
        <v>-85.85</v>
      </c>
      <c r="Q312" s="11"/>
      <c r="R312" s="13">
        <f t="shared" si="36"/>
        <v>1</v>
      </c>
      <c r="T312" s="47" t="s">
        <v>1289</v>
      </c>
    </row>
    <row r="313" spans="1:20" x14ac:dyDescent="0.25">
      <c r="A313" s="1" t="s">
        <v>3181</v>
      </c>
      <c r="B313" s="1" t="s">
        <v>3255</v>
      </c>
      <c r="C313" s="18">
        <v>45002</v>
      </c>
      <c r="D313" s="8">
        <v>-78</v>
      </c>
      <c r="E313" s="27">
        <v>0</v>
      </c>
      <c r="F313" s="27">
        <v>-78</v>
      </c>
      <c r="G313" s="18">
        <v>45002</v>
      </c>
      <c r="H313" s="1" t="s">
        <v>3212</v>
      </c>
      <c r="I313" s="19">
        <v>1529946</v>
      </c>
      <c r="J313" s="19" t="s">
        <v>1306</v>
      </c>
      <c r="K313" s="19">
        <v>174732</v>
      </c>
      <c r="L313" s="28">
        <v>45006</v>
      </c>
      <c r="M313" s="1" t="s">
        <v>1213</v>
      </c>
      <c r="N313" t="s">
        <v>1291</v>
      </c>
      <c r="P313" s="12">
        <f>VLOOKUP(I313,'ITEM#'!A:D,4,0)</f>
        <v>-39</v>
      </c>
      <c r="Q313" s="11"/>
      <c r="R313" s="13">
        <f t="shared" si="36"/>
        <v>2</v>
      </c>
      <c r="T313" s="47" t="s">
        <v>1289</v>
      </c>
    </row>
    <row r="314" spans="1:20" x14ac:dyDescent="0.25">
      <c r="A314" s="1" t="s">
        <v>3181</v>
      </c>
      <c r="B314" s="1" t="s">
        <v>3255</v>
      </c>
      <c r="C314" s="18">
        <v>45002</v>
      </c>
      <c r="D314" s="8">
        <v>-128.94</v>
      </c>
      <c r="E314" s="27">
        <v>0</v>
      </c>
      <c r="F314" s="27">
        <v>-128.94</v>
      </c>
      <c r="G314" s="18">
        <v>45002</v>
      </c>
      <c r="H314" s="1" t="s">
        <v>3212</v>
      </c>
      <c r="I314" s="19">
        <v>1585793</v>
      </c>
      <c r="J314" s="19" t="s">
        <v>1323</v>
      </c>
      <c r="K314" s="19">
        <v>174732</v>
      </c>
      <c r="L314" s="28">
        <v>45006</v>
      </c>
      <c r="M314" s="1" t="s">
        <v>1213</v>
      </c>
      <c r="N314" t="s">
        <v>1291</v>
      </c>
      <c r="P314" s="12">
        <f>VLOOKUP(I314,'ITEM#'!A:D,4,0)</f>
        <v>-64.47</v>
      </c>
      <c r="Q314" s="11"/>
      <c r="R314" s="13">
        <f t="shared" si="36"/>
        <v>2</v>
      </c>
      <c r="T314" s="47" t="s">
        <v>1289</v>
      </c>
    </row>
    <row r="315" spans="1:20" x14ac:dyDescent="0.25">
      <c r="A315" s="1" t="s">
        <v>3181</v>
      </c>
      <c r="B315" s="1" t="s">
        <v>3256</v>
      </c>
      <c r="C315" s="18">
        <v>45002</v>
      </c>
      <c r="D315" s="8">
        <v>-88.35</v>
      </c>
      <c r="E315" s="27">
        <v>-11</v>
      </c>
      <c r="F315" s="27">
        <v>-77.349999999999994</v>
      </c>
      <c r="G315" s="18">
        <v>45002</v>
      </c>
      <c r="H315" s="1" t="s">
        <v>3213</v>
      </c>
      <c r="I315" s="19">
        <v>1662420</v>
      </c>
      <c r="J315" s="19" t="s">
        <v>1318</v>
      </c>
      <c r="K315" s="19">
        <v>174732</v>
      </c>
      <c r="L315" s="28">
        <v>45006</v>
      </c>
      <c r="M315" s="1" t="s">
        <v>1213</v>
      </c>
      <c r="N315" t="s">
        <v>1301</v>
      </c>
      <c r="P315" s="12">
        <f>VLOOKUP(I315,'ITEM#'!A:D,4,0)</f>
        <v>-77.349999999999994</v>
      </c>
      <c r="Q315" s="11"/>
      <c r="R315" s="13">
        <f t="shared" si="36"/>
        <v>1</v>
      </c>
      <c r="T315" s="47" t="s">
        <v>1289</v>
      </c>
    </row>
    <row r="316" spans="1:20" x14ac:dyDescent="0.25">
      <c r="A316" s="1" t="s">
        <v>3257</v>
      </c>
      <c r="B316" s="1" t="s">
        <v>3274</v>
      </c>
      <c r="C316" s="18">
        <v>45007</v>
      </c>
      <c r="D316" s="8">
        <v>-39</v>
      </c>
      <c r="E316" s="27">
        <v>0</v>
      </c>
      <c r="F316" s="27">
        <v>-39</v>
      </c>
      <c r="G316" s="18">
        <v>45007</v>
      </c>
      <c r="H316" s="1" t="s">
        <v>3258</v>
      </c>
      <c r="I316" s="19">
        <v>1529946</v>
      </c>
      <c r="J316" s="19" t="s">
        <v>1306</v>
      </c>
      <c r="K316" s="19">
        <v>175039</v>
      </c>
      <c r="L316" s="28">
        <v>45009</v>
      </c>
      <c r="M316" s="1" t="s">
        <v>1213</v>
      </c>
      <c r="N316" t="s">
        <v>1291</v>
      </c>
      <c r="P316" s="12">
        <f>VLOOKUP(I316,'ITEM#'!A:D,4,0)</f>
        <v>-39</v>
      </c>
      <c r="Q316" s="11"/>
      <c r="R316" s="13">
        <f t="shared" si="32"/>
        <v>1</v>
      </c>
      <c r="T316" s="47" t="s">
        <v>1289</v>
      </c>
    </row>
    <row r="317" spans="1:20" x14ac:dyDescent="0.25">
      <c r="A317" s="1" t="s">
        <v>3257</v>
      </c>
      <c r="B317" s="1" t="s">
        <v>3275</v>
      </c>
      <c r="C317" s="18">
        <v>45007</v>
      </c>
      <c r="D317" s="8">
        <v>-193.41</v>
      </c>
      <c r="E317" s="27">
        <v>0</v>
      </c>
      <c r="F317" s="27">
        <v>-193.41</v>
      </c>
      <c r="G317" s="18">
        <v>45007</v>
      </c>
      <c r="H317" s="1" t="s">
        <v>3259</v>
      </c>
      <c r="I317" s="19">
        <v>1585796</v>
      </c>
      <c r="J317" s="19" t="s">
        <v>1309</v>
      </c>
      <c r="K317" s="19">
        <v>175039</v>
      </c>
      <c r="L317" s="28">
        <v>45009</v>
      </c>
      <c r="M317" s="1" t="s">
        <v>1213</v>
      </c>
      <c r="N317" t="s">
        <v>1291</v>
      </c>
      <c r="P317" s="12">
        <f>VLOOKUP(I317,'ITEM#'!A:D,4,0)</f>
        <v>-64.47</v>
      </c>
      <c r="Q317" s="11"/>
      <c r="R317" s="13">
        <f t="shared" ref="R317" si="37">F317/P317</f>
        <v>3</v>
      </c>
      <c r="T317" s="47" t="s">
        <v>1289</v>
      </c>
    </row>
    <row r="318" spans="1:20" x14ac:dyDescent="0.25">
      <c r="A318" s="1" t="s">
        <v>3257</v>
      </c>
      <c r="B318" s="1" t="s">
        <v>3276</v>
      </c>
      <c r="C318" s="18">
        <v>45007</v>
      </c>
      <c r="D318" s="8">
        <v>-128.94</v>
      </c>
      <c r="E318" s="27">
        <v>0</v>
      </c>
      <c r="F318" s="27">
        <v>-128.94</v>
      </c>
      <c r="G318" s="18">
        <v>45007</v>
      </c>
      <c r="H318" s="1" t="s">
        <v>3260</v>
      </c>
      <c r="I318" s="19">
        <v>1585797</v>
      </c>
      <c r="J318" s="19" t="s">
        <v>1305</v>
      </c>
      <c r="K318" s="19">
        <v>175039</v>
      </c>
      <c r="L318" s="28">
        <v>45009</v>
      </c>
      <c r="M318" s="1" t="s">
        <v>1213</v>
      </c>
      <c r="N318" t="s">
        <v>1291</v>
      </c>
      <c r="P318" s="12">
        <f>VLOOKUP(I318,'ITEM#'!A:D,4,0)</f>
        <v>-64.47</v>
      </c>
      <c r="Q318" s="11"/>
      <c r="R318" s="13">
        <f t="shared" ref="R318:R334" si="38">F318/P318</f>
        <v>2</v>
      </c>
      <c r="T318" s="47" t="s">
        <v>1289</v>
      </c>
    </row>
    <row r="319" spans="1:20" x14ac:dyDescent="0.25">
      <c r="A319" s="1" t="s">
        <v>3257</v>
      </c>
      <c r="B319" s="1" t="s">
        <v>3277</v>
      </c>
      <c r="C319" s="18">
        <v>45007</v>
      </c>
      <c r="D319" s="8">
        <v>-88.35</v>
      </c>
      <c r="E319" s="27">
        <v>-11</v>
      </c>
      <c r="F319" s="27">
        <v>-77.349999999999994</v>
      </c>
      <c r="G319" s="18">
        <v>45007</v>
      </c>
      <c r="H319" s="1" t="s">
        <v>3261</v>
      </c>
      <c r="I319" s="19">
        <v>1662420</v>
      </c>
      <c r="J319" s="19" t="s">
        <v>1318</v>
      </c>
      <c r="K319" s="19">
        <v>175039</v>
      </c>
      <c r="L319" s="28">
        <v>45009</v>
      </c>
      <c r="M319" s="1" t="s">
        <v>1213</v>
      </c>
      <c r="N319" t="s">
        <v>1301</v>
      </c>
      <c r="P319" s="12">
        <f>VLOOKUP(I319,'ITEM#'!A:D,4,0)</f>
        <v>-77.349999999999994</v>
      </c>
      <c r="Q319" s="11"/>
      <c r="R319" s="13">
        <f t="shared" si="38"/>
        <v>1</v>
      </c>
      <c r="T319" s="47" t="s">
        <v>1289</v>
      </c>
    </row>
    <row r="320" spans="1:20" x14ac:dyDescent="0.25">
      <c r="A320" s="1" t="s">
        <v>3257</v>
      </c>
      <c r="B320" s="1" t="s">
        <v>3278</v>
      </c>
      <c r="C320" s="18">
        <v>45007</v>
      </c>
      <c r="D320" s="8">
        <v>-22.78</v>
      </c>
      <c r="E320" s="27">
        <v>0</v>
      </c>
      <c r="F320" s="27">
        <v>-22.78</v>
      </c>
      <c r="G320" s="18">
        <v>45007</v>
      </c>
      <c r="H320" s="1" t="s">
        <v>3262</v>
      </c>
      <c r="I320" s="19">
        <v>1529939</v>
      </c>
      <c r="J320" s="19" t="s">
        <v>1339</v>
      </c>
      <c r="K320" s="19">
        <v>175039</v>
      </c>
      <c r="L320" s="28">
        <v>45009</v>
      </c>
      <c r="M320" s="1" t="s">
        <v>1213</v>
      </c>
      <c r="N320" t="s">
        <v>1291</v>
      </c>
      <c r="P320" s="12">
        <f>VLOOKUP(I320,'ITEM#'!A:D,4,0)</f>
        <v>-22.78</v>
      </c>
      <c r="Q320" s="11"/>
      <c r="R320" s="13">
        <f t="shared" si="38"/>
        <v>1</v>
      </c>
      <c r="T320" s="47" t="s">
        <v>1289</v>
      </c>
    </row>
    <row r="321" spans="1:20" x14ac:dyDescent="0.25">
      <c r="A321" s="1" t="s">
        <v>3257</v>
      </c>
      <c r="B321" s="1" t="s">
        <v>3279</v>
      </c>
      <c r="C321" s="18">
        <v>45007</v>
      </c>
      <c r="D321" s="8">
        <v>-51.26</v>
      </c>
      <c r="E321" s="27">
        <v>-13.38</v>
      </c>
      <c r="F321" s="27">
        <v>-37.880000000000003</v>
      </c>
      <c r="G321" s="18">
        <v>45007</v>
      </c>
      <c r="H321" s="1" t="s">
        <v>3263</v>
      </c>
      <c r="I321" s="19">
        <v>1408971</v>
      </c>
      <c r="J321" s="19" t="s">
        <v>1315</v>
      </c>
      <c r="K321" s="19">
        <v>175039</v>
      </c>
      <c r="L321" s="28">
        <v>45009</v>
      </c>
      <c r="M321" s="1" t="s">
        <v>1213</v>
      </c>
      <c r="N321" t="s">
        <v>1311</v>
      </c>
      <c r="P321" s="12">
        <f>VLOOKUP(I321,'ITEM#'!A:D,4,0)</f>
        <v>-37.880000000000003</v>
      </c>
      <c r="Q321" s="11"/>
      <c r="R321" s="13">
        <f t="shared" si="38"/>
        <v>1</v>
      </c>
      <c r="T321" s="47" t="s">
        <v>1289</v>
      </c>
    </row>
    <row r="322" spans="1:20" x14ac:dyDescent="0.25">
      <c r="A322" s="1" t="s">
        <v>3257</v>
      </c>
      <c r="B322" s="1" t="s">
        <v>3280</v>
      </c>
      <c r="C322" s="18">
        <v>45007</v>
      </c>
      <c r="D322" s="8">
        <v>-64.47</v>
      </c>
      <c r="E322" s="27">
        <v>0</v>
      </c>
      <c r="F322" s="27">
        <v>-64.47</v>
      </c>
      <c r="G322" s="18">
        <v>45007</v>
      </c>
      <c r="H322" s="1" t="s">
        <v>3264</v>
      </c>
      <c r="I322" s="19">
        <v>1585796</v>
      </c>
      <c r="J322" s="19" t="s">
        <v>1309</v>
      </c>
      <c r="K322" s="19">
        <v>175039</v>
      </c>
      <c r="L322" s="28">
        <v>45009</v>
      </c>
      <c r="M322" s="1" t="s">
        <v>1213</v>
      </c>
      <c r="N322" t="s">
        <v>1291</v>
      </c>
      <c r="P322" s="12">
        <f>VLOOKUP(I322,'ITEM#'!A:D,4,0)</f>
        <v>-64.47</v>
      </c>
      <c r="Q322" s="11"/>
      <c r="R322" s="13">
        <f t="shared" si="38"/>
        <v>1</v>
      </c>
      <c r="T322" s="47" t="s">
        <v>1289</v>
      </c>
    </row>
    <row r="323" spans="1:20" x14ac:dyDescent="0.25">
      <c r="A323" s="1" t="s">
        <v>3257</v>
      </c>
      <c r="B323" s="1" t="s">
        <v>3281</v>
      </c>
      <c r="C323" s="18">
        <v>45007</v>
      </c>
      <c r="D323" s="8">
        <v>-139.91999999999999</v>
      </c>
      <c r="E323" s="27">
        <v>-10.44</v>
      </c>
      <c r="F323" s="27">
        <v>-31.6</v>
      </c>
      <c r="G323" s="18">
        <v>45007</v>
      </c>
      <c r="H323" s="1" t="s">
        <v>3265</v>
      </c>
      <c r="I323" s="19">
        <v>1593359</v>
      </c>
      <c r="J323" s="19" t="s">
        <v>1316</v>
      </c>
      <c r="K323" s="19">
        <v>175039</v>
      </c>
      <c r="L323" s="28">
        <v>45009</v>
      </c>
      <c r="M323" s="1" t="s">
        <v>1213</v>
      </c>
      <c r="N323" t="s">
        <v>1298</v>
      </c>
      <c r="P323" s="12">
        <f>VLOOKUP(I323,'ITEM#'!A:D,4,0)</f>
        <v>-31.6</v>
      </c>
      <c r="Q323" s="11"/>
      <c r="R323" s="13">
        <f t="shared" si="38"/>
        <v>1</v>
      </c>
      <c r="T323" s="47" t="s">
        <v>1289</v>
      </c>
    </row>
    <row r="324" spans="1:20" x14ac:dyDescent="0.25">
      <c r="A324" s="1" t="s">
        <v>3257</v>
      </c>
      <c r="B324" s="1" t="s">
        <v>3281</v>
      </c>
      <c r="C324" s="18">
        <v>45007</v>
      </c>
      <c r="D324" s="8"/>
      <c r="E324" s="27">
        <v>-10.55</v>
      </c>
      <c r="F324" s="27">
        <v>-85.85</v>
      </c>
      <c r="G324" s="18">
        <v>45007</v>
      </c>
      <c r="H324" s="1" t="s">
        <v>3265</v>
      </c>
      <c r="I324" s="19">
        <v>1662421</v>
      </c>
      <c r="J324" s="19" t="s">
        <v>1300</v>
      </c>
      <c r="K324" s="19">
        <v>175039</v>
      </c>
      <c r="L324" s="28">
        <v>45009</v>
      </c>
      <c r="M324" s="1" t="s">
        <v>1213</v>
      </c>
      <c r="N324" t="s">
        <v>1301</v>
      </c>
      <c r="P324" s="12">
        <f>VLOOKUP(I324,'ITEM#'!A:D,4,0)</f>
        <v>-85.85</v>
      </c>
      <c r="Q324" s="11"/>
      <c r="R324" s="13">
        <f t="shared" si="38"/>
        <v>1</v>
      </c>
      <c r="T324" s="47" t="s">
        <v>1289</v>
      </c>
    </row>
    <row r="325" spans="1:20" x14ac:dyDescent="0.25">
      <c r="A325" s="1" t="s">
        <v>3257</v>
      </c>
      <c r="B325" s="1" t="s">
        <v>3282</v>
      </c>
      <c r="C325" s="18">
        <v>45007</v>
      </c>
      <c r="D325" s="8">
        <v>-64.47</v>
      </c>
      <c r="E325" s="27">
        <v>0</v>
      </c>
      <c r="F325" s="27">
        <v>-64.47</v>
      </c>
      <c r="G325" s="18">
        <v>45007</v>
      </c>
      <c r="H325" s="1" t="s">
        <v>3266</v>
      </c>
      <c r="I325" s="19">
        <v>1585673</v>
      </c>
      <c r="J325" s="19" t="s">
        <v>1349</v>
      </c>
      <c r="K325" s="19">
        <v>175039</v>
      </c>
      <c r="L325" s="28">
        <v>45009</v>
      </c>
      <c r="M325" s="1" t="s">
        <v>1213</v>
      </c>
      <c r="N325" t="s">
        <v>1291</v>
      </c>
      <c r="P325" s="12">
        <f>VLOOKUP(I325,'ITEM#'!A:D,4,0)</f>
        <v>-64.47</v>
      </c>
      <c r="Q325" s="11"/>
      <c r="R325" s="13">
        <f t="shared" si="38"/>
        <v>1</v>
      </c>
      <c r="T325" s="47" t="s">
        <v>1289</v>
      </c>
    </row>
    <row r="326" spans="1:20" x14ac:dyDescent="0.25">
      <c r="A326" s="1" t="s">
        <v>3257</v>
      </c>
      <c r="B326" s="1" t="s">
        <v>3283</v>
      </c>
      <c r="C326" s="18">
        <v>45007</v>
      </c>
      <c r="D326" s="8">
        <v>-39</v>
      </c>
      <c r="E326" s="27">
        <v>0</v>
      </c>
      <c r="F326" s="27">
        <v>-39</v>
      </c>
      <c r="G326" s="18">
        <v>45007</v>
      </c>
      <c r="H326" s="1" t="s">
        <v>3267</v>
      </c>
      <c r="I326" s="19">
        <v>1529947</v>
      </c>
      <c r="J326" s="19" t="s">
        <v>1294</v>
      </c>
      <c r="K326" s="19">
        <v>175039</v>
      </c>
      <c r="L326" s="28">
        <v>45009</v>
      </c>
      <c r="M326" s="1" t="s">
        <v>1213</v>
      </c>
      <c r="N326" t="s">
        <v>1291</v>
      </c>
      <c r="P326" s="12">
        <f>VLOOKUP(I326,'ITEM#'!A:D,4,0)</f>
        <v>-39</v>
      </c>
      <c r="Q326" s="11"/>
      <c r="R326" s="13">
        <f t="shared" si="38"/>
        <v>1</v>
      </c>
      <c r="T326" s="47" t="s">
        <v>1289</v>
      </c>
    </row>
    <row r="327" spans="1:20" x14ac:dyDescent="0.25">
      <c r="A327" s="1" t="s">
        <v>3257</v>
      </c>
      <c r="B327" s="1" t="s">
        <v>3283</v>
      </c>
      <c r="C327" s="18">
        <v>45007</v>
      </c>
      <c r="D327" s="8">
        <v>-64.47</v>
      </c>
      <c r="E327" s="27">
        <v>0</v>
      </c>
      <c r="F327" s="27">
        <v>-64.47</v>
      </c>
      <c r="G327" s="18">
        <v>45007</v>
      </c>
      <c r="H327" s="1" t="s">
        <v>3267</v>
      </c>
      <c r="I327" s="19">
        <v>1585796</v>
      </c>
      <c r="J327" s="19" t="s">
        <v>1309</v>
      </c>
      <c r="K327" s="19">
        <v>175039</v>
      </c>
      <c r="L327" s="28">
        <v>45009</v>
      </c>
      <c r="M327" s="1" t="s">
        <v>1213</v>
      </c>
      <c r="N327" t="s">
        <v>1291</v>
      </c>
      <c r="P327" s="12">
        <f>VLOOKUP(I327,'ITEM#'!A:D,4,0)</f>
        <v>-64.47</v>
      </c>
      <c r="Q327" s="11"/>
      <c r="R327" s="13">
        <f t="shared" si="38"/>
        <v>1</v>
      </c>
      <c r="T327" s="47" t="s">
        <v>1289</v>
      </c>
    </row>
    <row r="328" spans="1:20" x14ac:dyDescent="0.25">
      <c r="A328" s="1" t="s">
        <v>3257</v>
      </c>
      <c r="B328" s="1" t="s">
        <v>3284</v>
      </c>
      <c r="C328" s="18">
        <v>45007</v>
      </c>
      <c r="D328" s="8">
        <v>-39</v>
      </c>
      <c r="E328" s="27">
        <v>0</v>
      </c>
      <c r="F328" s="27">
        <v>-39</v>
      </c>
      <c r="G328" s="18">
        <v>45007</v>
      </c>
      <c r="H328" s="1" t="s">
        <v>3268</v>
      </c>
      <c r="I328" s="19">
        <v>1529947</v>
      </c>
      <c r="J328" s="19" t="s">
        <v>1294</v>
      </c>
      <c r="K328" s="19">
        <v>175039</v>
      </c>
      <c r="L328" s="28">
        <v>45009</v>
      </c>
      <c r="M328" s="1" t="s">
        <v>1213</v>
      </c>
      <c r="N328" t="s">
        <v>1291</v>
      </c>
      <c r="P328" s="12">
        <f>VLOOKUP(I328,'ITEM#'!A:D,4,0)</f>
        <v>-39</v>
      </c>
      <c r="Q328" s="11"/>
      <c r="R328" s="13">
        <f t="shared" si="38"/>
        <v>1</v>
      </c>
      <c r="T328" s="47" t="s">
        <v>1289</v>
      </c>
    </row>
    <row r="329" spans="1:20" x14ac:dyDescent="0.25">
      <c r="A329" s="1" t="s">
        <v>3257</v>
      </c>
      <c r="B329" s="1" t="s">
        <v>3284</v>
      </c>
      <c r="C329" s="18">
        <v>45007</v>
      </c>
      <c r="D329" s="8">
        <v>-68.63</v>
      </c>
      <c r="E329" s="27">
        <v>0</v>
      </c>
      <c r="F329" s="27">
        <v>-68.63</v>
      </c>
      <c r="G329" s="18">
        <v>45007</v>
      </c>
      <c r="H329" s="1" t="s">
        <v>3268</v>
      </c>
      <c r="I329" s="19">
        <v>1529951</v>
      </c>
      <c r="J329" s="19" t="s">
        <v>1326</v>
      </c>
      <c r="K329" s="19">
        <v>175039</v>
      </c>
      <c r="L329" s="28">
        <v>45009</v>
      </c>
      <c r="M329" s="1" t="s">
        <v>1213</v>
      </c>
      <c r="N329" t="s">
        <v>1291</v>
      </c>
      <c r="P329" s="12">
        <f>VLOOKUP(I329,'ITEM#'!A:D,4,0)</f>
        <v>-68.63</v>
      </c>
      <c r="Q329" s="11"/>
      <c r="R329" s="13">
        <f t="shared" si="38"/>
        <v>1</v>
      </c>
      <c r="T329" s="47" t="s">
        <v>1289</v>
      </c>
    </row>
    <row r="330" spans="1:20" x14ac:dyDescent="0.25">
      <c r="A330" s="1" t="s">
        <v>3257</v>
      </c>
      <c r="B330" s="1" t="s">
        <v>3284</v>
      </c>
      <c r="C330" s="18">
        <v>45007</v>
      </c>
      <c r="D330" s="8">
        <v>-64.47</v>
      </c>
      <c r="E330" s="27">
        <v>0</v>
      </c>
      <c r="F330" s="27">
        <v>-64.47</v>
      </c>
      <c r="G330" s="18">
        <v>45007</v>
      </c>
      <c r="H330" s="1" t="s">
        <v>3268</v>
      </c>
      <c r="I330" s="19">
        <v>1585796</v>
      </c>
      <c r="J330" s="19" t="s">
        <v>1309</v>
      </c>
      <c r="K330" s="19">
        <v>175039</v>
      </c>
      <c r="L330" s="28">
        <v>45009</v>
      </c>
      <c r="M330" s="1" t="s">
        <v>1213</v>
      </c>
      <c r="N330" t="s">
        <v>1291</v>
      </c>
      <c r="P330" s="12">
        <f>VLOOKUP(I330,'ITEM#'!A:D,4,0)</f>
        <v>-64.47</v>
      </c>
      <c r="Q330" s="11"/>
      <c r="R330" s="13">
        <f t="shared" si="38"/>
        <v>1</v>
      </c>
      <c r="T330" s="47" t="s">
        <v>1289</v>
      </c>
    </row>
    <row r="331" spans="1:20" x14ac:dyDescent="0.25">
      <c r="A331" s="1" t="s">
        <v>3257</v>
      </c>
      <c r="B331" s="1" t="s">
        <v>3285</v>
      </c>
      <c r="C331" s="18">
        <v>45007</v>
      </c>
      <c r="D331" s="8">
        <v>-42.07</v>
      </c>
      <c r="E331" s="27">
        <v>0</v>
      </c>
      <c r="F331" s="27">
        <v>-42.07</v>
      </c>
      <c r="G331" s="18">
        <v>45007</v>
      </c>
      <c r="H331" s="1" t="s">
        <v>3269</v>
      </c>
      <c r="I331" s="19">
        <v>1514691</v>
      </c>
      <c r="J331" s="19" t="s">
        <v>1293</v>
      </c>
      <c r="K331" s="19">
        <v>175039</v>
      </c>
      <c r="L331" s="28">
        <v>45009</v>
      </c>
      <c r="M331" s="1" t="s">
        <v>1213</v>
      </c>
      <c r="N331" t="s">
        <v>1291</v>
      </c>
      <c r="P331" s="12">
        <f>VLOOKUP(I331,'ITEM#'!A:D,4,0)</f>
        <v>-42.07</v>
      </c>
      <c r="Q331" s="11"/>
      <c r="R331" s="13">
        <f t="shared" si="38"/>
        <v>1</v>
      </c>
      <c r="T331" s="47" t="s">
        <v>1289</v>
      </c>
    </row>
    <row r="332" spans="1:20" x14ac:dyDescent="0.25">
      <c r="A332" s="1" t="s">
        <v>3257</v>
      </c>
      <c r="B332" s="1" t="s">
        <v>3286</v>
      </c>
      <c r="C332" s="18">
        <v>45007</v>
      </c>
      <c r="D332" s="8">
        <v>-97.22</v>
      </c>
      <c r="E332" s="27">
        <v>-11.37</v>
      </c>
      <c r="F332" s="27">
        <v>-85.85</v>
      </c>
      <c r="G332" s="18">
        <v>45007</v>
      </c>
      <c r="H332" s="1" t="s">
        <v>3270</v>
      </c>
      <c r="I332" s="19">
        <v>1662422</v>
      </c>
      <c r="J332" s="19" t="s">
        <v>1327</v>
      </c>
      <c r="K332" s="19">
        <v>175039</v>
      </c>
      <c r="L332" s="28">
        <v>45009</v>
      </c>
      <c r="M332" s="1" t="s">
        <v>1213</v>
      </c>
      <c r="N332" t="s">
        <v>1301</v>
      </c>
      <c r="P332" s="12">
        <f>VLOOKUP(I332,'ITEM#'!A:D,4,0)</f>
        <v>-85.85</v>
      </c>
      <c r="Q332" s="11"/>
      <c r="R332" s="13">
        <f t="shared" si="38"/>
        <v>1</v>
      </c>
      <c r="T332" s="47" t="s">
        <v>1289</v>
      </c>
    </row>
    <row r="333" spans="1:20" x14ac:dyDescent="0.25">
      <c r="A333" s="1" t="s">
        <v>3257</v>
      </c>
      <c r="B333" s="1" t="s">
        <v>3287</v>
      </c>
      <c r="C333" s="18">
        <v>45007</v>
      </c>
      <c r="D333" s="8">
        <v>-42.7</v>
      </c>
      <c r="E333" s="27">
        <v>-11.1</v>
      </c>
      <c r="F333" s="27">
        <v>-31.6</v>
      </c>
      <c r="G333" s="18">
        <v>45007</v>
      </c>
      <c r="H333" s="1" t="s">
        <v>3271</v>
      </c>
      <c r="I333" s="19">
        <v>1540785</v>
      </c>
      <c r="J333" s="19" t="s">
        <v>1328</v>
      </c>
      <c r="K333" s="19">
        <v>175039</v>
      </c>
      <c r="L333" s="28">
        <v>45009</v>
      </c>
      <c r="M333" s="1" t="s">
        <v>1213</v>
      </c>
      <c r="N333" t="s">
        <v>1298</v>
      </c>
      <c r="P333" s="12">
        <f>VLOOKUP(I333,'ITEM#'!A:D,4,0)</f>
        <v>-31.6</v>
      </c>
      <c r="Q333" s="11"/>
      <c r="R333" s="13">
        <f t="shared" si="38"/>
        <v>1</v>
      </c>
      <c r="T333" s="47" t="s">
        <v>1289</v>
      </c>
    </row>
    <row r="334" spans="1:20" x14ac:dyDescent="0.25">
      <c r="A334" s="1" t="s">
        <v>3257</v>
      </c>
      <c r="B334" s="1" t="s">
        <v>3288</v>
      </c>
      <c r="C334" s="18">
        <v>45007</v>
      </c>
      <c r="D334" s="8">
        <v>-88.35</v>
      </c>
      <c r="E334" s="27">
        <v>-11</v>
      </c>
      <c r="F334" s="27">
        <v>-77.349999999999994</v>
      </c>
      <c r="G334" s="18">
        <v>45007</v>
      </c>
      <c r="H334" s="1" t="s">
        <v>3272</v>
      </c>
      <c r="I334" s="19">
        <v>1662420</v>
      </c>
      <c r="J334" s="19" t="s">
        <v>1318</v>
      </c>
      <c r="K334" s="19">
        <v>175039</v>
      </c>
      <c r="L334" s="28">
        <v>45009</v>
      </c>
      <c r="M334" s="1" t="s">
        <v>1213</v>
      </c>
      <c r="N334" t="s">
        <v>1301</v>
      </c>
      <c r="P334" s="12">
        <f>VLOOKUP(I334,'ITEM#'!A:D,4,0)</f>
        <v>-77.349999999999994</v>
      </c>
      <c r="Q334" s="11"/>
      <c r="R334" s="13">
        <f t="shared" si="38"/>
        <v>1</v>
      </c>
      <c r="T334" s="47" t="s">
        <v>1289</v>
      </c>
    </row>
    <row r="335" spans="1:20" x14ac:dyDescent="0.25">
      <c r="A335" s="1" t="s">
        <v>3257</v>
      </c>
      <c r="B335" s="1" t="s">
        <v>3289</v>
      </c>
      <c r="C335" s="18">
        <v>45007</v>
      </c>
      <c r="D335" s="8">
        <v>-70.62</v>
      </c>
      <c r="E335" s="27">
        <v>0</v>
      </c>
      <c r="F335" s="27">
        <v>-70.62</v>
      </c>
      <c r="G335" s="18">
        <v>45007</v>
      </c>
      <c r="H335" s="1" t="s">
        <v>3273</v>
      </c>
      <c r="I335" s="19">
        <v>1585799</v>
      </c>
      <c r="J335" s="19" t="s">
        <v>1292</v>
      </c>
      <c r="K335" s="19">
        <v>175039</v>
      </c>
      <c r="L335" s="28">
        <v>45009</v>
      </c>
      <c r="M335" s="1" t="s">
        <v>1213</v>
      </c>
      <c r="N335" t="s">
        <v>1291</v>
      </c>
      <c r="P335" s="12">
        <f>VLOOKUP(I335,'ITEM#'!A:D,4,0)</f>
        <v>-70.62</v>
      </c>
      <c r="Q335" s="11"/>
      <c r="R335" s="13">
        <f t="shared" ref="R335:R398" si="39">F335/P335</f>
        <v>1</v>
      </c>
      <c r="T335" s="47" t="s">
        <v>1289</v>
      </c>
    </row>
    <row r="336" spans="1:20" x14ac:dyDescent="0.25">
      <c r="A336" s="1" t="s">
        <v>3290</v>
      </c>
      <c r="B336" s="1" t="s">
        <v>3349</v>
      </c>
      <c r="C336" s="18">
        <v>45005</v>
      </c>
      <c r="D336" s="8">
        <v>-64.47</v>
      </c>
      <c r="E336" s="27">
        <v>0</v>
      </c>
      <c r="F336" s="27">
        <v>-64.47</v>
      </c>
      <c r="G336" s="18">
        <v>45005</v>
      </c>
      <c r="H336" s="1" t="s">
        <v>3291</v>
      </c>
      <c r="I336" s="19">
        <v>1585673</v>
      </c>
      <c r="J336" s="19" t="s">
        <v>1349</v>
      </c>
      <c r="K336" s="19">
        <v>175227</v>
      </c>
      <c r="L336" s="28">
        <v>45007</v>
      </c>
      <c r="M336" s="1" t="s">
        <v>1213</v>
      </c>
      <c r="N336" t="s">
        <v>1291</v>
      </c>
      <c r="P336" s="12">
        <f>VLOOKUP(I336,'ITEM#'!A:D,4,0)</f>
        <v>-64.47</v>
      </c>
      <c r="Q336" s="11"/>
      <c r="R336" s="13">
        <f t="shared" si="39"/>
        <v>1</v>
      </c>
      <c r="T336" s="47" t="s">
        <v>1289</v>
      </c>
    </row>
    <row r="337" spans="1:20" x14ac:dyDescent="0.25">
      <c r="A337" s="1" t="s">
        <v>3290</v>
      </c>
      <c r="B337" s="1" t="s">
        <v>3350</v>
      </c>
      <c r="C337" s="18">
        <v>45005</v>
      </c>
      <c r="D337" s="8">
        <v>-88.35</v>
      </c>
      <c r="E337" s="27">
        <v>-11</v>
      </c>
      <c r="F337" s="27">
        <v>-77.349999999999994</v>
      </c>
      <c r="G337" s="18">
        <v>45005</v>
      </c>
      <c r="H337" s="1" t="s">
        <v>3292</v>
      </c>
      <c r="I337" s="19">
        <v>1662420</v>
      </c>
      <c r="J337" s="19" t="s">
        <v>1318</v>
      </c>
      <c r="K337" s="19">
        <v>175227</v>
      </c>
      <c r="L337" s="28">
        <v>45007</v>
      </c>
      <c r="M337" s="1" t="s">
        <v>1213</v>
      </c>
      <c r="N337" t="s">
        <v>1301</v>
      </c>
      <c r="P337" s="12">
        <f>VLOOKUP(I337,'ITEM#'!A:D,4,0)</f>
        <v>-77.349999999999994</v>
      </c>
      <c r="Q337" s="11"/>
      <c r="R337" s="13">
        <f t="shared" si="39"/>
        <v>1</v>
      </c>
      <c r="T337" s="47" t="s">
        <v>1289</v>
      </c>
    </row>
    <row r="338" spans="1:20" x14ac:dyDescent="0.25">
      <c r="A338" s="1" t="s">
        <v>3290</v>
      </c>
      <c r="B338" s="1" t="s">
        <v>3351</v>
      </c>
      <c r="C338" s="18">
        <v>45005</v>
      </c>
      <c r="D338" s="8">
        <v>-64.47</v>
      </c>
      <c r="E338" s="27">
        <v>0</v>
      </c>
      <c r="F338" s="27">
        <v>-64.47</v>
      </c>
      <c r="G338" s="18">
        <v>45005</v>
      </c>
      <c r="H338" s="1" t="s">
        <v>3293</v>
      </c>
      <c r="I338" s="19">
        <v>1585796</v>
      </c>
      <c r="J338" s="19" t="s">
        <v>1309</v>
      </c>
      <c r="K338" s="19">
        <v>175227</v>
      </c>
      <c r="L338" s="28">
        <v>45007</v>
      </c>
      <c r="M338" s="1" t="s">
        <v>1213</v>
      </c>
      <c r="N338" t="s">
        <v>1291</v>
      </c>
      <c r="P338" s="12">
        <f>VLOOKUP(I338,'ITEM#'!A:D,4,0)</f>
        <v>-64.47</v>
      </c>
      <c r="Q338" s="11"/>
      <c r="R338" s="13">
        <f t="shared" si="39"/>
        <v>1</v>
      </c>
      <c r="T338" s="47" t="s">
        <v>1289</v>
      </c>
    </row>
    <row r="339" spans="1:20" x14ac:dyDescent="0.25">
      <c r="A339" s="1" t="s">
        <v>3290</v>
      </c>
      <c r="B339" s="1" t="s">
        <v>3352</v>
      </c>
      <c r="C339" s="18">
        <v>45005</v>
      </c>
      <c r="D339" s="8">
        <v>-64.47</v>
      </c>
      <c r="E339" s="27">
        <v>0</v>
      </c>
      <c r="F339" s="27">
        <v>-64.47</v>
      </c>
      <c r="G339" s="18">
        <v>45005</v>
      </c>
      <c r="H339" s="1" t="s">
        <v>3294</v>
      </c>
      <c r="I339" s="19">
        <v>1585795</v>
      </c>
      <c r="J339" s="19" t="s">
        <v>1290</v>
      </c>
      <c r="K339" s="19">
        <v>175227</v>
      </c>
      <c r="L339" s="28">
        <v>45007</v>
      </c>
      <c r="M339" s="1" t="s">
        <v>1213</v>
      </c>
      <c r="N339" t="s">
        <v>1291</v>
      </c>
      <c r="P339" s="12">
        <f>VLOOKUP(I339,'ITEM#'!A:D,4,0)</f>
        <v>-64.47</v>
      </c>
      <c r="Q339" s="11"/>
      <c r="R339" s="13">
        <f t="shared" si="39"/>
        <v>1</v>
      </c>
      <c r="T339" s="47" t="s">
        <v>1289</v>
      </c>
    </row>
    <row r="340" spans="1:20" x14ac:dyDescent="0.25">
      <c r="A340" s="1" t="s">
        <v>3290</v>
      </c>
      <c r="B340" s="1" t="s">
        <v>3353</v>
      </c>
      <c r="C340" s="18">
        <v>45005</v>
      </c>
      <c r="D340" s="8">
        <v>-25.55</v>
      </c>
      <c r="E340" s="27">
        <v>0</v>
      </c>
      <c r="F340" s="27">
        <v>-25.55</v>
      </c>
      <c r="G340" s="18">
        <v>45005</v>
      </c>
      <c r="H340" s="1" t="s">
        <v>3295</v>
      </c>
      <c r="I340" s="19">
        <v>1516592</v>
      </c>
      <c r="J340" s="19" t="s">
        <v>1299</v>
      </c>
      <c r="K340" s="19">
        <v>175227</v>
      </c>
      <c r="L340" s="28">
        <v>45007</v>
      </c>
      <c r="M340" s="1" t="s">
        <v>1213</v>
      </c>
      <c r="N340" t="s">
        <v>1291</v>
      </c>
      <c r="P340" s="12">
        <f>VLOOKUP(I340,'ITEM#'!A:D,4,0)</f>
        <v>-25.55</v>
      </c>
      <c r="Q340" s="11"/>
      <c r="R340" s="13">
        <f t="shared" si="39"/>
        <v>1</v>
      </c>
      <c r="T340" s="47" t="s">
        <v>1289</v>
      </c>
    </row>
    <row r="341" spans="1:20" x14ac:dyDescent="0.25">
      <c r="A341" s="1" t="s">
        <v>3290</v>
      </c>
      <c r="B341" s="1" t="s">
        <v>3353</v>
      </c>
      <c r="C341" s="18">
        <v>45005</v>
      </c>
      <c r="D341" s="8">
        <v>-64.47</v>
      </c>
      <c r="E341" s="27"/>
      <c r="F341" s="27">
        <v>-64.47</v>
      </c>
      <c r="G341" s="18">
        <v>45005</v>
      </c>
      <c r="H341" s="1" t="s">
        <v>3295</v>
      </c>
      <c r="I341" s="19">
        <v>1585797</v>
      </c>
      <c r="J341" s="19" t="s">
        <v>1305</v>
      </c>
      <c r="K341" s="19">
        <v>175227</v>
      </c>
      <c r="L341" s="28">
        <v>45007</v>
      </c>
      <c r="M341" s="1" t="s">
        <v>1213</v>
      </c>
      <c r="N341" t="s">
        <v>1291</v>
      </c>
      <c r="P341" s="12">
        <f>VLOOKUP(I341,'ITEM#'!A:D,4,0)</f>
        <v>-64.47</v>
      </c>
      <c r="Q341" s="11"/>
      <c r="R341" s="13">
        <f t="shared" si="39"/>
        <v>1</v>
      </c>
      <c r="T341" s="47" t="s">
        <v>1289</v>
      </c>
    </row>
    <row r="342" spans="1:20" x14ac:dyDescent="0.25">
      <c r="A342" s="1" t="s">
        <v>3290</v>
      </c>
      <c r="B342" s="1" t="s">
        <v>3354</v>
      </c>
      <c r="C342" s="18">
        <v>45005</v>
      </c>
      <c r="D342" s="8">
        <v>-128.94</v>
      </c>
      <c r="E342" s="27">
        <v>0</v>
      </c>
      <c r="F342" s="27">
        <v>-128.94</v>
      </c>
      <c r="G342" s="18">
        <v>45005</v>
      </c>
      <c r="H342" s="1" t="s">
        <v>3296</v>
      </c>
      <c r="I342" s="19">
        <v>1585673</v>
      </c>
      <c r="J342" s="19" t="s">
        <v>1349</v>
      </c>
      <c r="K342" s="19">
        <v>175227</v>
      </c>
      <c r="L342" s="28">
        <v>45007</v>
      </c>
      <c r="M342" s="1" t="s">
        <v>1213</v>
      </c>
      <c r="N342" t="s">
        <v>1291</v>
      </c>
      <c r="P342" s="12">
        <f>VLOOKUP(I342,'ITEM#'!A:D,4,0)</f>
        <v>-64.47</v>
      </c>
      <c r="Q342" s="11"/>
      <c r="R342" s="13">
        <f t="shared" si="39"/>
        <v>2</v>
      </c>
      <c r="T342" s="47" t="s">
        <v>1289</v>
      </c>
    </row>
    <row r="343" spans="1:20" x14ac:dyDescent="0.25">
      <c r="A343" s="1" t="s">
        <v>3290</v>
      </c>
      <c r="B343" s="1" t="s">
        <v>3354</v>
      </c>
      <c r="C343" s="18">
        <v>45005</v>
      </c>
      <c r="D343" s="8">
        <v>-64.47</v>
      </c>
      <c r="E343" s="27"/>
      <c r="F343" s="27">
        <v>-64.47</v>
      </c>
      <c r="G343" s="18">
        <v>45005</v>
      </c>
      <c r="H343" s="1" t="s">
        <v>3296</v>
      </c>
      <c r="I343" s="19">
        <v>1585793</v>
      </c>
      <c r="J343" s="19" t="s">
        <v>1323</v>
      </c>
      <c r="K343" s="19">
        <v>175227</v>
      </c>
      <c r="L343" s="28">
        <v>45007</v>
      </c>
      <c r="M343" s="1" t="s">
        <v>1213</v>
      </c>
      <c r="N343" t="s">
        <v>1291</v>
      </c>
      <c r="P343" s="12">
        <f>VLOOKUP(I343,'ITEM#'!A:D,4,0)</f>
        <v>-64.47</v>
      </c>
      <c r="Q343" s="11"/>
      <c r="R343" s="13">
        <f t="shared" si="39"/>
        <v>1</v>
      </c>
      <c r="T343" s="47" t="s">
        <v>1289</v>
      </c>
    </row>
    <row r="344" spans="1:20" x14ac:dyDescent="0.25">
      <c r="A344" s="1" t="s">
        <v>3290</v>
      </c>
      <c r="B344" s="1" t="s">
        <v>3354</v>
      </c>
      <c r="C344" s="18">
        <v>45005</v>
      </c>
      <c r="D344" s="8">
        <v>-64.47</v>
      </c>
      <c r="E344" s="27"/>
      <c r="F344" s="27">
        <v>-64.47</v>
      </c>
      <c r="G344" s="18">
        <v>45005</v>
      </c>
      <c r="H344" s="1" t="s">
        <v>3296</v>
      </c>
      <c r="I344" s="19">
        <v>1585795</v>
      </c>
      <c r="J344" s="19" t="s">
        <v>1290</v>
      </c>
      <c r="K344" s="19">
        <v>175227</v>
      </c>
      <c r="L344" s="28">
        <v>45007</v>
      </c>
      <c r="M344" s="1" t="s">
        <v>1213</v>
      </c>
      <c r="N344" t="s">
        <v>1291</v>
      </c>
      <c r="P344" s="12">
        <f>VLOOKUP(I344,'ITEM#'!A:D,4,0)</f>
        <v>-64.47</v>
      </c>
      <c r="Q344" s="11"/>
      <c r="R344" s="13">
        <f t="shared" si="39"/>
        <v>1</v>
      </c>
      <c r="T344" s="47" t="s">
        <v>1289</v>
      </c>
    </row>
    <row r="345" spans="1:20" x14ac:dyDescent="0.25">
      <c r="A345" s="1" t="s">
        <v>3290</v>
      </c>
      <c r="B345" s="1" t="s">
        <v>3354</v>
      </c>
      <c r="C345" s="18">
        <v>45005</v>
      </c>
      <c r="D345" s="8">
        <v>-64.47</v>
      </c>
      <c r="E345" s="27"/>
      <c r="F345" s="27">
        <v>-64.47</v>
      </c>
      <c r="G345" s="18">
        <v>45005</v>
      </c>
      <c r="H345" s="1" t="s">
        <v>3296</v>
      </c>
      <c r="I345" s="19">
        <v>1585796</v>
      </c>
      <c r="J345" s="19" t="s">
        <v>1309</v>
      </c>
      <c r="K345" s="19">
        <v>175227</v>
      </c>
      <c r="L345" s="28">
        <v>45007</v>
      </c>
      <c r="M345" s="1" t="s">
        <v>1213</v>
      </c>
      <c r="N345" t="s">
        <v>1291</v>
      </c>
      <c r="P345" s="12">
        <f>VLOOKUP(I345,'ITEM#'!A:D,4,0)</f>
        <v>-64.47</v>
      </c>
      <c r="Q345" s="11"/>
      <c r="R345" s="13">
        <f t="shared" si="39"/>
        <v>1</v>
      </c>
      <c r="T345" s="47" t="s">
        <v>1289</v>
      </c>
    </row>
    <row r="346" spans="1:20" x14ac:dyDescent="0.25">
      <c r="A346" s="1" t="s">
        <v>3290</v>
      </c>
      <c r="B346" s="1" t="s">
        <v>3355</v>
      </c>
      <c r="C346" s="18">
        <v>45005</v>
      </c>
      <c r="D346" s="8">
        <v>-88.35</v>
      </c>
      <c r="E346" s="27">
        <v>-11</v>
      </c>
      <c r="F346" s="27">
        <v>-77.349999999999994</v>
      </c>
      <c r="G346" s="18">
        <v>45005</v>
      </c>
      <c r="H346" s="1" t="s">
        <v>3297</v>
      </c>
      <c r="I346" s="19">
        <v>1662420</v>
      </c>
      <c r="J346" s="19" t="s">
        <v>1318</v>
      </c>
      <c r="K346" s="19">
        <v>175227</v>
      </c>
      <c r="L346" s="28">
        <v>45007</v>
      </c>
      <c r="M346" s="1" t="s">
        <v>1213</v>
      </c>
      <c r="N346" t="s">
        <v>1301</v>
      </c>
      <c r="P346" s="12">
        <f>VLOOKUP(I346,'ITEM#'!A:D,4,0)</f>
        <v>-77.349999999999994</v>
      </c>
      <c r="Q346" s="11"/>
      <c r="R346" s="13">
        <f t="shared" si="39"/>
        <v>1</v>
      </c>
      <c r="T346" s="47" t="s">
        <v>1289</v>
      </c>
    </row>
    <row r="347" spans="1:20" x14ac:dyDescent="0.25">
      <c r="A347" s="1" t="s">
        <v>3290</v>
      </c>
      <c r="B347" s="1" t="s">
        <v>3356</v>
      </c>
      <c r="C347" s="18">
        <v>45005</v>
      </c>
      <c r="D347" s="8">
        <v>-88.35</v>
      </c>
      <c r="E347" s="27">
        <v>-11</v>
      </c>
      <c r="F347" s="27">
        <v>-77.349999999999994</v>
      </c>
      <c r="G347" s="18">
        <v>45005</v>
      </c>
      <c r="H347" s="1" t="s">
        <v>3298</v>
      </c>
      <c r="I347" s="19">
        <v>1662420</v>
      </c>
      <c r="J347" s="19" t="s">
        <v>1318</v>
      </c>
      <c r="K347" s="19">
        <v>175227</v>
      </c>
      <c r="L347" s="28">
        <v>45007</v>
      </c>
      <c r="M347" s="1" t="s">
        <v>1213</v>
      </c>
      <c r="N347" t="s">
        <v>1301</v>
      </c>
      <c r="P347" s="12">
        <f>VLOOKUP(I347,'ITEM#'!A:D,4,0)</f>
        <v>-77.349999999999994</v>
      </c>
      <c r="Q347" s="11"/>
      <c r="R347" s="13">
        <f t="shared" si="39"/>
        <v>1</v>
      </c>
      <c r="T347" s="47" t="s">
        <v>1289</v>
      </c>
    </row>
    <row r="348" spans="1:20" x14ac:dyDescent="0.25">
      <c r="A348" s="1" t="s">
        <v>3290</v>
      </c>
      <c r="B348" s="1" t="s">
        <v>3357</v>
      </c>
      <c r="C348" s="18">
        <v>45005</v>
      </c>
      <c r="D348" s="8">
        <v>-39</v>
      </c>
      <c r="E348" s="27">
        <v>0</v>
      </c>
      <c r="F348" s="27">
        <v>-39</v>
      </c>
      <c r="G348" s="18">
        <v>45005</v>
      </c>
      <c r="H348" s="1" t="s">
        <v>3299</v>
      </c>
      <c r="I348" s="19">
        <v>1529946</v>
      </c>
      <c r="J348" s="19" t="s">
        <v>1306</v>
      </c>
      <c r="K348" s="19">
        <v>175227</v>
      </c>
      <c r="L348" s="28">
        <v>45007</v>
      </c>
      <c r="M348" s="1" t="s">
        <v>1213</v>
      </c>
      <c r="N348" t="s">
        <v>1291</v>
      </c>
      <c r="P348" s="12">
        <f>VLOOKUP(I348,'ITEM#'!A:D,4,0)</f>
        <v>-39</v>
      </c>
      <c r="Q348" s="11"/>
      <c r="R348" s="13">
        <f t="shared" si="39"/>
        <v>1</v>
      </c>
      <c r="T348" s="47" t="s">
        <v>1289</v>
      </c>
    </row>
    <row r="349" spans="1:20" x14ac:dyDescent="0.25">
      <c r="A349" s="1" t="s">
        <v>3290</v>
      </c>
      <c r="B349" s="1" t="s">
        <v>3358</v>
      </c>
      <c r="C349" s="18">
        <v>45005</v>
      </c>
      <c r="D349" s="8">
        <v>-85.4</v>
      </c>
      <c r="E349" s="27">
        <v>-22.2</v>
      </c>
      <c r="F349" s="27">
        <v>-63.2</v>
      </c>
      <c r="G349" s="18">
        <v>45005</v>
      </c>
      <c r="H349" s="1" t="s">
        <v>3300</v>
      </c>
      <c r="I349" s="19">
        <v>1540785</v>
      </c>
      <c r="J349" s="19" t="s">
        <v>1328</v>
      </c>
      <c r="K349" s="19">
        <v>175227</v>
      </c>
      <c r="L349" s="28">
        <v>45007</v>
      </c>
      <c r="M349" s="1" t="s">
        <v>1213</v>
      </c>
      <c r="N349" t="s">
        <v>1298</v>
      </c>
      <c r="P349" s="12">
        <f>VLOOKUP(I349,'ITEM#'!A:D,4,0)</f>
        <v>-31.6</v>
      </c>
      <c r="Q349" s="11"/>
      <c r="R349" s="13">
        <f t="shared" si="39"/>
        <v>2</v>
      </c>
      <c r="T349" s="47" t="s">
        <v>1289</v>
      </c>
    </row>
    <row r="350" spans="1:20" x14ac:dyDescent="0.25">
      <c r="A350" s="1" t="s">
        <v>3290</v>
      </c>
      <c r="B350" s="1" t="s">
        <v>3359</v>
      </c>
      <c r="C350" s="18">
        <v>45005</v>
      </c>
      <c r="D350" s="8">
        <v>-39</v>
      </c>
      <c r="E350" s="27">
        <v>0</v>
      </c>
      <c r="F350" s="27">
        <v>-39</v>
      </c>
      <c r="G350" s="18">
        <v>45005</v>
      </c>
      <c r="H350" s="1" t="s">
        <v>3301</v>
      </c>
      <c r="I350" s="19">
        <v>1529947</v>
      </c>
      <c r="J350" s="19" t="s">
        <v>1294</v>
      </c>
      <c r="K350" s="19">
        <v>175227</v>
      </c>
      <c r="L350" s="28">
        <v>45007</v>
      </c>
      <c r="M350" s="1" t="s">
        <v>1213</v>
      </c>
      <c r="N350" t="s">
        <v>1291</v>
      </c>
      <c r="P350" s="12">
        <f>VLOOKUP(I350,'ITEM#'!A:D,4,0)</f>
        <v>-39</v>
      </c>
      <c r="Q350" s="11"/>
      <c r="R350" s="13">
        <f t="shared" si="39"/>
        <v>1</v>
      </c>
      <c r="T350" s="47" t="s">
        <v>1289</v>
      </c>
    </row>
    <row r="351" spans="1:20" x14ac:dyDescent="0.25">
      <c r="A351" s="1" t="s">
        <v>3290</v>
      </c>
      <c r="B351" s="1" t="s">
        <v>3360</v>
      </c>
      <c r="C351" s="18">
        <v>45005</v>
      </c>
      <c r="D351" s="8">
        <v>-380.01</v>
      </c>
      <c r="E351" s="27">
        <v>-10.25</v>
      </c>
      <c r="F351" s="27">
        <v>-77.349999999999994</v>
      </c>
      <c r="G351" s="18">
        <v>45005</v>
      </c>
      <c r="H351" s="1" t="s">
        <v>3302</v>
      </c>
      <c r="I351" s="19">
        <v>1662420</v>
      </c>
      <c r="J351" s="19" t="s">
        <v>1318</v>
      </c>
      <c r="K351" s="19">
        <v>175227</v>
      </c>
      <c r="L351" s="28">
        <v>45007</v>
      </c>
      <c r="M351" s="1" t="s">
        <v>1213</v>
      </c>
      <c r="N351" t="s">
        <v>1301</v>
      </c>
      <c r="P351" s="12">
        <f>VLOOKUP(I351,'ITEM#'!A:D,4,0)</f>
        <v>-77.349999999999994</v>
      </c>
      <c r="Q351" s="11"/>
      <c r="R351" s="13">
        <f t="shared" si="39"/>
        <v>1</v>
      </c>
      <c r="T351" s="47" t="s">
        <v>1289</v>
      </c>
    </row>
    <row r="352" spans="1:20" x14ac:dyDescent="0.25">
      <c r="A352" s="1" t="s">
        <v>3290</v>
      </c>
      <c r="B352" s="1" t="s">
        <v>3360</v>
      </c>
      <c r="C352" s="18">
        <v>45005</v>
      </c>
      <c r="D352" s="8"/>
      <c r="E352" s="27">
        <v>-31.65</v>
      </c>
      <c r="F352" s="27">
        <v>-257.55</v>
      </c>
      <c r="G352" s="18">
        <v>45005</v>
      </c>
      <c r="H352" s="1" t="s">
        <v>3302</v>
      </c>
      <c r="I352" s="19">
        <v>1662421</v>
      </c>
      <c r="J352" s="19" t="s">
        <v>1300</v>
      </c>
      <c r="K352" s="19">
        <v>175227</v>
      </c>
      <c r="L352" s="28">
        <v>45007</v>
      </c>
      <c r="M352" s="1" t="s">
        <v>1213</v>
      </c>
      <c r="N352" t="s">
        <v>1301</v>
      </c>
      <c r="P352" s="12">
        <f>VLOOKUP(I352,'ITEM#'!A:D,4,0)</f>
        <v>-85.85</v>
      </c>
      <c r="Q352" s="11"/>
      <c r="R352" s="13">
        <f t="shared" si="39"/>
        <v>3.0000000000000004</v>
      </c>
      <c r="T352" s="47" t="s">
        <v>1289</v>
      </c>
    </row>
    <row r="353" spans="1:20" x14ac:dyDescent="0.25">
      <c r="A353" s="1" t="s">
        <v>3290</v>
      </c>
      <c r="B353" s="1" t="s">
        <v>3361</v>
      </c>
      <c r="C353" s="18">
        <v>45005</v>
      </c>
      <c r="D353" s="8">
        <v>-117</v>
      </c>
      <c r="E353" s="27">
        <v>0</v>
      </c>
      <c r="F353" s="27">
        <v>-117</v>
      </c>
      <c r="G353" s="18">
        <v>45005</v>
      </c>
      <c r="H353" s="1" t="s">
        <v>3303</v>
      </c>
      <c r="I353" s="19">
        <v>1529947</v>
      </c>
      <c r="J353" s="19" t="s">
        <v>1294</v>
      </c>
      <c r="K353" s="19">
        <v>175227</v>
      </c>
      <c r="L353" s="28">
        <v>45007</v>
      </c>
      <c r="M353" s="1" t="s">
        <v>1213</v>
      </c>
      <c r="N353" t="s">
        <v>1291</v>
      </c>
      <c r="P353" s="12">
        <f>VLOOKUP(I353,'ITEM#'!A:D,4,0)</f>
        <v>-39</v>
      </c>
      <c r="Q353" s="11"/>
      <c r="R353" s="13">
        <f t="shared" si="39"/>
        <v>3</v>
      </c>
      <c r="T353" s="47" t="s">
        <v>1289</v>
      </c>
    </row>
    <row r="354" spans="1:20" x14ac:dyDescent="0.25">
      <c r="A354" s="1" t="s">
        <v>3290</v>
      </c>
      <c r="B354" s="1" t="s">
        <v>3361</v>
      </c>
      <c r="C354" s="18">
        <v>45005</v>
      </c>
      <c r="D354" s="8">
        <v>-64.47</v>
      </c>
      <c r="E354" s="27"/>
      <c r="F354" s="27">
        <v>-64.47</v>
      </c>
      <c r="G354" s="18">
        <v>45005</v>
      </c>
      <c r="H354" s="1" t="s">
        <v>3303</v>
      </c>
      <c r="I354" s="19">
        <v>1585793</v>
      </c>
      <c r="J354" s="19" t="s">
        <v>1323</v>
      </c>
      <c r="K354" s="19">
        <v>175227</v>
      </c>
      <c r="L354" s="28">
        <v>45007</v>
      </c>
      <c r="M354" s="1" t="s">
        <v>1213</v>
      </c>
      <c r="N354" t="s">
        <v>1291</v>
      </c>
      <c r="P354" s="12">
        <f>VLOOKUP(I354,'ITEM#'!A:D,4,0)</f>
        <v>-64.47</v>
      </c>
      <c r="Q354" s="11"/>
      <c r="R354" s="13">
        <f t="shared" si="39"/>
        <v>1</v>
      </c>
      <c r="T354" s="47" t="s">
        <v>1289</v>
      </c>
    </row>
    <row r="355" spans="1:20" x14ac:dyDescent="0.25">
      <c r="A355" s="1" t="s">
        <v>3290</v>
      </c>
      <c r="B355" s="1" t="s">
        <v>3361</v>
      </c>
      <c r="C355" s="18">
        <v>45005</v>
      </c>
      <c r="D355" s="8">
        <v>-64.47</v>
      </c>
      <c r="E355" s="27"/>
      <c r="F355" s="27">
        <v>-64.47</v>
      </c>
      <c r="G355" s="18">
        <v>45005</v>
      </c>
      <c r="H355" s="1" t="s">
        <v>3303</v>
      </c>
      <c r="I355" s="19">
        <v>1585797</v>
      </c>
      <c r="J355" s="19" t="s">
        <v>1305</v>
      </c>
      <c r="K355" s="19">
        <v>175227</v>
      </c>
      <c r="L355" s="28">
        <v>45007</v>
      </c>
      <c r="M355" s="1" t="s">
        <v>1213</v>
      </c>
      <c r="N355" t="s">
        <v>1291</v>
      </c>
      <c r="P355" s="12">
        <f>VLOOKUP(I355,'ITEM#'!A:D,4,0)</f>
        <v>-64.47</v>
      </c>
      <c r="Q355" s="11"/>
      <c r="R355" s="13">
        <f t="shared" si="39"/>
        <v>1</v>
      </c>
      <c r="T355" s="47" t="s">
        <v>1289</v>
      </c>
    </row>
    <row r="356" spans="1:20" x14ac:dyDescent="0.25">
      <c r="A356" s="1" t="s">
        <v>3290</v>
      </c>
      <c r="B356" s="1" t="s">
        <v>3362</v>
      </c>
      <c r="C356" s="18">
        <v>45005</v>
      </c>
      <c r="D356" s="8">
        <v>-219.4</v>
      </c>
      <c r="E356" s="27">
        <v>-10.44</v>
      </c>
      <c r="F356" s="27">
        <v>-31.6</v>
      </c>
      <c r="G356" s="18">
        <v>45005</v>
      </c>
      <c r="H356" s="1" t="s">
        <v>3304</v>
      </c>
      <c r="I356" s="19">
        <v>1540784</v>
      </c>
      <c r="J356" s="19" t="s">
        <v>1297</v>
      </c>
      <c r="K356" s="19">
        <v>175227</v>
      </c>
      <c r="L356" s="28">
        <v>45007</v>
      </c>
      <c r="M356" s="1" t="s">
        <v>1213</v>
      </c>
      <c r="N356" t="s">
        <v>1298</v>
      </c>
      <c r="P356" s="12">
        <f>VLOOKUP(I356,'ITEM#'!A:D,4,0)</f>
        <v>-31.6</v>
      </c>
      <c r="Q356" s="11"/>
      <c r="R356" s="13">
        <f t="shared" si="39"/>
        <v>1</v>
      </c>
      <c r="T356" s="47" t="s">
        <v>1289</v>
      </c>
    </row>
    <row r="357" spans="1:20" x14ac:dyDescent="0.25">
      <c r="A357" s="1" t="s">
        <v>3290</v>
      </c>
      <c r="B357" s="1" t="s">
        <v>3362</v>
      </c>
      <c r="C357" s="18">
        <v>45005</v>
      </c>
      <c r="D357" s="8"/>
      <c r="E357" s="27">
        <v>-20.5</v>
      </c>
      <c r="F357" s="27">
        <v>-154.69999999999999</v>
      </c>
      <c r="G357" s="18">
        <v>45005</v>
      </c>
      <c r="H357" s="1" t="s">
        <v>3304</v>
      </c>
      <c r="I357" s="19">
        <v>1662420</v>
      </c>
      <c r="J357" s="19" t="s">
        <v>1318</v>
      </c>
      <c r="K357" s="19">
        <v>175227</v>
      </c>
      <c r="L357" s="28">
        <v>45007</v>
      </c>
      <c r="M357" s="1" t="s">
        <v>1213</v>
      </c>
      <c r="N357" t="s">
        <v>1301</v>
      </c>
      <c r="P357" s="12">
        <f>VLOOKUP(I357,'ITEM#'!A:D,4,0)</f>
        <v>-77.349999999999994</v>
      </c>
      <c r="Q357" s="11"/>
      <c r="R357" s="13">
        <f t="shared" si="39"/>
        <v>2</v>
      </c>
      <c r="T357" s="47" t="s">
        <v>1289</v>
      </c>
    </row>
    <row r="358" spans="1:20" x14ac:dyDescent="0.25">
      <c r="A358" s="1" t="s">
        <v>3290</v>
      </c>
      <c r="B358" s="1" t="s">
        <v>3363</v>
      </c>
      <c r="C358" s="18">
        <v>45005</v>
      </c>
      <c r="D358" s="8">
        <v>-70.62</v>
      </c>
      <c r="E358" s="27">
        <v>0</v>
      </c>
      <c r="F358" s="27">
        <v>-70.62</v>
      </c>
      <c r="G358" s="18">
        <v>45005</v>
      </c>
      <c r="H358" s="1" t="s">
        <v>3305</v>
      </c>
      <c r="I358" s="19">
        <v>1585901</v>
      </c>
      <c r="J358" s="19" t="s">
        <v>1347</v>
      </c>
      <c r="K358" s="19">
        <v>175227</v>
      </c>
      <c r="L358" s="28">
        <v>45007</v>
      </c>
      <c r="M358" s="1" t="s">
        <v>1213</v>
      </c>
      <c r="N358" t="s">
        <v>1291</v>
      </c>
      <c r="P358" s="12">
        <f>VLOOKUP(I358,'ITEM#'!A:D,4,0)</f>
        <v>-70.62</v>
      </c>
      <c r="Q358" s="11"/>
      <c r="R358" s="13">
        <f t="shared" si="39"/>
        <v>1</v>
      </c>
      <c r="T358" s="47" t="s">
        <v>1289</v>
      </c>
    </row>
    <row r="359" spans="1:20" x14ac:dyDescent="0.25">
      <c r="A359" s="1" t="s">
        <v>3306</v>
      </c>
      <c r="B359" s="1" t="s">
        <v>3364</v>
      </c>
      <c r="C359" s="18">
        <v>45006</v>
      </c>
      <c r="D359" s="8">
        <v>-25.55</v>
      </c>
      <c r="E359" s="27">
        <v>0</v>
      </c>
      <c r="F359" s="27">
        <v>-25.55</v>
      </c>
      <c r="G359" s="18">
        <v>45006</v>
      </c>
      <c r="H359" s="1" t="s">
        <v>3307</v>
      </c>
      <c r="I359" s="19">
        <v>1516594</v>
      </c>
      <c r="J359" s="19" t="s">
        <v>1313</v>
      </c>
      <c r="K359" s="19">
        <v>175232</v>
      </c>
      <c r="L359" s="28">
        <v>45008</v>
      </c>
      <c r="M359" s="1" t="s">
        <v>1213</v>
      </c>
      <c r="N359" t="s">
        <v>1291</v>
      </c>
      <c r="P359" s="12">
        <f>VLOOKUP(I359,'ITEM#'!A:D,4,0)</f>
        <v>-25.55</v>
      </c>
      <c r="Q359" s="11"/>
      <c r="R359" s="13">
        <f t="shared" si="39"/>
        <v>1</v>
      </c>
      <c r="T359" s="47" t="s">
        <v>1289</v>
      </c>
    </row>
    <row r="360" spans="1:20" x14ac:dyDescent="0.25">
      <c r="A360" s="1" t="s">
        <v>3306</v>
      </c>
      <c r="B360" s="1" t="s">
        <v>3365</v>
      </c>
      <c r="C360" s="18">
        <v>45006</v>
      </c>
      <c r="D360" s="8">
        <v>-97.22</v>
      </c>
      <c r="E360" s="27">
        <v>-11.37</v>
      </c>
      <c r="F360" s="27">
        <v>-85.85</v>
      </c>
      <c r="G360" s="18">
        <v>45006</v>
      </c>
      <c r="H360" s="1" t="s">
        <v>3308</v>
      </c>
      <c r="I360" s="19">
        <v>1662421</v>
      </c>
      <c r="J360" s="19" t="s">
        <v>1300</v>
      </c>
      <c r="K360" s="19">
        <v>175232</v>
      </c>
      <c r="L360" s="28">
        <v>45008</v>
      </c>
      <c r="M360" s="1" t="s">
        <v>1213</v>
      </c>
      <c r="N360" t="s">
        <v>1301</v>
      </c>
      <c r="P360" s="12">
        <f>VLOOKUP(I360,'ITEM#'!A:D,4,0)</f>
        <v>-85.85</v>
      </c>
      <c r="Q360" s="11"/>
      <c r="R360" s="13">
        <f t="shared" si="39"/>
        <v>1</v>
      </c>
      <c r="T360" s="47" t="s">
        <v>1289</v>
      </c>
    </row>
    <row r="361" spans="1:20" x14ac:dyDescent="0.25">
      <c r="A361" s="1" t="s">
        <v>3306</v>
      </c>
      <c r="B361" s="1" t="s">
        <v>3366</v>
      </c>
      <c r="C361" s="18">
        <v>45006</v>
      </c>
      <c r="D361" s="8">
        <v>-64.47</v>
      </c>
      <c r="E361" s="27">
        <v>0</v>
      </c>
      <c r="F361" s="27">
        <v>-64.47</v>
      </c>
      <c r="G361" s="18">
        <v>45006</v>
      </c>
      <c r="H361" s="1" t="s">
        <v>3309</v>
      </c>
      <c r="I361" s="19">
        <v>1585797</v>
      </c>
      <c r="J361" s="19" t="s">
        <v>1305</v>
      </c>
      <c r="K361" s="19">
        <v>175232</v>
      </c>
      <c r="L361" s="28">
        <v>45008</v>
      </c>
      <c r="M361" s="1" t="s">
        <v>1213</v>
      </c>
      <c r="N361" t="s">
        <v>1291</v>
      </c>
      <c r="P361" s="12">
        <f>VLOOKUP(I361,'ITEM#'!A:D,4,0)</f>
        <v>-64.47</v>
      </c>
      <c r="Q361" s="11"/>
      <c r="R361" s="13">
        <f t="shared" si="39"/>
        <v>1</v>
      </c>
      <c r="T361" s="47" t="s">
        <v>1289</v>
      </c>
    </row>
    <row r="362" spans="1:20" x14ac:dyDescent="0.25">
      <c r="A362" s="1" t="s">
        <v>3306</v>
      </c>
      <c r="B362" s="1" t="s">
        <v>3367</v>
      </c>
      <c r="C362" s="18">
        <v>45006</v>
      </c>
      <c r="D362" s="8">
        <v>-64.47</v>
      </c>
      <c r="E362" s="27">
        <v>0</v>
      </c>
      <c r="F362" s="27">
        <v>-64.47</v>
      </c>
      <c r="G362" s="18">
        <v>45006</v>
      </c>
      <c r="H362" s="1" t="s">
        <v>3310</v>
      </c>
      <c r="I362" s="19">
        <v>1585797</v>
      </c>
      <c r="J362" s="19" t="s">
        <v>1305</v>
      </c>
      <c r="K362" s="19">
        <v>175232</v>
      </c>
      <c r="L362" s="28">
        <v>45008</v>
      </c>
      <c r="M362" s="1" t="s">
        <v>1213</v>
      </c>
      <c r="N362" t="s">
        <v>1291</v>
      </c>
      <c r="P362" s="12">
        <f>VLOOKUP(I362,'ITEM#'!A:D,4,0)</f>
        <v>-64.47</v>
      </c>
      <c r="Q362" s="11"/>
      <c r="R362" s="13">
        <f t="shared" si="39"/>
        <v>1</v>
      </c>
      <c r="T362" s="47" t="s">
        <v>1289</v>
      </c>
    </row>
    <row r="363" spans="1:20" x14ac:dyDescent="0.25">
      <c r="A363" s="1" t="s">
        <v>3306</v>
      </c>
      <c r="B363" s="1" t="s">
        <v>3368</v>
      </c>
      <c r="C363" s="18">
        <v>45006</v>
      </c>
      <c r="D363" s="8">
        <v>-42.07</v>
      </c>
      <c r="E363" s="27">
        <v>0</v>
      </c>
      <c r="F363" s="27">
        <v>-42.07</v>
      </c>
      <c r="G363" s="18">
        <v>45006</v>
      </c>
      <c r="H363" s="1" t="s">
        <v>3311</v>
      </c>
      <c r="I363" s="19">
        <v>1514684</v>
      </c>
      <c r="J363" s="19" t="s">
        <v>1324</v>
      </c>
      <c r="K363" s="19">
        <v>175232</v>
      </c>
      <c r="L363" s="28">
        <v>45008</v>
      </c>
      <c r="M363" s="1" t="s">
        <v>1213</v>
      </c>
      <c r="N363" t="s">
        <v>1291</v>
      </c>
      <c r="P363" s="12">
        <f>VLOOKUP(I363,'ITEM#'!A:D,4,0)</f>
        <v>-42.07</v>
      </c>
      <c r="Q363" s="11"/>
      <c r="R363" s="13">
        <f t="shared" si="39"/>
        <v>1</v>
      </c>
      <c r="T363" s="47" t="s">
        <v>1289</v>
      </c>
    </row>
    <row r="364" spans="1:20" x14ac:dyDescent="0.25">
      <c r="A364" s="1" t="s">
        <v>3306</v>
      </c>
      <c r="B364" s="1" t="s">
        <v>3369</v>
      </c>
      <c r="C364" s="18">
        <v>45006</v>
      </c>
      <c r="D364" s="8">
        <v>-42.07</v>
      </c>
      <c r="E364" s="27">
        <v>0</v>
      </c>
      <c r="F364" s="27">
        <v>-42.07</v>
      </c>
      <c r="G364" s="18">
        <v>45006</v>
      </c>
      <c r="H364" s="1" t="s">
        <v>3312</v>
      </c>
      <c r="I364" s="19">
        <v>1514691</v>
      </c>
      <c r="J364" s="19" t="s">
        <v>1293</v>
      </c>
      <c r="K364" s="19">
        <v>175232</v>
      </c>
      <c r="L364" s="28">
        <v>45008</v>
      </c>
      <c r="M364" s="1" t="s">
        <v>1213</v>
      </c>
      <c r="N364" t="s">
        <v>1291</v>
      </c>
      <c r="P364" s="12">
        <f>VLOOKUP(I364,'ITEM#'!A:D,4,0)</f>
        <v>-42.07</v>
      </c>
      <c r="Q364" s="11"/>
      <c r="R364" s="13">
        <f t="shared" si="39"/>
        <v>1</v>
      </c>
      <c r="T364" s="47" t="s">
        <v>1289</v>
      </c>
    </row>
    <row r="365" spans="1:20" x14ac:dyDescent="0.25">
      <c r="A365" s="1" t="s">
        <v>3306</v>
      </c>
      <c r="B365" s="1" t="s">
        <v>3369</v>
      </c>
      <c r="C365" s="18">
        <v>45006</v>
      </c>
      <c r="D365" s="8">
        <v>-51.1</v>
      </c>
      <c r="E365" s="27"/>
      <c r="F365" s="27">
        <v>-51.1</v>
      </c>
      <c r="G365" s="18">
        <v>45006</v>
      </c>
      <c r="H365" s="1" t="s">
        <v>3312</v>
      </c>
      <c r="I365" s="19">
        <v>1516592</v>
      </c>
      <c r="J365" s="19" t="s">
        <v>1299</v>
      </c>
      <c r="K365" s="19">
        <v>175232</v>
      </c>
      <c r="L365" s="28">
        <v>45008</v>
      </c>
      <c r="M365" s="1" t="s">
        <v>1213</v>
      </c>
      <c r="N365" t="s">
        <v>1291</v>
      </c>
      <c r="P365" s="12">
        <f>VLOOKUP(I365,'ITEM#'!A:D,4,0)</f>
        <v>-25.55</v>
      </c>
      <c r="Q365" s="11"/>
      <c r="R365" s="13">
        <f t="shared" si="39"/>
        <v>2</v>
      </c>
      <c r="T365" s="47" t="s">
        <v>1289</v>
      </c>
    </row>
    <row r="366" spans="1:20" x14ac:dyDescent="0.25">
      <c r="A366" s="1" t="s">
        <v>3306</v>
      </c>
      <c r="B366" s="1" t="s">
        <v>3369</v>
      </c>
      <c r="C366" s="18">
        <v>45006</v>
      </c>
      <c r="D366" s="8">
        <v>-39</v>
      </c>
      <c r="E366" s="27"/>
      <c r="F366" s="27">
        <v>-39</v>
      </c>
      <c r="G366" s="18">
        <v>45006</v>
      </c>
      <c r="H366" s="1" t="s">
        <v>3312</v>
      </c>
      <c r="I366" s="19">
        <v>1529946</v>
      </c>
      <c r="J366" s="19" t="s">
        <v>1306</v>
      </c>
      <c r="K366" s="19">
        <v>175232</v>
      </c>
      <c r="L366" s="28">
        <v>45008</v>
      </c>
      <c r="M366" s="1" t="s">
        <v>1213</v>
      </c>
      <c r="N366" t="s">
        <v>1291</v>
      </c>
      <c r="P366" s="12">
        <f>VLOOKUP(I366,'ITEM#'!A:D,4,0)</f>
        <v>-39</v>
      </c>
      <c r="Q366" s="11"/>
      <c r="R366" s="13">
        <f t="shared" si="39"/>
        <v>1</v>
      </c>
      <c r="T366" s="47" t="s">
        <v>1289</v>
      </c>
    </row>
    <row r="367" spans="1:20" x14ac:dyDescent="0.25">
      <c r="A367" s="1" t="s">
        <v>3306</v>
      </c>
      <c r="B367" s="1" t="s">
        <v>3369</v>
      </c>
      <c r="C367" s="18">
        <v>45006</v>
      </c>
      <c r="D367" s="8">
        <v>-64.47</v>
      </c>
      <c r="E367" s="27"/>
      <c r="F367" s="27">
        <v>-64.47</v>
      </c>
      <c r="G367" s="18">
        <v>45006</v>
      </c>
      <c r="H367" s="1" t="s">
        <v>3312</v>
      </c>
      <c r="I367" s="19">
        <v>1585797</v>
      </c>
      <c r="J367" s="19" t="s">
        <v>1305</v>
      </c>
      <c r="K367" s="19">
        <v>175232</v>
      </c>
      <c r="L367" s="28">
        <v>45008</v>
      </c>
      <c r="M367" s="1" t="s">
        <v>1213</v>
      </c>
      <c r="N367" t="s">
        <v>1291</v>
      </c>
      <c r="P367" s="12">
        <f>VLOOKUP(I367,'ITEM#'!A:D,4,0)</f>
        <v>-64.47</v>
      </c>
      <c r="Q367" s="11"/>
      <c r="R367" s="13">
        <f t="shared" si="39"/>
        <v>1</v>
      </c>
      <c r="T367" s="47" t="s">
        <v>1289</v>
      </c>
    </row>
    <row r="368" spans="1:20" x14ac:dyDescent="0.25">
      <c r="A368" s="1" t="s">
        <v>3306</v>
      </c>
      <c r="B368" s="1" t="s">
        <v>3370</v>
      </c>
      <c r="C368" s="18">
        <v>45006</v>
      </c>
      <c r="D368" s="8">
        <v>-185.57</v>
      </c>
      <c r="E368" s="27">
        <v>-10.25</v>
      </c>
      <c r="F368" s="27">
        <v>-77.349999999999994</v>
      </c>
      <c r="G368" s="18">
        <v>45006</v>
      </c>
      <c r="H368" s="1" t="s">
        <v>3313</v>
      </c>
      <c r="I368" s="19">
        <v>1662420</v>
      </c>
      <c r="J368" s="19" t="s">
        <v>1318</v>
      </c>
      <c r="K368" s="19">
        <v>175232</v>
      </c>
      <c r="L368" s="28">
        <v>45008</v>
      </c>
      <c r="M368" s="1" t="s">
        <v>1213</v>
      </c>
      <c r="N368" t="s">
        <v>1301</v>
      </c>
      <c r="P368" s="12">
        <f>VLOOKUP(I368,'ITEM#'!A:D,4,0)</f>
        <v>-77.349999999999994</v>
      </c>
      <c r="Q368" s="11"/>
      <c r="R368" s="13">
        <f t="shared" si="39"/>
        <v>1</v>
      </c>
      <c r="T368" s="47" t="s">
        <v>1289</v>
      </c>
    </row>
    <row r="369" spans="1:20" x14ac:dyDescent="0.25">
      <c r="A369" s="1" t="s">
        <v>3306</v>
      </c>
      <c r="B369" s="1" t="s">
        <v>3370</v>
      </c>
      <c r="C369" s="18">
        <v>45006</v>
      </c>
      <c r="D369" s="8"/>
      <c r="E369" s="27">
        <v>-10.55</v>
      </c>
      <c r="F369" s="27">
        <v>-85.85</v>
      </c>
      <c r="G369" s="18">
        <v>45006</v>
      </c>
      <c r="H369" s="1" t="s">
        <v>3313</v>
      </c>
      <c r="I369" s="19">
        <v>1662421</v>
      </c>
      <c r="J369" s="19" t="s">
        <v>1300</v>
      </c>
      <c r="K369" s="19">
        <v>175232</v>
      </c>
      <c r="L369" s="28">
        <v>45008</v>
      </c>
      <c r="M369" s="1" t="s">
        <v>1213</v>
      </c>
      <c r="N369" t="s">
        <v>1301</v>
      </c>
      <c r="P369" s="12">
        <f>VLOOKUP(I369,'ITEM#'!A:D,4,0)</f>
        <v>-85.85</v>
      </c>
      <c r="Q369" s="11"/>
      <c r="R369" s="13">
        <f t="shared" si="39"/>
        <v>1</v>
      </c>
      <c r="T369" s="47" t="s">
        <v>1289</v>
      </c>
    </row>
    <row r="370" spans="1:20" x14ac:dyDescent="0.25">
      <c r="A370" s="1" t="s">
        <v>3306</v>
      </c>
      <c r="B370" s="1" t="s">
        <v>3371</v>
      </c>
      <c r="C370" s="18">
        <v>45006</v>
      </c>
      <c r="D370" s="8">
        <v>-88.35</v>
      </c>
      <c r="E370" s="27">
        <v>-11</v>
      </c>
      <c r="F370" s="27">
        <v>-77.349999999999994</v>
      </c>
      <c r="G370" s="18">
        <v>45006</v>
      </c>
      <c r="H370" s="1" t="s">
        <v>3314</v>
      </c>
      <c r="I370" s="19">
        <v>1662420</v>
      </c>
      <c r="J370" s="19" t="s">
        <v>1318</v>
      </c>
      <c r="K370" s="19">
        <v>175232</v>
      </c>
      <c r="L370" s="28">
        <v>45008</v>
      </c>
      <c r="M370" s="1" t="s">
        <v>1213</v>
      </c>
      <c r="N370" t="s">
        <v>1301</v>
      </c>
      <c r="P370" s="12">
        <f>VLOOKUP(I370,'ITEM#'!A:D,4,0)</f>
        <v>-77.349999999999994</v>
      </c>
      <c r="Q370" s="11"/>
      <c r="R370" s="13">
        <f t="shared" si="39"/>
        <v>1</v>
      </c>
      <c r="T370" s="47" t="s">
        <v>1289</v>
      </c>
    </row>
    <row r="371" spans="1:20" x14ac:dyDescent="0.25">
      <c r="A371" s="1" t="s">
        <v>3306</v>
      </c>
      <c r="B371" s="1" t="s">
        <v>3372</v>
      </c>
      <c r="C371" s="18">
        <v>45006</v>
      </c>
      <c r="D371" s="8">
        <v>-70.62</v>
      </c>
      <c r="E371" s="27">
        <v>0</v>
      </c>
      <c r="F371" s="27">
        <v>-70.62</v>
      </c>
      <c r="G371" s="18">
        <v>45006</v>
      </c>
      <c r="H371" s="1" t="s">
        <v>3315</v>
      </c>
      <c r="I371" s="19">
        <v>1585900</v>
      </c>
      <c r="J371" s="19" t="s">
        <v>1320</v>
      </c>
      <c r="K371" s="19">
        <v>175232</v>
      </c>
      <c r="L371" s="28">
        <v>45008</v>
      </c>
      <c r="M371" s="1" t="s">
        <v>1213</v>
      </c>
      <c r="N371" t="s">
        <v>1291</v>
      </c>
      <c r="P371" s="12">
        <f>VLOOKUP(I371,'ITEM#'!A:D,4,0)</f>
        <v>-70.62</v>
      </c>
      <c r="Q371" s="11"/>
      <c r="R371" s="13">
        <f t="shared" si="39"/>
        <v>1</v>
      </c>
      <c r="T371" s="47" t="s">
        <v>1289</v>
      </c>
    </row>
    <row r="372" spans="1:20" x14ac:dyDescent="0.25">
      <c r="A372" s="1" t="s">
        <v>3306</v>
      </c>
      <c r="B372" s="1" t="s">
        <v>3373</v>
      </c>
      <c r="C372" s="18">
        <v>45006</v>
      </c>
      <c r="D372" s="8">
        <v>-194.44</v>
      </c>
      <c r="E372" s="27">
        <v>-22.74</v>
      </c>
      <c r="F372" s="27">
        <v>-171.7</v>
      </c>
      <c r="G372" s="18">
        <v>45006</v>
      </c>
      <c r="H372" s="1" t="s">
        <v>3316</v>
      </c>
      <c r="I372" s="19">
        <v>1662421</v>
      </c>
      <c r="J372" s="19" t="s">
        <v>1300</v>
      </c>
      <c r="K372" s="19">
        <v>175232</v>
      </c>
      <c r="L372" s="28">
        <v>45008</v>
      </c>
      <c r="M372" s="1" t="s">
        <v>1213</v>
      </c>
      <c r="N372" t="s">
        <v>1301</v>
      </c>
      <c r="P372" s="12">
        <f>VLOOKUP(I372,'ITEM#'!A:D,4,0)</f>
        <v>-85.85</v>
      </c>
      <c r="Q372" s="11"/>
      <c r="R372" s="13">
        <f t="shared" si="39"/>
        <v>2</v>
      </c>
      <c r="T372" s="47" t="s">
        <v>1289</v>
      </c>
    </row>
    <row r="373" spans="1:20" x14ac:dyDescent="0.25">
      <c r="A373" s="1" t="s">
        <v>3306</v>
      </c>
      <c r="B373" s="1" t="s">
        <v>3374</v>
      </c>
      <c r="C373" s="18">
        <v>45006</v>
      </c>
      <c r="D373" s="8">
        <v>-64.47</v>
      </c>
      <c r="E373" s="27">
        <v>0</v>
      </c>
      <c r="F373" s="27">
        <v>-64.47</v>
      </c>
      <c r="G373" s="18">
        <v>45006</v>
      </c>
      <c r="H373" s="1" t="s">
        <v>3317</v>
      </c>
      <c r="I373" s="19">
        <v>1585797</v>
      </c>
      <c r="J373" s="19" t="s">
        <v>1305</v>
      </c>
      <c r="K373" s="19">
        <v>175232</v>
      </c>
      <c r="L373" s="28">
        <v>45008</v>
      </c>
      <c r="M373" s="1" t="s">
        <v>1213</v>
      </c>
      <c r="N373" t="s">
        <v>1291</v>
      </c>
      <c r="P373" s="12">
        <f>VLOOKUP(I373,'ITEM#'!A:D,4,0)</f>
        <v>-64.47</v>
      </c>
      <c r="Q373" s="11"/>
      <c r="R373" s="13">
        <f t="shared" si="39"/>
        <v>1</v>
      </c>
      <c r="T373" s="47" t="s">
        <v>1289</v>
      </c>
    </row>
    <row r="374" spans="1:20" x14ac:dyDescent="0.25">
      <c r="A374" s="1" t="s">
        <v>3306</v>
      </c>
      <c r="B374" s="1" t="s">
        <v>3375</v>
      </c>
      <c r="C374" s="18">
        <v>45006</v>
      </c>
      <c r="D374" s="8">
        <v>-194.44</v>
      </c>
      <c r="E374" s="27">
        <v>-22.74</v>
      </c>
      <c r="F374" s="27">
        <v>-171.7</v>
      </c>
      <c r="G374" s="18">
        <v>45006</v>
      </c>
      <c r="H374" s="1" t="s">
        <v>3318</v>
      </c>
      <c r="I374" s="19">
        <v>1662421</v>
      </c>
      <c r="J374" s="19" t="s">
        <v>1300</v>
      </c>
      <c r="K374" s="19">
        <v>175232</v>
      </c>
      <c r="L374" s="28">
        <v>45008</v>
      </c>
      <c r="M374" s="1" t="s">
        <v>1213</v>
      </c>
      <c r="N374" t="s">
        <v>1301</v>
      </c>
      <c r="P374" s="12">
        <f>VLOOKUP(I374,'ITEM#'!A:D,4,0)</f>
        <v>-85.85</v>
      </c>
      <c r="Q374" s="11"/>
      <c r="R374" s="13">
        <f t="shared" si="39"/>
        <v>2</v>
      </c>
      <c r="T374" s="47" t="s">
        <v>1289</v>
      </c>
    </row>
    <row r="375" spans="1:20" x14ac:dyDescent="0.25">
      <c r="A375" s="1" t="s">
        <v>3306</v>
      </c>
      <c r="B375" s="1" t="s">
        <v>3376</v>
      </c>
      <c r="C375" s="18">
        <v>45006</v>
      </c>
      <c r="D375" s="8">
        <v>-42.07</v>
      </c>
      <c r="E375" s="27">
        <v>0</v>
      </c>
      <c r="F375" s="27">
        <v>-42.07</v>
      </c>
      <c r="G375" s="18">
        <v>45006</v>
      </c>
      <c r="H375" s="1" t="s">
        <v>3319</v>
      </c>
      <c r="I375" s="19">
        <v>1514685</v>
      </c>
      <c r="J375" s="19" t="s">
        <v>1353</v>
      </c>
      <c r="K375" s="19">
        <v>175232</v>
      </c>
      <c r="L375" s="28">
        <v>45008</v>
      </c>
      <c r="M375" s="1" t="s">
        <v>1213</v>
      </c>
      <c r="N375" t="s">
        <v>1291</v>
      </c>
      <c r="P375" s="12">
        <f>VLOOKUP(I375,'ITEM#'!A:D,4,0)</f>
        <v>-42.07</v>
      </c>
      <c r="Q375" s="11"/>
      <c r="R375" s="13">
        <f t="shared" si="39"/>
        <v>1</v>
      </c>
      <c r="T375" s="47" t="s">
        <v>1289</v>
      </c>
    </row>
    <row r="376" spans="1:20" x14ac:dyDescent="0.25">
      <c r="A376" s="1" t="s">
        <v>3306</v>
      </c>
      <c r="B376" s="1" t="s">
        <v>3376</v>
      </c>
      <c r="C376" s="18">
        <v>45006</v>
      </c>
      <c r="D376" s="8">
        <v>-25.55</v>
      </c>
      <c r="E376" s="27"/>
      <c r="F376" s="27">
        <v>-25.55</v>
      </c>
      <c r="G376" s="18">
        <v>45006</v>
      </c>
      <c r="H376" s="1" t="s">
        <v>3319</v>
      </c>
      <c r="I376" s="19">
        <v>1516592</v>
      </c>
      <c r="J376" s="19" t="s">
        <v>1299</v>
      </c>
      <c r="K376" s="19">
        <v>175232</v>
      </c>
      <c r="L376" s="28">
        <v>45008</v>
      </c>
      <c r="M376" s="1" t="s">
        <v>1213</v>
      </c>
      <c r="N376" t="s">
        <v>1291</v>
      </c>
      <c r="P376" s="12">
        <f>VLOOKUP(I376,'ITEM#'!A:D,4,0)</f>
        <v>-25.55</v>
      </c>
      <c r="Q376" s="11"/>
      <c r="R376" s="13">
        <f t="shared" si="39"/>
        <v>1</v>
      </c>
      <c r="T376" s="47" t="s">
        <v>1289</v>
      </c>
    </row>
    <row r="377" spans="1:20" x14ac:dyDescent="0.25">
      <c r="A377" s="1" t="s">
        <v>3306</v>
      </c>
      <c r="B377" s="1" t="s">
        <v>3376</v>
      </c>
      <c r="C377" s="18">
        <v>45006</v>
      </c>
      <c r="D377" s="8">
        <v>-70.62</v>
      </c>
      <c r="E377" s="27"/>
      <c r="F377" s="27">
        <v>-70.62</v>
      </c>
      <c r="G377" s="18">
        <v>45006</v>
      </c>
      <c r="H377" s="1" t="s">
        <v>3319</v>
      </c>
      <c r="I377" s="19">
        <v>1585902</v>
      </c>
      <c r="J377" s="19" t="s">
        <v>1343</v>
      </c>
      <c r="K377" s="19">
        <v>175232</v>
      </c>
      <c r="L377" s="28">
        <v>45008</v>
      </c>
      <c r="M377" s="1" t="s">
        <v>1213</v>
      </c>
      <c r="N377" t="s">
        <v>1291</v>
      </c>
      <c r="P377" s="12">
        <f>VLOOKUP(I377,'ITEM#'!A:D,4,0)</f>
        <v>-70.62</v>
      </c>
      <c r="Q377" s="11"/>
      <c r="R377" s="13">
        <f t="shared" si="39"/>
        <v>1</v>
      </c>
      <c r="T377" s="47" t="s">
        <v>1289</v>
      </c>
    </row>
    <row r="378" spans="1:20" x14ac:dyDescent="0.25">
      <c r="A378" s="1" t="s">
        <v>3306</v>
      </c>
      <c r="B378" s="1" t="s">
        <v>3377</v>
      </c>
      <c r="C378" s="18">
        <v>45006</v>
      </c>
      <c r="D378" s="8">
        <v>-25.55</v>
      </c>
      <c r="E378" s="27">
        <v>0</v>
      </c>
      <c r="F378" s="27">
        <v>-25.55</v>
      </c>
      <c r="G378" s="18">
        <v>45006</v>
      </c>
      <c r="H378" s="1" t="s">
        <v>3320</v>
      </c>
      <c r="I378" s="19">
        <v>1516594</v>
      </c>
      <c r="J378" s="19" t="s">
        <v>1313</v>
      </c>
      <c r="K378" s="19">
        <v>175232</v>
      </c>
      <c r="L378" s="28">
        <v>45008</v>
      </c>
      <c r="M378" s="1" t="s">
        <v>1213</v>
      </c>
      <c r="N378" t="s">
        <v>1291</v>
      </c>
      <c r="P378" s="12">
        <f>VLOOKUP(I378,'ITEM#'!A:D,4,0)</f>
        <v>-25.55</v>
      </c>
      <c r="Q378" s="11"/>
      <c r="R378" s="13">
        <f t="shared" si="39"/>
        <v>1</v>
      </c>
      <c r="T378" s="47" t="s">
        <v>1289</v>
      </c>
    </row>
    <row r="379" spans="1:20" x14ac:dyDescent="0.25">
      <c r="A379" s="1" t="s">
        <v>3321</v>
      </c>
      <c r="B379" s="1" t="s">
        <v>3378</v>
      </c>
      <c r="C379" s="18">
        <v>45009</v>
      </c>
      <c r="D379" s="8">
        <v>-88.45</v>
      </c>
      <c r="E379" s="27">
        <v>-33.32</v>
      </c>
      <c r="F379" s="27">
        <v>-55.13</v>
      </c>
      <c r="G379" s="18">
        <v>45009</v>
      </c>
      <c r="H379" s="1" t="s">
        <v>3322</v>
      </c>
      <c r="I379" s="19">
        <v>1339333</v>
      </c>
      <c r="J379" s="19" t="s">
        <v>1337</v>
      </c>
      <c r="K379" s="19">
        <v>12214698</v>
      </c>
      <c r="L379" s="28">
        <v>45013</v>
      </c>
      <c r="M379" s="1" t="s">
        <v>187</v>
      </c>
      <c r="N379" t="s">
        <v>1301</v>
      </c>
      <c r="P379" s="12">
        <f>VLOOKUP(I379,'ITEM#'!A:D,4,0)</f>
        <v>-55.13</v>
      </c>
      <c r="Q379" s="11"/>
      <c r="R379" s="13">
        <f t="shared" si="39"/>
        <v>1</v>
      </c>
      <c r="T379" s="47" t="s">
        <v>1289</v>
      </c>
    </row>
    <row r="380" spans="1:20" x14ac:dyDescent="0.25">
      <c r="A380" s="1" t="s">
        <v>3321</v>
      </c>
      <c r="B380" s="1" t="s">
        <v>3379</v>
      </c>
      <c r="C380" s="18">
        <v>45009</v>
      </c>
      <c r="D380" s="8">
        <v>-81.23</v>
      </c>
      <c r="E380" s="27">
        <v>-26.1</v>
      </c>
      <c r="F380" s="27">
        <v>-55.13</v>
      </c>
      <c r="G380" s="18">
        <v>45009</v>
      </c>
      <c r="H380" s="1" t="s">
        <v>3323</v>
      </c>
      <c r="I380" s="19">
        <v>1339333</v>
      </c>
      <c r="J380" s="19" t="s">
        <v>1337</v>
      </c>
      <c r="K380" s="19">
        <v>12214698</v>
      </c>
      <c r="L380" s="28">
        <v>45013</v>
      </c>
      <c r="M380" s="1" t="s">
        <v>187</v>
      </c>
      <c r="N380" t="s">
        <v>1301</v>
      </c>
      <c r="P380" s="12">
        <f>VLOOKUP(I380,'ITEM#'!A:D,4,0)</f>
        <v>-55.13</v>
      </c>
      <c r="Q380" s="11"/>
      <c r="R380" s="13">
        <f t="shared" si="39"/>
        <v>1</v>
      </c>
      <c r="T380" s="47" t="s">
        <v>1289</v>
      </c>
    </row>
    <row r="381" spans="1:20" x14ac:dyDescent="0.25">
      <c r="A381" s="1" t="s">
        <v>3321</v>
      </c>
      <c r="B381" s="1" t="s">
        <v>3380</v>
      </c>
      <c r="C381" s="18">
        <v>45011</v>
      </c>
      <c r="D381" s="8">
        <v>-42.07</v>
      </c>
      <c r="E381" s="27">
        <v>0</v>
      </c>
      <c r="F381" s="27">
        <v>-42.07</v>
      </c>
      <c r="G381" s="18">
        <v>45011</v>
      </c>
      <c r="H381" s="1" t="s">
        <v>3324</v>
      </c>
      <c r="I381" s="19">
        <v>1514691</v>
      </c>
      <c r="J381" s="19" t="s">
        <v>1293</v>
      </c>
      <c r="K381" s="19">
        <v>175237</v>
      </c>
      <c r="L381" s="28">
        <v>45013</v>
      </c>
      <c r="M381" s="1" t="s">
        <v>1213</v>
      </c>
      <c r="N381" t="s">
        <v>1291</v>
      </c>
      <c r="P381" s="12">
        <f>VLOOKUP(I381,'ITEM#'!A:D,4,0)</f>
        <v>-42.07</v>
      </c>
      <c r="Q381" s="11"/>
      <c r="R381" s="13">
        <f t="shared" si="39"/>
        <v>1</v>
      </c>
      <c r="T381" s="47" t="s">
        <v>1289</v>
      </c>
    </row>
    <row r="382" spans="1:20" x14ac:dyDescent="0.25">
      <c r="A382" s="1" t="s">
        <v>3321</v>
      </c>
      <c r="B382" s="1" t="s">
        <v>3381</v>
      </c>
      <c r="C382" s="18">
        <v>45010</v>
      </c>
      <c r="D382" s="8">
        <v>-88.35</v>
      </c>
      <c r="E382" s="27">
        <v>-11</v>
      </c>
      <c r="F382" s="27">
        <v>-77.349999999999994</v>
      </c>
      <c r="G382" s="18">
        <v>45010</v>
      </c>
      <c r="H382" s="1" t="s">
        <v>3325</v>
      </c>
      <c r="I382" s="19">
        <v>1662420</v>
      </c>
      <c r="J382" s="19" t="s">
        <v>1318</v>
      </c>
      <c r="K382" s="19">
        <v>175237</v>
      </c>
      <c r="L382" s="28">
        <v>45013</v>
      </c>
      <c r="M382" s="1" t="s">
        <v>1213</v>
      </c>
      <c r="N382" t="s">
        <v>1301</v>
      </c>
      <c r="P382" s="12">
        <f>VLOOKUP(I382,'ITEM#'!A:D,4,0)</f>
        <v>-77.349999999999994</v>
      </c>
      <c r="Q382" s="11"/>
      <c r="R382" s="13">
        <f t="shared" si="39"/>
        <v>1</v>
      </c>
      <c r="T382" s="47" t="s">
        <v>1289</v>
      </c>
    </row>
    <row r="383" spans="1:20" x14ac:dyDescent="0.25">
      <c r="A383" s="1" t="s">
        <v>3321</v>
      </c>
      <c r="B383" s="1" t="s">
        <v>3382</v>
      </c>
      <c r="C383" s="18">
        <v>45011</v>
      </c>
      <c r="D383" s="8">
        <v>-141.24</v>
      </c>
      <c r="E383" s="27">
        <v>0</v>
      </c>
      <c r="F383" s="27">
        <v>-141.24</v>
      </c>
      <c r="G383" s="18">
        <v>45011</v>
      </c>
      <c r="H383" s="1" t="s">
        <v>3326</v>
      </c>
      <c r="I383" s="19">
        <v>1585799</v>
      </c>
      <c r="J383" s="19" t="s">
        <v>1292</v>
      </c>
      <c r="K383" s="19">
        <v>175237</v>
      </c>
      <c r="L383" s="28">
        <v>45013</v>
      </c>
      <c r="M383" s="1" t="s">
        <v>1213</v>
      </c>
      <c r="N383" t="s">
        <v>1291</v>
      </c>
      <c r="P383" s="12">
        <f>VLOOKUP(I383,'ITEM#'!A:D,4,0)</f>
        <v>-70.62</v>
      </c>
      <c r="Q383" s="11"/>
      <c r="R383" s="13">
        <f t="shared" si="39"/>
        <v>2</v>
      </c>
      <c r="T383" s="47" t="s">
        <v>1289</v>
      </c>
    </row>
    <row r="384" spans="1:20" x14ac:dyDescent="0.25">
      <c r="A384" s="1" t="s">
        <v>3321</v>
      </c>
      <c r="B384" s="1" t="s">
        <v>3383</v>
      </c>
      <c r="C384" s="18">
        <v>45011</v>
      </c>
      <c r="D384" s="8">
        <v>-64.47</v>
      </c>
      <c r="E384" s="27">
        <v>0</v>
      </c>
      <c r="F384" s="27">
        <v>-64.47</v>
      </c>
      <c r="G384" s="18">
        <v>45011</v>
      </c>
      <c r="H384" s="1" t="s">
        <v>3327</v>
      </c>
      <c r="I384" s="19">
        <v>1585797</v>
      </c>
      <c r="J384" s="19" t="s">
        <v>1305</v>
      </c>
      <c r="K384" s="19">
        <v>175237</v>
      </c>
      <c r="L384" s="28">
        <v>45013</v>
      </c>
      <c r="M384" s="1" t="s">
        <v>1213</v>
      </c>
      <c r="N384" t="s">
        <v>1291</v>
      </c>
      <c r="P384" s="12">
        <f>VLOOKUP(I384,'ITEM#'!A:D,4,0)</f>
        <v>-64.47</v>
      </c>
      <c r="Q384" s="11"/>
      <c r="R384" s="13">
        <f t="shared" si="39"/>
        <v>1</v>
      </c>
      <c r="T384" s="47" t="s">
        <v>1289</v>
      </c>
    </row>
    <row r="385" spans="1:20" x14ac:dyDescent="0.25">
      <c r="A385" s="1" t="s">
        <v>3321</v>
      </c>
      <c r="B385" s="1" t="s">
        <v>3384</v>
      </c>
      <c r="C385" s="18">
        <v>45011</v>
      </c>
      <c r="D385" s="8">
        <v>-64.47</v>
      </c>
      <c r="E385" s="27">
        <v>0</v>
      </c>
      <c r="F385" s="27">
        <v>-64.47</v>
      </c>
      <c r="G385" s="18">
        <v>45011</v>
      </c>
      <c r="H385" s="1" t="s">
        <v>3328</v>
      </c>
      <c r="I385" s="19">
        <v>1585793</v>
      </c>
      <c r="J385" s="19" t="s">
        <v>1323</v>
      </c>
      <c r="K385" s="19">
        <v>175237</v>
      </c>
      <c r="L385" s="28">
        <v>45013</v>
      </c>
      <c r="M385" s="1" t="s">
        <v>1213</v>
      </c>
      <c r="N385" t="s">
        <v>1291</v>
      </c>
      <c r="P385" s="12">
        <f>VLOOKUP(I385,'ITEM#'!A:D,4,0)</f>
        <v>-64.47</v>
      </c>
      <c r="Q385" s="11"/>
      <c r="R385" s="13">
        <f t="shared" si="39"/>
        <v>1</v>
      </c>
      <c r="T385" s="47" t="s">
        <v>1289</v>
      </c>
    </row>
    <row r="386" spans="1:20" x14ac:dyDescent="0.25">
      <c r="A386" s="1" t="s">
        <v>3321</v>
      </c>
      <c r="B386" s="1" t="s">
        <v>3385</v>
      </c>
      <c r="C386" s="18">
        <v>45009</v>
      </c>
      <c r="D386" s="8">
        <v>-64.47</v>
      </c>
      <c r="E386" s="27">
        <v>0</v>
      </c>
      <c r="F386" s="27">
        <v>-64.47</v>
      </c>
      <c r="G386" s="18">
        <v>45009</v>
      </c>
      <c r="H386" s="1" t="s">
        <v>3329</v>
      </c>
      <c r="I386" s="19">
        <v>1585793</v>
      </c>
      <c r="J386" s="19" t="s">
        <v>1323</v>
      </c>
      <c r="K386" s="19">
        <v>175237</v>
      </c>
      <c r="L386" s="28">
        <v>45013</v>
      </c>
      <c r="M386" s="1" t="s">
        <v>1213</v>
      </c>
      <c r="N386" t="s">
        <v>1291</v>
      </c>
      <c r="P386" s="12">
        <f>VLOOKUP(I386,'ITEM#'!A:D,4,0)</f>
        <v>-64.47</v>
      </c>
      <c r="Q386" s="11"/>
      <c r="R386" s="13">
        <f t="shared" si="39"/>
        <v>1</v>
      </c>
      <c r="T386" s="47" t="s">
        <v>1289</v>
      </c>
    </row>
    <row r="387" spans="1:20" x14ac:dyDescent="0.25">
      <c r="A387" s="1" t="s">
        <v>3321</v>
      </c>
      <c r="B387" s="1" t="s">
        <v>3386</v>
      </c>
      <c r="C387" s="18">
        <v>45009</v>
      </c>
      <c r="D387" s="8">
        <v>-70.62</v>
      </c>
      <c r="E387" s="27">
        <v>0</v>
      </c>
      <c r="F387" s="27">
        <v>-70.62</v>
      </c>
      <c r="G387" s="18">
        <v>45009</v>
      </c>
      <c r="H387" s="1" t="s">
        <v>3330</v>
      </c>
      <c r="I387" s="19">
        <v>1585902</v>
      </c>
      <c r="J387" s="19" t="s">
        <v>1343</v>
      </c>
      <c r="K387" s="19">
        <v>175237</v>
      </c>
      <c r="L387" s="28">
        <v>45013</v>
      </c>
      <c r="M387" s="1" t="s">
        <v>1213</v>
      </c>
      <c r="N387" t="s">
        <v>1291</v>
      </c>
      <c r="P387" s="12">
        <f>VLOOKUP(I387,'ITEM#'!A:D,4,0)</f>
        <v>-70.62</v>
      </c>
      <c r="Q387" s="11"/>
      <c r="R387" s="13">
        <f t="shared" si="39"/>
        <v>1</v>
      </c>
      <c r="T387" s="47" t="s">
        <v>1289</v>
      </c>
    </row>
    <row r="388" spans="1:20" x14ac:dyDescent="0.25">
      <c r="A388" s="1" t="s">
        <v>3321</v>
      </c>
      <c r="B388" s="1" t="s">
        <v>3387</v>
      </c>
      <c r="C388" s="18">
        <v>45009</v>
      </c>
      <c r="D388" s="8">
        <v>-97.22</v>
      </c>
      <c r="E388" s="27">
        <v>-11.37</v>
      </c>
      <c r="F388" s="27">
        <v>-85.85</v>
      </c>
      <c r="G388" s="18">
        <v>45009</v>
      </c>
      <c r="H388" s="1" t="s">
        <v>3331</v>
      </c>
      <c r="I388" s="19">
        <v>1662421</v>
      </c>
      <c r="J388" s="19" t="s">
        <v>1300</v>
      </c>
      <c r="K388" s="19">
        <v>175237</v>
      </c>
      <c r="L388" s="28">
        <v>45013</v>
      </c>
      <c r="M388" s="1" t="s">
        <v>1213</v>
      </c>
      <c r="N388" t="s">
        <v>1301</v>
      </c>
      <c r="P388" s="12">
        <f>VLOOKUP(I388,'ITEM#'!A:D,4,0)</f>
        <v>-85.85</v>
      </c>
      <c r="Q388" s="11"/>
      <c r="R388" s="13">
        <f t="shared" si="39"/>
        <v>1</v>
      </c>
      <c r="T388" s="47" t="s">
        <v>1289</v>
      </c>
    </row>
    <row r="389" spans="1:20" x14ac:dyDescent="0.25">
      <c r="A389" s="1" t="s">
        <v>3321</v>
      </c>
      <c r="B389" s="1" t="s">
        <v>3388</v>
      </c>
      <c r="C389" s="18">
        <v>45009</v>
      </c>
      <c r="D389" s="8">
        <v>-64.47</v>
      </c>
      <c r="E389" s="27">
        <v>0</v>
      </c>
      <c r="F389" s="27">
        <v>-64.47</v>
      </c>
      <c r="G389" s="18">
        <v>45009</v>
      </c>
      <c r="H389" s="1" t="s">
        <v>3332</v>
      </c>
      <c r="I389" s="19">
        <v>1585793</v>
      </c>
      <c r="J389" s="19" t="s">
        <v>1323</v>
      </c>
      <c r="K389" s="19">
        <v>175237</v>
      </c>
      <c r="L389" s="28">
        <v>45013</v>
      </c>
      <c r="M389" s="1" t="s">
        <v>1213</v>
      </c>
      <c r="N389" t="s">
        <v>1291</v>
      </c>
      <c r="P389" s="12">
        <f>VLOOKUP(I389,'ITEM#'!A:D,4,0)</f>
        <v>-64.47</v>
      </c>
      <c r="Q389" s="11"/>
      <c r="R389" s="13">
        <f t="shared" si="39"/>
        <v>1</v>
      </c>
      <c r="T389" s="47" t="s">
        <v>1289</v>
      </c>
    </row>
    <row r="390" spans="1:20" x14ac:dyDescent="0.25">
      <c r="A390" s="1" t="s">
        <v>3321</v>
      </c>
      <c r="B390" s="1" t="s">
        <v>3389</v>
      </c>
      <c r="C390" s="18">
        <v>45009</v>
      </c>
      <c r="D390" s="8">
        <v>-39</v>
      </c>
      <c r="E390" s="27">
        <v>0</v>
      </c>
      <c r="F390" s="27">
        <v>-39</v>
      </c>
      <c r="G390" s="18">
        <v>45009</v>
      </c>
      <c r="H390" s="1" t="s">
        <v>3333</v>
      </c>
      <c r="I390" s="19">
        <v>1529947</v>
      </c>
      <c r="J390" s="19" t="s">
        <v>1294</v>
      </c>
      <c r="K390" s="19">
        <v>175237</v>
      </c>
      <c r="L390" s="28">
        <v>45013</v>
      </c>
      <c r="M390" s="1" t="s">
        <v>1213</v>
      </c>
      <c r="N390" t="s">
        <v>1291</v>
      </c>
      <c r="P390" s="12">
        <f>VLOOKUP(I390,'ITEM#'!A:D,4,0)</f>
        <v>-39</v>
      </c>
      <c r="Q390" s="11"/>
      <c r="R390" s="13">
        <f t="shared" si="39"/>
        <v>1</v>
      </c>
      <c r="T390" s="47" t="s">
        <v>1289</v>
      </c>
    </row>
    <row r="391" spans="1:20" x14ac:dyDescent="0.25">
      <c r="A391" s="1" t="s">
        <v>3321</v>
      </c>
      <c r="B391" s="1" t="s">
        <v>3390</v>
      </c>
      <c r="C391" s="18">
        <v>45010</v>
      </c>
      <c r="D391" s="8">
        <v>-25.55</v>
      </c>
      <c r="E391" s="27">
        <v>0</v>
      </c>
      <c r="F391" s="27">
        <v>-25.55</v>
      </c>
      <c r="G391" s="18">
        <v>45010</v>
      </c>
      <c r="H391" s="1" t="s">
        <v>3334</v>
      </c>
      <c r="I391" s="19">
        <v>1516597</v>
      </c>
      <c r="J391" s="19" t="s">
        <v>1303</v>
      </c>
      <c r="K391" s="19">
        <v>175237</v>
      </c>
      <c r="L391" s="28">
        <v>45013</v>
      </c>
      <c r="M391" s="1" t="s">
        <v>1213</v>
      </c>
      <c r="N391" t="s">
        <v>1291</v>
      </c>
      <c r="P391" s="12">
        <f>VLOOKUP(I391,'ITEM#'!A:D,4,0)</f>
        <v>-25.55</v>
      </c>
      <c r="Q391" s="11"/>
      <c r="R391" s="13">
        <f t="shared" si="39"/>
        <v>1</v>
      </c>
      <c r="T391" s="47" t="s">
        <v>1289</v>
      </c>
    </row>
    <row r="392" spans="1:20" x14ac:dyDescent="0.25">
      <c r="A392" s="1" t="s">
        <v>3321</v>
      </c>
      <c r="B392" s="1" t="s">
        <v>3390</v>
      </c>
      <c r="C392" s="18">
        <v>45010</v>
      </c>
      <c r="D392" s="8">
        <v>-78</v>
      </c>
      <c r="E392" s="27"/>
      <c r="F392" s="27">
        <v>-78</v>
      </c>
      <c r="G392" s="18">
        <v>45010</v>
      </c>
      <c r="H392" s="1" t="s">
        <v>3334</v>
      </c>
      <c r="I392" s="19">
        <v>1529947</v>
      </c>
      <c r="J392" s="19" t="s">
        <v>1294</v>
      </c>
      <c r="K392" s="19">
        <v>175237</v>
      </c>
      <c r="L392" s="28">
        <v>45013</v>
      </c>
      <c r="M392" s="1" t="s">
        <v>1213</v>
      </c>
      <c r="N392" t="s">
        <v>1291</v>
      </c>
      <c r="P392" s="12">
        <f>VLOOKUP(I392,'ITEM#'!A:D,4,0)</f>
        <v>-39</v>
      </c>
      <c r="Q392" s="11"/>
      <c r="R392" s="13">
        <f t="shared" si="39"/>
        <v>2</v>
      </c>
      <c r="T392" s="47" t="s">
        <v>1289</v>
      </c>
    </row>
    <row r="393" spans="1:20" x14ac:dyDescent="0.25">
      <c r="A393" s="1" t="s">
        <v>3321</v>
      </c>
      <c r="B393" s="1" t="s">
        <v>3390</v>
      </c>
      <c r="C393" s="18">
        <v>45010</v>
      </c>
      <c r="D393" s="8">
        <v>-64.47</v>
      </c>
      <c r="E393" s="27"/>
      <c r="F393" s="27">
        <v>-64.47</v>
      </c>
      <c r="G393" s="18">
        <v>45010</v>
      </c>
      <c r="H393" s="1" t="s">
        <v>3334</v>
      </c>
      <c r="I393" s="19">
        <v>1585797</v>
      </c>
      <c r="J393" s="19" t="s">
        <v>1305</v>
      </c>
      <c r="K393" s="19">
        <v>175237</v>
      </c>
      <c r="L393" s="28">
        <v>45013</v>
      </c>
      <c r="M393" s="1" t="s">
        <v>1213</v>
      </c>
      <c r="N393" t="s">
        <v>1291</v>
      </c>
      <c r="P393" s="12">
        <f>VLOOKUP(I393,'ITEM#'!A:D,4,0)</f>
        <v>-64.47</v>
      </c>
      <c r="Q393" s="11"/>
      <c r="R393" s="13">
        <f t="shared" si="39"/>
        <v>1</v>
      </c>
      <c r="T393" s="47" t="s">
        <v>1289</v>
      </c>
    </row>
    <row r="394" spans="1:20" x14ac:dyDescent="0.25">
      <c r="A394" s="1" t="s">
        <v>3321</v>
      </c>
      <c r="B394" s="1" t="s">
        <v>3391</v>
      </c>
      <c r="C394" s="18">
        <v>45010</v>
      </c>
      <c r="D394" s="8">
        <v>-237.14</v>
      </c>
      <c r="E394" s="27">
        <v>-10.44</v>
      </c>
      <c r="F394" s="27">
        <v>-31.6</v>
      </c>
      <c r="G394" s="18">
        <v>45010</v>
      </c>
      <c r="H394" s="1" t="s">
        <v>3335</v>
      </c>
      <c r="I394" s="19">
        <v>1540787</v>
      </c>
      <c r="J394" s="19" t="s">
        <v>1341</v>
      </c>
      <c r="K394" s="19">
        <v>175237</v>
      </c>
      <c r="L394" s="28">
        <v>45013</v>
      </c>
      <c r="M394" s="1" t="s">
        <v>1213</v>
      </c>
      <c r="N394" t="s">
        <v>1298</v>
      </c>
      <c r="P394" s="12">
        <f>VLOOKUP(I394,'ITEM#'!A:D,4,0)</f>
        <v>-31.6</v>
      </c>
      <c r="Q394" s="11"/>
      <c r="R394" s="13">
        <f t="shared" si="39"/>
        <v>1</v>
      </c>
      <c r="T394" s="47" t="s">
        <v>1289</v>
      </c>
    </row>
    <row r="395" spans="1:20" x14ac:dyDescent="0.25">
      <c r="A395" s="1" t="s">
        <v>3321</v>
      </c>
      <c r="B395" s="1" t="s">
        <v>3391</v>
      </c>
      <c r="C395" s="18">
        <v>45010</v>
      </c>
      <c r="D395" s="8"/>
      <c r="E395" s="27">
        <v>-21.1</v>
      </c>
      <c r="F395" s="27">
        <v>-171.7</v>
      </c>
      <c r="G395" s="18">
        <v>45010</v>
      </c>
      <c r="H395" s="1" t="s">
        <v>3335</v>
      </c>
      <c r="I395" s="19">
        <v>1662422</v>
      </c>
      <c r="J395" s="19" t="s">
        <v>1327</v>
      </c>
      <c r="K395" s="19">
        <v>175237</v>
      </c>
      <c r="L395" s="28">
        <v>45013</v>
      </c>
      <c r="M395" s="1" t="s">
        <v>1213</v>
      </c>
      <c r="N395" t="s">
        <v>1301</v>
      </c>
      <c r="P395" s="12">
        <f>VLOOKUP(I395,'ITEM#'!A:D,4,0)</f>
        <v>-85.85</v>
      </c>
      <c r="Q395" s="11"/>
      <c r="R395" s="13">
        <f t="shared" si="39"/>
        <v>2</v>
      </c>
      <c r="T395" s="47" t="s">
        <v>1289</v>
      </c>
    </row>
    <row r="396" spans="1:20" x14ac:dyDescent="0.25">
      <c r="A396" s="1" t="s">
        <v>3321</v>
      </c>
      <c r="B396" s="1" t="s">
        <v>3392</v>
      </c>
      <c r="C396" s="18">
        <v>45009</v>
      </c>
      <c r="D396" s="8">
        <v>-25.55</v>
      </c>
      <c r="E396" s="27">
        <v>0</v>
      </c>
      <c r="F396" s="27">
        <v>-25.55</v>
      </c>
      <c r="G396" s="18">
        <v>45009</v>
      </c>
      <c r="H396" s="1" t="s">
        <v>3336</v>
      </c>
      <c r="I396" s="19">
        <v>1516594</v>
      </c>
      <c r="J396" s="19" t="s">
        <v>1313</v>
      </c>
      <c r="K396" s="19">
        <v>175237</v>
      </c>
      <c r="L396" s="28">
        <v>45013</v>
      </c>
      <c r="M396" s="1" t="s">
        <v>1213</v>
      </c>
      <c r="N396" t="s">
        <v>1291</v>
      </c>
      <c r="P396" s="12">
        <f>VLOOKUP(I396,'ITEM#'!A:D,4,0)</f>
        <v>-25.55</v>
      </c>
      <c r="Q396" s="11"/>
      <c r="R396" s="13">
        <f t="shared" si="39"/>
        <v>1</v>
      </c>
      <c r="T396" s="47" t="s">
        <v>1289</v>
      </c>
    </row>
    <row r="397" spans="1:20" x14ac:dyDescent="0.25">
      <c r="A397" s="1" t="s">
        <v>3321</v>
      </c>
      <c r="B397" s="1" t="s">
        <v>3392</v>
      </c>
      <c r="C397" s="18">
        <v>45009</v>
      </c>
      <c r="D397" s="8">
        <v>-39</v>
      </c>
      <c r="E397" s="27"/>
      <c r="F397" s="27">
        <v>-39</v>
      </c>
      <c r="G397" s="18">
        <v>45009</v>
      </c>
      <c r="H397" s="1" t="s">
        <v>3336</v>
      </c>
      <c r="I397" s="19">
        <v>1529947</v>
      </c>
      <c r="J397" s="19" t="s">
        <v>1294</v>
      </c>
      <c r="K397" s="19">
        <v>175237</v>
      </c>
      <c r="L397" s="28">
        <v>45013</v>
      </c>
      <c r="M397" s="1" t="s">
        <v>1213</v>
      </c>
      <c r="N397" t="s">
        <v>1291</v>
      </c>
      <c r="P397" s="12">
        <f>VLOOKUP(I397,'ITEM#'!A:D,4,0)</f>
        <v>-39</v>
      </c>
      <c r="Q397" s="11"/>
      <c r="R397" s="13">
        <f t="shared" si="39"/>
        <v>1</v>
      </c>
      <c r="T397" s="47" t="s">
        <v>1289</v>
      </c>
    </row>
    <row r="398" spans="1:20" x14ac:dyDescent="0.25">
      <c r="A398" s="1" t="s">
        <v>3321</v>
      </c>
      <c r="B398" s="1" t="s">
        <v>3393</v>
      </c>
      <c r="C398" s="18">
        <v>45009</v>
      </c>
      <c r="D398" s="8">
        <v>-25.55</v>
      </c>
      <c r="E398" s="27">
        <v>0</v>
      </c>
      <c r="F398" s="27">
        <v>-25.55</v>
      </c>
      <c r="G398" s="18">
        <v>45009</v>
      </c>
      <c r="H398" s="1" t="s">
        <v>3337</v>
      </c>
      <c r="I398" s="19">
        <v>1516594</v>
      </c>
      <c r="J398" s="19" t="s">
        <v>1313</v>
      </c>
      <c r="K398" s="19">
        <v>175237</v>
      </c>
      <c r="L398" s="28">
        <v>45013</v>
      </c>
      <c r="M398" s="1" t="s">
        <v>1213</v>
      </c>
      <c r="N398" t="s">
        <v>1291</v>
      </c>
      <c r="P398" s="12">
        <f>VLOOKUP(I398,'ITEM#'!A:D,4,0)</f>
        <v>-25.55</v>
      </c>
      <c r="Q398" s="11"/>
      <c r="R398" s="13">
        <f t="shared" si="39"/>
        <v>1</v>
      </c>
      <c r="T398" s="47" t="s">
        <v>1289</v>
      </c>
    </row>
    <row r="399" spans="1:20" x14ac:dyDescent="0.25">
      <c r="A399" s="1" t="s">
        <v>3321</v>
      </c>
      <c r="B399" s="1" t="s">
        <v>3393</v>
      </c>
      <c r="C399" s="18">
        <v>45009</v>
      </c>
      <c r="D399" s="8">
        <v>-39</v>
      </c>
      <c r="E399" s="27"/>
      <c r="F399" s="27">
        <v>-39</v>
      </c>
      <c r="G399" s="18">
        <v>45009</v>
      </c>
      <c r="H399" s="1" t="s">
        <v>3337</v>
      </c>
      <c r="I399" s="19">
        <v>1529947</v>
      </c>
      <c r="J399" s="19" t="s">
        <v>1294</v>
      </c>
      <c r="K399" s="19">
        <v>175237</v>
      </c>
      <c r="L399" s="28">
        <v>45013</v>
      </c>
      <c r="M399" s="1" t="s">
        <v>1213</v>
      </c>
      <c r="N399" t="s">
        <v>1291</v>
      </c>
      <c r="P399" s="12">
        <f>VLOOKUP(I399,'ITEM#'!A:D,4,0)</f>
        <v>-39</v>
      </c>
      <c r="Q399" s="11"/>
      <c r="R399" s="13">
        <f t="shared" ref="R399:R446" si="40">F399/P399</f>
        <v>1</v>
      </c>
      <c r="T399" s="47" t="s">
        <v>1289</v>
      </c>
    </row>
    <row r="400" spans="1:20" x14ac:dyDescent="0.25">
      <c r="A400" s="1" t="s">
        <v>3321</v>
      </c>
      <c r="B400" s="1" t="s">
        <v>3394</v>
      </c>
      <c r="C400" s="18">
        <v>45009</v>
      </c>
      <c r="D400" s="8">
        <v>-174.54</v>
      </c>
      <c r="E400" s="27">
        <v>-9.93</v>
      </c>
      <c r="F400" s="27">
        <v>-28.15</v>
      </c>
      <c r="G400" s="18">
        <v>45009</v>
      </c>
      <c r="H400" s="1" t="s">
        <v>3338</v>
      </c>
      <c r="I400" s="19">
        <v>1540780</v>
      </c>
      <c r="J400" s="19" t="s">
        <v>1334</v>
      </c>
      <c r="K400" s="19">
        <v>175237</v>
      </c>
      <c r="L400" s="28">
        <v>45013</v>
      </c>
      <c r="M400" s="1" t="s">
        <v>1213</v>
      </c>
      <c r="N400" t="s">
        <v>1298</v>
      </c>
      <c r="P400" s="12">
        <f>VLOOKUP(I400,'ITEM#'!A:D,4,0)</f>
        <v>-28.15</v>
      </c>
      <c r="Q400" s="11"/>
      <c r="R400" s="13">
        <f t="shared" si="40"/>
        <v>1</v>
      </c>
      <c r="T400" s="47" t="s">
        <v>1289</v>
      </c>
    </row>
    <row r="401" spans="1:20" x14ac:dyDescent="0.25">
      <c r="A401" s="1" t="s">
        <v>3321</v>
      </c>
      <c r="B401" s="1" t="s">
        <v>3394</v>
      </c>
      <c r="C401" s="18">
        <v>45009</v>
      </c>
      <c r="D401" s="8"/>
      <c r="E401" s="27">
        <v>-9.93</v>
      </c>
      <c r="F401" s="27">
        <v>-28.15</v>
      </c>
      <c r="G401" s="18">
        <v>45009</v>
      </c>
      <c r="H401" s="1" t="s">
        <v>3338</v>
      </c>
      <c r="I401" s="19">
        <v>1540781</v>
      </c>
      <c r="J401" s="19" t="s">
        <v>1308</v>
      </c>
      <c r="K401" s="19">
        <v>175237</v>
      </c>
      <c r="L401" s="28">
        <v>45013</v>
      </c>
      <c r="M401" s="1" t="s">
        <v>1213</v>
      </c>
      <c r="N401" t="s">
        <v>1298</v>
      </c>
      <c r="P401" s="12">
        <f>VLOOKUP(I401,'ITEM#'!A:D,4,0)</f>
        <v>-28.15</v>
      </c>
      <c r="Q401" s="11"/>
      <c r="R401" s="13">
        <f t="shared" si="40"/>
        <v>1</v>
      </c>
      <c r="T401" s="47" t="s">
        <v>1289</v>
      </c>
    </row>
    <row r="402" spans="1:20" x14ac:dyDescent="0.25">
      <c r="A402" s="1" t="s">
        <v>3321</v>
      </c>
      <c r="B402" s="1" t="s">
        <v>3394</v>
      </c>
      <c r="C402" s="18">
        <v>45009</v>
      </c>
      <c r="D402" s="8"/>
      <c r="E402" s="27">
        <v>-10.55</v>
      </c>
      <c r="F402" s="27">
        <v>-85.85</v>
      </c>
      <c r="G402" s="18">
        <v>45009</v>
      </c>
      <c r="H402" s="1" t="s">
        <v>3338</v>
      </c>
      <c r="I402" s="19">
        <v>1662422</v>
      </c>
      <c r="J402" s="19" t="s">
        <v>1327</v>
      </c>
      <c r="K402" s="19">
        <v>175237</v>
      </c>
      <c r="L402" s="28">
        <v>45013</v>
      </c>
      <c r="M402" s="1" t="s">
        <v>1213</v>
      </c>
      <c r="N402" t="s">
        <v>1301</v>
      </c>
      <c r="P402" s="12">
        <f>VLOOKUP(I402,'ITEM#'!A:D,4,0)</f>
        <v>-85.85</v>
      </c>
      <c r="Q402" s="11"/>
      <c r="R402" s="13">
        <f t="shared" si="40"/>
        <v>1</v>
      </c>
      <c r="T402" s="47" t="s">
        <v>1289</v>
      </c>
    </row>
    <row r="403" spans="1:20" x14ac:dyDescent="0.25">
      <c r="A403" s="1" t="s">
        <v>3321</v>
      </c>
      <c r="B403" s="1" t="s">
        <v>3395</v>
      </c>
      <c r="C403" s="18">
        <v>45010</v>
      </c>
      <c r="D403" s="8">
        <v>-64.47</v>
      </c>
      <c r="E403" s="27">
        <v>0</v>
      </c>
      <c r="F403" s="27">
        <v>-64.47</v>
      </c>
      <c r="G403" s="18">
        <v>45010</v>
      </c>
      <c r="H403" s="1" t="s">
        <v>3339</v>
      </c>
      <c r="I403" s="19">
        <v>1585796</v>
      </c>
      <c r="J403" s="19" t="s">
        <v>1309</v>
      </c>
      <c r="K403" s="19">
        <v>175237</v>
      </c>
      <c r="L403" s="28">
        <v>45013</v>
      </c>
      <c r="M403" s="1" t="s">
        <v>1213</v>
      </c>
      <c r="N403" t="s">
        <v>1291</v>
      </c>
      <c r="P403" s="12">
        <f>VLOOKUP(I403,'ITEM#'!A:D,4,0)</f>
        <v>-64.47</v>
      </c>
      <c r="Q403" s="11"/>
      <c r="R403" s="13">
        <f t="shared" si="40"/>
        <v>1</v>
      </c>
      <c r="T403" s="47" t="s">
        <v>1289</v>
      </c>
    </row>
    <row r="404" spans="1:20" x14ac:dyDescent="0.25">
      <c r="A404" s="1" t="s">
        <v>3340</v>
      </c>
      <c r="B404" s="1" t="s">
        <v>3396</v>
      </c>
      <c r="C404" s="18">
        <v>45008</v>
      </c>
      <c r="D404" s="8">
        <v>-39</v>
      </c>
      <c r="E404" s="27">
        <v>0</v>
      </c>
      <c r="F404" s="27">
        <v>-39</v>
      </c>
      <c r="G404" s="18">
        <v>45008</v>
      </c>
      <c r="H404" s="1" t="s">
        <v>3341</v>
      </c>
      <c r="I404" s="19">
        <v>1529946</v>
      </c>
      <c r="J404" s="19" t="s">
        <v>1306</v>
      </c>
      <c r="K404" s="19">
        <v>175242</v>
      </c>
      <c r="L404" s="28">
        <v>45012</v>
      </c>
      <c r="M404" s="1" t="s">
        <v>1213</v>
      </c>
      <c r="N404" t="s">
        <v>1291</v>
      </c>
      <c r="P404" s="12">
        <f>VLOOKUP(I404,'ITEM#'!A:D,4,0)</f>
        <v>-39</v>
      </c>
      <c r="Q404" s="11"/>
      <c r="R404" s="13">
        <f t="shared" si="40"/>
        <v>1</v>
      </c>
      <c r="T404" s="47" t="s">
        <v>1289</v>
      </c>
    </row>
    <row r="405" spans="1:20" x14ac:dyDescent="0.25">
      <c r="A405" s="1" t="s">
        <v>3340</v>
      </c>
      <c r="B405" s="1" t="s">
        <v>3397</v>
      </c>
      <c r="C405" s="18">
        <v>45008</v>
      </c>
      <c r="D405" s="8">
        <v>-25.55</v>
      </c>
      <c r="E405" s="27">
        <v>0</v>
      </c>
      <c r="F405" s="27">
        <v>-25.55</v>
      </c>
      <c r="G405" s="18">
        <v>45008</v>
      </c>
      <c r="H405" s="1" t="s">
        <v>3342</v>
      </c>
      <c r="I405" s="19">
        <v>1516592</v>
      </c>
      <c r="J405" s="19" t="s">
        <v>1299</v>
      </c>
      <c r="K405" s="19">
        <v>175242</v>
      </c>
      <c r="L405" s="28">
        <v>45012</v>
      </c>
      <c r="M405" s="1" t="s">
        <v>1213</v>
      </c>
      <c r="N405" t="s">
        <v>1291</v>
      </c>
      <c r="P405" s="12">
        <f>VLOOKUP(I405,'ITEM#'!A:D,4,0)</f>
        <v>-25.55</v>
      </c>
      <c r="Q405" s="11"/>
      <c r="R405" s="13">
        <f t="shared" si="40"/>
        <v>1</v>
      </c>
      <c r="T405" s="47" t="s">
        <v>1289</v>
      </c>
    </row>
    <row r="406" spans="1:20" x14ac:dyDescent="0.25">
      <c r="A406" s="1" t="s">
        <v>3340</v>
      </c>
      <c r="B406" s="1" t="s">
        <v>3398</v>
      </c>
      <c r="C406" s="18">
        <v>45008</v>
      </c>
      <c r="D406" s="8">
        <v>-39</v>
      </c>
      <c r="E406" s="27">
        <v>0</v>
      </c>
      <c r="F406" s="27">
        <v>-39</v>
      </c>
      <c r="G406" s="18">
        <v>45008</v>
      </c>
      <c r="H406" s="1" t="s">
        <v>3343</v>
      </c>
      <c r="I406" s="19">
        <v>1529947</v>
      </c>
      <c r="J406" s="19" t="s">
        <v>1294</v>
      </c>
      <c r="K406" s="19">
        <v>175242</v>
      </c>
      <c r="L406" s="28">
        <v>45012</v>
      </c>
      <c r="M406" s="1" t="s">
        <v>1213</v>
      </c>
      <c r="N406" t="s">
        <v>1291</v>
      </c>
      <c r="P406" s="12">
        <f>VLOOKUP(I406,'ITEM#'!A:D,4,0)</f>
        <v>-39</v>
      </c>
      <c r="Q406" s="11"/>
      <c r="R406" s="13">
        <f t="shared" si="40"/>
        <v>1</v>
      </c>
      <c r="T406" s="47" t="s">
        <v>1289</v>
      </c>
    </row>
    <row r="407" spans="1:20" x14ac:dyDescent="0.25">
      <c r="A407" s="1" t="s">
        <v>3340</v>
      </c>
      <c r="B407" s="1" t="s">
        <v>3399</v>
      </c>
      <c r="C407" s="18">
        <v>45008</v>
      </c>
      <c r="D407" s="8">
        <v>-39</v>
      </c>
      <c r="E407" s="27">
        <v>0</v>
      </c>
      <c r="F407" s="27">
        <v>-39</v>
      </c>
      <c r="G407" s="18">
        <v>45008</v>
      </c>
      <c r="H407" s="1" t="s">
        <v>3344</v>
      </c>
      <c r="I407" s="19">
        <v>1529947</v>
      </c>
      <c r="J407" s="19" t="s">
        <v>1294</v>
      </c>
      <c r="K407" s="19">
        <v>175242</v>
      </c>
      <c r="L407" s="28">
        <v>45012</v>
      </c>
      <c r="M407" s="1" t="s">
        <v>1213</v>
      </c>
      <c r="N407" t="s">
        <v>1291</v>
      </c>
      <c r="P407" s="12">
        <f>VLOOKUP(I407,'ITEM#'!A:D,4,0)</f>
        <v>-39</v>
      </c>
      <c r="Q407" s="11"/>
      <c r="R407" s="13">
        <f t="shared" si="40"/>
        <v>1</v>
      </c>
      <c r="T407" s="47" t="s">
        <v>1289</v>
      </c>
    </row>
    <row r="408" spans="1:20" x14ac:dyDescent="0.25">
      <c r="A408" s="1" t="s">
        <v>3340</v>
      </c>
      <c r="B408" s="1" t="s">
        <v>3400</v>
      </c>
      <c r="C408" s="18">
        <v>45008</v>
      </c>
      <c r="D408" s="8">
        <v>-78</v>
      </c>
      <c r="E408" s="27">
        <v>0</v>
      </c>
      <c r="F408" s="27">
        <v>-78</v>
      </c>
      <c r="G408" s="18">
        <v>45008</v>
      </c>
      <c r="H408" s="1" t="s">
        <v>3345</v>
      </c>
      <c r="I408" s="19">
        <v>1529946</v>
      </c>
      <c r="J408" s="19" t="s">
        <v>1306</v>
      </c>
      <c r="K408" s="19">
        <v>175242</v>
      </c>
      <c r="L408" s="28">
        <v>45012</v>
      </c>
      <c r="M408" s="1" t="s">
        <v>1213</v>
      </c>
      <c r="N408" t="s">
        <v>1291</v>
      </c>
      <c r="P408" s="12">
        <f>VLOOKUP(I408,'ITEM#'!A:D,4,0)</f>
        <v>-39</v>
      </c>
      <c r="Q408" s="11"/>
      <c r="R408" s="13">
        <f t="shared" si="40"/>
        <v>2</v>
      </c>
      <c r="T408" s="47" t="s">
        <v>1289</v>
      </c>
    </row>
    <row r="409" spans="1:20" x14ac:dyDescent="0.25">
      <c r="A409" s="1" t="s">
        <v>3340</v>
      </c>
      <c r="B409" s="1" t="s">
        <v>3401</v>
      </c>
      <c r="C409" s="18">
        <v>45008</v>
      </c>
      <c r="D409" s="8">
        <v>-97.22</v>
      </c>
      <c r="E409" s="27">
        <v>-11.37</v>
      </c>
      <c r="F409" s="27">
        <v>-85.85</v>
      </c>
      <c r="G409" s="18">
        <v>45008</v>
      </c>
      <c r="H409" s="1" t="s">
        <v>3346</v>
      </c>
      <c r="I409" s="19">
        <v>1662422</v>
      </c>
      <c r="J409" s="19" t="s">
        <v>1327</v>
      </c>
      <c r="K409" s="19">
        <v>175242</v>
      </c>
      <c r="L409" s="28">
        <v>45012</v>
      </c>
      <c r="M409" s="1" t="s">
        <v>1213</v>
      </c>
      <c r="N409" t="s">
        <v>1301</v>
      </c>
      <c r="P409" s="12">
        <f>VLOOKUP(I409,'ITEM#'!A:D,4,0)</f>
        <v>-85.85</v>
      </c>
      <c r="Q409" s="11"/>
      <c r="R409" s="13">
        <f t="shared" si="40"/>
        <v>1</v>
      </c>
      <c r="T409" s="47" t="s">
        <v>1289</v>
      </c>
    </row>
    <row r="410" spans="1:20" x14ac:dyDescent="0.25">
      <c r="A410" s="1" t="s">
        <v>3340</v>
      </c>
      <c r="B410" s="1" t="s">
        <v>3402</v>
      </c>
      <c r="C410" s="18">
        <v>45008</v>
      </c>
      <c r="D410" s="8">
        <v>-68.63</v>
      </c>
      <c r="E410" s="27">
        <v>0</v>
      </c>
      <c r="F410" s="27">
        <v>-68.63</v>
      </c>
      <c r="G410" s="18">
        <v>45008</v>
      </c>
      <c r="H410" s="1" t="s">
        <v>3347</v>
      </c>
      <c r="I410" s="19">
        <v>1529951</v>
      </c>
      <c r="J410" s="19" t="s">
        <v>1326</v>
      </c>
      <c r="K410" s="19">
        <v>175242</v>
      </c>
      <c r="L410" s="28">
        <v>45012</v>
      </c>
      <c r="M410" s="1" t="s">
        <v>1213</v>
      </c>
      <c r="N410" t="s">
        <v>1291</v>
      </c>
      <c r="P410" s="12">
        <f>VLOOKUP(I410,'ITEM#'!A:D,4,0)</f>
        <v>-68.63</v>
      </c>
      <c r="Q410" s="11"/>
      <c r="R410" s="13">
        <f t="shared" si="40"/>
        <v>1</v>
      </c>
      <c r="T410" s="47" t="s">
        <v>1289</v>
      </c>
    </row>
    <row r="411" spans="1:20" x14ac:dyDescent="0.25">
      <c r="A411" s="1" t="s">
        <v>3340</v>
      </c>
      <c r="B411" s="1" t="s">
        <v>3403</v>
      </c>
      <c r="C411" s="18">
        <v>45008</v>
      </c>
      <c r="D411" s="8">
        <v>-97.22</v>
      </c>
      <c r="E411" s="27">
        <v>-11.37</v>
      </c>
      <c r="F411" s="27">
        <v>-85.85</v>
      </c>
      <c r="G411" s="18">
        <v>45008</v>
      </c>
      <c r="H411" s="1" t="s">
        <v>3348</v>
      </c>
      <c r="I411" s="19">
        <v>1662421</v>
      </c>
      <c r="J411" s="19" t="s">
        <v>1300</v>
      </c>
      <c r="K411" s="19">
        <v>175242</v>
      </c>
      <c r="L411" s="28">
        <v>45012</v>
      </c>
      <c r="M411" s="1" t="s">
        <v>1213</v>
      </c>
      <c r="N411" t="s">
        <v>1301</v>
      </c>
      <c r="P411" s="12">
        <f>VLOOKUP(I411,'ITEM#'!A:D,4,0)</f>
        <v>-85.85</v>
      </c>
      <c r="Q411" s="11"/>
      <c r="R411" s="13">
        <f t="shared" si="40"/>
        <v>1</v>
      </c>
      <c r="T411" s="47" t="s">
        <v>1289</v>
      </c>
    </row>
    <row r="412" spans="1:20" x14ac:dyDescent="0.25">
      <c r="A412" s="1" t="s">
        <v>3404</v>
      </c>
      <c r="B412" s="1" t="s">
        <v>3432</v>
      </c>
      <c r="C412" s="18">
        <v>45012</v>
      </c>
      <c r="D412" s="8">
        <v>-64.47</v>
      </c>
      <c r="E412" s="27">
        <v>0</v>
      </c>
      <c r="F412" s="27">
        <v>-64.47</v>
      </c>
      <c r="G412" s="18">
        <v>45012</v>
      </c>
      <c r="H412" s="1" t="s">
        <v>3405</v>
      </c>
      <c r="I412" s="19">
        <v>1585797</v>
      </c>
      <c r="J412" s="19" t="s">
        <v>1305</v>
      </c>
      <c r="K412" s="19">
        <v>175306</v>
      </c>
      <c r="L412" s="28">
        <v>45014</v>
      </c>
      <c r="M412" s="1" t="s">
        <v>1213</v>
      </c>
      <c r="N412" t="s">
        <v>1291</v>
      </c>
      <c r="P412" s="12">
        <f>VLOOKUP(I412,'ITEM#'!A:D,4,0)</f>
        <v>-64.47</v>
      </c>
      <c r="Q412" s="11"/>
      <c r="R412" s="13">
        <f t="shared" si="40"/>
        <v>1</v>
      </c>
      <c r="T412" s="47" t="s">
        <v>1289</v>
      </c>
    </row>
    <row r="413" spans="1:20" x14ac:dyDescent="0.25">
      <c r="A413" s="1" t="s">
        <v>3404</v>
      </c>
      <c r="B413" s="1" t="s">
        <v>3433</v>
      </c>
      <c r="C413" s="18">
        <v>45012</v>
      </c>
      <c r="D413" s="8">
        <v>-97.22</v>
      </c>
      <c r="E413" s="27">
        <v>-11.37</v>
      </c>
      <c r="F413" s="27">
        <v>-85.85</v>
      </c>
      <c r="G413" s="18">
        <v>45012</v>
      </c>
      <c r="H413" s="1" t="s">
        <v>3406</v>
      </c>
      <c r="I413" s="19">
        <v>1662421</v>
      </c>
      <c r="J413" s="19" t="s">
        <v>1300</v>
      </c>
      <c r="K413" s="19">
        <v>175306</v>
      </c>
      <c r="L413" s="28">
        <v>45014</v>
      </c>
      <c r="M413" s="1" t="s">
        <v>1213</v>
      </c>
      <c r="N413" t="s">
        <v>1301</v>
      </c>
      <c r="P413" s="12">
        <f>VLOOKUP(I413,'ITEM#'!A:D,4,0)</f>
        <v>-85.85</v>
      </c>
      <c r="Q413" s="11"/>
      <c r="R413" s="13">
        <f t="shared" si="40"/>
        <v>1</v>
      </c>
      <c r="T413" s="47" t="s">
        <v>1289</v>
      </c>
    </row>
    <row r="414" spans="1:20" x14ac:dyDescent="0.25">
      <c r="A414" s="1" t="s">
        <v>3404</v>
      </c>
      <c r="B414" s="1" t="s">
        <v>3434</v>
      </c>
      <c r="C414" s="18">
        <v>45012</v>
      </c>
      <c r="D414" s="8">
        <v>-39</v>
      </c>
      <c r="E414" s="27">
        <v>0</v>
      </c>
      <c r="F414" s="27">
        <v>-39</v>
      </c>
      <c r="G414" s="18">
        <v>45012</v>
      </c>
      <c r="H414" s="1" t="s">
        <v>3407</v>
      </c>
      <c r="I414" s="19">
        <v>1529947</v>
      </c>
      <c r="J414" s="19" t="s">
        <v>1294</v>
      </c>
      <c r="K414" s="19">
        <v>175306</v>
      </c>
      <c r="L414" s="28">
        <v>45014</v>
      </c>
      <c r="M414" s="1" t="s">
        <v>1213</v>
      </c>
      <c r="N414" t="s">
        <v>1291</v>
      </c>
      <c r="P414" s="12">
        <f>VLOOKUP(I414,'ITEM#'!A:D,4,0)</f>
        <v>-39</v>
      </c>
      <c r="Q414" s="11"/>
      <c r="R414" s="13">
        <f t="shared" si="40"/>
        <v>1</v>
      </c>
      <c r="T414" s="47" t="s">
        <v>1289</v>
      </c>
    </row>
    <row r="415" spans="1:20" x14ac:dyDescent="0.25">
      <c r="A415" s="1" t="s">
        <v>3404</v>
      </c>
      <c r="B415" s="1" t="s">
        <v>3435</v>
      </c>
      <c r="C415" s="18">
        <v>45012</v>
      </c>
      <c r="D415" s="8">
        <v>-70.62</v>
      </c>
      <c r="E415" s="27">
        <v>0</v>
      </c>
      <c r="F415" s="27">
        <v>-70.62</v>
      </c>
      <c r="G415" s="18">
        <v>45012</v>
      </c>
      <c r="H415" s="1" t="s">
        <v>3408</v>
      </c>
      <c r="I415" s="19">
        <v>1585900</v>
      </c>
      <c r="J415" s="19" t="s">
        <v>1320</v>
      </c>
      <c r="K415" s="19">
        <v>175306</v>
      </c>
      <c r="L415" s="28">
        <v>45014</v>
      </c>
      <c r="M415" s="1" t="s">
        <v>1213</v>
      </c>
      <c r="N415" t="s">
        <v>1291</v>
      </c>
      <c r="P415" s="12">
        <f>VLOOKUP(I415,'ITEM#'!A:D,4,0)</f>
        <v>-70.62</v>
      </c>
      <c r="Q415" s="11"/>
      <c r="R415" s="13">
        <f t="shared" si="40"/>
        <v>1</v>
      </c>
      <c r="T415" s="47" t="s">
        <v>1289</v>
      </c>
    </row>
    <row r="416" spans="1:20" x14ac:dyDescent="0.25">
      <c r="A416" s="1" t="s">
        <v>3404</v>
      </c>
      <c r="B416" s="1" t="s">
        <v>3436</v>
      </c>
      <c r="C416" s="18">
        <v>45012</v>
      </c>
      <c r="D416" s="8">
        <v>-64.47</v>
      </c>
      <c r="E416" s="27">
        <v>0</v>
      </c>
      <c r="F416" s="27">
        <v>-64.47</v>
      </c>
      <c r="G416" s="18">
        <v>45012</v>
      </c>
      <c r="H416" s="1" t="s">
        <v>3409</v>
      </c>
      <c r="I416" s="19">
        <v>1585796</v>
      </c>
      <c r="J416" s="19" t="s">
        <v>1309</v>
      </c>
      <c r="K416" s="19">
        <v>175306</v>
      </c>
      <c r="L416" s="28">
        <v>45014</v>
      </c>
      <c r="M416" s="1" t="s">
        <v>1213</v>
      </c>
      <c r="N416" t="s">
        <v>1291</v>
      </c>
      <c r="P416" s="12">
        <f>VLOOKUP(I416,'ITEM#'!A:D,4,0)</f>
        <v>-64.47</v>
      </c>
      <c r="Q416" s="11"/>
      <c r="R416" s="13">
        <f t="shared" si="40"/>
        <v>1</v>
      </c>
      <c r="T416" s="47" t="s">
        <v>1289</v>
      </c>
    </row>
    <row r="417" spans="1:20" x14ac:dyDescent="0.25">
      <c r="A417" s="1" t="s">
        <v>3404</v>
      </c>
      <c r="B417" s="1" t="s">
        <v>3437</v>
      </c>
      <c r="C417" s="18">
        <v>45012</v>
      </c>
      <c r="D417" s="8">
        <v>-78</v>
      </c>
      <c r="E417" s="27">
        <v>0</v>
      </c>
      <c r="F417" s="27">
        <v>-78</v>
      </c>
      <c r="G417" s="18">
        <v>45012</v>
      </c>
      <c r="H417" s="1" t="s">
        <v>3410</v>
      </c>
      <c r="I417" s="19">
        <v>1529947</v>
      </c>
      <c r="J417" s="19" t="s">
        <v>1294</v>
      </c>
      <c r="K417" s="19">
        <v>175306</v>
      </c>
      <c r="L417" s="28">
        <v>45014</v>
      </c>
      <c r="M417" s="1" t="s">
        <v>1213</v>
      </c>
      <c r="N417" t="s">
        <v>1291</v>
      </c>
      <c r="P417" s="12">
        <f>VLOOKUP(I417,'ITEM#'!A:D,4,0)</f>
        <v>-39</v>
      </c>
      <c r="Q417" s="11"/>
      <c r="R417" s="13">
        <f t="shared" si="40"/>
        <v>2</v>
      </c>
      <c r="T417" s="47" t="s">
        <v>1289</v>
      </c>
    </row>
    <row r="418" spans="1:20" x14ac:dyDescent="0.25">
      <c r="A418" s="1" t="s">
        <v>3404</v>
      </c>
      <c r="B418" s="1" t="s">
        <v>3438</v>
      </c>
      <c r="C418" s="18">
        <v>45012</v>
      </c>
      <c r="D418" s="8">
        <v>-25.55</v>
      </c>
      <c r="E418" s="27">
        <v>0</v>
      </c>
      <c r="F418" s="27">
        <v>-25.55</v>
      </c>
      <c r="G418" s="18">
        <v>45012</v>
      </c>
      <c r="H418" s="1" t="s">
        <v>3411</v>
      </c>
      <c r="I418" s="19">
        <v>1516592</v>
      </c>
      <c r="J418" s="19" t="s">
        <v>1299</v>
      </c>
      <c r="K418" s="19">
        <v>175306</v>
      </c>
      <c r="L418" s="28">
        <v>45014</v>
      </c>
      <c r="M418" s="1" t="s">
        <v>1213</v>
      </c>
      <c r="N418" t="s">
        <v>1291</v>
      </c>
      <c r="P418" s="12">
        <f>VLOOKUP(I418,'ITEM#'!A:D,4,0)</f>
        <v>-25.55</v>
      </c>
      <c r="Q418" s="11"/>
      <c r="R418" s="13">
        <f t="shared" si="40"/>
        <v>1</v>
      </c>
      <c r="T418" s="47" t="s">
        <v>1289</v>
      </c>
    </row>
    <row r="419" spans="1:20" x14ac:dyDescent="0.25">
      <c r="A419" s="1" t="s">
        <v>3404</v>
      </c>
      <c r="B419" s="1" t="s">
        <v>3439</v>
      </c>
      <c r="C419" s="18">
        <v>45012</v>
      </c>
      <c r="D419" s="8">
        <v>-64.47</v>
      </c>
      <c r="E419" s="27">
        <v>0</v>
      </c>
      <c r="F419" s="27">
        <v>-64.47</v>
      </c>
      <c r="G419" s="18">
        <v>45012</v>
      </c>
      <c r="H419" s="1" t="s">
        <v>3412</v>
      </c>
      <c r="I419" s="19">
        <v>1585793</v>
      </c>
      <c r="J419" s="19" t="s">
        <v>1323</v>
      </c>
      <c r="K419" s="19">
        <v>175306</v>
      </c>
      <c r="L419" s="28">
        <v>45014</v>
      </c>
      <c r="M419" s="1" t="s">
        <v>1213</v>
      </c>
      <c r="N419" t="s">
        <v>1291</v>
      </c>
      <c r="P419" s="12">
        <f>VLOOKUP(I419,'ITEM#'!A:D,4,0)</f>
        <v>-64.47</v>
      </c>
      <c r="Q419" s="11"/>
      <c r="R419" s="13">
        <f t="shared" si="40"/>
        <v>1</v>
      </c>
      <c r="T419" s="47" t="s">
        <v>1289</v>
      </c>
    </row>
    <row r="420" spans="1:20" x14ac:dyDescent="0.25">
      <c r="A420" s="1" t="s">
        <v>3404</v>
      </c>
      <c r="B420" s="1" t="s">
        <v>3440</v>
      </c>
      <c r="C420" s="18">
        <v>45012</v>
      </c>
      <c r="D420" s="8">
        <v>-64.47</v>
      </c>
      <c r="E420" s="27">
        <v>0</v>
      </c>
      <c r="F420" s="27">
        <v>-64.47</v>
      </c>
      <c r="G420" s="18">
        <v>45012</v>
      </c>
      <c r="H420" s="1" t="s">
        <v>3413</v>
      </c>
      <c r="I420" s="19">
        <v>1585797</v>
      </c>
      <c r="J420" s="19" t="s">
        <v>1305</v>
      </c>
      <c r="K420" s="19">
        <v>175306</v>
      </c>
      <c r="L420" s="28">
        <v>45014</v>
      </c>
      <c r="M420" s="1" t="s">
        <v>1213</v>
      </c>
      <c r="N420" t="s">
        <v>1291</v>
      </c>
      <c r="P420" s="12">
        <f>VLOOKUP(I420,'ITEM#'!A:D,4,0)</f>
        <v>-64.47</v>
      </c>
      <c r="Q420" s="11"/>
      <c r="R420" s="13">
        <f t="shared" ref="R420:R433" si="41">F420/P420</f>
        <v>1</v>
      </c>
      <c r="T420" s="47" t="s">
        <v>1289</v>
      </c>
    </row>
    <row r="421" spans="1:20" x14ac:dyDescent="0.25">
      <c r="A421" s="1" t="s">
        <v>3404</v>
      </c>
      <c r="B421" s="1" t="s">
        <v>3441</v>
      </c>
      <c r="C421" s="18">
        <v>45012</v>
      </c>
      <c r="D421" s="8">
        <v>-88.35</v>
      </c>
      <c r="E421" s="27">
        <v>-11</v>
      </c>
      <c r="F421" s="27">
        <v>-77.349999999999994</v>
      </c>
      <c r="G421" s="18">
        <v>45012</v>
      </c>
      <c r="H421" s="1" t="s">
        <v>3414</v>
      </c>
      <c r="I421" s="19">
        <v>1662420</v>
      </c>
      <c r="J421" s="19" t="s">
        <v>1318</v>
      </c>
      <c r="K421" s="19">
        <v>175306</v>
      </c>
      <c r="L421" s="28">
        <v>45014</v>
      </c>
      <c r="M421" s="1" t="s">
        <v>1213</v>
      </c>
      <c r="N421" t="s">
        <v>1301</v>
      </c>
      <c r="P421" s="12">
        <f>VLOOKUP(I421,'ITEM#'!A:D,4,0)</f>
        <v>-77.349999999999994</v>
      </c>
      <c r="Q421" s="11"/>
      <c r="R421" s="13">
        <f t="shared" si="41"/>
        <v>1</v>
      </c>
      <c r="T421" s="47" t="s">
        <v>1289</v>
      </c>
    </row>
    <row r="422" spans="1:20" x14ac:dyDescent="0.25">
      <c r="A422" s="1" t="s">
        <v>3404</v>
      </c>
      <c r="B422" s="1" t="s">
        <v>3442</v>
      </c>
      <c r="C422" s="18">
        <v>45012</v>
      </c>
      <c r="D422" s="8">
        <v>-194.44</v>
      </c>
      <c r="E422" s="27">
        <v>-10.55</v>
      </c>
      <c r="F422" s="27">
        <v>-85.85</v>
      </c>
      <c r="G422" s="18">
        <v>45012</v>
      </c>
      <c r="H422" s="1" t="s">
        <v>3415</v>
      </c>
      <c r="I422" s="19">
        <v>1662421</v>
      </c>
      <c r="J422" s="19" t="s">
        <v>1300</v>
      </c>
      <c r="K422" s="19">
        <v>175306</v>
      </c>
      <c r="L422" s="28">
        <v>45014</v>
      </c>
      <c r="M422" s="1" t="s">
        <v>1213</v>
      </c>
      <c r="N422" t="s">
        <v>1301</v>
      </c>
      <c r="P422" s="12">
        <f>VLOOKUP(I422,'ITEM#'!A:D,4,0)</f>
        <v>-85.85</v>
      </c>
      <c r="Q422" s="11"/>
      <c r="R422" s="13">
        <f t="shared" si="41"/>
        <v>1</v>
      </c>
      <c r="T422" s="47" t="s">
        <v>1289</v>
      </c>
    </row>
    <row r="423" spans="1:20" x14ac:dyDescent="0.25">
      <c r="A423" s="1" t="s">
        <v>3404</v>
      </c>
      <c r="B423" s="1" t="s">
        <v>3442</v>
      </c>
      <c r="C423" s="18">
        <v>45012</v>
      </c>
      <c r="D423" s="8"/>
      <c r="E423" s="27">
        <v>-10.55</v>
      </c>
      <c r="F423" s="27">
        <v>-85.85</v>
      </c>
      <c r="G423" s="18">
        <v>45012</v>
      </c>
      <c r="H423" s="1" t="s">
        <v>3415</v>
      </c>
      <c r="I423" s="19">
        <v>1662422</v>
      </c>
      <c r="J423" s="19" t="s">
        <v>1327</v>
      </c>
      <c r="K423" s="19">
        <v>175306</v>
      </c>
      <c r="L423" s="28">
        <v>45014</v>
      </c>
      <c r="M423" s="1" t="s">
        <v>1213</v>
      </c>
      <c r="N423" t="s">
        <v>1301</v>
      </c>
      <c r="P423" s="12">
        <f>VLOOKUP(I423,'ITEM#'!A:D,4,0)</f>
        <v>-85.85</v>
      </c>
      <c r="Q423" s="11"/>
      <c r="R423" s="13">
        <f t="shared" si="41"/>
        <v>1</v>
      </c>
      <c r="T423" s="47" t="s">
        <v>1289</v>
      </c>
    </row>
    <row r="424" spans="1:20" x14ac:dyDescent="0.25">
      <c r="A424" s="1" t="s">
        <v>3404</v>
      </c>
      <c r="B424" s="1" t="s">
        <v>3443</v>
      </c>
      <c r="C424" s="18">
        <v>45012</v>
      </c>
      <c r="D424" s="8">
        <v>-22.78</v>
      </c>
      <c r="E424" s="27">
        <v>0</v>
      </c>
      <c r="F424" s="27">
        <v>-22.78</v>
      </c>
      <c r="G424" s="18">
        <v>45012</v>
      </c>
      <c r="H424" s="1" t="s">
        <v>3416</v>
      </c>
      <c r="I424" s="19">
        <v>1529939</v>
      </c>
      <c r="J424" s="19" t="s">
        <v>1339</v>
      </c>
      <c r="K424" s="19">
        <v>175306</v>
      </c>
      <c r="L424" s="28">
        <v>45014</v>
      </c>
      <c r="M424" s="1" t="s">
        <v>1213</v>
      </c>
      <c r="N424" t="s">
        <v>1291</v>
      </c>
      <c r="P424" s="12">
        <f>VLOOKUP(I424,'ITEM#'!A:D,4,0)</f>
        <v>-22.78</v>
      </c>
      <c r="Q424" s="11"/>
      <c r="R424" s="13">
        <f t="shared" si="41"/>
        <v>1</v>
      </c>
      <c r="T424" s="47" t="s">
        <v>1289</v>
      </c>
    </row>
    <row r="425" spans="1:20" x14ac:dyDescent="0.25">
      <c r="A425" s="1" t="s">
        <v>3404</v>
      </c>
      <c r="B425" s="1" t="s">
        <v>3443</v>
      </c>
      <c r="C425" s="18">
        <v>45012</v>
      </c>
      <c r="D425" s="8">
        <v>-128.94</v>
      </c>
      <c r="E425" s="27"/>
      <c r="F425" s="27">
        <v>-128.94</v>
      </c>
      <c r="G425" s="18">
        <v>45012</v>
      </c>
      <c r="H425" s="1" t="s">
        <v>3416</v>
      </c>
      <c r="I425" s="19">
        <v>1585793</v>
      </c>
      <c r="J425" s="19" t="s">
        <v>1323</v>
      </c>
      <c r="K425" s="19">
        <v>175306</v>
      </c>
      <c r="L425" s="28">
        <v>45014</v>
      </c>
      <c r="M425" s="1" t="s">
        <v>1213</v>
      </c>
      <c r="N425" t="s">
        <v>1291</v>
      </c>
      <c r="P425" s="12">
        <f>VLOOKUP(I425,'ITEM#'!A:D,4,0)</f>
        <v>-64.47</v>
      </c>
      <c r="Q425" s="11"/>
      <c r="R425" s="13">
        <f t="shared" si="41"/>
        <v>2</v>
      </c>
      <c r="T425" s="47" t="s">
        <v>1289</v>
      </c>
    </row>
    <row r="426" spans="1:20" x14ac:dyDescent="0.25">
      <c r="A426" s="1" t="s">
        <v>3404</v>
      </c>
      <c r="B426" s="1" t="s">
        <v>3444</v>
      </c>
      <c r="C426" s="18">
        <v>45012</v>
      </c>
      <c r="D426" s="8">
        <v>-139.91999999999999</v>
      </c>
      <c r="E426" s="27">
        <v>-10.44</v>
      </c>
      <c r="F426" s="27">
        <v>-31.6</v>
      </c>
      <c r="G426" s="18">
        <v>45012</v>
      </c>
      <c r="H426" s="1" t="s">
        <v>3417</v>
      </c>
      <c r="I426" s="19">
        <v>1540787</v>
      </c>
      <c r="J426" s="19" t="s">
        <v>1341</v>
      </c>
      <c r="K426" s="19">
        <v>175306</v>
      </c>
      <c r="L426" s="28">
        <v>45014</v>
      </c>
      <c r="M426" s="1" t="s">
        <v>1213</v>
      </c>
      <c r="N426" t="s">
        <v>1298</v>
      </c>
      <c r="P426" s="12">
        <f>VLOOKUP(I426,'ITEM#'!A:D,4,0)</f>
        <v>-31.6</v>
      </c>
      <c r="Q426" s="11"/>
      <c r="R426" s="13">
        <f t="shared" si="41"/>
        <v>1</v>
      </c>
      <c r="T426" s="47" t="s">
        <v>1289</v>
      </c>
    </row>
    <row r="427" spans="1:20" x14ac:dyDescent="0.25">
      <c r="A427" s="1" t="s">
        <v>3404</v>
      </c>
      <c r="B427" s="1" t="s">
        <v>3444</v>
      </c>
      <c r="C427" s="18">
        <v>45012</v>
      </c>
      <c r="D427" s="8"/>
      <c r="E427" s="27">
        <v>-10.55</v>
      </c>
      <c r="F427" s="27">
        <v>-85.85</v>
      </c>
      <c r="G427" s="18">
        <v>45012</v>
      </c>
      <c r="H427" s="1" t="s">
        <v>3417</v>
      </c>
      <c r="I427" s="19">
        <v>1662421</v>
      </c>
      <c r="J427" s="19" t="s">
        <v>1300</v>
      </c>
      <c r="K427" s="19">
        <v>175306</v>
      </c>
      <c r="L427" s="28">
        <v>45014</v>
      </c>
      <c r="M427" s="1" t="s">
        <v>1213</v>
      </c>
      <c r="N427" t="s">
        <v>1301</v>
      </c>
      <c r="P427" s="12">
        <f>VLOOKUP(I427,'ITEM#'!A:D,4,0)</f>
        <v>-85.85</v>
      </c>
      <c r="Q427" s="11"/>
      <c r="R427" s="13">
        <f t="shared" si="41"/>
        <v>1</v>
      </c>
      <c r="T427" s="47" t="s">
        <v>1289</v>
      </c>
    </row>
    <row r="428" spans="1:20" x14ac:dyDescent="0.25">
      <c r="A428" s="1" t="s">
        <v>3404</v>
      </c>
      <c r="B428" s="1" t="s">
        <v>3445</v>
      </c>
      <c r="C428" s="18">
        <v>45012</v>
      </c>
      <c r="D428" s="8">
        <v>-77.319999999999993</v>
      </c>
      <c r="E428" s="27">
        <v>-21.02</v>
      </c>
      <c r="F428" s="27">
        <v>-56.3</v>
      </c>
      <c r="G428" s="18">
        <v>45012</v>
      </c>
      <c r="H428" s="1" t="s">
        <v>3418</v>
      </c>
      <c r="I428" s="19">
        <v>1540780</v>
      </c>
      <c r="J428" s="19" t="s">
        <v>1334</v>
      </c>
      <c r="K428" s="19">
        <v>175306</v>
      </c>
      <c r="L428" s="28">
        <v>45014</v>
      </c>
      <c r="M428" s="1" t="s">
        <v>1213</v>
      </c>
      <c r="N428" t="s">
        <v>1298</v>
      </c>
      <c r="P428" s="12">
        <f>VLOOKUP(I428,'ITEM#'!A:D,4,0)</f>
        <v>-28.15</v>
      </c>
      <c r="Q428" s="11"/>
      <c r="R428" s="13">
        <f t="shared" si="41"/>
        <v>2</v>
      </c>
      <c r="T428" s="47" t="s">
        <v>1289</v>
      </c>
    </row>
    <row r="429" spans="1:20" x14ac:dyDescent="0.25">
      <c r="A429" s="1" t="s">
        <v>3419</v>
      </c>
      <c r="B429" s="1" t="s">
        <v>3446</v>
      </c>
      <c r="C429" s="18">
        <v>45013</v>
      </c>
      <c r="D429" s="8">
        <v>-70.62</v>
      </c>
      <c r="E429" s="27">
        <v>0</v>
      </c>
      <c r="F429" s="27">
        <v>-70.62</v>
      </c>
      <c r="G429" s="18">
        <v>45013</v>
      </c>
      <c r="H429" s="1" t="s">
        <v>3420</v>
      </c>
      <c r="I429" s="19">
        <v>1585900</v>
      </c>
      <c r="J429" s="19" t="s">
        <v>1320</v>
      </c>
      <c r="K429" s="19">
        <v>175312</v>
      </c>
      <c r="L429" s="28">
        <v>45015</v>
      </c>
      <c r="M429" s="1" t="s">
        <v>1213</v>
      </c>
      <c r="N429" t="s">
        <v>1291</v>
      </c>
      <c r="P429" s="12">
        <f>VLOOKUP(I429,'ITEM#'!A:D,4,0)</f>
        <v>-70.62</v>
      </c>
      <c r="Q429" s="11"/>
      <c r="R429" s="13">
        <f t="shared" si="41"/>
        <v>1</v>
      </c>
      <c r="T429" s="47" t="s">
        <v>1289</v>
      </c>
    </row>
    <row r="430" spans="1:20" x14ac:dyDescent="0.25">
      <c r="A430" s="1" t="s">
        <v>3419</v>
      </c>
      <c r="B430" s="1" t="s">
        <v>3447</v>
      </c>
      <c r="C430" s="18">
        <v>45013</v>
      </c>
      <c r="D430" s="8">
        <v>-64.47</v>
      </c>
      <c r="E430" s="27">
        <v>0</v>
      </c>
      <c r="F430" s="27">
        <v>-64.47</v>
      </c>
      <c r="G430" s="18">
        <v>45013</v>
      </c>
      <c r="H430" s="1" t="s">
        <v>3421</v>
      </c>
      <c r="I430" s="19">
        <v>1585795</v>
      </c>
      <c r="J430" s="19" t="s">
        <v>1290</v>
      </c>
      <c r="K430" s="19">
        <v>175312</v>
      </c>
      <c r="L430" s="28">
        <v>45015</v>
      </c>
      <c r="M430" s="1" t="s">
        <v>1213</v>
      </c>
      <c r="N430" t="s">
        <v>1291</v>
      </c>
      <c r="P430" s="12">
        <f>VLOOKUP(I430,'ITEM#'!A:D,4,0)</f>
        <v>-64.47</v>
      </c>
      <c r="Q430" s="11"/>
      <c r="R430" s="13">
        <f t="shared" si="41"/>
        <v>1</v>
      </c>
      <c r="T430" s="47" t="s">
        <v>1289</v>
      </c>
    </row>
    <row r="431" spans="1:20" x14ac:dyDescent="0.25">
      <c r="A431" s="1" t="s">
        <v>3419</v>
      </c>
      <c r="B431" s="1" t="s">
        <v>3448</v>
      </c>
      <c r="C431" s="18">
        <v>45013</v>
      </c>
      <c r="D431" s="8">
        <v>-42.07</v>
      </c>
      <c r="E431" s="27">
        <v>0</v>
      </c>
      <c r="F431" s="27">
        <v>-42.07</v>
      </c>
      <c r="G431" s="18">
        <v>45013</v>
      </c>
      <c r="H431" s="1" t="s">
        <v>3422</v>
      </c>
      <c r="I431" s="19">
        <v>1514691</v>
      </c>
      <c r="J431" s="19" t="s">
        <v>1293</v>
      </c>
      <c r="K431" s="19">
        <v>175312</v>
      </c>
      <c r="L431" s="28">
        <v>45015</v>
      </c>
      <c r="M431" s="1" t="s">
        <v>1213</v>
      </c>
      <c r="N431" t="s">
        <v>1291</v>
      </c>
      <c r="P431" s="12">
        <f>VLOOKUP(I431,'ITEM#'!A:D,4,0)</f>
        <v>-42.07</v>
      </c>
      <c r="Q431" s="11"/>
      <c r="R431" s="13">
        <f t="shared" si="41"/>
        <v>1</v>
      </c>
      <c r="T431" s="47" t="s">
        <v>1289</v>
      </c>
    </row>
    <row r="432" spans="1:20" x14ac:dyDescent="0.25">
      <c r="A432" s="1" t="s">
        <v>3419</v>
      </c>
      <c r="B432" s="1" t="s">
        <v>3449</v>
      </c>
      <c r="C432" s="18">
        <v>45013</v>
      </c>
      <c r="D432" s="8">
        <v>-97.22</v>
      </c>
      <c r="E432" s="27">
        <v>-11.37</v>
      </c>
      <c r="F432" s="27">
        <v>-85.85</v>
      </c>
      <c r="G432" s="18">
        <v>45013</v>
      </c>
      <c r="H432" s="1" t="s">
        <v>3423</v>
      </c>
      <c r="I432" s="19">
        <v>1662421</v>
      </c>
      <c r="J432" s="19" t="s">
        <v>1300</v>
      </c>
      <c r="K432" s="19">
        <v>175312</v>
      </c>
      <c r="L432" s="28">
        <v>45015</v>
      </c>
      <c r="M432" s="1" t="s">
        <v>1213</v>
      </c>
      <c r="N432" t="s">
        <v>1301</v>
      </c>
      <c r="P432" s="12">
        <f>VLOOKUP(I432,'ITEM#'!A:D,4,0)</f>
        <v>-85.85</v>
      </c>
      <c r="Q432" s="11"/>
      <c r="R432" s="13">
        <f t="shared" si="41"/>
        <v>1</v>
      </c>
      <c r="T432" s="47" t="s">
        <v>1289</v>
      </c>
    </row>
    <row r="433" spans="1:20" x14ac:dyDescent="0.25">
      <c r="A433" s="1" t="s">
        <v>3419</v>
      </c>
      <c r="B433" s="1" t="s">
        <v>3450</v>
      </c>
      <c r="C433" s="18">
        <v>45013</v>
      </c>
      <c r="D433" s="8">
        <v>-39</v>
      </c>
      <c r="E433" s="27">
        <v>0</v>
      </c>
      <c r="F433" s="27">
        <v>-39</v>
      </c>
      <c r="G433" s="18">
        <v>45013</v>
      </c>
      <c r="H433" s="1" t="s">
        <v>3424</v>
      </c>
      <c r="I433" s="19">
        <v>1529947</v>
      </c>
      <c r="J433" s="19" t="s">
        <v>1294</v>
      </c>
      <c r="K433" s="19">
        <v>175312</v>
      </c>
      <c r="L433" s="28">
        <v>45015</v>
      </c>
      <c r="M433" s="1" t="s">
        <v>1213</v>
      </c>
      <c r="N433" t="s">
        <v>1291</v>
      </c>
      <c r="P433" s="12">
        <f>VLOOKUP(I433,'ITEM#'!A:D,4,0)</f>
        <v>-39</v>
      </c>
      <c r="Q433" s="11"/>
      <c r="R433" s="13">
        <f t="shared" si="41"/>
        <v>1</v>
      </c>
      <c r="T433" s="47" t="s">
        <v>1289</v>
      </c>
    </row>
    <row r="434" spans="1:20" x14ac:dyDescent="0.25">
      <c r="A434" s="1" t="s">
        <v>3419</v>
      </c>
      <c r="B434" s="1" t="s">
        <v>3451</v>
      </c>
      <c r="C434" s="18">
        <v>45013</v>
      </c>
      <c r="D434" s="8">
        <v>-42.7</v>
      </c>
      <c r="E434" s="27">
        <v>-11.1</v>
      </c>
      <c r="F434" s="27">
        <v>-31.6</v>
      </c>
      <c r="G434" s="18">
        <v>45013</v>
      </c>
      <c r="H434" s="1" t="s">
        <v>3425</v>
      </c>
      <c r="I434" s="19">
        <v>1593358</v>
      </c>
      <c r="J434" s="19" t="s">
        <v>1322</v>
      </c>
      <c r="K434" s="19">
        <v>175312</v>
      </c>
      <c r="L434" s="28">
        <v>45015</v>
      </c>
      <c r="M434" s="1" t="s">
        <v>1213</v>
      </c>
      <c r="N434" t="s">
        <v>1298</v>
      </c>
      <c r="P434" s="12">
        <f>VLOOKUP(I434,'ITEM#'!A:D,4,0)</f>
        <v>-31.6</v>
      </c>
      <c r="Q434" s="11"/>
      <c r="R434" s="13">
        <f t="shared" si="40"/>
        <v>1</v>
      </c>
      <c r="T434" s="47" t="s">
        <v>1289</v>
      </c>
    </row>
    <row r="435" spans="1:20" x14ac:dyDescent="0.25">
      <c r="A435" s="1" t="s">
        <v>3419</v>
      </c>
      <c r="B435" s="1" t="s">
        <v>3452</v>
      </c>
      <c r="C435" s="18">
        <v>45013</v>
      </c>
      <c r="D435" s="8">
        <v>-25.55</v>
      </c>
      <c r="E435" s="27">
        <v>0</v>
      </c>
      <c r="F435" s="27">
        <v>-25.55</v>
      </c>
      <c r="G435" s="18">
        <v>45013</v>
      </c>
      <c r="H435" s="1" t="s">
        <v>3426</v>
      </c>
      <c r="I435" s="19">
        <v>1516592</v>
      </c>
      <c r="J435" s="19" t="s">
        <v>1299</v>
      </c>
      <c r="K435" s="19">
        <v>175312</v>
      </c>
      <c r="L435" s="28">
        <v>45015</v>
      </c>
      <c r="M435" s="1" t="s">
        <v>1213</v>
      </c>
      <c r="N435" t="s">
        <v>1291</v>
      </c>
      <c r="P435" s="12">
        <f>VLOOKUP(I435,'ITEM#'!A:D,4,0)</f>
        <v>-25.55</v>
      </c>
      <c r="Q435" s="11"/>
      <c r="R435" s="13">
        <f t="shared" si="40"/>
        <v>1</v>
      </c>
      <c r="T435" s="47" t="s">
        <v>1289</v>
      </c>
    </row>
    <row r="436" spans="1:20" x14ac:dyDescent="0.25">
      <c r="A436" s="1" t="s">
        <v>3419</v>
      </c>
      <c r="B436" s="1" t="s">
        <v>3453</v>
      </c>
      <c r="C436" s="18">
        <v>45013</v>
      </c>
      <c r="D436" s="8">
        <v>-70.62</v>
      </c>
      <c r="E436" s="27">
        <v>0</v>
      </c>
      <c r="F436" s="27">
        <v>-70.62</v>
      </c>
      <c r="G436" s="18">
        <v>45013</v>
      </c>
      <c r="H436" s="1" t="s">
        <v>3427</v>
      </c>
      <c r="I436" s="19">
        <v>1585900</v>
      </c>
      <c r="J436" s="19" t="s">
        <v>1320</v>
      </c>
      <c r="K436" s="19">
        <v>175312</v>
      </c>
      <c r="L436" s="28">
        <v>45015</v>
      </c>
      <c r="M436" s="1" t="s">
        <v>1213</v>
      </c>
      <c r="N436" t="s">
        <v>1291</v>
      </c>
      <c r="P436" s="12">
        <f>VLOOKUP(I436,'ITEM#'!A:D,4,0)</f>
        <v>-70.62</v>
      </c>
      <c r="Q436" s="11"/>
      <c r="R436" s="13">
        <f t="shared" si="40"/>
        <v>1</v>
      </c>
      <c r="T436" s="47" t="s">
        <v>1289</v>
      </c>
    </row>
    <row r="437" spans="1:20" x14ac:dyDescent="0.25">
      <c r="A437" s="1" t="s">
        <v>3419</v>
      </c>
      <c r="B437" s="1" t="s">
        <v>3454</v>
      </c>
      <c r="C437" s="18">
        <v>45013</v>
      </c>
      <c r="D437" s="8">
        <v>-25.55</v>
      </c>
      <c r="E437" s="27">
        <v>0</v>
      </c>
      <c r="F437" s="27">
        <v>-25.55</v>
      </c>
      <c r="G437" s="18">
        <v>45013</v>
      </c>
      <c r="H437" s="1" t="s">
        <v>3428</v>
      </c>
      <c r="I437" s="19">
        <v>1516597</v>
      </c>
      <c r="J437" s="19" t="s">
        <v>1303</v>
      </c>
      <c r="K437" s="19">
        <v>175312</v>
      </c>
      <c r="L437" s="28">
        <v>45015</v>
      </c>
      <c r="M437" s="1" t="s">
        <v>1213</v>
      </c>
      <c r="N437" t="s">
        <v>1291</v>
      </c>
      <c r="P437" s="12">
        <f>VLOOKUP(I437,'ITEM#'!A:D,4,0)</f>
        <v>-25.55</v>
      </c>
      <c r="Q437" s="11"/>
      <c r="R437" s="13">
        <f t="shared" si="40"/>
        <v>1</v>
      </c>
      <c r="T437" s="47" t="s">
        <v>1289</v>
      </c>
    </row>
    <row r="438" spans="1:20" x14ac:dyDescent="0.25">
      <c r="A438" s="1" t="s">
        <v>3419</v>
      </c>
      <c r="B438" s="1" t="s">
        <v>3455</v>
      </c>
      <c r="C438" s="18">
        <v>45013</v>
      </c>
      <c r="D438" s="8">
        <v>-42.07</v>
      </c>
      <c r="E438" s="27">
        <v>0</v>
      </c>
      <c r="F438" s="27">
        <v>-42.07</v>
      </c>
      <c r="G438" s="18">
        <v>45013</v>
      </c>
      <c r="H438" s="1" t="s">
        <v>3429</v>
      </c>
      <c r="I438" s="19">
        <v>1514691</v>
      </c>
      <c r="J438" s="19" t="s">
        <v>1293</v>
      </c>
      <c r="K438" s="19">
        <v>175312</v>
      </c>
      <c r="L438" s="28">
        <v>45015</v>
      </c>
      <c r="M438" s="1" t="s">
        <v>1213</v>
      </c>
      <c r="N438" t="s">
        <v>1291</v>
      </c>
      <c r="P438" s="12">
        <f>VLOOKUP(I438,'ITEM#'!A:D,4,0)</f>
        <v>-42.07</v>
      </c>
      <c r="Q438" s="11"/>
      <c r="R438" s="13">
        <f t="shared" si="40"/>
        <v>1</v>
      </c>
      <c r="T438" s="47" t="s">
        <v>1289</v>
      </c>
    </row>
    <row r="439" spans="1:20" x14ac:dyDescent="0.25">
      <c r="A439" s="1" t="s">
        <v>3419</v>
      </c>
      <c r="B439" s="1" t="s">
        <v>3456</v>
      </c>
      <c r="C439" s="18">
        <v>45013</v>
      </c>
      <c r="D439" s="8">
        <v>-88.35</v>
      </c>
      <c r="E439" s="27">
        <v>-11</v>
      </c>
      <c r="F439" s="27">
        <v>-77.349999999999994</v>
      </c>
      <c r="G439" s="18">
        <v>45013</v>
      </c>
      <c r="H439" s="1" t="s">
        <v>3430</v>
      </c>
      <c r="I439" s="19">
        <v>1662420</v>
      </c>
      <c r="J439" s="19" t="s">
        <v>1318</v>
      </c>
      <c r="K439" s="19">
        <v>175312</v>
      </c>
      <c r="L439" s="28">
        <v>45015</v>
      </c>
      <c r="M439" s="1" t="s">
        <v>1213</v>
      </c>
      <c r="N439" t="s">
        <v>1301</v>
      </c>
      <c r="P439" s="12">
        <f>VLOOKUP(I439,'ITEM#'!A:D,4,0)</f>
        <v>-77.349999999999994</v>
      </c>
      <c r="Q439" s="11"/>
      <c r="R439" s="13">
        <f t="shared" si="40"/>
        <v>1</v>
      </c>
      <c r="T439" s="47" t="s">
        <v>1289</v>
      </c>
    </row>
    <row r="440" spans="1:20" x14ac:dyDescent="0.25">
      <c r="A440" s="1" t="s">
        <v>3419</v>
      </c>
      <c r="B440" s="1" t="s">
        <v>3457</v>
      </c>
      <c r="C440" s="18">
        <v>45013</v>
      </c>
      <c r="D440" s="8">
        <v>-64.47</v>
      </c>
      <c r="E440" s="27">
        <v>0</v>
      </c>
      <c r="F440" s="27">
        <v>-64.47</v>
      </c>
      <c r="G440" s="18">
        <v>45013</v>
      </c>
      <c r="H440" s="1" t="s">
        <v>3431</v>
      </c>
      <c r="I440" s="19">
        <v>1585793</v>
      </c>
      <c r="J440" s="19" t="s">
        <v>1323</v>
      </c>
      <c r="K440" s="19">
        <v>175312</v>
      </c>
      <c r="L440" s="28">
        <v>45015</v>
      </c>
      <c r="M440" s="1" t="s">
        <v>1213</v>
      </c>
      <c r="N440" t="s">
        <v>1291</v>
      </c>
      <c r="P440" s="12">
        <f>VLOOKUP(I440,'ITEM#'!A:D,4,0)</f>
        <v>-64.47</v>
      </c>
      <c r="Q440" s="11"/>
      <c r="R440" s="13">
        <f t="shared" si="40"/>
        <v>1</v>
      </c>
      <c r="T440" s="47" t="s">
        <v>1289</v>
      </c>
    </row>
    <row r="441" spans="1:20" x14ac:dyDescent="0.25">
      <c r="A441" s="1" t="s">
        <v>3458</v>
      </c>
      <c r="B441" s="1" t="s">
        <v>3469</v>
      </c>
      <c r="C441" s="18">
        <v>45014</v>
      </c>
      <c r="D441" s="8">
        <v>-42.07</v>
      </c>
      <c r="E441" s="27">
        <v>0</v>
      </c>
      <c r="F441" s="27">
        <v>-42.07</v>
      </c>
      <c r="G441" s="18">
        <v>45014</v>
      </c>
      <c r="H441" s="1" t="s">
        <v>3459</v>
      </c>
      <c r="I441" s="19">
        <v>1514691</v>
      </c>
      <c r="J441" s="19" t="s">
        <v>1293</v>
      </c>
      <c r="K441" s="19">
        <v>175498</v>
      </c>
      <c r="L441" s="28">
        <v>45016</v>
      </c>
      <c r="M441" s="1" t="s">
        <v>1213</v>
      </c>
      <c r="N441" t="s">
        <v>1291</v>
      </c>
      <c r="P441" s="12">
        <f>VLOOKUP(I441,'ITEM#'!A:D,4,0)</f>
        <v>-42.07</v>
      </c>
      <c r="Q441" s="11"/>
      <c r="R441" s="13">
        <f t="shared" si="40"/>
        <v>1</v>
      </c>
      <c r="T441" s="47" t="s">
        <v>1289</v>
      </c>
    </row>
    <row r="442" spans="1:20" x14ac:dyDescent="0.25">
      <c r="A442" s="1" t="s">
        <v>3458</v>
      </c>
      <c r="B442" s="1" t="s">
        <v>3470</v>
      </c>
      <c r="C442" s="18">
        <v>45014</v>
      </c>
      <c r="D442" s="8">
        <v>-282.48</v>
      </c>
      <c r="E442" s="27">
        <v>0</v>
      </c>
      <c r="F442" s="27">
        <v>-282.48</v>
      </c>
      <c r="G442" s="18">
        <v>45014</v>
      </c>
      <c r="H442" s="1" t="s">
        <v>3460</v>
      </c>
      <c r="I442" s="19">
        <v>1585901</v>
      </c>
      <c r="J442" s="19" t="s">
        <v>1347</v>
      </c>
      <c r="K442" s="19">
        <v>175498</v>
      </c>
      <c r="L442" s="28">
        <v>45016</v>
      </c>
      <c r="M442" s="1" t="s">
        <v>1213</v>
      </c>
      <c r="N442" t="s">
        <v>1291</v>
      </c>
      <c r="P442" s="12">
        <f>VLOOKUP(I442,'ITEM#'!A:D,4,0)</f>
        <v>-70.62</v>
      </c>
      <c r="Q442" s="11"/>
      <c r="R442" s="13">
        <f t="shared" si="40"/>
        <v>4</v>
      </c>
      <c r="T442" s="47" t="s">
        <v>1289</v>
      </c>
    </row>
    <row r="443" spans="1:20" x14ac:dyDescent="0.25">
      <c r="A443" s="1" t="s">
        <v>3458</v>
      </c>
      <c r="B443" s="1" t="s">
        <v>3471</v>
      </c>
      <c r="C443" s="18">
        <v>45014</v>
      </c>
      <c r="D443" s="8">
        <v>-78</v>
      </c>
      <c r="E443" s="27">
        <v>0</v>
      </c>
      <c r="F443" s="27">
        <v>-78</v>
      </c>
      <c r="G443" s="18">
        <v>45014</v>
      </c>
      <c r="H443" s="1" t="s">
        <v>3461</v>
      </c>
      <c r="I443" s="19">
        <v>1529946</v>
      </c>
      <c r="J443" s="19" t="s">
        <v>1306</v>
      </c>
      <c r="K443" s="19">
        <v>175498</v>
      </c>
      <c r="L443" s="28">
        <v>45016</v>
      </c>
      <c r="M443" s="1" t="s">
        <v>1213</v>
      </c>
      <c r="N443" t="s">
        <v>1291</v>
      </c>
      <c r="P443" s="12">
        <f>VLOOKUP(I443,'ITEM#'!A:D,4,0)</f>
        <v>-39</v>
      </c>
      <c r="Q443" s="11"/>
      <c r="R443" s="13">
        <f t="shared" si="40"/>
        <v>2</v>
      </c>
      <c r="T443" s="47" t="s">
        <v>1289</v>
      </c>
    </row>
    <row r="444" spans="1:20" x14ac:dyDescent="0.25">
      <c r="A444" s="1" t="s">
        <v>3458</v>
      </c>
      <c r="B444" s="1" t="s">
        <v>3472</v>
      </c>
      <c r="C444" s="18">
        <v>45014</v>
      </c>
      <c r="D444" s="8">
        <v>-117</v>
      </c>
      <c r="E444" s="27">
        <v>0</v>
      </c>
      <c r="F444" s="27">
        <v>-117</v>
      </c>
      <c r="G444" s="18">
        <v>45014</v>
      </c>
      <c r="H444" s="1" t="s">
        <v>3462</v>
      </c>
      <c r="I444" s="19">
        <v>1529946</v>
      </c>
      <c r="J444" s="19" t="s">
        <v>1306</v>
      </c>
      <c r="K444" s="19">
        <v>175498</v>
      </c>
      <c r="L444" s="28">
        <v>45016</v>
      </c>
      <c r="M444" s="1" t="s">
        <v>1213</v>
      </c>
      <c r="N444" t="s">
        <v>1291</v>
      </c>
      <c r="P444" s="12">
        <f>VLOOKUP(I444,'ITEM#'!A:D,4,0)</f>
        <v>-39</v>
      </c>
      <c r="Q444" s="11"/>
      <c r="R444" s="13">
        <f t="shared" si="40"/>
        <v>3</v>
      </c>
      <c r="T444" s="47" t="s">
        <v>1289</v>
      </c>
    </row>
    <row r="445" spans="1:20" x14ac:dyDescent="0.25">
      <c r="A445" s="1" t="s">
        <v>3458</v>
      </c>
      <c r="B445" s="1" t="s">
        <v>3473</v>
      </c>
      <c r="C445" s="18">
        <v>45014</v>
      </c>
      <c r="D445" s="8">
        <v>-78</v>
      </c>
      <c r="E445" s="27">
        <v>0</v>
      </c>
      <c r="F445" s="27">
        <v>-78</v>
      </c>
      <c r="G445" s="18">
        <v>45014</v>
      </c>
      <c r="H445" s="1" t="s">
        <v>3463</v>
      </c>
      <c r="I445" s="19">
        <v>1529947</v>
      </c>
      <c r="J445" s="19" t="s">
        <v>1294</v>
      </c>
      <c r="K445" s="19">
        <v>175498</v>
      </c>
      <c r="L445" s="28">
        <v>45016</v>
      </c>
      <c r="M445" s="1" t="s">
        <v>1213</v>
      </c>
      <c r="N445" t="s">
        <v>1291</v>
      </c>
      <c r="P445" s="12">
        <f>VLOOKUP(I445,'ITEM#'!A:D,4,0)</f>
        <v>-39</v>
      </c>
      <c r="Q445" s="11"/>
      <c r="R445" s="13">
        <f t="shared" si="40"/>
        <v>2</v>
      </c>
      <c r="T445" s="47" t="s">
        <v>1289</v>
      </c>
    </row>
    <row r="446" spans="1:20" x14ac:dyDescent="0.25">
      <c r="A446" s="1" t="s">
        <v>3458</v>
      </c>
      <c r="B446" s="1" t="s">
        <v>3474</v>
      </c>
      <c r="C446" s="18">
        <v>45014</v>
      </c>
      <c r="D446" s="8">
        <v>-64.47</v>
      </c>
      <c r="E446" s="27">
        <v>0</v>
      </c>
      <c r="F446" s="27">
        <v>-64.47</v>
      </c>
      <c r="G446" s="18">
        <v>45014</v>
      </c>
      <c r="H446" s="1" t="s">
        <v>3464</v>
      </c>
      <c r="I446" s="19">
        <v>1585796</v>
      </c>
      <c r="J446" s="19" t="s">
        <v>1309</v>
      </c>
      <c r="K446" s="19">
        <v>175498</v>
      </c>
      <c r="L446" s="28">
        <v>45016</v>
      </c>
      <c r="M446" s="1" t="s">
        <v>1213</v>
      </c>
      <c r="N446" t="s">
        <v>1291</v>
      </c>
      <c r="P446" s="12">
        <f>VLOOKUP(I446,'ITEM#'!A:D,4,0)</f>
        <v>-64.47</v>
      </c>
      <c r="Q446" s="11"/>
      <c r="R446" s="13">
        <f t="shared" si="40"/>
        <v>1</v>
      </c>
      <c r="T446" s="47" t="s">
        <v>1289</v>
      </c>
    </row>
    <row r="447" spans="1:20" x14ac:dyDescent="0.25">
      <c r="A447" s="1" t="s">
        <v>3458</v>
      </c>
      <c r="B447" s="1" t="s">
        <v>3475</v>
      </c>
      <c r="C447" s="18">
        <v>45014</v>
      </c>
      <c r="D447" s="8">
        <v>-78</v>
      </c>
      <c r="E447" s="27">
        <v>0</v>
      </c>
      <c r="F447" s="27">
        <v>-78</v>
      </c>
      <c r="G447" s="18">
        <v>45014</v>
      </c>
      <c r="H447" s="1" t="s">
        <v>3465</v>
      </c>
      <c r="I447" s="19">
        <v>1529947</v>
      </c>
      <c r="J447" s="19" t="s">
        <v>1294</v>
      </c>
      <c r="K447" s="19">
        <v>175498</v>
      </c>
      <c r="L447" s="28">
        <v>45016</v>
      </c>
      <c r="M447" s="1" t="s">
        <v>1213</v>
      </c>
      <c r="N447" t="s">
        <v>1291</v>
      </c>
      <c r="P447" s="12">
        <f>VLOOKUP(I447,'ITEM#'!A:D,4,0)</f>
        <v>-39</v>
      </c>
      <c r="Q447" s="11"/>
      <c r="R447" s="13">
        <f t="shared" ref="R447:R453" si="42">F447/P447</f>
        <v>2</v>
      </c>
      <c r="T447" s="47" t="s">
        <v>1289</v>
      </c>
    </row>
    <row r="448" spans="1:20" x14ac:dyDescent="0.25">
      <c r="A448" s="1" t="s">
        <v>3458</v>
      </c>
      <c r="B448" s="1" t="s">
        <v>3476</v>
      </c>
      <c r="C448" s="18">
        <v>45014</v>
      </c>
      <c r="D448" s="8">
        <v>-38.659999999999997</v>
      </c>
      <c r="E448" s="27">
        <v>-10.51</v>
      </c>
      <c r="F448" s="27">
        <v>-28.15</v>
      </c>
      <c r="G448" s="18">
        <v>45014</v>
      </c>
      <c r="H448" s="1" t="s">
        <v>3466</v>
      </c>
      <c r="I448" s="19">
        <v>1593356</v>
      </c>
      <c r="J448" s="19" t="s">
        <v>1329</v>
      </c>
      <c r="K448" s="19">
        <v>175498</v>
      </c>
      <c r="L448" s="28">
        <v>45016</v>
      </c>
      <c r="M448" s="1" t="s">
        <v>1213</v>
      </c>
      <c r="N448" t="s">
        <v>1298</v>
      </c>
      <c r="P448" s="12">
        <f>VLOOKUP(I448,'ITEM#'!A:D,4,0)</f>
        <v>-28.15</v>
      </c>
      <c r="Q448" s="11"/>
      <c r="R448" s="13">
        <f t="shared" si="42"/>
        <v>1</v>
      </c>
      <c r="T448" s="47" t="s">
        <v>1289</v>
      </c>
    </row>
    <row r="449" spans="1:20" x14ac:dyDescent="0.25">
      <c r="A449" s="1" t="s">
        <v>3458</v>
      </c>
      <c r="B449" s="1" t="s">
        <v>3477</v>
      </c>
      <c r="C449" s="18">
        <v>45014</v>
      </c>
      <c r="D449" s="8">
        <v>-135.88</v>
      </c>
      <c r="E449" s="27">
        <v>-9.93</v>
      </c>
      <c r="F449" s="27">
        <v>-28.15</v>
      </c>
      <c r="G449" s="18">
        <v>45014</v>
      </c>
      <c r="H449" s="1" t="s">
        <v>3467</v>
      </c>
      <c r="I449" s="19">
        <v>1540781</v>
      </c>
      <c r="J449" s="19" t="s">
        <v>1308</v>
      </c>
      <c r="K449" s="19">
        <v>175498</v>
      </c>
      <c r="L449" s="28">
        <v>45016</v>
      </c>
      <c r="M449" s="1" t="s">
        <v>1213</v>
      </c>
      <c r="N449" t="s">
        <v>1298</v>
      </c>
      <c r="P449" s="12">
        <f>VLOOKUP(I449,'ITEM#'!A:D,4,0)</f>
        <v>-28.15</v>
      </c>
      <c r="Q449" s="11"/>
      <c r="R449" s="13">
        <f t="shared" si="42"/>
        <v>1</v>
      </c>
      <c r="T449" s="47" t="s">
        <v>1289</v>
      </c>
    </row>
    <row r="450" spans="1:20" x14ac:dyDescent="0.25">
      <c r="A450" s="1" t="s">
        <v>3458</v>
      </c>
      <c r="B450" s="1" t="s">
        <v>3477</v>
      </c>
      <c r="C450" s="18">
        <v>45014</v>
      </c>
      <c r="D450" s="8"/>
      <c r="E450" s="27">
        <v>-10.55</v>
      </c>
      <c r="F450" s="27">
        <v>-85.85</v>
      </c>
      <c r="G450" s="18">
        <v>45014</v>
      </c>
      <c r="H450" s="1" t="s">
        <v>3467</v>
      </c>
      <c r="I450" s="19">
        <v>1662422</v>
      </c>
      <c r="J450" s="19" t="s">
        <v>1327</v>
      </c>
      <c r="K450" s="19">
        <v>175498</v>
      </c>
      <c r="L450" s="28">
        <v>45016</v>
      </c>
      <c r="M450" s="1" t="s">
        <v>1213</v>
      </c>
      <c r="N450" t="s">
        <v>1301</v>
      </c>
      <c r="P450" s="12">
        <f>VLOOKUP(I450,'ITEM#'!A:D,4,0)</f>
        <v>-85.85</v>
      </c>
      <c r="Q450" s="11"/>
      <c r="R450" s="13">
        <f t="shared" si="42"/>
        <v>1</v>
      </c>
      <c r="T450" s="47" t="s">
        <v>1289</v>
      </c>
    </row>
    <row r="451" spans="1:20" x14ac:dyDescent="0.25">
      <c r="A451" s="1" t="s">
        <v>3458</v>
      </c>
      <c r="B451" s="1" t="s">
        <v>3478</v>
      </c>
      <c r="C451" s="18">
        <v>45014</v>
      </c>
      <c r="D451" s="8">
        <v>-178.58</v>
      </c>
      <c r="E451" s="27">
        <v>-10.44</v>
      </c>
      <c r="F451" s="27">
        <v>-31.6</v>
      </c>
      <c r="G451" s="18">
        <v>45014</v>
      </c>
      <c r="H451" s="1" t="s">
        <v>3468</v>
      </c>
      <c r="I451" s="19">
        <v>1540784</v>
      </c>
      <c r="J451" s="19" t="s">
        <v>1297</v>
      </c>
      <c r="K451" s="19">
        <v>175498</v>
      </c>
      <c r="L451" s="28">
        <v>45016</v>
      </c>
      <c r="M451" s="1" t="s">
        <v>1213</v>
      </c>
      <c r="N451" t="s">
        <v>1298</v>
      </c>
      <c r="P451" s="12">
        <f>VLOOKUP(I451,'ITEM#'!A:D,4,0)</f>
        <v>-31.6</v>
      </c>
      <c r="Q451" s="11"/>
      <c r="R451" s="13">
        <f t="shared" si="42"/>
        <v>1</v>
      </c>
      <c r="T451" s="47" t="s">
        <v>1289</v>
      </c>
    </row>
    <row r="452" spans="1:20" x14ac:dyDescent="0.25">
      <c r="A452" s="1" t="s">
        <v>3458</v>
      </c>
      <c r="B452" s="1" t="s">
        <v>3478</v>
      </c>
      <c r="C452" s="18">
        <v>45014</v>
      </c>
      <c r="D452" s="8"/>
      <c r="E452" s="27">
        <v>-9.93</v>
      </c>
      <c r="F452" s="27">
        <v>-28.15</v>
      </c>
      <c r="G452" s="18">
        <v>45014</v>
      </c>
      <c r="H452" s="1" t="s">
        <v>3468</v>
      </c>
      <c r="I452" s="19">
        <v>1593357</v>
      </c>
      <c r="J452" s="19" t="s">
        <v>1302</v>
      </c>
      <c r="K452" s="19">
        <v>175498</v>
      </c>
      <c r="L452" s="28">
        <v>45016</v>
      </c>
      <c r="M452" s="1" t="s">
        <v>1213</v>
      </c>
      <c r="N452" t="s">
        <v>1298</v>
      </c>
      <c r="P452" s="12">
        <f>VLOOKUP(I452,'ITEM#'!A:D,4,0)</f>
        <v>-28.15</v>
      </c>
      <c r="Q452" s="11"/>
      <c r="R452" s="13">
        <f t="shared" si="42"/>
        <v>1</v>
      </c>
      <c r="T452" s="47" t="s">
        <v>1289</v>
      </c>
    </row>
    <row r="453" spans="1:20" x14ac:dyDescent="0.25">
      <c r="A453" s="1" t="s">
        <v>3458</v>
      </c>
      <c r="B453" s="1" t="s">
        <v>3478</v>
      </c>
      <c r="C453" s="18">
        <v>45014</v>
      </c>
      <c r="D453" s="8"/>
      <c r="E453" s="27">
        <v>-10.55</v>
      </c>
      <c r="F453" s="27">
        <v>-85.85</v>
      </c>
      <c r="G453" s="18">
        <v>45014</v>
      </c>
      <c r="H453" s="1" t="s">
        <v>3468</v>
      </c>
      <c r="I453" s="19">
        <v>1662421</v>
      </c>
      <c r="J453" s="19" t="s">
        <v>1300</v>
      </c>
      <c r="K453" s="19">
        <v>175498</v>
      </c>
      <c r="L453" s="28">
        <v>45016</v>
      </c>
      <c r="M453" s="1" t="s">
        <v>1213</v>
      </c>
      <c r="N453" t="s">
        <v>1301</v>
      </c>
      <c r="P453" s="12">
        <f>VLOOKUP(I453,'ITEM#'!A:D,4,0)</f>
        <v>-85.85</v>
      </c>
      <c r="Q453" s="11"/>
      <c r="R453" s="13">
        <f t="shared" si="42"/>
        <v>1</v>
      </c>
      <c r="T453" s="47" t="s">
        <v>1289</v>
      </c>
    </row>
    <row r="454" spans="1:20" ht="15.75" thickBot="1" x14ac:dyDescent="0.3">
      <c r="D454" s="36">
        <f>SUM(D2:D453)</f>
        <v>-33434.049999999981</v>
      </c>
      <c r="P454" s="12"/>
      <c r="Q454" s="11"/>
      <c r="R454" s="13"/>
    </row>
    <row r="455" spans="1:20" ht="15.75" thickTop="1" x14ac:dyDescent="0.25">
      <c r="P455" s="12"/>
      <c r="Q455" s="11"/>
      <c r="R455" s="13"/>
    </row>
    <row r="456" spans="1:20" x14ac:dyDescent="0.25">
      <c r="P456" s="12"/>
      <c r="Q456" s="11"/>
      <c r="R456" s="13"/>
    </row>
    <row r="457" spans="1:20" x14ac:dyDescent="0.25">
      <c r="P457" s="12"/>
      <c r="Q457" s="11"/>
      <c r="R457" s="13"/>
    </row>
    <row r="458" spans="1:20" x14ac:dyDescent="0.25">
      <c r="P458" s="12"/>
      <c r="Q458" s="11"/>
      <c r="R458" s="13"/>
    </row>
    <row r="459" spans="1:20" x14ac:dyDescent="0.25">
      <c r="P459" s="12"/>
      <c r="Q459" s="11"/>
      <c r="R459" s="13"/>
    </row>
    <row r="460" spans="1:20" x14ac:dyDescent="0.25">
      <c r="P460" s="12"/>
      <c r="Q460" s="11"/>
      <c r="R460" s="13"/>
    </row>
    <row r="461" spans="1:20" x14ac:dyDescent="0.25">
      <c r="P461" s="12"/>
      <c r="Q461" s="11"/>
      <c r="R461" s="13"/>
    </row>
    <row r="462" spans="1:20" x14ac:dyDescent="0.25">
      <c r="P462" s="12"/>
      <c r="Q462" s="11"/>
      <c r="R462" s="13"/>
    </row>
    <row r="463" spans="1:20" x14ac:dyDescent="0.25">
      <c r="P463" s="12"/>
      <c r="Q463" s="11"/>
      <c r="R463" s="13"/>
    </row>
    <row r="464" spans="1:20" x14ac:dyDescent="0.25">
      <c r="P464" s="12"/>
      <c r="Q464" s="11"/>
      <c r="R464" s="13"/>
    </row>
    <row r="465" spans="16:18" x14ac:dyDescent="0.25">
      <c r="P465" s="12"/>
      <c r="Q465" s="11"/>
      <c r="R465" s="13"/>
    </row>
    <row r="466" spans="16:18" x14ac:dyDescent="0.25">
      <c r="P466" s="12"/>
      <c r="Q466" s="11"/>
      <c r="R466" s="13"/>
    </row>
    <row r="467" spans="16:18" x14ac:dyDescent="0.25">
      <c r="P467" s="12"/>
      <c r="Q467" s="11"/>
      <c r="R467" s="13"/>
    </row>
    <row r="468" spans="16:18" x14ac:dyDescent="0.25">
      <c r="P468" s="12"/>
      <c r="Q468" s="11"/>
      <c r="R468" s="13"/>
    </row>
    <row r="469" spans="16:18" x14ac:dyDescent="0.25">
      <c r="P469" s="12"/>
      <c r="Q469" s="11"/>
      <c r="R469" s="13"/>
    </row>
    <row r="470" spans="16:18" x14ac:dyDescent="0.25">
      <c r="P470" s="12"/>
      <c r="Q470" s="11"/>
      <c r="R470" s="13"/>
    </row>
    <row r="471" spans="16:18" x14ac:dyDescent="0.25">
      <c r="P471" s="12"/>
      <c r="Q471" s="11"/>
      <c r="R471" s="13"/>
    </row>
    <row r="472" spans="16:18" x14ac:dyDescent="0.25">
      <c r="P472" s="12"/>
      <c r="Q472" s="11"/>
      <c r="R472" s="13"/>
    </row>
    <row r="473" spans="16:18" x14ac:dyDescent="0.25">
      <c r="P473" s="12"/>
      <c r="Q473" s="11"/>
      <c r="R473" s="13"/>
    </row>
    <row r="474" spans="16:18" x14ac:dyDescent="0.25">
      <c r="P474" s="12"/>
      <c r="Q474" s="11"/>
      <c r="R474" s="13"/>
    </row>
    <row r="475" spans="16:18" x14ac:dyDescent="0.25">
      <c r="P475" s="12"/>
      <c r="Q475" s="11"/>
      <c r="R475" s="13"/>
    </row>
    <row r="476" spans="16:18" x14ac:dyDescent="0.25">
      <c r="P476" s="12"/>
      <c r="Q476" s="11"/>
      <c r="R476" s="13"/>
    </row>
    <row r="477" spans="16:18" x14ac:dyDescent="0.25">
      <c r="P477" s="12"/>
      <c r="Q477" s="11"/>
      <c r="R477" s="13"/>
    </row>
    <row r="478" spans="16:18" x14ac:dyDescent="0.25">
      <c r="P478" s="12"/>
      <c r="Q478" s="11"/>
      <c r="R478" s="13"/>
    </row>
    <row r="479" spans="16:18" x14ac:dyDescent="0.25">
      <c r="P479" s="12"/>
      <c r="Q479" s="11"/>
      <c r="R479" s="13"/>
    </row>
    <row r="480" spans="16:18" x14ac:dyDescent="0.25">
      <c r="P480" s="12"/>
      <c r="Q480" s="11"/>
      <c r="R480" s="13"/>
    </row>
    <row r="481" spans="16:18" x14ac:dyDescent="0.25">
      <c r="P481" s="12"/>
      <c r="Q481" s="11"/>
      <c r="R481" s="13"/>
    </row>
    <row r="482" spans="16:18" x14ac:dyDescent="0.25">
      <c r="P482" s="12"/>
      <c r="Q482" s="11"/>
      <c r="R482" s="13"/>
    </row>
    <row r="483" spans="16:18" x14ac:dyDescent="0.25">
      <c r="P483" s="12"/>
      <c r="Q483" s="11"/>
      <c r="R483" s="13"/>
    </row>
    <row r="484" spans="16:18" x14ac:dyDescent="0.25">
      <c r="P484" s="12"/>
      <c r="Q484" s="11"/>
      <c r="R484" s="13"/>
    </row>
    <row r="485" spans="16:18" x14ac:dyDescent="0.25">
      <c r="P485" s="12"/>
      <c r="Q485" s="11"/>
      <c r="R485" s="13"/>
    </row>
    <row r="486" spans="16:18" x14ac:dyDescent="0.25">
      <c r="P486" s="12"/>
      <c r="Q486" s="11"/>
      <c r="R486" s="13"/>
    </row>
    <row r="487" spans="16:18" x14ac:dyDescent="0.25">
      <c r="P487" s="12"/>
      <c r="Q487" s="11"/>
      <c r="R487" s="13"/>
    </row>
    <row r="488" spans="16:18" x14ac:dyDescent="0.25">
      <c r="P488" s="12"/>
      <c r="Q488" s="11"/>
      <c r="R488" s="13"/>
    </row>
    <row r="489" spans="16:18" x14ac:dyDescent="0.25">
      <c r="P489" s="12"/>
      <c r="Q489" s="11"/>
      <c r="R489" s="13"/>
    </row>
    <row r="490" spans="16:18" x14ac:dyDescent="0.25">
      <c r="P490" s="12"/>
      <c r="Q490" s="11"/>
      <c r="R490" s="13"/>
    </row>
    <row r="491" spans="16:18" x14ac:dyDescent="0.25">
      <c r="P491" s="12"/>
      <c r="Q491" s="11"/>
      <c r="R491" s="13"/>
    </row>
    <row r="492" spans="16:18" x14ac:dyDescent="0.25">
      <c r="P492" s="12"/>
      <c r="Q492" s="11"/>
      <c r="R492" s="13"/>
    </row>
    <row r="493" spans="16:18" x14ac:dyDescent="0.25">
      <c r="P493" s="12"/>
      <c r="Q493" s="11"/>
      <c r="R493" s="13"/>
    </row>
    <row r="494" spans="16:18" x14ac:dyDescent="0.25">
      <c r="P494" s="12"/>
      <c r="Q494" s="11"/>
      <c r="R494" s="13"/>
    </row>
    <row r="495" spans="16:18" x14ac:dyDescent="0.25">
      <c r="P495" s="12"/>
      <c r="Q495" s="11"/>
      <c r="R495" s="13"/>
    </row>
    <row r="496" spans="16:18" x14ac:dyDescent="0.25">
      <c r="P496" s="12"/>
      <c r="Q496" s="11"/>
      <c r="R496" s="13"/>
    </row>
    <row r="497" spans="16:18" x14ac:dyDescent="0.25">
      <c r="P497" s="12"/>
      <c r="Q497" s="11"/>
      <c r="R497" s="13"/>
    </row>
    <row r="498" spans="16:18" x14ac:dyDescent="0.25">
      <c r="P498" s="12"/>
      <c r="Q498" s="11"/>
      <c r="R498" s="13"/>
    </row>
    <row r="499" spans="16:18" x14ac:dyDescent="0.25">
      <c r="P499" s="12"/>
      <c r="Q499" s="11"/>
      <c r="R499" s="13"/>
    </row>
    <row r="500" spans="16:18" x14ac:dyDescent="0.25">
      <c r="P500" s="12"/>
      <c r="Q500" s="11"/>
      <c r="R500" s="13"/>
    </row>
    <row r="501" spans="16:18" x14ac:dyDescent="0.25">
      <c r="P501" s="12"/>
      <c r="Q501" s="11"/>
      <c r="R501" s="13"/>
    </row>
  </sheetData>
  <autoFilter ref="A1:T454" xr:uid="{00000000-0009-0000-0000-000004000000}"/>
  <conditionalFormatting sqref="B1">
    <cfRule type="duplicateValues" dxfId="50" priority="185"/>
    <cfRule type="duplicateValues" dxfId="49" priority="186"/>
    <cfRule type="duplicateValues" dxfId="48" priority="187"/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342"/>
  <sheetViews>
    <sheetView topLeftCell="A294" workbookViewId="0">
      <selection activeCell="A343" sqref="A343"/>
    </sheetView>
  </sheetViews>
  <sheetFormatPr defaultColWidth="8.7109375" defaultRowHeight="12.75" x14ac:dyDescent="0.2"/>
  <cols>
    <col min="1" max="1" width="18.7109375" style="11" bestFit="1" customWidth="1"/>
    <col min="2" max="2" width="15.140625" style="11" bestFit="1" customWidth="1"/>
    <col min="3" max="3" width="10.5703125" style="11" bestFit="1" customWidth="1"/>
    <col min="4" max="4" width="12.85546875" style="11" bestFit="1" customWidth="1"/>
    <col min="5" max="5" width="18" style="11" bestFit="1" customWidth="1"/>
    <col min="6" max="6" width="12" style="11" bestFit="1" customWidth="1"/>
    <col min="7" max="7" width="9.42578125" style="11" bestFit="1" customWidth="1"/>
    <col min="8" max="8" width="13.5703125" style="11" bestFit="1" customWidth="1"/>
    <col min="9" max="9" width="8.140625" style="11" bestFit="1" customWidth="1"/>
    <col min="10" max="10" width="8.5703125" style="11" bestFit="1" customWidth="1"/>
    <col min="11" max="11" width="9" style="11" bestFit="1" customWidth="1"/>
    <col min="12" max="12" width="9.7109375" style="11" bestFit="1" customWidth="1"/>
    <col min="13" max="13" width="9.28515625" style="11" bestFit="1" customWidth="1"/>
    <col min="14" max="14" width="7" style="11" bestFit="1" customWidth="1"/>
    <col min="15" max="15" width="3.140625" style="11" bestFit="1" customWidth="1"/>
    <col min="16" max="16" width="10.5703125" style="11" bestFit="1" customWidth="1"/>
    <col min="17" max="17" width="5" style="11" bestFit="1" customWidth="1"/>
    <col min="18" max="18" width="4.7109375" style="11" bestFit="1" customWidth="1"/>
    <col min="19" max="19" width="8.140625" style="11" bestFit="1" customWidth="1"/>
    <col min="20" max="16384" width="8.7109375" style="11"/>
  </cols>
  <sheetData>
    <row r="1" spans="1:21" s="40" customFormat="1" x14ac:dyDescent="0.2">
      <c r="A1" s="20" t="s">
        <v>0</v>
      </c>
      <c r="B1" s="20" t="s">
        <v>1</v>
      </c>
      <c r="C1" s="21" t="s">
        <v>2</v>
      </c>
      <c r="D1" s="22" t="s">
        <v>3</v>
      </c>
      <c r="E1" s="37" t="s">
        <v>4</v>
      </c>
      <c r="F1" s="26" t="s">
        <v>5</v>
      </c>
      <c r="G1" s="21" t="s">
        <v>6</v>
      </c>
      <c r="H1" s="20" t="s">
        <v>7</v>
      </c>
      <c r="I1" s="24" t="s">
        <v>190</v>
      </c>
      <c r="J1" s="34" t="s">
        <v>1288</v>
      </c>
      <c r="K1" s="24" t="s">
        <v>8</v>
      </c>
      <c r="L1" s="25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23" t="s">
        <v>14</v>
      </c>
      <c r="R1" s="33" t="s">
        <v>15</v>
      </c>
      <c r="S1" s="7" t="s">
        <v>16</v>
      </c>
    </row>
    <row r="2" spans="1:21" s="40" customFormat="1" ht="12.75" customHeight="1" x14ac:dyDescent="0.2">
      <c r="A2" s="1" t="s">
        <v>3479</v>
      </c>
      <c r="B2" s="1" t="s">
        <v>3552</v>
      </c>
      <c r="C2" s="18">
        <v>45015</v>
      </c>
      <c r="D2" s="27">
        <v>-39</v>
      </c>
      <c r="E2" s="27">
        <v>0</v>
      </c>
      <c r="F2" s="27">
        <v>-39</v>
      </c>
      <c r="G2" s="18">
        <v>45015</v>
      </c>
      <c r="H2" s="1" t="s">
        <v>3551</v>
      </c>
      <c r="I2" s="19">
        <v>1529947</v>
      </c>
      <c r="J2" s="19" t="s">
        <v>1294</v>
      </c>
      <c r="K2" s="19">
        <v>175718</v>
      </c>
      <c r="L2" s="28">
        <v>45019</v>
      </c>
      <c r="M2" s="1" t="s">
        <v>1213</v>
      </c>
      <c r="N2" s="11" t="s">
        <v>1291</v>
      </c>
      <c r="O2" s="11"/>
      <c r="P2" s="42">
        <f>VLOOKUP(I2,'[2]ITEM#'!A:D,4,0)</f>
        <v>-39</v>
      </c>
      <c r="Q2" s="11"/>
      <c r="R2" s="13">
        <f t="shared" ref="R2:R65" si="0">F2/P2</f>
        <v>1</v>
      </c>
      <c r="S2" s="43"/>
      <c r="T2" s="11" t="s">
        <v>1289</v>
      </c>
      <c r="U2" s="60"/>
    </row>
    <row r="3" spans="1:21" ht="12.75" customHeight="1" x14ac:dyDescent="0.2">
      <c r="A3" s="1" t="s">
        <v>3479</v>
      </c>
      <c r="B3" s="1" t="s">
        <v>3516</v>
      </c>
      <c r="C3" s="18">
        <v>45015</v>
      </c>
      <c r="D3" s="27">
        <v>-64.47</v>
      </c>
      <c r="E3" s="27">
        <v>0</v>
      </c>
      <c r="F3" s="27">
        <v>-64.47</v>
      </c>
      <c r="G3" s="18">
        <v>45015</v>
      </c>
      <c r="H3" s="1" t="s">
        <v>3480</v>
      </c>
      <c r="I3" s="19">
        <v>1585793</v>
      </c>
      <c r="J3" s="19" t="s">
        <v>1323</v>
      </c>
      <c r="K3" s="19">
        <v>175718</v>
      </c>
      <c r="L3" s="28">
        <v>45019</v>
      </c>
      <c r="M3" s="1" t="s">
        <v>1213</v>
      </c>
      <c r="N3" s="11" t="s">
        <v>1291</v>
      </c>
      <c r="P3" s="42">
        <f>VLOOKUP(I3,'[2]ITEM#'!A:D,4,0)</f>
        <v>-64.47</v>
      </c>
      <c r="R3" s="13">
        <f t="shared" si="0"/>
        <v>1</v>
      </c>
      <c r="S3" s="43"/>
      <c r="T3" s="11" t="s">
        <v>1289</v>
      </c>
      <c r="U3" s="60"/>
    </row>
    <row r="4" spans="1:21" ht="12.75" customHeight="1" x14ac:dyDescent="0.2">
      <c r="A4" s="1" t="s">
        <v>3479</v>
      </c>
      <c r="B4" s="1" t="s">
        <v>3517</v>
      </c>
      <c r="C4" s="18">
        <v>45015</v>
      </c>
      <c r="D4" s="27">
        <v>-64.47</v>
      </c>
      <c r="E4" s="27">
        <v>0</v>
      </c>
      <c r="F4" s="27">
        <v>-64.47</v>
      </c>
      <c r="G4" s="18">
        <v>45015</v>
      </c>
      <c r="H4" s="1" t="s">
        <v>3481</v>
      </c>
      <c r="I4" s="19">
        <v>1585797</v>
      </c>
      <c r="J4" s="19" t="s">
        <v>1305</v>
      </c>
      <c r="K4" s="19">
        <v>175718</v>
      </c>
      <c r="L4" s="28">
        <v>45019</v>
      </c>
      <c r="M4" s="1" t="s">
        <v>1213</v>
      </c>
      <c r="N4" s="11" t="s">
        <v>1291</v>
      </c>
      <c r="P4" s="42">
        <f>VLOOKUP(I4,'[2]ITEM#'!A:D,4,0)</f>
        <v>-64.47</v>
      </c>
      <c r="R4" s="13">
        <f t="shared" si="0"/>
        <v>1</v>
      </c>
      <c r="S4" s="43"/>
      <c r="T4" s="11" t="s">
        <v>1289</v>
      </c>
      <c r="U4" s="60"/>
    </row>
    <row r="5" spans="1:21" ht="12.75" customHeight="1" x14ac:dyDescent="0.2">
      <c r="A5" s="1" t="s">
        <v>3479</v>
      </c>
      <c r="B5" s="1" t="s">
        <v>3518</v>
      </c>
      <c r="C5" s="18">
        <v>45015</v>
      </c>
      <c r="D5" s="27">
        <v>-64.47</v>
      </c>
      <c r="E5" s="27">
        <v>0</v>
      </c>
      <c r="F5" s="27">
        <v>-64.47</v>
      </c>
      <c r="G5" s="18">
        <v>45015</v>
      </c>
      <c r="H5" s="1" t="s">
        <v>3482</v>
      </c>
      <c r="I5" s="19">
        <v>1585793</v>
      </c>
      <c r="J5" s="19" t="s">
        <v>1323</v>
      </c>
      <c r="K5" s="19">
        <v>175718</v>
      </c>
      <c r="L5" s="28">
        <v>45019</v>
      </c>
      <c r="M5" s="1" t="s">
        <v>1213</v>
      </c>
      <c r="N5" s="11" t="s">
        <v>1291</v>
      </c>
      <c r="P5" s="42">
        <f>VLOOKUP(I5,'[2]ITEM#'!A:D,4,0)</f>
        <v>-64.47</v>
      </c>
      <c r="R5" s="13">
        <f t="shared" si="0"/>
        <v>1</v>
      </c>
      <c r="S5" s="43"/>
      <c r="T5" s="11" t="s">
        <v>1289</v>
      </c>
      <c r="U5" s="60"/>
    </row>
    <row r="6" spans="1:21" ht="12.75" customHeight="1" x14ac:dyDescent="0.2">
      <c r="A6" s="1" t="s">
        <v>3479</v>
      </c>
      <c r="B6" s="1" t="s">
        <v>3519</v>
      </c>
      <c r="C6" s="18">
        <v>45015</v>
      </c>
      <c r="D6" s="27">
        <v>-70.62</v>
      </c>
      <c r="E6" s="27">
        <v>0</v>
      </c>
      <c r="F6" s="27">
        <v>-70.62</v>
      </c>
      <c r="G6" s="18">
        <v>45015</v>
      </c>
      <c r="H6" s="1" t="s">
        <v>3483</v>
      </c>
      <c r="I6" s="19">
        <v>1585799</v>
      </c>
      <c r="J6" s="19" t="s">
        <v>1292</v>
      </c>
      <c r="K6" s="19">
        <v>175718</v>
      </c>
      <c r="L6" s="28">
        <v>45019</v>
      </c>
      <c r="M6" s="1" t="s">
        <v>1213</v>
      </c>
      <c r="N6" s="11" t="s">
        <v>1291</v>
      </c>
      <c r="P6" s="42">
        <f>VLOOKUP(I6,'[2]ITEM#'!A:D,4,0)</f>
        <v>-70.62</v>
      </c>
      <c r="R6" s="13">
        <f t="shared" si="0"/>
        <v>1</v>
      </c>
      <c r="S6" s="43"/>
      <c r="T6" s="11" t="s">
        <v>1289</v>
      </c>
      <c r="U6" s="60"/>
    </row>
    <row r="7" spans="1:21" ht="12.75" customHeight="1" x14ac:dyDescent="0.2">
      <c r="A7" s="1" t="s">
        <v>3479</v>
      </c>
      <c r="B7" s="1" t="s">
        <v>3520</v>
      </c>
      <c r="C7" s="18">
        <v>45015</v>
      </c>
      <c r="D7" s="27">
        <v>-64.47</v>
      </c>
      <c r="E7" s="27">
        <v>0</v>
      </c>
      <c r="F7" s="27">
        <v>-64.47</v>
      </c>
      <c r="G7" s="18">
        <v>45015</v>
      </c>
      <c r="H7" s="1" t="s">
        <v>3484</v>
      </c>
      <c r="I7" s="19">
        <v>1585797</v>
      </c>
      <c r="J7" s="19" t="s">
        <v>1305</v>
      </c>
      <c r="K7" s="19">
        <v>175718</v>
      </c>
      <c r="L7" s="28">
        <v>45019</v>
      </c>
      <c r="M7" s="1" t="s">
        <v>1213</v>
      </c>
      <c r="N7" s="11" t="s">
        <v>1291</v>
      </c>
      <c r="P7" s="42">
        <f>VLOOKUP(I7,'[2]ITEM#'!A:D,4,0)</f>
        <v>-64.47</v>
      </c>
      <c r="R7" s="13">
        <f t="shared" si="0"/>
        <v>1</v>
      </c>
      <c r="S7" s="43"/>
      <c r="T7" s="11" t="s">
        <v>1289</v>
      </c>
      <c r="U7" s="60"/>
    </row>
    <row r="8" spans="1:21" ht="12.75" customHeight="1" x14ac:dyDescent="0.2">
      <c r="A8" s="1" t="s">
        <v>3479</v>
      </c>
      <c r="B8" s="1" t="s">
        <v>3521</v>
      </c>
      <c r="C8" s="18">
        <v>45015</v>
      </c>
      <c r="D8" s="27">
        <v>-85.4</v>
      </c>
      <c r="E8" s="27">
        <v>-11.1</v>
      </c>
      <c r="F8" s="27">
        <v>-31.6</v>
      </c>
      <c r="G8" s="18">
        <v>45015</v>
      </c>
      <c r="H8" s="1" t="s">
        <v>3485</v>
      </c>
      <c r="I8" s="19">
        <v>1540784</v>
      </c>
      <c r="J8" s="19" t="s">
        <v>1297</v>
      </c>
      <c r="K8" s="19">
        <v>175718</v>
      </c>
      <c r="L8" s="28">
        <v>45019</v>
      </c>
      <c r="M8" s="1" t="s">
        <v>1213</v>
      </c>
      <c r="N8" s="11" t="s">
        <v>1298</v>
      </c>
      <c r="P8" s="42">
        <f>VLOOKUP(I8,'[2]ITEM#'!A:D,4,0)</f>
        <v>-31.6</v>
      </c>
      <c r="R8" s="13">
        <f t="shared" si="0"/>
        <v>1</v>
      </c>
      <c r="S8" s="43"/>
      <c r="T8" s="11" t="s">
        <v>1289</v>
      </c>
      <c r="U8" s="60"/>
    </row>
    <row r="9" spans="1:21" ht="12.75" customHeight="1" x14ac:dyDescent="0.2">
      <c r="A9" s="1" t="s">
        <v>3479</v>
      </c>
      <c r="B9" s="1" t="s">
        <v>3521</v>
      </c>
      <c r="C9" s="18">
        <v>45015</v>
      </c>
      <c r="D9" s="27"/>
      <c r="E9" s="27">
        <v>-11.1</v>
      </c>
      <c r="F9" s="27">
        <v>-31.6</v>
      </c>
      <c r="G9" s="18">
        <v>45015</v>
      </c>
      <c r="H9" s="1" t="s">
        <v>3485</v>
      </c>
      <c r="I9" s="19">
        <v>1540785</v>
      </c>
      <c r="J9" s="19" t="s">
        <v>1328</v>
      </c>
      <c r="K9" s="19">
        <v>175718</v>
      </c>
      <c r="L9" s="28">
        <v>45019</v>
      </c>
      <c r="M9" s="1" t="s">
        <v>1213</v>
      </c>
      <c r="N9" s="11" t="s">
        <v>1298</v>
      </c>
      <c r="P9" s="42">
        <f>VLOOKUP(I9,'[2]ITEM#'!A:D,4,0)</f>
        <v>-31.6</v>
      </c>
      <c r="R9" s="13">
        <f t="shared" si="0"/>
        <v>1</v>
      </c>
      <c r="S9" s="43"/>
      <c r="T9" s="11" t="s">
        <v>1289</v>
      </c>
      <c r="U9" s="60"/>
    </row>
    <row r="10" spans="1:21" ht="12.75" customHeight="1" x14ac:dyDescent="0.2">
      <c r="A10" s="1" t="s">
        <v>3479</v>
      </c>
      <c r="B10" s="1" t="s">
        <v>3522</v>
      </c>
      <c r="C10" s="18">
        <v>45015</v>
      </c>
      <c r="D10" s="27">
        <v>-39</v>
      </c>
      <c r="E10" s="27">
        <v>0</v>
      </c>
      <c r="F10" s="27">
        <v>-39</v>
      </c>
      <c r="G10" s="18">
        <v>45015</v>
      </c>
      <c r="H10" s="1" t="s">
        <v>3486</v>
      </c>
      <c r="I10" s="19">
        <v>1529946</v>
      </c>
      <c r="J10" s="19" t="s">
        <v>1306</v>
      </c>
      <c r="K10" s="19">
        <v>175718</v>
      </c>
      <c r="L10" s="28">
        <v>45019</v>
      </c>
      <c r="M10" s="1" t="s">
        <v>1213</v>
      </c>
      <c r="N10" s="11" t="s">
        <v>1291</v>
      </c>
      <c r="P10" s="42">
        <f>VLOOKUP(I10,'[2]ITEM#'!A:D,4,0)</f>
        <v>-39</v>
      </c>
      <c r="R10" s="13">
        <f t="shared" si="0"/>
        <v>1</v>
      </c>
      <c r="S10" s="43"/>
      <c r="T10" s="11" t="s">
        <v>1289</v>
      </c>
      <c r="U10" s="60"/>
    </row>
    <row r="11" spans="1:21" ht="12.75" customHeight="1" x14ac:dyDescent="0.2">
      <c r="A11" s="1" t="s">
        <v>3479</v>
      </c>
      <c r="B11" s="1" t="s">
        <v>3523</v>
      </c>
      <c r="C11" s="18">
        <v>45015</v>
      </c>
      <c r="D11" s="27">
        <v>-38.659999999999997</v>
      </c>
      <c r="E11" s="27">
        <v>-10.51</v>
      </c>
      <c r="F11" s="27">
        <v>-28.15</v>
      </c>
      <c r="G11" s="18">
        <v>45015</v>
      </c>
      <c r="H11" s="1" t="s">
        <v>3487</v>
      </c>
      <c r="I11" s="19">
        <v>1540780</v>
      </c>
      <c r="J11" s="19" t="s">
        <v>1334</v>
      </c>
      <c r="K11" s="19">
        <v>175718</v>
      </c>
      <c r="L11" s="28">
        <v>45019</v>
      </c>
      <c r="M11" s="1" t="s">
        <v>1213</v>
      </c>
      <c r="N11" s="11" t="s">
        <v>1298</v>
      </c>
      <c r="P11" s="42">
        <f>VLOOKUP(I11,'[2]ITEM#'!A:D,4,0)</f>
        <v>-28.15</v>
      </c>
      <c r="R11" s="13">
        <f t="shared" si="0"/>
        <v>1</v>
      </c>
      <c r="S11" s="43"/>
      <c r="T11" s="11" t="s">
        <v>1289</v>
      </c>
      <c r="U11" s="60"/>
    </row>
    <row r="12" spans="1:21" ht="12.75" customHeight="1" x14ac:dyDescent="0.2">
      <c r="A12" s="1" t="s">
        <v>3479</v>
      </c>
      <c r="B12" s="1" t="s">
        <v>3524</v>
      </c>
      <c r="C12" s="18">
        <v>45015</v>
      </c>
      <c r="D12" s="27">
        <v>-84.14</v>
      </c>
      <c r="E12" s="27">
        <v>0</v>
      </c>
      <c r="F12" s="27">
        <v>-84.14</v>
      </c>
      <c r="G12" s="18">
        <v>45015</v>
      </c>
      <c r="H12" s="1" t="s">
        <v>3488</v>
      </c>
      <c r="I12" s="19">
        <v>1514691</v>
      </c>
      <c r="J12" s="19" t="s">
        <v>1293</v>
      </c>
      <c r="K12" s="19">
        <v>175718</v>
      </c>
      <c r="L12" s="28">
        <v>45019</v>
      </c>
      <c r="M12" s="1" t="s">
        <v>1213</v>
      </c>
      <c r="N12" s="11" t="s">
        <v>1291</v>
      </c>
      <c r="P12" s="42">
        <f>VLOOKUP(I12,'[2]ITEM#'!A:D,4,0)</f>
        <v>-42.07</v>
      </c>
      <c r="R12" s="13">
        <f t="shared" si="0"/>
        <v>2</v>
      </c>
      <c r="S12" s="43"/>
      <c r="T12" s="11" t="s">
        <v>1289</v>
      </c>
      <c r="U12" s="60"/>
    </row>
    <row r="13" spans="1:21" ht="12.75" customHeight="1" x14ac:dyDescent="0.2">
      <c r="A13" s="1" t="s">
        <v>3479</v>
      </c>
      <c r="B13" s="1" t="s">
        <v>3524</v>
      </c>
      <c r="C13" s="18">
        <v>45015</v>
      </c>
      <c r="D13" s="27">
        <v>-25.55</v>
      </c>
      <c r="E13" s="27">
        <v>0</v>
      </c>
      <c r="F13" s="27">
        <v>-25.55</v>
      </c>
      <c r="G13" s="18">
        <v>45015</v>
      </c>
      <c r="H13" s="1" t="s">
        <v>3488</v>
      </c>
      <c r="I13" s="19">
        <v>1516597</v>
      </c>
      <c r="J13" s="19" t="s">
        <v>1303</v>
      </c>
      <c r="K13" s="19">
        <v>175718</v>
      </c>
      <c r="L13" s="28">
        <v>45019</v>
      </c>
      <c r="M13" s="1" t="s">
        <v>1213</v>
      </c>
      <c r="N13" s="11" t="s">
        <v>1291</v>
      </c>
      <c r="P13" s="42">
        <f>VLOOKUP(I13,'[2]ITEM#'!A:D,4,0)</f>
        <v>-25.55</v>
      </c>
      <c r="R13" s="13">
        <f t="shared" si="0"/>
        <v>1</v>
      </c>
      <c r="S13" s="43"/>
      <c r="T13" s="11" t="s">
        <v>1289</v>
      </c>
      <c r="U13" s="60"/>
    </row>
    <row r="14" spans="1:21" ht="12.75" customHeight="1" x14ac:dyDescent="0.2">
      <c r="A14" s="1" t="s">
        <v>3479</v>
      </c>
      <c r="B14" s="1" t="s">
        <v>3524</v>
      </c>
      <c r="C14" s="18">
        <v>45015</v>
      </c>
      <c r="D14" s="27">
        <v>-78</v>
      </c>
      <c r="E14" s="27">
        <v>0</v>
      </c>
      <c r="F14" s="27">
        <v>-78</v>
      </c>
      <c r="G14" s="18">
        <v>45015</v>
      </c>
      <c r="H14" s="1" t="s">
        <v>3488</v>
      </c>
      <c r="I14" s="19">
        <v>1529946</v>
      </c>
      <c r="J14" s="19" t="s">
        <v>1306</v>
      </c>
      <c r="K14" s="19">
        <v>175718</v>
      </c>
      <c r="L14" s="28">
        <v>45019</v>
      </c>
      <c r="M14" s="1" t="s">
        <v>1213</v>
      </c>
      <c r="N14" s="11" t="s">
        <v>1291</v>
      </c>
      <c r="P14" s="42">
        <f>VLOOKUP(I14,'[2]ITEM#'!A:D,4,0)</f>
        <v>-39</v>
      </c>
      <c r="R14" s="13">
        <f t="shared" si="0"/>
        <v>2</v>
      </c>
      <c r="S14" s="43"/>
      <c r="T14" s="11" t="s">
        <v>1289</v>
      </c>
      <c r="U14" s="60"/>
    </row>
    <row r="15" spans="1:21" ht="12.75" customHeight="1" x14ac:dyDescent="0.2">
      <c r="A15" s="1" t="s">
        <v>3479</v>
      </c>
      <c r="B15" s="1" t="s">
        <v>3524</v>
      </c>
      <c r="C15" s="18">
        <v>45015</v>
      </c>
      <c r="D15" s="27">
        <v>-39</v>
      </c>
      <c r="E15" s="27">
        <v>0</v>
      </c>
      <c r="F15" s="27">
        <v>-39</v>
      </c>
      <c r="G15" s="18">
        <v>45015</v>
      </c>
      <c r="H15" s="1" t="s">
        <v>3488</v>
      </c>
      <c r="I15" s="19">
        <v>1529947</v>
      </c>
      <c r="J15" s="19" t="s">
        <v>1294</v>
      </c>
      <c r="K15" s="19">
        <v>175718</v>
      </c>
      <c r="L15" s="28">
        <v>45019</v>
      </c>
      <c r="M15" s="1" t="s">
        <v>1213</v>
      </c>
      <c r="N15" s="11" t="s">
        <v>1291</v>
      </c>
      <c r="P15" s="42">
        <f>VLOOKUP(I15,'[2]ITEM#'!A:D,4,0)</f>
        <v>-39</v>
      </c>
      <c r="R15" s="13">
        <f t="shared" si="0"/>
        <v>1</v>
      </c>
      <c r="S15" s="43"/>
      <c r="T15" s="11" t="s">
        <v>1289</v>
      </c>
      <c r="U15" s="60"/>
    </row>
    <row r="16" spans="1:21" ht="12.75" customHeight="1" x14ac:dyDescent="0.2">
      <c r="A16" s="1" t="s">
        <v>3479</v>
      </c>
      <c r="B16" s="1" t="s">
        <v>3525</v>
      </c>
      <c r="C16" s="18">
        <v>45015</v>
      </c>
      <c r="D16" s="27">
        <v>-282.79000000000002</v>
      </c>
      <c r="E16" s="27">
        <v>-11</v>
      </c>
      <c r="F16" s="27">
        <v>-77.349999999999994</v>
      </c>
      <c r="G16" s="18">
        <v>45015</v>
      </c>
      <c r="H16" s="1" t="s">
        <v>3489</v>
      </c>
      <c r="I16" s="19">
        <v>1662420</v>
      </c>
      <c r="J16" s="19" t="s">
        <v>1318</v>
      </c>
      <c r="K16" s="19">
        <v>175718</v>
      </c>
      <c r="L16" s="28">
        <v>45019</v>
      </c>
      <c r="M16" s="1" t="s">
        <v>1213</v>
      </c>
      <c r="N16" s="11" t="s">
        <v>1301</v>
      </c>
      <c r="P16" s="42">
        <f>VLOOKUP(I16,'[2]ITEM#'!A:D,4,0)</f>
        <v>-77.349999999999994</v>
      </c>
      <c r="R16" s="13">
        <f t="shared" si="0"/>
        <v>1</v>
      </c>
      <c r="S16" s="43"/>
      <c r="T16" s="11" t="s">
        <v>1289</v>
      </c>
      <c r="U16" s="60"/>
    </row>
    <row r="17" spans="1:21" ht="12.75" customHeight="1" x14ac:dyDescent="0.2">
      <c r="A17" s="1" t="s">
        <v>3479</v>
      </c>
      <c r="B17" s="1" t="s">
        <v>3525</v>
      </c>
      <c r="C17" s="18">
        <v>45015</v>
      </c>
      <c r="D17" s="27"/>
      <c r="E17" s="27">
        <v>-22.74</v>
      </c>
      <c r="F17" s="27">
        <v>-171.7</v>
      </c>
      <c r="G17" s="18">
        <v>45015</v>
      </c>
      <c r="H17" s="1" t="s">
        <v>3489</v>
      </c>
      <c r="I17" s="19">
        <v>1662422</v>
      </c>
      <c r="J17" s="19" t="s">
        <v>1327</v>
      </c>
      <c r="K17" s="19">
        <v>175718</v>
      </c>
      <c r="L17" s="28">
        <v>45019</v>
      </c>
      <c r="M17" s="1" t="s">
        <v>1213</v>
      </c>
      <c r="N17" s="11" t="s">
        <v>1301</v>
      </c>
      <c r="P17" s="42">
        <f>VLOOKUP(I17,'[2]ITEM#'!A:D,4,0)</f>
        <v>-85.85</v>
      </c>
      <c r="R17" s="13">
        <f t="shared" si="0"/>
        <v>2</v>
      </c>
      <c r="S17" s="43"/>
      <c r="T17" s="11" t="s">
        <v>1289</v>
      </c>
      <c r="U17" s="60"/>
    </row>
    <row r="18" spans="1:21" ht="12.75" customHeight="1" x14ac:dyDescent="0.2">
      <c r="A18" s="1" t="s">
        <v>3479</v>
      </c>
      <c r="B18" s="1" t="s">
        <v>3526</v>
      </c>
      <c r="C18" s="18">
        <v>45015</v>
      </c>
      <c r="D18" s="27">
        <v>-85.4</v>
      </c>
      <c r="E18" s="27">
        <v>-22.2</v>
      </c>
      <c r="F18" s="27">
        <v>-63.2</v>
      </c>
      <c r="G18" s="18">
        <v>45015</v>
      </c>
      <c r="H18" s="1" t="s">
        <v>3490</v>
      </c>
      <c r="I18" s="19">
        <v>1540784</v>
      </c>
      <c r="J18" s="19" t="s">
        <v>1297</v>
      </c>
      <c r="K18" s="19">
        <v>175718</v>
      </c>
      <c r="L18" s="28">
        <v>45019</v>
      </c>
      <c r="M18" s="1" t="s">
        <v>1213</v>
      </c>
      <c r="N18" s="11" t="s">
        <v>1298</v>
      </c>
      <c r="P18" s="42">
        <f>VLOOKUP(I18,'[2]ITEM#'!A:D,4,0)</f>
        <v>-31.6</v>
      </c>
      <c r="R18" s="13">
        <f t="shared" si="0"/>
        <v>2</v>
      </c>
      <c r="S18" s="43"/>
      <c r="T18" s="11" t="s">
        <v>1289</v>
      </c>
      <c r="U18" s="60"/>
    </row>
    <row r="19" spans="1:21" ht="12.75" customHeight="1" x14ac:dyDescent="0.2">
      <c r="A19" s="1" t="s">
        <v>3479</v>
      </c>
      <c r="B19" s="1" t="s">
        <v>3527</v>
      </c>
      <c r="C19" s="18">
        <v>45015</v>
      </c>
      <c r="D19" s="27">
        <v>-42.07</v>
      </c>
      <c r="E19" s="27">
        <v>0</v>
      </c>
      <c r="F19" s="27">
        <v>-42.07</v>
      </c>
      <c r="G19" s="18">
        <v>45015</v>
      </c>
      <c r="H19" s="1" t="s">
        <v>3491</v>
      </c>
      <c r="I19" s="19">
        <v>1514691</v>
      </c>
      <c r="J19" s="19" t="s">
        <v>1293</v>
      </c>
      <c r="K19" s="19">
        <v>175718</v>
      </c>
      <c r="L19" s="28">
        <v>45019</v>
      </c>
      <c r="M19" s="1" t="s">
        <v>1213</v>
      </c>
      <c r="N19" s="11" t="s">
        <v>1291</v>
      </c>
      <c r="P19" s="42">
        <f>VLOOKUP(I19,'[2]ITEM#'!A:D,4,0)</f>
        <v>-42.07</v>
      </c>
      <c r="R19" s="13">
        <f t="shared" si="0"/>
        <v>1</v>
      </c>
      <c r="S19" s="43"/>
      <c r="T19" s="11" t="s">
        <v>1289</v>
      </c>
      <c r="U19" s="60"/>
    </row>
    <row r="20" spans="1:21" ht="12.75" customHeight="1" x14ac:dyDescent="0.2">
      <c r="A20" s="1" t="s">
        <v>3479</v>
      </c>
      <c r="B20" s="1" t="s">
        <v>3527</v>
      </c>
      <c r="C20" s="18">
        <v>45015</v>
      </c>
      <c r="D20" s="27">
        <v>-128.94</v>
      </c>
      <c r="E20" s="27">
        <v>0</v>
      </c>
      <c r="F20" s="27">
        <v>-128.94</v>
      </c>
      <c r="G20" s="18">
        <v>45015</v>
      </c>
      <c r="H20" s="1" t="s">
        <v>3491</v>
      </c>
      <c r="I20" s="19">
        <v>1585795</v>
      </c>
      <c r="J20" s="19" t="s">
        <v>1290</v>
      </c>
      <c r="K20" s="19">
        <v>175718</v>
      </c>
      <c r="L20" s="28">
        <v>45019</v>
      </c>
      <c r="M20" s="1" t="s">
        <v>1213</v>
      </c>
      <c r="N20" s="11" t="s">
        <v>1291</v>
      </c>
      <c r="P20" s="42">
        <f>VLOOKUP(I20,'[2]ITEM#'!A:D,4,0)</f>
        <v>-64.47</v>
      </c>
      <c r="R20" s="13">
        <f t="shared" si="0"/>
        <v>2</v>
      </c>
      <c r="S20" s="43"/>
      <c r="T20" s="11" t="s">
        <v>1289</v>
      </c>
      <c r="U20" s="60"/>
    </row>
    <row r="21" spans="1:21" x14ac:dyDescent="0.2">
      <c r="A21" s="1" t="s">
        <v>3479</v>
      </c>
      <c r="B21" s="1" t="s">
        <v>3528</v>
      </c>
      <c r="C21" s="18">
        <v>45015</v>
      </c>
      <c r="D21" s="27">
        <v>-95.64</v>
      </c>
      <c r="E21" s="27">
        <v>-18.64</v>
      </c>
      <c r="F21" s="27">
        <v>-34.299999999999997</v>
      </c>
      <c r="G21" s="18">
        <v>45015</v>
      </c>
      <c r="H21" s="1" t="s">
        <v>3492</v>
      </c>
      <c r="I21" s="19">
        <v>1408977</v>
      </c>
      <c r="J21" s="19" t="s">
        <v>1312</v>
      </c>
      <c r="K21" s="19">
        <v>175718</v>
      </c>
      <c r="L21" s="28">
        <v>45019</v>
      </c>
      <c r="M21" s="1" t="s">
        <v>1213</v>
      </c>
      <c r="N21" s="11" t="s">
        <v>1311</v>
      </c>
      <c r="P21" s="42">
        <f>VLOOKUP(I21,'[2]ITEM#'!A:D,4,0)</f>
        <v>-17.149999999999999</v>
      </c>
      <c r="R21" s="13">
        <f t="shared" si="0"/>
        <v>2</v>
      </c>
      <c r="S21" s="43"/>
      <c r="T21" s="11" t="s">
        <v>1289</v>
      </c>
      <c r="U21" s="60"/>
    </row>
    <row r="22" spans="1:21" ht="12.75" customHeight="1" x14ac:dyDescent="0.2">
      <c r="A22" s="1" t="s">
        <v>3479</v>
      </c>
      <c r="B22" s="1" t="s">
        <v>3528</v>
      </c>
      <c r="C22" s="18">
        <v>45015</v>
      </c>
      <c r="D22" s="27"/>
      <c r="E22" s="27">
        <v>-11.1</v>
      </c>
      <c r="F22" s="27">
        <v>-31.6</v>
      </c>
      <c r="G22" s="18">
        <v>45015</v>
      </c>
      <c r="H22" s="1" t="s">
        <v>3492</v>
      </c>
      <c r="I22" s="19">
        <v>1593358</v>
      </c>
      <c r="J22" s="19" t="s">
        <v>1322</v>
      </c>
      <c r="K22" s="19">
        <v>175718</v>
      </c>
      <c r="L22" s="28">
        <v>45019</v>
      </c>
      <c r="M22" s="1" t="s">
        <v>1213</v>
      </c>
      <c r="N22" s="11" t="s">
        <v>1298</v>
      </c>
      <c r="P22" s="42">
        <f>VLOOKUP(I22,'[2]ITEM#'!A:D,4,0)</f>
        <v>-31.6</v>
      </c>
      <c r="R22" s="13">
        <f t="shared" si="0"/>
        <v>1</v>
      </c>
      <c r="S22" s="43"/>
      <c r="T22" s="11" t="s">
        <v>1289</v>
      </c>
      <c r="U22" s="60"/>
    </row>
    <row r="23" spans="1:21" ht="12.75" customHeight="1" x14ac:dyDescent="0.2">
      <c r="A23" s="1" t="s">
        <v>3479</v>
      </c>
      <c r="B23" s="1" t="s">
        <v>3529</v>
      </c>
      <c r="C23" s="18">
        <v>45015</v>
      </c>
      <c r="D23" s="27">
        <v>-42.07</v>
      </c>
      <c r="E23" s="27">
        <v>0</v>
      </c>
      <c r="F23" s="27">
        <v>-42.07</v>
      </c>
      <c r="G23" s="18">
        <v>45015</v>
      </c>
      <c r="H23" s="1" t="s">
        <v>3493</v>
      </c>
      <c r="I23" s="19">
        <v>1514691</v>
      </c>
      <c r="J23" s="19" t="s">
        <v>1293</v>
      </c>
      <c r="K23" s="19">
        <v>175718</v>
      </c>
      <c r="L23" s="28">
        <v>45019</v>
      </c>
      <c r="M23" s="1" t="s">
        <v>1213</v>
      </c>
      <c r="N23" s="11" t="s">
        <v>1291</v>
      </c>
      <c r="P23" s="42">
        <f>VLOOKUP(I23,'[2]ITEM#'!A:D,4,0)</f>
        <v>-42.07</v>
      </c>
      <c r="R23" s="13">
        <f t="shared" si="0"/>
        <v>1</v>
      </c>
      <c r="S23" s="43"/>
      <c r="T23" s="11" t="s">
        <v>1289</v>
      </c>
      <c r="U23" s="60"/>
    </row>
    <row r="24" spans="1:21" ht="12.75" customHeight="1" x14ac:dyDescent="0.2">
      <c r="A24" s="1" t="s">
        <v>3494</v>
      </c>
      <c r="B24" s="1" t="s">
        <v>3530</v>
      </c>
      <c r="C24" s="18">
        <v>45016</v>
      </c>
      <c r="D24" s="27">
        <v>-92.62</v>
      </c>
      <c r="E24" s="27">
        <v>-30.35</v>
      </c>
      <c r="F24" s="27">
        <v>-62.27</v>
      </c>
      <c r="G24" s="18">
        <v>45016</v>
      </c>
      <c r="H24" s="1" t="s">
        <v>3495</v>
      </c>
      <c r="I24" s="19">
        <v>1339335</v>
      </c>
      <c r="J24" s="19" t="s">
        <v>1314</v>
      </c>
      <c r="K24" s="19">
        <v>12214975</v>
      </c>
      <c r="L24" s="28">
        <v>45020</v>
      </c>
      <c r="M24" s="1" t="s">
        <v>187</v>
      </c>
      <c r="N24" s="11" t="s">
        <v>1301</v>
      </c>
      <c r="P24" s="42">
        <f>VLOOKUP(I24,'[2]ITEM#'!A:D,4,0)</f>
        <v>-62.27</v>
      </c>
      <c r="R24" s="13">
        <f t="shared" si="0"/>
        <v>1</v>
      </c>
      <c r="S24" s="43"/>
      <c r="T24" s="11" t="s">
        <v>1289</v>
      </c>
      <c r="U24" s="60"/>
    </row>
    <row r="25" spans="1:21" ht="12.75" customHeight="1" x14ac:dyDescent="0.2">
      <c r="A25" s="1" t="s">
        <v>3494</v>
      </c>
      <c r="B25" s="1" t="s">
        <v>3531</v>
      </c>
      <c r="C25" s="18">
        <v>45016</v>
      </c>
      <c r="D25" s="27">
        <v>-94.54</v>
      </c>
      <c r="E25" s="27">
        <v>-32.270000000000003</v>
      </c>
      <c r="F25" s="27">
        <v>-62.27</v>
      </c>
      <c r="G25" s="18">
        <v>45016</v>
      </c>
      <c r="H25" s="1" t="s">
        <v>3496</v>
      </c>
      <c r="I25" s="19">
        <v>1339335</v>
      </c>
      <c r="J25" s="19" t="s">
        <v>1314</v>
      </c>
      <c r="K25" s="19">
        <v>12214975</v>
      </c>
      <c r="L25" s="28">
        <v>45020</v>
      </c>
      <c r="M25" s="1" t="s">
        <v>187</v>
      </c>
      <c r="N25" s="11" t="s">
        <v>1301</v>
      </c>
      <c r="P25" s="42">
        <f>VLOOKUP(I25,'[2]ITEM#'!A:D,4,0)</f>
        <v>-62.27</v>
      </c>
      <c r="R25" s="13">
        <f t="shared" si="0"/>
        <v>1</v>
      </c>
      <c r="S25" s="43"/>
      <c r="T25" s="11" t="s">
        <v>1289</v>
      </c>
      <c r="U25" s="60"/>
    </row>
    <row r="26" spans="1:21" ht="12.75" customHeight="1" x14ac:dyDescent="0.2">
      <c r="A26" s="1" t="s">
        <v>3494</v>
      </c>
      <c r="B26" s="1" t="s">
        <v>3532</v>
      </c>
      <c r="C26" s="18">
        <v>45016</v>
      </c>
      <c r="D26" s="27">
        <v>-87.28</v>
      </c>
      <c r="E26" s="27">
        <v>-25.01</v>
      </c>
      <c r="F26" s="27">
        <v>-62.27</v>
      </c>
      <c r="G26" s="18">
        <v>45016</v>
      </c>
      <c r="H26" s="1" t="s">
        <v>3497</v>
      </c>
      <c r="I26" s="19">
        <v>1339335</v>
      </c>
      <c r="J26" s="19" t="s">
        <v>1314</v>
      </c>
      <c r="K26" s="19">
        <v>12214975</v>
      </c>
      <c r="L26" s="28">
        <v>45020</v>
      </c>
      <c r="M26" s="1" t="s">
        <v>187</v>
      </c>
      <c r="N26" s="11" t="s">
        <v>1301</v>
      </c>
      <c r="P26" s="42">
        <f>VLOOKUP(I26,'[2]ITEM#'!A:D,4,0)</f>
        <v>-62.27</v>
      </c>
      <c r="R26" s="13">
        <f t="shared" si="0"/>
        <v>1</v>
      </c>
      <c r="S26" s="43"/>
      <c r="T26" s="11" t="s">
        <v>1289</v>
      </c>
      <c r="U26" s="60"/>
    </row>
    <row r="27" spans="1:21" ht="12.75" customHeight="1" x14ac:dyDescent="0.2">
      <c r="A27" s="1" t="s">
        <v>3494</v>
      </c>
      <c r="B27" s="1" t="s">
        <v>3533</v>
      </c>
      <c r="C27" s="18">
        <v>45017</v>
      </c>
      <c r="D27" s="27">
        <v>-64.47</v>
      </c>
      <c r="E27" s="27">
        <v>0</v>
      </c>
      <c r="F27" s="27">
        <v>-64.47</v>
      </c>
      <c r="G27" s="18">
        <v>45017</v>
      </c>
      <c r="H27" s="1" t="s">
        <v>3498</v>
      </c>
      <c r="I27" s="19">
        <v>1585793</v>
      </c>
      <c r="J27" s="19" t="s">
        <v>1323</v>
      </c>
      <c r="K27" s="19">
        <v>175723</v>
      </c>
      <c r="L27" s="28">
        <v>45020</v>
      </c>
      <c r="M27" s="1" t="s">
        <v>1213</v>
      </c>
      <c r="N27" s="11" t="s">
        <v>1291</v>
      </c>
      <c r="P27" s="42">
        <f>VLOOKUP(I27,'[2]ITEM#'!A:D,4,0)</f>
        <v>-64.47</v>
      </c>
      <c r="R27" s="13">
        <f t="shared" si="0"/>
        <v>1</v>
      </c>
      <c r="S27" s="43"/>
      <c r="T27" s="11" t="s">
        <v>1289</v>
      </c>
      <c r="U27" s="60"/>
    </row>
    <row r="28" spans="1:21" ht="12.75" customHeight="1" x14ac:dyDescent="0.2">
      <c r="A28" s="1" t="s">
        <v>3494</v>
      </c>
      <c r="B28" s="1" t="s">
        <v>3534</v>
      </c>
      <c r="C28" s="18">
        <v>45016</v>
      </c>
      <c r="D28" s="27">
        <v>-39</v>
      </c>
      <c r="E28" s="27">
        <v>0</v>
      </c>
      <c r="F28" s="27">
        <v>-39</v>
      </c>
      <c r="G28" s="18">
        <v>45016</v>
      </c>
      <c r="H28" s="1" t="s">
        <v>3499</v>
      </c>
      <c r="I28" s="19">
        <v>1529946</v>
      </c>
      <c r="J28" s="19" t="s">
        <v>1306</v>
      </c>
      <c r="K28" s="19">
        <v>175723</v>
      </c>
      <c r="L28" s="28">
        <v>45020</v>
      </c>
      <c r="M28" s="1" t="s">
        <v>1213</v>
      </c>
      <c r="N28" s="11" t="s">
        <v>1291</v>
      </c>
      <c r="P28" s="42">
        <f>VLOOKUP(I28,'[2]ITEM#'!A:D,4,0)</f>
        <v>-39</v>
      </c>
      <c r="R28" s="13">
        <f t="shared" si="0"/>
        <v>1</v>
      </c>
      <c r="S28" s="43"/>
      <c r="T28" s="11" t="s">
        <v>1289</v>
      </c>
      <c r="U28" s="60"/>
    </row>
    <row r="29" spans="1:21" ht="12.75" customHeight="1" x14ac:dyDescent="0.2">
      <c r="A29" s="1" t="s">
        <v>3494</v>
      </c>
      <c r="B29" s="1" t="s">
        <v>3535</v>
      </c>
      <c r="C29" s="18">
        <v>45018</v>
      </c>
      <c r="D29" s="27">
        <v>-78</v>
      </c>
      <c r="E29" s="27">
        <v>0</v>
      </c>
      <c r="F29" s="27">
        <v>-78</v>
      </c>
      <c r="G29" s="18">
        <v>45018</v>
      </c>
      <c r="H29" s="1" t="s">
        <v>3500</v>
      </c>
      <c r="I29" s="19">
        <v>1529947</v>
      </c>
      <c r="J29" s="19" t="s">
        <v>1294</v>
      </c>
      <c r="K29" s="19">
        <v>175723</v>
      </c>
      <c r="L29" s="28">
        <v>45020</v>
      </c>
      <c r="M29" s="1" t="s">
        <v>1213</v>
      </c>
      <c r="N29" s="11" t="s">
        <v>1291</v>
      </c>
      <c r="P29" s="42">
        <f>VLOOKUP(I29,'[2]ITEM#'!A:D,4,0)</f>
        <v>-39</v>
      </c>
      <c r="R29" s="13">
        <f t="shared" si="0"/>
        <v>2</v>
      </c>
      <c r="S29" s="43"/>
      <c r="T29" s="11" t="s">
        <v>1289</v>
      </c>
      <c r="U29" s="60"/>
    </row>
    <row r="30" spans="1:21" ht="12.75" customHeight="1" x14ac:dyDescent="0.2">
      <c r="A30" s="1" t="s">
        <v>3494</v>
      </c>
      <c r="B30" s="1" t="s">
        <v>3536</v>
      </c>
      <c r="C30" s="18">
        <v>45018</v>
      </c>
      <c r="D30" s="27">
        <v>-25.55</v>
      </c>
      <c r="E30" s="27">
        <v>0</v>
      </c>
      <c r="F30" s="27">
        <v>-25.55</v>
      </c>
      <c r="G30" s="18">
        <v>45018</v>
      </c>
      <c r="H30" s="1" t="s">
        <v>3501</v>
      </c>
      <c r="I30" s="19">
        <v>1516597</v>
      </c>
      <c r="J30" s="19" t="s">
        <v>1303</v>
      </c>
      <c r="K30" s="19">
        <v>175723</v>
      </c>
      <c r="L30" s="28">
        <v>45020</v>
      </c>
      <c r="M30" s="1" t="s">
        <v>1213</v>
      </c>
      <c r="N30" s="11" t="s">
        <v>1291</v>
      </c>
      <c r="P30" s="42">
        <f>VLOOKUP(I30,'[2]ITEM#'!A:D,4,0)</f>
        <v>-25.55</v>
      </c>
      <c r="R30" s="13">
        <f t="shared" si="0"/>
        <v>1</v>
      </c>
      <c r="S30" s="43"/>
      <c r="T30" s="11" t="s">
        <v>1289</v>
      </c>
      <c r="U30" s="60"/>
    </row>
    <row r="31" spans="1:21" ht="12.75" customHeight="1" x14ac:dyDescent="0.2">
      <c r="A31" s="1" t="s">
        <v>3494</v>
      </c>
      <c r="B31" s="1" t="s">
        <v>3537</v>
      </c>
      <c r="C31" s="18">
        <v>45017</v>
      </c>
      <c r="D31" s="27">
        <v>-128.94</v>
      </c>
      <c r="E31" s="27">
        <v>0</v>
      </c>
      <c r="F31" s="27">
        <v>-128.94</v>
      </c>
      <c r="G31" s="18">
        <v>45017</v>
      </c>
      <c r="H31" s="1" t="s">
        <v>3502</v>
      </c>
      <c r="I31" s="19">
        <v>1585797</v>
      </c>
      <c r="J31" s="19" t="s">
        <v>1305</v>
      </c>
      <c r="K31" s="19">
        <v>175723</v>
      </c>
      <c r="L31" s="28">
        <v>45020</v>
      </c>
      <c r="M31" s="1" t="s">
        <v>1213</v>
      </c>
      <c r="N31" s="11" t="s">
        <v>1291</v>
      </c>
      <c r="P31" s="42">
        <f>VLOOKUP(I31,'[2]ITEM#'!A:D,4,0)</f>
        <v>-64.47</v>
      </c>
      <c r="R31" s="13">
        <f t="shared" si="0"/>
        <v>2</v>
      </c>
      <c r="S31" s="43"/>
      <c r="T31" s="11" t="s">
        <v>1289</v>
      </c>
      <c r="U31" s="60"/>
    </row>
    <row r="32" spans="1:21" ht="12.75" customHeight="1" x14ac:dyDescent="0.2">
      <c r="A32" s="1" t="s">
        <v>3494</v>
      </c>
      <c r="B32" s="1" t="s">
        <v>3538</v>
      </c>
      <c r="C32" s="18">
        <v>45016</v>
      </c>
      <c r="D32" s="27">
        <v>-39</v>
      </c>
      <c r="E32" s="27">
        <v>0</v>
      </c>
      <c r="F32" s="27">
        <v>-39</v>
      </c>
      <c r="G32" s="18">
        <v>45016</v>
      </c>
      <c r="H32" s="1" t="s">
        <v>3503</v>
      </c>
      <c r="I32" s="19">
        <v>1529947</v>
      </c>
      <c r="J32" s="19" t="s">
        <v>1294</v>
      </c>
      <c r="K32" s="19">
        <v>175723</v>
      </c>
      <c r="L32" s="28">
        <v>45020</v>
      </c>
      <c r="M32" s="1" t="s">
        <v>1213</v>
      </c>
      <c r="N32" s="11" t="s">
        <v>1291</v>
      </c>
      <c r="P32" s="42">
        <f>VLOOKUP(I32,'[2]ITEM#'!A:D,4,0)</f>
        <v>-39</v>
      </c>
      <c r="R32" s="13">
        <f t="shared" si="0"/>
        <v>1</v>
      </c>
      <c r="S32" s="43"/>
      <c r="T32" s="11" t="s">
        <v>1289</v>
      </c>
      <c r="U32" s="60"/>
    </row>
    <row r="33" spans="1:21" ht="12.75" customHeight="1" x14ac:dyDescent="0.2">
      <c r="A33" s="1" t="s">
        <v>3494</v>
      </c>
      <c r="B33" s="1" t="s">
        <v>3539</v>
      </c>
      <c r="C33" s="18">
        <v>45018</v>
      </c>
      <c r="D33" s="27">
        <v>-25.55</v>
      </c>
      <c r="E33" s="27">
        <v>0</v>
      </c>
      <c r="F33" s="27">
        <v>-25.55</v>
      </c>
      <c r="G33" s="18">
        <v>45018</v>
      </c>
      <c r="H33" s="1" t="s">
        <v>3504</v>
      </c>
      <c r="I33" s="19">
        <v>1516594</v>
      </c>
      <c r="J33" s="19" t="s">
        <v>1313</v>
      </c>
      <c r="K33" s="19">
        <v>175723</v>
      </c>
      <c r="L33" s="28">
        <v>45020</v>
      </c>
      <c r="M33" s="1" t="s">
        <v>1213</v>
      </c>
      <c r="N33" s="11" t="s">
        <v>1291</v>
      </c>
      <c r="P33" s="42">
        <f>VLOOKUP(I33,'[2]ITEM#'!A:D,4,0)</f>
        <v>-25.55</v>
      </c>
      <c r="R33" s="13">
        <f t="shared" si="0"/>
        <v>1</v>
      </c>
      <c r="S33" s="43"/>
      <c r="T33" s="11" t="s">
        <v>1289</v>
      </c>
      <c r="U33" s="60"/>
    </row>
    <row r="34" spans="1:21" ht="12.75" customHeight="1" x14ac:dyDescent="0.2">
      <c r="A34" s="1" t="s">
        <v>3494</v>
      </c>
      <c r="B34" s="1" t="s">
        <v>3540</v>
      </c>
      <c r="C34" s="18">
        <v>45018</v>
      </c>
      <c r="D34" s="27">
        <v>-39</v>
      </c>
      <c r="E34" s="27">
        <v>0</v>
      </c>
      <c r="F34" s="27">
        <v>-39</v>
      </c>
      <c r="G34" s="18">
        <v>45018</v>
      </c>
      <c r="H34" s="1" t="s">
        <v>3505</v>
      </c>
      <c r="I34" s="19">
        <v>1529947</v>
      </c>
      <c r="J34" s="19" t="s">
        <v>1294</v>
      </c>
      <c r="K34" s="19">
        <v>175723</v>
      </c>
      <c r="L34" s="28">
        <v>45020</v>
      </c>
      <c r="M34" s="1" t="s">
        <v>1213</v>
      </c>
      <c r="N34" s="11" t="s">
        <v>1291</v>
      </c>
      <c r="P34" s="42">
        <f>VLOOKUP(I34,'[2]ITEM#'!A:D,4,0)</f>
        <v>-39</v>
      </c>
      <c r="R34" s="13">
        <f t="shared" si="0"/>
        <v>1</v>
      </c>
      <c r="S34" s="43"/>
      <c r="T34" s="11" t="s">
        <v>1289</v>
      </c>
      <c r="U34" s="60"/>
    </row>
    <row r="35" spans="1:21" ht="12.75" customHeight="1" x14ac:dyDescent="0.2">
      <c r="A35" s="1" t="s">
        <v>3494</v>
      </c>
      <c r="B35" s="1" t="s">
        <v>3541</v>
      </c>
      <c r="C35" s="18">
        <v>45016</v>
      </c>
      <c r="D35" s="27">
        <v>-39</v>
      </c>
      <c r="E35" s="27">
        <v>0</v>
      </c>
      <c r="F35" s="27">
        <v>-39</v>
      </c>
      <c r="G35" s="18">
        <v>45016</v>
      </c>
      <c r="H35" s="1" t="s">
        <v>3506</v>
      </c>
      <c r="I35" s="19">
        <v>1529947</v>
      </c>
      <c r="J35" s="19" t="s">
        <v>1294</v>
      </c>
      <c r="K35" s="19">
        <v>175723</v>
      </c>
      <c r="L35" s="28">
        <v>45020</v>
      </c>
      <c r="M35" s="1" t="s">
        <v>1213</v>
      </c>
      <c r="N35" s="11" t="s">
        <v>1291</v>
      </c>
      <c r="P35" s="42">
        <f>VLOOKUP(I35,'[2]ITEM#'!A:D,4,0)</f>
        <v>-39</v>
      </c>
      <c r="R35" s="13">
        <f t="shared" si="0"/>
        <v>1</v>
      </c>
      <c r="S35" s="43"/>
      <c r="T35" s="11" t="s">
        <v>1289</v>
      </c>
      <c r="U35" s="60"/>
    </row>
    <row r="36" spans="1:21" ht="12.75" customHeight="1" x14ac:dyDescent="0.2">
      <c r="A36" s="1" t="s">
        <v>3494</v>
      </c>
      <c r="B36" s="1" t="s">
        <v>3541</v>
      </c>
      <c r="C36" s="18">
        <v>45016</v>
      </c>
      <c r="D36" s="27">
        <v>-64.47</v>
      </c>
      <c r="E36" s="27">
        <v>0</v>
      </c>
      <c r="F36" s="27">
        <v>-64.47</v>
      </c>
      <c r="G36" s="18">
        <v>45016</v>
      </c>
      <c r="H36" s="1" t="s">
        <v>3506</v>
      </c>
      <c r="I36" s="19">
        <v>1585793</v>
      </c>
      <c r="J36" s="19" t="s">
        <v>1323</v>
      </c>
      <c r="K36" s="19">
        <v>175723</v>
      </c>
      <c r="L36" s="28">
        <v>45020</v>
      </c>
      <c r="M36" s="1" t="s">
        <v>1213</v>
      </c>
      <c r="N36" s="11" t="s">
        <v>1291</v>
      </c>
      <c r="P36" s="42">
        <f>VLOOKUP(I36,'[2]ITEM#'!A:D,4,0)</f>
        <v>-64.47</v>
      </c>
      <c r="R36" s="13">
        <f t="shared" si="0"/>
        <v>1</v>
      </c>
      <c r="S36" s="43"/>
      <c r="T36" s="11" t="s">
        <v>1289</v>
      </c>
      <c r="U36" s="60"/>
    </row>
    <row r="37" spans="1:21" ht="12.75" customHeight="1" x14ac:dyDescent="0.2">
      <c r="A37" s="1" t="s">
        <v>3494</v>
      </c>
      <c r="B37" s="1" t="s">
        <v>3541</v>
      </c>
      <c r="C37" s="18">
        <v>45016</v>
      </c>
      <c r="D37" s="27">
        <v>-64.47</v>
      </c>
      <c r="E37" s="27">
        <v>0</v>
      </c>
      <c r="F37" s="27">
        <v>-64.47</v>
      </c>
      <c r="G37" s="18">
        <v>45016</v>
      </c>
      <c r="H37" s="1" t="s">
        <v>3506</v>
      </c>
      <c r="I37" s="19">
        <v>1585797</v>
      </c>
      <c r="J37" s="19" t="s">
        <v>1305</v>
      </c>
      <c r="K37" s="19">
        <v>175723</v>
      </c>
      <c r="L37" s="28">
        <v>45020</v>
      </c>
      <c r="M37" s="1" t="s">
        <v>1213</v>
      </c>
      <c r="N37" s="11" t="s">
        <v>1291</v>
      </c>
      <c r="P37" s="42">
        <f>VLOOKUP(I37,'[2]ITEM#'!A:D,4,0)</f>
        <v>-64.47</v>
      </c>
      <c r="R37" s="13">
        <f t="shared" si="0"/>
        <v>1</v>
      </c>
      <c r="S37" s="43"/>
      <c r="T37" s="11" t="s">
        <v>1289</v>
      </c>
      <c r="U37" s="60"/>
    </row>
    <row r="38" spans="1:21" ht="12.75" customHeight="1" x14ac:dyDescent="0.2">
      <c r="A38" s="1" t="s">
        <v>3494</v>
      </c>
      <c r="B38" s="1" t="s">
        <v>3542</v>
      </c>
      <c r="C38" s="18">
        <v>45017</v>
      </c>
      <c r="D38" s="27">
        <v>-64.47</v>
      </c>
      <c r="E38" s="27">
        <v>0</v>
      </c>
      <c r="F38" s="27">
        <v>-64.47</v>
      </c>
      <c r="G38" s="18">
        <v>45017</v>
      </c>
      <c r="H38" s="1" t="s">
        <v>3507</v>
      </c>
      <c r="I38" s="19">
        <v>1585797</v>
      </c>
      <c r="J38" s="19" t="s">
        <v>1305</v>
      </c>
      <c r="K38" s="19">
        <v>175723</v>
      </c>
      <c r="L38" s="28">
        <v>45020</v>
      </c>
      <c r="M38" s="1" t="s">
        <v>1213</v>
      </c>
      <c r="N38" s="11" t="s">
        <v>1291</v>
      </c>
      <c r="P38" s="42">
        <f>VLOOKUP(I38,'[2]ITEM#'!A:D,4,0)</f>
        <v>-64.47</v>
      </c>
      <c r="R38" s="13">
        <f t="shared" si="0"/>
        <v>1</v>
      </c>
      <c r="S38" s="43"/>
      <c r="T38" s="11" t="s">
        <v>1289</v>
      </c>
      <c r="U38" s="60"/>
    </row>
    <row r="39" spans="1:21" ht="12.75" customHeight="1" x14ac:dyDescent="0.2">
      <c r="A39" s="1" t="s">
        <v>3494</v>
      </c>
      <c r="B39" s="1" t="s">
        <v>3543</v>
      </c>
      <c r="C39" s="18">
        <v>45016</v>
      </c>
      <c r="D39" s="27">
        <v>-39</v>
      </c>
      <c r="E39" s="27">
        <v>0</v>
      </c>
      <c r="F39" s="27">
        <v>-39</v>
      </c>
      <c r="G39" s="18">
        <v>45016</v>
      </c>
      <c r="H39" s="1" t="s">
        <v>3508</v>
      </c>
      <c r="I39" s="19">
        <v>1529947</v>
      </c>
      <c r="J39" s="19" t="s">
        <v>1294</v>
      </c>
      <c r="K39" s="19">
        <v>175723</v>
      </c>
      <c r="L39" s="28">
        <v>45020</v>
      </c>
      <c r="M39" s="1" t="s">
        <v>1213</v>
      </c>
      <c r="N39" s="11" t="s">
        <v>1291</v>
      </c>
      <c r="P39" s="42">
        <f>VLOOKUP(I39,'[2]ITEM#'!A:D,4,0)</f>
        <v>-39</v>
      </c>
      <c r="R39" s="13">
        <f t="shared" si="0"/>
        <v>1</v>
      </c>
      <c r="S39" s="43"/>
      <c r="T39" s="11" t="s">
        <v>1289</v>
      </c>
      <c r="U39" s="60"/>
    </row>
    <row r="40" spans="1:21" ht="12.75" customHeight="1" x14ac:dyDescent="0.2">
      <c r="A40" s="1" t="s">
        <v>3494</v>
      </c>
      <c r="B40" s="1" t="s">
        <v>3543</v>
      </c>
      <c r="C40" s="18">
        <v>45016</v>
      </c>
      <c r="D40" s="27">
        <v>-70.62</v>
      </c>
      <c r="E40" s="27">
        <v>0</v>
      </c>
      <c r="F40" s="27">
        <v>-70.62</v>
      </c>
      <c r="G40" s="18">
        <v>45016</v>
      </c>
      <c r="H40" s="1" t="s">
        <v>3508</v>
      </c>
      <c r="I40" s="19">
        <v>1585902</v>
      </c>
      <c r="J40" s="19" t="s">
        <v>1343</v>
      </c>
      <c r="K40" s="19">
        <v>175723</v>
      </c>
      <c r="L40" s="28">
        <v>45020</v>
      </c>
      <c r="M40" s="1" t="s">
        <v>1213</v>
      </c>
      <c r="N40" s="11" t="s">
        <v>1291</v>
      </c>
      <c r="P40" s="42">
        <f>VLOOKUP(I40,'[2]ITEM#'!A:D,4,0)</f>
        <v>-70.62</v>
      </c>
      <c r="R40" s="13">
        <f t="shared" si="0"/>
        <v>1</v>
      </c>
      <c r="S40" s="43"/>
      <c r="T40" s="11" t="s">
        <v>1289</v>
      </c>
      <c r="U40" s="60"/>
    </row>
    <row r="41" spans="1:21" ht="12.75" customHeight="1" x14ac:dyDescent="0.2">
      <c r="A41" s="1" t="s">
        <v>3494</v>
      </c>
      <c r="B41" s="1" t="s">
        <v>3544</v>
      </c>
      <c r="C41" s="18">
        <v>45016</v>
      </c>
      <c r="D41" s="27">
        <v>-176.7</v>
      </c>
      <c r="E41" s="27">
        <v>-22</v>
      </c>
      <c r="F41" s="27">
        <v>-154.69999999999999</v>
      </c>
      <c r="G41" s="18">
        <v>45016</v>
      </c>
      <c r="H41" s="1" t="s">
        <v>3509</v>
      </c>
      <c r="I41" s="19">
        <v>1662420</v>
      </c>
      <c r="J41" s="19" t="s">
        <v>1318</v>
      </c>
      <c r="K41" s="19">
        <v>175723</v>
      </c>
      <c r="L41" s="28">
        <v>45020</v>
      </c>
      <c r="M41" s="1" t="s">
        <v>1213</v>
      </c>
      <c r="N41" s="11" t="s">
        <v>1301</v>
      </c>
      <c r="P41" s="42">
        <f>VLOOKUP(I41,'[2]ITEM#'!A:D,4,0)</f>
        <v>-77.349999999999994</v>
      </c>
      <c r="R41" s="13">
        <f t="shared" si="0"/>
        <v>2</v>
      </c>
      <c r="S41" s="43"/>
      <c r="T41" s="11" t="s">
        <v>1289</v>
      </c>
      <c r="U41" s="60"/>
    </row>
    <row r="42" spans="1:21" x14ac:dyDescent="0.2">
      <c r="A42" s="1" t="s">
        <v>3494</v>
      </c>
      <c r="B42" s="1" t="s">
        <v>3545</v>
      </c>
      <c r="C42" s="18">
        <v>45017</v>
      </c>
      <c r="D42" s="27">
        <v>-313.67</v>
      </c>
      <c r="E42" s="27">
        <v>-33.299999999999997</v>
      </c>
      <c r="F42" s="27">
        <v>-94.8</v>
      </c>
      <c r="G42" s="18">
        <v>45017</v>
      </c>
      <c r="H42" s="1" t="s">
        <v>3510</v>
      </c>
      <c r="I42" s="19">
        <v>1540785</v>
      </c>
      <c r="J42" s="19" t="s">
        <v>1328</v>
      </c>
      <c r="K42" s="19">
        <v>175723</v>
      </c>
      <c r="L42" s="28">
        <v>45020</v>
      </c>
      <c r="M42" s="1" t="s">
        <v>1213</v>
      </c>
      <c r="N42" s="11" t="s">
        <v>1298</v>
      </c>
      <c r="P42" s="42">
        <f>VLOOKUP(I42,'[2]ITEM#'!A:D,4,0)</f>
        <v>-31.6</v>
      </c>
      <c r="R42" s="13">
        <f t="shared" si="0"/>
        <v>2.9999999999999996</v>
      </c>
      <c r="S42" s="43"/>
      <c r="T42" s="11" t="s">
        <v>1289</v>
      </c>
      <c r="U42" s="60"/>
    </row>
    <row r="43" spans="1:21" ht="12.75" customHeight="1" x14ac:dyDescent="0.2">
      <c r="A43" s="1" t="s">
        <v>3494</v>
      </c>
      <c r="B43" s="1" t="s">
        <v>3545</v>
      </c>
      <c r="C43" s="18">
        <v>45017</v>
      </c>
      <c r="D43" s="27"/>
      <c r="E43" s="27">
        <v>-11</v>
      </c>
      <c r="F43" s="27">
        <v>-77.349999999999994</v>
      </c>
      <c r="G43" s="18">
        <v>45017</v>
      </c>
      <c r="H43" s="1" t="s">
        <v>3510</v>
      </c>
      <c r="I43" s="19">
        <v>1662420</v>
      </c>
      <c r="J43" s="19" t="s">
        <v>1318</v>
      </c>
      <c r="K43" s="19">
        <v>175723</v>
      </c>
      <c r="L43" s="28">
        <v>45020</v>
      </c>
      <c r="M43" s="1" t="s">
        <v>1213</v>
      </c>
      <c r="N43" s="11" t="s">
        <v>1301</v>
      </c>
      <c r="P43" s="42">
        <f>VLOOKUP(I43,'[2]ITEM#'!A:D,4,0)</f>
        <v>-77.349999999999994</v>
      </c>
      <c r="R43" s="13">
        <f t="shared" si="0"/>
        <v>1</v>
      </c>
      <c r="S43" s="43"/>
      <c r="T43" s="11" t="s">
        <v>1289</v>
      </c>
      <c r="U43" s="60"/>
    </row>
    <row r="44" spans="1:21" ht="12.75" customHeight="1" x14ac:dyDescent="0.2">
      <c r="A44" s="1" t="s">
        <v>3494</v>
      </c>
      <c r="B44" s="1" t="s">
        <v>3545</v>
      </c>
      <c r="C44" s="18">
        <v>45017</v>
      </c>
      <c r="D44" s="27"/>
      <c r="E44" s="27">
        <v>-11.37</v>
      </c>
      <c r="F44" s="27">
        <v>-85.85</v>
      </c>
      <c r="G44" s="18">
        <v>45017</v>
      </c>
      <c r="H44" s="1" t="s">
        <v>3510</v>
      </c>
      <c r="I44" s="19">
        <v>1662422</v>
      </c>
      <c r="J44" s="19" t="s">
        <v>1327</v>
      </c>
      <c r="K44" s="19">
        <v>175723</v>
      </c>
      <c r="L44" s="28">
        <v>45020</v>
      </c>
      <c r="M44" s="1" t="s">
        <v>1213</v>
      </c>
      <c r="N44" s="11" t="s">
        <v>1301</v>
      </c>
      <c r="P44" s="42">
        <f>VLOOKUP(I44,'[2]ITEM#'!A:D,4,0)</f>
        <v>-85.85</v>
      </c>
      <c r="R44" s="13">
        <f t="shared" si="0"/>
        <v>1</v>
      </c>
      <c r="S44" s="43"/>
      <c r="T44" s="11" t="s">
        <v>1289</v>
      </c>
      <c r="U44" s="60"/>
    </row>
    <row r="45" spans="1:21" ht="12.75" customHeight="1" x14ac:dyDescent="0.2">
      <c r="A45" s="1" t="s">
        <v>3494</v>
      </c>
      <c r="B45" s="1" t="s">
        <v>3546</v>
      </c>
      <c r="C45" s="18">
        <v>45017</v>
      </c>
      <c r="D45" s="27">
        <v>-42.07</v>
      </c>
      <c r="E45" s="27">
        <v>0</v>
      </c>
      <c r="F45" s="27">
        <v>-42.07</v>
      </c>
      <c r="G45" s="18">
        <v>45017</v>
      </c>
      <c r="H45" s="1" t="s">
        <v>3511</v>
      </c>
      <c r="I45" s="19">
        <v>1514691</v>
      </c>
      <c r="J45" s="19" t="s">
        <v>1293</v>
      </c>
      <c r="K45" s="19">
        <v>175723</v>
      </c>
      <c r="L45" s="28">
        <v>45020</v>
      </c>
      <c r="M45" s="1" t="s">
        <v>1213</v>
      </c>
      <c r="N45" s="11" t="s">
        <v>1291</v>
      </c>
      <c r="P45" s="42">
        <f>VLOOKUP(I45,'[2]ITEM#'!A:D,4,0)</f>
        <v>-42.07</v>
      </c>
      <c r="R45" s="13">
        <f t="shared" si="0"/>
        <v>1</v>
      </c>
      <c r="S45" s="43"/>
      <c r="T45" s="11" t="s">
        <v>1289</v>
      </c>
      <c r="U45" s="60"/>
    </row>
    <row r="46" spans="1:21" ht="12.75" customHeight="1" x14ac:dyDescent="0.2">
      <c r="A46" s="1" t="s">
        <v>3494</v>
      </c>
      <c r="B46" s="1" t="s">
        <v>3546</v>
      </c>
      <c r="C46" s="18">
        <v>45017</v>
      </c>
      <c r="D46" s="27">
        <v>-25.55</v>
      </c>
      <c r="E46" s="27">
        <v>0</v>
      </c>
      <c r="F46" s="27">
        <v>-25.55</v>
      </c>
      <c r="G46" s="18">
        <v>45017</v>
      </c>
      <c r="H46" s="1" t="s">
        <v>3511</v>
      </c>
      <c r="I46" s="19">
        <v>1516592</v>
      </c>
      <c r="J46" s="19" t="s">
        <v>1299</v>
      </c>
      <c r="K46" s="19">
        <v>175723</v>
      </c>
      <c r="L46" s="28">
        <v>45020</v>
      </c>
      <c r="M46" s="1" t="s">
        <v>1213</v>
      </c>
      <c r="N46" s="11" t="s">
        <v>1291</v>
      </c>
      <c r="P46" s="42">
        <f>VLOOKUP(I46,'[2]ITEM#'!A:D,4,0)</f>
        <v>-25.55</v>
      </c>
      <c r="R46" s="13">
        <f t="shared" si="0"/>
        <v>1</v>
      </c>
      <c r="S46" s="43"/>
      <c r="T46" s="11" t="s">
        <v>1289</v>
      </c>
      <c r="U46" s="60"/>
    </row>
    <row r="47" spans="1:21" ht="12.75" customHeight="1" x14ac:dyDescent="0.2">
      <c r="A47" s="1" t="s">
        <v>3494</v>
      </c>
      <c r="B47" s="1" t="s">
        <v>3547</v>
      </c>
      <c r="C47" s="18">
        <v>45016</v>
      </c>
      <c r="D47" s="27">
        <v>-25.55</v>
      </c>
      <c r="E47" s="27">
        <v>0</v>
      </c>
      <c r="F47" s="27">
        <v>-25.55</v>
      </c>
      <c r="G47" s="18">
        <v>45016</v>
      </c>
      <c r="H47" s="1" t="s">
        <v>3512</v>
      </c>
      <c r="I47" s="19">
        <v>1516597</v>
      </c>
      <c r="J47" s="19" t="s">
        <v>1303</v>
      </c>
      <c r="K47" s="19">
        <v>175723</v>
      </c>
      <c r="L47" s="28">
        <v>45020</v>
      </c>
      <c r="M47" s="1" t="s">
        <v>1213</v>
      </c>
      <c r="N47" s="11" t="s">
        <v>1291</v>
      </c>
      <c r="P47" s="42">
        <f>VLOOKUP(I47,'[2]ITEM#'!A:D,4,0)</f>
        <v>-25.55</v>
      </c>
      <c r="R47" s="13">
        <f t="shared" si="0"/>
        <v>1</v>
      </c>
      <c r="S47" s="43"/>
      <c r="T47" s="11" t="s">
        <v>1289</v>
      </c>
      <c r="U47" s="60"/>
    </row>
    <row r="48" spans="1:21" ht="12.75" customHeight="1" x14ac:dyDescent="0.2">
      <c r="A48" s="1" t="s">
        <v>3494</v>
      </c>
      <c r="B48" s="1" t="s">
        <v>3547</v>
      </c>
      <c r="C48" s="18">
        <v>45016</v>
      </c>
      <c r="D48" s="27">
        <v>-22.78</v>
      </c>
      <c r="E48" s="27">
        <v>0</v>
      </c>
      <c r="F48" s="27">
        <v>-22.78</v>
      </c>
      <c r="G48" s="18">
        <v>45016</v>
      </c>
      <c r="H48" s="1" t="s">
        <v>3512</v>
      </c>
      <c r="I48" s="19">
        <v>1529944</v>
      </c>
      <c r="J48" s="19" t="s">
        <v>1330</v>
      </c>
      <c r="K48" s="19">
        <v>175723</v>
      </c>
      <c r="L48" s="28">
        <v>45020</v>
      </c>
      <c r="M48" s="1" t="s">
        <v>1213</v>
      </c>
      <c r="N48" s="11" t="s">
        <v>1291</v>
      </c>
      <c r="P48" s="42">
        <f>VLOOKUP(I48,'[2]ITEM#'!A:D,4,0)</f>
        <v>-22.78</v>
      </c>
      <c r="R48" s="13">
        <f t="shared" si="0"/>
        <v>1</v>
      </c>
      <c r="S48" s="43"/>
      <c r="T48" s="11" t="s">
        <v>1289</v>
      </c>
      <c r="U48" s="60"/>
    </row>
    <row r="49" spans="1:21" ht="12.75" customHeight="1" x14ac:dyDescent="0.2">
      <c r="A49" s="1" t="s">
        <v>3494</v>
      </c>
      <c r="B49" s="1" t="s">
        <v>3547</v>
      </c>
      <c r="C49" s="18">
        <v>45016</v>
      </c>
      <c r="D49" s="27">
        <v>-39</v>
      </c>
      <c r="E49" s="27">
        <v>0</v>
      </c>
      <c r="F49" s="27">
        <v>-39</v>
      </c>
      <c r="G49" s="18">
        <v>45016</v>
      </c>
      <c r="H49" s="1" t="s">
        <v>3512</v>
      </c>
      <c r="I49" s="19">
        <v>1529946</v>
      </c>
      <c r="J49" s="19" t="s">
        <v>1306</v>
      </c>
      <c r="K49" s="19">
        <v>175723</v>
      </c>
      <c r="L49" s="28">
        <v>45020</v>
      </c>
      <c r="M49" s="1" t="s">
        <v>1213</v>
      </c>
      <c r="N49" s="11" t="s">
        <v>1291</v>
      </c>
      <c r="P49" s="42">
        <f>VLOOKUP(I49,'[2]ITEM#'!A:D,4,0)</f>
        <v>-39</v>
      </c>
      <c r="R49" s="13">
        <f t="shared" si="0"/>
        <v>1</v>
      </c>
      <c r="S49" s="43"/>
      <c r="T49" s="11" t="s">
        <v>1289</v>
      </c>
      <c r="U49" s="60"/>
    </row>
    <row r="50" spans="1:21" x14ac:dyDescent="0.2">
      <c r="A50" s="1" t="s">
        <v>3494</v>
      </c>
      <c r="B50" s="1" t="s">
        <v>3548</v>
      </c>
      <c r="C50" s="18">
        <v>45017</v>
      </c>
      <c r="D50" s="27">
        <v>-173.75</v>
      </c>
      <c r="E50" s="27">
        <v>-22.2</v>
      </c>
      <c r="F50" s="27">
        <v>-63.2</v>
      </c>
      <c r="G50" s="18">
        <v>45017</v>
      </c>
      <c r="H50" s="1" t="s">
        <v>3513</v>
      </c>
      <c r="I50" s="19">
        <v>1540785</v>
      </c>
      <c r="J50" s="19" t="s">
        <v>1328</v>
      </c>
      <c r="K50" s="19">
        <v>175723</v>
      </c>
      <c r="L50" s="28">
        <v>45020</v>
      </c>
      <c r="M50" s="1" t="s">
        <v>1213</v>
      </c>
      <c r="N50" s="11" t="s">
        <v>1298</v>
      </c>
      <c r="P50" s="42">
        <f>VLOOKUP(I50,'[2]ITEM#'!A:D,4,0)</f>
        <v>-31.6</v>
      </c>
      <c r="R50" s="13">
        <f t="shared" si="0"/>
        <v>2</v>
      </c>
      <c r="S50" s="43"/>
      <c r="T50" s="11" t="s">
        <v>1289</v>
      </c>
      <c r="U50" s="60"/>
    </row>
    <row r="51" spans="1:21" ht="12.75" customHeight="1" x14ac:dyDescent="0.2">
      <c r="A51" s="1" t="s">
        <v>3494</v>
      </c>
      <c r="B51" s="1" t="s">
        <v>3548</v>
      </c>
      <c r="C51" s="18">
        <v>45017</v>
      </c>
      <c r="D51" s="27"/>
      <c r="E51" s="27">
        <v>-11</v>
      </c>
      <c r="F51" s="27">
        <v>-77.349999999999994</v>
      </c>
      <c r="G51" s="18">
        <v>45017</v>
      </c>
      <c r="H51" s="1" t="s">
        <v>3513</v>
      </c>
      <c r="I51" s="19">
        <v>1662420</v>
      </c>
      <c r="J51" s="19" t="s">
        <v>1318</v>
      </c>
      <c r="K51" s="19">
        <v>175723</v>
      </c>
      <c r="L51" s="28">
        <v>45020</v>
      </c>
      <c r="M51" s="1" t="s">
        <v>1213</v>
      </c>
      <c r="N51" s="11" t="s">
        <v>1301</v>
      </c>
      <c r="P51" s="42">
        <f>VLOOKUP(I51,'[2]ITEM#'!A:D,4,0)</f>
        <v>-77.349999999999994</v>
      </c>
      <c r="R51" s="13">
        <f t="shared" si="0"/>
        <v>1</v>
      </c>
      <c r="S51" s="43"/>
      <c r="T51" s="11" t="s">
        <v>1289</v>
      </c>
      <c r="U51" s="60"/>
    </row>
    <row r="52" spans="1:21" ht="12.75" customHeight="1" x14ac:dyDescent="0.2">
      <c r="A52" s="1" t="s">
        <v>3494</v>
      </c>
      <c r="B52" s="1" t="s">
        <v>3549</v>
      </c>
      <c r="C52" s="18">
        <v>45017</v>
      </c>
      <c r="D52" s="27">
        <v>-25.55</v>
      </c>
      <c r="E52" s="27">
        <v>0</v>
      </c>
      <c r="F52" s="27">
        <v>-25.55</v>
      </c>
      <c r="G52" s="18">
        <v>45017</v>
      </c>
      <c r="H52" s="1" t="s">
        <v>3514</v>
      </c>
      <c r="I52" s="19">
        <v>1516594</v>
      </c>
      <c r="J52" s="19" t="s">
        <v>1313</v>
      </c>
      <c r="K52" s="19">
        <v>175723</v>
      </c>
      <c r="L52" s="28">
        <v>45020</v>
      </c>
      <c r="M52" s="1" t="s">
        <v>1213</v>
      </c>
      <c r="N52" s="11" t="s">
        <v>1291</v>
      </c>
      <c r="P52" s="42">
        <f>VLOOKUP(I52,'[2]ITEM#'!A:D,4,0)</f>
        <v>-25.55</v>
      </c>
      <c r="R52" s="13">
        <f t="shared" si="0"/>
        <v>1</v>
      </c>
      <c r="S52" s="43"/>
      <c r="T52" s="11" t="s">
        <v>1289</v>
      </c>
      <c r="U52" s="60"/>
    </row>
    <row r="53" spans="1:21" ht="12.75" customHeight="1" x14ac:dyDescent="0.2">
      <c r="A53" s="1" t="s">
        <v>3494</v>
      </c>
      <c r="B53" s="1" t="s">
        <v>3549</v>
      </c>
      <c r="C53" s="18">
        <v>45017</v>
      </c>
      <c r="D53" s="27">
        <v>-25.55</v>
      </c>
      <c r="E53" s="27">
        <v>0</v>
      </c>
      <c r="F53" s="27">
        <v>-25.55</v>
      </c>
      <c r="G53" s="18">
        <v>45017</v>
      </c>
      <c r="H53" s="1" t="s">
        <v>3514</v>
      </c>
      <c r="I53" s="19">
        <v>1516597</v>
      </c>
      <c r="J53" s="19" t="s">
        <v>1303</v>
      </c>
      <c r="K53" s="19">
        <v>175723</v>
      </c>
      <c r="L53" s="28">
        <v>45020</v>
      </c>
      <c r="M53" s="1" t="s">
        <v>1213</v>
      </c>
      <c r="N53" s="11" t="s">
        <v>1291</v>
      </c>
      <c r="P53" s="42">
        <f>VLOOKUP(I53,'[2]ITEM#'!A:D,4,0)</f>
        <v>-25.55</v>
      </c>
      <c r="R53" s="13">
        <f t="shared" si="0"/>
        <v>1</v>
      </c>
      <c r="S53" s="43"/>
      <c r="T53" s="11" t="s">
        <v>1289</v>
      </c>
      <c r="U53" s="60"/>
    </row>
    <row r="54" spans="1:21" ht="12.75" customHeight="1" x14ac:dyDescent="0.2">
      <c r="A54" s="1" t="s">
        <v>3494</v>
      </c>
      <c r="B54" s="1" t="s">
        <v>3549</v>
      </c>
      <c r="C54" s="18">
        <v>45017</v>
      </c>
      <c r="D54" s="27">
        <v>-64.47</v>
      </c>
      <c r="E54" s="27">
        <v>0</v>
      </c>
      <c r="F54" s="27">
        <v>-64.47</v>
      </c>
      <c r="G54" s="18">
        <v>45017</v>
      </c>
      <c r="H54" s="1" t="s">
        <v>3514</v>
      </c>
      <c r="I54" s="19">
        <v>1585793</v>
      </c>
      <c r="J54" s="19" t="s">
        <v>1323</v>
      </c>
      <c r="K54" s="19">
        <v>175723</v>
      </c>
      <c r="L54" s="28">
        <v>45020</v>
      </c>
      <c r="M54" s="1" t="s">
        <v>1213</v>
      </c>
      <c r="N54" s="11" t="s">
        <v>1291</v>
      </c>
      <c r="P54" s="42">
        <f>VLOOKUP(I54,'[2]ITEM#'!A:D,4,0)</f>
        <v>-64.47</v>
      </c>
      <c r="R54" s="13">
        <f t="shared" si="0"/>
        <v>1</v>
      </c>
      <c r="S54" s="43"/>
      <c r="T54" s="11" t="s">
        <v>1289</v>
      </c>
      <c r="U54" s="60"/>
    </row>
    <row r="55" spans="1:21" ht="12.75" customHeight="1" x14ac:dyDescent="0.2">
      <c r="A55" s="1" t="s">
        <v>3494</v>
      </c>
      <c r="B55" s="1" t="s">
        <v>3550</v>
      </c>
      <c r="C55" s="18">
        <v>45016</v>
      </c>
      <c r="D55" s="27">
        <v>-64.47</v>
      </c>
      <c r="E55" s="27">
        <v>0</v>
      </c>
      <c r="F55" s="27">
        <v>-64.47</v>
      </c>
      <c r="G55" s="18">
        <v>45016</v>
      </c>
      <c r="H55" s="1" t="s">
        <v>3515</v>
      </c>
      <c r="I55" s="19">
        <v>1585673</v>
      </c>
      <c r="J55" s="19" t="s">
        <v>1349</v>
      </c>
      <c r="K55" s="19">
        <v>175723</v>
      </c>
      <c r="L55" s="28">
        <v>45020</v>
      </c>
      <c r="M55" s="1" t="s">
        <v>1213</v>
      </c>
      <c r="N55" s="11" t="s">
        <v>1291</v>
      </c>
      <c r="P55" s="42">
        <f>VLOOKUP(I55,'[2]ITEM#'!A:D,4,0)</f>
        <v>-64.47</v>
      </c>
      <c r="R55" s="13">
        <f t="shared" si="0"/>
        <v>1</v>
      </c>
      <c r="S55" s="43"/>
      <c r="T55" s="11" t="s">
        <v>1289</v>
      </c>
      <c r="U55" s="60"/>
    </row>
    <row r="56" spans="1:21" ht="12.75" customHeight="1" x14ac:dyDescent="0.2">
      <c r="A56" s="1" t="s">
        <v>3553</v>
      </c>
      <c r="B56" s="1" t="s">
        <v>3580</v>
      </c>
      <c r="C56" s="18">
        <v>45019</v>
      </c>
      <c r="D56" s="27">
        <v>-93.62</v>
      </c>
      <c r="E56" s="27">
        <v>-31.35</v>
      </c>
      <c r="F56" s="27">
        <v>-62.27</v>
      </c>
      <c r="G56" s="18">
        <v>45019</v>
      </c>
      <c r="H56" s="1" t="s">
        <v>3554</v>
      </c>
      <c r="I56" s="19">
        <v>1339334</v>
      </c>
      <c r="J56" s="19" t="s">
        <v>1331</v>
      </c>
      <c r="K56" s="19">
        <v>175807</v>
      </c>
      <c r="L56" s="28">
        <v>45021</v>
      </c>
      <c r="M56" s="1" t="s">
        <v>1213</v>
      </c>
      <c r="N56" s="11" t="s">
        <v>1301</v>
      </c>
      <c r="P56" s="42">
        <f>VLOOKUP(I56,'[2]ITEM#'!A:D,4,0)</f>
        <v>-62.27</v>
      </c>
      <c r="R56" s="13">
        <f t="shared" si="0"/>
        <v>1</v>
      </c>
      <c r="S56" s="43"/>
      <c r="T56" s="11" t="s">
        <v>1289</v>
      </c>
      <c r="U56" s="60"/>
    </row>
    <row r="57" spans="1:21" ht="12.75" customHeight="1" x14ac:dyDescent="0.2">
      <c r="A57" s="1" t="s">
        <v>3553</v>
      </c>
      <c r="B57" s="1" t="s">
        <v>3581</v>
      </c>
      <c r="C57" s="18">
        <v>45019</v>
      </c>
      <c r="D57" s="27">
        <v>-39</v>
      </c>
      <c r="E57" s="27">
        <v>0</v>
      </c>
      <c r="F57" s="27">
        <v>-39</v>
      </c>
      <c r="G57" s="18">
        <v>45019</v>
      </c>
      <c r="H57" s="1" t="s">
        <v>3555</v>
      </c>
      <c r="I57" s="19">
        <v>1529947</v>
      </c>
      <c r="J57" s="19" t="s">
        <v>1294</v>
      </c>
      <c r="K57" s="19">
        <v>175809</v>
      </c>
      <c r="L57" s="28">
        <v>45021</v>
      </c>
      <c r="M57" s="1" t="s">
        <v>1213</v>
      </c>
      <c r="N57" s="11" t="s">
        <v>1291</v>
      </c>
      <c r="P57" s="42">
        <f>VLOOKUP(I57,'[2]ITEM#'!A:D,4,0)</f>
        <v>-39</v>
      </c>
      <c r="R57" s="13">
        <f t="shared" si="0"/>
        <v>1</v>
      </c>
      <c r="S57" s="43"/>
      <c r="T57" s="11" t="s">
        <v>1289</v>
      </c>
      <c r="U57" s="60"/>
    </row>
    <row r="58" spans="1:21" ht="12.75" customHeight="1" x14ac:dyDescent="0.2">
      <c r="A58" s="1" t="s">
        <v>3553</v>
      </c>
      <c r="B58" s="1" t="s">
        <v>3582</v>
      </c>
      <c r="C58" s="18">
        <v>45019</v>
      </c>
      <c r="D58" s="27">
        <v>-42.7</v>
      </c>
      <c r="E58" s="27">
        <v>-11.1</v>
      </c>
      <c r="F58" s="27">
        <v>-31.6</v>
      </c>
      <c r="G58" s="18">
        <v>45019</v>
      </c>
      <c r="H58" s="1" t="s">
        <v>3556</v>
      </c>
      <c r="I58" s="19">
        <v>1593358</v>
      </c>
      <c r="J58" s="19" t="s">
        <v>1322</v>
      </c>
      <c r="K58" s="19">
        <v>175809</v>
      </c>
      <c r="L58" s="28">
        <v>45021</v>
      </c>
      <c r="M58" s="1" t="s">
        <v>1213</v>
      </c>
      <c r="N58" s="11" t="s">
        <v>1298</v>
      </c>
      <c r="P58" s="42">
        <f>VLOOKUP(I58,'[2]ITEM#'!A:D,4,0)</f>
        <v>-31.6</v>
      </c>
      <c r="R58" s="13">
        <f t="shared" si="0"/>
        <v>1</v>
      </c>
      <c r="S58" s="43"/>
      <c r="T58" s="11" t="s">
        <v>1289</v>
      </c>
      <c r="U58" s="60"/>
    </row>
    <row r="59" spans="1:21" ht="12.75" customHeight="1" x14ac:dyDescent="0.2">
      <c r="A59" s="1" t="s">
        <v>3553</v>
      </c>
      <c r="B59" s="1" t="s">
        <v>3583</v>
      </c>
      <c r="C59" s="18">
        <v>45019</v>
      </c>
      <c r="D59" s="27">
        <v>-64.47</v>
      </c>
      <c r="E59" s="27">
        <v>0</v>
      </c>
      <c r="F59" s="27">
        <v>-64.47</v>
      </c>
      <c r="G59" s="18">
        <v>45019</v>
      </c>
      <c r="H59" s="1" t="s">
        <v>3557</v>
      </c>
      <c r="I59" s="19">
        <v>1585796</v>
      </c>
      <c r="J59" s="19" t="s">
        <v>1309</v>
      </c>
      <c r="K59" s="19">
        <v>175809</v>
      </c>
      <c r="L59" s="28">
        <v>45021</v>
      </c>
      <c r="M59" s="1" t="s">
        <v>1213</v>
      </c>
      <c r="N59" s="11" t="s">
        <v>1291</v>
      </c>
      <c r="P59" s="42">
        <f>VLOOKUP(I59,'[2]ITEM#'!A:D,4,0)</f>
        <v>-64.47</v>
      </c>
      <c r="R59" s="13">
        <f t="shared" si="0"/>
        <v>1</v>
      </c>
      <c r="S59" s="43"/>
      <c r="T59" s="11" t="s">
        <v>1289</v>
      </c>
      <c r="U59" s="60"/>
    </row>
    <row r="60" spans="1:21" ht="12.75" customHeight="1" x14ac:dyDescent="0.2">
      <c r="A60" s="1" t="s">
        <v>3553</v>
      </c>
      <c r="B60" s="1" t="s">
        <v>3584</v>
      </c>
      <c r="C60" s="18">
        <v>45019</v>
      </c>
      <c r="D60" s="27">
        <v>-42.07</v>
      </c>
      <c r="E60" s="27">
        <v>0</v>
      </c>
      <c r="F60" s="27">
        <v>-42.07</v>
      </c>
      <c r="G60" s="18">
        <v>45019</v>
      </c>
      <c r="H60" s="1" t="s">
        <v>3558</v>
      </c>
      <c r="I60" s="19">
        <v>1514691</v>
      </c>
      <c r="J60" s="19" t="s">
        <v>1293</v>
      </c>
      <c r="K60" s="19">
        <v>175809</v>
      </c>
      <c r="L60" s="28">
        <v>45021</v>
      </c>
      <c r="M60" s="1" t="s">
        <v>1213</v>
      </c>
      <c r="N60" s="11" t="s">
        <v>1291</v>
      </c>
      <c r="P60" s="42">
        <f>VLOOKUP(I60,'[2]ITEM#'!A:D,4,0)</f>
        <v>-42.07</v>
      </c>
      <c r="R60" s="13">
        <f t="shared" si="0"/>
        <v>1</v>
      </c>
      <c r="S60" s="43"/>
      <c r="T60" s="11" t="s">
        <v>1289</v>
      </c>
      <c r="U60" s="60"/>
    </row>
    <row r="61" spans="1:21" ht="12.75" customHeight="1" x14ac:dyDescent="0.2">
      <c r="A61" s="1" t="s">
        <v>3553</v>
      </c>
      <c r="B61" s="1" t="s">
        <v>3584</v>
      </c>
      <c r="C61" s="18">
        <v>45019</v>
      </c>
      <c r="D61" s="27">
        <v>-25.55</v>
      </c>
      <c r="E61" s="27">
        <v>0</v>
      </c>
      <c r="F61" s="27">
        <v>-25.55</v>
      </c>
      <c r="G61" s="18">
        <v>45019</v>
      </c>
      <c r="H61" s="1" t="s">
        <v>3558</v>
      </c>
      <c r="I61" s="19">
        <v>1516592</v>
      </c>
      <c r="J61" s="19" t="s">
        <v>1299</v>
      </c>
      <c r="K61" s="19">
        <v>175809</v>
      </c>
      <c r="L61" s="28">
        <v>45021</v>
      </c>
      <c r="M61" s="1" t="s">
        <v>1213</v>
      </c>
      <c r="N61" s="11" t="s">
        <v>1291</v>
      </c>
      <c r="P61" s="42">
        <f>VLOOKUP(I61,'[2]ITEM#'!A:D,4,0)</f>
        <v>-25.55</v>
      </c>
      <c r="R61" s="13">
        <f t="shared" si="0"/>
        <v>1</v>
      </c>
      <c r="S61" s="43"/>
      <c r="T61" s="11" t="s">
        <v>1289</v>
      </c>
      <c r="U61" s="60"/>
    </row>
    <row r="62" spans="1:21" ht="12.75" customHeight="1" x14ac:dyDescent="0.2">
      <c r="A62" s="1" t="s">
        <v>3553</v>
      </c>
      <c r="B62" s="1" t="s">
        <v>3585</v>
      </c>
      <c r="C62" s="18">
        <v>45019</v>
      </c>
      <c r="D62" s="27">
        <v>-97.22</v>
      </c>
      <c r="E62" s="27">
        <v>-11.37</v>
      </c>
      <c r="F62" s="27">
        <v>-85.85</v>
      </c>
      <c r="G62" s="18">
        <v>45019</v>
      </c>
      <c r="H62" s="1" t="s">
        <v>3559</v>
      </c>
      <c r="I62" s="19">
        <v>1662421</v>
      </c>
      <c r="J62" s="19" t="s">
        <v>1300</v>
      </c>
      <c r="K62" s="19">
        <v>175809</v>
      </c>
      <c r="L62" s="28">
        <v>45021</v>
      </c>
      <c r="M62" s="1" t="s">
        <v>1213</v>
      </c>
      <c r="N62" s="11" t="s">
        <v>1301</v>
      </c>
      <c r="P62" s="42">
        <f>VLOOKUP(I62,'[2]ITEM#'!A:D,4,0)</f>
        <v>-85.85</v>
      </c>
      <c r="R62" s="13">
        <f t="shared" si="0"/>
        <v>1</v>
      </c>
      <c r="S62" s="43"/>
      <c r="T62" s="11" t="s">
        <v>1289</v>
      </c>
      <c r="U62" s="60"/>
    </row>
    <row r="63" spans="1:21" ht="12.75" customHeight="1" x14ac:dyDescent="0.2">
      <c r="A63" s="1" t="s">
        <v>3553</v>
      </c>
      <c r="B63" s="1" t="s">
        <v>3586</v>
      </c>
      <c r="C63" s="18">
        <v>45019</v>
      </c>
      <c r="D63" s="27">
        <v>-97.22</v>
      </c>
      <c r="E63" s="27">
        <v>-11.37</v>
      </c>
      <c r="F63" s="27">
        <v>-85.85</v>
      </c>
      <c r="G63" s="18">
        <v>45019</v>
      </c>
      <c r="H63" s="1" t="s">
        <v>3560</v>
      </c>
      <c r="I63" s="19">
        <v>1662422</v>
      </c>
      <c r="J63" s="19" t="s">
        <v>1327</v>
      </c>
      <c r="K63" s="19">
        <v>175809</v>
      </c>
      <c r="L63" s="28">
        <v>45021</v>
      </c>
      <c r="M63" s="1" t="s">
        <v>1213</v>
      </c>
      <c r="N63" s="11" t="s">
        <v>1301</v>
      </c>
      <c r="P63" s="42">
        <f>VLOOKUP(I63,'[2]ITEM#'!A:D,4,0)</f>
        <v>-85.85</v>
      </c>
      <c r="R63" s="13">
        <f t="shared" si="0"/>
        <v>1</v>
      </c>
      <c r="S63" s="43"/>
      <c r="T63" s="11" t="s">
        <v>1289</v>
      </c>
      <c r="U63" s="60"/>
    </row>
    <row r="64" spans="1:21" ht="12.75" customHeight="1" x14ac:dyDescent="0.2">
      <c r="A64" s="1" t="s">
        <v>3553</v>
      </c>
      <c r="B64" s="1" t="s">
        <v>3587</v>
      </c>
      <c r="C64" s="18">
        <v>45019</v>
      </c>
      <c r="D64" s="27">
        <v>-39</v>
      </c>
      <c r="E64" s="27">
        <v>0</v>
      </c>
      <c r="F64" s="27">
        <v>-39</v>
      </c>
      <c r="G64" s="18">
        <v>45019</v>
      </c>
      <c r="H64" s="1" t="s">
        <v>3561</v>
      </c>
      <c r="I64" s="19">
        <v>1529946</v>
      </c>
      <c r="J64" s="19" t="s">
        <v>1306</v>
      </c>
      <c r="K64" s="19">
        <v>175809</v>
      </c>
      <c r="L64" s="28">
        <v>45021</v>
      </c>
      <c r="M64" s="1" t="s">
        <v>1213</v>
      </c>
      <c r="N64" s="11" t="s">
        <v>1291</v>
      </c>
      <c r="P64" s="42">
        <f>VLOOKUP(I64,'[2]ITEM#'!A:D,4,0)</f>
        <v>-39</v>
      </c>
      <c r="R64" s="13">
        <f t="shared" si="0"/>
        <v>1</v>
      </c>
      <c r="S64" s="43"/>
      <c r="T64" s="11" t="s">
        <v>1289</v>
      </c>
      <c r="U64" s="60"/>
    </row>
    <row r="65" spans="1:21" ht="12.75" customHeight="1" x14ac:dyDescent="0.2">
      <c r="A65" s="1" t="s">
        <v>3553</v>
      </c>
      <c r="B65" s="1" t="s">
        <v>3588</v>
      </c>
      <c r="C65" s="18">
        <v>45019</v>
      </c>
      <c r="D65" s="27">
        <v>-88.35</v>
      </c>
      <c r="E65" s="27">
        <v>-11</v>
      </c>
      <c r="F65" s="27">
        <v>-77.349999999999994</v>
      </c>
      <c r="G65" s="18">
        <v>45019</v>
      </c>
      <c r="H65" s="1" t="s">
        <v>3562</v>
      </c>
      <c r="I65" s="19">
        <v>1662420</v>
      </c>
      <c r="J65" s="19" t="s">
        <v>1318</v>
      </c>
      <c r="K65" s="19">
        <v>175809</v>
      </c>
      <c r="L65" s="28">
        <v>45021</v>
      </c>
      <c r="M65" s="1" t="s">
        <v>1213</v>
      </c>
      <c r="N65" s="11" t="s">
        <v>1301</v>
      </c>
      <c r="P65" s="42">
        <f>VLOOKUP(I65,'[2]ITEM#'!A:D,4,0)</f>
        <v>-77.349999999999994</v>
      </c>
      <c r="R65" s="13">
        <f t="shared" si="0"/>
        <v>1</v>
      </c>
      <c r="S65" s="43"/>
      <c r="T65" s="11" t="s">
        <v>1289</v>
      </c>
      <c r="U65" s="60"/>
    </row>
    <row r="66" spans="1:21" ht="12.75" customHeight="1" x14ac:dyDescent="0.2">
      <c r="A66" s="1" t="s">
        <v>3563</v>
      </c>
      <c r="B66" s="1" t="s">
        <v>3589</v>
      </c>
      <c r="C66" s="18">
        <v>45020</v>
      </c>
      <c r="D66" s="27">
        <v>-81.23</v>
      </c>
      <c r="E66" s="27">
        <v>-26.1</v>
      </c>
      <c r="F66" s="27">
        <v>-55.13</v>
      </c>
      <c r="G66" s="18">
        <v>45020</v>
      </c>
      <c r="H66" s="1" t="s">
        <v>3564</v>
      </c>
      <c r="I66" s="19">
        <v>1339333</v>
      </c>
      <c r="J66" s="19" t="s">
        <v>1337</v>
      </c>
      <c r="K66" s="19">
        <v>12214996</v>
      </c>
      <c r="L66" s="28">
        <v>45022</v>
      </c>
      <c r="M66" s="1" t="s">
        <v>187</v>
      </c>
      <c r="N66" s="11" t="s">
        <v>1301</v>
      </c>
      <c r="P66" s="42">
        <f>VLOOKUP(I66,'[2]ITEM#'!A:D,4,0)</f>
        <v>-55.13</v>
      </c>
      <c r="R66" s="13">
        <f t="shared" ref="R66:R129" si="1">F66/P66</f>
        <v>1</v>
      </c>
      <c r="S66" s="43"/>
      <c r="T66" s="11" t="s">
        <v>1289</v>
      </c>
      <c r="U66" s="60"/>
    </row>
    <row r="67" spans="1:21" ht="12.75" customHeight="1" x14ac:dyDescent="0.2">
      <c r="A67" s="1" t="s">
        <v>3563</v>
      </c>
      <c r="B67" s="1" t="s">
        <v>3590</v>
      </c>
      <c r="C67" s="18">
        <v>45020</v>
      </c>
      <c r="D67" s="27">
        <v>-194.44</v>
      </c>
      <c r="E67" s="27">
        <v>-22.74</v>
      </c>
      <c r="F67" s="27">
        <v>-171.7</v>
      </c>
      <c r="G67" s="18">
        <v>45020</v>
      </c>
      <c r="H67" s="1" t="s">
        <v>3565</v>
      </c>
      <c r="I67" s="19">
        <v>1662422</v>
      </c>
      <c r="J67" s="19" t="s">
        <v>1327</v>
      </c>
      <c r="K67" s="19">
        <v>175817</v>
      </c>
      <c r="L67" s="28">
        <v>45022</v>
      </c>
      <c r="M67" s="1" t="s">
        <v>1213</v>
      </c>
      <c r="N67" s="11" t="s">
        <v>1301</v>
      </c>
      <c r="P67" s="42">
        <f>VLOOKUP(I67,'[2]ITEM#'!A:D,4,0)</f>
        <v>-85.85</v>
      </c>
      <c r="R67" s="13">
        <f t="shared" si="1"/>
        <v>2</v>
      </c>
      <c r="S67" s="43"/>
      <c r="T67" s="11" t="s">
        <v>1289</v>
      </c>
      <c r="U67" s="60"/>
    </row>
    <row r="68" spans="1:21" ht="12.75" customHeight="1" x14ac:dyDescent="0.2">
      <c r="A68" s="1" t="s">
        <v>3563</v>
      </c>
      <c r="B68" s="1" t="s">
        <v>3591</v>
      </c>
      <c r="C68" s="18">
        <v>45020</v>
      </c>
      <c r="D68" s="27">
        <v>-42.07</v>
      </c>
      <c r="E68" s="27">
        <v>0</v>
      </c>
      <c r="F68" s="27">
        <v>-42.07</v>
      </c>
      <c r="G68" s="18">
        <v>45020</v>
      </c>
      <c r="H68" s="1" t="s">
        <v>3566</v>
      </c>
      <c r="I68" s="19">
        <v>1514691</v>
      </c>
      <c r="J68" s="19" t="s">
        <v>1293</v>
      </c>
      <c r="K68" s="19">
        <v>175817</v>
      </c>
      <c r="L68" s="28">
        <v>45022</v>
      </c>
      <c r="M68" s="1" t="s">
        <v>1213</v>
      </c>
      <c r="N68" s="11" t="s">
        <v>1291</v>
      </c>
      <c r="P68" s="42">
        <f>VLOOKUP(I68,'[2]ITEM#'!A:D,4,0)</f>
        <v>-42.07</v>
      </c>
      <c r="R68" s="13">
        <f t="shared" si="1"/>
        <v>1</v>
      </c>
      <c r="S68" s="43"/>
      <c r="T68" s="11" t="s">
        <v>1289</v>
      </c>
      <c r="U68" s="60"/>
    </row>
    <row r="69" spans="1:21" x14ac:dyDescent="0.2">
      <c r="A69" s="1" t="s">
        <v>3563</v>
      </c>
      <c r="B69" s="1" t="s">
        <v>3592</v>
      </c>
      <c r="C69" s="18">
        <v>45020</v>
      </c>
      <c r="D69" s="27">
        <v>-509.13</v>
      </c>
      <c r="E69" s="27">
        <v>-31.530000000000005</v>
      </c>
      <c r="F69" s="27">
        <v>-84.45</v>
      </c>
      <c r="G69" s="18">
        <v>45020</v>
      </c>
      <c r="H69" s="1" t="s">
        <v>3567</v>
      </c>
      <c r="I69" s="19">
        <v>1540780</v>
      </c>
      <c r="J69" s="19" t="s">
        <v>1334</v>
      </c>
      <c r="K69" s="19">
        <v>175817</v>
      </c>
      <c r="L69" s="28">
        <v>45022</v>
      </c>
      <c r="M69" s="1" t="s">
        <v>1213</v>
      </c>
      <c r="N69" s="11" t="s">
        <v>1298</v>
      </c>
      <c r="P69" s="42">
        <f>VLOOKUP(I69,'[2]ITEM#'!A:D,4,0)</f>
        <v>-28.15</v>
      </c>
      <c r="R69" s="13">
        <f t="shared" si="1"/>
        <v>3.0000000000000004</v>
      </c>
      <c r="S69" s="43"/>
      <c r="T69" s="11" t="s">
        <v>1289</v>
      </c>
      <c r="U69" s="60"/>
    </row>
    <row r="70" spans="1:21" ht="12.75" customHeight="1" x14ac:dyDescent="0.2">
      <c r="A70" s="1" t="s">
        <v>3563</v>
      </c>
      <c r="B70" s="1" t="s">
        <v>3592</v>
      </c>
      <c r="C70" s="18">
        <v>45020</v>
      </c>
      <c r="D70" s="27"/>
      <c r="E70" s="27">
        <v>-33.299999999999997</v>
      </c>
      <c r="F70" s="27">
        <v>-94.8</v>
      </c>
      <c r="G70" s="18">
        <v>45020</v>
      </c>
      <c r="H70" s="1" t="s">
        <v>3567</v>
      </c>
      <c r="I70" s="19">
        <v>1540784</v>
      </c>
      <c r="J70" s="19" t="s">
        <v>1297</v>
      </c>
      <c r="K70" s="19">
        <v>175817</v>
      </c>
      <c r="L70" s="28">
        <v>45022</v>
      </c>
      <c r="M70" s="1" t="s">
        <v>1213</v>
      </c>
      <c r="N70" s="11" t="s">
        <v>1298</v>
      </c>
      <c r="P70" s="42">
        <f>VLOOKUP(I70,'[2]ITEM#'!A:D,4,0)</f>
        <v>-31.6</v>
      </c>
      <c r="R70" s="13">
        <f t="shared" si="1"/>
        <v>2.9999999999999996</v>
      </c>
      <c r="S70" s="43"/>
      <c r="T70" s="11" t="s">
        <v>1289</v>
      </c>
      <c r="U70" s="60"/>
    </row>
    <row r="71" spans="1:21" ht="12.75" customHeight="1" x14ac:dyDescent="0.2">
      <c r="A71" s="1" t="s">
        <v>3563</v>
      </c>
      <c r="B71" s="1" t="s">
        <v>3592</v>
      </c>
      <c r="C71" s="18">
        <v>45020</v>
      </c>
      <c r="D71" s="27"/>
      <c r="E71" s="27">
        <v>-33.000000000000007</v>
      </c>
      <c r="F71" s="27">
        <v>-232.05</v>
      </c>
      <c r="G71" s="18">
        <v>45020</v>
      </c>
      <c r="H71" s="1" t="s">
        <v>3567</v>
      </c>
      <c r="I71" s="19">
        <v>1662420</v>
      </c>
      <c r="J71" s="19" t="s">
        <v>1318</v>
      </c>
      <c r="K71" s="19">
        <v>175817</v>
      </c>
      <c r="L71" s="28">
        <v>45022</v>
      </c>
      <c r="M71" s="1" t="s">
        <v>1213</v>
      </c>
      <c r="N71" s="11" t="s">
        <v>1301</v>
      </c>
      <c r="P71" s="42">
        <f>VLOOKUP(I71,'[2]ITEM#'!A:D,4,0)</f>
        <v>-77.349999999999994</v>
      </c>
      <c r="R71" s="13">
        <f t="shared" si="1"/>
        <v>3.0000000000000004</v>
      </c>
      <c r="S71" s="43"/>
      <c r="T71" s="11" t="s">
        <v>1289</v>
      </c>
      <c r="U71" s="60"/>
    </row>
    <row r="72" spans="1:21" ht="12.75" customHeight="1" x14ac:dyDescent="0.2">
      <c r="A72" s="1" t="s">
        <v>3563</v>
      </c>
      <c r="B72" s="1" t="s">
        <v>3593</v>
      </c>
      <c r="C72" s="18">
        <v>45020</v>
      </c>
      <c r="D72" s="27">
        <v>-64.47</v>
      </c>
      <c r="E72" s="27">
        <v>0</v>
      </c>
      <c r="F72" s="27">
        <v>-64.47</v>
      </c>
      <c r="G72" s="18">
        <v>45020</v>
      </c>
      <c r="H72" s="1" t="s">
        <v>3568</v>
      </c>
      <c r="I72" s="19">
        <v>1585797</v>
      </c>
      <c r="J72" s="19" t="s">
        <v>1305</v>
      </c>
      <c r="K72" s="19">
        <v>175817</v>
      </c>
      <c r="L72" s="28">
        <v>45022</v>
      </c>
      <c r="M72" s="1" t="s">
        <v>1213</v>
      </c>
      <c r="N72" s="11" t="s">
        <v>1291</v>
      </c>
      <c r="P72" s="42">
        <f>VLOOKUP(I72,'[2]ITEM#'!A:D,4,0)</f>
        <v>-64.47</v>
      </c>
      <c r="R72" s="13">
        <f t="shared" si="1"/>
        <v>1</v>
      </c>
      <c r="S72" s="43"/>
      <c r="T72" s="11" t="s">
        <v>1289</v>
      </c>
      <c r="U72" s="60"/>
    </row>
    <row r="73" spans="1:21" x14ac:dyDescent="0.2">
      <c r="A73" s="1" t="s">
        <v>3563</v>
      </c>
      <c r="B73" s="1" t="s">
        <v>3594</v>
      </c>
      <c r="C73" s="18">
        <v>45020</v>
      </c>
      <c r="D73" s="27">
        <v>-139.91999999999999</v>
      </c>
      <c r="E73" s="27">
        <v>-11.1</v>
      </c>
      <c r="F73" s="27">
        <v>-31.6</v>
      </c>
      <c r="G73" s="18">
        <v>45020</v>
      </c>
      <c r="H73" s="1" t="s">
        <v>3569</v>
      </c>
      <c r="I73" s="19">
        <v>1540785</v>
      </c>
      <c r="J73" s="19" t="s">
        <v>1328</v>
      </c>
      <c r="K73" s="19">
        <v>175817</v>
      </c>
      <c r="L73" s="28">
        <v>45022</v>
      </c>
      <c r="M73" s="1" t="s">
        <v>1213</v>
      </c>
      <c r="N73" s="11" t="s">
        <v>1298</v>
      </c>
      <c r="P73" s="42">
        <f>VLOOKUP(I73,'[2]ITEM#'!A:D,4,0)</f>
        <v>-31.6</v>
      </c>
      <c r="R73" s="13">
        <f t="shared" si="1"/>
        <v>1</v>
      </c>
      <c r="S73" s="43"/>
      <c r="T73" s="11" t="s">
        <v>1289</v>
      </c>
      <c r="U73" s="60"/>
    </row>
    <row r="74" spans="1:21" ht="12.75" customHeight="1" x14ac:dyDescent="0.2">
      <c r="A74" s="1" t="s">
        <v>3563</v>
      </c>
      <c r="B74" s="1" t="s">
        <v>3594</v>
      </c>
      <c r="C74" s="18">
        <v>45020</v>
      </c>
      <c r="D74" s="27"/>
      <c r="E74" s="27">
        <v>-11.37</v>
      </c>
      <c r="F74" s="27">
        <v>-85.85</v>
      </c>
      <c r="G74" s="18">
        <v>45020</v>
      </c>
      <c r="H74" s="1" t="s">
        <v>3569</v>
      </c>
      <c r="I74" s="19">
        <v>1662421</v>
      </c>
      <c r="J74" s="19" t="s">
        <v>1300</v>
      </c>
      <c r="K74" s="19">
        <v>175817</v>
      </c>
      <c r="L74" s="28">
        <v>45022</v>
      </c>
      <c r="M74" s="1" t="s">
        <v>1213</v>
      </c>
      <c r="N74" s="11" t="s">
        <v>1301</v>
      </c>
      <c r="P74" s="42">
        <f>VLOOKUP(I74,'[2]ITEM#'!A:D,4,0)</f>
        <v>-85.85</v>
      </c>
      <c r="R74" s="13">
        <f t="shared" si="1"/>
        <v>1</v>
      </c>
      <c r="S74" s="43"/>
      <c r="T74" s="11" t="s">
        <v>1289</v>
      </c>
      <c r="U74" s="60"/>
    </row>
    <row r="75" spans="1:21" ht="12.75" customHeight="1" x14ac:dyDescent="0.2">
      <c r="A75" s="1" t="s">
        <v>3563</v>
      </c>
      <c r="B75" s="1" t="s">
        <v>3595</v>
      </c>
      <c r="C75" s="18">
        <v>45020</v>
      </c>
      <c r="D75" s="27">
        <v>-39</v>
      </c>
      <c r="E75" s="27">
        <v>0</v>
      </c>
      <c r="F75" s="27">
        <v>-39</v>
      </c>
      <c r="G75" s="18">
        <v>45020</v>
      </c>
      <c r="H75" s="1" t="s">
        <v>3570</v>
      </c>
      <c r="I75" s="19">
        <v>1529946</v>
      </c>
      <c r="J75" s="19" t="s">
        <v>1306</v>
      </c>
      <c r="K75" s="19">
        <v>175817</v>
      </c>
      <c r="L75" s="28">
        <v>45022</v>
      </c>
      <c r="M75" s="1" t="s">
        <v>1213</v>
      </c>
      <c r="N75" s="11" t="s">
        <v>1291</v>
      </c>
      <c r="P75" s="42">
        <f>VLOOKUP(I75,'[2]ITEM#'!A:D,4,0)</f>
        <v>-39</v>
      </c>
      <c r="R75" s="13">
        <f t="shared" si="1"/>
        <v>1</v>
      </c>
      <c r="S75" s="43"/>
      <c r="T75" s="11" t="s">
        <v>1289</v>
      </c>
      <c r="U75" s="60"/>
    </row>
    <row r="76" spans="1:21" ht="12.75" customHeight="1" x14ac:dyDescent="0.2">
      <c r="A76" s="1" t="s">
        <v>3563</v>
      </c>
      <c r="B76" s="1" t="s">
        <v>3596</v>
      </c>
      <c r="C76" s="18">
        <v>45020</v>
      </c>
      <c r="D76" s="27">
        <v>-64.47</v>
      </c>
      <c r="E76" s="27">
        <v>0</v>
      </c>
      <c r="F76" s="27">
        <v>-64.47</v>
      </c>
      <c r="G76" s="18">
        <v>45020</v>
      </c>
      <c r="H76" s="1" t="s">
        <v>3571</v>
      </c>
      <c r="I76" s="19">
        <v>1585793</v>
      </c>
      <c r="J76" s="19" t="s">
        <v>1323</v>
      </c>
      <c r="K76" s="19">
        <v>175817</v>
      </c>
      <c r="L76" s="28">
        <v>45022</v>
      </c>
      <c r="M76" s="1" t="s">
        <v>1213</v>
      </c>
      <c r="N76" s="11" t="s">
        <v>1291</v>
      </c>
      <c r="P76" s="42">
        <f>VLOOKUP(I76,'[2]ITEM#'!A:D,4,0)</f>
        <v>-64.47</v>
      </c>
      <c r="R76" s="13">
        <f t="shared" si="1"/>
        <v>1</v>
      </c>
      <c r="S76" s="43"/>
      <c r="T76" s="11" t="s">
        <v>1289</v>
      </c>
      <c r="U76" s="60"/>
    </row>
    <row r="77" spans="1:21" ht="12.75" customHeight="1" x14ac:dyDescent="0.2">
      <c r="A77" s="1" t="s">
        <v>3563</v>
      </c>
      <c r="B77" s="1" t="s">
        <v>3597</v>
      </c>
      <c r="C77" s="18">
        <v>45020</v>
      </c>
      <c r="D77" s="27">
        <v>-194.44</v>
      </c>
      <c r="E77" s="27">
        <v>-22.74</v>
      </c>
      <c r="F77" s="27">
        <v>-171.7</v>
      </c>
      <c r="G77" s="18">
        <v>45020</v>
      </c>
      <c r="H77" s="1" t="s">
        <v>3572</v>
      </c>
      <c r="I77" s="19">
        <v>1662421</v>
      </c>
      <c r="J77" s="19" t="s">
        <v>1300</v>
      </c>
      <c r="K77" s="19">
        <v>175817</v>
      </c>
      <c r="L77" s="28">
        <v>45022</v>
      </c>
      <c r="M77" s="1" t="s">
        <v>1213</v>
      </c>
      <c r="N77" s="11" t="s">
        <v>1301</v>
      </c>
      <c r="P77" s="42">
        <f>VLOOKUP(I77,'[2]ITEM#'!A:D,4,0)</f>
        <v>-85.85</v>
      </c>
      <c r="R77" s="13">
        <f t="shared" si="1"/>
        <v>2</v>
      </c>
      <c r="S77" s="43"/>
      <c r="T77" s="11" t="s">
        <v>1289</v>
      </c>
      <c r="U77" s="60"/>
    </row>
    <row r="78" spans="1:21" ht="12.75" customHeight="1" x14ac:dyDescent="0.2">
      <c r="A78" s="1" t="s">
        <v>3563</v>
      </c>
      <c r="B78" s="1" t="s">
        <v>3598</v>
      </c>
      <c r="C78" s="18">
        <v>45020</v>
      </c>
      <c r="D78" s="27">
        <v>-64.47</v>
      </c>
      <c r="E78" s="27">
        <v>0</v>
      </c>
      <c r="F78" s="27">
        <v>-64.47</v>
      </c>
      <c r="G78" s="18">
        <v>45020</v>
      </c>
      <c r="H78" s="1" t="s">
        <v>3573</v>
      </c>
      <c r="I78" s="19">
        <v>1585793</v>
      </c>
      <c r="J78" s="19" t="s">
        <v>1323</v>
      </c>
      <c r="K78" s="19">
        <v>175817</v>
      </c>
      <c r="L78" s="28">
        <v>45022</v>
      </c>
      <c r="M78" s="1" t="s">
        <v>1213</v>
      </c>
      <c r="N78" s="11" t="s">
        <v>1291</v>
      </c>
      <c r="P78" s="42">
        <f>VLOOKUP(I78,'[2]ITEM#'!A:D,4,0)</f>
        <v>-64.47</v>
      </c>
      <c r="R78" s="13">
        <f t="shared" si="1"/>
        <v>1</v>
      </c>
      <c r="S78" s="43"/>
      <c r="T78" s="11" t="s">
        <v>1289</v>
      </c>
      <c r="U78" s="60"/>
    </row>
    <row r="79" spans="1:21" ht="12.75" customHeight="1" x14ac:dyDescent="0.2">
      <c r="A79" s="1" t="s">
        <v>3563</v>
      </c>
      <c r="B79" s="1" t="s">
        <v>3599</v>
      </c>
      <c r="C79" s="18">
        <v>45020</v>
      </c>
      <c r="D79" s="27">
        <v>-353.4</v>
      </c>
      <c r="E79" s="27">
        <v>-44</v>
      </c>
      <c r="F79" s="27">
        <v>-309.39999999999998</v>
      </c>
      <c r="G79" s="18">
        <v>45020</v>
      </c>
      <c r="H79" s="1" t="s">
        <v>3574</v>
      </c>
      <c r="I79" s="19">
        <v>1662420</v>
      </c>
      <c r="J79" s="19" t="s">
        <v>1318</v>
      </c>
      <c r="K79" s="19">
        <v>175817</v>
      </c>
      <c r="L79" s="28">
        <v>45022</v>
      </c>
      <c r="M79" s="1" t="s">
        <v>1213</v>
      </c>
      <c r="N79" s="11" t="s">
        <v>1301</v>
      </c>
      <c r="P79" s="42">
        <f>VLOOKUP(I79,'[2]ITEM#'!A:D,4,0)</f>
        <v>-77.349999999999994</v>
      </c>
      <c r="R79" s="13">
        <f t="shared" si="1"/>
        <v>4</v>
      </c>
      <c r="S79" s="43"/>
      <c r="T79" s="11" t="s">
        <v>1289</v>
      </c>
      <c r="U79" s="60"/>
    </row>
    <row r="80" spans="1:21" ht="12.75" customHeight="1" x14ac:dyDescent="0.2">
      <c r="A80" s="1" t="s">
        <v>3563</v>
      </c>
      <c r="B80" s="1" t="s">
        <v>3600</v>
      </c>
      <c r="C80" s="18">
        <v>45020</v>
      </c>
      <c r="D80" s="27">
        <v>-51.98</v>
      </c>
      <c r="E80" s="27">
        <v>-14.48</v>
      </c>
      <c r="F80" s="27">
        <v>-37.5</v>
      </c>
      <c r="G80" s="18">
        <v>45020</v>
      </c>
      <c r="H80" s="1" t="s">
        <v>3575</v>
      </c>
      <c r="I80" s="19">
        <v>1476764</v>
      </c>
      <c r="J80" s="19" t="s">
        <v>1295</v>
      </c>
      <c r="K80" s="19">
        <v>175817</v>
      </c>
      <c r="L80" s="28">
        <v>45022</v>
      </c>
      <c r="M80" s="1" t="s">
        <v>1213</v>
      </c>
      <c r="N80" s="11" t="s">
        <v>1296</v>
      </c>
      <c r="P80" s="42">
        <f>VLOOKUP(I80,'[2]ITEM#'!A:D,4,0)</f>
        <v>-37.5</v>
      </c>
      <c r="R80" s="13">
        <f t="shared" si="1"/>
        <v>1</v>
      </c>
      <c r="S80" s="43"/>
      <c r="T80" s="11" t="s">
        <v>1289</v>
      </c>
      <c r="U80" s="60"/>
    </row>
    <row r="81" spans="1:21" ht="12.75" customHeight="1" x14ac:dyDescent="0.2">
      <c r="A81" s="1" t="s">
        <v>3563</v>
      </c>
      <c r="B81" s="1" t="s">
        <v>3601</v>
      </c>
      <c r="C81" s="18">
        <v>45020</v>
      </c>
      <c r="D81" s="27">
        <v>-42.7</v>
      </c>
      <c r="E81" s="27">
        <v>-11.1</v>
      </c>
      <c r="F81" s="27">
        <v>-31.6</v>
      </c>
      <c r="G81" s="18">
        <v>45020</v>
      </c>
      <c r="H81" s="1" t="s">
        <v>3576</v>
      </c>
      <c r="I81" s="19">
        <v>1593359</v>
      </c>
      <c r="J81" s="19" t="s">
        <v>1316</v>
      </c>
      <c r="K81" s="19">
        <v>175817</v>
      </c>
      <c r="L81" s="28">
        <v>45022</v>
      </c>
      <c r="M81" s="1" t="s">
        <v>1213</v>
      </c>
      <c r="N81" s="11" t="s">
        <v>1298</v>
      </c>
      <c r="P81" s="42">
        <f>VLOOKUP(I81,'[2]ITEM#'!A:D,4,0)</f>
        <v>-31.6</v>
      </c>
      <c r="R81" s="13">
        <f t="shared" si="1"/>
        <v>1</v>
      </c>
      <c r="S81" s="43"/>
      <c r="T81" s="11" t="s">
        <v>1289</v>
      </c>
      <c r="U81" s="60"/>
    </row>
    <row r="82" spans="1:21" ht="12.75" customHeight="1" x14ac:dyDescent="0.2">
      <c r="A82" s="1" t="s">
        <v>3563</v>
      </c>
      <c r="B82" s="1" t="s">
        <v>3602</v>
      </c>
      <c r="C82" s="18">
        <v>45020</v>
      </c>
      <c r="D82" s="27">
        <v>-39</v>
      </c>
      <c r="E82" s="27">
        <v>0</v>
      </c>
      <c r="F82" s="27">
        <v>-39</v>
      </c>
      <c r="G82" s="18">
        <v>45020</v>
      </c>
      <c r="H82" s="1" t="s">
        <v>3577</v>
      </c>
      <c r="I82" s="19">
        <v>1529946</v>
      </c>
      <c r="J82" s="19" t="s">
        <v>1306</v>
      </c>
      <c r="K82" s="19">
        <v>175817</v>
      </c>
      <c r="L82" s="28">
        <v>45022</v>
      </c>
      <c r="M82" s="1" t="s">
        <v>1213</v>
      </c>
      <c r="N82" s="11" t="s">
        <v>1291</v>
      </c>
      <c r="P82" s="42">
        <f>VLOOKUP(I82,'[2]ITEM#'!A:D,4,0)</f>
        <v>-39</v>
      </c>
      <c r="R82" s="13">
        <f t="shared" si="1"/>
        <v>1</v>
      </c>
      <c r="S82" s="43"/>
      <c r="T82" s="11" t="s">
        <v>1289</v>
      </c>
      <c r="U82" s="60"/>
    </row>
    <row r="83" spans="1:21" ht="12.75" customHeight="1" x14ac:dyDescent="0.2">
      <c r="A83" s="1" t="s">
        <v>3563</v>
      </c>
      <c r="B83" s="1" t="s">
        <v>3603</v>
      </c>
      <c r="C83" s="18">
        <v>45020</v>
      </c>
      <c r="D83" s="27">
        <v>-97.22</v>
      </c>
      <c r="E83" s="27">
        <v>-11.37</v>
      </c>
      <c r="F83" s="27">
        <v>-85.85</v>
      </c>
      <c r="G83" s="18">
        <v>45020</v>
      </c>
      <c r="H83" s="1" t="s">
        <v>3578</v>
      </c>
      <c r="I83" s="19">
        <v>1662421</v>
      </c>
      <c r="J83" s="19" t="s">
        <v>1300</v>
      </c>
      <c r="K83" s="19">
        <v>175817</v>
      </c>
      <c r="L83" s="28">
        <v>45022</v>
      </c>
      <c r="M83" s="1" t="s">
        <v>1213</v>
      </c>
      <c r="N83" s="11" t="s">
        <v>1301</v>
      </c>
      <c r="P83" s="42">
        <f>VLOOKUP(I83,'[2]ITEM#'!A:D,4,0)</f>
        <v>-85.85</v>
      </c>
      <c r="R83" s="13">
        <f t="shared" si="1"/>
        <v>1</v>
      </c>
      <c r="S83" s="43"/>
      <c r="T83" s="11" t="s">
        <v>1289</v>
      </c>
      <c r="U83" s="60"/>
    </row>
    <row r="84" spans="1:21" ht="12.75" customHeight="1" x14ac:dyDescent="0.2">
      <c r="A84" s="1" t="s">
        <v>3563</v>
      </c>
      <c r="B84" s="1" t="s">
        <v>3604</v>
      </c>
      <c r="C84" s="18">
        <v>45020</v>
      </c>
      <c r="D84" s="27">
        <v>-39</v>
      </c>
      <c r="E84" s="27">
        <v>0</v>
      </c>
      <c r="F84" s="27">
        <v>-39</v>
      </c>
      <c r="G84" s="18">
        <v>45020</v>
      </c>
      <c r="H84" s="1" t="s">
        <v>3579</v>
      </c>
      <c r="I84" s="19">
        <v>1529947</v>
      </c>
      <c r="J84" s="19" t="s">
        <v>1294</v>
      </c>
      <c r="K84" s="19">
        <v>175817</v>
      </c>
      <c r="L84" s="28">
        <v>45022</v>
      </c>
      <c r="M84" s="1" t="s">
        <v>1213</v>
      </c>
      <c r="N84" s="11" t="s">
        <v>1291</v>
      </c>
      <c r="P84" s="42">
        <f>VLOOKUP(I84,'[2]ITEM#'!A:D,4,0)</f>
        <v>-39</v>
      </c>
      <c r="R84" s="13">
        <f t="shared" si="1"/>
        <v>1</v>
      </c>
      <c r="S84" s="43"/>
      <c r="T84" s="11" t="s">
        <v>1289</v>
      </c>
      <c r="U84" s="60"/>
    </row>
    <row r="85" spans="1:21" ht="12.75" customHeight="1" x14ac:dyDescent="0.2">
      <c r="A85" s="1" t="s">
        <v>3563</v>
      </c>
      <c r="B85" s="1" t="s">
        <v>3604</v>
      </c>
      <c r="C85" s="18">
        <v>45020</v>
      </c>
      <c r="D85" s="27">
        <v>-70.62</v>
      </c>
      <c r="E85" s="27">
        <v>0</v>
      </c>
      <c r="F85" s="27">
        <v>-70.62</v>
      </c>
      <c r="G85" s="18">
        <v>45020</v>
      </c>
      <c r="H85" s="1" t="s">
        <v>3579</v>
      </c>
      <c r="I85" s="19">
        <v>1585901</v>
      </c>
      <c r="J85" s="19" t="s">
        <v>1347</v>
      </c>
      <c r="K85" s="19">
        <v>175817</v>
      </c>
      <c r="L85" s="28">
        <v>45022</v>
      </c>
      <c r="M85" s="1" t="s">
        <v>1213</v>
      </c>
      <c r="N85" s="11" t="s">
        <v>1291</v>
      </c>
      <c r="P85" s="42">
        <f>VLOOKUP(I85,'[2]ITEM#'!A:D,4,0)</f>
        <v>-70.62</v>
      </c>
      <c r="R85" s="13">
        <f t="shared" si="1"/>
        <v>1</v>
      </c>
      <c r="S85" s="43"/>
      <c r="T85" s="11" t="s">
        <v>1289</v>
      </c>
      <c r="U85" s="60"/>
    </row>
    <row r="86" spans="1:21" ht="12.75" customHeight="1" x14ac:dyDescent="0.2">
      <c r="A86" s="1" t="s">
        <v>3605</v>
      </c>
      <c r="B86" s="1" t="s">
        <v>3620</v>
      </c>
      <c r="C86" s="18">
        <v>45021</v>
      </c>
      <c r="D86" s="27">
        <v>-85.42</v>
      </c>
      <c r="E86" s="27">
        <v>-30.29</v>
      </c>
      <c r="F86" s="27">
        <v>-55.13</v>
      </c>
      <c r="G86" s="18">
        <v>45021</v>
      </c>
      <c r="H86" s="1" t="s">
        <v>3606</v>
      </c>
      <c r="I86" s="19">
        <v>1339333</v>
      </c>
      <c r="J86" s="19" t="s">
        <v>1337</v>
      </c>
      <c r="K86" s="19">
        <v>175997</v>
      </c>
      <c r="L86" s="28">
        <v>45023</v>
      </c>
      <c r="M86" s="1" t="s">
        <v>1213</v>
      </c>
      <c r="N86" s="11" t="s">
        <v>1301</v>
      </c>
      <c r="P86" s="42">
        <f>VLOOKUP(I86,'[2]ITEM#'!A:D,4,0)</f>
        <v>-55.13</v>
      </c>
      <c r="R86" s="13">
        <f t="shared" si="1"/>
        <v>1</v>
      </c>
      <c r="S86" s="43"/>
      <c r="T86" s="11" t="s">
        <v>1289</v>
      </c>
      <c r="U86" s="60"/>
    </row>
    <row r="87" spans="1:21" ht="12.75" customHeight="1" x14ac:dyDescent="0.2">
      <c r="A87" s="1" t="s">
        <v>3605</v>
      </c>
      <c r="B87" s="1" t="s">
        <v>3621</v>
      </c>
      <c r="C87" s="18">
        <v>45021</v>
      </c>
      <c r="D87" s="27">
        <v>-88.63</v>
      </c>
      <c r="E87" s="27">
        <v>-26.36</v>
      </c>
      <c r="F87" s="27">
        <v>-62.27</v>
      </c>
      <c r="G87" s="18">
        <v>45021</v>
      </c>
      <c r="H87" s="1" t="s">
        <v>3607</v>
      </c>
      <c r="I87" s="19">
        <v>1339334</v>
      </c>
      <c r="J87" s="19" t="s">
        <v>1331</v>
      </c>
      <c r="K87" s="19">
        <v>175997</v>
      </c>
      <c r="L87" s="28">
        <v>45023</v>
      </c>
      <c r="M87" s="1" t="s">
        <v>1213</v>
      </c>
      <c r="N87" s="11" t="s">
        <v>1301</v>
      </c>
      <c r="P87" s="42">
        <f>VLOOKUP(I87,'[2]ITEM#'!A:D,4,0)</f>
        <v>-62.27</v>
      </c>
      <c r="R87" s="13">
        <f t="shared" si="1"/>
        <v>1</v>
      </c>
      <c r="S87" s="43"/>
      <c r="T87" s="11" t="s">
        <v>1289</v>
      </c>
      <c r="U87" s="60"/>
    </row>
    <row r="88" spans="1:21" ht="12.75" customHeight="1" x14ac:dyDescent="0.2">
      <c r="A88" s="1" t="s">
        <v>3605</v>
      </c>
      <c r="B88" s="1" t="s">
        <v>3622</v>
      </c>
      <c r="C88" s="18">
        <v>45021</v>
      </c>
      <c r="D88" s="27">
        <v>-94.54</v>
      </c>
      <c r="E88" s="27">
        <v>-32.270000000000003</v>
      </c>
      <c r="F88" s="27">
        <v>-62.27</v>
      </c>
      <c r="G88" s="18">
        <v>45021</v>
      </c>
      <c r="H88" s="1" t="s">
        <v>3608</v>
      </c>
      <c r="I88" s="19">
        <v>1339335</v>
      </c>
      <c r="J88" s="19" t="s">
        <v>1314</v>
      </c>
      <c r="K88" s="19">
        <v>175997</v>
      </c>
      <c r="L88" s="28">
        <v>45023</v>
      </c>
      <c r="M88" s="1" t="s">
        <v>1213</v>
      </c>
      <c r="N88" s="11" t="s">
        <v>1301</v>
      </c>
      <c r="P88" s="42">
        <f>VLOOKUP(I88,'[2]ITEM#'!A:D,4,0)</f>
        <v>-62.27</v>
      </c>
      <c r="R88" s="13">
        <f t="shared" si="1"/>
        <v>1</v>
      </c>
      <c r="S88" s="43"/>
      <c r="T88" s="11" t="s">
        <v>1289</v>
      </c>
      <c r="U88" s="60"/>
    </row>
    <row r="89" spans="1:21" ht="12.75" customHeight="1" x14ac:dyDescent="0.2">
      <c r="A89" s="1" t="s">
        <v>3605</v>
      </c>
      <c r="B89" s="1" t="s">
        <v>3623</v>
      </c>
      <c r="C89" s="18">
        <v>45021</v>
      </c>
      <c r="D89" s="27">
        <v>-81.98</v>
      </c>
      <c r="E89" s="27">
        <v>-26.85</v>
      </c>
      <c r="F89" s="27">
        <v>-55.13</v>
      </c>
      <c r="G89" s="18">
        <v>45021</v>
      </c>
      <c r="H89" s="1" t="s">
        <v>3609</v>
      </c>
      <c r="I89" s="19">
        <v>1339333</v>
      </c>
      <c r="J89" s="19" t="s">
        <v>1337</v>
      </c>
      <c r="K89" s="19">
        <v>175997</v>
      </c>
      <c r="L89" s="28">
        <v>45023</v>
      </c>
      <c r="M89" s="1" t="s">
        <v>1213</v>
      </c>
      <c r="N89" s="11" t="s">
        <v>1301</v>
      </c>
      <c r="P89" s="42">
        <f>VLOOKUP(I89,'[2]ITEM#'!A:D,4,0)</f>
        <v>-55.13</v>
      </c>
      <c r="R89" s="13">
        <f t="shared" si="1"/>
        <v>1</v>
      </c>
      <c r="S89" s="43"/>
      <c r="T89" s="11" t="s">
        <v>1289</v>
      </c>
      <c r="U89" s="60"/>
    </row>
    <row r="90" spans="1:21" ht="12.75" customHeight="1" x14ac:dyDescent="0.2">
      <c r="A90" s="1" t="s">
        <v>3605</v>
      </c>
      <c r="B90" s="1" t="s">
        <v>3624</v>
      </c>
      <c r="C90" s="18">
        <v>45021</v>
      </c>
      <c r="D90" s="27">
        <v>-89.54</v>
      </c>
      <c r="E90" s="27">
        <v>-27.27</v>
      </c>
      <c r="F90" s="27">
        <v>-62.27</v>
      </c>
      <c r="G90" s="18">
        <v>45021</v>
      </c>
      <c r="H90" s="1" t="s">
        <v>3610</v>
      </c>
      <c r="I90" s="19">
        <v>1339334</v>
      </c>
      <c r="J90" s="19" t="s">
        <v>1331</v>
      </c>
      <c r="K90" s="19">
        <v>175997</v>
      </c>
      <c r="L90" s="28">
        <v>45023</v>
      </c>
      <c r="M90" s="1" t="s">
        <v>1213</v>
      </c>
      <c r="N90" s="11" t="s">
        <v>1301</v>
      </c>
      <c r="P90" s="42">
        <f>VLOOKUP(I90,'[2]ITEM#'!A:D,4,0)</f>
        <v>-62.27</v>
      </c>
      <c r="R90" s="13">
        <f t="shared" si="1"/>
        <v>1</v>
      </c>
      <c r="S90" s="43"/>
      <c r="T90" s="11" t="s">
        <v>1289</v>
      </c>
      <c r="U90" s="60"/>
    </row>
    <row r="91" spans="1:21" x14ac:dyDescent="0.2">
      <c r="A91" s="1" t="s">
        <v>3605</v>
      </c>
      <c r="B91" s="1" t="s">
        <v>3625</v>
      </c>
      <c r="C91" s="18">
        <v>45021</v>
      </c>
      <c r="D91" s="27">
        <v>-309.27999999999997</v>
      </c>
      <c r="E91" s="27">
        <v>-42.04</v>
      </c>
      <c r="F91" s="27">
        <v>-112.6</v>
      </c>
      <c r="G91" s="18">
        <v>45021</v>
      </c>
      <c r="H91" s="1" t="s">
        <v>3611</v>
      </c>
      <c r="I91" s="19">
        <v>1540780</v>
      </c>
      <c r="J91" s="19" t="s">
        <v>1334</v>
      </c>
      <c r="K91" s="19">
        <v>175999</v>
      </c>
      <c r="L91" s="28">
        <v>45023</v>
      </c>
      <c r="M91" s="1" t="s">
        <v>1213</v>
      </c>
      <c r="N91" s="11" t="s">
        <v>1298</v>
      </c>
      <c r="P91" s="42">
        <f>VLOOKUP(I91,'[2]ITEM#'!A:D,4,0)</f>
        <v>-28.15</v>
      </c>
      <c r="R91" s="13">
        <f t="shared" si="1"/>
        <v>4</v>
      </c>
      <c r="S91" s="43"/>
      <c r="T91" s="11" t="s">
        <v>1289</v>
      </c>
      <c r="U91" s="60"/>
    </row>
    <row r="92" spans="1:21" ht="12.75" customHeight="1" x14ac:dyDescent="0.2">
      <c r="A92" s="1" t="s">
        <v>3605</v>
      </c>
      <c r="B92" s="1" t="s">
        <v>3625</v>
      </c>
      <c r="C92" s="18">
        <v>45021</v>
      </c>
      <c r="D92" s="27"/>
      <c r="E92" s="27">
        <v>-42.04</v>
      </c>
      <c r="F92" s="27">
        <v>-112.6</v>
      </c>
      <c r="G92" s="18">
        <v>45021</v>
      </c>
      <c r="H92" s="1" t="s">
        <v>3611</v>
      </c>
      <c r="I92" s="19">
        <v>1540781</v>
      </c>
      <c r="J92" s="19" t="s">
        <v>1308</v>
      </c>
      <c r="K92" s="19">
        <v>175999</v>
      </c>
      <c r="L92" s="28">
        <v>45023</v>
      </c>
      <c r="M92" s="1" t="s">
        <v>1213</v>
      </c>
      <c r="N92" s="11" t="s">
        <v>1298</v>
      </c>
      <c r="P92" s="42">
        <f>VLOOKUP(I92,'[2]ITEM#'!A:D,4,0)</f>
        <v>-28.15</v>
      </c>
      <c r="R92" s="13">
        <f t="shared" si="1"/>
        <v>4</v>
      </c>
      <c r="S92" s="43"/>
      <c r="T92" s="11" t="s">
        <v>1289</v>
      </c>
      <c r="U92" s="60"/>
    </row>
    <row r="93" spans="1:21" ht="12.75" customHeight="1" x14ac:dyDescent="0.2">
      <c r="A93" s="1" t="s">
        <v>3605</v>
      </c>
      <c r="B93" s="1" t="s">
        <v>3626</v>
      </c>
      <c r="C93" s="18">
        <v>45021</v>
      </c>
      <c r="D93" s="27">
        <v>-39</v>
      </c>
      <c r="E93" s="27">
        <v>0</v>
      </c>
      <c r="F93" s="27">
        <v>-39</v>
      </c>
      <c r="G93" s="18">
        <v>45021</v>
      </c>
      <c r="H93" s="1" t="s">
        <v>3612</v>
      </c>
      <c r="I93" s="19">
        <v>1529946</v>
      </c>
      <c r="J93" s="19" t="s">
        <v>1306</v>
      </c>
      <c r="K93" s="19">
        <v>175999</v>
      </c>
      <c r="L93" s="28">
        <v>45023</v>
      </c>
      <c r="M93" s="1" t="s">
        <v>1213</v>
      </c>
      <c r="N93" s="11" t="s">
        <v>1291</v>
      </c>
      <c r="P93" s="42">
        <f>VLOOKUP(I93,'[2]ITEM#'!A:D,4,0)</f>
        <v>-39</v>
      </c>
      <c r="R93" s="13">
        <f t="shared" si="1"/>
        <v>1</v>
      </c>
      <c r="S93" s="43"/>
      <c r="T93" s="11" t="s">
        <v>1289</v>
      </c>
      <c r="U93" s="60"/>
    </row>
    <row r="94" spans="1:21" ht="12.75" customHeight="1" x14ac:dyDescent="0.2">
      <c r="A94" s="1" t="s">
        <v>3605</v>
      </c>
      <c r="B94" s="1" t="s">
        <v>3626</v>
      </c>
      <c r="C94" s="18">
        <v>45021</v>
      </c>
      <c r="D94" s="27">
        <v>-64.47</v>
      </c>
      <c r="E94" s="27">
        <v>0</v>
      </c>
      <c r="F94" s="27">
        <v>-64.47</v>
      </c>
      <c r="G94" s="18">
        <v>45021</v>
      </c>
      <c r="H94" s="1" t="s">
        <v>3612</v>
      </c>
      <c r="I94" s="19">
        <v>1585793</v>
      </c>
      <c r="J94" s="19" t="s">
        <v>1323</v>
      </c>
      <c r="K94" s="19">
        <v>175999</v>
      </c>
      <c r="L94" s="28">
        <v>45023</v>
      </c>
      <c r="M94" s="1" t="s">
        <v>1213</v>
      </c>
      <c r="N94" s="11" t="s">
        <v>1291</v>
      </c>
      <c r="P94" s="42">
        <f>VLOOKUP(I94,'[2]ITEM#'!A:D,4,0)</f>
        <v>-64.47</v>
      </c>
      <c r="R94" s="13">
        <f t="shared" si="1"/>
        <v>1</v>
      </c>
      <c r="S94" s="43"/>
      <c r="T94" s="11" t="s">
        <v>1289</v>
      </c>
      <c r="U94" s="60"/>
    </row>
    <row r="95" spans="1:21" ht="12.75" customHeight="1" x14ac:dyDescent="0.2">
      <c r="A95" s="1" t="s">
        <v>3605</v>
      </c>
      <c r="B95" s="1" t="s">
        <v>3626</v>
      </c>
      <c r="C95" s="18">
        <v>45021</v>
      </c>
      <c r="D95" s="27">
        <v>-64.47</v>
      </c>
      <c r="E95" s="27">
        <v>0</v>
      </c>
      <c r="F95" s="27">
        <v>-64.47</v>
      </c>
      <c r="G95" s="18">
        <v>45021</v>
      </c>
      <c r="H95" s="1" t="s">
        <v>3612</v>
      </c>
      <c r="I95" s="19">
        <v>1585797</v>
      </c>
      <c r="J95" s="19" t="s">
        <v>1305</v>
      </c>
      <c r="K95" s="19">
        <v>175999</v>
      </c>
      <c r="L95" s="28">
        <v>45023</v>
      </c>
      <c r="M95" s="1" t="s">
        <v>1213</v>
      </c>
      <c r="N95" s="11" t="s">
        <v>1291</v>
      </c>
      <c r="P95" s="42">
        <f>VLOOKUP(I95,'[2]ITEM#'!A:D,4,0)</f>
        <v>-64.47</v>
      </c>
      <c r="R95" s="13">
        <f t="shared" si="1"/>
        <v>1</v>
      </c>
      <c r="S95" s="43"/>
      <c r="T95" s="11" t="s">
        <v>1289</v>
      </c>
      <c r="U95" s="60"/>
    </row>
    <row r="96" spans="1:21" ht="12.75" customHeight="1" x14ac:dyDescent="0.2">
      <c r="A96" s="1" t="s">
        <v>3605</v>
      </c>
      <c r="B96" s="1" t="s">
        <v>3626</v>
      </c>
      <c r="C96" s="18">
        <v>45021</v>
      </c>
      <c r="D96" s="27">
        <v>-70.62</v>
      </c>
      <c r="E96" s="27">
        <v>0</v>
      </c>
      <c r="F96" s="27">
        <v>-70.62</v>
      </c>
      <c r="G96" s="18">
        <v>45021</v>
      </c>
      <c r="H96" s="1" t="s">
        <v>3612</v>
      </c>
      <c r="I96" s="19">
        <v>1585902</v>
      </c>
      <c r="J96" s="19" t="s">
        <v>1343</v>
      </c>
      <c r="K96" s="19">
        <v>175999</v>
      </c>
      <c r="L96" s="28">
        <v>45023</v>
      </c>
      <c r="M96" s="1" t="s">
        <v>1213</v>
      </c>
      <c r="N96" s="11" t="s">
        <v>1291</v>
      </c>
      <c r="P96" s="42">
        <f>VLOOKUP(I96,'[2]ITEM#'!A:D,4,0)</f>
        <v>-70.62</v>
      </c>
      <c r="R96" s="13">
        <f t="shared" si="1"/>
        <v>1</v>
      </c>
      <c r="S96" s="43"/>
      <c r="T96" s="11" t="s">
        <v>1289</v>
      </c>
      <c r="U96" s="60"/>
    </row>
    <row r="97" spans="1:21" ht="12.75" customHeight="1" x14ac:dyDescent="0.2">
      <c r="A97" s="1" t="s">
        <v>3605</v>
      </c>
      <c r="B97" s="1" t="s">
        <v>3627</v>
      </c>
      <c r="C97" s="18">
        <v>45021</v>
      </c>
      <c r="D97" s="27">
        <v>-42.07</v>
      </c>
      <c r="E97" s="27">
        <v>0</v>
      </c>
      <c r="F97" s="27">
        <v>-42.07</v>
      </c>
      <c r="G97" s="18">
        <v>45021</v>
      </c>
      <c r="H97" s="1" t="s">
        <v>3613</v>
      </c>
      <c r="I97" s="19">
        <v>1514684</v>
      </c>
      <c r="J97" s="19" t="s">
        <v>1324</v>
      </c>
      <c r="K97" s="19">
        <v>175999</v>
      </c>
      <c r="L97" s="28">
        <v>45023</v>
      </c>
      <c r="M97" s="1" t="s">
        <v>1213</v>
      </c>
      <c r="N97" s="11" t="s">
        <v>1291</v>
      </c>
      <c r="P97" s="42">
        <f>VLOOKUP(I97,'[2]ITEM#'!A:D,4,0)</f>
        <v>-42.07</v>
      </c>
      <c r="R97" s="13">
        <f t="shared" si="1"/>
        <v>1</v>
      </c>
      <c r="S97" s="43"/>
      <c r="T97" s="11" t="s">
        <v>1289</v>
      </c>
      <c r="U97" s="60"/>
    </row>
    <row r="98" spans="1:21" ht="12.75" customHeight="1" x14ac:dyDescent="0.2">
      <c r="A98" s="1" t="s">
        <v>3605</v>
      </c>
      <c r="B98" s="1" t="s">
        <v>3628</v>
      </c>
      <c r="C98" s="18">
        <v>45021</v>
      </c>
      <c r="D98" s="27">
        <v>-39</v>
      </c>
      <c r="E98" s="27">
        <v>0</v>
      </c>
      <c r="F98" s="27">
        <v>-39</v>
      </c>
      <c r="G98" s="18">
        <v>45021</v>
      </c>
      <c r="H98" s="1" t="s">
        <v>3614</v>
      </c>
      <c r="I98" s="19">
        <v>1529947</v>
      </c>
      <c r="J98" s="19" t="s">
        <v>1294</v>
      </c>
      <c r="K98" s="19">
        <v>175999</v>
      </c>
      <c r="L98" s="28">
        <v>45023</v>
      </c>
      <c r="M98" s="1" t="s">
        <v>1213</v>
      </c>
      <c r="N98" s="11" t="s">
        <v>1291</v>
      </c>
      <c r="P98" s="42">
        <f>VLOOKUP(I98,'[2]ITEM#'!A:D,4,0)</f>
        <v>-39</v>
      </c>
      <c r="R98" s="13">
        <f t="shared" si="1"/>
        <v>1</v>
      </c>
      <c r="S98" s="43"/>
      <c r="T98" s="11" t="s">
        <v>1289</v>
      </c>
      <c r="U98" s="60"/>
    </row>
    <row r="99" spans="1:21" ht="12.75" customHeight="1" x14ac:dyDescent="0.2">
      <c r="A99" s="1" t="s">
        <v>3605</v>
      </c>
      <c r="B99" s="1" t="s">
        <v>3628</v>
      </c>
      <c r="C99" s="18">
        <v>45021</v>
      </c>
      <c r="D99" s="27">
        <v>-64.47</v>
      </c>
      <c r="E99" s="27">
        <v>0</v>
      </c>
      <c r="F99" s="27">
        <v>-64.47</v>
      </c>
      <c r="G99" s="18">
        <v>45021</v>
      </c>
      <c r="H99" s="1" t="s">
        <v>3614</v>
      </c>
      <c r="I99" s="19">
        <v>1585795</v>
      </c>
      <c r="J99" s="19" t="s">
        <v>1290</v>
      </c>
      <c r="K99" s="19">
        <v>175999</v>
      </c>
      <c r="L99" s="28">
        <v>45023</v>
      </c>
      <c r="M99" s="1" t="s">
        <v>1213</v>
      </c>
      <c r="N99" s="11" t="s">
        <v>1291</v>
      </c>
      <c r="P99" s="42">
        <f>VLOOKUP(I99,'[2]ITEM#'!A:D,4,0)</f>
        <v>-64.47</v>
      </c>
      <c r="R99" s="13">
        <f t="shared" si="1"/>
        <v>1</v>
      </c>
      <c r="S99" s="43"/>
      <c r="T99" s="11" t="s">
        <v>1289</v>
      </c>
      <c r="U99" s="60"/>
    </row>
    <row r="100" spans="1:21" x14ac:dyDescent="0.2">
      <c r="A100" s="1" t="s">
        <v>3605</v>
      </c>
      <c r="B100" s="1" t="s">
        <v>3629</v>
      </c>
      <c r="C100" s="18">
        <v>45021</v>
      </c>
      <c r="D100" s="27">
        <v>-254.02</v>
      </c>
      <c r="E100" s="27">
        <v>-10.51</v>
      </c>
      <c r="F100" s="27">
        <v>-28.15</v>
      </c>
      <c r="G100" s="18">
        <v>45021</v>
      </c>
      <c r="H100" s="1" t="s">
        <v>3615</v>
      </c>
      <c r="I100" s="19">
        <v>1540780</v>
      </c>
      <c r="J100" s="19" t="s">
        <v>1334</v>
      </c>
      <c r="K100" s="19">
        <v>175999</v>
      </c>
      <c r="L100" s="28">
        <v>45023</v>
      </c>
      <c r="M100" s="1" t="s">
        <v>1213</v>
      </c>
      <c r="N100" s="11" t="s">
        <v>1298</v>
      </c>
      <c r="P100" s="42">
        <f>VLOOKUP(I100,'[2]ITEM#'!A:D,4,0)</f>
        <v>-28.15</v>
      </c>
      <c r="R100" s="13">
        <f t="shared" si="1"/>
        <v>1</v>
      </c>
      <c r="S100" s="43"/>
      <c r="T100" s="11" t="s">
        <v>1289</v>
      </c>
      <c r="U100" s="60"/>
    </row>
    <row r="101" spans="1:21" ht="12.75" customHeight="1" x14ac:dyDescent="0.2">
      <c r="A101" s="1" t="s">
        <v>3605</v>
      </c>
      <c r="B101" s="1" t="s">
        <v>3629</v>
      </c>
      <c r="C101" s="18">
        <v>45021</v>
      </c>
      <c r="D101" s="27"/>
      <c r="E101" s="27">
        <v>-10.51</v>
      </c>
      <c r="F101" s="27">
        <v>-28.15</v>
      </c>
      <c r="G101" s="18">
        <v>45021</v>
      </c>
      <c r="H101" s="1" t="s">
        <v>3615</v>
      </c>
      <c r="I101" s="19">
        <v>1593356</v>
      </c>
      <c r="J101" s="19" t="s">
        <v>1329</v>
      </c>
      <c r="K101" s="19">
        <v>175999</v>
      </c>
      <c r="L101" s="28">
        <v>45023</v>
      </c>
      <c r="M101" s="1" t="s">
        <v>1213</v>
      </c>
      <c r="N101" s="11" t="s">
        <v>1298</v>
      </c>
      <c r="P101" s="42">
        <f>VLOOKUP(I101,'[2]ITEM#'!A:D,4,0)</f>
        <v>-28.15</v>
      </c>
      <c r="R101" s="13">
        <f t="shared" si="1"/>
        <v>1</v>
      </c>
      <c r="S101" s="43"/>
      <c r="T101" s="11" t="s">
        <v>1289</v>
      </c>
      <c r="U101" s="60"/>
    </row>
    <row r="102" spans="1:21" ht="12.75" customHeight="1" x14ac:dyDescent="0.2">
      <c r="A102" s="1" t="s">
        <v>3605</v>
      </c>
      <c r="B102" s="1" t="s">
        <v>3629</v>
      </c>
      <c r="C102" s="18">
        <v>45021</v>
      </c>
      <c r="D102" s="27"/>
      <c r="E102" s="27">
        <v>-22</v>
      </c>
      <c r="F102" s="27">
        <v>-154.69999999999999</v>
      </c>
      <c r="G102" s="18">
        <v>45021</v>
      </c>
      <c r="H102" s="1" t="s">
        <v>3615</v>
      </c>
      <c r="I102" s="19">
        <v>1662420</v>
      </c>
      <c r="J102" s="19" t="s">
        <v>1318</v>
      </c>
      <c r="K102" s="19">
        <v>175999</v>
      </c>
      <c r="L102" s="28">
        <v>45023</v>
      </c>
      <c r="M102" s="1" t="s">
        <v>1213</v>
      </c>
      <c r="N102" s="11" t="s">
        <v>1301</v>
      </c>
      <c r="P102" s="42">
        <f>VLOOKUP(I102,'[2]ITEM#'!A:D,4,0)</f>
        <v>-77.349999999999994</v>
      </c>
      <c r="R102" s="13">
        <f t="shared" si="1"/>
        <v>2</v>
      </c>
      <c r="S102" s="43"/>
      <c r="T102" s="11" t="s">
        <v>1289</v>
      </c>
      <c r="U102" s="60"/>
    </row>
    <row r="103" spans="1:21" ht="12.75" customHeight="1" x14ac:dyDescent="0.2">
      <c r="A103" s="1" t="s">
        <v>3605</v>
      </c>
      <c r="B103" s="1" t="s">
        <v>3630</v>
      </c>
      <c r="C103" s="18">
        <v>45021</v>
      </c>
      <c r="D103" s="27">
        <v>-25.55</v>
      </c>
      <c r="E103" s="27">
        <v>0</v>
      </c>
      <c r="F103" s="27">
        <v>-25.55</v>
      </c>
      <c r="G103" s="18">
        <v>45021</v>
      </c>
      <c r="H103" s="1" t="s">
        <v>3616</v>
      </c>
      <c r="I103" s="19">
        <v>1516596</v>
      </c>
      <c r="J103" s="19" t="s">
        <v>1344</v>
      </c>
      <c r="K103" s="19">
        <v>175999</v>
      </c>
      <c r="L103" s="28">
        <v>45023</v>
      </c>
      <c r="M103" s="1" t="s">
        <v>1213</v>
      </c>
      <c r="N103" s="11" t="s">
        <v>1291</v>
      </c>
      <c r="P103" s="42">
        <f>VLOOKUP(I103,'[2]ITEM#'!A:D,4,0)</f>
        <v>-25.55</v>
      </c>
      <c r="R103" s="13">
        <f t="shared" si="1"/>
        <v>1</v>
      </c>
      <c r="S103" s="43"/>
      <c r="T103" s="11" t="s">
        <v>1289</v>
      </c>
      <c r="U103" s="60"/>
    </row>
    <row r="104" spans="1:21" ht="12.75" customHeight="1" x14ac:dyDescent="0.2">
      <c r="A104" s="1" t="s">
        <v>3605</v>
      </c>
      <c r="B104" s="1" t="s">
        <v>3630</v>
      </c>
      <c r="C104" s="18">
        <v>45021</v>
      </c>
      <c r="D104" s="27">
        <v>-64.47</v>
      </c>
      <c r="E104" s="27">
        <v>0</v>
      </c>
      <c r="F104" s="27">
        <v>-64.47</v>
      </c>
      <c r="G104" s="18">
        <v>45021</v>
      </c>
      <c r="H104" s="1" t="s">
        <v>3616</v>
      </c>
      <c r="I104" s="19">
        <v>1585797</v>
      </c>
      <c r="J104" s="19" t="s">
        <v>1305</v>
      </c>
      <c r="K104" s="19">
        <v>175999</v>
      </c>
      <c r="L104" s="28">
        <v>45023</v>
      </c>
      <c r="M104" s="1" t="s">
        <v>1213</v>
      </c>
      <c r="N104" s="11" t="s">
        <v>1291</v>
      </c>
      <c r="P104" s="42">
        <f>VLOOKUP(I104,'[2]ITEM#'!A:D,4,0)</f>
        <v>-64.47</v>
      </c>
      <c r="R104" s="13">
        <f t="shared" si="1"/>
        <v>1</v>
      </c>
      <c r="S104" s="43"/>
      <c r="T104" s="11" t="s">
        <v>1289</v>
      </c>
      <c r="U104" s="60"/>
    </row>
    <row r="105" spans="1:21" ht="12.75" customHeight="1" x14ac:dyDescent="0.2">
      <c r="A105" s="1" t="s">
        <v>3605</v>
      </c>
      <c r="B105" s="1" t="s">
        <v>3630</v>
      </c>
      <c r="C105" s="18">
        <v>45021</v>
      </c>
      <c r="D105" s="27">
        <v>-70.62</v>
      </c>
      <c r="E105" s="27">
        <v>0</v>
      </c>
      <c r="F105" s="27">
        <v>-70.62</v>
      </c>
      <c r="G105" s="18">
        <v>45021</v>
      </c>
      <c r="H105" s="1" t="s">
        <v>3616</v>
      </c>
      <c r="I105" s="19">
        <v>1585900</v>
      </c>
      <c r="J105" s="19" t="s">
        <v>1320</v>
      </c>
      <c r="K105" s="19">
        <v>175999</v>
      </c>
      <c r="L105" s="28">
        <v>45023</v>
      </c>
      <c r="M105" s="1" t="s">
        <v>1213</v>
      </c>
      <c r="N105" s="11" t="s">
        <v>1291</v>
      </c>
      <c r="P105" s="42">
        <f>VLOOKUP(I105,'[2]ITEM#'!A:D,4,0)</f>
        <v>-70.62</v>
      </c>
      <c r="R105" s="13">
        <f t="shared" si="1"/>
        <v>1</v>
      </c>
      <c r="S105" s="43"/>
      <c r="T105" s="11" t="s">
        <v>1289</v>
      </c>
      <c r="U105" s="60"/>
    </row>
    <row r="106" spans="1:21" x14ac:dyDescent="0.2">
      <c r="A106" s="1" t="s">
        <v>3605</v>
      </c>
      <c r="B106" s="1" t="s">
        <v>3631</v>
      </c>
      <c r="C106" s="18">
        <v>45021</v>
      </c>
      <c r="D106" s="27">
        <v>-380.01</v>
      </c>
      <c r="E106" s="27">
        <v>-11</v>
      </c>
      <c r="F106" s="27">
        <v>-77.349999999999994</v>
      </c>
      <c r="G106" s="18">
        <v>45021</v>
      </c>
      <c r="H106" s="1" t="s">
        <v>3617</v>
      </c>
      <c r="I106" s="19">
        <v>1662420</v>
      </c>
      <c r="J106" s="19" t="s">
        <v>1318</v>
      </c>
      <c r="K106" s="19">
        <v>175999</v>
      </c>
      <c r="L106" s="28">
        <v>45023</v>
      </c>
      <c r="M106" s="1" t="s">
        <v>1213</v>
      </c>
      <c r="N106" s="11" t="s">
        <v>1301</v>
      </c>
      <c r="P106" s="42">
        <f>VLOOKUP(I106,'[2]ITEM#'!A:D,4,0)</f>
        <v>-77.349999999999994</v>
      </c>
      <c r="R106" s="13">
        <f t="shared" si="1"/>
        <v>1</v>
      </c>
      <c r="S106" s="43"/>
      <c r="T106" s="11" t="s">
        <v>1289</v>
      </c>
      <c r="U106" s="60"/>
    </row>
    <row r="107" spans="1:21" ht="12.75" customHeight="1" x14ac:dyDescent="0.2">
      <c r="A107" s="1" t="s">
        <v>3605</v>
      </c>
      <c r="B107" s="1" t="s">
        <v>3631</v>
      </c>
      <c r="C107" s="18">
        <v>45021</v>
      </c>
      <c r="D107" s="27"/>
      <c r="E107" s="27">
        <v>-11.37</v>
      </c>
      <c r="F107" s="27">
        <v>-85.85</v>
      </c>
      <c r="G107" s="18">
        <v>45021</v>
      </c>
      <c r="H107" s="1" t="s">
        <v>3617</v>
      </c>
      <c r="I107" s="19">
        <v>1662421</v>
      </c>
      <c r="J107" s="19" t="s">
        <v>1300</v>
      </c>
      <c r="K107" s="19">
        <v>175999</v>
      </c>
      <c r="L107" s="28">
        <v>45023</v>
      </c>
      <c r="M107" s="1" t="s">
        <v>1213</v>
      </c>
      <c r="N107" s="11" t="s">
        <v>1301</v>
      </c>
      <c r="P107" s="42">
        <f>VLOOKUP(I107,'[2]ITEM#'!A:D,4,0)</f>
        <v>-85.85</v>
      </c>
      <c r="R107" s="13">
        <f t="shared" si="1"/>
        <v>1</v>
      </c>
      <c r="S107" s="43"/>
      <c r="T107" s="11" t="s">
        <v>1289</v>
      </c>
      <c r="U107" s="60"/>
    </row>
    <row r="108" spans="1:21" ht="12.75" customHeight="1" x14ac:dyDescent="0.2">
      <c r="A108" s="1" t="s">
        <v>3605</v>
      </c>
      <c r="B108" s="1" t="s">
        <v>3631</v>
      </c>
      <c r="C108" s="18">
        <v>45021</v>
      </c>
      <c r="D108" s="27"/>
      <c r="E108" s="27">
        <v>-22.74</v>
      </c>
      <c r="F108" s="27">
        <v>-171.7</v>
      </c>
      <c r="G108" s="18">
        <v>45021</v>
      </c>
      <c r="H108" s="1" t="s">
        <v>3617</v>
      </c>
      <c r="I108" s="19">
        <v>1662422</v>
      </c>
      <c r="J108" s="19" t="s">
        <v>1327</v>
      </c>
      <c r="K108" s="19">
        <v>175999</v>
      </c>
      <c r="L108" s="28">
        <v>45023</v>
      </c>
      <c r="M108" s="1" t="s">
        <v>1213</v>
      </c>
      <c r="N108" s="11" t="s">
        <v>1301</v>
      </c>
      <c r="P108" s="42">
        <f>VLOOKUP(I108,'[2]ITEM#'!A:D,4,0)</f>
        <v>-85.85</v>
      </c>
      <c r="R108" s="13">
        <f t="shared" si="1"/>
        <v>2</v>
      </c>
      <c r="S108" s="43"/>
      <c r="T108" s="11" t="s">
        <v>1289</v>
      </c>
      <c r="U108" s="60"/>
    </row>
    <row r="109" spans="1:21" ht="12.75" customHeight="1" x14ac:dyDescent="0.2">
      <c r="A109" s="1" t="s">
        <v>3605</v>
      </c>
      <c r="B109" s="1" t="s">
        <v>3632</v>
      </c>
      <c r="C109" s="18">
        <v>45021</v>
      </c>
      <c r="D109" s="27">
        <v>-556.71</v>
      </c>
      <c r="E109" s="27">
        <v>-33.000000000000007</v>
      </c>
      <c r="F109" s="27">
        <v>-232.05</v>
      </c>
      <c r="G109" s="18">
        <v>45021</v>
      </c>
      <c r="H109" s="1" t="s">
        <v>3618</v>
      </c>
      <c r="I109" s="19">
        <v>1662420</v>
      </c>
      <c r="J109" s="19" t="s">
        <v>1318</v>
      </c>
      <c r="K109" s="19">
        <v>175999</v>
      </c>
      <c r="L109" s="28">
        <v>45023</v>
      </c>
      <c r="M109" s="1" t="s">
        <v>1213</v>
      </c>
      <c r="N109" s="11" t="s">
        <v>1301</v>
      </c>
      <c r="P109" s="42">
        <f>VLOOKUP(I109,'[2]ITEM#'!A:D,4,0)</f>
        <v>-77.349999999999994</v>
      </c>
      <c r="R109" s="13">
        <f t="shared" si="1"/>
        <v>3.0000000000000004</v>
      </c>
      <c r="S109" s="43"/>
      <c r="T109" s="11" t="s">
        <v>1289</v>
      </c>
      <c r="U109" s="60"/>
    </row>
    <row r="110" spans="1:21" ht="12.75" customHeight="1" x14ac:dyDescent="0.2">
      <c r="A110" s="1" t="s">
        <v>3605</v>
      </c>
      <c r="B110" s="1" t="s">
        <v>3632</v>
      </c>
      <c r="C110" s="18">
        <v>45021</v>
      </c>
      <c r="D110" s="27"/>
      <c r="E110" s="27">
        <v>-34.11</v>
      </c>
      <c r="F110" s="27">
        <v>-257.55</v>
      </c>
      <c r="G110" s="18">
        <v>45021</v>
      </c>
      <c r="H110" s="1" t="s">
        <v>3618</v>
      </c>
      <c r="I110" s="19">
        <v>1662422</v>
      </c>
      <c r="J110" s="19" t="s">
        <v>1327</v>
      </c>
      <c r="K110" s="19">
        <v>175999</v>
      </c>
      <c r="L110" s="28">
        <v>45023</v>
      </c>
      <c r="M110" s="1" t="s">
        <v>1213</v>
      </c>
      <c r="N110" s="11" t="s">
        <v>1301</v>
      </c>
      <c r="P110" s="42">
        <f>VLOOKUP(I110,'[2]ITEM#'!A:D,4,0)</f>
        <v>-85.85</v>
      </c>
      <c r="R110" s="13">
        <f t="shared" si="1"/>
        <v>3.0000000000000004</v>
      </c>
      <c r="S110" s="43"/>
      <c r="T110" s="11" t="s">
        <v>1289</v>
      </c>
      <c r="U110" s="60"/>
    </row>
    <row r="111" spans="1:21" ht="12.75" customHeight="1" x14ac:dyDescent="0.2">
      <c r="A111" s="1" t="s">
        <v>3605</v>
      </c>
      <c r="B111" s="1" t="s">
        <v>3633</v>
      </c>
      <c r="C111" s="18">
        <v>45021</v>
      </c>
      <c r="D111" s="27">
        <v>-97.22</v>
      </c>
      <c r="E111" s="27">
        <v>-11.37</v>
      </c>
      <c r="F111" s="27">
        <v>-85.85</v>
      </c>
      <c r="G111" s="18">
        <v>45021</v>
      </c>
      <c r="H111" s="1" t="s">
        <v>3619</v>
      </c>
      <c r="I111" s="19">
        <v>1662421</v>
      </c>
      <c r="J111" s="19" t="s">
        <v>1300</v>
      </c>
      <c r="K111" s="19">
        <v>175999</v>
      </c>
      <c r="L111" s="28">
        <v>45023</v>
      </c>
      <c r="M111" s="1" t="s">
        <v>1213</v>
      </c>
      <c r="N111" s="11" t="s">
        <v>1301</v>
      </c>
      <c r="P111" s="42">
        <f>VLOOKUP(I111,'[2]ITEM#'!A:D,4,0)</f>
        <v>-85.85</v>
      </c>
      <c r="R111" s="13">
        <f t="shared" si="1"/>
        <v>1</v>
      </c>
      <c r="S111" s="43"/>
      <c r="T111" s="11" t="s">
        <v>1289</v>
      </c>
      <c r="U111" s="60"/>
    </row>
    <row r="112" spans="1:21" ht="12.75" customHeight="1" x14ac:dyDescent="0.2">
      <c r="A112" s="1" t="s">
        <v>3634</v>
      </c>
      <c r="B112" s="1" t="s">
        <v>3657</v>
      </c>
      <c r="C112" s="18">
        <v>45022</v>
      </c>
      <c r="D112" s="27">
        <v>-93.62</v>
      </c>
      <c r="E112" s="27">
        <v>-31.35</v>
      </c>
      <c r="F112" s="27">
        <v>-62.27</v>
      </c>
      <c r="G112" s="18">
        <v>45022</v>
      </c>
      <c r="H112" s="1" t="s">
        <v>3635</v>
      </c>
      <c r="I112" s="19">
        <v>1339335</v>
      </c>
      <c r="J112" s="19" t="s">
        <v>1314</v>
      </c>
      <c r="K112" s="19">
        <v>176379</v>
      </c>
      <c r="L112" s="28">
        <v>45026</v>
      </c>
      <c r="M112" s="1" t="s">
        <v>1213</v>
      </c>
      <c r="N112" s="11" t="s">
        <v>1301</v>
      </c>
      <c r="P112" s="42">
        <f>VLOOKUP(I112,'[2]ITEM#'!A:D,4,0)</f>
        <v>-62.27</v>
      </c>
      <c r="R112" s="13">
        <f t="shared" si="1"/>
        <v>1</v>
      </c>
      <c r="S112" s="43"/>
      <c r="T112" s="11" t="s">
        <v>1289</v>
      </c>
      <c r="U112" s="60"/>
    </row>
    <row r="113" spans="1:21" ht="12.75" customHeight="1" x14ac:dyDescent="0.2">
      <c r="A113" s="1" t="s">
        <v>3634</v>
      </c>
      <c r="B113" s="1" t="s">
        <v>3658</v>
      </c>
      <c r="C113" s="18">
        <v>45022</v>
      </c>
      <c r="D113" s="27">
        <v>-68.63</v>
      </c>
      <c r="E113" s="27">
        <v>0</v>
      </c>
      <c r="F113" s="27">
        <v>-68.63</v>
      </c>
      <c r="G113" s="18">
        <v>45022</v>
      </c>
      <c r="H113" s="1" t="s">
        <v>3636</v>
      </c>
      <c r="I113" s="19">
        <v>1529951</v>
      </c>
      <c r="J113" s="19" t="s">
        <v>1326</v>
      </c>
      <c r="K113" s="19">
        <v>176381</v>
      </c>
      <c r="L113" s="28">
        <v>45026</v>
      </c>
      <c r="M113" s="1" t="s">
        <v>1213</v>
      </c>
      <c r="N113" s="11" t="s">
        <v>1291</v>
      </c>
      <c r="P113" s="42">
        <f>VLOOKUP(I113,'[2]ITEM#'!A:D,4,0)</f>
        <v>-68.63</v>
      </c>
      <c r="R113" s="13">
        <f t="shared" si="1"/>
        <v>1</v>
      </c>
      <c r="S113" s="43"/>
      <c r="T113" s="11" t="s">
        <v>1289</v>
      </c>
      <c r="U113" s="60"/>
    </row>
    <row r="114" spans="1:21" ht="12.75" customHeight="1" x14ac:dyDescent="0.2">
      <c r="A114" s="1" t="s">
        <v>3634</v>
      </c>
      <c r="B114" s="1" t="s">
        <v>3659</v>
      </c>
      <c r="C114" s="18">
        <v>45022</v>
      </c>
      <c r="D114" s="27">
        <v>-39</v>
      </c>
      <c r="E114" s="27">
        <v>0</v>
      </c>
      <c r="F114" s="27">
        <v>-39</v>
      </c>
      <c r="G114" s="18">
        <v>45022</v>
      </c>
      <c r="H114" s="1" t="s">
        <v>3637</v>
      </c>
      <c r="I114" s="19">
        <v>1529947</v>
      </c>
      <c r="J114" s="19" t="s">
        <v>1294</v>
      </c>
      <c r="K114" s="19">
        <v>176381</v>
      </c>
      <c r="L114" s="28">
        <v>45026</v>
      </c>
      <c r="M114" s="1" t="s">
        <v>1213</v>
      </c>
      <c r="N114" s="11" t="s">
        <v>1291</v>
      </c>
      <c r="P114" s="42">
        <f>VLOOKUP(I114,'[2]ITEM#'!A:D,4,0)</f>
        <v>-39</v>
      </c>
      <c r="R114" s="13">
        <f t="shared" si="1"/>
        <v>1</v>
      </c>
      <c r="S114" s="43"/>
      <c r="T114" s="11" t="s">
        <v>1289</v>
      </c>
      <c r="U114" s="60"/>
    </row>
    <row r="115" spans="1:21" ht="12.75" customHeight="1" x14ac:dyDescent="0.2">
      <c r="A115" s="1" t="s">
        <v>3634</v>
      </c>
      <c r="B115" s="1" t="s">
        <v>3660</v>
      </c>
      <c r="C115" s="18">
        <v>45022</v>
      </c>
      <c r="D115" s="27">
        <v>-78</v>
      </c>
      <c r="E115" s="27">
        <v>0</v>
      </c>
      <c r="F115" s="27">
        <v>-78</v>
      </c>
      <c r="G115" s="18">
        <v>45022</v>
      </c>
      <c r="H115" s="1" t="s">
        <v>3638</v>
      </c>
      <c r="I115" s="19">
        <v>1529946</v>
      </c>
      <c r="J115" s="19" t="s">
        <v>1306</v>
      </c>
      <c r="K115" s="19">
        <v>176381</v>
      </c>
      <c r="L115" s="28">
        <v>45026</v>
      </c>
      <c r="M115" s="1" t="s">
        <v>1213</v>
      </c>
      <c r="N115" s="11" t="s">
        <v>1291</v>
      </c>
      <c r="P115" s="42">
        <f>VLOOKUP(I115,'[2]ITEM#'!A:D,4,0)</f>
        <v>-39</v>
      </c>
      <c r="R115" s="13">
        <f t="shared" si="1"/>
        <v>2</v>
      </c>
      <c r="S115" s="43"/>
      <c r="T115" s="11" t="s">
        <v>1289</v>
      </c>
      <c r="U115" s="60"/>
    </row>
    <row r="116" spans="1:21" ht="12.75" customHeight="1" x14ac:dyDescent="0.2">
      <c r="A116" s="1" t="s">
        <v>3634</v>
      </c>
      <c r="B116" s="1" t="s">
        <v>3661</v>
      </c>
      <c r="C116" s="18">
        <v>45022</v>
      </c>
      <c r="D116" s="27">
        <v>-78</v>
      </c>
      <c r="E116" s="27">
        <v>0</v>
      </c>
      <c r="F116" s="27">
        <v>-78</v>
      </c>
      <c r="G116" s="18">
        <v>45022</v>
      </c>
      <c r="H116" s="1" t="s">
        <v>3639</v>
      </c>
      <c r="I116" s="19">
        <v>1529946</v>
      </c>
      <c r="J116" s="19" t="s">
        <v>1306</v>
      </c>
      <c r="K116" s="19">
        <v>176381</v>
      </c>
      <c r="L116" s="28">
        <v>45026</v>
      </c>
      <c r="M116" s="1" t="s">
        <v>1213</v>
      </c>
      <c r="N116" s="11" t="s">
        <v>1291</v>
      </c>
      <c r="P116" s="42">
        <f>VLOOKUP(I116,'[2]ITEM#'!A:D,4,0)</f>
        <v>-39</v>
      </c>
      <c r="R116" s="13">
        <f t="shared" si="1"/>
        <v>2</v>
      </c>
      <c r="S116" s="43"/>
      <c r="T116" s="11" t="s">
        <v>1289</v>
      </c>
      <c r="U116" s="60"/>
    </row>
    <row r="117" spans="1:21" ht="12.75" customHeight="1" x14ac:dyDescent="0.2">
      <c r="A117" s="1" t="s">
        <v>3634</v>
      </c>
      <c r="B117" s="1" t="s">
        <v>3662</v>
      </c>
      <c r="C117" s="18">
        <v>45022</v>
      </c>
      <c r="D117" s="27">
        <v>-141.24</v>
      </c>
      <c r="E117" s="27">
        <v>0</v>
      </c>
      <c r="F117" s="27">
        <v>-141.24</v>
      </c>
      <c r="G117" s="18">
        <v>45022</v>
      </c>
      <c r="H117" s="1" t="s">
        <v>3640</v>
      </c>
      <c r="I117" s="19">
        <v>1585901</v>
      </c>
      <c r="J117" s="19" t="s">
        <v>1347</v>
      </c>
      <c r="K117" s="19">
        <v>176381</v>
      </c>
      <c r="L117" s="28">
        <v>45026</v>
      </c>
      <c r="M117" s="1" t="s">
        <v>1213</v>
      </c>
      <c r="N117" s="11" t="s">
        <v>1291</v>
      </c>
      <c r="P117" s="42">
        <f>VLOOKUP(I117,'[2]ITEM#'!A:D,4,0)</f>
        <v>-70.62</v>
      </c>
      <c r="R117" s="13">
        <f t="shared" si="1"/>
        <v>2</v>
      </c>
      <c r="S117" s="43"/>
      <c r="T117" s="11" t="s">
        <v>1289</v>
      </c>
      <c r="U117" s="60"/>
    </row>
    <row r="118" spans="1:21" ht="12.75" customHeight="1" x14ac:dyDescent="0.2">
      <c r="A118" s="1" t="s">
        <v>3634</v>
      </c>
      <c r="B118" s="1" t="s">
        <v>3663</v>
      </c>
      <c r="C118" s="18">
        <v>45022</v>
      </c>
      <c r="D118" s="27">
        <v>-39</v>
      </c>
      <c r="E118" s="27">
        <v>0</v>
      </c>
      <c r="F118" s="27">
        <v>-39</v>
      </c>
      <c r="G118" s="18">
        <v>45022</v>
      </c>
      <c r="H118" s="1" t="s">
        <v>3641</v>
      </c>
      <c r="I118" s="19">
        <v>1529946</v>
      </c>
      <c r="J118" s="19" t="s">
        <v>1306</v>
      </c>
      <c r="K118" s="19">
        <v>176381</v>
      </c>
      <c r="L118" s="28">
        <v>45026</v>
      </c>
      <c r="M118" s="1" t="s">
        <v>1213</v>
      </c>
      <c r="N118" s="11" t="s">
        <v>1291</v>
      </c>
      <c r="P118" s="42">
        <f>VLOOKUP(I118,'[2]ITEM#'!A:D,4,0)</f>
        <v>-39</v>
      </c>
      <c r="R118" s="13">
        <f t="shared" si="1"/>
        <v>1</v>
      </c>
      <c r="S118" s="43"/>
      <c r="T118" s="11" t="s">
        <v>1289</v>
      </c>
      <c r="U118" s="60"/>
    </row>
    <row r="119" spans="1:21" x14ac:dyDescent="0.2">
      <c r="A119" s="1" t="s">
        <v>3634</v>
      </c>
      <c r="B119" s="1" t="s">
        <v>3664</v>
      </c>
      <c r="C119" s="18">
        <v>45022</v>
      </c>
      <c r="D119" s="27">
        <v>-534.65</v>
      </c>
      <c r="E119" s="27">
        <v>-42.04</v>
      </c>
      <c r="F119" s="27">
        <v>-112.6</v>
      </c>
      <c r="G119" s="18">
        <v>45022</v>
      </c>
      <c r="H119" s="1" t="s">
        <v>3642</v>
      </c>
      <c r="I119" s="19">
        <v>1540780</v>
      </c>
      <c r="J119" s="19" t="s">
        <v>1334</v>
      </c>
      <c r="K119" s="19">
        <v>176381</v>
      </c>
      <c r="L119" s="28">
        <v>45026</v>
      </c>
      <c r="M119" s="1" t="s">
        <v>1213</v>
      </c>
      <c r="N119" s="11" t="s">
        <v>1298</v>
      </c>
      <c r="P119" s="42">
        <f>VLOOKUP(I119,'[2]ITEM#'!A:D,4,0)</f>
        <v>-28.15</v>
      </c>
      <c r="R119" s="13">
        <f t="shared" si="1"/>
        <v>4</v>
      </c>
      <c r="S119" s="43"/>
      <c r="T119" s="11" t="s">
        <v>1289</v>
      </c>
      <c r="U119" s="60"/>
    </row>
    <row r="120" spans="1:21" ht="12.75" customHeight="1" x14ac:dyDescent="0.2">
      <c r="A120" s="1" t="s">
        <v>3634</v>
      </c>
      <c r="B120" s="1" t="s">
        <v>3664</v>
      </c>
      <c r="C120" s="18">
        <v>45022</v>
      </c>
      <c r="D120" s="27"/>
      <c r="E120" s="27">
        <v>-11</v>
      </c>
      <c r="F120" s="27">
        <v>-77.349999999999994</v>
      </c>
      <c r="G120" s="18">
        <v>45022</v>
      </c>
      <c r="H120" s="1" t="s">
        <v>3642</v>
      </c>
      <c r="I120" s="19">
        <v>1662420</v>
      </c>
      <c r="J120" s="19" t="s">
        <v>1318</v>
      </c>
      <c r="K120" s="19">
        <v>176381</v>
      </c>
      <c r="L120" s="28">
        <v>45026</v>
      </c>
      <c r="M120" s="1" t="s">
        <v>1213</v>
      </c>
      <c r="N120" s="11" t="s">
        <v>1301</v>
      </c>
      <c r="P120" s="42">
        <f>VLOOKUP(I120,'[2]ITEM#'!A:D,4,0)</f>
        <v>-77.349999999999994</v>
      </c>
      <c r="R120" s="13">
        <f t="shared" si="1"/>
        <v>1</v>
      </c>
      <c r="S120" s="43"/>
      <c r="T120" s="11" t="s">
        <v>1289</v>
      </c>
      <c r="U120" s="60"/>
    </row>
    <row r="121" spans="1:21" ht="12.75" customHeight="1" x14ac:dyDescent="0.2">
      <c r="A121" s="1" t="s">
        <v>3634</v>
      </c>
      <c r="B121" s="1" t="s">
        <v>3664</v>
      </c>
      <c r="C121" s="18">
        <v>45022</v>
      </c>
      <c r="D121" s="27"/>
      <c r="E121" s="27">
        <v>-34.11</v>
      </c>
      <c r="F121" s="27">
        <v>-257.55</v>
      </c>
      <c r="G121" s="18">
        <v>45022</v>
      </c>
      <c r="H121" s="1" t="s">
        <v>3642</v>
      </c>
      <c r="I121" s="19">
        <v>1662422</v>
      </c>
      <c r="J121" s="19" t="s">
        <v>1327</v>
      </c>
      <c r="K121" s="19">
        <v>176381</v>
      </c>
      <c r="L121" s="28">
        <v>45026</v>
      </c>
      <c r="M121" s="1" t="s">
        <v>1213</v>
      </c>
      <c r="N121" s="11" t="s">
        <v>1301</v>
      </c>
      <c r="P121" s="42">
        <f>VLOOKUP(I121,'[2]ITEM#'!A:D,4,0)</f>
        <v>-85.85</v>
      </c>
      <c r="R121" s="13">
        <f t="shared" si="1"/>
        <v>3.0000000000000004</v>
      </c>
      <c r="S121" s="43"/>
      <c r="T121" s="11" t="s">
        <v>1289</v>
      </c>
      <c r="U121" s="60"/>
    </row>
    <row r="122" spans="1:21" ht="12.75" customHeight="1" x14ac:dyDescent="0.2">
      <c r="A122" s="1" t="s">
        <v>3634</v>
      </c>
      <c r="B122" s="1" t="s">
        <v>3665</v>
      </c>
      <c r="C122" s="18">
        <v>45022</v>
      </c>
      <c r="D122" s="27">
        <v>-42.7</v>
      </c>
      <c r="E122" s="27">
        <v>-11.1</v>
      </c>
      <c r="F122" s="27">
        <v>-31.6</v>
      </c>
      <c r="G122" s="18">
        <v>45022</v>
      </c>
      <c r="H122" s="1" t="s">
        <v>3643</v>
      </c>
      <c r="I122" s="19">
        <v>1593359</v>
      </c>
      <c r="J122" s="19" t="s">
        <v>1316</v>
      </c>
      <c r="K122" s="19">
        <v>176381</v>
      </c>
      <c r="L122" s="28">
        <v>45026</v>
      </c>
      <c r="M122" s="1" t="s">
        <v>1213</v>
      </c>
      <c r="N122" s="11" t="s">
        <v>1298</v>
      </c>
      <c r="P122" s="42">
        <f>VLOOKUP(I122,'[2]ITEM#'!A:D,4,0)</f>
        <v>-31.6</v>
      </c>
      <c r="R122" s="13">
        <f t="shared" si="1"/>
        <v>1</v>
      </c>
      <c r="S122" s="43"/>
      <c r="T122" s="11" t="s">
        <v>1289</v>
      </c>
      <c r="U122" s="60"/>
    </row>
    <row r="123" spans="1:21" x14ac:dyDescent="0.2">
      <c r="A123" s="1" t="s">
        <v>3634</v>
      </c>
      <c r="B123" s="1" t="s">
        <v>3666</v>
      </c>
      <c r="C123" s="18">
        <v>45022</v>
      </c>
      <c r="D123" s="27">
        <v>-135.88</v>
      </c>
      <c r="E123" s="27">
        <v>-10.51</v>
      </c>
      <c r="F123" s="27">
        <v>-28.15</v>
      </c>
      <c r="G123" s="18">
        <v>45022</v>
      </c>
      <c r="H123" s="1" t="s">
        <v>3644</v>
      </c>
      <c r="I123" s="19">
        <v>1540780</v>
      </c>
      <c r="J123" s="19" t="s">
        <v>1334</v>
      </c>
      <c r="K123" s="19">
        <v>176381</v>
      </c>
      <c r="L123" s="28">
        <v>45026</v>
      </c>
      <c r="M123" s="1" t="s">
        <v>1213</v>
      </c>
      <c r="N123" s="11" t="s">
        <v>1298</v>
      </c>
      <c r="P123" s="42">
        <f>VLOOKUP(I123,'[2]ITEM#'!A:D,4,0)</f>
        <v>-28.15</v>
      </c>
      <c r="R123" s="13">
        <f t="shared" si="1"/>
        <v>1</v>
      </c>
      <c r="S123" s="43"/>
      <c r="T123" s="11" t="s">
        <v>1289</v>
      </c>
      <c r="U123" s="60"/>
    </row>
    <row r="124" spans="1:21" ht="12.75" customHeight="1" x14ac:dyDescent="0.2">
      <c r="A124" s="1" t="s">
        <v>3634</v>
      </c>
      <c r="B124" s="1" t="s">
        <v>3666</v>
      </c>
      <c r="C124" s="18">
        <v>45022</v>
      </c>
      <c r="D124" s="27"/>
      <c r="E124" s="27">
        <v>-11.37</v>
      </c>
      <c r="F124" s="27">
        <v>-85.85</v>
      </c>
      <c r="G124" s="18">
        <v>45022</v>
      </c>
      <c r="H124" s="1" t="s">
        <v>3644</v>
      </c>
      <c r="I124" s="19">
        <v>1662421</v>
      </c>
      <c r="J124" s="19" t="s">
        <v>1300</v>
      </c>
      <c r="K124" s="19">
        <v>176381</v>
      </c>
      <c r="L124" s="28">
        <v>45026</v>
      </c>
      <c r="M124" s="1" t="s">
        <v>1213</v>
      </c>
      <c r="N124" s="11" t="s">
        <v>1301</v>
      </c>
      <c r="P124" s="42">
        <f>VLOOKUP(I124,'[2]ITEM#'!A:D,4,0)</f>
        <v>-85.85</v>
      </c>
      <c r="R124" s="13">
        <f t="shared" si="1"/>
        <v>1</v>
      </c>
      <c r="S124" s="43"/>
      <c r="T124" s="11" t="s">
        <v>1289</v>
      </c>
      <c r="U124" s="60"/>
    </row>
    <row r="125" spans="1:21" ht="12.75" customHeight="1" x14ac:dyDescent="0.2">
      <c r="A125" s="1" t="s">
        <v>3645</v>
      </c>
      <c r="B125" s="1" t="s">
        <v>3667</v>
      </c>
      <c r="C125" s="18">
        <v>45023</v>
      </c>
      <c r="D125" s="27">
        <v>-89.37</v>
      </c>
      <c r="E125" s="27">
        <v>-27.1</v>
      </c>
      <c r="F125" s="27">
        <v>-62.27</v>
      </c>
      <c r="G125" s="18">
        <v>45023</v>
      </c>
      <c r="H125" s="1" t="s">
        <v>3646</v>
      </c>
      <c r="I125" s="19">
        <v>1339334</v>
      </c>
      <c r="J125" s="19" t="s">
        <v>1331</v>
      </c>
      <c r="K125" s="19">
        <v>12215253</v>
      </c>
      <c r="L125" s="28">
        <v>45027</v>
      </c>
      <c r="M125" s="1" t="s">
        <v>187</v>
      </c>
      <c r="N125" s="11" t="s">
        <v>1301</v>
      </c>
      <c r="P125" s="42">
        <f>VLOOKUP(I125,'[2]ITEM#'!A:D,4,0)</f>
        <v>-62.27</v>
      </c>
      <c r="R125" s="13">
        <f t="shared" si="1"/>
        <v>1</v>
      </c>
      <c r="S125" s="43"/>
      <c r="T125" s="11" t="s">
        <v>1289</v>
      </c>
      <c r="U125" s="60"/>
    </row>
    <row r="126" spans="1:21" ht="12.75" customHeight="1" x14ac:dyDescent="0.2">
      <c r="A126" s="1" t="s">
        <v>3645</v>
      </c>
      <c r="B126" s="1" t="s">
        <v>3668</v>
      </c>
      <c r="C126" s="18">
        <v>45023</v>
      </c>
      <c r="D126" s="27">
        <v>-88.35</v>
      </c>
      <c r="E126" s="27">
        <v>-11</v>
      </c>
      <c r="F126" s="27">
        <v>-77.349999999999994</v>
      </c>
      <c r="G126" s="18">
        <v>45023</v>
      </c>
      <c r="H126" s="1" t="s">
        <v>3647</v>
      </c>
      <c r="I126" s="19">
        <v>1662420</v>
      </c>
      <c r="J126" s="19" t="s">
        <v>1318</v>
      </c>
      <c r="K126" s="19">
        <v>176393</v>
      </c>
      <c r="L126" s="28">
        <v>45027</v>
      </c>
      <c r="M126" s="1" t="s">
        <v>1213</v>
      </c>
      <c r="N126" s="11" t="s">
        <v>1301</v>
      </c>
      <c r="P126" s="42">
        <f>VLOOKUP(I126,'[2]ITEM#'!A:D,4,0)</f>
        <v>-77.349999999999994</v>
      </c>
      <c r="R126" s="13">
        <f t="shared" si="1"/>
        <v>1</v>
      </c>
      <c r="S126" s="43"/>
      <c r="T126" s="11" t="s">
        <v>1289</v>
      </c>
      <c r="U126" s="60"/>
    </row>
    <row r="127" spans="1:21" ht="12.75" customHeight="1" x14ac:dyDescent="0.2">
      <c r="A127" s="1" t="s">
        <v>3645</v>
      </c>
      <c r="B127" s="1" t="s">
        <v>3669</v>
      </c>
      <c r="C127" s="18">
        <v>45023</v>
      </c>
      <c r="D127" s="27">
        <v>-42.07</v>
      </c>
      <c r="E127" s="27">
        <v>0</v>
      </c>
      <c r="F127" s="27">
        <v>-42.07</v>
      </c>
      <c r="G127" s="18">
        <v>45023</v>
      </c>
      <c r="H127" s="1" t="s">
        <v>3648</v>
      </c>
      <c r="I127" s="19">
        <v>1514691</v>
      </c>
      <c r="J127" s="19" t="s">
        <v>1293</v>
      </c>
      <c r="K127" s="19">
        <v>176393</v>
      </c>
      <c r="L127" s="28">
        <v>45027</v>
      </c>
      <c r="M127" s="1" t="s">
        <v>1213</v>
      </c>
      <c r="N127" s="11" t="s">
        <v>1291</v>
      </c>
      <c r="P127" s="42">
        <f>VLOOKUP(I127,'[2]ITEM#'!A:D,4,0)</f>
        <v>-42.07</v>
      </c>
      <c r="R127" s="13">
        <f t="shared" si="1"/>
        <v>1</v>
      </c>
      <c r="S127" s="43"/>
      <c r="T127" s="11" t="s">
        <v>1289</v>
      </c>
      <c r="U127" s="60"/>
    </row>
    <row r="128" spans="1:21" ht="12.75" customHeight="1" x14ac:dyDescent="0.2">
      <c r="A128" s="1" t="s">
        <v>3645</v>
      </c>
      <c r="B128" s="1" t="s">
        <v>3670</v>
      </c>
      <c r="C128" s="18">
        <v>45023</v>
      </c>
      <c r="D128" s="27">
        <v>-42.07</v>
      </c>
      <c r="E128" s="27">
        <v>0</v>
      </c>
      <c r="F128" s="27">
        <v>-42.07</v>
      </c>
      <c r="G128" s="18">
        <v>45023</v>
      </c>
      <c r="H128" s="1" t="s">
        <v>3649</v>
      </c>
      <c r="I128" s="19">
        <v>1514691</v>
      </c>
      <c r="J128" s="19" t="s">
        <v>1293</v>
      </c>
      <c r="K128" s="19">
        <v>176393</v>
      </c>
      <c r="L128" s="28">
        <v>45027</v>
      </c>
      <c r="M128" s="1" t="s">
        <v>1213</v>
      </c>
      <c r="N128" s="11" t="s">
        <v>1291</v>
      </c>
      <c r="P128" s="42">
        <f>VLOOKUP(I128,'[2]ITEM#'!A:D,4,0)</f>
        <v>-42.07</v>
      </c>
      <c r="R128" s="13">
        <f t="shared" si="1"/>
        <v>1</v>
      </c>
      <c r="S128" s="43"/>
      <c r="T128" s="11" t="s">
        <v>1289</v>
      </c>
      <c r="U128" s="60"/>
    </row>
    <row r="129" spans="1:21" x14ac:dyDescent="0.2">
      <c r="A129" s="1" t="s">
        <v>3645</v>
      </c>
      <c r="B129" s="1" t="s">
        <v>3671</v>
      </c>
      <c r="C129" s="18">
        <v>45023</v>
      </c>
      <c r="D129" s="27">
        <v>-262.89</v>
      </c>
      <c r="E129" s="27">
        <v>-21.02</v>
      </c>
      <c r="F129" s="27">
        <v>-56.3</v>
      </c>
      <c r="G129" s="18">
        <v>45023</v>
      </c>
      <c r="H129" s="1" t="s">
        <v>3650</v>
      </c>
      <c r="I129" s="19">
        <v>1540783</v>
      </c>
      <c r="J129" s="19" t="s">
        <v>1317</v>
      </c>
      <c r="K129" s="19">
        <v>176393</v>
      </c>
      <c r="L129" s="28">
        <v>45027</v>
      </c>
      <c r="M129" s="1" t="s">
        <v>1213</v>
      </c>
      <c r="N129" s="11" t="s">
        <v>1298</v>
      </c>
      <c r="P129" s="42">
        <f>VLOOKUP(I129,'[2]ITEM#'!A:D,4,0)</f>
        <v>-28.15</v>
      </c>
      <c r="R129" s="13">
        <f t="shared" si="1"/>
        <v>2</v>
      </c>
      <c r="S129" s="43"/>
      <c r="T129" s="11" t="s">
        <v>1289</v>
      </c>
      <c r="U129" s="60"/>
    </row>
    <row r="130" spans="1:21" ht="12.75" customHeight="1" x14ac:dyDescent="0.2">
      <c r="A130" s="1" t="s">
        <v>3645</v>
      </c>
      <c r="B130" s="1" t="s">
        <v>3671</v>
      </c>
      <c r="C130" s="18">
        <v>45023</v>
      </c>
      <c r="D130" s="27"/>
      <c r="E130" s="27">
        <v>-11</v>
      </c>
      <c r="F130" s="27">
        <v>-77.349999999999994</v>
      </c>
      <c r="G130" s="18">
        <v>45023</v>
      </c>
      <c r="H130" s="1" t="s">
        <v>3650</v>
      </c>
      <c r="I130" s="19">
        <v>1662420</v>
      </c>
      <c r="J130" s="19" t="s">
        <v>1318</v>
      </c>
      <c r="K130" s="19">
        <v>176393</v>
      </c>
      <c r="L130" s="28">
        <v>45027</v>
      </c>
      <c r="M130" s="1" t="s">
        <v>1213</v>
      </c>
      <c r="N130" s="11" t="s">
        <v>1301</v>
      </c>
      <c r="P130" s="42">
        <f>VLOOKUP(I130,'[2]ITEM#'!A:D,4,0)</f>
        <v>-77.349999999999994</v>
      </c>
      <c r="R130" s="13">
        <f t="shared" ref="R130:R193" si="2">F130/P130</f>
        <v>1</v>
      </c>
      <c r="S130" s="43"/>
      <c r="T130" s="11" t="s">
        <v>1289</v>
      </c>
      <c r="U130" s="60"/>
    </row>
    <row r="131" spans="1:21" ht="12.75" customHeight="1" x14ac:dyDescent="0.2">
      <c r="A131" s="1" t="s">
        <v>3645</v>
      </c>
      <c r="B131" s="1" t="s">
        <v>3671</v>
      </c>
      <c r="C131" s="18">
        <v>45023</v>
      </c>
      <c r="D131" s="27"/>
      <c r="E131" s="27">
        <v>-11.37</v>
      </c>
      <c r="F131" s="27">
        <v>-85.85</v>
      </c>
      <c r="G131" s="18">
        <v>45023</v>
      </c>
      <c r="H131" s="1" t="s">
        <v>3650</v>
      </c>
      <c r="I131" s="19">
        <v>1662421</v>
      </c>
      <c r="J131" s="19" t="s">
        <v>1300</v>
      </c>
      <c r="K131" s="19">
        <v>176393</v>
      </c>
      <c r="L131" s="28">
        <v>45027</v>
      </c>
      <c r="M131" s="1" t="s">
        <v>1213</v>
      </c>
      <c r="N131" s="11" t="s">
        <v>1301</v>
      </c>
      <c r="P131" s="42">
        <f>VLOOKUP(I131,'[2]ITEM#'!A:D,4,0)</f>
        <v>-85.85</v>
      </c>
      <c r="R131" s="13">
        <f t="shared" si="2"/>
        <v>1</v>
      </c>
      <c r="S131" s="43"/>
      <c r="T131" s="11" t="s">
        <v>1289</v>
      </c>
      <c r="U131" s="60"/>
    </row>
    <row r="132" spans="1:21" ht="12.75" customHeight="1" x14ac:dyDescent="0.2">
      <c r="A132" s="1" t="s">
        <v>3645</v>
      </c>
      <c r="B132" s="1" t="s">
        <v>3672</v>
      </c>
      <c r="C132" s="18">
        <v>45023</v>
      </c>
      <c r="D132" s="27">
        <v>-42.07</v>
      </c>
      <c r="E132" s="27">
        <v>0</v>
      </c>
      <c r="F132" s="27">
        <v>-42.07</v>
      </c>
      <c r="G132" s="18">
        <v>45023</v>
      </c>
      <c r="H132" s="1" t="s">
        <v>3651</v>
      </c>
      <c r="I132" s="19">
        <v>1514691</v>
      </c>
      <c r="J132" s="19" t="s">
        <v>1293</v>
      </c>
      <c r="K132" s="19">
        <v>176393</v>
      </c>
      <c r="L132" s="28">
        <v>45027</v>
      </c>
      <c r="M132" s="1" t="s">
        <v>1213</v>
      </c>
      <c r="N132" s="11" t="s">
        <v>1291</v>
      </c>
      <c r="P132" s="42">
        <f>VLOOKUP(I132,'[2]ITEM#'!A:D,4,0)</f>
        <v>-42.07</v>
      </c>
      <c r="R132" s="13">
        <f t="shared" si="2"/>
        <v>1</v>
      </c>
      <c r="S132" s="43"/>
      <c r="T132" s="11" t="s">
        <v>1289</v>
      </c>
      <c r="U132" s="60"/>
    </row>
    <row r="133" spans="1:21" ht="12.75" customHeight="1" x14ac:dyDescent="0.2">
      <c r="A133" s="1" t="s">
        <v>3645</v>
      </c>
      <c r="B133" s="1" t="s">
        <v>3672</v>
      </c>
      <c r="C133" s="18">
        <v>45023</v>
      </c>
      <c r="D133" s="27">
        <v>-25.55</v>
      </c>
      <c r="E133" s="27">
        <v>0</v>
      </c>
      <c r="F133" s="27">
        <v>-25.55</v>
      </c>
      <c r="G133" s="18">
        <v>45023</v>
      </c>
      <c r="H133" s="1" t="s">
        <v>3651</v>
      </c>
      <c r="I133" s="19">
        <v>1516592</v>
      </c>
      <c r="J133" s="19" t="s">
        <v>1299</v>
      </c>
      <c r="K133" s="19">
        <v>176393</v>
      </c>
      <c r="L133" s="28">
        <v>45027</v>
      </c>
      <c r="M133" s="1" t="s">
        <v>1213</v>
      </c>
      <c r="N133" s="11" t="s">
        <v>1291</v>
      </c>
      <c r="P133" s="42">
        <f>VLOOKUP(I133,'[2]ITEM#'!A:D,4,0)</f>
        <v>-25.55</v>
      </c>
      <c r="R133" s="13">
        <f t="shared" si="2"/>
        <v>1</v>
      </c>
      <c r="S133" s="43"/>
      <c r="T133" s="11" t="s">
        <v>1289</v>
      </c>
      <c r="U133" s="60"/>
    </row>
    <row r="134" spans="1:21" ht="12.75" customHeight="1" x14ac:dyDescent="0.2">
      <c r="A134" s="1" t="s">
        <v>3645</v>
      </c>
      <c r="B134" s="1" t="s">
        <v>3672</v>
      </c>
      <c r="C134" s="18">
        <v>45023</v>
      </c>
      <c r="D134" s="27">
        <v>-22.78</v>
      </c>
      <c r="E134" s="27">
        <v>0</v>
      </c>
      <c r="F134" s="27">
        <v>-22.78</v>
      </c>
      <c r="G134" s="18">
        <v>45023</v>
      </c>
      <c r="H134" s="1" t="s">
        <v>3651</v>
      </c>
      <c r="I134" s="19">
        <v>1529939</v>
      </c>
      <c r="J134" s="19" t="s">
        <v>1339</v>
      </c>
      <c r="K134" s="19">
        <v>176393</v>
      </c>
      <c r="L134" s="28">
        <v>45027</v>
      </c>
      <c r="M134" s="1" t="s">
        <v>1213</v>
      </c>
      <c r="N134" s="11" t="s">
        <v>1291</v>
      </c>
      <c r="P134" s="42">
        <f>VLOOKUP(I134,'[2]ITEM#'!A:D,4,0)</f>
        <v>-22.78</v>
      </c>
      <c r="R134" s="13">
        <f t="shared" si="2"/>
        <v>1</v>
      </c>
      <c r="S134" s="43"/>
      <c r="T134" s="11" t="s">
        <v>1289</v>
      </c>
      <c r="U134" s="60"/>
    </row>
    <row r="135" spans="1:21" ht="12.75" customHeight="1" x14ac:dyDescent="0.2">
      <c r="A135" s="1" t="s">
        <v>3645</v>
      </c>
      <c r="B135" s="1" t="s">
        <v>3672</v>
      </c>
      <c r="C135" s="18">
        <v>45023</v>
      </c>
      <c r="D135" s="27">
        <v>-64.47</v>
      </c>
      <c r="E135" s="27">
        <v>0</v>
      </c>
      <c r="F135" s="27">
        <v>-64.47</v>
      </c>
      <c r="G135" s="18">
        <v>45023</v>
      </c>
      <c r="H135" s="1" t="s">
        <v>3651</v>
      </c>
      <c r="I135" s="19">
        <v>1585796</v>
      </c>
      <c r="J135" s="19" t="s">
        <v>1309</v>
      </c>
      <c r="K135" s="19">
        <v>176393</v>
      </c>
      <c r="L135" s="28">
        <v>45027</v>
      </c>
      <c r="M135" s="1" t="s">
        <v>1213</v>
      </c>
      <c r="N135" s="11" t="s">
        <v>1291</v>
      </c>
      <c r="P135" s="42">
        <f>VLOOKUP(I135,'[2]ITEM#'!A:D,4,0)</f>
        <v>-64.47</v>
      </c>
      <c r="R135" s="13">
        <f t="shared" si="2"/>
        <v>1</v>
      </c>
      <c r="S135" s="43"/>
      <c r="T135" s="11" t="s">
        <v>1289</v>
      </c>
      <c r="U135" s="60"/>
    </row>
    <row r="136" spans="1:21" ht="12.75" customHeight="1" x14ac:dyDescent="0.2">
      <c r="A136" s="1" t="s">
        <v>3645</v>
      </c>
      <c r="B136" s="1" t="s">
        <v>3673</v>
      </c>
      <c r="C136" s="18">
        <v>45023</v>
      </c>
      <c r="D136" s="27">
        <v>-42.07</v>
      </c>
      <c r="E136" s="27">
        <v>0</v>
      </c>
      <c r="F136" s="27">
        <v>-42.07</v>
      </c>
      <c r="G136" s="18">
        <v>45023</v>
      </c>
      <c r="H136" s="1" t="s">
        <v>3652</v>
      </c>
      <c r="I136" s="19">
        <v>1514691</v>
      </c>
      <c r="J136" s="19" t="s">
        <v>1293</v>
      </c>
      <c r="K136" s="19">
        <v>176393</v>
      </c>
      <c r="L136" s="28">
        <v>45027</v>
      </c>
      <c r="M136" s="1" t="s">
        <v>1213</v>
      </c>
      <c r="N136" s="11" t="s">
        <v>1291</v>
      </c>
      <c r="P136" s="42">
        <f>VLOOKUP(I136,'[2]ITEM#'!A:D,4,0)</f>
        <v>-42.07</v>
      </c>
      <c r="R136" s="13">
        <f t="shared" si="2"/>
        <v>1</v>
      </c>
      <c r="S136" s="43"/>
      <c r="T136" s="11" t="s">
        <v>1289</v>
      </c>
      <c r="U136" s="60"/>
    </row>
    <row r="137" spans="1:21" ht="12.75" customHeight="1" x14ac:dyDescent="0.2">
      <c r="A137" s="1" t="s">
        <v>3645</v>
      </c>
      <c r="B137" s="1" t="s">
        <v>3673</v>
      </c>
      <c r="C137" s="18">
        <v>45023</v>
      </c>
      <c r="D137" s="27">
        <v>-156</v>
      </c>
      <c r="E137" s="27">
        <v>0</v>
      </c>
      <c r="F137" s="27">
        <v>-156</v>
      </c>
      <c r="G137" s="18">
        <v>45023</v>
      </c>
      <c r="H137" s="1" t="s">
        <v>3652</v>
      </c>
      <c r="I137" s="19">
        <v>1529947</v>
      </c>
      <c r="J137" s="19" t="s">
        <v>1294</v>
      </c>
      <c r="K137" s="19">
        <v>176393</v>
      </c>
      <c r="L137" s="28">
        <v>45027</v>
      </c>
      <c r="M137" s="1" t="s">
        <v>1213</v>
      </c>
      <c r="N137" s="11" t="s">
        <v>1291</v>
      </c>
      <c r="P137" s="42">
        <f>VLOOKUP(I137,'[2]ITEM#'!A:D,4,0)</f>
        <v>-39</v>
      </c>
      <c r="R137" s="13">
        <f t="shared" si="2"/>
        <v>4</v>
      </c>
      <c r="S137" s="43"/>
      <c r="T137" s="11" t="s">
        <v>1289</v>
      </c>
      <c r="U137" s="60"/>
    </row>
    <row r="138" spans="1:21" ht="12.75" customHeight="1" x14ac:dyDescent="0.2">
      <c r="A138" s="1" t="s">
        <v>3645</v>
      </c>
      <c r="B138" s="1" t="s">
        <v>3673</v>
      </c>
      <c r="C138" s="18">
        <v>45023</v>
      </c>
      <c r="D138" s="27">
        <v>-70.62</v>
      </c>
      <c r="E138" s="27">
        <v>0</v>
      </c>
      <c r="F138" s="27">
        <v>-70.62</v>
      </c>
      <c r="G138" s="18">
        <v>45023</v>
      </c>
      <c r="H138" s="1" t="s">
        <v>3652</v>
      </c>
      <c r="I138" s="19">
        <v>1585798</v>
      </c>
      <c r="J138" s="19" t="s">
        <v>1319</v>
      </c>
      <c r="K138" s="19">
        <v>176393</v>
      </c>
      <c r="L138" s="28">
        <v>45027</v>
      </c>
      <c r="M138" s="1" t="s">
        <v>1213</v>
      </c>
      <c r="N138" s="11" t="s">
        <v>1291</v>
      </c>
      <c r="P138" s="42">
        <f>VLOOKUP(I138,'[2]ITEM#'!A:D,4,0)</f>
        <v>-70.62</v>
      </c>
      <c r="R138" s="13">
        <f t="shared" si="2"/>
        <v>1</v>
      </c>
      <c r="S138" s="43"/>
      <c r="T138" s="11" t="s">
        <v>1289</v>
      </c>
      <c r="U138" s="60"/>
    </row>
    <row r="139" spans="1:21" x14ac:dyDescent="0.2">
      <c r="A139" s="1" t="s">
        <v>3645</v>
      </c>
      <c r="B139" s="1" t="s">
        <v>3674</v>
      </c>
      <c r="C139" s="18">
        <v>45023</v>
      </c>
      <c r="D139" s="27">
        <v>-221.28</v>
      </c>
      <c r="E139" s="27">
        <v>-10.51</v>
      </c>
      <c r="F139" s="27">
        <v>-28.15</v>
      </c>
      <c r="G139" s="18">
        <v>45023</v>
      </c>
      <c r="H139" s="1" t="s">
        <v>3653</v>
      </c>
      <c r="I139" s="19">
        <v>1540781</v>
      </c>
      <c r="J139" s="19" t="s">
        <v>1308</v>
      </c>
      <c r="K139" s="19">
        <v>176393</v>
      </c>
      <c r="L139" s="28">
        <v>45027</v>
      </c>
      <c r="M139" s="1" t="s">
        <v>1213</v>
      </c>
      <c r="N139" s="11" t="s">
        <v>1298</v>
      </c>
      <c r="P139" s="42">
        <f>VLOOKUP(I139,'[2]ITEM#'!A:D,4,0)</f>
        <v>-28.15</v>
      </c>
      <c r="R139" s="13">
        <f t="shared" si="2"/>
        <v>1</v>
      </c>
      <c r="S139" s="43"/>
      <c r="T139" s="11" t="s">
        <v>1289</v>
      </c>
      <c r="U139" s="60"/>
    </row>
    <row r="140" spans="1:21" ht="12.75" customHeight="1" x14ac:dyDescent="0.2">
      <c r="A140" s="1" t="s">
        <v>3645</v>
      </c>
      <c r="B140" s="1" t="s">
        <v>3674</v>
      </c>
      <c r="C140" s="18">
        <v>45023</v>
      </c>
      <c r="D140" s="27"/>
      <c r="E140" s="27">
        <v>-11.1</v>
      </c>
      <c r="F140" s="27">
        <v>-31.6</v>
      </c>
      <c r="G140" s="18">
        <v>45023</v>
      </c>
      <c r="H140" s="1" t="s">
        <v>3653</v>
      </c>
      <c r="I140" s="19">
        <v>1540787</v>
      </c>
      <c r="J140" s="19" t="s">
        <v>1341</v>
      </c>
      <c r="K140" s="19">
        <v>176393</v>
      </c>
      <c r="L140" s="28">
        <v>45027</v>
      </c>
      <c r="M140" s="1" t="s">
        <v>1213</v>
      </c>
      <c r="N140" s="11" t="s">
        <v>1298</v>
      </c>
      <c r="P140" s="42">
        <f>VLOOKUP(I140,'[2]ITEM#'!A:D,4,0)</f>
        <v>-31.6</v>
      </c>
      <c r="R140" s="13">
        <f t="shared" si="2"/>
        <v>1</v>
      </c>
      <c r="S140" s="43"/>
      <c r="T140" s="11" t="s">
        <v>1289</v>
      </c>
      <c r="U140" s="60"/>
    </row>
    <row r="141" spans="1:21" ht="12.75" customHeight="1" x14ac:dyDescent="0.2">
      <c r="A141" s="1" t="s">
        <v>3645</v>
      </c>
      <c r="B141" s="1" t="s">
        <v>3674</v>
      </c>
      <c r="C141" s="18">
        <v>45023</v>
      </c>
      <c r="D141" s="27"/>
      <c r="E141" s="27">
        <v>-11.1</v>
      </c>
      <c r="F141" s="27">
        <v>-31.6</v>
      </c>
      <c r="G141" s="18">
        <v>45023</v>
      </c>
      <c r="H141" s="1" t="s">
        <v>3653</v>
      </c>
      <c r="I141" s="19">
        <v>1593358</v>
      </c>
      <c r="J141" s="19" t="s">
        <v>1322</v>
      </c>
      <c r="K141" s="19">
        <v>176393</v>
      </c>
      <c r="L141" s="28">
        <v>45027</v>
      </c>
      <c r="M141" s="1" t="s">
        <v>1213</v>
      </c>
      <c r="N141" s="11" t="s">
        <v>1298</v>
      </c>
      <c r="P141" s="42">
        <f>VLOOKUP(I141,'[2]ITEM#'!A:D,4,0)</f>
        <v>-31.6</v>
      </c>
      <c r="R141" s="13">
        <f t="shared" si="2"/>
        <v>1</v>
      </c>
      <c r="S141" s="43"/>
      <c r="T141" s="11" t="s">
        <v>1289</v>
      </c>
      <c r="U141" s="60"/>
    </row>
    <row r="142" spans="1:21" ht="12.75" customHeight="1" x14ac:dyDescent="0.2">
      <c r="A142" s="1" t="s">
        <v>3645</v>
      </c>
      <c r="B142" s="1" t="s">
        <v>3674</v>
      </c>
      <c r="C142" s="18">
        <v>45023</v>
      </c>
      <c r="D142" s="27"/>
      <c r="E142" s="27">
        <v>-11.37</v>
      </c>
      <c r="F142" s="27">
        <v>-85.85</v>
      </c>
      <c r="G142" s="18">
        <v>45023</v>
      </c>
      <c r="H142" s="1" t="s">
        <v>3653</v>
      </c>
      <c r="I142" s="19">
        <v>1662422</v>
      </c>
      <c r="J142" s="19" t="s">
        <v>1327</v>
      </c>
      <c r="K142" s="19">
        <v>176393</v>
      </c>
      <c r="L142" s="28">
        <v>45027</v>
      </c>
      <c r="M142" s="1" t="s">
        <v>1213</v>
      </c>
      <c r="N142" s="11" t="s">
        <v>1301</v>
      </c>
      <c r="P142" s="42">
        <f>VLOOKUP(I142,'[2]ITEM#'!A:D,4,0)</f>
        <v>-85.85</v>
      </c>
      <c r="R142" s="13">
        <f t="shared" si="2"/>
        <v>1</v>
      </c>
      <c r="S142" s="43"/>
      <c r="T142" s="11" t="s">
        <v>1289</v>
      </c>
      <c r="U142" s="60"/>
    </row>
    <row r="143" spans="1:21" ht="12.75" customHeight="1" x14ac:dyDescent="0.2">
      <c r="A143" s="1" t="s">
        <v>3645</v>
      </c>
      <c r="B143" s="1" t="s">
        <v>3675</v>
      </c>
      <c r="C143" s="18">
        <v>45023</v>
      </c>
      <c r="D143" s="27">
        <v>-240.04</v>
      </c>
      <c r="E143" s="27">
        <v>-21.02</v>
      </c>
      <c r="F143" s="27">
        <v>-56.3</v>
      </c>
      <c r="G143" s="18">
        <v>45023</v>
      </c>
      <c r="H143" s="1" t="s">
        <v>3654</v>
      </c>
      <c r="I143" s="19">
        <v>1540781</v>
      </c>
      <c r="J143" s="19" t="s">
        <v>1308</v>
      </c>
      <c r="K143" s="19">
        <v>176393</v>
      </c>
      <c r="L143" s="28">
        <v>45027</v>
      </c>
      <c r="M143" s="1" t="s">
        <v>1213</v>
      </c>
      <c r="N143" s="11" t="s">
        <v>1298</v>
      </c>
      <c r="P143" s="42">
        <f>VLOOKUP(I143,'[2]ITEM#'!A:D,4,0)</f>
        <v>-28.15</v>
      </c>
      <c r="R143" s="13">
        <f t="shared" si="2"/>
        <v>2</v>
      </c>
      <c r="S143" s="43"/>
      <c r="T143" s="11" t="s">
        <v>1289</v>
      </c>
      <c r="U143" s="60"/>
    </row>
    <row r="144" spans="1:21" ht="12.75" customHeight="1" x14ac:dyDescent="0.2">
      <c r="A144" s="1" t="s">
        <v>3645</v>
      </c>
      <c r="B144" s="1" t="s">
        <v>3675</v>
      </c>
      <c r="C144" s="18">
        <v>45023</v>
      </c>
      <c r="D144" s="27"/>
      <c r="E144" s="27">
        <v>-21.02</v>
      </c>
      <c r="F144" s="27">
        <v>-56.3</v>
      </c>
      <c r="G144" s="18">
        <v>45023</v>
      </c>
      <c r="H144" s="1" t="s">
        <v>3654</v>
      </c>
      <c r="I144" s="19">
        <v>1593356</v>
      </c>
      <c r="J144" s="19" t="s">
        <v>1329</v>
      </c>
      <c r="K144" s="19">
        <v>176393</v>
      </c>
      <c r="L144" s="28">
        <v>45027</v>
      </c>
      <c r="M144" s="1" t="s">
        <v>1213</v>
      </c>
      <c r="N144" s="11" t="s">
        <v>1298</v>
      </c>
      <c r="P144" s="42">
        <f>VLOOKUP(I144,'[2]ITEM#'!A:D,4,0)</f>
        <v>-28.15</v>
      </c>
      <c r="R144" s="13">
        <f t="shared" si="2"/>
        <v>2</v>
      </c>
      <c r="S144" s="43"/>
      <c r="T144" s="11" t="s">
        <v>1289</v>
      </c>
      <c r="U144" s="60"/>
    </row>
    <row r="145" spans="1:21" ht="12.75" customHeight="1" x14ac:dyDescent="0.2">
      <c r="A145" s="1" t="s">
        <v>3645</v>
      </c>
      <c r="B145" s="1" t="s">
        <v>3675</v>
      </c>
      <c r="C145" s="18">
        <v>45023</v>
      </c>
      <c r="D145" s="27"/>
      <c r="E145" s="27">
        <v>-22.2</v>
      </c>
      <c r="F145" s="27">
        <v>-63.2</v>
      </c>
      <c r="G145" s="18">
        <v>45023</v>
      </c>
      <c r="H145" s="1" t="s">
        <v>3654</v>
      </c>
      <c r="I145" s="19">
        <v>1593359</v>
      </c>
      <c r="J145" s="19" t="s">
        <v>1316</v>
      </c>
      <c r="K145" s="19">
        <v>176393</v>
      </c>
      <c r="L145" s="28">
        <v>45027</v>
      </c>
      <c r="M145" s="1" t="s">
        <v>1213</v>
      </c>
      <c r="N145" s="11" t="s">
        <v>1298</v>
      </c>
      <c r="P145" s="42">
        <f>VLOOKUP(I145,'[2]ITEM#'!A:D,4,0)</f>
        <v>-31.6</v>
      </c>
      <c r="R145" s="13">
        <f t="shared" si="2"/>
        <v>2</v>
      </c>
      <c r="S145" s="43"/>
      <c r="T145" s="11" t="s">
        <v>1289</v>
      </c>
      <c r="U145" s="60"/>
    </row>
    <row r="146" spans="1:21" ht="12.75" customHeight="1" x14ac:dyDescent="0.2">
      <c r="A146" s="1" t="s">
        <v>3645</v>
      </c>
      <c r="B146" s="1" t="s">
        <v>3676</v>
      </c>
      <c r="C146" s="18">
        <v>45023</v>
      </c>
      <c r="D146" s="27">
        <v>-25.55</v>
      </c>
      <c r="E146" s="27">
        <v>0</v>
      </c>
      <c r="F146" s="27">
        <v>-25.55</v>
      </c>
      <c r="G146" s="18">
        <v>45023</v>
      </c>
      <c r="H146" s="1" t="s">
        <v>3655</v>
      </c>
      <c r="I146" s="19">
        <v>1516592</v>
      </c>
      <c r="J146" s="19" t="s">
        <v>1299</v>
      </c>
      <c r="K146" s="19">
        <v>176393</v>
      </c>
      <c r="L146" s="28">
        <v>45027</v>
      </c>
      <c r="M146" s="1" t="s">
        <v>1213</v>
      </c>
      <c r="N146" s="11" t="s">
        <v>1291</v>
      </c>
      <c r="P146" s="42">
        <f>VLOOKUP(I146,'[2]ITEM#'!A:D,4,0)</f>
        <v>-25.55</v>
      </c>
      <c r="R146" s="13">
        <f t="shared" si="2"/>
        <v>1</v>
      </c>
      <c r="S146" s="43"/>
      <c r="T146" s="11" t="s">
        <v>1289</v>
      </c>
      <c r="U146" s="60"/>
    </row>
    <row r="147" spans="1:21" ht="12.75" customHeight="1" x14ac:dyDescent="0.2">
      <c r="A147" s="1" t="s">
        <v>3645</v>
      </c>
      <c r="B147" s="1" t="s">
        <v>3676</v>
      </c>
      <c r="C147" s="18">
        <v>45023</v>
      </c>
      <c r="D147" s="27">
        <v>-70.62</v>
      </c>
      <c r="E147" s="27">
        <v>0</v>
      </c>
      <c r="F147" s="27">
        <v>-70.62</v>
      </c>
      <c r="G147" s="18">
        <v>45023</v>
      </c>
      <c r="H147" s="1" t="s">
        <v>3655</v>
      </c>
      <c r="I147" s="19">
        <v>1585900</v>
      </c>
      <c r="J147" s="19" t="s">
        <v>1320</v>
      </c>
      <c r="K147" s="19">
        <v>176393</v>
      </c>
      <c r="L147" s="28">
        <v>45027</v>
      </c>
      <c r="M147" s="1" t="s">
        <v>1213</v>
      </c>
      <c r="N147" s="11" t="s">
        <v>1291</v>
      </c>
      <c r="P147" s="42">
        <f>VLOOKUP(I147,'[2]ITEM#'!A:D,4,0)</f>
        <v>-70.62</v>
      </c>
      <c r="R147" s="13">
        <f t="shared" si="2"/>
        <v>1</v>
      </c>
      <c r="S147" s="43"/>
      <c r="T147" s="11" t="s">
        <v>1289</v>
      </c>
      <c r="U147" s="60"/>
    </row>
    <row r="148" spans="1:21" x14ac:dyDescent="0.2">
      <c r="A148" s="1" t="s">
        <v>3645</v>
      </c>
      <c r="B148" s="1" t="s">
        <v>3677</v>
      </c>
      <c r="C148" s="18">
        <v>45023</v>
      </c>
      <c r="D148" s="27">
        <v>-171.68</v>
      </c>
      <c r="E148" s="27">
        <v>-26.756467793030623</v>
      </c>
      <c r="F148" s="27">
        <v>-75.75</v>
      </c>
      <c r="G148" s="18">
        <v>45023</v>
      </c>
      <c r="H148" s="1" t="s">
        <v>3656</v>
      </c>
      <c r="I148" s="19">
        <v>1408971</v>
      </c>
      <c r="J148" s="19" t="s">
        <v>1315</v>
      </c>
      <c r="K148" s="19">
        <v>176393</v>
      </c>
      <c r="L148" s="28">
        <v>45027</v>
      </c>
      <c r="M148" s="1" t="s">
        <v>1213</v>
      </c>
      <c r="N148" s="11" t="s">
        <v>1311</v>
      </c>
      <c r="P148" s="42">
        <f>VLOOKUP(I148,'[2]ITEM#'!A:D,4,0)</f>
        <v>-37.880000000000003</v>
      </c>
      <c r="R148" s="13">
        <f t="shared" si="2"/>
        <v>1.9997360084477296</v>
      </c>
      <c r="S148" s="43"/>
      <c r="T148" s="11" t="s">
        <v>1289</v>
      </c>
      <c r="U148" s="60"/>
    </row>
    <row r="149" spans="1:21" ht="12.75" customHeight="1" x14ac:dyDescent="0.2">
      <c r="A149" s="1" t="s">
        <v>3645</v>
      </c>
      <c r="B149" s="1" t="s">
        <v>3677</v>
      </c>
      <c r="C149" s="18">
        <v>45023</v>
      </c>
      <c r="D149" s="27"/>
      <c r="E149" s="27">
        <v>-9.32</v>
      </c>
      <c r="F149" s="27">
        <v>-17.149999999999999</v>
      </c>
      <c r="G149" s="18">
        <v>45023</v>
      </c>
      <c r="H149" s="1" t="s">
        <v>3656</v>
      </c>
      <c r="I149" s="19">
        <v>1408975</v>
      </c>
      <c r="J149" s="19" t="s">
        <v>1335</v>
      </c>
      <c r="K149" s="19">
        <v>176393</v>
      </c>
      <c r="L149" s="28">
        <v>45027</v>
      </c>
      <c r="M149" s="1" t="s">
        <v>1213</v>
      </c>
      <c r="N149" s="11" t="s">
        <v>1311</v>
      </c>
      <c r="P149" s="42">
        <f>VLOOKUP(I149,'[2]ITEM#'!A:D,4,0)</f>
        <v>-17.149999999999999</v>
      </c>
      <c r="R149" s="13">
        <f t="shared" si="2"/>
        <v>1</v>
      </c>
      <c r="S149" s="43"/>
      <c r="T149" s="11" t="s">
        <v>1289</v>
      </c>
      <c r="U149" s="60"/>
    </row>
    <row r="150" spans="1:21" ht="12.75" customHeight="1" x14ac:dyDescent="0.2">
      <c r="A150" s="1" t="s">
        <v>3645</v>
      </c>
      <c r="B150" s="1" t="s">
        <v>3677</v>
      </c>
      <c r="C150" s="18">
        <v>45023</v>
      </c>
      <c r="D150" s="27"/>
      <c r="E150" s="27">
        <v>-11.1</v>
      </c>
      <c r="F150" s="27">
        <v>-31.6</v>
      </c>
      <c r="G150" s="18">
        <v>45023</v>
      </c>
      <c r="H150" s="1" t="s">
        <v>3656</v>
      </c>
      <c r="I150" s="19">
        <v>1540785</v>
      </c>
      <c r="J150" s="19" t="s">
        <v>1328</v>
      </c>
      <c r="K150" s="19">
        <v>176393</v>
      </c>
      <c r="L150" s="28">
        <v>45027</v>
      </c>
      <c r="M150" s="1" t="s">
        <v>1213</v>
      </c>
      <c r="N150" s="11" t="s">
        <v>1298</v>
      </c>
      <c r="P150" s="42">
        <f>VLOOKUP(I150,'[2]ITEM#'!A:D,4,0)</f>
        <v>-31.6</v>
      </c>
      <c r="R150" s="13">
        <f t="shared" si="2"/>
        <v>1</v>
      </c>
      <c r="S150" s="43"/>
      <c r="T150" s="11" t="s">
        <v>1289</v>
      </c>
      <c r="U150" s="60"/>
    </row>
    <row r="151" spans="1:21" ht="12.75" customHeight="1" x14ac:dyDescent="0.2">
      <c r="A151" s="1" t="s">
        <v>3678</v>
      </c>
      <c r="B151" s="1" t="s">
        <v>3691</v>
      </c>
      <c r="C151" s="18">
        <v>45028</v>
      </c>
      <c r="D151" s="27">
        <v>-39</v>
      </c>
      <c r="E151" s="27">
        <v>0</v>
      </c>
      <c r="F151" s="27">
        <v>-39</v>
      </c>
      <c r="G151" s="18">
        <v>45028</v>
      </c>
      <c r="H151" s="1" t="s">
        <v>3679</v>
      </c>
      <c r="I151" s="19">
        <v>1529947</v>
      </c>
      <c r="J151" s="19" t="s">
        <v>1294</v>
      </c>
      <c r="K151" s="19">
        <v>176602</v>
      </c>
      <c r="L151" s="28">
        <v>45030</v>
      </c>
      <c r="M151" s="1" t="s">
        <v>1213</v>
      </c>
      <c r="N151" s="11" t="s">
        <v>1291</v>
      </c>
      <c r="P151" s="42">
        <f>VLOOKUP(I151,'[2]ITEM#'!A:D,4,0)</f>
        <v>-39</v>
      </c>
      <c r="R151" s="13">
        <f t="shared" si="2"/>
        <v>1</v>
      </c>
      <c r="S151" s="43"/>
      <c r="T151" s="11" t="s">
        <v>1289</v>
      </c>
      <c r="U151" s="60"/>
    </row>
    <row r="152" spans="1:21" ht="12.75" customHeight="1" x14ac:dyDescent="0.2">
      <c r="A152" s="1" t="s">
        <v>3678</v>
      </c>
      <c r="B152" s="1" t="s">
        <v>3692</v>
      </c>
      <c r="C152" s="18">
        <v>45028</v>
      </c>
      <c r="D152" s="27">
        <v>-25.55</v>
      </c>
      <c r="E152" s="27">
        <v>0</v>
      </c>
      <c r="F152" s="27">
        <v>-25.55</v>
      </c>
      <c r="G152" s="18">
        <v>45028</v>
      </c>
      <c r="H152" s="1" t="s">
        <v>3680</v>
      </c>
      <c r="I152" s="19">
        <v>1516594</v>
      </c>
      <c r="J152" s="19" t="s">
        <v>1313</v>
      </c>
      <c r="K152" s="19">
        <v>176602</v>
      </c>
      <c r="L152" s="28">
        <v>45030</v>
      </c>
      <c r="M152" s="1" t="s">
        <v>1213</v>
      </c>
      <c r="N152" s="11" t="s">
        <v>1291</v>
      </c>
      <c r="P152" s="42">
        <f>VLOOKUP(I152,'[2]ITEM#'!A:D,4,0)</f>
        <v>-25.55</v>
      </c>
      <c r="R152" s="13">
        <f t="shared" si="2"/>
        <v>1</v>
      </c>
      <c r="S152" s="43"/>
      <c r="T152" s="11" t="s">
        <v>1289</v>
      </c>
      <c r="U152" s="60"/>
    </row>
    <row r="153" spans="1:21" ht="12.75" customHeight="1" x14ac:dyDescent="0.2">
      <c r="A153" s="1" t="s">
        <v>3678</v>
      </c>
      <c r="B153" s="1" t="s">
        <v>3693</v>
      </c>
      <c r="C153" s="18">
        <v>45028</v>
      </c>
      <c r="D153" s="27">
        <v>-97.22</v>
      </c>
      <c r="E153" s="27">
        <v>-11.37</v>
      </c>
      <c r="F153" s="27">
        <v>-85.85</v>
      </c>
      <c r="G153" s="18">
        <v>45028</v>
      </c>
      <c r="H153" s="1" t="s">
        <v>3681</v>
      </c>
      <c r="I153" s="19">
        <v>1662422</v>
      </c>
      <c r="J153" s="19" t="s">
        <v>1327</v>
      </c>
      <c r="K153" s="19">
        <v>176602</v>
      </c>
      <c r="L153" s="28">
        <v>45030</v>
      </c>
      <c r="M153" s="1" t="s">
        <v>1213</v>
      </c>
      <c r="N153" s="11" t="s">
        <v>1301</v>
      </c>
      <c r="P153" s="42">
        <f>VLOOKUP(I153,'[2]ITEM#'!A:D,4,0)</f>
        <v>-85.85</v>
      </c>
      <c r="R153" s="13">
        <f t="shared" si="2"/>
        <v>1</v>
      </c>
      <c r="S153" s="43"/>
      <c r="T153" s="11" t="s">
        <v>1289</v>
      </c>
      <c r="U153" s="60"/>
    </row>
    <row r="154" spans="1:21" ht="12.75" customHeight="1" x14ac:dyDescent="0.2">
      <c r="A154" s="1" t="s">
        <v>3678</v>
      </c>
      <c r="B154" s="1" t="s">
        <v>3694</v>
      </c>
      <c r="C154" s="18">
        <v>45028</v>
      </c>
      <c r="D154" s="27">
        <v>-42.07</v>
      </c>
      <c r="E154" s="27">
        <v>0</v>
      </c>
      <c r="F154" s="27">
        <v>-42.07</v>
      </c>
      <c r="G154" s="18">
        <v>45028</v>
      </c>
      <c r="H154" s="1" t="s">
        <v>3682</v>
      </c>
      <c r="I154" s="19">
        <v>1514691</v>
      </c>
      <c r="J154" s="19" t="s">
        <v>1293</v>
      </c>
      <c r="K154" s="19">
        <v>176602</v>
      </c>
      <c r="L154" s="28">
        <v>45030</v>
      </c>
      <c r="M154" s="1" t="s">
        <v>1213</v>
      </c>
      <c r="N154" s="11" t="s">
        <v>1291</v>
      </c>
      <c r="P154" s="42">
        <f>VLOOKUP(I154,'[2]ITEM#'!A:D,4,0)</f>
        <v>-42.07</v>
      </c>
      <c r="R154" s="13">
        <f t="shared" si="2"/>
        <v>1</v>
      </c>
      <c r="S154" s="43"/>
      <c r="T154" s="11" t="s">
        <v>1289</v>
      </c>
      <c r="U154" s="60"/>
    </row>
    <row r="155" spans="1:21" ht="12.75" customHeight="1" x14ac:dyDescent="0.2">
      <c r="A155" s="1" t="s">
        <v>3678</v>
      </c>
      <c r="B155" s="1" t="s">
        <v>3695</v>
      </c>
      <c r="C155" s="18">
        <v>45028</v>
      </c>
      <c r="D155" s="27">
        <v>-39</v>
      </c>
      <c r="E155" s="27">
        <v>0</v>
      </c>
      <c r="F155" s="27">
        <v>-39</v>
      </c>
      <c r="G155" s="18">
        <v>45028</v>
      </c>
      <c r="H155" s="1" t="s">
        <v>3683</v>
      </c>
      <c r="I155" s="19">
        <v>1529947</v>
      </c>
      <c r="J155" s="19" t="s">
        <v>1294</v>
      </c>
      <c r="K155" s="19">
        <v>176602</v>
      </c>
      <c r="L155" s="28">
        <v>45030</v>
      </c>
      <c r="M155" s="1" t="s">
        <v>1213</v>
      </c>
      <c r="N155" s="11" t="s">
        <v>1291</v>
      </c>
      <c r="P155" s="42">
        <f>VLOOKUP(I155,'[2]ITEM#'!A:D,4,0)</f>
        <v>-39</v>
      </c>
      <c r="R155" s="13">
        <f t="shared" si="2"/>
        <v>1</v>
      </c>
      <c r="S155" s="43"/>
      <c r="T155" s="11" t="s">
        <v>1289</v>
      </c>
      <c r="U155" s="60"/>
    </row>
    <row r="156" spans="1:21" x14ac:dyDescent="0.2">
      <c r="A156" s="1" t="s">
        <v>3678</v>
      </c>
      <c r="B156" s="1" t="s">
        <v>3696</v>
      </c>
      <c r="C156" s="18">
        <v>45028</v>
      </c>
      <c r="D156" s="27">
        <v>-85.4</v>
      </c>
      <c r="E156" s="27">
        <v>-11.1</v>
      </c>
      <c r="F156" s="27">
        <v>-31.6</v>
      </c>
      <c r="G156" s="18">
        <v>45028</v>
      </c>
      <c r="H156" s="1" t="s">
        <v>3684</v>
      </c>
      <c r="I156" s="19">
        <v>1540785</v>
      </c>
      <c r="J156" s="19" t="s">
        <v>1328</v>
      </c>
      <c r="K156" s="19">
        <v>176602</v>
      </c>
      <c r="L156" s="28">
        <v>45030</v>
      </c>
      <c r="M156" s="1" t="s">
        <v>1213</v>
      </c>
      <c r="N156" s="11" t="s">
        <v>1298</v>
      </c>
      <c r="P156" s="42">
        <f>VLOOKUP(I156,'[2]ITEM#'!A:D,4,0)</f>
        <v>-31.6</v>
      </c>
      <c r="R156" s="13">
        <f t="shared" si="2"/>
        <v>1</v>
      </c>
      <c r="S156" s="43"/>
      <c r="T156" s="11" t="s">
        <v>1289</v>
      </c>
      <c r="U156" s="60"/>
    </row>
    <row r="157" spans="1:21" ht="12.75" customHeight="1" x14ac:dyDescent="0.2">
      <c r="A157" s="1" t="s">
        <v>3678</v>
      </c>
      <c r="B157" s="1" t="s">
        <v>3696</v>
      </c>
      <c r="C157" s="18">
        <v>45028</v>
      </c>
      <c r="D157" s="27"/>
      <c r="E157" s="27">
        <v>-11.1</v>
      </c>
      <c r="F157" s="27">
        <v>-31.6</v>
      </c>
      <c r="G157" s="18">
        <v>45028</v>
      </c>
      <c r="H157" s="1" t="s">
        <v>3684</v>
      </c>
      <c r="I157" s="19">
        <v>1540787</v>
      </c>
      <c r="J157" s="19" t="s">
        <v>1341</v>
      </c>
      <c r="K157" s="19">
        <v>176602</v>
      </c>
      <c r="L157" s="28">
        <v>45030</v>
      </c>
      <c r="M157" s="1" t="s">
        <v>1213</v>
      </c>
      <c r="N157" s="11" t="s">
        <v>1298</v>
      </c>
      <c r="P157" s="42">
        <f>VLOOKUP(I157,'[2]ITEM#'!A:D,4,0)</f>
        <v>-31.6</v>
      </c>
      <c r="R157" s="13">
        <f t="shared" si="2"/>
        <v>1</v>
      </c>
      <c r="S157" s="43"/>
      <c r="T157" s="11" t="s">
        <v>1289</v>
      </c>
      <c r="U157" s="60"/>
    </row>
    <row r="158" spans="1:21" ht="12.75" customHeight="1" x14ac:dyDescent="0.2">
      <c r="A158" s="1" t="s">
        <v>3678</v>
      </c>
      <c r="B158" s="1" t="s">
        <v>3697</v>
      </c>
      <c r="C158" s="18">
        <v>45028</v>
      </c>
      <c r="D158" s="27">
        <v>-128.94</v>
      </c>
      <c r="E158" s="27">
        <v>0</v>
      </c>
      <c r="F158" s="27">
        <v>-128.94</v>
      </c>
      <c r="G158" s="18">
        <v>45028</v>
      </c>
      <c r="H158" s="1" t="s">
        <v>3685</v>
      </c>
      <c r="I158" s="19">
        <v>1585796</v>
      </c>
      <c r="J158" s="19" t="s">
        <v>1309</v>
      </c>
      <c r="K158" s="19">
        <v>176602</v>
      </c>
      <c r="L158" s="28">
        <v>45030</v>
      </c>
      <c r="M158" s="1" t="s">
        <v>1213</v>
      </c>
      <c r="N158" s="11" t="s">
        <v>1291</v>
      </c>
      <c r="P158" s="42">
        <f>VLOOKUP(I158,'[2]ITEM#'!A:D,4,0)</f>
        <v>-64.47</v>
      </c>
      <c r="R158" s="13">
        <f t="shared" si="2"/>
        <v>2</v>
      </c>
      <c r="S158" s="43"/>
      <c r="T158" s="11" t="s">
        <v>1289</v>
      </c>
      <c r="U158" s="60"/>
    </row>
    <row r="159" spans="1:21" x14ac:dyDescent="0.2">
      <c r="A159" s="1" t="s">
        <v>3678</v>
      </c>
      <c r="B159" s="1" t="s">
        <v>3698</v>
      </c>
      <c r="C159" s="18">
        <v>45028</v>
      </c>
      <c r="D159" s="27">
        <v>-538.67999999999995</v>
      </c>
      <c r="E159" s="27">
        <v>-12.22</v>
      </c>
      <c r="F159" s="27">
        <v>-37.880000000000003</v>
      </c>
      <c r="G159" s="18">
        <v>45028</v>
      </c>
      <c r="H159" s="1" t="s">
        <v>3686</v>
      </c>
      <c r="I159" s="19">
        <v>1408970</v>
      </c>
      <c r="J159" s="19" t="s">
        <v>1332</v>
      </c>
      <c r="K159" s="19">
        <v>176602</v>
      </c>
      <c r="L159" s="28">
        <v>45030</v>
      </c>
      <c r="M159" s="1" t="s">
        <v>1213</v>
      </c>
      <c r="N159" s="11" t="s">
        <v>1311</v>
      </c>
      <c r="P159" s="42">
        <f>VLOOKUP(I159,'[2]ITEM#'!A:D,4,0)</f>
        <v>-37.880000000000003</v>
      </c>
      <c r="R159" s="13">
        <f t="shared" si="2"/>
        <v>1</v>
      </c>
      <c r="S159" s="43"/>
      <c r="T159" s="11" t="s">
        <v>1289</v>
      </c>
      <c r="U159" s="60"/>
    </row>
    <row r="160" spans="1:21" ht="12.75" customHeight="1" x14ac:dyDescent="0.2">
      <c r="A160" s="1" t="s">
        <v>3678</v>
      </c>
      <c r="B160" s="1" t="s">
        <v>3698</v>
      </c>
      <c r="C160" s="18">
        <v>45028</v>
      </c>
      <c r="D160" s="27"/>
      <c r="E160" s="27">
        <v>-55.5</v>
      </c>
      <c r="F160" s="27">
        <v>-158</v>
      </c>
      <c r="G160" s="18">
        <v>45028</v>
      </c>
      <c r="H160" s="1" t="s">
        <v>3686</v>
      </c>
      <c r="I160" s="19">
        <v>1593358</v>
      </c>
      <c r="J160" s="19" t="s">
        <v>1322</v>
      </c>
      <c r="K160" s="19">
        <v>176602</v>
      </c>
      <c r="L160" s="28">
        <v>45030</v>
      </c>
      <c r="M160" s="1" t="s">
        <v>1213</v>
      </c>
      <c r="N160" s="11" t="s">
        <v>1298</v>
      </c>
      <c r="P160" s="42">
        <f>VLOOKUP(I160,'[2]ITEM#'!A:D,4,0)</f>
        <v>-31.6</v>
      </c>
      <c r="R160" s="13">
        <f t="shared" si="2"/>
        <v>5</v>
      </c>
      <c r="S160" s="43"/>
      <c r="T160" s="11" t="s">
        <v>1289</v>
      </c>
      <c r="U160" s="60"/>
    </row>
    <row r="161" spans="1:21" ht="12.75" customHeight="1" x14ac:dyDescent="0.2">
      <c r="A161" s="1" t="s">
        <v>3678</v>
      </c>
      <c r="B161" s="1" t="s">
        <v>3698</v>
      </c>
      <c r="C161" s="18">
        <v>45028</v>
      </c>
      <c r="D161" s="27"/>
      <c r="E161" s="27">
        <v>-22</v>
      </c>
      <c r="F161" s="27">
        <v>-154.69999999999999</v>
      </c>
      <c r="G161" s="18">
        <v>45028</v>
      </c>
      <c r="H161" s="1" t="s">
        <v>3686</v>
      </c>
      <c r="I161" s="19">
        <v>1662420</v>
      </c>
      <c r="J161" s="19" t="s">
        <v>1318</v>
      </c>
      <c r="K161" s="19">
        <v>176602</v>
      </c>
      <c r="L161" s="28">
        <v>45030</v>
      </c>
      <c r="M161" s="1" t="s">
        <v>1213</v>
      </c>
      <c r="N161" s="11" t="s">
        <v>1301</v>
      </c>
      <c r="P161" s="42">
        <f>VLOOKUP(I161,'[2]ITEM#'!A:D,4,0)</f>
        <v>-77.349999999999994</v>
      </c>
      <c r="R161" s="13">
        <f t="shared" si="2"/>
        <v>2</v>
      </c>
      <c r="S161" s="43"/>
      <c r="T161" s="11" t="s">
        <v>1289</v>
      </c>
      <c r="U161" s="60"/>
    </row>
    <row r="162" spans="1:21" ht="12.75" customHeight="1" x14ac:dyDescent="0.2">
      <c r="A162" s="1" t="s">
        <v>3678</v>
      </c>
      <c r="B162" s="1" t="s">
        <v>3698</v>
      </c>
      <c r="C162" s="18">
        <v>45028</v>
      </c>
      <c r="D162" s="27"/>
      <c r="E162" s="27">
        <v>-11.37</v>
      </c>
      <c r="F162" s="27">
        <v>-85.85</v>
      </c>
      <c r="G162" s="18">
        <v>45028</v>
      </c>
      <c r="H162" s="1" t="s">
        <v>3686</v>
      </c>
      <c r="I162" s="19">
        <v>1662422</v>
      </c>
      <c r="J162" s="19" t="s">
        <v>1327</v>
      </c>
      <c r="K162" s="19">
        <v>176602</v>
      </c>
      <c r="L162" s="28">
        <v>45030</v>
      </c>
      <c r="M162" s="1" t="s">
        <v>1213</v>
      </c>
      <c r="N162" s="11" t="s">
        <v>1301</v>
      </c>
      <c r="P162" s="42">
        <f>VLOOKUP(I162,'[2]ITEM#'!A:D,4,0)</f>
        <v>-85.85</v>
      </c>
      <c r="R162" s="13">
        <f t="shared" si="2"/>
        <v>1</v>
      </c>
      <c r="S162" s="43"/>
      <c r="T162" s="11" t="s">
        <v>1289</v>
      </c>
      <c r="U162" s="60"/>
    </row>
    <row r="163" spans="1:21" ht="12.75" customHeight="1" x14ac:dyDescent="0.2">
      <c r="A163" s="1" t="s">
        <v>3678</v>
      </c>
      <c r="B163" s="1" t="s">
        <v>3699</v>
      </c>
      <c r="C163" s="18">
        <v>45028</v>
      </c>
      <c r="D163" s="27">
        <v>-77.319999999999993</v>
      </c>
      <c r="E163" s="27">
        <v>-21.02</v>
      </c>
      <c r="F163" s="27">
        <v>-56.3</v>
      </c>
      <c r="G163" s="18">
        <v>45028</v>
      </c>
      <c r="H163" s="1" t="s">
        <v>3687</v>
      </c>
      <c r="I163" s="19">
        <v>1540781</v>
      </c>
      <c r="J163" s="19" t="s">
        <v>1308</v>
      </c>
      <c r="K163" s="19">
        <v>176602</v>
      </c>
      <c r="L163" s="28">
        <v>45030</v>
      </c>
      <c r="M163" s="1" t="s">
        <v>1213</v>
      </c>
      <c r="N163" s="11" t="s">
        <v>1298</v>
      </c>
      <c r="P163" s="42">
        <f>VLOOKUP(I163,'[2]ITEM#'!A:D,4,0)</f>
        <v>-28.15</v>
      </c>
      <c r="R163" s="13">
        <f t="shared" si="2"/>
        <v>2</v>
      </c>
      <c r="S163" s="43"/>
      <c r="T163" s="11" t="s">
        <v>1289</v>
      </c>
      <c r="U163" s="60"/>
    </row>
    <row r="164" spans="1:21" ht="12.75" customHeight="1" x14ac:dyDescent="0.2">
      <c r="A164" s="1" t="s">
        <v>3678</v>
      </c>
      <c r="B164" s="1" t="s">
        <v>3700</v>
      </c>
      <c r="C164" s="18">
        <v>45028</v>
      </c>
      <c r="D164" s="27">
        <v>-78</v>
      </c>
      <c r="E164" s="27">
        <v>0</v>
      </c>
      <c r="F164" s="27">
        <v>-78</v>
      </c>
      <c r="G164" s="18">
        <v>45028</v>
      </c>
      <c r="H164" s="1" t="s">
        <v>3688</v>
      </c>
      <c r="I164" s="19">
        <v>1529946</v>
      </c>
      <c r="J164" s="19" t="s">
        <v>1306</v>
      </c>
      <c r="K164" s="19">
        <v>176602</v>
      </c>
      <c r="L164" s="28">
        <v>45030</v>
      </c>
      <c r="M164" s="1" t="s">
        <v>1213</v>
      </c>
      <c r="N164" s="11" t="s">
        <v>1291</v>
      </c>
      <c r="P164" s="42">
        <f>VLOOKUP(I164,'[2]ITEM#'!A:D,4,0)</f>
        <v>-39</v>
      </c>
      <c r="R164" s="13">
        <f t="shared" si="2"/>
        <v>2</v>
      </c>
      <c r="S164" s="43"/>
      <c r="T164" s="11" t="s">
        <v>1289</v>
      </c>
      <c r="U164" s="60"/>
    </row>
    <row r="165" spans="1:21" ht="12.75" customHeight="1" x14ac:dyDescent="0.2">
      <c r="A165" s="1" t="s">
        <v>3678</v>
      </c>
      <c r="B165" s="1" t="s">
        <v>3701</v>
      </c>
      <c r="C165" s="18">
        <v>45028</v>
      </c>
      <c r="D165" s="27">
        <v>-38.659999999999997</v>
      </c>
      <c r="E165" s="27">
        <v>-10.51</v>
      </c>
      <c r="F165" s="27">
        <v>-28.15</v>
      </c>
      <c r="G165" s="18">
        <v>45028</v>
      </c>
      <c r="H165" s="1" t="s">
        <v>3689</v>
      </c>
      <c r="I165" s="19">
        <v>1540783</v>
      </c>
      <c r="J165" s="19" t="s">
        <v>1317</v>
      </c>
      <c r="K165" s="19">
        <v>176602</v>
      </c>
      <c r="L165" s="28">
        <v>45030</v>
      </c>
      <c r="M165" s="1" t="s">
        <v>1213</v>
      </c>
      <c r="N165" s="11" t="s">
        <v>1298</v>
      </c>
      <c r="P165" s="42">
        <f>VLOOKUP(I165,'[2]ITEM#'!A:D,4,0)</f>
        <v>-28.15</v>
      </c>
      <c r="R165" s="13">
        <f t="shared" si="2"/>
        <v>1</v>
      </c>
      <c r="S165" s="43"/>
      <c r="T165" s="11" t="s">
        <v>1289</v>
      </c>
      <c r="U165" s="60"/>
    </row>
    <row r="166" spans="1:21" ht="12.75" customHeight="1" x14ac:dyDescent="0.2">
      <c r="A166" s="1" t="s">
        <v>3678</v>
      </c>
      <c r="B166" s="1" t="s">
        <v>3702</v>
      </c>
      <c r="C166" s="18">
        <v>45028</v>
      </c>
      <c r="D166" s="27">
        <v>-39</v>
      </c>
      <c r="E166" s="27">
        <v>0</v>
      </c>
      <c r="F166" s="27">
        <v>-39</v>
      </c>
      <c r="G166" s="18">
        <v>45028</v>
      </c>
      <c r="H166" s="1" t="s">
        <v>3690</v>
      </c>
      <c r="I166" s="19">
        <v>1529946</v>
      </c>
      <c r="J166" s="19" t="s">
        <v>1306</v>
      </c>
      <c r="K166" s="19">
        <v>176602</v>
      </c>
      <c r="L166" s="28">
        <v>45030</v>
      </c>
      <c r="M166" s="1" t="s">
        <v>1213</v>
      </c>
      <c r="N166" s="11" t="s">
        <v>1291</v>
      </c>
      <c r="P166" s="42">
        <f>VLOOKUP(I166,'[2]ITEM#'!A:D,4,0)</f>
        <v>-39</v>
      </c>
      <c r="R166" s="13">
        <f t="shared" si="2"/>
        <v>1</v>
      </c>
      <c r="S166" s="43"/>
      <c r="T166" s="11" t="s">
        <v>1289</v>
      </c>
      <c r="U166" s="60"/>
    </row>
    <row r="167" spans="1:21" ht="12.75" customHeight="1" x14ac:dyDescent="0.2">
      <c r="A167" s="1" t="s">
        <v>3703</v>
      </c>
      <c r="B167" s="1" t="s">
        <v>3705</v>
      </c>
      <c r="C167" s="18">
        <v>45027</v>
      </c>
      <c r="D167" s="27">
        <v>-88.63</v>
      </c>
      <c r="E167" s="27">
        <v>-26.36</v>
      </c>
      <c r="F167" s="27">
        <v>-62.27</v>
      </c>
      <c r="G167" s="18">
        <v>45027</v>
      </c>
      <c r="H167" s="1" t="s">
        <v>3739</v>
      </c>
      <c r="I167" s="19">
        <v>1339335</v>
      </c>
      <c r="J167" s="19" t="s">
        <v>1314</v>
      </c>
      <c r="K167" s="19">
        <v>12215358</v>
      </c>
      <c r="L167" s="28">
        <v>45029</v>
      </c>
      <c r="M167" s="1" t="s">
        <v>187</v>
      </c>
      <c r="N167" s="11" t="s">
        <v>1301</v>
      </c>
      <c r="P167" s="42">
        <f>VLOOKUP(I167,'[2]ITEM#'!A:D,4,0)</f>
        <v>-62.27</v>
      </c>
      <c r="R167" s="13">
        <f t="shared" si="2"/>
        <v>1</v>
      </c>
      <c r="S167" s="43"/>
      <c r="T167" s="11" t="s">
        <v>1289</v>
      </c>
      <c r="U167" s="60"/>
    </row>
    <row r="168" spans="1:21" ht="12.75" customHeight="1" x14ac:dyDescent="0.2">
      <c r="A168" s="1" t="s">
        <v>3703</v>
      </c>
      <c r="B168" s="1" t="s">
        <v>3706</v>
      </c>
      <c r="C168" s="18">
        <v>45027</v>
      </c>
      <c r="D168" s="27">
        <v>-64.47</v>
      </c>
      <c r="E168" s="27">
        <v>0</v>
      </c>
      <c r="F168" s="27">
        <v>-64.47</v>
      </c>
      <c r="G168" s="18">
        <v>45027</v>
      </c>
      <c r="H168" s="1" t="s">
        <v>3740</v>
      </c>
      <c r="I168" s="19">
        <v>1585673</v>
      </c>
      <c r="J168" s="19" t="s">
        <v>1349</v>
      </c>
      <c r="K168" s="19">
        <v>176645</v>
      </c>
      <c r="L168" s="28">
        <v>45029</v>
      </c>
      <c r="M168" s="1" t="s">
        <v>1213</v>
      </c>
      <c r="N168" s="11" t="s">
        <v>1291</v>
      </c>
      <c r="P168" s="42">
        <f>VLOOKUP(I168,'[2]ITEM#'!A:D,4,0)</f>
        <v>-64.47</v>
      </c>
      <c r="R168" s="13">
        <f t="shared" si="2"/>
        <v>1</v>
      </c>
      <c r="S168" s="43"/>
      <c r="T168" s="11" t="s">
        <v>1289</v>
      </c>
      <c r="U168" s="60"/>
    </row>
    <row r="169" spans="1:21" ht="12.75" customHeight="1" x14ac:dyDescent="0.2">
      <c r="A169" s="1" t="s">
        <v>3703</v>
      </c>
      <c r="B169" s="1" t="s">
        <v>3707</v>
      </c>
      <c r="C169" s="18">
        <v>45027</v>
      </c>
      <c r="D169" s="27">
        <v>-117</v>
      </c>
      <c r="E169" s="27">
        <v>0</v>
      </c>
      <c r="F169" s="27">
        <v>-117</v>
      </c>
      <c r="G169" s="18">
        <v>45027</v>
      </c>
      <c r="H169" s="1" t="s">
        <v>3741</v>
      </c>
      <c r="I169" s="19">
        <v>1529946</v>
      </c>
      <c r="J169" s="19" t="s">
        <v>1306</v>
      </c>
      <c r="K169" s="19">
        <v>176645</v>
      </c>
      <c r="L169" s="28">
        <v>45029</v>
      </c>
      <c r="M169" s="1" t="s">
        <v>1213</v>
      </c>
      <c r="N169" s="11" t="s">
        <v>1291</v>
      </c>
      <c r="P169" s="42">
        <f>VLOOKUP(I169,'[2]ITEM#'!A:D,4,0)</f>
        <v>-39</v>
      </c>
      <c r="R169" s="13">
        <f t="shared" si="2"/>
        <v>3</v>
      </c>
      <c r="S169" s="43"/>
      <c r="T169" s="11" t="s">
        <v>1289</v>
      </c>
      <c r="U169" s="60"/>
    </row>
    <row r="170" spans="1:21" ht="12.75" customHeight="1" x14ac:dyDescent="0.2">
      <c r="A170" s="1" t="s">
        <v>3703</v>
      </c>
      <c r="B170" s="1" t="s">
        <v>3708</v>
      </c>
      <c r="C170" s="18">
        <v>45027</v>
      </c>
      <c r="D170" s="27">
        <v>-42.07</v>
      </c>
      <c r="E170" s="27">
        <v>0</v>
      </c>
      <c r="F170" s="27">
        <v>-42.07</v>
      </c>
      <c r="G170" s="18">
        <v>45027</v>
      </c>
      <c r="H170" s="1" t="s">
        <v>3742</v>
      </c>
      <c r="I170" s="19">
        <v>1514691</v>
      </c>
      <c r="J170" s="19" t="s">
        <v>1293</v>
      </c>
      <c r="K170" s="19">
        <v>176645</v>
      </c>
      <c r="L170" s="28">
        <v>45029</v>
      </c>
      <c r="M170" s="1" t="s">
        <v>1213</v>
      </c>
      <c r="N170" s="11" t="s">
        <v>1291</v>
      </c>
      <c r="P170" s="42">
        <f>VLOOKUP(I170,'[2]ITEM#'!A:D,4,0)</f>
        <v>-42.07</v>
      </c>
      <c r="R170" s="13">
        <f t="shared" si="2"/>
        <v>1</v>
      </c>
      <c r="S170" s="43"/>
      <c r="T170" s="11" t="s">
        <v>1289</v>
      </c>
      <c r="U170" s="60"/>
    </row>
    <row r="171" spans="1:21" x14ac:dyDescent="0.2">
      <c r="A171" s="1" t="s">
        <v>3703</v>
      </c>
      <c r="B171" s="1" t="s">
        <v>3709</v>
      </c>
      <c r="C171" s="18">
        <v>45027</v>
      </c>
      <c r="D171" s="27">
        <v>-310.72000000000003</v>
      </c>
      <c r="E171" s="27">
        <v>-33.299999999999997</v>
      </c>
      <c r="F171" s="27">
        <v>-94.8</v>
      </c>
      <c r="G171" s="18">
        <v>45027</v>
      </c>
      <c r="H171" s="1" t="s">
        <v>3743</v>
      </c>
      <c r="I171" s="19">
        <v>1540785</v>
      </c>
      <c r="J171" s="19" t="s">
        <v>1328</v>
      </c>
      <c r="K171" s="19">
        <v>176645</v>
      </c>
      <c r="L171" s="28">
        <v>45029</v>
      </c>
      <c r="M171" s="1" t="s">
        <v>1213</v>
      </c>
      <c r="N171" s="11" t="s">
        <v>1298</v>
      </c>
      <c r="P171" s="42">
        <f>VLOOKUP(I171,'[2]ITEM#'!A:D,4,0)</f>
        <v>-31.6</v>
      </c>
      <c r="R171" s="13">
        <f t="shared" si="2"/>
        <v>2.9999999999999996</v>
      </c>
      <c r="S171" s="43"/>
      <c r="T171" s="11" t="s">
        <v>1289</v>
      </c>
      <c r="U171" s="60"/>
    </row>
    <row r="172" spans="1:21" ht="12.75" customHeight="1" x14ac:dyDescent="0.2">
      <c r="A172" s="1" t="s">
        <v>3703</v>
      </c>
      <c r="B172" s="1" t="s">
        <v>3709</v>
      </c>
      <c r="C172" s="18">
        <v>45027</v>
      </c>
      <c r="D172" s="27"/>
      <c r="E172" s="27">
        <v>-22.2</v>
      </c>
      <c r="F172" s="27">
        <v>-63.2</v>
      </c>
      <c r="G172" s="18">
        <v>45027</v>
      </c>
      <c r="H172" s="1" t="s">
        <v>3743</v>
      </c>
      <c r="I172" s="19">
        <v>1593359</v>
      </c>
      <c r="J172" s="19" t="s">
        <v>1316</v>
      </c>
      <c r="K172" s="19">
        <v>176645</v>
      </c>
      <c r="L172" s="28">
        <v>45029</v>
      </c>
      <c r="M172" s="1" t="s">
        <v>1213</v>
      </c>
      <c r="N172" s="11" t="s">
        <v>1298</v>
      </c>
      <c r="P172" s="42">
        <f>VLOOKUP(I172,'[2]ITEM#'!A:D,4,0)</f>
        <v>-31.6</v>
      </c>
      <c r="R172" s="13">
        <f t="shared" si="2"/>
        <v>2</v>
      </c>
      <c r="S172" s="43"/>
      <c r="T172" s="11" t="s">
        <v>1289</v>
      </c>
      <c r="U172" s="60"/>
    </row>
    <row r="173" spans="1:21" ht="12.75" customHeight="1" x14ac:dyDescent="0.2">
      <c r="A173" s="1" t="s">
        <v>3703</v>
      </c>
      <c r="B173" s="1" t="s">
        <v>3709</v>
      </c>
      <c r="C173" s="18">
        <v>45027</v>
      </c>
      <c r="D173" s="27"/>
      <c r="E173" s="27">
        <v>-11.37</v>
      </c>
      <c r="F173" s="27">
        <v>-85.85</v>
      </c>
      <c r="G173" s="18">
        <v>45027</v>
      </c>
      <c r="H173" s="1" t="s">
        <v>3743</v>
      </c>
      <c r="I173" s="19">
        <v>1662421</v>
      </c>
      <c r="J173" s="19" t="s">
        <v>1300</v>
      </c>
      <c r="K173" s="19">
        <v>176645</v>
      </c>
      <c r="L173" s="28">
        <v>45029</v>
      </c>
      <c r="M173" s="1" t="s">
        <v>1213</v>
      </c>
      <c r="N173" s="11" t="s">
        <v>1301</v>
      </c>
      <c r="P173" s="42">
        <f>VLOOKUP(I173,'[2]ITEM#'!A:D,4,0)</f>
        <v>-85.85</v>
      </c>
      <c r="R173" s="13">
        <f t="shared" si="2"/>
        <v>1</v>
      </c>
      <c r="S173" s="43"/>
      <c r="T173" s="11" t="s">
        <v>1289</v>
      </c>
      <c r="U173" s="60"/>
    </row>
    <row r="174" spans="1:21" ht="12.75" customHeight="1" x14ac:dyDescent="0.2">
      <c r="A174" s="1" t="s">
        <v>3703</v>
      </c>
      <c r="B174" s="1" t="s">
        <v>3710</v>
      </c>
      <c r="C174" s="18">
        <v>45027</v>
      </c>
      <c r="D174" s="27">
        <v>-362.27</v>
      </c>
      <c r="E174" s="27">
        <v>-33.000000000000007</v>
      </c>
      <c r="F174" s="27">
        <v>-232.05</v>
      </c>
      <c r="G174" s="18">
        <v>45027</v>
      </c>
      <c r="H174" s="1" t="s">
        <v>3744</v>
      </c>
      <c r="I174" s="19">
        <v>1662420</v>
      </c>
      <c r="J174" s="19" t="s">
        <v>1318</v>
      </c>
      <c r="K174" s="19">
        <v>176645</v>
      </c>
      <c r="L174" s="28">
        <v>45029</v>
      </c>
      <c r="M174" s="1" t="s">
        <v>1213</v>
      </c>
      <c r="N174" s="11" t="s">
        <v>1301</v>
      </c>
      <c r="P174" s="42">
        <f>VLOOKUP(I174,'[2]ITEM#'!A:D,4,0)</f>
        <v>-77.349999999999994</v>
      </c>
      <c r="R174" s="13">
        <f t="shared" si="2"/>
        <v>3.0000000000000004</v>
      </c>
      <c r="S174" s="43"/>
      <c r="T174" s="11" t="s">
        <v>1289</v>
      </c>
      <c r="U174" s="60"/>
    </row>
    <row r="175" spans="1:21" ht="12.75" customHeight="1" x14ac:dyDescent="0.2">
      <c r="A175" s="1" t="s">
        <v>3703</v>
      </c>
      <c r="B175" s="1" t="s">
        <v>3710</v>
      </c>
      <c r="C175" s="18">
        <v>45027</v>
      </c>
      <c r="D175" s="27"/>
      <c r="E175" s="27">
        <v>-11.37</v>
      </c>
      <c r="F175" s="27">
        <v>-85.85</v>
      </c>
      <c r="G175" s="18">
        <v>45027</v>
      </c>
      <c r="H175" s="1" t="s">
        <v>3744</v>
      </c>
      <c r="I175" s="19">
        <v>1662421</v>
      </c>
      <c r="J175" s="19" t="s">
        <v>1300</v>
      </c>
      <c r="K175" s="19">
        <v>176645</v>
      </c>
      <c r="L175" s="28">
        <v>45029</v>
      </c>
      <c r="M175" s="1" t="s">
        <v>1213</v>
      </c>
      <c r="N175" s="11" t="s">
        <v>1301</v>
      </c>
      <c r="P175" s="42">
        <f>VLOOKUP(I175,'[2]ITEM#'!A:D,4,0)</f>
        <v>-85.85</v>
      </c>
      <c r="R175" s="13">
        <f t="shared" si="2"/>
        <v>1</v>
      </c>
      <c r="S175" s="43"/>
      <c r="T175" s="11" t="s">
        <v>1289</v>
      </c>
      <c r="U175" s="60"/>
    </row>
    <row r="176" spans="1:21" ht="12.75" customHeight="1" x14ac:dyDescent="0.2">
      <c r="A176" s="1" t="s">
        <v>3703</v>
      </c>
      <c r="B176" s="1" t="s">
        <v>3711</v>
      </c>
      <c r="C176" s="18">
        <v>45027</v>
      </c>
      <c r="D176" s="27">
        <v>-85.4</v>
      </c>
      <c r="E176" s="27">
        <v>-22.2</v>
      </c>
      <c r="F176" s="27">
        <v>-63.2</v>
      </c>
      <c r="G176" s="18">
        <v>45027</v>
      </c>
      <c r="H176" s="1" t="s">
        <v>3745</v>
      </c>
      <c r="I176" s="19">
        <v>1540787</v>
      </c>
      <c r="J176" s="19" t="s">
        <v>1341</v>
      </c>
      <c r="K176" s="19">
        <v>176645</v>
      </c>
      <c r="L176" s="28">
        <v>45029</v>
      </c>
      <c r="M176" s="1" t="s">
        <v>1213</v>
      </c>
      <c r="N176" s="11" t="s">
        <v>1298</v>
      </c>
      <c r="P176" s="42">
        <f>VLOOKUP(I176,'[2]ITEM#'!A:D,4,0)</f>
        <v>-31.6</v>
      </c>
      <c r="R176" s="13">
        <f t="shared" si="2"/>
        <v>2</v>
      </c>
      <c r="S176" s="43"/>
      <c r="T176" s="11" t="s">
        <v>1289</v>
      </c>
      <c r="U176" s="60"/>
    </row>
    <row r="177" spans="1:21" ht="12.75" customHeight="1" x14ac:dyDescent="0.2">
      <c r="A177" s="1" t="s">
        <v>3703</v>
      </c>
      <c r="B177" s="1" t="s">
        <v>3712</v>
      </c>
      <c r="C177" s="18">
        <v>45027</v>
      </c>
      <c r="D177" s="27">
        <v>-25.55</v>
      </c>
      <c r="E177" s="27">
        <v>0</v>
      </c>
      <c r="F177" s="27">
        <v>-25.55</v>
      </c>
      <c r="G177" s="18">
        <v>45027</v>
      </c>
      <c r="H177" s="1" t="s">
        <v>3746</v>
      </c>
      <c r="I177" s="19">
        <v>1516592</v>
      </c>
      <c r="J177" s="19" t="s">
        <v>1299</v>
      </c>
      <c r="K177" s="19">
        <v>176645</v>
      </c>
      <c r="L177" s="28">
        <v>45029</v>
      </c>
      <c r="M177" s="1" t="s">
        <v>1213</v>
      </c>
      <c r="N177" s="11" t="s">
        <v>1291</v>
      </c>
      <c r="P177" s="42">
        <f>VLOOKUP(I177,'[2]ITEM#'!A:D,4,0)</f>
        <v>-25.55</v>
      </c>
      <c r="R177" s="13">
        <f t="shared" si="2"/>
        <v>1</v>
      </c>
      <c r="S177" s="43"/>
      <c r="T177" s="11" t="s">
        <v>1289</v>
      </c>
      <c r="U177" s="60"/>
    </row>
    <row r="178" spans="1:21" ht="12.75" customHeight="1" x14ac:dyDescent="0.2">
      <c r="A178" s="1" t="s">
        <v>3703</v>
      </c>
      <c r="B178" s="1" t="s">
        <v>3712</v>
      </c>
      <c r="C178" s="18">
        <v>45027</v>
      </c>
      <c r="D178" s="27">
        <v>-25.55</v>
      </c>
      <c r="E178" s="27">
        <v>0</v>
      </c>
      <c r="F178" s="27">
        <v>-25.55</v>
      </c>
      <c r="G178" s="18">
        <v>45027</v>
      </c>
      <c r="H178" s="1" t="s">
        <v>3746</v>
      </c>
      <c r="I178" s="19">
        <v>1516597</v>
      </c>
      <c r="J178" s="19" t="s">
        <v>1303</v>
      </c>
      <c r="K178" s="19">
        <v>176645</v>
      </c>
      <c r="L178" s="28">
        <v>45029</v>
      </c>
      <c r="M178" s="1" t="s">
        <v>1213</v>
      </c>
      <c r="N178" s="11" t="s">
        <v>1291</v>
      </c>
      <c r="P178" s="42">
        <f>VLOOKUP(I178,'[2]ITEM#'!A:D,4,0)</f>
        <v>-25.55</v>
      </c>
      <c r="R178" s="13">
        <f t="shared" si="2"/>
        <v>1</v>
      </c>
      <c r="S178" s="43"/>
      <c r="T178" s="11" t="s">
        <v>1289</v>
      </c>
      <c r="U178" s="60"/>
    </row>
    <row r="179" spans="1:21" ht="12.75" customHeight="1" x14ac:dyDescent="0.2">
      <c r="A179" s="1" t="s">
        <v>3703</v>
      </c>
      <c r="B179" s="1" t="s">
        <v>3712</v>
      </c>
      <c r="C179" s="18">
        <v>45027</v>
      </c>
      <c r="D179" s="27">
        <v>-39</v>
      </c>
      <c r="E179" s="27">
        <v>0</v>
      </c>
      <c r="F179" s="27">
        <v>-39</v>
      </c>
      <c r="G179" s="18">
        <v>45027</v>
      </c>
      <c r="H179" s="1" t="s">
        <v>3746</v>
      </c>
      <c r="I179" s="19">
        <v>1529947</v>
      </c>
      <c r="J179" s="19" t="s">
        <v>1294</v>
      </c>
      <c r="K179" s="19">
        <v>176645</v>
      </c>
      <c r="L179" s="28">
        <v>45029</v>
      </c>
      <c r="M179" s="1" t="s">
        <v>1213</v>
      </c>
      <c r="N179" s="11" t="s">
        <v>1291</v>
      </c>
      <c r="P179" s="42">
        <f>VLOOKUP(I179,'[2]ITEM#'!A:D,4,0)</f>
        <v>-39</v>
      </c>
      <c r="R179" s="13">
        <f t="shared" si="2"/>
        <v>1</v>
      </c>
      <c r="S179" s="43"/>
      <c r="T179" s="11" t="s">
        <v>1289</v>
      </c>
      <c r="U179" s="60"/>
    </row>
    <row r="180" spans="1:21" ht="12.75" customHeight="1" x14ac:dyDescent="0.2">
      <c r="A180" s="1" t="s">
        <v>3703</v>
      </c>
      <c r="B180" s="1" t="s">
        <v>3712</v>
      </c>
      <c r="C180" s="18">
        <v>45027</v>
      </c>
      <c r="D180" s="27">
        <v>-128.94</v>
      </c>
      <c r="E180" s="27">
        <v>0</v>
      </c>
      <c r="F180" s="27">
        <v>-128.94</v>
      </c>
      <c r="G180" s="18">
        <v>45027</v>
      </c>
      <c r="H180" s="1" t="s">
        <v>3746</v>
      </c>
      <c r="I180" s="19">
        <v>1585797</v>
      </c>
      <c r="J180" s="19" t="s">
        <v>1305</v>
      </c>
      <c r="K180" s="19">
        <v>176645</v>
      </c>
      <c r="L180" s="28">
        <v>45029</v>
      </c>
      <c r="M180" s="1" t="s">
        <v>1213</v>
      </c>
      <c r="N180" s="11" t="s">
        <v>1291</v>
      </c>
      <c r="P180" s="42">
        <f>VLOOKUP(I180,'[2]ITEM#'!A:D,4,0)</f>
        <v>-64.47</v>
      </c>
      <c r="R180" s="13">
        <f t="shared" si="2"/>
        <v>2</v>
      </c>
      <c r="S180" s="43"/>
      <c r="T180" s="11" t="s">
        <v>1289</v>
      </c>
      <c r="U180" s="60"/>
    </row>
    <row r="181" spans="1:21" ht="12.75" customHeight="1" x14ac:dyDescent="0.2">
      <c r="A181" s="1" t="s">
        <v>3704</v>
      </c>
      <c r="B181" s="1" t="s">
        <v>3713</v>
      </c>
      <c r="C181" s="18">
        <v>45026</v>
      </c>
      <c r="D181" s="27">
        <v>-81.23</v>
      </c>
      <c r="E181" s="27">
        <v>-26.1</v>
      </c>
      <c r="F181" s="27">
        <v>-55.13</v>
      </c>
      <c r="G181" s="18">
        <v>45026</v>
      </c>
      <c r="H181" s="1" t="s">
        <v>3726</v>
      </c>
      <c r="I181" s="19">
        <v>1339333</v>
      </c>
      <c r="J181" s="19" t="s">
        <v>1337</v>
      </c>
      <c r="K181" s="19">
        <v>12215360</v>
      </c>
      <c r="L181" s="28">
        <v>45028</v>
      </c>
      <c r="M181" s="1" t="s">
        <v>187</v>
      </c>
      <c r="N181" s="11" t="s">
        <v>1301</v>
      </c>
      <c r="P181" s="42">
        <f>VLOOKUP(I181,'[2]ITEM#'!A:D,4,0)</f>
        <v>-55.13</v>
      </c>
      <c r="R181" s="13">
        <f t="shared" si="2"/>
        <v>1</v>
      </c>
      <c r="S181" s="43"/>
      <c r="T181" s="11" t="s">
        <v>1289</v>
      </c>
      <c r="U181" s="60"/>
    </row>
    <row r="182" spans="1:21" ht="12.75" customHeight="1" x14ac:dyDescent="0.2">
      <c r="A182" s="1" t="s">
        <v>3704</v>
      </c>
      <c r="B182" s="1" t="s">
        <v>3714</v>
      </c>
      <c r="C182" s="18">
        <v>45026</v>
      </c>
      <c r="D182" s="27">
        <v>-25.55</v>
      </c>
      <c r="E182" s="27">
        <v>0</v>
      </c>
      <c r="F182" s="27">
        <v>-25.55</v>
      </c>
      <c r="G182" s="18">
        <v>45026</v>
      </c>
      <c r="H182" s="1" t="s">
        <v>3727</v>
      </c>
      <c r="I182" s="19">
        <v>1516594</v>
      </c>
      <c r="J182" s="19" t="s">
        <v>1313</v>
      </c>
      <c r="K182" s="19">
        <v>176651</v>
      </c>
      <c r="L182" s="28">
        <v>45028</v>
      </c>
      <c r="M182" s="1" t="s">
        <v>1213</v>
      </c>
      <c r="N182" s="11" t="s">
        <v>1291</v>
      </c>
      <c r="P182" s="42">
        <f>VLOOKUP(I182,'[2]ITEM#'!A:D,4,0)</f>
        <v>-25.55</v>
      </c>
      <c r="R182" s="13">
        <f t="shared" si="2"/>
        <v>1</v>
      </c>
      <c r="S182" s="43"/>
      <c r="T182" s="11" t="s">
        <v>1289</v>
      </c>
      <c r="U182" s="60"/>
    </row>
    <row r="183" spans="1:21" ht="12.75" customHeight="1" x14ac:dyDescent="0.2">
      <c r="A183" s="1" t="s">
        <v>3704</v>
      </c>
      <c r="B183" s="1" t="s">
        <v>3715</v>
      </c>
      <c r="C183" s="18">
        <v>45026</v>
      </c>
      <c r="D183" s="27">
        <v>-39</v>
      </c>
      <c r="E183" s="27">
        <v>0</v>
      </c>
      <c r="F183" s="27">
        <v>-39</v>
      </c>
      <c r="G183" s="18">
        <v>45026</v>
      </c>
      <c r="H183" s="1" t="s">
        <v>3728</v>
      </c>
      <c r="I183" s="19">
        <v>1529947</v>
      </c>
      <c r="J183" s="19" t="s">
        <v>1294</v>
      </c>
      <c r="K183" s="19">
        <v>176651</v>
      </c>
      <c r="L183" s="28">
        <v>45028</v>
      </c>
      <c r="M183" s="1" t="s">
        <v>1213</v>
      </c>
      <c r="N183" s="11" t="s">
        <v>1291</v>
      </c>
      <c r="P183" s="42">
        <f>VLOOKUP(I183,'[2]ITEM#'!A:D,4,0)</f>
        <v>-39</v>
      </c>
      <c r="R183" s="13">
        <f t="shared" si="2"/>
        <v>1</v>
      </c>
      <c r="S183" s="43"/>
      <c r="T183" s="11" t="s">
        <v>1289</v>
      </c>
      <c r="U183" s="60"/>
    </row>
    <row r="184" spans="1:21" ht="12.75" customHeight="1" x14ac:dyDescent="0.2">
      <c r="A184" s="1" t="s">
        <v>3704</v>
      </c>
      <c r="B184" s="1" t="s">
        <v>3716</v>
      </c>
      <c r="C184" s="18">
        <v>45026</v>
      </c>
      <c r="D184" s="27">
        <v>-68.63</v>
      </c>
      <c r="E184" s="27">
        <v>0</v>
      </c>
      <c r="F184" s="27">
        <v>-68.63</v>
      </c>
      <c r="G184" s="18">
        <v>45026</v>
      </c>
      <c r="H184" s="1" t="s">
        <v>3729</v>
      </c>
      <c r="I184" s="19">
        <v>1529951</v>
      </c>
      <c r="J184" s="19" t="s">
        <v>1326</v>
      </c>
      <c r="K184" s="19">
        <v>176651</v>
      </c>
      <c r="L184" s="28">
        <v>45028</v>
      </c>
      <c r="M184" s="1" t="s">
        <v>1213</v>
      </c>
      <c r="N184" s="11" t="s">
        <v>1291</v>
      </c>
      <c r="P184" s="42">
        <f>VLOOKUP(I184,'[2]ITEM#'!A:D,4,0)</f>
        <v>-68.63</v>
      </c>
      <c r="R184" s="13">
        <f t="shared" si="2"/>
        <v>1</v>
      </c>
      <c r="S184" s="43"/>
      <c r="T184" s="11" t="s">
        <v>1289</v>
      </c>
      <c r="U184" s="60"/>
    </row>
    <row r="185" spans="1:21" ht="12.75" customHeight="1" x14ac:dyDescent="0.2">
      <c r="A185" s="1" t="s">
        <v>3704</v>
      </c>
      <c r="B185" s="1" t="s">
        <v>3717</v>
      </c>
      <c r="C185" s="18">
        <v>45026</v>
      </c>
      <c r="D185" s="27">
        <v>-70.62</v>
      </c>
      <c r="E185" s="27">
        <v>0</v>
      </c>
      <c r="F185" s="27">
        <v>-70.62</v>
      </c>
      <c r="G185" s="18">
        <v>45026</v>
      </c>
      <c r="H185" s="1" t="s">
        <v>3730</v>
      </c>
      <c r="I185" s="19">
        <v>1585798</v>
      </c>
      <c r="J185" s="19" t="s">
        <v>1319</v>
      </c>
      <c r="K185" s="19">
        <v>176651</v>
      </c>
      <c r="L185" s="28">
        <v>45028</v>
      </c>
      <c r="M185" s="1" t="s">
        <v>1213</v>
      </c>
      <c r="N185" s="11" t="s">
        <v>1291</v>
      </c>
      <c r="P185" s="42">
        <f>VLOOKUP(I185,'[2]ITEM#'!A:D,4,0)</f>
        <v>-70.62</v>
      </c>
      <c r="R185" s="13">
        <f t="shared" si="2"/>
        <v>1</v>
      </c>
      <c r="S185" s="43"/>
      <c r="T185" s="11" t="s">
        <v>1289</v>
      </c>
      <c r="U185" s="60"/>
    </row>
    <row r="186" spans="1:21" ht="12.75" customHeight="1" x14ac:dyDescent="0.2">
      <c r="A186" s="1" t="s">
        <v>3704</v>
      </c>
      <c r="B186" s="1" t="s">
        <v>3718</v>
      </c>
      <c r="C186" s="18">
        <v>45026</v>
      </c>
      <c r="D186" s="27">
        <v>-39</v>
      </c>
      <c r="E186" s="27">
        <v>0</v>
      </c>
      <c r="F186" s="27">
        <v>-39</v>
      </c>
      <c r="G186" s="18">
        <v>45026</v>
      </c>
      <c r="H186" s="1" t="s">
        <v>3731</v>
      </c>
      <c r="I186" s="19">
        <v>1529947</v>
      </c>
      <c r="J186" s="19" t="s">
        <v>1294</v>
      </c>
      <c r="K186" s="19">
        <v>176651</v>
      </c>
      <c r="L186" s="28">
        <v>45028</v>
      </c>
      <c r="M186" s="1" t="s">
        <v>1213</v>
      </c>
      <c r="N186" s="11" t="s">
        <v>1291</v>
      </c>
      <c r="P186" s="42">
        <f>VLOOKUP(I186,'[2]ITEM#'!A:D,4,0)</f>
        <v>-39</v>
      </c>
      <c r="R186" s="13">
        <f t="shared" si="2"/>
        <v>1</v>
      </c>
      <c r="S186" s="43"/>
      <c r="T186" s="11" t="s">
        <v>1289</v>
      </c>
      <c r="U186" s="60"/>
    </row>
    <row r="187" spans="1:21" ht="12.75" customHeight="1" x14ac:dyDescent="0.2">
      <c r="A187" s="1" t="s">
        <v>3704</v>
      </c>
      <c r="B187" s="1" t="s">
        <v>3719</v>
      </c>
      <c r="C187" s="18">
        <v>45026</v>
      </c>
      <c r="D187" s="27">
        <v>-42.7</v>
      </c>
      <c r="E187" s="27">
        <v>-11.1</v>
      </c>
      <c r="F187" s="27">
        <v>-31.6</v>
      </c>
      <c r="G187" s="18">
        <v>45026</v>
      </c>
      <c r="H187" s="1" t="s">
        <v>3732</v>
      </c>
      <c r="I187" s="19">
        <v>1593358</v>
      </c>
      <c r="J187" s="19" t="s">
        <v>1322</v>
      </c>
      <c r="K187" s="19">
        <v>176651</v>
      </c>
      <c r="L187" s="28">
        <v>45028</v>
      </c>
      <c r="M187" s="1" t="s">
        <v>1213</v>
      </c>
      <c r="N187" s="11" t="s">
        <v>1298</v>
      </c>
      <c r="P187" s="42">
        <f>VLOOKUP(I187,'[2]ITEM#'!A:D,4,0)</f>
        <v>-31.6</v>
      </c>
      <c r="R187" s="13">
        <f t="shared" si="2"/>
        <v>1</v>
      </c>
      <c r="S187" s="43"/>
      <c r="T187" s="11" t="s">
        <v>1289</v>
      </c>
      <c r="U187" s="60"/>
    </row>
    <row r="188" spans="1:21" ht="12.75" customHeight="1" x14ac:dyDescent="0.2">
      <c r="A188" s="1" t="s">
        <v>3704</v>
      </c>
      <c r="B188" s="1" t="s">
        <v>3720</v>
      </c>
      <c r="C188" s="18">
        <v>45026</v>
      </c>
      <c r="D188" s="27">
        <v>-64.47</v>
      </c>
      <c r="E188" s="27">
        <v>0</v>
      </c>
      <c r="F188" s="27">
        <v>-64.47</v>
      </c>
      <c r="G188" s="18">
        <v>45026</v>
      </c>
      <c r="H188" s="1" t="s">
        <v>3733</v>
      </c>
      <c r="I188" s="19">
        <v>1585796</v>
      </c>
      <c r="J188" s="19" t="s">
        <v>1309</v>
      </c>
      <c r="K188" s="19">
        <v>176651</v>
      </c>
      <c r="L188" s="28">
        <v>45028</v>
      </c>
      <c r="M188" s="1" t="s">
        <v>1213</v>
      </c>
      <c r="N188" s="11" t="s">
        <v>1291</v>
      </c>
      <c r="P188" s="42">
        <f>VLOOKUP(I188,'[2]ITEM#'!A:D,4,0)</f>
        <v>-64.47</v>
      </c>
      <c r="R188" s="13">
        <f t="shared" si="2"/>
        <v>1</v>
      </c>
      <c r="S188" s="43"/>
      <c r="T188" s="11" t="s">
        <v>1289</v>
      </c>
      <c r="U188" s="60"/>
    </row>
    <row r="189" spans="1:21" x14ac:dyDescent="0.2">
      <c r="A189" s="1" t="s">
        <v>3704</v>
      </c>
      <c r="B189" s="1" t="s">
        <v>3721</v>
      </c>
      <c r="C189" s="18">
        <v>45026</v>
      </c>
      <c r="D189" s="27">
        <v>-268.02</v>
      </c>
      <c r="E189" s="27">
        <v>-44.4</v>
      </c>
      <c r="F189" s="27">
        <v>-126.4</v>
      </c>
      <c r="G189" s="18">
        <v>45026</v>
      </c>
      <c r="H189" s="1" t="s">
        <v>3734</v>
      </c>
      <c r="I189" s="19">
        <v>1593358</v>
      </c>
      <c r="J189" s="19" t="s">
        <v>1322</v>
      </c>
      <c r="K189" s="19">
        <v>176651</v>
      </c>
      <c r="L189" s="28">
        <v>45028</v>
      </c>
      <c r="M189" s="1" t="s">
        <v>1213</v>
      </c>
      <c r="N189" s="11" t="s">
        <v>1298</v>
      </c>
      <c r="P189" s="42">
        <f>VLOOKUP(I189,'[2]ITEM#'!A:D,4,0)</f>
        <v>-31.6</v>
      </c>
      <c r="R189" s="13">
        <f t="shared" si="2"/>
        <v>4</v>
      </c>
      <c r="S189" s="43"/>
      <c r="T189" s="11" t="s">
        <v>1289</v>
      </c>
      <c r="U189" s="60"/>
    </row>
    <row r="190" spans="1:21" ht="12.75" customHeight="1" x14ac:dyDescent="0.2">
      <c r="A190" s="1" t="s">
        <v>3704</v>
      </c>
      <c r="B190" s="1" t="s">
        <v>3721</v>
      </c>
      <c r="C190" s="18">
        <v>45026</v>
      </c>
      <c r="D190" s="27"/>
      <c r="E190" s="27">
        <v>-11.37</v>
      </c>
      <c r="F190" s="27">
        <v>-85.85</v>
      </c>
      <c r="G190" s="18">
        <v>45026</v>
      </c>
      <c r="H190" s="1" t="s">
        <v>3734</v>
      </c>
      <c r="I190" s="19">
        <v>1662421</v>
      </c>
      <c r="J190" s="19" t="s">
        <v>1300</v>
      </c>
      <c r="K190" s="19">
        <v>176651</v>
      </c>
      <c r="L190" s="28">
        <v>45028</v>
      </c>
      <c r="M190" s="1" t="s">
        <v>1213</v>
      </c>
      <c r="N190" s="11" t="s">
        <v>1301</v>
      </c>
      <c r="P190" s="42">
        <f>VLOOKUP(I190,'[2]ITEM#'!A:D,4,0)</f>
        <v>-85.85</v>
      </c>
      <c r="R190" s="13">
        <f t="shared" si="2"/>
        <v>1</v>
      </c>
      <c r="S190" s="43"/>
      <c r="T190" s="11" t="s">
        <v>1289</v>
      </c>
      <c r="U190" s="60"/>
    </row>
    <row r="191" spans="1:21" ht="12.75" customHeight="1" x14ac:dyDescent="0.2">
      <c r="A191" s="1" t="s">
        <v>3704</v>
      </c>
      <c r="B191" s="1" t="s">
        <v>3722</v>
      </c>
      <c r="C191" s="18">
        <v>45026</v>
      </c>
      <c r="D191" s="27">
        <v>-265.05</v>
      </c>
      <c r="E191" s="27">
        <v>-33</v>
      </c>
      <c r="F191" s="27">
        <v>-232.05</v>
      </c>
      <c r="G191" s="18">
        <v>45026</v>
      </c>
      <c r="H191" s="1" t="s">
        <v>3735</v>
      </c>
      <c r="I191" s="19">
        <v>1662420</v>
      </c>
      <c r="J191" s="19" t="s">
        <v>1318</v>
      </c>
      <c r="K191" s="19">
        <v>176651</v>
      </c>
      <c r="L191" s="28">
        <v>45028</v>
      </c>
      <c r="M191" s="1" t="s">
        <v>1213</v>
      </c>
      <c r="N191" s="11" t="s">
        <v>1301</v>
      </c>
      <c r="P191" s="42">
        <f>VLOOKUP(I191,'[2]ITEM#'!A:D,4,0)</f>
        <v>-77.349999999999994</v>
      </c>
      <c r="R191" s="13">
        <f t="shared" si="2"/>
        <v>3.0000000000000004</v>
      </c>
      <c r="S191" s="43"/>
      <c r="T191" s="11" t="s">
        <v>1289</v>
      </c>
      <c r="U191" s="60"/>
    </row>
    <row r="192" spans="1:21" ht="12.75" customHeight="1" x14ac:dyDescent="0.2">
      <c r="A192" s="1" t="s">
        <v>3704</v>
      </c>
      <c r="B192" s="1" t="s">
        <v>3723</v>
      </c>
      <c r="C192" s="18">
        <v>45026</v>
      </c>
      <c r="D192" s="27">
        <v>-45.56</v>
      </c>
      <c r="E192" s="27">
        <v>0</v>
      </c>
      <c r="F192" s="27">
        <v>-45.56</v>
      </c>
      <c r="G192" s="18">
        <v>45026</v>
      </c>
      <c r="H192" s="1" t="s">
        <v>3736</v>
      </c>
      <c r="I192" s="19">
        <v>1529944</v>
      </c>
      <c r="J192" s="19" t="s">
        <v>1330</v>
      </c>
      <c r="K192" s="19">
        <v>176651</v>
      </c>
      <c r="L192" s="28">
        <v>45028</v>
      </c>
      <c r="M192" s="1" t="s">
        <v>1213</v>
      </c>
      <c r="N192" s="11" t="s">
        <v>1291</v>
      </c>
      <c r="P192" s="42">
        <f>VLOOKUP(I192,'[2]ITEM#'!A:D,4,0)</f>
        <v>-22.78</v>
      </c>
      <c r="R192" s="13">
        <f t="shared" si="2"/>
        <v>2</v>
      </c>
      <c r="S192" s="43"/>
      <c r="T192" s="11" t="s">
        <v>1289</v>
      </c>
      <c r="U192" s="60"/>
    </row>
    <row r="193" spans="1:21" ht="12.75" customHeight="1" x14ac:dyDescent="0.2">
      <c r="A193" s="1" t="s">
        <v>3704</v>
      </c>
      <c r="B193" s="1" t="s">
        <v>3723</v>
      </c>
      <c r="C193" s="18">
        <v>45026</v>
      </c>
      <c r="D193" s="27">
        <v>-64.47</v>
      </c>
      <c r="E193" s="27">
        <v>0</v>
      </c>
      <c r="F193" s="27">
        <v>-64.47</v>
      </c>
      <c r="G193" s="18">
        <v>45026</v>
      </c>
      <c r="H193" s="1" t="s">
        <v>3736</v>
      </c>
      <c r="I193" s="19">
        <v>1585793</v>
      </c>
      <c r="J193" s="19" t="s">
        <v>1323</v>
      </c>
      <c r="K193" s="19">
        <v>176651</v>
      </c>
      <c r="L193" s="28">
        <v>45028</v>
      </c>
      <c r="M193" s="1" t="s">
        <v>1213</v>
      </c>
      <c r="N193" s="11" t="s">
        <v>1291</v>
      </c>
      <c r="P193" s="42">
        <f>VLOOKUP(I193,'[2]ITEM#'!A:D,4,0)</f>
        <v>-64.47</v>
      </c>
      <c r="R193" s="13">
        <f t="shared" si="2"/>
        <v>1</v>
      </c>
      <c r="S193" s="43"/>
      <c r="T193" s="11" t="s">
        <v>1289</v>
      </c>
      <c r="U193" s="60"/>
    </row>
    <row r="194" spans="1:21" ht="12.75" customHeight="1" x14ac:dyDescent="0.2">
      <c r="A194" s="1" t="s">
        <v>3704</v>
      </c>
      <c r="B194" s="1" t="s">
        <v>3723</v>
      </c>
      <c r="C194" s="18">
        <v>45026</v>
      </c>
      <c r="D194" s="27">
        <v>-70.62</v>
      </c>
      <c r="E194" s="27">
        <v>0</v>
      </c>
      <c r="F194" s="27">
        <v>-70.62</v>
      </c>
      <c r="G194" s="18">
        <v>45026</v>
      </c>
      <c r="H194" s="1" t="s">
        <v>3736</v>
      </c>
      <c r="I194" s="19">
        <v>1585798</v>
      </c>
      <c r="J194" s="19" t="s">
        <v>1319</v>
      </c>
      <c r="K194" s="19">
        <v>176651</v>
      </c>
      <c r="L194" s="28">
        <v>45028</v>
      </c>
      <c r="M194" s="1" t="s">
        <v>1213</v>
      </c>
      <c r="N194" s="11" t="s">
        <v>1291</v>
      </c>
      <c r="P194" s="42">
        <f>VLOOKUP(I194,'[2]ITEM#'!A:D,4,0)</f>
        <v>-70.62</v>
      </c>
      <c r="R194" s="13">
        <f t="shared" ref="R194:R257" si="3">F194/P194</f>
        <v>1</v>
      </c>
      <c r="S194" s="43"/>
      <c r="T194" s="11" t="s">
        <v>1289</v>
      </c>
      <c r="U194" s="60"/>
    </row>
    <row r="195" spans="1:21" ht="12.75" customHeight="1" x14ac:dyDescent="0.2">
      <c r="A195" s="1" t="s">
        <v>3704</v>
      </c>
      <c r="B195" s="1" t="s">
        <v>3724</v>
      </c>
      <c r="C195" s="18">
        <v>45026</v>
      </c>
      <c r="D195" s="27">
        <v>-25.55</v>
      </c>
      <c r="E195" s="27">
        <v>0</v>
      </c>
      <c r="F195" s="27">
        <v>-25.55</v>
      </c>
      <c r="G195" s="18">
        <v>45026</v>
      </c>
      <c r="H195" s="1" t="s">
        <v>3737</v>
      </c>
      <c r="I195" s="19">
        <v>1516594</v>
      </c>
      <c r="J195" s="19" t="s">
        <v>1313</v>
      </c>
      <c r="K195" s="19">
        <v>176651</v>
      </c>
      <c r="L195" s="28">
        <v>45028</v>
      </c>
      <c r="M195" s="1" t="s">
        <v>1213</v>
      </c>
      <c r="N195" s="11" t="s">
        <v>1291</v>
      </c>
      <c r="P195" s="42">
        <f>VLOOKUP(I195,'[2]ITEM#'!A:D,4,0)</f>
        <v>-25.55</v>
      </c>
      <c r="R195" s="13">
        <f t="shared" si="3"/>
        <v>1</v>
      </c>
      <c r="S195" s="43"/>
      <c r="T195" s="11" t="s">
        <v>1289</v>
      </c>
      <c r="U195" s="60"/>
    </row>
    <row r="196" spans="1:21" ht="12.75" customHeight="1" x14ac:dyDescent="0.2">
      <c r="A196" s="1" t="s">
        <v>3704</v>
      </c>
      <c r="B196" s="1" t="s">
        <v>3724</v>
      </c>
      <c r="C196" s="18">
        <v>45026</v>
      </c>
      <c r="D196" s="27">
        <v>-64.47</v>
      </c>
      <c r="E196" s="27">
        <v>0</v>
      </c>
      <c r="F196" s="27">
        <v>-64.47</v>
      </c>
      <c r="G196" s="18">
        <v>45026</v>
      </c>
      <c r="H196" s="1" t="s">
        <v>3737</v>
      </c>
      <c r="I196" s="19">
        <v>1585797</v>
      </c>
      <c r="J196" s="19" t="s">
        <v>1305</v>
      </c>
      <c r="K196" s="19">
        <v>176651</v>
      </c>
      <c r="L196" s="28">
        <v>45028</v>
      </c>
      <c r="M196" s="1" t="s">
        <v>1213</v>
      </c>
      <c r="N196" s="11" t="s">
        <v>1291</v>
      </c>
      <c r="P196" s="42">
        <f>VLOOKUP(I196,'[2]ITEM#'!A:D,4,0)</f>
        <v>-64.47</v>
      </c>
      <c r="R196" s="13">
        <f t="shared" si="3"/>
        <v>1</v>
      </c>
      <c r="S196" s="43"/>
      <c r="T196" s="11" t="s">
        <v>1289</v>
      </c>
      <c r="U196" s="60"/>
    </row>
    <row r="197" spans="1:21" x14ac:dyDescent="0.2">
      <c r="A197" s="1" t="s">
        <v>3704</v>
      </c>
      <c r="B197" s="1" t="s">
        <v>3725</v>
      </c>
      <c r="C197" s="18">
        <v>45026</v>
      </c>
      <c r="D197" s="27">
        <v>-139.61000000000001</v>
      </c>
      <c r="E197" s="27">
        <v>-12.22</v>
      </c>
      <c r="F197" s="27">
        <v>-37.880000000000003</v>
      </c>
      <c r="G197" s="18">
        <v>45026</v>
      </c>
      <c r="H197" s="1" t="s">
        <v>3738</v>
      </c>
      <c r="I197" s="19">
        <v>1408973</v>
      </c>
      <c r="J197" s="19" t="s">
        <v>1310</v>
      </c>
      <c r="K197" s="19">
        <v>176651</v>
      </c>
      <c r="L197" s="28">
        <v>45028</v>
      </c>
      <c r="M197" s="1" t="s">
        <v>1213</v>
      </c>
      <c r="N197" s="11" t="s">
        <v>1311</v>
      </c>
      <c r="P197" s="42">
        <f>VLOOKUP(I197,'[2]ITEM#'!A:D,4,0)</f>
        <v>-37.880000000000003</v>
      </c>
      <c r="R197" s="13">
        <f t="shared" si="3"/>
        <v>1</v>
      </c>
      <c r="S197" s="43"/>
      <c r="T197" s="11" t="s">
        <v>1289</v>
      </c>
      <c r="U197" s="60"/>
    </row>
    <row r="198" spans="1:21" ht="12.75" customHeight="1" x14ac:dyDescent="0.2">
      <c r="A198" s="1" t="s">
        <v>3704</v>
      </c>
      <c r="B198" s="1" t="s">
        <v>3725</v>
      </c>
      <c r="C198" s="18">
        <v>45026</v>
      </c>
      <c r="D198" s="27"/>
      <c r="E198" s="27">
        <v>-11</v>
      </c>
      <c r="F198" s="27">
        <v>-77.349999999999994</v>
      </c>
      <c r="G198" s="18">
        <v>45026</v>
      </c>
      <c r="H198" s="1" t="s">
        <v>3738</v>
      </c>
      <c r="I198" s="19">
        <v>1662420</v>
      </c>
      <c r="J198" s="19" t="s">
        <v>1318</v>
      </c>
      <c r="K198" s="19">
        <v>176651</v>
      </c>
      <c r="L198" s="28">
        <v>45028</v>
      </c>
      <c r="M198" s="1" t="s">
        <v>1213</v>
      </c>
      <c r="N198" s="11" t="s">
        <v>1301</v>
      </c>
      <c r="P198" s="42">
        <f>VLOOKUP(I198,'[2]ITEM#'!A:D,4,0)</f>
        <v>-77.349999999999994</v>
      </c>
      <c r="R198" s="13">
        <f t="shared" si="3"/>
        <v>1</v>
      </c>
      <c r="S198" s="43"/>
      <c r="T198" s="11" t="s">
        <v>1289</v>
      </c>
      <c r="U198" s="60"/>
    </row>
    <row r="199" spans="1:21" ht="12.75" customHeight="1" x14ac:dyDescent="0.2">
      <c r="A199" s="1" t="s">
        <v>3747</v>
      </c>
      <c r="B199" s="1" t="s">
        <v>3774</v>
      </c>
      <c r="C199" s="18">
        <v>45029</v>
      </c>
      <c r="D199" s="27">
        <v>-70.62</v>
      </c>
      <c r="E199" s="27">
        <v>0</v>
      </c>
      <c r="F199" s="27">
        <v>-70.62</v>
      </c>
      <c r="G199" s="18">
        <v>45029</v>
      </c>
      <c r="H199" s="1" t="s">
        <v>3748</v>
      </c>
      <c r="I199" s="19">
        <v>1585798</v>
      </c>
      <c r="J199" s="19" t="s">
        <v>1319</v>
      </c>
      <c r="K199" s="19">
        <v>176791</v>
      </c>
      <c r="L199" s="28">
        <v>45033</v>
      </c>
      <c r="M199" s="1" t="s">
        <v>1213</v>
      </c>
      <c r="N199" s="11" t="s">
        <v>1291</v>
      </c>
      <c r="P199" s="42">
        <f>VLOOKUP(I199,'[2]ITEM#'!A:D,4,0)</f>
        <v>-70.62</v>
      </c>
      <c r="R199" s="13">
        <f t="shared" si="3"/>
        <v>1</v>
      </c>
      <c r="S199" s="43"/>
      <c r="T199" s="11" t="s">
        <v>1289</v>
      </c>
      <c r="U199" s="60"/>
    </row>
    <row r="200" spans="1:21" ht="12.75" customHeight="1" x14ac:dyDescent="0.2">
      <c r="A200" s="1" t="s">
        <v>3747</v>
      </c>
      <c r="B200" s="1" t="s">
        <v>3775</v>
      </c>
      <c r="C200" s="18">
        <v>45029</v>
      </c>
      <c r="D200" s="27">
        <v>-64.47</v>
      </c>
      <c r="E200" s="27">
        <v>0</v>
      </c>
      <c r="F200" s="27">
        <v>-64.47</v>
      </c>
      <c r="G200" s="18">
        <v>45029</v>
      </c>
      <c r="H200" s="1" t="s">
        <v>3749</v>
      </c>
      <c r="I200" s="19">
        <v>1585793</v>
      </c>
      <c r="J200" s="19" t="s">
        <v>1323</v>
      </c>
      <c r="K200" s="19">
        <v>176791</v>
      </c>
      <c r="L200" s="28">
        <v>45033</v>
      </c>
      <c r="M200" s="1" t="s">
        <v>1213</v>
      </c>
      <c r="N200" s="11" t="s">
        <v>1291</v>
      </c>
      <c r="P200" s="42">
        <f>VLOOKUP(I200,'[2]ITEM#'!A:D,4,0)</f>
        <v>-64.47</v>
      </c>
      <c r="R200" s="13">
        <f t="shared" si="3"/>
        <v>1</v>
      </c>
      <c r="S200" s="43"/>
      <c r="T200" s="11" t="s">
        <v>1289</v>
      </c>
      <c r="U200" s="60"/>
    </row>
    <row r="201" spans="1:21" ht="12.75" customHeight="1" x14ac:dyDescent="0.2">
      <c r="A201" s="1" t="s">
        <v>3747</v>
      </c>
      <c r="B201" s="1" t="s">
        <v>3776</v>
      </c>
      <c r="C201" s="18">
        <v>45029</v>
      </c>
      <c r="D201" s="27">
        <v>-39</v>
      </c>
      <c r="E201" s="27">
        <v>0</v>
      </c>
      <c r="F201" s="27">
        <v>-39</v>
      </c>
      <c r="G201" s="18">
        <v>45029</v>
      </c>
      <c r="H201" s="1" t="s">
        <v>3750</v>
      </c>
      <c r="I201" s="19">
        <v>1529947</v>
      </c>
      <c r="J201" s="19" t="s">
        <v>1294</v>
      </c>
      <c r="K201" s="19">
        <v>176791</v>
      </c>
      <c r="L201" s="28">
        <v>45033</v>
      </c>
      <c r="M201" s="1" t="s">
        <v>1213</v>
      </c>
      <c r="N201" s="11" t="s">
        <v>1291</v>
      </c>
      <c r="P201" s="42">
        <f>VLOOKUP(I201,'[2]ITEM#'!A:D,4,0)</f>
        <v>-39</v>
      </c>
      <c r="R201" s="13">
        <f t="shared" si="3"/>
        <v>1</v>
      </c>
      <c r="S201" s="43"/>
      <c r="T201" s="11" t="s">
        <v>1289</v>
      </c>
      <c r="U201" s="60"/>
    </row>
    <row r="202" spans="1:21" ht="12.75" customHeight="1" x14ac:dyDescent="0.2">
      <c r="A202" s="1" t="s">
        <v>3747</v>
      </c>
      <c r="B202" s="1" t="s">
        <v>3777</v>
      </c>
      <c r="C202" s="18">
        <v>45029</v>
      </c>
      <c r="D202" s="27">
        <v>-88.35</v>
      </c>
      <c r="E202" s="27">
        <v>-11</v>
      </c>
      <c r="F202" s="27">
        <v>-77.349999999999994</v>
      </c>
      <c r="G202" s="18">
        <v>45029</v>
      </c>
      <c r="H202" s="1" t="s">
        <v>3751</v>
      </c>
      <c r="I202" s="19">
        <v>1662420</v>
      </c>
      <c r="J202" s="19" t="s">
        <v>1318</v>
      </c>
      <c r="K202" s="19">
        <v>176791</v>
      </c>
      <c r="L202" s="28">
        <v>45033</v>
      </c>
      <c r="M202" s="1" t="s">
        <v>1213</v>
      </c>
      <c r="N202" s="11" t="s">
        <v>1301</v>
      </c>
      <c r="P202" s="42">
        <f>VLOOKUP(I202,'[2]ITEM#'!A:D,4,0)</f>
        <v>-77.349999999999994</v>
      </c>
      <c r="R202" s="13">
        <f t="shared" si="3"/>
        <v>1</v>
      </c>
      <c r="S202" s="43"/>
      <c r="T202" s="11" t="s">
        <v>1289</v>
      </c>
      <c r="U202" s="60"/>
    </row>
    <row r="203" spans="1:21" ht="12.75" customHeight="1" x14ac:dyDescent="0.2">
      <c r="A203" s="1" t="s">
        <v>3747</v>
      </c>
      <c r="B203" s="1" t="s">
        <v>3778</v>
      </c>
      <c r="C203" s="18">
        <v>45029</v>
      </c>
      <c r="D203" s="27">
        <v>-39</v>
      </c>
      <c r="E203" s="27">
        <v>0</v>
      </c>
      <c r="F203" s="27">
        <v>-39</v>
      </c>
      <c r="G203" s="18">
        <v>45029</v>
      </c>
      <c r="H203" s="1" t="s">
        <v>3752</v>
      </c>
      <c r="I203" s="19">
        <v>1529946</v>
      </c>
      <c r="J203" s="19" t="s">
        <v>1306</v>
      </c>
      <c r="K203" s="19">
        <v>176791</v>
      </c>
      <c r="L203" s="28">
        <v>45033</v>
      </c>
      <c r="M203" s="1" t="s">
        <v>1213</v>
      </c>
      <c r="N203" s="11" t="s">
        <v>1291</v>
      </c>
      <c r="P203" s="42">
        <f>VLOOKUP(I203,'[2]ITEM#'!A:D,4,0)</f>
        <v>-39</v>
      </c>
      <c r="R203" s="13">
        <f t="shared" si="3"/>
        <v>1</v>
      </c>
      <c r="S203" s="43"/>
      <c r="T203" s="11" t="s">
        <v>1289</v>
      </c>
      <c r="U203" s="60"/>
    </row>
    <row r="204" spans="1:21" ht="12.75" customHeight="1" x14ac:dyDescent="0.2">
      <c r="A204" s="1" t="s">
        <v>3747</v>
      </c>
      <c r="B204" s="1" t="s">
        <v>3779</v>
      </c>
      <c r="C204" s="18">
        <v>45029</v>
      </c>
      <c r="D204" s="27">
        <v>-22.78</v>
      </c>
      <c r="E204" s="27">
        <v>0</v>
      </c>
      <c r="F204" s="27">
        <v>-22.78</v>
      </c>
      <c r="G204" s="18">
        <v>45029</v>
      </c>
      <c r="H204" s="1" t="s">
        <v>3753</v>
      </c>
      <c r="I204" s="19">
        <v>1529939</v>
      </c>
      <c r="J204" s="19" t="s">
        <v>1339</v>
      </c>
      <c r="K204" s="19">
        <v>176791</v>
      </c>
      <c r="L204" s="28">
        <v>45033</v>
      </c>
      <c r="M204" s="1" t="s">
        <v>1213</v>
      </c>
      <c r="N204" s="11" t="s">
        <v>1291</v>
      </c>
      <c r="P204" s="42">
        <f>VLOOKUP(I204,'[2]ITEM#'!A:D,4,0)</f>
        <v>-22.78</v>
      </c>
      <c r="R204" s="13">
        <f t="shared" si="3"/>
        <v>1</v>
      </c>
      <c r="S204" s="43"/>
      <c r="T204" s="11" t="s">
        <v>1289</v>
      </c>
      <c r="U204" s="60"/>
    </row>
    <row r="205" spans="1:21" ht="12.75" customHeight="1" x14ac:dyDescent="0.2">
      <c r="A205" s="1" t="s">
        <v>3747</v>
      </c>
      <c r="B205" s="1" t="s">
        <v>3779</v>
      </c>
      <c r="C205" s="18">
        <v>45029</v>
      </c>
      <c r="D205" s="27">
        <v>-64.47</v>
      </c>
      <c r="E205" s="27">
        <v>0</v>
      </c>
      <c r="F205" s="27">
        <v>-64.47</v>
      </c>
      <c r="G205" s="18">
        <v>45029</v>
      </c>
      <c r="H205" s="1" t="s">
        <v>3753</v>
      </c>
      <c r="I205" s="19">
        <v>1585673</v>
      </c>
      <c r="J205" s="19" t="s">
        <v>1349</v>
      </c>
      <c r="K205" s="19">
        <v>176791</v>
      </c>
      <c r="L205" s="28">
        <v>45033</v>
      </c>
      <c r="M205" s="1" t="s">
        <v>1213</v>
      </c>
      <c r="N205" s="11" t="s">
        <v>1291</v>
      </c>
      <c r="P205" s="42">
        <f>VLOOKUP(I205,'[2]ITEM#'!A:D,4,0)</f>
        <v>-64.47</v>
      </c>
      <c r="R205" s="13">
        <f t="shared" si="3"/>
        <v>1</v>
      </c>
      <c r="S205" s="43"/>
      <c r="T205" s="11" t="s">
        <v>1289</v>
      </c>
      <c r="U205" s="60"/>
    </row>
    <row r="206" spans="1:21" x14ac:dyDescent="0.2">
      <c r="A206" s="1" t="s">
        <v>3747</v>
      </c>
      <c r="B206" s="1" t="s">
        <v>3780</v>
      </c>
      <c r="C206" s="18">
        <v>45029</v>
      </c>
      <c r="D206" s="27">
        <v>-185.57</v>
      </c>
      <c r="E206" s="27">
        <v>-11</v>
      </c>
      <c r="F206" s="27">
        <v>-77.349999999999994</v>
      </c>
      <c r="G206" s="18">
        <v>45029</v>
      </c>
      <c r="H206" s="1" t="s">
        <v>3754</v>
      </c>
      <c r="I206" s="19">
        <v>1662420</v>
      </c>
      <c r="J206" s="19" t="s">
        <v>1318</v>
      </c>
      <c r="K206" s="19">
        <v>176791</v>
      </c>
      <c r="L206" s="28">
        <v>45033</v>
      </c>
      <c r="M206" s="1" t="s">
        <v>1213</v>
      </c>
      <c r="N206" s="11" t="s">
        <v>1301</v>
      </c>
      <c r="P206" s="42">
        <f>VLOOKUP(I206,'[2]ITEM#'!A:D,4,0)</f>
        <v>-77.349999999999994</v>
      </c>
      <c r="R206" s="13">
        <f t="shared" si="3"/>
        <v>1</v>
      </c>
      <c r="S206" s="43"/>
      <c r="T206" s="11" t="s">
        <v>1289</v>
      </c>
      <c r="U206" s="60"/>
    </row>
    <row r="207" spans="1:21" ht="12.75" customHeight="1" x14ac:dyDescent="0.2">
      <c r="A207" s="1" t="s">
        <v>3747</v>
      </c>
      <c r="B207" s="1" t="s">
        <v>3780</v>
      </c>
      <c r="C207" s="18">
        <v>45029</v>
      </c>
      <c r="D207" s="27"/>
      <c r="E207" s="27">
        <v>-11.37</v>
      </c>
      <c r="F207" s="27">
        <v>-85.85</v>
      </c>
      <c r="G207" s="18">
        <v>45029</v>
      </c>
      <c r="H207" s="1" t="s">
        <v>3754</v>
      </c>
      <c r="I207" s="19">
        <v>1662422</v>
      </c>
      <c r="J207" s="19" t="s">
        <v>1327</v>
      </c>
      <c r="K207" s="19">
        <v>176791</v>
      </c>
      <c r="L207" s="28">
        <v>45033</v>
      </c>
      <c r="M207" s="1" t="s">
        <v>1213</v>
      </c>
      <c r="N207" s="11" t="s">
        <v>1301</v>
      </c>
      <c r="P207" s="42">
        <f>VLOOKUP(I207,'[2]ITEM#'!A:D,4,0)</f>
        <v>-85.85</v>
      </c>
      <c r="R207" s="13">
        <f t="shared" si="3"/>
        <v>1</v>
      </c>
      <c r="S207" s="43"/>
      <c r="T207" s="11" t="s">
        <v>1289</v>
      </c>
      <c r="U207" s="60"/>
    </row>
    <row r="208" spans="1:21" ht="12.75" customHeight="1" x14ac:dyDescent="0.2">
      <c r="A208" s="1" t="s">
        <v>3747</v>
      </c>
      <c r="B208" s="1" t="s">
        <v>3781</v>
      </c>
      <c r="C208" s="18">
        <v>45029</v>
      </c>
      <c r="D208" s="27">
        <v>-212.41</v>
      </c>
      <c r="E208" s="27">
        <v>-10.51</v>
      </c>
      <c r="F208" s="27">
        <v>-28.15</v>
      </c>
      <c r="G208" s="18">
        <v>45029</v>
      </c>
      <c r="H208" s="1" t="s">
        <v>3755</v>
      </c>
      <c r="I208" s="19">
        <v>1540783</v>
      </c>
      <c r="J208" s="19" t="s">
        <v>1317</v>
      </c>
      <c r="K208" s="19">
        <v>176791</v>
      </c>
      <c r="L208" s="28">
        <v>45033</v>
      </c>
      <c r="M208" s="1" t="s">
        <v>1213</v>
      </c>
      <c r="N208" s="11" t="s">
        <v>1298</v>
      </c>
      <c r="P208" s="42">
        <f>VLOOKUP(I208,'[2]ITEM#'!A:D,4,0)</f>
        <v>-28.15</v>
      </c>
      <c r="R208" s="13">
        <f t="shared" si="3"/>
        <v>1</v>
      </c>
      <c r="S208" s="43"/>
      <c r="T208" s="11" t="s">
        <v>1289</v>
      </c>
      <c r="U208" s="60"/>
    </row>
    <row r="209" spans="1:21" ht="12.75" customHeight="1" x14ac:dyDescent="0.2">
      <c r="A209" s="1" t="s">
        <v>3747</v>
      </c>
      <c r="B209" s="1" t="s">
        <v>3781</v>
      </c>
      <c r="C209" s="18">
        <v>45029</v>
      </c>
      <c r="D209" s="27"/>
      <c r="E209" s="27">
        <v>-22.2</v>
      </c>
      <c r="F209" s="27">
        <v>-63.2</v>
      </c>
      <c r="G209" s="18">
        <v>45029</v>
      </c>
      <c r="H209" s="1" t="s">
        <v>3755</v>
      </c>
      <c r="I209" s="19">
        <v>1540785</v>
      </c>
      <c r="J209" s="19" t="s">
        <v>1328</v>
      </c>
      <c r="K209" s="19">
        <v>176791</v>
      </c>
      <c r="L209" s="28">
        <v>45033</v>
      </c>
      <c r="M209" s="1" t="s">
        <v>1213</v>
      </c>
      <c r="N209" s="11" t="s">
        <v>1298</v>
      </c>
      <c r="P209" s="42">
        <f>VLOOKUP(I209,'[2]ITEM#'!A:D,4,0)</f>
        <v>-31.6</v>
      </c>
      <c r="R209" s="13">
        <f t="shared" si="3"/>
        <v>2</v>
      </c>
      <c r="S209" s="43"/>
      <c r="T209" s="11" t="s">
        <v>1289</v>
      </c>
      <c r="U209" s="60"/>
    </row>
    <row r="210" spans="1:21" ht="12.75" customHeight="1" x14ac:dyDescent="0.2">
      <c r="A210" s="1" t="s">
        <v>3747</v>
      </c>
      <c r="B210" s="1" t="s">
        <v>3781</v>
      </c>
      <c r="C210" s="18">
        <v>45029</v>
      </c>
      <c r="D210" s="27"/>
      <c r="E210" s="27">
        <v>-11</v>
      </c>
      <c r="F210" s="27">
        <v>-77.349999999999994</v>
      </c>
      <c r="G210" s="18">
        <v>45029</v>
      </c>
      <c r="H210" s="1" t="s">
        <v>3755</v>
      </c>
      <c r="I210" s="19">
        <v>1662420</v>
      </c>
      <c r="J210" s="19" t="s">
        <v>1318</v>
      </c>
      <c r="K210" s="19">
        <v>176791</v>
      </c>
      <c r="L210" s="28">
        <v>45033</v>
      </c>
      <c r="M210" s="1" t="s">
        <v>1213</v>
      </c>
      <c r="N210" s="11" t="s">
        <v>1301</v>
      </c>
      <c r="P210" s="42">
        <f>VLOOKUP(I210,'[2]ITEM#'!A:D,4,0)</f>
        <v>-77.349999999999994</v>
      </c>
      <c r="R210" s="13">
        <f t="shared" si="3"/>
        <v>1</v>
      </c>
      <c r="S210" s="43"/>
      <c r="T210" s="11" t="s">
        <v>1289</v>
      </c>
      <c r="U210" s="60"/>
    </row>
    <row r="211" spans="1:21" ht="12.75" customHeight="1" x14ac:dyDescent="0.2">
      <c r="A211" s="1" t="s">
        <v>3747</v>
      </c>
      <c r="B211" s="1" t="s">
        <v>3782</v>
      </c>
      <c r="C211" s="18">
        <v>45029</v>
      </c>
      <c r="D211" s="27">
        <v>-64.47</v>
      </c>
      <c r="E211" s="27">
        <v>0</v>
      </c>
      <c r="F211" s="27">
        <v>-64.47</v>
      </c>
      <c r="G211" s="18">
        <v>45029</v>
      </c>
      <c r="H211" s="1" t="s">
        <v>3756</v>
      </c>
      <c r="I211" s="19">
        <v>1585673</v>
      </c>
      <c r="J211" s="19" t="s">
        <v>1349</v>
      </c>
      <c r="K211" s="19">
        <v>176791</v>
      </c>
      <c r="L211" s="28">
        <v>45033</v>
      </c>
      <c r="M211" s="1" t="s">
        <v>1213</v>
      </c>
      <c r="N211" s="11" t="s">
        <v>1291</v>
      </c>
      <c r="P211" s="42">
        <f>VLOOKUP(I211,'[2]ITEM#'!A:D,4,0)</f>
        <v>-64.47</v>
      </c>
      <c r="R211" s="13">
        <f t="shared" si="3"/>
        <v>1</v>
      </c>
      <c r="S211" s="43"/>
      <c r="T211" s="11" t="s">
        <v>1289</v>
      </c>
      <c r="U211" s="60"/>
    </row>
    <row r="212" spans="1:21" ht="12.75" customHeight="1" x14ac:dyDescent="0.2">
      <c r="A212" s="1" t="s">
        <v>3757</v>
      </c>
      <c r="B212" s="1" t="s">
        <v>3783</v>
      </c>
      <c r="C212" s="18">
        <v>45030</v>
      </c>
      <c r="D212" s="27">
        <v>-70.23</v>
      </c>
      <c r="E212" s="27">
        <v>-15.1</v>
      </c>
      <c r="F212" s="27">
        <v>-55.13</v>
      </c>
      <c r="G212" s="18">
        <v>45030</v>
      </c>
      <c r="H212" s="1" t="s">
        <v>3758</v>
      </c>
      <c r="I212" s="19">
        <v>1339333</v>
      </c>
      <c r="J212" s="19" t="s">
        <v>1337</v>
      </c>
      <c r="K212" s="19">
        <v>176797</v>
      </c>
      <c r="L212" s="28">
        <v>45034</v>
      </c>
      <c r="M212" s="1" t="s">
        <v>1213</v>
      </c>
      <c r="N212" s="11" t="s">
        <v>1301</v>
      </c>
      <c r="P212" s="42">
        <f>VLOOKUP(I212,'[2]ITEM#'!A:D,4,0)</f>
        <v>-55.13</v>
      </c>
      <c r="R212" s="13">
        <f t="shared" si="3"/>
        <v>1</v>
      </c>
      <c r="S212" s="43"/>
      <c r="T212" s="11" t="s">
        <v>1289</v>
      </c>
      <c r="U212" s="60"/>
    </row>
    <row r="213" spans="1:21" ht="12.75" customHeight="1" x14ac:dyDescent="0.2">
      <c r="A213" s="1" t="s">
        <v>3757</v>
      </c>
      <c r="B213" s="1" t="s">
        <v>3784</v>
      </c>
      <c r="C213" s="18">
        <v>45031</v>
      </c>
      <c r="D213" s="27">
        <v>-39</v>
      </c>
      <c r="E213" s="27">
        <v>0</v>
      </c>
      <c r="F213" s="27">
        <v>-39</v>
      </c>
      <c r="G213" s="18">
        <v>45031</v>
      </c>
      <c r="H213" s="1" t="s">
        <v>3759</v>
      </c>
      <c r="I213" s="19">
        <v>1529946</v>
      </c>
      <c r="J213" s="19" t="s">
        <v>1306</v>
      </c>
      <c r="K213" s="19">
        <v>176797</v>
      </c>
      <c r="L213" s="28">
        <v>45034</v>
      </c>
      <c r="M213" s="1" t="s">
        <v>1213</v>
      </c>
      <c r="N213" s="11" t="s">
        <v>1291</v>
      </c>
      <c r="P213" s="42">
        <f>VLOOKUP(I213,'[2]ITEM#'!A:D,4,0)</f>
        <v>-39</v>
      </c>
      <c r="R213" s="13">
        <f t="shared" si="3"/>
        <v>1</v>
      </c>
      <c r="S213" s="43"/>
      <c r="T213" s="11" t="s">
        <v>1289</v>
      </c>
      <c r="U213" s="60"/>
    </row>
    <row r="214" spans="1:21" ht="12.75" customHeight="1" x14ac:dyDescent="0.2">
      <c r="A214" s="1" t="s">
        <v>3757</v>
      </c>
      <c r="B214" s="1" t="s">
        <v>3785</v>
      </c>
      <c r="C214" s="18">
        <v>45031</v>
      </c>
      <c r="D214" s="27">
        <v>-64.47</v>
      </c>
      <c r="E214" s="27">
        <v>0</v>
      </c>
      <c r="F214" s="27">
        <v>-64.47</v>
      </c>
      <c r="G214" s="18">
        <v>45031</v>
      </c>
      <c r="H214" s="1" t="s">
        <v>3760</v>
      </c>
      <c r="I214" s="19">
        <v>1585673</v>
      </c>
      <c r="J214" s="19" t="s">
        <v>1349</v>
      </c>
      <c r="K214" s="19">
        <v>176797</v>
      </c>
      <c r="L214" s="28">
        <v>45034</v>
      </c>
      <c r="M214" s="1" t="s">
        <v>1213</v>
      </c>
      <c r="N214" s="11" t="s">
        <v>1291</v>
      </c>
      <c r="P214" s="42">
        <f>VLOOKUP(I214,'[2]ITEM#'!A:D,4,0)</f>
        <v>-64.47</v>
      </c>
      <c r="R214" s="13">
        <f t="shared" si="3"/>
        <v>1</v>
      </c>
      <c r="S214" s="43"/>
      <c r="T214" s="11" t="s">
        <v>1289</v>
      </c>
      <c r="U214" s="60"/>
    </row>
    <row r="215" spans="1:21" ht="12.75" customHeight="1" x14ac:dyDescent="0.2">
      <c r="A215" s="1" t="s">
        <v>3757</v>
      </c>
      <c r="B215" s="1" t="s">
        <v>3786</v>
      </c>
      <c r="C215" s="18">
        <v>45030</v>
      </c>
      <c r="D215" s="27">
        <v>-386.82</v>
      </c>
      <c r="E215" s="27">
        <v>0</v>
      </c>
      <c r="F215" s="27">
        <v>-386.82</v>
      </c>
      <c r="G215" s="18">
        <v>45030</v>
      </c>
      <c r="H215" s="1" t="s">
        <v>3761</v>
      </c>
      <c r="I215" s="19">
        <v>1585793</v>
      </c>
      <c r="J215" s="19" t="s">
        <v>1323</v>
      </c>
      <c r="K215" s="19">
        <v>176797</v>
      </c>
      <c r="L215" s="28">
        <v>45034</v>
      </c>
      <c r="M215" s="1" t="s">
        <v>1213</v>
      </c>
      <c r="N215" s="11" t="s">
        <v>1291</v>
      </c>
      <c r="P215" s="42">
        <f>VLOOKUP(I215,'[2]ITEM#'!A:D,4,0)</f>
        <v>-64.47</v>
      </c>
      <c r="R215" s="13">
        <f t="shared" si="3"/>
        <v>6</v>
      </c>
      <c r="S215" s="43"/>
      <c r="T215" s="11" t="s">
        <v>1289</v>
      </c>
      <c r="U215" s="60"/>
    </row>
    <row r="216" spans="1:21" ht="12.75" customHeight="1" x14ac:dyDescent="0.2">
      <c r="A216" s="1" t="s">
        <v>3757</v>
      </c>
      <c r="B216" s="1" t="s">
        <v>3787</v>
      </c>
      <c r="C216" s="18">
        <v>45030</v>
      </c>
      <c r="D216" s="27">
        <v>-97.22</v>
      </c>
      <c r="E216" s="27">
        <v>-11.37</v>
      </c>
      <c r="F216" s="27">
        <v>-85.85</v>
      </c>
      <c r="G216" s="18">
        <v>45030</v>
      </c>
      <c r="H216" s="1" t="s">
        <v>3762</v>
      </c>
      <c r="I216" s="19">
        <v>1662421</v>
      </c>
      <c r="J216" s="19" t="s">
        <v>1300</v>
      </c>
      <c r="K216" s="19">
        <v>176797</v>
      </c>
      <c r="L216" s="28">
        <v>45034</v>
      </c>
      <c r="M216" s="1" t="s">
        <v>1213</v>
      </c>
      <c r="N216" s="11" t="s">
        <v>1301</v>
      </c>
      <c r="P216" s="42">
        <f>VLOOKUP(I216,'[2]ITEM#'!A:D,4,0)</f>
        <v>-85.85</v>
      </c>
      <c r="R216" s="13">
        <f t="shared" si="3"/>
        <v>1</v>
      </c>
      <c r="S216" s="43"/>
      <c r="T216" s="11" t="s">
        <v>1289</v>
      </c>
      <c r="U216" s="60"/>
    </row>
    <row r="217" spans="1:21" ht="12.75" customHeight="1" x14ac:dyDescent="0.2">
      <c r="A217" s="1" t="s">
        <v>3757</v>
      </c>
      <c r="B217" s="1" t="s">
        <v>3788</v>
      </c>
      <c r="C217" s="18">
        <v>45030</v>
      </c>
      <c r="D217" s="27">
        <v>-88.35</v>
      </c>
      <c r="E217" s="27">
        <v>-11</v>
      </c>
      <c r="F217" s="27">
        <v>-77.349999999999994</v>
      </c>
      <c r="G217" s="18">
        <v>45030</v>
      </c>
      <c r="H217" s="1" t="s">
        <v>3763</v>
      </c>
      <c r="I217" s="19">
        <v>1662420</v>
      </c>
      <c r="J217" s="19" t="s">
        <v>1318</v>
      </c>
      <c r="K217" s="19">
        <v>176797</v>
      </c>
      <c r="L217" s="28">
        <v>45034</v>
      </c>
      <c r="M217" s="1" t="s">
        <v>1213</v>
      </c>
      <c r="N217" s="11" t="s">
        <v>1301</v>
      </c>
      <c r="P217" s="42">
        <f>VLOOKUP(I217,'[2]ITEM#'!A:D,4,0)</f>
        <v>-77.349999999999994</v>
      </c>
      <c r="R217" s="13">
        <f t="shared" si="3"/>
        <v>1</v>
      </c>
      <c r="S217" s="43"/>
      <c r="T217" s="11" t="s">
        <v>1289</v>
      </c>
      <c r="U217" s="60"/>
    </row>
    <row r="218" spans="1:21" x14ac:dyDescent="0.2">
      <c r="A218" s="1" t="s">
        <v>3757</v>
      </c>
      <c r="B218" s="1" t="s">
        <v>3789</v>
      </c>
      <c r="C218" s="18">
        <v>45030</v>
      </c>
      <c r="D218" s="27">
        <v>-221.28</v>
      </c>
      <c r="E218" s="27">
        <v>-11.1</v>
      </c>
      <c r="F218" s="27">
        <v>-31.6</v>
      </c>
      <c r="G218" s="18">
        <v>45030</v>
      </c>
      <c r="H218" s="1" t="s">
        <v>3764</v>
      </c>
      <c r="I218" s="19">
        <v>1540784</v>
      </c>
      <c r="J218" s="19" t="s">
        <v>1297</v>
      </c>
      <c r="K218" s="19">
        <v>176797</v>
      </c>
      <c r="L218" s="28">
        <v>45034</v>
      </c>
      <c r="M218" s="1" t="s">
        <v>1213</v>
      </c>
      <c r="N218" s="11" t="s">
        <v>1298</v>
      </c>
      <c r="P218" s="42">
        <f>VLOOKUP(I218,'[2]ITEM#'!A:D,4,0)</f>
        <v>-31.6</v>
      </c>
      <c r="R218" s="13">
        <f t="shared" si="3"/>
        <v>1</v>
      </c>
      <c r="S218" s="43"/>
      <c r="T218" s="11" t="s">
        <v>1289</v>
      </c>
      <c r="U218" s="60"/>
    </row>
    <row r="219" spans="1:21" ht="12.75" customHeight="1" x14ac:dyDescent="0.2">
      <c r="A219" s="1" t="s">
        <v>3757</v>
      </c>
      <c r="B219" s="1" t="s">
        <v>3789</v>
      </c>
      <c r="C219" s="18">
        <v>45030</v>
      </c>
      <c r="D219" s="27"/>
      <c r="E219" s="27">
        <v>-9.93</v>
      </c>
      <c r="F219" s="27">
        <v>-28.15</v>
      </c>
      <c r="G219" s="18">
        <v>45030</v>
      </c>
      <c r="H219" s="1" t="s">
        <v>3764</v>
      </c>
      <c r="I219" s="19">
        <v>1593357</v>
      </c>
      <c r="J219" s="19" t="s">
        <v>1302</v>
      </c>
      <c r="K219" s="19">
        <v>176797</v>
      </c>
      <c r="L219" s="28">
        <v>45034</v>
      </c>
      <c r="M219" s="1" t="s">
        <v>1213</v>
      </c>
      <c r="N219" s="11" t="s">
        <v>1298</v>
      </c>
      <c r="P219" s="42">
        <f>VLOOKUP(I219,'[2]ITEM#'!A:D,4,0)</f>
        <v>-28.15</v>
      </c>
      <c r="R219" s="13">
        <f t="shared" si="3"/>
        <v>1</v>
      </c>
      <c r="S219" s="43"/>
      <c r="T219" s="11" t="s">
        <v>1289</v>
      </c>
      <c r="U219" s="60"/>
    </row>
    <row r="220" spans="1:21" ht="12.75" customHeight="1" x14ac:dyDescent="0.2">
      <c r="A220" s="1" t="s">
        <v>3757</v>
      </c>
      <c r="B220" s="1" t="s">
        <v>3789</v>
      </c>
      <c r="C220" s="18">
        <v>45030</v>
      </c>
      <c r="D220" s="27"/>
      <c r="E220" s="27">
        <v>-11.1</v>
      </c>
      <c r="F220" s="27">
        <v>-31.6</v>
      </c>
      <c r="G220" s="18">
        <v>45030</v>
      </c>
      <c r="H220" s="1" t="s">
        <v>3764</v>
      </c>
      <c r="I220" s="19">
        <v>1593358</v>
      </c>
      <c r="J220" s="19" t="s">
        <v>1322</v>
      </c>
      <c r="K220" s="19">
        <v>176797</v>
      </c>
      <c r="L220" s="28">
        <v>45034</v>
      </c>
      <c r="M220" s="1" t="s">
        <v>1213</v>
      </c>
      <c r="N220" s="11" t="s">
        <v>1298</v>
      </c>
      <c r="P220" s="42">
        <f>VLOOKUP(I220,'[2]ITEM#'!A:D,4,0)</f>
        <v>-31.6</v>
      </c>
      <c r="R220" s="13">
        <f t="shared" si="3"/>
        <v>1</v>
      </c>
      <c r="S220" s="43"/>
      <c r="T220" s="11" t="s">
        <v>1289</v>
      </c>
      <c r="U220" s="60"/>
    </row>
    <row r="221" spans="1:21" ht="12.75" customHeight="1" x14ac:dyDescent="0.2">
      <c r="A221" s="1" t="s">
        <v>3757</v>
      </c>
      <c r="B221" s="1" t="s">
        <v>3789</v>
      </c>
      <c r="C221" s="18">
        <v>45030</v>
      </c>
      <c r="D221" s="27"/>
      <c r="E221" s="27">
        <v>-11.37</v>
      </c>
      <c r="F221" s="27">
        <v>-85.85</v>
      </c>
      <c r="G221" s="18">
        <v>45030</v>
      </c>
      <c r="H221" s="1" t="s">
        <v>3764</v>
      </c>
      <c r="I221" s="19">
        <v>1662421</v>
      </c>
      <c r="J221" s="19" t="s">
        <v>1300</v>
      </c>
      <c r="K221" s="19">
        <v>176797</v>
      </c>
      <c r="L221" s="28">
        <v>45034</v>
      </c>
      <c r="M221" s="1" t="s">
        <v>1213</v>
      </c>
      <c r="N221" s="11" t="s">
        <v>1301</v>
      </c>
      <c r="P221" s="42">
        <f>VLOOKUP(I221,'[2]ITEM#'!A:D,4,0)</f>
        <v>-85.85</v>
      </c>
      <c r="R221" s="13">
        <f t="shared" si="3"/>
        <v>1</v>
      </c>
      <c r="S221" s="43"/>
      <c r="T221" s="11" t="s">
        <v>1289</v>
      </c>
      <c r="U221" s="60"/>
    </row>
    <row r="222" spans="1:21" ht="12.75" customHeight="1" x14ac:dyDescent="0.2">
      <c r="A222" s="1" t="s">
        <v>3757</v>
      </c>
      <c r="B222" s="1" t="s">
        <v>3790</v>
      </c>
      <c r="C222" s="18">
        <v>45030</v>
      </c>
      <c r="D222" s="27">
        <v>-42.07</v>
      </c>
      <c r="E222" s="27">
        <v>0</v>
      </c>
      <c r="F222" s="27">
        <v>-42.07</v>
      </c>
      <c r="G222" s="18">
        <v>45030</v>
      </c>
      <c r="H222" s="1" t="s">
        <v>3765</v>
      </c>
      <c r="I222" s="19">
        <v>1514691</v>
      </c>
      <c r="J222" s="19" t="s">
        <v>1293</v>
      </c>
      <c r="K222" s="19">
        <v>176797</v>
      </c>
      <c r="L222" s="28">
        <v>45034</v>
      </c>
      <c r="M222" s="1" t="s">
        <v>1213</v>
      </c>
      <c r="N222" s="11" t="s">
        <v>1291</v>
      </c>
      <c r="P222" s="42">
        <f>VLOOKUP(I222,'[2]ITEM#'!A:D,4,0)</f>
        <v>-42.07</v>
      </c>
      <c r="R222" s="13">
        <f t="shared" si="3"/>
        <v>1</v>
      </c>
      <c r="S222" s="43"/>
      <c r="T222" s="11" t="s">
        <v>1289</v>
      </c>
      <c r="U222" s="60"/>
    </row>
    <row r="223" spans="1:21" ht="12.75" customHeight="1" x14ac:dyDescent="0.2">
      <c r="A223" s="1" t="s">
        <v>3757</v>
      </c>
      <c r="B223" s="1" t="s">
        <v>3791</v>
      </c>
      <c r="C223" s="18">
        <v>45030</v>
      </c>
      <c r="D223" s="27">
        <v>-25.55</v>
      </c>
      <c r="E223" s="27">
        <v>0</v>
      </c>
      <c r="F223" s="27">
        <v>-25.55</v>
      </c>
      <c r="G223" s="18">
        <v>45030</v>
      </c>
      <c r="H223" s="1" t="s">
        <v>3766</v>
      </c>
      <c r="I223" s="19">
        <v>1516594</v>
      </c>
      <c r="J223" s="19" t="s">
        <v>1313</v>
      </c>
      <c r="K223" s="19">
        <v>176797</v>
      </c>
      <c r="L223" s="28">
        <v>45034</v>
      </c>
      <c r="M223" s="1" t="s">
        <v>1213</v>
      </c>
      <c r="N223" s="11" t="s">
        <v>1291</v>
      </c>
      <c r="P223" s="42">
        <f>VLOOKUP(I223,'[2]ITEM#'!A:D,4,0)</f>
        <v>-25.55</v>
      </c>
      <c r="R223" s="13">
        <f t="shared" si="3"/>
        <v>1</v>
      </c>
      <c r="S223" s="43"/>
      <c r="T223" s="11" t="s">
        <v>1289</v>
      </c>
      <c r="U223" s="60"/>
    </row>
    <row r="224" spans="1:21" ht="12.75" customHeight="1" x14ac:dyDescent="0.2">
      <c r="A224" s="1" t="s">
        <v>3757</v>
      </c>
      <c r="B224" s="1" t="s">
        <v>3792</v>
      </c>
      <c r="C224" s="18">
        <v>45030</v>
      </c>
      <c r="D224" s="27">
        <v>-64.47</v>
      </c>
      <c r="E224" s="27">
        <v>0</v>
      </c>
      <c r="F224" s="27">
        <v>-64.47</v>
      </c>
      <c r="G224" s="18">
        <v>45030</v>
      </c>
      <c r="H224" s="1" t="s">
        <v>3767</v>
      </c>
      <c r="I224" s="19">
        <v>1585793</v>
      </c>
      <c r="J224" s="19" t="s">
        <v>1323</v>
      </c>
      <c r="K224" s="19">
        <v>176797</v>
      </c>
      <c r="L224" s="28">
        <v>45034</v>
      </c>
      <c r="M224" s="1" t="s">
        <v>1213</v>
      </c>
      <c r="N224" s="11" t="s">
        <v>1291</v>
      </c>
      <c r="P224" s="42">
        <f>VLOOKUP(I224,'[2]ITEM#'!A:D,4,0)</f>
        <v>-64.47</v>
      </c>
      <c r="R224" s="13">
        <f t="shared" si="3"/>
        <v>1</v>
      </c>
      <c r="S224" s="43"/>
      <c r="T224" s="11" t="s">
        <v>1289</v>
      </c>
      <c r="U224" s="60"/>
    </row>
    <row r="225" spans="1:21" ht="12.75" customHeight="1" x14ac:dyDescent="0.2">
      <c r="A225" s="1" t="s">
        <v>3757</v>
      </c>
      <c r="B225" s="1" t="s">
        <v>3793</v>
      </c>
      <c r="C225" s="18">
        <v>45030</v>
      </c>
      <c r="D225" s="27">
        <v>-97.22</v>
      </c>
      <c r="E225" s="27">
        <v>-11.37</v>
      </c>
      <c r="F225" s="27">
        <v>-85.85</v>
      </c>
      <c r="G225" s="18">
        <v>45030</v>
      </c>
      <c r="H225" s="1" t="s">
        <v>3768</v>
      </c>
      <c r="I225" s="19">
        <v>1662422</v>
      </c>
      <c r="J225" s="19" t="s">
        <v>1327</v>
      </c>
      <c r="K225" s="19">
        <v>176797</v>
      </c>
      <c r="L225" s="28">
        <v>45034</v>
      </c>
      <c r="M225" s="1" t="s">
        <v>1213</v>
      </c>
      <c r="N225" s="11" t="s">
        <v>1301</v>
      </c>
      <c r="P225" s="42">
        <f>VLOOKUP(I225,'[2]ITEM#'!A:D,4,0)</f>
        <v>-85.85</v>
      </c>
      <c r="R225" s="13">
        <f t="shared" si="3"/>
        <v>1</v>
      </c>
      <c r="S225" s="43"/>
      <c r="T225" s="11" t="s">
        <v>1289</v>
      </c>
      <c r="U225" s="60"/>
    </row>
    <row r="226" spans="1:21" ht="12.75" customHeight="1" x14ac:dyDescent="0.2">
      <c r="A226" s="1" t="s">
        <v>3757</v>
      </c>
      <c r="B226" s="1" t="s">
        <v>3794</v>
      </c>
      <c r="C226" s="18">
        <v>45030</v>
      </c>
      <c r="D226" s="27">
        <v>-88.35</v>
      </c>
      <c r="E226" s="27">
        <v>-11</v>
      </c>
      <c r="F226" s="27">
        <v>-77.349999999999994</v>
      </c>
      <c r="G226" s="18">
        <v>45030</v>
      </c>
      <c r="H226" s="1" t="s">
        <v>3769</v>
      </c>
      <c r="I226" s="19">
        <v>1662420</v>
      </c>
      <c r="J226" s="19" t="s">
        <v>1318</v>
      </c>
      <c r="K226" s="19">
        <v>176797</v>
      </c>
      <c r="L226" s="28">
        <v>45034</v>
      </c>
      <c r="M226" s="1" t="s">
        <v>1213</v>
      </c>
      <c r="N226" s="11" t="s">
        <v>1301</v>
      </c>
      <c r="P226" s="42">
        <f>VLOOKUP(I226,'[2]ITEM#'!A:D,4,0)</f>
        <v>-77.349999999999994</v>
      </c>
      <c r="R226" s="13">
        <f t="shared" si="3"/>
        <v>1</v>
      </c>
      <c r="S226" s="43"/>
      <c r="T226" s="11" t="s">
        <v>1289</v>
      </c>
      <c r="U226" s="60"/>
    </row>
    <row r="227" spans="1:21" ht="12.75" customHeight="1" x14ac:dyDescent="0.2">
      <c r="A227" s="1" t="s">
        <v>3757</v>
      </c>
      <c r="B227" s="1" t="s">
        <v>3795</v>
      </c>
      <c r="C227" s="18">
        <v>45030</v>
      </c>
      <c r="D227" s="27">
        <v>-39</v>
      </c>
      <c r="E227" s="27">
        <v>0</v>
      </c>
      <c r="F227" s="27">
        <v>-39</v>
      </c>
      <c r="G227" s="18">
        <v>45030</v>
      </c>
      <c r="H227" s="1" t="s">
        <v>3770</v>
      </c>
      <c r="I227" s="19">
        <v>1529946</v>
      </c>
      <c r="J227" s="19" t="s">
        <v>1306</v>
      </c>
      <c r="K227" s="19">
        <v>176797</v>
      </c>
      <c r="L227" s="28">
        <v>45034</v>
      </c>
      <c r="M227" s="1" t="s">
        <v>1213</v>
      </c>
      <c r="N227" s="11" t="s">
        <v>1291</v>
      </c>
      <c r="P227" s="42">
        <f>VLOOKUP(I227,'[2]ITEM#'!A:D,4,0)</f>
        <v>-39</v>
      </c>
      <c r="R227" s="13">
        <f t="shared" si="3"/>
        <v>1</v>
      </c>
      <c r="S227" s="43"/>
      <c r="T227" s="11" t="s">
        <v>1289</v>
      </c>
      <c r="U227" s="60"/>
    </row>
    <row r="228" spans="1:21" ht="12.75" customHeight="1" x14ac:dyDescent="0.2">
      <c r="A228" s="1" t="s">
        <v>3757</v>
      </c>
      <c r="B228" s="1" t="s">
        <v>3795</v>
      </c>
      <c r="C228" s="18">
        <v>45030</v>
      </c>
      <c r="D228" s="27">
        <v>-64.47</v>
      </c>
      <c r="E228" s="27">
        <v>0</v>
      </c>
      <c r="F228" s="27">
        <v>-64.47</v>
      </c>
      <c r="G228" s="18">
        <v>45030</v>
      </c>
      <c r="H228" s="1" t="s">
        <v>3770</v>
      </c>
      <c r="I228" s="19">
        <v>1585793</v>
      </c>
      <c r="J228" s="19" t="s">
        <v>1323</v>
      </c>
      <c r="K228" s="19">
        <v>176797</v>
      </c>
      <c r="L228" s="28">
        <v>45034</v>
      </c>
      <c r="M228" s="1" t="s">
        <v>1213</v>
      </c>
      <c r="N228" s="11" t="s">
        <v>1291</v>
      </c>
      <c r="P228" s="42">
        <f>VLOOKUP(I228,'[2]ITEM#'!A:D,4,0)</f>
        <v>-64.47</v>
      </c>
      <c r="R228" s="13">
        <f t="shared" si="3"/>
        <v>1</v>
      </c>
      <c r="S228" s="43"/>
      <c r="T228" s="11" t="s">
        <v>1289</v>
      </c>
      <c r="U228" s="60"/>
    </row>
    <row r="229" spans="1:21" x14ac:dyDescent="0.2">
      <c r="A229" s="1" t="s">
        <v>3757</v>
      </c>
      <c r="B229" s="1" t="s">
        <v>3796</v>
      </c>
      <c r="C229" s="18">
        <v>45030</v>
      </c>
      <c r="D229" s="27">
        <v>-185.57</v>
      </c>
      <c r="E229" s="27">
        <v>-11</v>
      </c>
      <c r="F229" s="27">
        <v>-77.349999999999994</v>
      </c>
      <c r="G229" s="18">
        <v>45030</v>
      </c>
      <c r="H229" s="1" t="s">
        <v>3771</v>
      </c>
      <c r="I229" s="19">
        <v>1662420</v>
      </c>
      <c r="J229" s="19" t="s">
        <v>1318</v>
      </c>
      <c r="K229" s="19">
        <v>176797</v>
      </c>
      <c r="L229" s="28">
        <v>45034</v>
      </c>
      <c r="M229" s="1" t="s">
        <v>1213</v>
      </c>
      <c r="N229" s="11" t="s">
        <v>1301</v>
      </c>
      <c r="P229" s="42">
        <f>VLOOKUP(I229,'[2]ITEM#'!A:D,4,0)</f>
        <v>-77.349999999999994</v>
      </c>
      <c r="R229" s="13">
        <f t="shared" si="3"/>
        <v>1</v>
      </c>
      <c r="S229" s="43"/>
      <c r="T229" s="11" t="s">
        <v>1289</v>
      </c>
      <c r="U229" s="60"/>
    </row>
    <row r="230" spans="1:21" ht="12.75" customHeight="1" x14ac:dyDescent="0.2">
      <c r="A230" s="1" t="s">
        <v>3757</v>
      </c>
      <c r="B230" s="1" t="s">
        <v>3796</v>
      </c>
      <c r="C230" s="18">
        <v>45030</v>
      </c>
      <c r="D230" s="27"/>
      <c r="E230" s="27">
        <v>-11.37</v>
      </c>
      <c r="F230" s="27">
        <v>-85.85</v>
      </c>
      <c r="G230" s="18">
        <v>45030</v>
      </c>
      <c r="H230" s="1" t="s">
        <v>3771</v>
      </c>
      <c r="I230" s="19">
        <v>1662421</v>
      </c>
      <c r="J230" s="19" t="s">
        <v>1300</v>
      </c>
      <c r="K230" s="19">
        <v>176797</v>
      </c>
      <c r="L230" s="28">
        <v>45034</v>
      </c>
      <c r="M230" s="1" t="s">
        <v>1213</v>
      </c>
      <c r="N230" s="11" t="s">
        <v>1301</v>
      </c>
      <c r="P230" s="42">
        <f>VLOOKUP(I230,'[2]ITEM#'!A:D,4,0)</f>
        <v>-85.85</v>
      </c>
      <c r="R230" s="13">
        <f t="shared" si="3"/>
        <v>1</v>
      </c>
      <c r="S230" s="43"/>
      <c r="T230" s="11" t="s">
        <v>1289</v>
      </c>
      <c r="U230" s="60"/>
    </row>
    <row r="231" spans="1:21" ht="12.75" customHeight="1" x14ac:dyDescent="0.2">
      <c r="A231" s="1" t="s">
        <v>3757</v>
      </c>
      <c r="B231" s="1" t="s">
        <v>3797</v>
      </c>
      <c r="C231" s="18">
        <v>45030</v>
      </c>
      <c r="D231" s="27">
        <v>-556.71</v>
      </c>
      <c r="E231" s="27">
        <v>-33.000000000000007</v>
      </c>
      <c r="F231" s="27">
        <v>-232.05</v>
      </c>
      <c r="G231" s="18">
        <v>45030</v>
      </c>
      <c r="H231" s="1" t="s">
        <v>3772</v>
      </c>
      <c r="I231" s="19">
        <v>1662420</v>
      </c>
      <c r="J231" s="19" t="s">
        <v>1318</v>
      </c>
      <c r="K231" s="19">
        <v>176797</v>
      </c>
      <c r="L231" s="28">
        <v>45034</v>
      </c>
      <c r="M231" s="1" t="s">
        <v>1213</v>
      </c>
      <c r="N231" s="11" t="s">
        <v>1301</v>
      </c>
      <c r="P231" s="42">
        <f>VLOOKUP(I231,'[2]ITEM#'!A:D,4,0)</f>
        <v>-77.349999999999994</v>
      </c>
      <c r="R231" s="13">
        <f t="shared" si="3"/>
        <v>3.0000000000000004</v>
      </c>
      <c r="S231" s="43"/>
      <c r="T231" s="11" t="s">
        <v>1289</v>
      </c>
      <c r="U231" s="60"/>
    </row>
    <row r="232" spans="1:21" ht="12.75" customHeight="1" x14ac:dyDescent="0.2">
      <c r="A232" s="1" t="s">
        <v>3757</v>
      </c>
      <c r="B232" s="1" t="s">
        <v>3797</v>
      </c>
      <c r="C232" s="18">
        <v>45030</v>
      </c>
      <c r="D232" s="27"/>
      <c r="E232" s="27">
        <v>-34.11</v>
      </c>
      <c r="F232" s="27">
        <v>-257.55</v>
      </c>
      <c r="G232" s="18">
        <v>45030</v>
      </c>
      <c r="H232" s="1" t="s">
        <v>3772</v>
      </c>
      <c r="I232" s="19">
        <v>1662421</v>
      </c>
      <c r="J232" s="19" t="s">
        <v>1300</v>
      </c>
      <c r="K232" s="19">
        <v>176797</v>
      </c>
      <c r="L232" s="28">
        <v>45034</v>
      </c>
      <c r="M232" s="1" t="s">
        <v>1213</v>
      </c>
      <c r="N232" s="11" t="s">
        <v>1301</v>
      </c>
      <c r="P232" s="42">
        <f>VLOOKUP(I232,'[2]ITEM#'!A:D,4,0)</f>
        <v>-85.85</v>
      </c>
      <c r="R232" s="13">
        <f t="shared" si="3"/>
        <v>3.0000000000000004</v>
      </c>
      <c r="S232" s="43"/>
      <c r="T232" s="11" t="s">
        <v>1289</v>
      </c>
      <c r="U232" s="60"/>
    </row>
    <row r="233" spans="1:21" ht="12.75" customHeight="1" x14ac:dyDescent="0.2">
      <c r="A233" s="1" t="s">
        <v>3757</v>
      </c>
      <c r="B233" s="1" t="s">
        <v>3798</v>
      </c>
      <c r="C233" s="18">
        <v>45030</v>
      </c>
      <c r="D233" s="27">
        <v>-25.55</v>
      </c>
      <c r="E233" s="27">
        <v>0</v>
      </c>
      <c r="F233" s="27">
        <v>-25.55</v>
      </c>
      <c r="G233" s="18">
        <v>45030</v>
      </c>
      <c r="H233" s="1" t="s">
        <v>3773</v>
      </c>
      <c r="I233" s="19">
        <v>1516597</v>
      </c>
      <c r="J233" s="19" t="s">
        <v>1303</v>
      </c>
      <c r="K233" s="19">
        <v>176797</v>
      </c>
      <c r="L233" s="28">
        <v>45034</v>
      </c>
      <c r="M233" s="1" t="s">
        <v>1213</v>
      </c>
      <c r="N233" s="11" t="s">
        <v>1291</v>
      </c>
      <c r="P233" s="42">
        <f>VLOOKUP(I233,'[2]ITEM#'!A:D,4,0)</f>
        <v>-25.55</v>
      </c>
      <c r="R233" s="13">
        <f t="shared" si="3"/>
        <v>1</v>
      </c>
      <c r="S233" s="43"/>
      <c r="T233" s="11" t="s">
        <v>1289</v>
      </c>
      <c r="U233" s="60"/>
    </row>
    <row r="234" spans="1:21" ht="12.75" customHeight="1" x14ac:dyDescent="0.2">
      <c r="A234" s="1" t="s">
        <v>3757</v>
      </c>
      <c r="B234" s="1" t="s">
        <v>3798</v>
      </c>
      <c r="C234" s="18">
        <v>45030</v>
      </c>
      <c r="D234" s="27">
        <v>-22.78</v>
      </c>
      <c r="E234" s="27">
        <v>0</v>
      </c>
      <c r="F234" s="27">
        <v>-22.78</v>
      </c>
      <c r="G234" s="18">
        <v>45030</v>
      </c>
      <c r="H234" s="1" t="s">
        <v>3773</v>
      </c>
      <c r="I234" s="19">
        <v>1529944</v>
      </c>
      <c r="J234" s="19" t="s">
        <v>1330</v>
      </c>
      <c r="K234" s="19">
        <v>176797</v>
      </c>
      <c r="L234" s="28">
        <v>45034</v>
      </c>
      <c r="M234" s="1" t="s">
        <v>1213</v>
      </c>
      <c r="N234" s="11" t="s">
        <v>1291</v>
      </c>
      <c r="P234" s="42">
        <f>VLOOKUP(I234,'[2]ITEM#'!A:D,4,0)</f>
        <v>-22.78</v>
      </c>
      <c r="R234" s="13">
        <f t="shared" si="3"/>
        <v>1</v>
      </c>
      <c r="S234" s="43"/>
      <c r="T234" s="11" t="s">
        <v>1289</v>
      </c>
      <c r="U234" s="60"/>
    </row>
    <row r="235" spans="1:21" ht="12.75" customHeight="1" x14ac:dyDescent="0.2">
      <c r="A235" s="1" t="s">
        <v>3757</v>
      </c>
      <c r="B235" s="1" t="s">
        <v>3798</v>
      </c>
      <c r="C235" s="18">
        <v>45030</v>
      </c>
      <c r="D235" s="27">
        <v>-117</v>
      </c>
      <c r="E235" s="27">
        <v>0</v>
      </c>
      <c r="F235" s="27">
        <v>-117</v>
      </c>
      <c r="G235" s="18">
        <v>45030</v>
      </c>
      <c r="H235" s="1" t="s">
        <v>3773</v>
      </c>
      <c r="I235" s="19">
        <v>1529946</v>
      </c>
      <c r="J235" s="19" t="s">
        <v>1306</v>
      </c>
      <c r="K235" s="19">
        <v>176797</v>
      </c>
      <c r="L235" s="28">
        <v>45034</v>
      </c>
      <c r="M235" s="1" t="s">
        <v>1213</v>
      </c>
      <c r="N235" s="11" t="s">
        <v>1291</v>
      </c>
      <c r="P235" s="42">
        <f>VLOOKUP(I235,'[2]ITEM#'!A:D,4,0)</f>
        <v>-39</v>
      </c>
      <c r="R235" s="13">
        <f t="shared" si="3"/>
        <v>3</v>
      </c>
      <c r="S235" s="43"/>
      <c r="T235" s="11" t="s">
        <v>1289</v>
      </c>
      <c r="U235" s="60"/>
    </row>
    <row r="236" spans="1:21" ht="12.75" customHeight="1" x14ac:dyDescent="0.2">
      <c r="A236" s="1" t="s">
        <v>3757</v>
      </c>
      <c r="B236" s="1" t="s">
        <v>3798</v>
      </c>
      <c r="C236" s="18">
        <v>45030</v>
      </c>
      <c r="D236" s="27">
        <v>-39</v>
      </c>
      <c r="E236" s="27">
        <v>0</v>
      </c>
      <c r="F236" s="27">
        <v>-39</v>
      </c>
      <c r="G236" s="18">
        <v>45030</v>
      </c>
      <c r="H236" s="1" t="s">
        <v>3773</v>
      </c>
      <c r="I236" s="19">
        <v>1529947</v>
      </c>
      <c r="J236" s="19" t="s">
        <v>1294</v>
      </c>
      <c r="K236" s="19">
        <v>176797</v>
      </c>
      <c r="L236" s="28">
        <v>45034</v>
      </c>
      <c r="M236" s="1" t="s">
        <v>1213</v>
      </c>
      <c r="N236" s="11" t="s">
        <v>1291</v>
      </c>
      <c r="P236" s="42">
        <f>VLOOKUP(I236,'[2]ITEM#'!A:D,4,0)</f>
        <v>-39</v>
      </c>
      <c r="R236" s="13">
        <f t="shared" si="3"/>
        <v>1</v>
      </c>
      <c r="S236" s="43"/>
      <c r="T236" s="11" t="s">
        <v>1289</v>
      </c>
      <c r="U236" s="60"/>
    </row>
    <row r="237" spans="1:21" ht="12.75" customHeight="1" x14ac:dyDescent="0.2">
      <c r="A237" s="1" t="s">
        <v>3757</v>
      </c>
      <c r="B237" s="1" t="s">
        <v>3798</v>
      </c>
      <c r="C237" s="18">
        <v>45030</v>
      </c>
      <c r="D237" s="27">
        <v>-64.47</v>
      </c>
      <c r="E237" s="27">
        <v>0</v>
      </c>
      <c r="F237" s="27">
        <v>-64.47</v>
      </c>
      <c r="G237" s="18">
        <v>45030</v>
      </c>
      <c r="H237" s="1" t="s">
        <v>3773</v>
      </c>
      <c r="I237" s="19">
        <v>1585797</v>
      </c>
      <c r="J237" s="19" t="s">
        <v>1305</v>
      </c>
      <c r="K237" s="19">
        <v>176797</v>
      </c>
      <c r="L237" s="28">
        <v>45034</v>
      </c>
      <c r="M237" s="1" t="s">
        <v>1213</v>
      </c>
      <c r="N237" s="11" t="s">
        <v>1291</v>
      </c>
      <c r="P237" s="42">
        <f>VLOOKUP(I237,'[2]ITEM#'!A:D,4,0)</f>
        <v>-64.47</v>
      </c>
      <c r="R237" s="13">
        <f t="shared" si="3"/>
        <v>1</v>
      </c>
      <c r="S237" s="43"/>
      <c r="T237" s="11" t="s">
        <v>1289</v>
      </c>
      <c r="U237" s="60"/>
    </row>
    <row r="238" spans="1:21" ht="12.75" customHeight="1" x14ac:dyDescent="0.2">
      <c r="A238" s="1" t="s">
        <v>3757</v>
      </c>
      <c r="B238" s="1" t="s">
        <v>3798</v>
      </c>
      <c r="C238" s="18">
        <v>45030</v>
      </c>
      <c r="D238" s="27">
        <v>-141.24</v>
      </c>
      <c r="E238" s="27">
        <v>0</v>
      </c>
      <c r="F238" s="27">
        <v>-141.24</v>
      </c>
      <c r="G238" s="18">
        <v>45030</v>
      </c>
      <c r="H238" s="1" t="s">
        <v>3773</v>
      </c>
      <c r="I238" s="19">
        <v>1585901</v>
      </c>
      <c r="J238" s="19" t="s">
        <v>1347</v>
      </c>
      <c r="K238" s="19">
        <v>176797</v>
      </c>
      <c r="L238" s="28">
        <v>45034</v>
      </c>
      <c r="M238" s="1" t="s">
        <v>1213</v>
      </c>
      <c r="N238" s="11" t="s">
        <v>1291</v>
      </c>
      <c r="P238" s="42">
        <f>VLOOKUP(I238,'[2]ITEM#'!A:D,4,0)</f>
        <v>-70.62</v>
      </c>
      <c r="R238" s="13">
        <f t="shared" si="3"/>
        <v>2</v>
      </c>
      <c r="S238" s="43"/>
      <c r="T238" s="11" t="s">
        <v>1289</v>
      </c>
      <c r="U238" s="60"/>
    </row>
    <row r="239" spans="1:21" ht="12.75" customHeight="1" x14ac:dyDescent="0.2">
      <c r="A239" s="1" t="s">
        <v>3799</v>
      </c>
      <c r="B239" s="1" t="s">
        <v>3824</v>
      </c>
      <c r="C239" s="18">
        <v>45033</v>
      </c>
      <c r="D239" s="27">
        <v>-25.55</v>
      </c>
      <c r="E239" s="27">
        <v>0</v>
      </c>
      <c r="F239" s="27">
        <v>-25.55</v>
      </c>
      <c r="G239" s="18">
        <v>45033</v>
      </c>
      <c r="H239" s="1" t="s">
        <v>3800</v>
      </c>
      <c r="I239" s="19">
        <v>1516592</v>
      </c>
      <c r="J239" s="19" t="s">
        <v>1299</v>
      </c>
      <c r="K239" s="19">
        <v>176981</v>
      </c>
      <c r="L239" s="28">
        <v>45035</v>
      </c>
      <c r="M239" s="1" t="s">
        <v>1213</v>
      </c>
      <c r="N239" s="11" t="s">
        <v>1291</v>
      </c>
      <c r="P239" s="42">
        <f>VLOOKUP(I239,'[2]ITEM#'!A:D,4,0)</f>
        <v>-25.55</v>
      </c>
      <c r="R239" s="13">
        <f t="shared" si="3"/>
        <v>1</v>
      </c>
      <c r="S239" s="43"/>
      <c r="T239" s="11" t="s">
        <v>1289</v>
      </c>
      <c r="U239" s="60"/>
    </row>
    <row r="240" spans="1:21" ht="12.75" customHeight="1" x14ac:dyDescent="0.2">
      <c r="A240" s="1" t="s">
        <v>3799</v>
      </c>
      <c r="B240" s="1" t="s">
        <v>3825</v>
      </c>
      <c r="C240" s="18">
        <v>45033</v>
      </c>
      <c r="D240" s="27">
        <v>-70.62</v>
      </c>
      <c r="E240" s="27">
        <v>0</v>
      </c>
      <c r="F240" s="27">
        <v>-70.62</v>
      </c>
      <c r="G240" s="18">
        <v>45033</v>
      </c>
      <c r="H240" s="1" t="s">
        <v>3801</v>
      </c>
      <c r="I240" s="19">
        <v>1585900</v>
      </c>
      <c r="J240" s="19" t="s">
        <v>1320</v>
      </c>
      <c r="K240" s="19">
        <v>176981</v>
      </c>
      <c r="L240" s="28">
        <v>45035</v>
      </c>
      <c r="M240" s="1" t="s">
        <v>1213</v>
      </c>
      <c r="N240" s="11" t="s">
        <v>1291</v>
      </c>
      <c r="P240" s="42">
        <f>VLOOKUP(I240,'[2]ITEM#'!A:D,4,0)</f>
        <v>-70.62</v>
      </c>
      <c r="R240" s="13">
        <f t="shared" si="3"/>
        <v>1</v>
      </c>
      <c r="S240" s="43"/>
      <c r="T240" s="11" t="s">
        <v>1289</v>
      </c>
      <c r="U240" s="60"/>
    </row>
    <row r="241" spans="1:21" ht="12.75" customHeight="1" x14ac:dyDescent="0.2">
      <c r="A241" s="1" t="s">
        <v>3799</v>
      </c>
      <c r="B241" s="1" t="s">
        <v>3826</v>
      </c>
      <c r="C241" s="18">
        <v>45033</v>
      </c>
      <c r="D241" s="27">
        <v>-64.47</v>
      </c>
      <c r="E241" s="27">
        <v>0</v>
      </c>
      <c r="F241" s="27">
        <v>-64.47</v>
      </c>
      <c r="G241" s="18">
        <v>45033</v>
      </c>
      <c r="H241" s="1" t="s">
        <v>3802</v>
      </c>
      <c r="I241" s="19">
        <v>1585796</v>
      </c>
      <c r="J241" s="19" t="s">
        <v>1309</v>
      </c>
      <c r="K241" s="19">
        <v>176981</v>
      </c>
      <c r="L241" s="28">
        <v>45035</v>
      </c>
      <c r="M241" s="1" t="s">
        <v>1213</v>
      </c>
      <c r="N241" s="11" t="s">
        <v>1291</v>
      </c>
      <c r="P241" s="42">
        <f>VLOOKUP(I241,'[2]ITEM#'!A:D,4,0)</f>
        <v>-64.47</v>
      </c>
      <c r="R241" s="13">
        <f t="shared" si="3"/>
        <v>1</v>
      </c>
      <c r="S241" s="43"/>
      <c r="T241" s="11" t="s">
        <v>1289</v>
      </c>
      <c r="U241" s="60"/>
    </row>
    <row r="242" spans="1:21" ht="12.75" customHeight="1" x14ac:dyDescent="0.2">
      <c r="A242" s="1" t="s">
        <v>3799</v>
      </c>
      <c r="B242" s="1" t="s">
        <v>3827</v>
      </c>
      <c r="C242" s="18">
        <v>45033</v>
      </c>
      <c r="D242" s="27">
        <v>-39</v>
      </c>
      <c r="E242" s="27">
        <v>0</v>
      </c>
      <c r="F242" s="27">
        <v>-39</v>
      </c>
      <c r="G242" s="18">
        <v>45033</v>
      </c>
      <c r="H242" s="1" t="s">
        <v>3803</v>
      </c>
      <c r="I242" s="19">
        <v>1529947</v>
      </c>
      <c r="J242" s="19" t="s">
        <v>1294</v>
      </c>
      <c r="K242" s="19">
        <v>176981</v>
      </c>
      <c r="L242" s="28">
        <v>45035</v>
      </c>
      <c r="M242" s="1" t="s">
        <v>1213</v>
      </c>
      <c r="N242" s="11" t="s">
        <v>1291</v>
      </c>
      <c r="P242" s="42">
        <f>VLOOKUP(I242,'[2]ITEM#'!A:D,4,0)</f>
        <v>-39</v>
      </c>
      <c r="R242" s="13">
        <f t="shared" si="3"/>
        <v>1</v>
      </c>
      <c r="S242" s="43"/>
      <c r="T242" s="11" t="s">
        <v>1289</v>
      </c>
      <c r="U242" s="60"/>
    </row>
    <row r="243" spans="1:21" ht="12.75" customHeight="1" x14ac:dyDescent="0.2">
      <c r="A243" s="1" t="s">
        <v>3799</v>
      </c>
      <c r="B243" s="1" t="s">
        <v>3828</v>
      </c>
      <c r="C243" s="18">
        <v>45033</v>
      </c>
      <c r="D243" s="27">
        <v>-64.47</v>
      </c>
      <c r="E243" s="27">
        <v>0</v>
      </c>
      <c r="F243" s="27">
        <v>-64.47</v>
      </c>
      <c r="G243" s="18">
        <v>45033</v>
      </c>
      <c r="H243" s="1" t="s">
        <v>3804</v>
      </c>
      <c r="I243" s="19">
        <v>1585793</v>
      </c>
      <c r="J243" s="19" t="s">
        <v>1323</v>
      </c>
      <c r="K243" s="19">
        <v>176981</v>
      </c>
      <c r="L243" s="28">
        <v>45035</v>
      </c>
      <c r="M243" s="1" t="s">
        <v>1213</v>
      </c>
      <c r="N243" s="11" t="s">
        <v>1291</v>
      </c>
      <c r="P243" s="42">
        <f>VLOOKUP(I243,'[2]ITEM#'!A:D,4,0)</f>
        <v>-64.47</v>
      </c>
      <c r="R243" s="13">
        <f t="shared" si="3"/>
        <v>1</v>
      </c>
      <c r="S243" s="43"/>
      <c r="T243" s="11" t="s">
        <v>1289</v>
      </c>
      <c r="U243" s="60"/>
    </row>
    <row r="244" spans="1:21" ht="12.75" customHeight="1" x14ac:dyDescent="0.2">
      <c r="A244" s="1" t="s">
        <v>3799</v>
      </c>
      <c r="B244" s="1" t="s">
        <v>3829</v>
      </c>
      <c r="C244" s="18">
        <v>45033</v>
      </c>
      <c r="D244" s="27">
        <v>-39</v>
      </c>
      <c r="E244" s="27">
        <v>0</v>
      </c>
      <c r="F244" s="27">
        <v>-39</v>
      </c>
      <c r="G244" s="18">
        <v>45033</v>
      </c>
      <c r="H244" s="1" t="s">
        <v>3805</v>
      </c>
      <c r="I244" s="19">
        <v>1529947</v>
      </c>
      <c r="J244" s="19" t="s">
        <v>1294</v>
      </c>
      <c r="K244" s="19">
        <v>176981</v>
      </c>
      <c r="L244" s="28">
        <v>45035</v>
      </c>
      <c r="M244" s="1" t="s">
        <v>1213</v>
      </c>
      <c r="N244" s="11" t="s">
        <v>1291</v>
      </c>
      <c r="P244" s="42">
        <f>VLOOKUP(I244,'[2]ITEM#'!A:D,4,0)</f>
        <v>-39</v>
      </c>
      <c r="R244" s="13">
        <f t="shared" si="3"/>
        <v>1</v>
      </c>
      <c r="S244" s="43"/>
      <c r="T244" s="11" t="s">
        <v>1289</v>
      </c>
      <c r="U244" s="60"/>
    </row>
    <row r="245" spans="1:21" ht="12.75" customHeight="1" x14ac:dyDescent="0.2">
      <c r="A245" s="1" t="s">
        <v>3799</v>
      </c>
      <c r="B245" s="1" t="s">
        <v>3830</v>
      </c>
      <c r="C245" s="18">
        <v>45033</v>
      </c>
      <c r="D245" s="27">
        <v>-39</v>
      </c>
      <c r="E245" s="27">
        <v>0</v>
      </c>
      <c r="F245" s="27">
        <v>-39</v>
      </c>
      <c r="G245" s="18">
        <v>45033</v>
      </c>
      <c r="H245" s="1" t="s">
        <v>3806</v>
      </c>
      <c r="I245" s="19">
        <v>1529947</v>
      </c>
      <c r="J245" s="19" t="s">
        <v>1294</v>
      </c>
      <c r="K245" s="19">
        <v>176981</v>
      </c>
      <c r="L245" s="28">
        <v>45035</v>
      </c>
      <c r="M245" s="1" t="s">
        <v>1213</v>
      </c>
      <c r="N245" s="11" t="s">
        <v>1291</v>
      </c>
      <c r="P245" s="42">
        <f>VLOOKUP(I245,'[2]ITEM#'!A:D,4,0)</f>
        <v>-39</v>
      </c>
      <c r="R245" s="13">
        <f t="shared" si="3"/>
        <v>1</v>
      </c>
      <c r="S245" s="43"/>
      <c r="T245" s="11" t="s">
        <v>1289</v>
      </c>
      <c r="U245" s="60"/>
    </row>
    <row r="246" spans="1:21" ht="12.75" customHeight="1" x14ac:dyDescent="0.2">
      <c r="A246" s="1" t="s">
        <v>3799</v>
      </c>
      <c r="B246" s="1" t="s">
        <v>3831</v>
      </c>
      <c r="C246" s="18">
        <v>45033</v>
      </c>
      <c r="D246" s="27">
        <v>-70.62</v>
      </c>
      <c r="E246" s="27">
        <v>0</v>
      </c>
      <c r="F246" s="27">
        <v>-70.62</v>
      </c>
      <c r="G246" s="18">
        <v>45033</v>
      </c>
      <c r="H246" s="1" t="s">
        <v>3807</v>
      </c>
      <c r="I246" s="19">
        <v>1585900</v>
      </c>
      <c r="J246" s="19" t="s">
        <v>1320</v>
      </c>
      <c r="K246" s="19">
        <v>176981</v>
      </c>
      <c r="L246" s="28">
        <v>45035</v>
      </c>
      <c r="M246" s="1" t="s">
        <v>1213</v>
      </c>
      <c r="N246" s="11" t="s">
        <v>1291</v>
      </c>
      <c r="P246" s="42">
        <f>VLOOKUP(I246,'[2]ITEM#'!A:D,4,0)</f>
        <v>-70.62</v>
      </c>
      <c r="R246" s="13">
        <f t="shared" si="3"/>
        <v>1</v>
      </c>
      <c r="S246" s="43"/>
      <c r="T246" s="11" t="s">
        <v>1289</v>
      </c>
      <c r="U246" s="60"/>
    </row>
    <row r="247" spans="1:21" ht="12.75" customHeight="1" x14ac:dyDescent="0.2">
      <c r="A247" s="1" t="s">
        <v>3799</v>
      </c>
      <c r="B247" s="1" t="s">
        <v>3832</v>
      </c>
      <c r="C247" s="18">
        <v>45033</v>
      </c>
      <c r="D247" s="27">
        <v>-64.47</v>
      </c>
      <c r="E247" s="27">
        <v>0</v>
      </c>
      <c r="F247" s="27">
        <v>-64.47</v>
      </c>
      <c r="G247" s="18">
        <v>45033</v>
      </c>
      <c r="H247" s="1" t="s">
        <v>3808</v>
      </c>
      <c r="I247" s="19">
        <v>1585796</v>
      </c>
      <c r="J247" s="19" t="s">
        <v>1309</v>
      </c>
      <c r="K247" s="19">
        <v>176981</v>
      </c>
      <c r="L247" s="28">
        <v>45035</v>
      </c>
      <c r="M247" s="1" t="s">
        <v>1213</v>
      </c>
      <c r="N247" s="11" t="s">
        <v>1291</v>
      </c>
      <c r="P247" s="42">
        <f>VLOOKUP(I247,'[2]ITEM#'!A:D,4,0)</f>
        <v>-64.47</v>
      </c>
      <c r="R247" s="13">
        <f t="shared" si="3"/>
        <v>1</v>
      </c>
      <c r="S247" s="43"/>
      <c r="T247" s="11" t="s">
        <v>1289</v>
      </c>
      <c r="U247" s="60"/>
    </row>
    <row r="248" spans="1:21" ht="12.75" customHeight="1" x14ac:dyDescent="0.2">
      <c r="A248" s="1" t="s">
        <v>3799</v>
      </c>
      <c r="B248" s="1" t="s">
        <v>3833</v>
      </c>
      <c r="C248" s="18">
        <v>45033</v>
      </c>
      <c r="D248" s="27">
        <v>-97.22</v>
      </c>
      <c r="E248" s="27">
        <v>-11.37</v>
      </c>
      <c r="F248" s="27">
        <v>-85.85</v>
      </c>
      <c r="G248" s="18">
        <v>45033</v>
      </c>
      <c r="H248" s="1" t="s">
        <v>3809</v>
      </c>
      <c r="I248" s="19">
        <v>1662422</v>
      </c>
      <c r="J248" s="19" t="s">
        <v>1327</v>
      </c>
      <c r="K248" s="19">
        <v>176981</v>
      </c>
      <c r="L248" s="28">
        <v>45035</v>
      </c>
      <c r="M248" s="1" t="s">
        <v>1213</v>
      </c>
      <c r="N248" s="11" t="s">
        <v>1301</v>
      </c>
      <c r="P248" s="42">
        <f>VLOOKUP(I248,'[2]ITEM#'!A:D,4,0)</f>
        <v>-85.85</v>
      </c>
      <c r="R248" s="13">
        <f t="shared" si="3"/>
        <v>1</v>
      </c>
      <c r="S248" s="43"/>
      <c r="T248" s="11" t="s">
        <v>1289</v>
      </c>
      <c r="U248" s="60"/>
    </row>
    <row r="249" spans="1:21" ht="12.75" customHeight="1" x14ac:dyDescent="0.2">
      <c r="A249" s="1" t="s">
        <v>3799</v>
      </c>
      <c r="B249" s="1" t="s">
        <v>3834</v>
      </c>
      <c r="C249" s="18">
        <v>45033</v>
      </c>
      <c r="D249" s="27">
        <v>-42.7</v>
      </c>
      <c r="E249" s="27">
        <v>-11.1</v>
      </c>
      <c r="F249" s="27">
        <v>-31.6</v>
      </c>
      <c r="G249" s="18">
        <v>45033</v>
      </c>
      <c r="H249" s="1" t="s">
        <v>3810</v>
      </c>
      <c r="I249" s="19">
        <v>1540784</v>
      </c>
      <c r="J249" s="19" t="s">
        <v>1297</v>
      </c>
      <c r="K249" s="19">
        <v>176981</v>
      </c>
      <c r="L249" s="28">
        <v>45035</v>
      </c>
      <c r="M249" s="1" t="s">
        <v>1213</v>
      </c>
      <c r="N249" s="11" t="s">
        <v>1298</v>
      </c>
      <c r="P249" s="42">
        <f>VLOOKUP(I249,'[2]ITEM#'!A:D,4,0)</f>
        <v>-31.6</v>
      </c>
      <c r="R249" s="13">
        <f t="shared" si="3"/>
        <v>1</v>
      </c>
      <c r="S249" s="43"/>
      <c r="T249" s="11" t="s">
        <v>1289</v>
      </c>
      <c r="U249" s="60"/>
    </row>
    <row r="250" spans="1:21" ht="12.75" customHeight="1" x14ac:dyDescent="0.2">
      <c r="A250" s="1" t="s">
        <v>3811</v>
      </c>
      <c r="B250" s="1" t="s">
        <v>3835</v>
      </c>
      <c r="C250" s="18">
        <v>45034</v>
      </c>
      <c r="D250" s="27">
        <v>-70.62</v>
      </c>
      <c r="E250" s="27">
        <v>0</v>
      </c>
      <c r="F250" s="27">
        <v>-70.62</v>
      </c>
      <c r="G250" s="18">
        <v>45034</v>
      </c>
      <c r="H250" s="1" t="s">
        <v>3812</v>
      </c>
      <c r="I250" s="19">
        <v>1585798</v>
      </c>
      <c r="J250" s="19" t="s">
        <v>1319</v>
      </c>
      <c r="K250" s="19">
        <v>176987</v>
      </c>
      <c r="L250" s="28">
        <v>45036</v>
      </c>
      <c r="M250" s="1" t="s">
        <v>1213</v>
      </c>
      <c r="N250" s="11" t="s">
        <v>1291</v>
      </c>
      <c r="P250" s="42">
        <f>VLOOKUP(I250,'[2]ITEM#'!A:D,4,0)</f>
        <v>-70.62</v>
      </c>
      <c r="R250" s="13">
        <f t="shared" si="3"/>
        <v>1</v>
      </c>
      <c r="S250" s="43"/>
      <c r="T250" s="11" t="s">
        <v>1289</v>
      </c>
      <c r="U250" s="60"/>
    </row>
    <row r="251" spans="1:21" ht="12.75" customHeight="1" x14ac:dyDescent="0.2">
      <c r="A251" s="1" t="s">
        <v>3811</v>
      </c>
      <c r="B251" s="1" t="s">
        <v>3836</v>
      </c>
      <c r="C251" s="18">
        <v>45034</v>
      </c>
      <c r="D251" s="27">
        <v>-64.47</v>
      </c>
      <c r="E251" s="27">
        <v>0</v>
      </c>
      <c r="F251" s="27">
        <v>-64.47</v>
      </c>
      <c r="G251" s="18">
        <v>45034</v>
      </c>
      <c r="H251" s="1" t="s">
        <v>3813</v>
      </c>
      <c r="I251" s="19">
        <v>1585673</v>
      </c>
      <c r="J251" s="19" t="s">
        <v>1349</v>
      </c>
      <c r="K251" s="19">
        <v>176987</v>
      </c>
      <c r="L251" s="28">
        <v>45036</v>
      </c>
      <c r="M251" s="1" t="s">
        <v>1213</v>
      </c>
      <c r="N251" s="11" t="s">
        <v>1291</v>
      </c>
      <c r="P251" s="42">
        <f>VLOOKUP(I251,'[2]ITEM#'!A:D,4,0)</f>
        <v>-64.47</v>
      </c>
      <c r="R251" s="13">
        <f t="shared" si="3"/>
        <v>1</v>
      </c>
      <c r="S251" s="43"/>
      <c r="T251" s="11" t="s">
        <v>1289</v>
      </c>
      <c r="U251" s="60"/>
    </row>
    <row r="252" spans="1:21" ht="12.75" customHeight="1" x14ac:dyDescent="0.2">
      <c r="A252" s="1" t="s">
        <v>3811</v>
      </c>
      <c r="B252" s="1" t="s">
        <v>3837</v>
      </c>
      <c r="C252" s="18">
        <v>45034</v>
      </c>
      <c r="D252" s="27">
        <v>-22.78</v>
      </c>
      <c r="E252" s="27">
        <v>0</v>
      </c>
      <c r="F252" s="27">
        <v>-22.78</v>
      </c>
      <c r="G252" s="18">
        <v>45034</v>
      </c>
      <c r="H252" s="1" t="s">
        <v>3814</v>
      </c>
      <c r="I252" s="19">
        <v>1529939</v>
      </c>
      <c r="J252" s="19" t="s">
        <v>1339</v>
      </c>
      <c r="K252" s="19">
        <v>176987</v>
      </c>
      <c r="L252" s="28">
        <v>45036</v>
      </c>
      <c r="M252" s="1" t="s">
        <v>1213</v>
      </c>
      <c r="N252" s="11" t="s">
        <v>1291</v>
      </c>
      <c r="P252" s="42">
        <f>VLOOKUP(I252,'[2]ITEM#'!A:D,4,0)</f>
        <v>-22.78</v>
      </c>
      <c r="R252" s="13">
        <f t="shared" si="3"/>
        <v>1</v>
      </c>
      <c r="S252" s="43"/>
      <c r="T252" s="11" t="s">
        <v>1289</v>
      </c>
      <c r="U252" s="60"/>
    </row>
    <row r="253" spans="1:21" ht="12.75" customHeight="1" x14ac:dyDescent="0.2">
      <c r="A253" s="1" t="s">
        <v>3811</v>
      </c>
      <c r="B253" s="1" t="s">
        <v>3838</v>
      </c>
      <c r="C253" s="18">
        <v>45034</v>
      </c>
      <c r="D253" s="27">
        <v>-88.35</v>
      </c>
      <c r="E253" s="27">
        <v>-11</v>
      </c>
      <c r="F253" s="27">
        <v>-77.349999999999994</v>
      </c>
      <c r="G253" s="18">
        <v>45034</v>
      </c>
      <c r="H253" s="1" t="s">
        <v>3815</v>
      </c>
      <c r="I253" s="19">
        <v>1662420</v>
      </c>
      <c r="J253" s="19" t="s">
        <v>1318</v>
      </c>
      <c r="K253" s="19">
        <v>176987</v>
      </c>
      <c r="L253" s="28">
        <v>45036</v>
      </c>
      <c r="M253" s="1" t="s">
        <v>1213</v>
      </c>
      <c r="N253" s="11" t="s">
        <v>1301</v>
      </c>
      <c r="P253" s="42">
        <f>VLOOKUP(I253,'[2]ITEM#'!A:D,4,0)</f>
        <v>-77.349999999999994</v>
      </c>
      <c r="R253" s="13">
        <f t="shared" si="3"/>
        <v>1</v>
      </c>
      <c r="S253" s="43"/>
      <c r="T253" s="11" t="s">
        <v>1289</v>
      </c>
      <c r="U253" s="60"/>
    </row>
    <row r="254" spans="1:21" ht="12.75" customHeight="1" x14ac:dyDescent="0.2">
      <c r="A254" s="1" t="s">
        <v>3811</v>
      </c>
      <c r="B254" s="1" t="s">
        <v>3839</v>
      </c>
      <c r="C254" s="18">
        <v>45034</v>
      </c>
      <c r="D254" s="27">
        <v>-70.62</v>
      </c>
      <c r="E254" s="27">
        <v>0</v>
      </c>
      <c r="F254" s="27">
        <v>-70.62</v>
      </c>
      <c r="G254" s="18">
        <v>45034</v>
      </c>
      <c r="H254" s="1" t="s">
        <v>3816</v>
      </c>
      <c r="I254" s="19">
        <v>1585799</v>
      </c>
      <c r="J254" s="19" t="s">
        <v>1292</v>
      </c>
      <c r="K254" s="19">
        <v>176987</v>
      </c>
      <c r="L254" s="28">
        <v>45036</v>
      </c>
      <c r="M254" s="1" t="s">
        <v>1213</v>
      </c>
      <c r="N254" s="11" t="s">
        <v>1291</v>
      </c>
      <c r="P254" s="42">
        <f>VLOOKUP(I254,'[2]ITEM#'!A:D,4,0)</f>
        <v>-70.62</v>
      </c>
      <c r="R254" s="13">
        <f t="shared" si="3"/>
        <v>1</v>
      </c>
      <c r="S254" s="43"/>
      <c r="T254" s="11" t="s">
        <v>1289</v>
      </c>
      <c r="U254" s="60"/>
    </row>
    <row r="255" spans="1:21" ht="12.75" customHeight="1" x14ac:dyDescent="0.2">
      <c r="A255" s="1" t="s">
        <v>3811</v>
      </c>
      <c r="B255" s="1" t="s">
        <v>3840</v>
      </c>
      <c r="C255" s="18">
        <v>45034</v>
      </c>
      <c r="D255" s="27">
        <v>-97.22</v>
      </c>
      <c r="E255" s="27">
        <v>-11.37</v>
      </c>
      <c r="F255" s="27">
        <v>-85.85</v>
      </c>
      <c r="G255" s="18">
        <v>45034</v>
      </c>
      <c r="H255" s="1" t="s">
        <v>3817</v>
      </c>
      <c r="I255" s="19">
        <v>1662421</v>
      </c>
      <c r="J255" s="19" t="s">
        <v>1300</v>
      </c>
      <c r="K255" s="19">
        <v>176987</v>
      </c>
      <c r="L255" s="28">
        <v>45036</v>
      </c>
      <c r="M255" s="1" t="s">
        <v>1213</v>
      </c>
      <c r="N255" s="11" t="s">
        <v>1301</v>
      </c>
      <c r="P255" s="42">
        <f>VLOOKUP(I255,'[2]ITEM#'!A:D,4,0)</f>
        <v>-85.85</v>
      </c>
      <c r="R255" s="13">
        <f t="shared" si="3"/>
        <v>1</v>
      </c>
      <c r="S255" s="43"/>
      <c r="T255" s="11" t="s">
        <v>1289</v>
      </c>
      <c r="U255" s="60"/>
    </row>
    <row r="256" spans="1:21" ht="12.75" customHeight="1" x14ac:dyDescent="0.2">
      <c r="A256" s="1" t="s">
        <v>3811</v>
      </c>
      <c r="B256" s="1" t="s">
        <v>3841</v>
      </c>
      <c r="C256" s="18">
        <v>45034</v>
      </c>
      <c r="D256" s="27">
        <v>-64.47</v>
      </c>
      <c r="E256" s="27">
        <v>0</v>
      </c>
      <c r="F256" s="27">
        <v>-64.47</v>
      </c>
      <c r="G256" s="18">
        <v>45034</v>
      </c>
      <c r="H256" s="1" t="s">
        <v>3818</v>
      </c>
      <c r="I256" s="19">
        <v>1585793</v>
      </c>
      <c r="J256" s="19" t="s">
        <v>1323</v>
      </c>
      <c r="K256" s="19">
        <v>176987</v>
      </c>
      <c r="L256" s="28">
        <v>45036</v>
      </c>
      <c r="M256" s="1" t="s">
        <v>1213</v>
      </c>
      <c r="N256" s="11" t="s">
        <v>1291</v>
      </c>
      <c r="P256" s="42">
        <f>VLOOKUP(I256,'[2]ITEM#'!A:D,4,0)</f>
        <v>-64.47</v>
      </c>
      <c r="R256" s="13">
        <f t="shared" si="3"/>
        <v>1</v>
      </c>
      <c r="S256" s="43"/>
      <c r="T256" s="11" t="s">
        <v>1289</v>
      </c>
      <c r="U256" s="60"/>
    </row>
    <row r="257" spans="1:21" ht="12.75" customHeight="1" x14ac:dyDescent="0.2">
      <c r="A257" s="1" t="s">
        <v>3811</v>
      </c>
      <c r="B257" s="1" t="s">
        <v>3841</v>
      </c>
      <c r="C257" s="18">
        <v>45034</v>
      </c>
      <c r="D257" s="27">
        <v>-64.47</v>
      </c>
      <c r="E257" s="27">
        <v>0</v>
      </c>
      <c r="F257" s="27">
        <v>-64.47</v>
      </c>
      <c r="G257" s="18">
        <v>45034</v>
      </c>
      <c r="H257" s="1" t="s">
        <v>3818</v>
      </c>
      <c r="I257" s="19">
        <v>1585796</v>
      </c>
      <c r="J257" s="19" t="s">
        <v>1309</v>
      </c>
      <c r="K257" s="19">
        <v>176987</v>
      </c>
      <c r="L257" s="28">
        <v>45036</v>
      </c>
      <c r="M257" s="1" t="s">
        <v>1213</v>
      </c>
      <c r="N257" s="11" t="s">
        <v>1291</v>
      </c>
      <c r="P257" s="42">
        <f>VLOOKUP(I257,'[2]ITEM#'!A:D,4,0)</f>
        <v>-64.47</v>
      </c>
      <c r="R257" s="13">
        <f t="shared" si="3"/>
        <v>1</v>
      </c>
      <c r="S257" s="43"/>
      <c r="T257" s="11" t="s">
        <v>1289</v>
      </c>
      <c r="U257" s="60"/>
    </row>
    <row r="258" spans="1:21" ht="12.75" customHeight="1" x14ac:dyDescent="0.2">
      <c r="A258" s="1" t="s">
        <v>3811</v>
      </c>
      <c r="B258" s="1" t="s">
        <v>3842</v>
      </c>
      <c r="C258" s="18">
        <v>45034</v>
      </c>
      <c r="D258" s="27">
        <v>-22.78</v>
      </c>
      <c r="E258" s="27">
        <v>0</v>
      </c>
      <c r="F258" s="27">
        <v>-22.78</v>
      </c>
      <c r="G258" s="18">
        <v>45034</v>
      </c>
      <c r="H258" s="1" t="s">
        <v>3819</v>
      </c>
      <c r="I258" s="19">
        <v>1529939</v>
      </c>
      <c r="J258" s="19" t="s">
        <v>1339</v>
      </c>
      <c r="K258" s="19">
        <v>176987</v>
      </c>
      <c r="L258" s="28">
        <v>45036</v>
      </c>
      <c r="M258" s="1" t="s">
        <v>1213</v>
      </c>
      <c r="N258" s="11" t="s">
        <v>1291</v>
      </c>
      <c r="P258" s="42">
        <f>VLOOKUP(I258,'[2]ITEM#'!A:D,4,0)</f>
        <v>-22.78</v>
      </c>
      <c r="R258" s="13">
        <f t="shared" ref="R258:R321" si="4">F258/P258</f>
        <v>1</v>
      </c>
      <c r="S258" s="43"/>
      <c r="T258" s="11" t="s">
        <v>1289</v>
      </c>
      <c r="U258" s="60"/>
    </row>
    <row r="259" spans="1:21" ht="12.75" customHeight="1" x14ac:dyDescent="0.2">
      <c r="A259" s="1" t="s">
        <v>3811</v>
      </c>
      <c r="B259" s="1" t="s">
        <v>3842</v>
      </c>
      <c r="C259" s="18">
        <v>45034</v>
      </c>
      <c r="D259" s="27">
        <v>-39</v>
      </c>
      <c r="E259" s="27">
        <v>0</v>
      </c>
      <c r="F259" s="27">
        <v>-39</v>
      </c>
      <c r="G259" s="18">
        <v>45034</v>
      </c>
      <c r="H259" s="1" t="s">
        <v>3819</v>
      </c>
      <c r="I259" s="19">
        <v>1529946</v>
      </c>
      <c r="J259" s="19" t="s">
        <v>1306</v>
      </c>
      <c r="K259" s="19">
        <v>176987</v>
      </c>
      <c r="L259" s="28">
        <v>45036</v>
      </c>
      <c r="M259" s="1" t="s">
        <v>1213</v>
      </c>
      <c r="N259" s="11" t="s">
        <v>1291</v>
      </c>
      <c r="P259" s="42">
        <f>VLOOKUP(I259,'[2]ITEM#'!A:D,4,0)</f>
        <v>-39</v>
      </c>
      <c r="R259" s="13">
        <f t="shared" si="4"/>
        <v>1</v>
      </c>
      <c r="S259" s="43"/>
      <c r="T259" s="11" t="s">
        <v>1289</v>
      </c>
      <c r="U259" s="60"/>
    </row>
    <row r="260" spans="1:21" ht="12.75" customHeight="1" x14ac:dyDescent="0.2">
      <c r="A260" s="1" t="s">
        <v>3811</v>
      </c>
      <c r="B260" s="1" t="s">
        <v>3843</v>
      </c>
      <c r="C260" s="18">
        <v>45034</v>
      </c>
      <c r="D260" s="27">
        <v>-88.35</v>
      </c>
      <c r="E260" s="27">
        <v>-11</v>
      </c>
      <c r="F260" s="27">
        <v>-77.349999999999994</v>
      </c>
      <c r="G260" s="18">
        <v>45034</v>
      </c>
      <c r="H260" s="1" t="s">
        <v>3820</v>
      </c>
      <c r="I260" s="19">
        <v>1662420</v>
      </c>
      <c r="J260" s="19" t="s">
        <v>1318</v>
      </c>
      <c r="K260" s="19">
        <v>176987</v>
      </c>
      <c r="L260" s="28">
        <v>45036</v>
      </c>
      <c r="M260" s="1" t="s">
        <v>1213</v>
      </c>
      <c r="N260" s="11" t="s">
        <v>1301</v>
      </c>
      <c r="P260" s="42">
        <f>VLOOKUP(I260,'[2]ITEM#'!A:D,4,0)</f>
        <v>-77.349999999999994</v>
      </c>
      <c r="R260" s="13">
        <f t="shared" si="4"/>
        <v>1</v>
      </c>
      <c r="S260" s="43"/>
      <c r="T260" s="11" t="s">
        <v>1289</v>
      </c>
      <c r="U260" s="60"/>
    </row>
    <row r="261" spans="1:21" ht="12.75" customHeight="1" x14ac:dyDescent="0.2">
      <c r="A261" s="1" t="s">
        <v>3811</v>
      </c>
      <c r="B261" s="1" t="s">
        <v>3844</v>
      </c>
      <c r="C261" s="18">
        <v>45034</v>
      </c>
      <c r="D261" s="27">
        <v>-70.62</v>
      </c>
      <c r="E261" s="27">
        <v>0</v>
      </c>
      <c r="F261" s="27">
        <v>-70.62</v>
      </c>
      <c r="G261" s="18">
        <v>45034</v>
      </c>
      <c r="H261" s="1" t="s">
        <v>3821</v>
      </c>
      <c r="I261" s="19">
        <v>1585798</v>
      </c>
      <c r="J261" s="19" t="s">
        <v>1319</v>
      </c>
      <c r="K261" s="19">
        <v>176987</v>
      </c>
      <c r="L261" s="28">
        <v>45036</v>
      </c>
      <c r="M261" s="1" t="s">
        <v>1213</v>
      </c>
      <c r="N261" s="11" t="s">
        <v>1291</v>
      </c>
      <c r="P261" s="42">
        <f>VLOOKUP(I261,'[2]ITEM#'!A:D,4,0)</f>
        <v>-70.62</v>
      </c>
      <c r="R261" s="13">
        <f t="shared" si="4"/>
        <v>1</v>
      </c>
      <c r="S261" s="43"/>
      <c r="T261" s="11" t="s">
        <v>1289</v>
      </c>
      <c r="U261" s="60"/>
    </row>
    <row r="262" spans="1:21" ht="12.75" customHeight="1" x14ac:dyDescent="0.2">
      <c r="A262" s="1" t="s">
        <v>3811</v>
      </c>
      <c r="B262" s="1" t="s">
        <v>3845</v>
      </c>
      <c r="C262" s="18">
        <v>45034</v>
      </c>
      <c r="D262" s="27">
        <v>-68.63</v>
      </c>
      <c r="E262" s="27">
        <v>0</v>
      </c>
      <c r="F262" s="27">
        <v>-68.63</v>
      </c>
      <c r="G262" s="18">
        <v>45034</v>
      </c>
      <c r="H262" s="1" t="s">
        <v>3822</v>
      </c>
      <c r="I262" s="19">
        <v>1529950</v>
      </c>
      <c r="J262" s="19" t="s">
        <v>1348</v>
      </c>
      <c r="K262" s="19">
        <v>176987</v>
      </c>
      <c r="L262" s="28">
        <v>45036</v>
      </c>
      <c r="M262" s="1" t="s">
        <v>1213</v>
      </c>
      <c r="N262" s="11" t="s">
        <v>1291</v>
      </c>
      <c r="P262" s="42">
        <f>VLOOKUP(I262,'[2]ITEM#'!A:D,4,0)</f>
        <v>-68.63</v>
      </c>
      <c r="R262" s="13">
        <f t="shared" si="4"/>
        <v>1</v>
      </c>
      <c r="S262" s="43"/>
      <c r="T262" s="11" t="s">
        <v>1289</v>
      </c>
      <c r="U262" s="60"/>
    </row>
    <row r="263" spans="1:21" ht="12.75" customHeight="1" x14ac:dyDescent="0.2">
      <c r="A263" s="1" t="s">
        <v>3811</v>
      </c>
      <c r="B263" s="1" t="s">
        <v>3846</v>
      </c>
      <c r="C263" s="18">
        <v>45034</v>
      </c>
      <c r="D263" s="27">
        <v>-97.22</v>
      </c>
      <c r="E263" s="27">
        <v>-11.37</v>
      </c>
      <c r="F263" s="27">
        <v>-85.85</v>
      </c>
      <c r="G263" s="18">
        <v>45034</v>
      </c>
      <c r="H263" s="1" t="s">
        <v>3823</v>
      </c>
      <c r="I263" s="19">
        <v>1662421</v>
      </c>
      <c r="J263" s="19" t="s">
        <v>1300</v>
      </c>
      <c r="K263" s="19">
        <v>176987</v>
      </c>
      <c r="L263" s="28">
        <v>45036</v>
      </c>
      <c r="M263" s="1" t="s">
        <v>1213</v>
      </c>
      <c r="N263" s="11" t="s">
        <v>1301</v>
      </c>
      <c r="P263" s="42">
        <f>VLOOKUP(I263,'[2]ITEM#'!A:D,4,0)</f>
        <v>-85.85</v>
      </c>
      <c r="R263" s="13">
        <f t="shared" si="4"/>
        <v>1</v>
      </c>
      <c r="S263" s="43"/>
      <c r="T263" s="11" t="s">
        <v>1289</v>
      </c>
      <c r="U263" s="60"/>
    </row>
    <row r="264" spans="1:21" ht="12.75" customHeight="1" x14ac:dyDescent="0.2">
      <c r="A264" s="1" t="s">
        <v>3847</v>
      </c>
      <c r="B264" s="1" t="s">
        <v>3855</v>
      </c>
      <c r="C264" s="18">
        <v>45035</v>
      </c>
      <c r="D264" s="27">
        <v>-64.47</v>
      </c>
      <c r="E264" s="27">
        <v>0</v>
      </c>
      <c r="F264" s="27">
        <v>-64.47</v>
      </c>
      <c r="G264" s="18">
        <v>45035</v>
      </c>
      <c r="H264" s="1" t="s">
        <v>3848</v>
      </c>
      <c r="I264" s="19">
        <v>1585797</v>
      </c>
      <c r="J264" s="19" t="s">
        <v>1305</v>
      </c>
      <c r="K264" s="19">
        <v>177153</v>
      </c>
      <c r="L264" s="28">
        <v>45037</v>
      </c>
      <c r="M264" s="1" t="s">
        <v>1213</v>
      </c>
      <c r="N264" s="11" t="s">
        <v>1291</v>
      </c>
      <c r="P264" s="42">
        <f>VLOOKUP(I264,'[2]ITEM#'!A:D,4,0)</f>
        <v>-64.47</v>
      </c>
      <c r="R264" s="13">
        <f t="shared" si="4"/>
        <v>1</v>
      </c>
      <c r="S264" s="43"/>
      <c r="T264" s="11" t="s">
        <v>1289</v>
      </c>
      <c r="U264" s="60"/>
    </row>
    <row r="265" spans="1:21" ht="12.75" customHeight="1" x14ac:dyDescent="0.2">
      <c r="A265" s="1" t="s">
        <v>3847</v>
      </c>
      <c r="B265" s="1" t="s">
        <v>3856</v>
      </c>
      <c r="C265" s="18">
        <v>45035</v>
      </c>
      <c r="D265" s="27">
        <v>-88.35</v>
      </c>
      <c r="E265" s="27">
        <v>-11</v>
      </c>
      <c r="F265" s="27">
        <v>-77.349999999999994</v>
      </c>
      <c r="G265" s="18">
        <v>45035</v>
      </c>
      <c r="H265" s="1" t="s">
        <v>3849</v>
      </c>
      <c r="I265" s="19">
        <v>1662420</v>
      </c>
      <c r="J265" s="19" t="s">
        <v>1318</v>
      </c>
      <c r="K265" s="19">
        <v>177153</v>
      </c>
      <c r="L265" s="28">
        <v>45037</v>
      </c>
      <c r="M265" s="1" t="s">
        <v>1213</v>
      </c>
      <c r="N265" s="11" t="s">
        <v>1301</v>
      </c>
      <c r="P265" s="42">
        <f>VLOOKUP(I265,'[2]ITEM#'!A:D,4,0)</f>
        <v>-77.349999999999994</v>
      </c>
      <c r="R265" s="13">
        <f t="shared" si="4"/>
        <v>1</v>
      </c>
      <c r="S265" s="43"/>
      <c r="T265" s="11" t="s">
        <v>1289</v>
      </c>
      <c r="U265" s="60"/>
    </row>
    <row r="266" spans="1:21" x14ac:dyDescent="0.2">
      <c r="A266" s="1" t="s">
        <v>3847</v>
      </c>
      <c r="B266" s="1" t="s">
        <v>3857</v>
      </c>
      <c r="C266" s="18">
        <v>45035</v>
      </c>
      <c r="D266" s="27">
        <v>-251.07</v>
      </c>
      <c r="E266" s="27">
        <v>-21.02</v>
      </c>
      <c r="F266" s="27">
        <v>-56.3</v>
      </c>
      <c r="G266" s="18">
        <v>45035</v>
      </c>
      <c r="H266" s="1" t="s">
        <v>3850</v>
      </c>
      <c r="I266" s="19">
        <v>1540783</v>
      </c>
      <c r="J266" s="19" t="s">
        <v>1317</v>
      </c>
      <c r="K266" s="19">
        <v>177153</v>
      </c>
      <c r="L266" s="28">
        <v>45037</v>
      </c>
      <c r="M266" s="1" t="s">
        <v>1213</v>
      </c>
      <c r="N266" s="11" t="s">
        <v>1298</v>
      </c>
      <c r="P266" s="42">
        <f>VLOOKUP(I266,'[2]ITEM#'!A:D,4,0)</f>
        <v>-28.15</v>
      </c>
      <c r="R266" s="13">
        <f t="shared" si="4"/>
        <v>2</v>
      </c>
      <c r="S266" s="43"/>
      <c r="T266" s="11" t="s">
        <v>1289</v>
      </c>
      <c r="U266" s="60"/>
    </row>
    <row r="267" spans="1:21" ht="12.75" customHeight="1" x14ac:dyDescent="0.2">
      <c r="A267" s="1" t="s">
        <v>3847</v>
      </c>
      <c r="B267" s="1" t="s">
        <v>3857</v>
      </c>
      <c r="C267" s="18">
        <v>45035</v>
      </c>
      <c r="D267" s="27"/>
      <c r="E267" s="27">
        <v>-11.1</v>
      </c>
      <c r="F267" s="27">
        <v>-31.6</v>
      </c>
      <c r="G267" s="18">
        <v>45035</v>
      </c>
      <c r="H267" s="1" t="s">
        <v>3850</v>
      </c>
      <c r="I267" s="19">
        <v>1540785</v>
      </c>
      <c r="J267" s="19" t="s">
        <v>1328</v>
      </c>
      <c r="K267" s="19">
        <v>177153</v>
      </c>
      <c r="L267" s="28">
        <v>45037</v>
      </c>
      <c r="M267" s="1" t="s">
        <v>1213</v>
      </c>
      <c r="N267" s="11" t="s">
        <v>1298</v>
      </c>
      <c r="P267" s="42">
        <f>VLOOKUP(I267,'[2]ITEM#'!A:D,4,0)</f>
        <v>-31.6</v>
      </c>
      <c r="R267" s="13">
        <f t="shared" si="4"/>
        <v>1</v>
      </c>
      <c r="S267" s="43"/>
      <c r="T267" s="11" t="s">
        <v>1289</v>
      </c>
      <c r="U267" s="60"/>
    </row>
    <row r="268" spans="1:21" ht="12.75" customHeight="1" x14ac:dyDescent="0.2">
      <c r="A268" s="1" t="s">
        <v>3847</v>
      </c>
      <c r="B268" s="1" t="s">
        <v>3857</v>
      </c>
      <c r="C268" s="18">
        <v>45035</v>
      </c>
      <c r="D268" s="27"/>
      <c r="E268" s="27">
        <v>-11.1</v>
      </c>
      <c r="F268" s="27">
        <v>-31.6</v>
      </c>
      <c r="G268" s="18">
        <v>45035</v>
      </c>
      <c r="H268" s="1" t="s">
        <v>3850</v>
      </c>
      <c r="I268" s="19">
        <v>1540787</v>
      </c>
      <c r="J268" s="19" t="s">
        <v>1341</v>
      </c>
      <c r="K268" s="19">
        <v>177153</v>
      </c>
      <c r="L268" s="28">
        <v>45037</v>
      </c>
      <c r="M268" s="1" t="s">
        <v>1213</v>
      </c>
      <c r="N268" s="11" t="s">
        <v>1298</v>
      </c>
      <c r="P268" s="42">
        <f>VLOOKUP(I268,'[2]ITEM#'!A:D,4,0)</f>
        <v>-31.6</v>
      </c>
      <c r="R268" s="13">
        <f t="shared" si="4"/>
        <v>1</v>
      </c>
      <c r="S268" s="43"/>
      <c r="T268" s="11" t="s">
        <v>1289</v>
      </c>
      <c r="U268" s="60"/>
    </row>
    <row r="269" spans="1:21" ht="12.75" customHeight="1" x14ac:dyDescent="0.2">
      <c r="A269" s="1" t="s">
        <v>3847</v>
      </c>
      <c r="B269" s="1" t="s">
        <v>3857</v>
      </c>
      <c r="C269" s="18">
        <v>45035</v>
      </c>
      <c r="D269" s="27"/>
      <c r="E269" s="27">
        <v>-11</v>
      </c>
      <c r="F269" s="27">
        <v>-77.349999999999994</v>
      </c>
      <c r="G269" s="18">
        <v>45035</v>
      </c>
      <c r="H269" s="1" t="s">
        <v>3850</v>
      </c>
      <c r="I269" s="19">
        <v>1662420</v>
      </c>
      <c r="J269" s="19" t="s">
        <v>1318</v>
      </c>
      <c r="K269" s="19">
        <v>177153</v>
      </c>
      <c r="L269" s="28">
        <v>45037</v>
      </c>
      <c r="M269" s="1" t="s">
        <v>1213</v>
      </c>
      <c r="N269" s="11" t="s">
        <v>1301</v>
      </c>
      <c r="P269" s="42">
        <f>VLOOKUP(I269,'[2]ITEM#'!A:D,4,0)</f>
        <v>-77.349999999999994</v>
      </c>
      <c r="R269" s="13">
        <f t="shared" si="4"/>
        <v>1</v>
      </c>
      <c r="S269" s="43"/>
      <c r="T269" s="11" t="s">
        <v>1289</v>
      </c>
      <c r="U269" s="60"/>
    </row>
    <row r="270" spans="1:21" ht="12.75" customHeight="1" x14ac:dyDescent="0.2">
      <c r="A270" s="1" t="s">
        <v>3847</v>
      </c>
      <c r="B270" s="1" t="s">
        <v>3858</v>
      </c>
      <c r="C270" s="18">
        <v>45035</v>
      </c>
      <c r="D270" s="27">
        <v>-25.55</v>
      </c>
      <c r="E270" s="27">
        <v>0</v>
      </c>
      <c r="F270" s="27">
        <v>-25.55</v>
      </c>
      <c r="G270" s="18">
        <v>45035</v>
      </c>
      <c r="H270" s="1" t="s">
        <v>3851</v>
      </c>
      <c r="I270" s="19">
        <v>1516592</v>
      </c>
      <c r="J270" s="19" t="s">
        <v>1299</v>
      </c>
      <c r="K270" s="19">
        <v>177153</v>
      </c>
      <c r="L270" s="28">
        <v>45037</v>
      </c>
      <c r="M270" s="1" t="s">
        <v>1213</v>
      </c>
      <c r="N270" s="11" t="s">
        <v>1291</v>
      </c>
      <c r="P270" s="42">
        <f>VLOOKUP(I270,'[2]ITEM#'!A:D,4,0)</f>
        <v>-25.55</v>
      </c>
      <c r="R270" s="13">
        <f t="shared" si="4"/>
        <v>1</v>
      </c>
      <c r="S270" s="43"/>
      <c r="T270" s="11" t="s">
        <v>1289</v>
      </c>
      <c r="U270" s="60"/>
    </row>
    <row r="271" spans="1:21" ht="12.75" customHeight="1" x14ac:dyDescent="0.2">
      <c r="A271" s="1" t="s">
        <v>3847</v>
      </c>
      <c r="B271" s="1" t="s">
        <v>3858</v>
      </c>
      <c r="C271" s="18">
        <v>45035</v>
      </c>
      <c r="D271" s="27">
        <v>-51.1</v>
      </c>
      <c r="E271" s="27">
        <v>0</v>
      </c>
      <c r="F271" s="27">
        <v>-51.1</v>
      </c>
      <c r="G271" s="18">
        <v>45035</v>
      </c>
      <c r="H271" s="1" t="s">
        <v>3851</v>
      </c>
      <c r="I271" s="19">
        <v>1516594</v>
      </c>
      <c r="J271" s="19" t="s">
        <v>1313</v>
      </c>
      <c r="K271" s="19">
        <v>177153</v>
      </c>
      <c r="L271" s="28">
        <v>45037</v>
      </c>
      <c r="M271" s="1" t="s">
        <v>1213</v>
      </c>
      <c r="N271" s="11" t="s">
        <v>1291</v>
      </c>
      <c r="P271" s="42">
        <f>VLOOKUP(I271,'[2]ITEM#'!A:D,4,0)</f>
        <v>-25.55</v>
      </c>
      <c r="R271" s="13">
        <f t="shared" si="4"/>
        <v>2</v>
      </c>
      <c r="S271" s="43"/>
      <c r="T271" s="11" t="s">
        <v>1289</v>
      </c>
      <c r="U271" s="60"/>
    </row>
    <row r="272" spans="1:21" ht="12.75" customHeight="1" x14ac:dyDescent="0.2">
      <c r="A272" s="1" t="s">
        <v>3847</v>
      </c>
      <c r="B272" s="1" t="s">
        <v>3859</v>
      </c>
      <c r="C272" s="18">
        <v>45035</v>
      </c>
      <c r="D272" s="27">
        <v>-64.47</v>
      </c>
      <c r="E272" s="27">
        <v>0</v>
      </c>
      <c r="F272" s="27">
        <v>-64.47</v>
      </c>
      <c r="G272" s="18">
        <v>45035</v>
      </c>
      <c r="H272" s="1" t="s">
        <v>3852</v>
      </c>
      <c r="I272" s="19">
        <v>1585796</v>
      </c>
      <c r="J272" s="19" t="s">
        <v>1309</v>
      </c>
      <c r="K272" s="19">
        <v>177153</v>
      </c>
      <c r="L272" s="28">
        <v>45037</v>
      </c>
      <c r="M272" s="1" t="s">
        <v>1213</v>
      </c>
      <c r="N272" s="11" t="s">
        <v>1291</v>
      </c>
      <c r="P272" s="42">
        <f>VLOOKUP(I272,'[2]ITEM#'!A:D,4,0)</f>
        <v>-64.47</v>
      </c>
      <c r="R272" s="13">
        <f t="shared" si="4"/>
        <v>1</v>
      </c>
      <c r="S272" s="43"/>
      <c r="T272" s="11" t="s">
        <v>1289</v>
      </c>
      <c r="U272" s="60"/>
    </row>
    <row r="273" spans="1:21" ht="12.75" customHeight="1" x14ac:dyDescent="0.2">
      <c r="A273" s="1" t="s">
        <v>3847</v>
      </c>
      <c r="B273" s="1" t="s">
        <v>3860</v>
      </c>
      <c r="C273" s="18">
        <v>45035</v>
      </c>
      <c r="D273" s="27">
        <v>-64.47</v>
      </c>
      <c r="E273" s="27">
        <v>0</v>
      </c>
      <c r="F273" s="27">
        <v>-64.47</v>
      </c>
      <c r="G273" s="18">
        <v>45035</v>
      </c>
      <c r="H273" s="1" t="s">
        <v>3853</v>
      </c>
      <c r="I273" s="19">
        <v>1585673</v>
      </c>
      <c r="J273" s="19" t="s">
        <v>1349</v>
      </c>
      <c r="K273" s="19">
        <v>177153</v>
      </c>
      <c r="L273" s="28">
        <v>45037</v>
      </c>
      <c r="M273" s="1" t="s">
        <v>1213</v>
      </c>
      <c r="N273" s="11" t="s">
        <v>1291</v>
      </c>
      <c r="P273" s="42">
        <f>VLOOKUP(I273,'[2]ITEM#'!A:D,4,0)</f>
        <v>-64.47</v>
      </c>
      <c r="R273" s="13">
        <f t="shared" si="4"/>
        <v>1</v>
      </c>
      <c r="S273" s="43"/>
      <c r="T273" s="11" t="s">
        <v>1289</v>
      </c>
      <c r="U273" s="60"/>
    </row>
    <row r="274" spans="1:21" ht="12.75" customHeight="1" x14ac:dyDescent="0.2">
      <c r="A274" s="1" t="s">
        <v>3847</v>
      </c>
      <c r="B274" s="1" t="s">
        <v>3860</v>
      </c>
      <c r="C274" s="18">
        <v>45035</v>
      </c>
      <c r="D274" s="27">
        <v>-128.94</v>
      </c>
      <c r="E274" s="27">
        <v>0</v>
      </c>
      <c r="F274" s="27">
        <v>-128.94</v>
      </c>
      <c r="G274" s="18">
        <v>45035</v>
      </c>
      <c r="H274" s="1" t="s">
        <v>3853</v>
      </c>
      <c r="I274" s="19">
        <v>1585793</v>
      </c>
      <c r="J274" s="19" t="s">
        <v>1323</v>
      </c>
      <c r="K274" s="19">
        <v>177153</v>
      </c>
      <c r="L274" s="28">
        <v>45037</v>
      </c>
      <c r="M274" s="1" t="s">
        <v>1213</v>
      </c>
      <c r="N274" s="11" t="s">
        <v>1291</v>
      </c>
      <c r="P274" s="42">
        <f>VLOOKUP(I274,'[2]ITEM#'!A:D,4,0)</f>
        <v>-64.47</v>
      </c>
      <c r="R274" s="13">
        <f t="shared" si="4"/>
        <v>2</v>
      </c>
      <c r="S274" s="43"/>
      <c r="T274" s="11" t="s">
        <v>1289</v>
      </c>
      <c r="U274" s="60"/>
    </row>
    <row r="275" spans="1:21" x14ac:dyDescent="0.2">
      <c r="A275" s="1" t="s">
        <v>3847</v>
      </c>
      <c r="B275" s="1" t="s">
        <v>3861</v>
      </c>
      <c r="C275" s="18">
        <v>45035</v>
      </c>
      <c r="D275" s="27">
        <v>-282.79000000000002</v>
      </c>
      <c r="E275" s="27">
        <v>-11</v>
      </c>
      <c r="F275" s="27">
        <v>-77.349999999999994</v>
      </c>
      <c r="G275" s="18">
        <v>45035</v>
      </c>
      <c r="H275" s="1" t="s">
        <v>3854</v>
      </c>
      <c r="I275" s="19">
        <v>1662420</v>
      </c>
      <c r="J275" s="19" t="s">
        <v>1318</v>
      </c>
      <c r="K275" s="19">
        <v>177153</v>
      </c>
      <c r="L275" s="28">
        <v>45037</v>
      </c>
      <c r="M275" s="1" t="s">
        <v>1213</v>
      </c>
      <c r="N275" s="11" t="s">
        <v>1301</v>
      </c>
      <c r="P275" s="42">
        <f>VLOOKUP(I275,'[2]ITEM#'!A:D,4,0)</f>
        <v>-77.349999999999994</v>
      </c>
      <c r="R275" s="13">
        <f t="shared" si="4"/>
        <v>1</v>
      </c>
      <c r="S275" s="43"/>
      <c r="T275" s="11" t="s">
        <v>1289</v>
      </c>
      <c r="U275" s="60"/>
    </row>
    <row r="276" spans="1:21" ht="12.75" customHeight="1" x14ac:dyDescent="0.2">
      <c r="A276" s="1" t="s">
        <v>3847</v>
      </c>
      <c r="B276" s="1" t="s">
        <v>3861</v>
      </c>
      <c r="C276" s="18">
        <v>45035</v>
      </c>
      <c r="D276" s="27"/>
      <c r="E276" s="27">
        <v>-22.74</v>
      </c>
      <c r="F276" s="27">
        <v>-171.7</v>
      </c>
      <c r="G276" s="18">
        <v>45035</v>
      </c>
      <c r="H276" s="1" t="s">
        <v>3854</v>
      </c>
      <c r="I276" s="19">
        <v>1662421</v>
      </c>
      <c r="J276" s="19" t="s">
        <v>1300</v>
      </c>
      <c r="K276" s="19">
        <v>177153</v>
      </c>
      <c r="L276" s="28">
        <v>45037</v>
      </c>
      <c r="M276" s="1" t="s">
        <v>1213</v>
      </c>
      <c r="N276" s="11" t="s">
        <v>1301</v>
      </c>
      <c r="P276" s="42">
        <f>VLOOKUP(I276,'[2]ITEM#'!A:D,4,0)</f>
        <v>-85.85</v>
      </c>
      <c r="R276" s="13">
        <f t="shared" si="4"/>
        <v>2</v>
      </c>
      <c r="S276" s="43"/>
      <c r="T276" s="11" t="s">
        <v>1289</v>
      </c>
      <c r="U276" s="60"/>
    </row>
    <row r="277" spans="1:21" ht="12.75" customHeight="1" x14ac:dyDescent="0.2">
      <c r="A277" s="1" t="s">
        <v>3862</v>
      </c>
      <c r="B277" s="1" t="s">
        <v>3877</v>
      </c>
      <c r="C277" s="18">
        <v>45036</v>
      </c>
      <c r="D277" s="27">
        <v>-89.77</v>
      </c>
      <c r="E277" s="27">
        <v>-27.5</v>
      </c>
      <c r="F277" s="27">
        <v>-62.27</v>
      </c>
      <c r="G277" s="18">
        <v>45036</v>
      </c>
      <c r="H277" s="1" t="s">
        <v>3863</v>
      </c>
      <c r="I277" s="19">
        <v>1339334</v>
      </c>
      <c r="J277" s="19" t="s">
        <v>1331</v>
      </c>
      <c r="K277" s="19">
        <v>177334</v>
      </c>
      <c r="L277" s="28">
        <v>45040</v>
      </c>
      <c r="M277" s="1" t="s">
        <v>1213</v>
      </c>
      <c r="N277" s="11" t="s">
        <v>1301</v>
      </c>
      <c r="P277" s="42">
        <f>VLOOKUP(I277,'[2]ITEM#'!A:D,4,0)</f>
        <v>-62.27</v>
      </c>
      <c r="R277" s="13">
        <f t="shared" si="4"/>
        <v>1</v>
      </c>
      <c r="S277" s="43"/>
      <c r="T277" s="11" t="s">
        <v>1289</v>
      </c>
      <c r="U277" s="60"/>
    </row>
    <row r="278" spans="1:21" x14ac:dyDescent="0.2">
      <c r="A278" s="1" t="s">
        <v>3862</v>
      </c>
      <c r="B278" s="1" t="s">
        <v>3878</v>
      </c>
      <c r="C278" s="18">
        <v>45036</v>
      </c>
      <c r="D278" s="27">
        <v>-93.96</v>
      </c>
      <c r="E278" s="27">
        <v>-12.22</v>
      </c>
      <c r="F278" s="27">
        <v>-37.880000000000003</v>
      </c>
      <c r="G278" s="18">
        <v>45036</v>
      </c>
      <c r="H278" s="1" t="s">
        <v>3864</v>
      </c>
      <c r="I278" s="19">
        <v>1408973</v>
      </c>
      <c r="J278" s="19" t="s">
        <v>1310</v>
      </c>
      <c r="K278" s="19">
        <v>177338</v>
      </c>
      <c r="L278" s="28">
        <v>45040</v>
      </c>
      <c r="M278" s="1" t="s">
        <v>1213</v>
      </c>
      <c r="N278" s="11" t="s">
        <v>1311</v>
      </c>
      <c r="P278" s="42">
        <f>VLOOKUP(I278,'[2]ITEM#'!A:D,4,0)</f>
        <v>-37.880000000000003</v>
      </c>
      <c r="R278" s="13">
        <f t="shared" si="4"/>
        <v>1</v>
      </c>
      <c r="S278" s="43"/>
      <c r="T278" s="11" t="s">
        <v>1289</v>
      </c>
      <c r="U278" s="60"/>
    </row>
    <row r="279" spans="1:21" ht="12.75" customHeight="1" x14ac:dyDescent="0.2">
      <c r="A279" s="1" t="s">
        <v>3862</v>
      </c>
      <c r="B279" s="1" t="s">
        <v>3878</v>
      </c>
      <c r="C279" s="18">
        <v>45036</v>
      </c>
      <c r="D279" s="27"/>
      <c r="E279" s="27">
        <v>-11.1</v>
      </c>
      <c r="F279" s="27">
        <v>-31.6</v>
      </c>
      <c r="G279" s="18">
        <v>45036</v>
      </c>
      <c r="H279" s="1" t="s">
        <v>3864</v>
      </c>
      <c r="I279" s="19">
        <v>1540787</v>
      </c>
      <c r="J279" s="19" t="s">
        <v>1341</v>
      </c>
      <c r="K279" s="19">
        <v>177338</v>
      </c>
      <c r="L279" s="28">
        <v>45040</v>
      </c>
      <c r="M279" s="1" t="s">
        <v>1213</v>
      </c>
      <c r="N279" s="11" t="s">
        <v>1298</v>
      </c>
      <c r="P279" s="42">
        <f>VLOOKUP(I279,'[2]ITEM#'!A:D,4,0)</f>
        <v>-31.6</v>
      </c>
      <c r="R279" s="13">
        <f t="shared" si="4"/>
        <v>1</v>
      </c>
      <c r="S279" s="43"/>
      <c r="T279" s="11" t="s">
        <v>1289</v>
      </c>
      <c r="U279" s="60"/>
    </row>
    <row r="280" spans="1:21" ht="12.75" customHeight="1" x14ac:dyDescent="0.2">
      <c r="A280" s="1" t="s">
        <v>3862</v>
      </c>
      <c r="B280" s="1" t="s">
        <v>3879</v>
      </c>
      <c r="C280" s="18">
        <v>45036</v>
      </c>
      <c r="D280" s="27">
        <v>-25.55</v>
      </c>
      <c r="E280" s="27">
        <v>0</v>
      </c>
      <c r="F280" s="27">
        <v>-25.55</v>
      </c>
      <c r="G280" s="18">
        <v>45036</v>
      </c>
      <c r="H280" s="1" t="s">
        <v>3865</v>
      </c>
      <c r="I280" s="19">
        <v>1516596</v>
      </c>
      <c r="J280" s="19" t="s">
        <v>1344</v>
      </c>
      <c r="K280" s="19">
        <v>177338</v>
      </c>
      <c r="L280" s="28">
        <v>45040</v>
      </c>
      <c r="M280" s="1" t="s">
        <v>1213</v>
      </c>
      <c r="N280" s="11" t="s">
        <v>1291</v>
      </c>
      <c r="P280" s="42">
        <f>VLOOKUP(I280,'[2]ITEM#'!A:D,4,0)</f>
        <v>-25.55</v>
      </c>
      <c r="R280" s="13">
        <f t="shared" si="4"/>
        <v>1</v>
      </c>
      <c r="S280" s="43"/>
      <c r="T280" s="11" t="s">
        <v>1289</v>
      </c>
      <c r="U280" s="60"/>
    </row>
    <row r="281" spans="1:21" ht="12.75" customHeight="1" x14ac:dyDescent="0.2">
      <c r="A281" s="1" t="s">
        <v>3862</v>
      </c>
      <c r="B281" s="1" t="s">
        <v>3879</v>
      </c>
      <c r="C281" s="18">
        <v>45036</v>
      </c>
      <c r="D281" s="27">
        <v>-22.78</v>
      </c>
      <c r="E281" s="27"/>
      <c r="F281" s="27">
        <v>-22.78</v>
      </c>
      <c r="G281" s="18">
        <v>45036</v>
      </c>
      <c r="H281" s="1" t="s">
        <v>3865</v>
      </c>
      <c r="I281" s="19">
        <v>1529944</v>
      </c>
      <c r="J281" s="19" t="s">
        <v>1330</v>
      </c>
      <c r="K281" s="19">
        <v>177338</v>
      </c>
      <c r="L281" s="28">
        <v>45040</v>
      </c>
      <c r="M281" s="1" t="s">
        <v>1213</v>
      </c>
      <c r="N281" s="11" t="s">
        <v>1291</v>
      </c>
      <c r="P281" s="42">
        <f>VLOOKUP(I281,'[2]ITEM#'!A:D,4,0)</f>
        <v>-22.78</v>
      </c>
      <c r="R281" s="13">
        <f t="shared" si="4"/>
        <v>1</v>
      </c>
      <c r="S281" s="43"/>
      <c r="T281" s="11" t="s">
        <v>1289</v>
      </c>
      <c r="U281" s="60"/>
    </row>
    <row r="282" spans="1:21" ht="12.75" customHeight="1" x14ac:dyDescent="0.2">
      <c r="A282" s="1" t="s">
        <v>3862</v>
      </c>
      <c r="B282" s="1" t="s">
        <v>3879</v>
      </c>
      <c r="C282" s="18">
        <v>45036</v>
      </c>
      <c r="D282" s="27">
        <v>-39</v>
      </c>
      <c r="E282" s="27"/>
      <c r="F282" s="27">
        <v>-39</v>
      </c>
      <c r="G282" s="18">
        <v>45036</v>
      </c>
      <c r="H282" s="1" t="s">
        <v>3865</v>
      </c>
      <c r="I282" s="19">
        <v>1529946</v>
      </c>
      <c r="J282" s="19" t="s">
        <v>1306</v>
      </c>
      <c r="K282" s="19">
        <v>177338</v>
      </c>
      <c r="L282" s="28">
        <v>45040</v>
      </c>
      <c r="M282" s="1" t="s">
        <v>1213</v>
      </c>
      <c r="N282" s="11" t="s">
        <v>1291</v>
      </c>
      <c r="P282" s="42">
        <f>VLOOKUP(I282,'[2]ITEM#'!A:D,4,0)</f>
        <v>-39</v>
      </c>
      <c r="R282" s="13">
        <f t="shared" si="4"/>
        <v>1</v>
      </c>
      <c r="S282" s="43"/>
      <c r="T282" s="11" t="s">
        <v>1289</v>
      </c>
      <c r="U282" s="60"/>
    </row>
    <row r="283" spans="1:21" ht="12.75" customHeight="1" x14ac:dyDescent="0.2">
      <c r="A283" s="1" t="s">
        <v>3862</v>
      </c>
      <c r="B283" s="1" t="s">
        <v>3879</v>
      </c>
      <c r="C283" s="18">
        <v>45036</v>
      </c>
      <c r="D283" s="27">
        <v>-128.94</v>
      </c>
      <c r="E283" s="27"/>
      <c r="F283" s="27">
        <v>-128.94</v>
      </c>
      <c r="G283" s="18">
        <v>45036</v>
      </c>
      <c r="H283" s="1" t="s">
        <v>3865</v>
      </c>
      <c r="I283" s="19">
        <v>1585793</v>
      </c>
      <c r="J283" s="19" t="s">
        <v>1323</v>
      </c>
      <c r="K283" s="19">
        <v>177338</v>
      </c>
      <c r="L283" s="28">
        <v>45040</v>
      </c>
      <c r="M283" s="1" t="s">
        <v>1213</v>
      </c>
      <c r="N283" s="11" t="s">
        <v>1291</v>
      </c>
      <c r="P283" s="42">
        <f>VLOOKUP(I283,'[2]ITEM#'!A:D,4,0)</f>
        <v>-64.47</v>
      </c>
      <c r="R283" s="13">
        <f t="shared" si="4"/>
        <v>2</v>
      </c>
      <c r="S283" s="43"/>
      <c r="T283" s="11" t="s">
        <v>1289</v>
      </c>
      <c r="U283" s="60"/>
    </row>
    <row r="284" spans="1:21" ht="12.75" customHeight="1" x14ac:dyDescent="0.2">
      <c r="A284" s="1" t="s">
        <v>3862</v>
      </c>
      <c r="B284" s="1" t="s">
        <v>3879</v>
      </c>
      <c r="C284" s="18">
        <v>45036</v>
      </c>
      <c r="D284" s="27">
        <v>-70.62</v>
      </c>
      <c r="E284" s="27"/>
      <c r="F284" s="27">
        <v>-70.62</v>
      </c>
      <c r="G284" s="18">
        <v>45036</v>
      </c>
      <c r="H284" s="1" t="s">
        <v>3865</v>
      </c>
      <c r="I284" s="19">
        <v>1585901</v>
      </c>
      <c r="J284" s="19" t="s">
        <v>1347</v>
      </c>
      <c r="K284" s="19">
        <v>177338</v>
      </c>
      <c r="L284" s="28">
        <v>45040</v>
      </c>
      <c r="M284" s="1" t="s">
        <v>1213</v>
      </c>
      <c r="N284" s="11" t="s">
        <v>1291</v>
      </c>
      <c r="P284" s="42">
        <f>VLOOKUP(I284,'[2]ITEM#'!A:D,4,0)</f>
        <v>-70.62</v>
      </c>
      <c r="R284" s="13">
        <f t="shared" si="4"/>
        <v>1</v>
      </c>
      <c r="S284" s="43"/>
      <c r="T284" s="11" t="s">
        <v>1289</v>
      </c>
      <c r="U284" s="60"/>
    </row>
    <row r="285" spans="1:21" ht="12.75" customHeight="1" x14ac:dyDescent="0.2">
      <c r="A285" s="1" t="s">
        <v>3862</v>
      </c>
      <c r="B285" s="1" t="s">
        <v>3880</v>
      </c>
      <c r="C285" s="18">
        <v>45036</v>
      </c>
      <c r="D285" s="27">
        <v>-70.62</v>
      </c>
      <c r="E285" s="27">
        <v>0</v>
      </c>
      <c r="F285" s="27">
        <v>-70.62</v>
      </c>
      <c r="G285" s="18">
        <v>45036</v>
      </c>
      <c r="H285" s="1" t="s">
        <v>3866</v>
      </c>
      <c r="I285" s="19">
        <v>1585900</v>
      </c>
      <c r="J285" s="19" t="s">
        <v>1320</v>
      </c>
      <c r="K285" s="19">
        <v>177338</v>
      </c>
      <c r="L285" s="28">
        <v>45040</v>
      </c>
      <c r="M285" s="1" t="s">
        <v>1213</v>
      </c>
      <c r="N285" s="11" t="s">
        <v>1291</v>
      </c>
      <c r="P285" s="42">
        <f>VLOOKUP(I285,'[2]ITEM#'!A:D,4,0)</f>
        <v>-70.62</v>
      </c>
      <c r="R285" s="13">
        <f t="shared" si="4"/>
        <v>1</v>
      </c>
      <c r="S285" s="43"/>
      <c r="T285" s="11" t="s">
        <v>1289</v>
      </c>
      <c r="U285" s="60"/>
    </row>
    <row r="286" spans="1:21" ht="12.75" customHeight="1" x14ac:dyDescent="0.2">
      <c r="A286" s="1" t="s">
        <v>3862</v>
      </c>
      <c r="B286" s="1" t="s">
        <v>3881</v>
      </c>
      <c r="C286" s="18">
        <v>45036</v>
      </c>
      <c r="D286" s="27">
        <v>-64.47</v>
      </c>
      <c r="E286" s="27">
        <v>0</v>
      </c>
      <c r="F286" s="27">
        <v>-64.47</v>
      </c>
      <c r="G286" s="18">
        <v>45036</v>
      </c>
      <c r="H286" s="1" t="s">
        <v>3867</v>
      </c>
      <c r="I286" s="19">
        <v>1585796</v>
      </c>
      <c r="J286" s="19" t="s">
        <v>1309</v>
      </c>
      <c r="K286" s="19">
        <v>177338</v>
      </c>
      <c r="L286" s="28">
        <v>45040</v>
      </c>
      <c r="M286" s="1" t="s">
        <v>1213</v>
      </c>
      <c r="N286" s="11" t="s">
        <v>1291</v>
      </c>
      <c r="P286" s="42">
        <f>VLOOKUP(I286,'[2]ITEM#'!A:D,4,0)</f>
        <v>-64.47</v>
      </c>
      <c r="R286" s="13">
        <f t="shared" si="4"/>
        <v>1</v>
      </c>
      <c r="S286" s="43"/>
      <c r="T286" s="11" t="s">
        <v>1289</v>
      </c>
      <c r="U286" s="60"/>
    </row>
    <row r="287" spans="1:21" ht="12.75" customHeight="1" x14ac:dyDescent="0.2">
      <c r="A287" s="1" t="s">
        <v>3862</v>
      </c>
      <c r="B287" s="1" t="s">
        <v>3882</v>
      </c>
      <c r="C287" s="18">
        <v>45036</v>
      </c>
      <c r="D287" s="27">
        <v>-85.4</v>
      </c>
      <c r="E287" s="27">
        <v>-11.1</v>
      </c>
      <c r="F287" s="27">
        <v>-63.2</v>
      </c>
      <c r="G287" s="18">
        <v>45036</v>
      </c>
      <c r="H287" s="1" t="s">
        <v>3868</v>
      </c>
      <c r="I287" s="19">
        <v>1540785</v>
      </c>
      <c r="J287" s="19" t="s">
        <v>1328</v>
      </c>
      <c r="K287" s="19">
        <v>177338</v>
      </c>
      <c r="L287" s="28">
        <v>45040</v>
      </c>
      <c r="M287" s="1" t="s">
        <v>1213</v>
      </c>
      <c r="N287" s="11" t="s">
        <v>1298</v>
      </c>
      <c r="P287" s="42">
        <f>VLOOKUP(I287,'[2]ITEM#'!A:D,4,0)</f>
        <v>-31.6</v>
      </c>
      <c r="R287" s="13">
        <f t="shared" si="4"/>
        <v>2</v>
      </c>
      <c r="S287" s="43"/>
      <c r="T287" s="11" t="s">
        <v>1289</v>
      </c>
      <c r="U287" s="60"/>
    </row>
    <row r="288" spans="1:21" ht="12.75" customHeight="1" x14ac:dyDescent="0.2">
      <c r="A288" s="1" t="s">
        <v>3869</v>
      </c>
      <c r="B288" s="1" t="s">
        <v>3883</v>
      </c>
      <c r="C288" s="18">
        <v>45037</v>
      </c>
      <c r="D288" s="27">
        <v>-39</v>
      </c>
      <c r="E288" s="27">
        <v>0</v>
      </c>
      <c r="F288" s="27">
        <v>-39</v>
      </c>
      <c r="G288" s="18">
        <v>45037</v>
      </c>
      <c r="H288" s="1" t="s">
        <v>3870</v>
      </c>
      <c r="I288" s="19">
        <v>1529947</v>
      </c>
      <c r="J288" s="19" t="s">
        <v>1294</v>
      </c>
      <c r="K288" s="19">
        <v>177348</v>
      </c>
      <c r="L288" s="28">
        <v>45041</v>
      </c>
      <c r="M288" s="1" t="s">
        <v>1213</v>
      </c>
      <c r="N288" s="11" t="s">
        <v>1291</v>
      </c>
      <c r="P288" s="42">
        <f>VLOOKUP(I288,'[2]ITEM#'!A:D,4,0)</f>
        <v>-39</v>
      </c>
      <c r="R288" s="13">
        <f t="shared" si="4"/>
        <v>1</v>
      </c>
      <c r="S288" s="43"/>
      <c r="T288" s="11" t="s">
        <v>1289</v>
      </c>
      <c r="U288" s="60"/>
    </row>
    <row r="289" spans="1:21" ht="12.75" customHeight="1" x14ac:dyDescent="0.2">
      <c r="A289" s="1" t="s">
        <v>3869</v>
      </c>
      <c r="B289" s="1" t="s">
        <v>3884</v>
      </c>
      <c r="C289" s="18">
        <v>45038</v>
      </c>
      <c r="D289" s="27">
        <v>-36</v>
      </c>
      <c r="E289" s="27">
        <v>0</v>
      </c>
      <c r="F289" s="27">
        <v>-36</v>
      </c>
      <c r="G289" s="18">
        <v>45038</v>
      </c>
      <c r="H289" s="1" t="s">
        <v>3871</v>
      </c>
      <c r="I289" s="19">
        <v>1407956</v>
      </c>
      <c r="J289" s="19" t="s">
        <v>4719</v>
      </c>
      <c r="K289" s="19">
        <v>177348</v>
      </c>
      <c r="L289" s="28">
        <v>45041</v>
      </c>
      <c r="M289" s="1" t="s">
        <v>1213</v>
      </c>
      <c r="N289" s="11" t="s">
        <v>1291</v>
      </c>
      <c r="P289" s="42">
        <f>VLOOKUP(I289,'[2]ITEM#'!A:D,4,0)</f>
        <v>-36</v>
      </c>
      <c r="R289" s="13">
        <f t="shared" si="4"/>
        <v>1</v>
      </c>
      <c r="S289" s="43"/>
      <c r="T289" s="11" t="s">
        <v>1289</v>
      </c>
      <c r="U289" s="60"/>
    </row>
    <row r="290" spans="1:21" ht="12.75" customHeight="1" x14ac:dyDescent="0.2">
      <c r="A290" s="1" t="s">
        <v>3869</v>
      </c>
      <c r="B290" s="1" t="s">
        <v>3885</v>
      </c>
      <c r="C290" s="18">
        <v>45037</v>
      </c>
      <c r="D290" s="27">
        <v>-42.07</v>
      </c>
      <c r="E290" s="27">
        <v>0</v>
      </c>
      <c r="F290" s="27">
        <v>-42.07</v>
      </c>
      <c r="G290" s="18">
        <v>45037</v>
      </c>
      <c r="H290" s="1" t="s">
        <v>3872</v>
      </c>
      <c r="I290" s="19">
        <v>1514691</v>
      </c>
      <c r="J290" s="19" t="s">
        <v>1293</v>
      </c>
      <c r="K290" s="19">
        <v>177348</v>
      </c>
      <c r="L290" s="28">
        <v>45041</v>
      </c>
      <c r="M290" s="1" t="s">
        <v>1213</v>
      </c>
      <c r="N290" s="11" t="s">
        <v>1291</v>
      </c>
      <c r="P290" s="42">
        <f>VLOOKUP(I290,'[2]ITEM#'!A:D,4,0)</f>
        <v>-42.07</v>
      </c>
      <c r="R290" s="13">
        <f t="shared" si="4"/>
        <v>1</v>
      </c>
      <c r="S290" s="43"/>
      <c r="T290" s="11" t="s">
        <v>1289</v>
      </c>
      <c r="U290" s="60"/>
    </row>
    <row r="291" spans="1:21" ht="12.75" customHeight="1" x14ac:dyDescent="0.2">
      <c r="A291" s="1" t="s">
        <v>3869</v>
      </c>
      <c r="B291" s="1" t="s">
        <v>3886</v>
      </c>
      <c r="C291" s="18">
        <v>45037</v>
      </c>
      <c r="D291" s="27">
        <v>-25.55</v>
      </c>
      <c r="E291" s="27">
        <v>0</v>
      </c>
      <c r="F291" s="27">
        <v>-25.55</v>
      </c>
      <c r="G291" s="18">
        <v>45037</v>
      </c>
      <c r="H291" s="1" t="s">
        <v>3873</v>
      </c>
      <c r="I291" s="19">
        <v>1516594</v>
      </c>
      <c r="J291" s="19" t="s">
        <v>1313</v>
      </c>
      <c r="K291" s="19">
        <v>177348</v>
      </c>
      <c r="L291" s="28">
        <v>45041</v>
      </c>
      <c r="M291" s="1" t="s">
        <v>1213</v>
      </c>
      <c r="N291" s="11" t="s">
        <v>1291</v>
      </c>
      <c r="P291" s="42">
        <f>VLOOKUP(I291,'[2]ITEM#'!A:D,4,0)</f>
        <v>-25.55</v>
      </c>
      <c r="R291" s="13">
        <f t="shared" si="4"/>
        <v>1</v>
      </c>
      <c r="S291" s="43"/>
      <c r="T291" s="11" t="s">
        <v>1289</v>
      </c>
      <c r="U291" s="60"/>
    </row>
    <row r="292" spans="1:21" ht="12.75" customHeight="1" x14ac:dyDescent="0.2">
      <c r="A292" s="1" t="s">
        <v>3869</v>
      </c>
      <c r="B292" s="1" t="s">
        <v>3886</v>
      </c>
      <c r="C292" s="18">
        <v>45037</v>
      </c>
      <c r="D292" s="27">
        <v>-22.78</v>
      </c>
      <c r="E292" s="27"/>
      <c r="F292" s="27">
        <v>-22.78</v>
      </c>
      <c r="G292" s="18">
        <v>45037</v>
      </c>
      <c r="H292" s="1" t="s">
        <v>3873</v>
      </c>
      <c r="I292" s="19">
        <v>1529939</v>
      </c>
      <c r="J292" s="19" t="s">
        <v>1339</v>
      </c>
      <c r="K292" s="19">
        <v>177348</v>
      </c>
      <c r="L292" s="28">
        <v>45041</v>
      </c>
      <c r="M292" s="1" t="s">
        <v>1213</v>
      </c>
      <c r="N292" s="11" t="s">
        <v>1291</v>
      </c>
      <c r="P292" s="42">
        <f>VLOOKUP(I292,'[2]ITEM#'!A:D,4,0)</f>
        <v>-22.78</v>
      </c>
      <c r="R292" s="13">
        <f t="shared" si="4"/>
        <v>1</v>
      </c>
      <c r="S292" s="43"/>
      <c r="T292" s="11" t="s">
        <v>1289</v>
      </c>
      <c r="U292" s="60"/>
    </row>
    <row r="293" spans="1:21" ht="12.75" customHeight="1" x14ac:dyDescent="0.2">
      <c r="A293" s="1" t="s">
        <v>3869</v>
      </c>
      <c r="B293" s="1" t="s">
        <v>3887</v>
      </c>
      <c r="C293" s="18">
        <v>45037</v>
      </c>
      <c r="D293" s="27">
        <v>-97.22</v>
      </c>
      <c r="E293" s="27">
        <v>-11.37</v>
      </c>
      <c r="F293" s="27">
        <v>-85.85</v>
      </c>
      <c r="G293" s="18">
        <v>45037</v>
      </c>
      <c r="H293" s="1" t="s">
        <v>3874</v>
      </c>
      <c r="I293" s="19">
        <v>1662421</v>
      </c>
      <c r="J293" s="19" t="s">
        <v>1300</v>
      </c>
      <c r="K293" s="19">
        <v>177348</v>
      </c>
      <c r="L293" s="28">
        <v>45041</v>
      </c>
      <c r="M293" s="1" t="s">
        <v>1213</v>
      </c>
      <c r="N293" s="11" t="s">
        <v>1301</v>
      </c>
      <c r="P293" s="42">
        <f>VLOOKUP(I293,'[2]ITEM#'!A:D,4,0)</f>
        <v>-85.85</v>
      </c>
      <c r="R293" s="13">
        <f t="shared" si="4"/>
        <v>1</v>
      </c>
      <c r="S293" s="43"/>
      <c r="T293" s="11" t="s">
        <v>1289</v>
      </c>
      <c r="U293" s="60"/>
    </row>
    <row r="294" spans="1:21" ht="12.75" customHeight="1" x14ac:dyDescent="0.2">
      <c r="A294" s="1" t="s">
        <v>3869</v>
      </c>
      <c r="B294" s="1" t="s">
        <v>3888</v>
      </c>
      <c r="C294" s="18">
        <v>45037</v>
      </c>
      <c r="D294" s="27">
        <v>-39</v>
      </c>
      <c r="E294" s="27">
        <v>0</v>
      </c>
      <c r="F294" s="27">
        <v>-39</v>
      </c>
      <c r="G294" s="18">
        <v>45037</v>
      </c>
      <c r="H294" s="1" t="s">
        <v>3875</v>
      </c>
      <c r="I294" s="19">
        <v>1529947</v>
      </c>
      <c r="J294" s="19" t="s">
        <v>1294</v>
      </c>
      <c r="K294" s="19">
        <v>177348</v>
      </c>
      <c r="L294" s="28">
        <v>45041</v>
      </c>
      <c r="M294" s="1" t="s">
        <v>1213</v>
      </c>
      <c r="N294" s="11" t="s">
        <v>1291</v>
      </c>
      <c r="P294" s="42">
        <f>VLOOKUP(I294,'[2]ITEM#'!A:D,4,0)</f>
        <v>-39</v>
      </c>
      <c r="R294" s="13">
        <f t="shared" si="4"/>
        <v>1</v>
      </c>
      <c r="S294" s="43"/>
      <c r="T294" s="11" t="s">
        <v>1289</v>
      </c>
      <c r="U294" s="60"/>
    </row>
    <row r="295" spans="1:21" ht="12.75" customHeight="1" x14ac:dyDescent="0.2">
      <c r="A295" s="1" t="s">
        <v>3869</v>
      </c>
      <c r="B295" s="1" t="s">
        <v>3889</v>
      </c>
      <c r="C295" s="18">
        <v>45037</v>
      </c>
      <c r="D295" s="27">
        <v>-42.07</v>
      </c>
      <c r="E295" s="27">
        <v>0</v>
      </c>
      <c r="F295" s="27">
        <v>-42.07</v>
      </c>
      <c r="G295" s="18">
        <v>45037</v>
      </c>
      <c r="H295" s="1" t="s">
        <v>3876</v>
      </c>
      <c r="I295" s="19">
        <v>1514684</v>
      </c>
      <c r="J295" s="19" t="s">
        <v>1324</v>
      </c>
      <c r="K295" s="19">
        <v>177348</v>
      </c>
      <c r="L295" s="28">
        <v>45041</v>
      </c>
      <c r="M295" s="1" t="s">
        <v>1213</v>
      </c>
      <c r="N295" s="11" t="s">
        <v>1291</v>
      </c>
      <c r="P295" s="42">
        <f>VLOOKUP(I295,'[2]ITEM#'!A:D,4,0)</f>
        <v>-42.07</v>
      </c>
      <c r="R295" s="13">
        <f t="shared" si="4"/>
        <v>1</v>
      </c>
      <c r="S295" s="43"/>
      <c r="T295" s="11" t="s">
        <v>1289</v>
      </c>
      <c r="U295" s="60"/>
    </row>
    <row r="296" spans="1:21" ht="12.75" customHeight="1" x14ac:dyDescent="0.2">
      <c r="A296" s="1" t="s">
        <v>3869</v>
      </c>
      <c r="B296" s="1" t="s">
        <v>3889</v>
      </c>
      <c r="C296" s="18">
        <v>45037</v>
      </c>
      <c r="D296" s="27">
        <v>-64.47</v>
      </c>
      <c r="E296" s="27">
        <v>0</v>
      </c>
      <c r="F296" s="27">
        <v>-64.47</v>
      </c>
      <c r="G296" s="18">
        <v>45037</v>
      </c>
      <c r="H296" s="1" t="s">
        <v>3876</v>
      </c>
      <c r="I296" s="19">
        <v>1585793</v>
      </c>
      <c r="J296" s="19" t="s">
        <v>1323</v>
      </c>
      <c r="K296" s="19">
        <v>177348</v>
      </c>
      <c r="L296" s="28">
        <v>45041</v>
      </c>
      <c r="M296" s="1" t="s">
        <v>1213</v>
      </c>
      <c r="N296" s="11" t="s">
        <v>1291</v>
      </c>
      <c r="P296" s="42">
        <f>VLOOKUP(I296,'[2]ITEM#'!A:D,4,0)</f>
        <v>-64.47</v>
      </c>
      <c r="R296" s="13">
        <f t="shared" si="4"/>
        <v>1</v>
      </c>
      <c r="S296" s="43"/>
      <c r="T296" s="11" t="s">
        <v>1289</v>
      </c>
      <c r="U296" s="60"/>
    </row>
    <row r="297" spans="1:21" ht="12.75" customHeight="1" x14ac:dyDescent="0.2">
      <c r="A297" s="1" t="s">
        <v>3890</v>
      </c>
      <c r="B297" s="1" t="s">
        <v>3919</v>
      </c>
      <c r="C297" s="18">
        <v>45040</v>
      </c>
      <c r="D297" s="27">
        <v>-92.93</v>
      </c>
      <c r="E297" s="27">
        <v>-30.66</v>
      </c>
      <c r="F297" s="27">
        <v>-62.27</v>
      </c>
      <c r="G297" s="18">
        <v>45040</v>
      </c>
      <c r="H297" s="1" t="s">
        <v>3891</v>
      </c>
      <c r="I297" s="19">
        <v>1339335</v>
      </c>
      <c r="J297" s="19" t="s">
        <v>1314</v>
      </c>
      <c r="K297" s="19">
        <v>12215799</v>
      </c>
      <c r="L297" s="28">
        <v>45042</v>
      </c>
      <c r="M297" s="1" t="s">
        <v>3946</v>
      </c>
      <c r="N297" s="11" t="s">
        <v>1301</v>
      </c>
      <c r="P297" s="42">
        <f>VLOOKUP(I297,'[2]ITEM#'!A:D,4,0)</f>
        <v>-62.27</v>
      </c>
      <c r="R297" s="13">
        <f t="shared" si="4"/>
        <v>1</v>
      </c>
      <c r="S297" s="43"/>
      <c r="T297" s="11" t="s">
        <v>1289</v>
      </c>
      <c r="U297" s="60"/>
    </row>
    <row r="298" spans="1:21" ht="12.75" customHeight="1" x14ac:dyDescent="0.2">
      <c r="A298" s="1" t="s">
        <v>3890</v>
      </c>
      <c r="B298" s="1" t="s">
        <v>3920</v>
      </c>
      <c r="C298" s="18">
        <v>45040</v>
      </c>
      <c r="D298" s="27">
        <v>-42.07</v>
      </c>
      <c r="E298" s="27">
        <v>0</v>
      </c>
      <c r="F298" s="27">
        <v>-42.07</v>
      </c>
      <c r="G298" s="18">
        <v>45040</v>
      </c>
      <c r="H298" s="1" t="s">
        <v>3892</v>
      </c>
      <c r="I298" s="19">
        <v>1514691</v>
      </c>
      <c r="J298" s="19" t="s">
        <v>1293</v>
      </c>
      <c r="K298" s="19">
        <v>177569</v>
      </c>
      <c r="L298" s="28">
        <v>45042</v>
      </c>
      <c r="M298" s="1" t="s">
        <v>1213</v>
      </c>
      <c r="N298" s="11" t="s">
        <v>1291</v>
      </c>
      <c r="P298" s="42">
        <f>VLOOKUP(I298,'[2]ITEM#'!A:D,4,0)</f>
        <v>-42.07</v>
      </c>
      <c r="R298" s="13">
        <f t="shared" si="4"/>
        <v>1</v>
      </c>
      <c r="S298" s="43"/>
      <c r="T298" s="11" t="s">
        <v>1289</v>
      </c>
      <c r="U298" s="60"/>
    </row>
    <row r="299" spans="1:21" ht="12.75" customHeight="1" x14ac:dyDescent="0.2">
      <c r="A299" s="1" t="s">
        <v>3890</v>
      </c>
      <c r="B299" s="1" t="s">
        <v>3921</v>
      </c>
      <c r="C299" s="18">
        <v>45040</v>
      </c>
      <c r="D299" s="27">
        <v>-25.55</v>
      </c>
      <c r="E299" s="27">
        <v>0</v>
      </c>
      <c r="F299" s="27">
        <v>-25.55</v>
      </c>
      <c r="G299" s="18">
        <v>45040</v>
      </c>
      <c r="H299" s="1" t="s">
        <v>3893</v>
      </c>
      <c r="I299" s="19">
        <v>1516594</v>
      </c>
      <c r="J299" s="19" t="s">
        <v>1313</v>
      </c>
      <c r="K299" s="19">
        <v>177569</v>
      </c>
      <c r="L299" s="28">
        <v>45042</v>
      </c>
      <c r="M299" s="1" t="s">
        <v>1213</v>
      </c>
      <c r="N299" s="11" t="s">
        <v>1291</v>
      </c>
      <c r="P299" s="42">
        <f>VLOOKUP(I299,'[2]ITEM#'!A:D,4,0)</f>
        <v>-25.55</v>
      </c>
      <c r="R299" s="13">
        <f t="shared" si="4"/>
        <v>1</v>
      </c>
      <c r="S299" s="43"/>
      <c r="T299" s="11" t="s">
        <v>1289</v>
      </c>
      <c r="U299" s="60"/>
    </row>
    <row r="300" spans="1:21" x14ac:dyDescent="0.2">
      <c r="A300" s="1" t="s">
        <v>3890</v>
      </c>
      <c r="B300" s="1" t="s">
        <v>3922</v>
      </c>
      <c r="C300" s="18">
        <v>45040</v>
      </c>
      <c r="D300" s="27">
        <v>-219.4</v>
      </c>
      <c r="E300" s="27">
        <v>-11.1</v>
      </c>
      <c r="F300" s="27">
        <v>-31.6</v>
      </c>
      <c r="G300" s="18">
        <v>45040</v>
      </c>
      <c r="H300" s="1" t="s">
        <v>3894</v>
      </c>
      <c r="I300" s="19">
        <v>1540785</v>
      </c>
      <c r="J300" s="19" t="s">
        <v>1328</v>
      </c>
      <c r="K300" s="19">
        <v>177569</v>
      </c>
      <c r="L300" s="28">
        <v>45042</v>
      </c>
      <c r="M300" s="1" t="s">
        <v>1213</v>
      </c>
      <c r="N300" s="11" t="s">
        <v>1298</v>
      </c>
      <c r="P300" s="42">
        <f>VLOOKUP(I300,'[2]ITEM#'!A:D,4,0)</f>
        <v>-31.6</v>
      </c>
      <c r="R300" s="13">
        <f t="shared" si="4"/>
        <v>1</v>
      </c>
      <c r="S300" s="43"/>
      <c r="T300" s="11" t="s">
        <v>1289</v>
      </c>
      <c r="U300" s="60"/>
    </row>
    <row r="301" spans="1:21" ht="12.75" customHeight="1" x14ac:dyDescent="0.2">
      <c r="A301" s="1" t="s">
        <v>3890</v>
      </c>
      <c r="B301" s="1" t="s">
        <v>3922</v>
      </c>
      <c r="C301" s="18">
        <v>45040</v>
      </c>
      <c r="D301" s="27"/>
      <c r="E301" s="27">
        <v>-22</v>
      </c>
      <c r="F301" s="27">
        <v>-154.69999999999999</v>
      </c>
      <c r="G301" s="18">
        <v>45040</v>
      </c>
      <c r="H301" s="1" t="s">
        <v>3894</v>
      </c>
      <c r="I301" s="19">
        <v>1662420</v>
      </c>
      <c r="J301" s="19" t="s">
        <v>1318</v>
      </c>
      <c r="K301" s="19">
        <v>177569</v>
      </c>
      <c r="L301" s="28">
        <v>45042</v>
      </c>
      <c r="M301" s="1" t="s">
        <v>1213</v>
      </c>
      <c r="N301" s="11" t="s">
        <v>1301</v>
      </c>
      <c r="P301" s="42">
        <f>VLOOKUP(I301,'[2]ITEM#'!A:D,4,0)</f>
        <v>-77.349999999999994</v>
      </c>
      <c r="R301" s="13">
        <f t="shared" si="4"/>
        <v>2</v>
      </c>
      <c r="S301" s="43"/>
      <c r="T301" s="11" t="s">
        <v>1289</v>
      </c>
      <c r="U301" s="60"/>
    </row>
    <row r="302" spans="1:21" ht="12.75" customHeight="1" x14ac:dyDescent="0.2">
      <c r="A302" s="1" t="s">
        <v>3890</v>
      </c>
      <c r="B302" s="1" t="s">
        <v>3923</v>
      </c>
      <c r="C302" s="18">
        <v>45040</v>
      </c>
      <c r="D302" s="27">
        <v>-64.47</v>
      </c>
      <c r="E302" s="27">
        <v>0</v>
      </c>
      <c r="F302" s="27">
        <v>-64.47</v>
      </c>
      <c r="G302" s="18">
        <v>45040</v>
      </c>
      <c r="H302" s="1" t="s">
        <v>3895</v>
      </c>
      <c r="I302" s="19">
        <v>1585673</v>
      </c>
      <c r="J302" s="19" t="s">
        <v>1349</v>
      </c>
      <c r="K302" s="19">
        <v>177569</v>
      </c>
      <c r="L302" s="28">
        <v>45042</v>
      </c>
      <c r="M302" s="1" t="s">
        <v>1213</v>
      </c>
      <c r="N302" s="11" t="s">
        <v>1291</v>
      </c>
      <c r="P302" s="42">
        <f>VLOOKUP(I302,'[2]ITEM#'!A:D,4,0)</f>
        <v>-64.47</v>
      </c>
      <c r="R302" s="13">
        <f t="shared" si="4"/>
        <v>1</v>
      </c>
      <c r="S302" s="43"/>
      <c r="T302" s="11" t="s">
        <v>1289</v>
      </c>
      <c r="U302" s="60"/>
    </row>
    <row r="303" spans="1:21" ht="12.75" customHeight="1" x14ac:dyDescent="0.2">
      <c r="A303" s="1" t="s">
        <v>3890</v>
      </c>
      <c r="B303" s="1" t="s">
        <v>3924</v>
      </c>
      <c r="C303" s="18">
        <v>45040</v>
      </c>
      <c r="D303" s="27">
        <v>-22.78</v>
      </c>
      <c r="E303" s="27">
        <v>0</v>
      </c>
      <c r="F303" s="27">
        <v>-22.78</v>
      </c>
      <c r="G303" s="18">
        <v>45040</v>
      </c>
      <c r="H303" s="1" t="s">
        <v>3896</v>
      </c>
      <c r="I303" s="19">
        <v>1529939</v>
      </c>
      <c r="J303" s="19" t="s">
        <v>1339</v>
      </c>
      <c r="K303" s="19">
        <v>177569</v>
      </c>
      <c r="L303" s="28">
        <v>45042</v>
      </c>
      <c r="M303" s="1" t="s">
        <v>1213</v>
      </c>
      <c r="N303" s="11" t="s">
        <v>1291</v>
      </c>
      <c r="P303" s="42">
        <f>VLOOKUP(I303,'[2]ITEM#'!A:D,4,0)</f>
        <v>-22.78</v>
      </c>
      <c r="R303" s="13">
        <f t="shared" si="4"/>
        <v>1</v>
      </c>
      <c r="S303" s="43"/>
      <c r="T303" s="11" t="s">
        <v>1289</v>
      </c>
      <c r="U303" s="60"/>
    </row>
    <row r="304" spans="1:21" ht="12.75" customHeight="1" x14ac:dyDescent="0.2">
      <c r="A304" s="1" t="s">
        <v>3890</v>
      </c>
      <c r="B304" s="1" t="s">
        <v>3925</v>
      </c>
      <c r="C304" s="18">
        <v>45040</v>
      </c>
      <c r="D304" s="27">
        <v>-194.44</v>
      </c>
      <c r="E304" s="27">
        <v>22.74</v>
      </c>
      <c r="F304" s="27">
        <v>-171.7</v>
      </c>
      <c r="G304" s="18">
        <v>45040</v>
      </c>
      <c r="H304" s="1" t="s">
        <v>3897</v>
      </c>
      <c r="I304" s="19">
        <v>1662421</v>
      </c>
      <c r="J304" s="19" t="s">
        <v>1300</v>
      </c>
      <c r="K304" s="19">
        <v>177569</v>
      </c>
      <c r="L304" s="28">
        <v>45042</v>
      </c>
      <c r="M304" s="1" t="s">
        <v>1213</v>
      </c>
      <c r="N304" s="11" t="s">
        <v>1301</v>
      </c>
      <c r="P304" s="42">
        <f>VLOOKUP(I304,'[2]ITEM#'!A:D,4,0)</f>
        <v>-85.85</v>
      </c>
      <c r="R304" s="13">
        <f t="shared" si="4"/>
        <v>2</v>
      </c>
      <c r="S304" s="43"/>
      <c r="T304" s="11" t="s">
        <v>1289</v>
      </c>
      <c r="U304" s="60"/>
    </row>
    <row r="305" spans="1:21" ht="12.75" customHeight="1" x14ac:dyDescent="0.2">
      <c r="A305" s="1" t="s">
        <v>3890</v>
      </c>
      <c r="B305" s="1" t="s">
        <v>3926</v>
      </c>
      <c r="C305" s="18">
        <v>45040</v>
      </c>
      <c r="D305" s="27">
        <v>-88.35</v>
      </c>
      <c r="E305" s="27">
        <v>-11</v>
      </c>
      <c r="F305" s="27">
        <v>-77.349999999999994</v>
      </c>
      <c r="G305" s="18">
        <v>45040</v>
      </c>
      <c r="H305" s="1" t="s">
        <v>3898</v>
      </c>
      <c r="I305" s="19">
        <v>1662420</v>
      </c>
      <c r="J305" s="19" t="s">
        <v>1318</v>
      </c>
      <c r="K305" s="19">
        <v>177569</v>
      </c>
      <c r="L305" s="28">
        <v>45042</v>
      </c>
      <c r="M305" s="1" t="s">
        <v>1213</v>
      </c>
      <c r="N305" s="11" t="s">
        <v>1301</v>
      </c>
      <c r="P305" s="42">
        <f>VLOOKUP(I305,'[2]ITEM#'!A:D,4,0)</f>
        <v>-77.349999999999994</v>
      </c>
      <c r="R305" s="13">
        <f t="shared" si="4"/>
        <v>1</v>
      </c>
      <c r="S305" s="43"/>
      <c r="T305" s="11" t="s">
        <v>1289</v>
      </c>
      <c r="U305" s="60"/>
    </row>
    <row r="306" spans="1:21" ht="12.75" customHeight="1" x14ac:dyDescent="0.2">
      <c r="A306" s="1" t="s">
        <v>3890</v>
      </c>
      <c r="B306" s="1" t="s">
        <v>3927</v>
      </c>
      <c r="C306" s="18">
        <v>45040</v>
      </c>
      <c r="D306" s="27">
        <v>-39</v>
      </c>
      <c r="E306" s="27">
        <v>0</v>
      </c>
      <c r="F306" s="27">
        <v>-39</v>
      </c>
      <c r="G306" s="18">
        <v>45040</v>
      </c>
      <c r="H306" s="1" t="s">
        <v>3899</v>
      </c>
      <c r="I306" s="19">
        <v>1529946</v>
      </c>
      <c r="J306" s="19" t="s">
        <v>1306</v>
      </c>
      <c r="K306" s="19">
        <v>177569</v>
      </c>
      <c r="L306" s="28">
        <v>45042</v>
      </c>
      <c r="M306" s="1" t="s">
        <v>1213</v>
      </c>
      <c r="N306" s="11" t="s">
        <v>1291</v>
      </c>
      <c r="P306" s="42">
        <f>VLOOKUP(I306,'[2]ITEM#'!A:D,4,0)</f>
        <v>-39</v>
      </c>
      <c r="R306" s="13">
        <f t="shared" si="4"/>
        <v>1</v>
      </c>
      <c r="S306" s="43"/>
      <c r="T306" s="11" t="s">
        <v>1289</v>
      </c>
      <c r="U306" s="60"/>
    </row>
    <row r="307" spans="1:21" x14ac:dyDescent="0.2">
      <c r="A307" s="1" t="s">
        <v>3890</v>
      </c>
      <c r="B307" s="1" t="s">
        <v>3928</v>
      </c>
      <c r="C307" s="18">
        <v>45040</v>
      </c>
      <c r="D307" s="27">
        <v>-139.91999999999999</v>
      </c>
      <c r="E307" s="27">
        <v>-11.1</v>
      </c>
      <c r="F307" s="27">
        <v>-31.6</v>
      </c>
      <c r="G307" s="18">
        <v>45040</v>
      </c>
      <c r="H307" s="1" t="s">
        <v>3900</v>
      </c>
      <c r="I307" s="19">
        <v>1593359</v>
      </c>
      <c r="J307" s="19" t="s">
        <v>1316</v>
      </c>
      <c r="K307" s="19">
        <v>177569</v>
      </c>
      <c r="L307" s="28">
        <v>45042</v>
      </c>
      <c r="M307" s="1" t="s">
        <v>1213</v>
      </c>
      <c r="N307" s="11" t="s">
        <v>1298</v>
      </c>
      <c r="P307" s="42">
        <f>VLOOKUP(I307,'[2]ITEM#'!A:D,4,0)</f>
        <v>-31.6</v>
      </c>
      <c r="R307" s="13">
        <f t="shared" si="4"/>
        <v>1</v>
      </c>
      <c r="S307" s="43"/>
      <c r="T307" s="11" t="s">
        <v>1289</v>
      </c>
      <c r="U307" s="60"/>
    </row>
    <row r="308" spans="1:21" ht="12.75" customHeight="1" x14ac:dyDescent="0.2">
      <c r="A308" s="1" t="s">
        <v>3890</v>
      </c>
      <c r="B308" s="1" t="s">
        <v>3928</v>
      </c>
      <c r="C308" s="18">
        <v>45040</v>
      </c>
      <c r="D308" s="27"/>
      <c r="E308" s="27">
        <v>-11.37</v>
      </c>
      <c r="F308" s="27">
        <v>-85.85</v>
      </c>
      <c r="G308" s="18">
        <v>45040</v>
      </c>
      <c r="H308" s="1" t="s">
        <v>3900</v>
      </c>
      <c r="I308" s="19">
        <v>1662421</v>
      </c>
      <c r="J308" s="19" t="s">
        <v>1300</v>
      </c>
      <c r="K308" s="19">
        <v>177569</v>
      </c>
      <c r="L308" s="28">
        <v>45042</v>
      </c>
      <c r="M308" s="1" t="s">
        <v>1213</v>
      </c>
      <c r="N308" s="11" t="s">
        <v>1301</v>
      </c>
      <c r="P308" s="42">
        <f>VLOOKUP(I308,'[2]ITEM#'!A:D,4,0)</f>
        <v>-85.85</v>
      </c>
      <c r="R308" s="13">
        <f t="shared" si="4"/>
        <v>1</v>
      </c>
      <c r="S308" s="43"/>
      <c r="T308" s="11" t="s">
        <v>1289</v>
      </c>
      <c r="U308" s="60"/>
    </row>
    <row r="309" spans="1:21" ht="12.75" customHeight="1" x14ac:dyDescent="0.2">
      <c r="A309" s="1" t="s">
        <v>3890</v>
      </c>
      <c r="B309" s="1" t="s">
        <v>3929</v>
      </c>
      <c r="C309" s="18">
        <v>45040</v>
      </c>
      <c r="D309" s="27">
        <v>-39</v>
      </c>
      <c r="E309" s="27">
        <v>0</v>
      </c>
      <c r="F309" s="27">
        <v>-39</v>
      </c>
      <c r="G309" s="18">
        <v>45040</v>
      </c>
      <c r="H309" s="1" t="s">
        <v>3901</v>
      </c>
      <c r="I309" s="19">
        <v>1529947</v>
      </c>
      <c r="J309" s="19" t="s">
        <v>1294</v>
      </c>
      <c r="K309" s="19">
        <v>177569</v>
      </c>
      <c r="L309" s="28">
        <v>45042</v>
      </c>
      <c r="M309" s="1" t="s">
        <v>1213</v>
      </c>
      <c r="N309" s="11" t="s">
        <v>1291</v>
      </c>
      <c r="P309" s="42">
        <f>VLOOKUP(I309,'[2]ITEM#'!A:D,4,0)</f>
        <v>-39</v>
      </c>
      <c r="R309" s="13">
        <f t="shared" si="4"/>
        <v>1</v>
      </c>
      <c r="S309" s="43"/>
      <c r="T309" s="11" t="s">
        <v>1289</v>
      </c>
      <c r="U309" s="60"/>
    </row>
    <row r="310" spans="1:21" ht="12.75" customHeight="1" x14ac:dyDescent="0.2">
      <c r="A310" s="1" t="s">
        <v>3890</v>
      </c>
      <c r="B310" s="1" t="s">
        <v>3930</v>
      </c>
      <c r="C310" s="18">
        <v>45040</v>
      </c>
      <c r="D310" s="27">
        <v>-42.7</v>
      </c>
      <c r="E310" s="27">
        <v>-11.1</v>
      </c>
      <c r="F310" s="27">
        <v>-31.6</v>
      </c>
      <c r="G310" s="18">
        <v>45040</v>
      </c>
      <c r="H310" s="1" t="s">
        <v>3902</v>
      </c>
      <c r="I310" s="19">
        <v>1593359</v>
      </c>
      <c r="J310" s="19" t="s">
        <v>1316</v>
      </c>
      <c r="K310" s="19">
        <v>177569</v>
      </c>
      <c r="L310" s="28">
        <v>45042</v>
      </c>
      <c r="M310" s="1" t="s">
        <v>1213</v>
      </c>
      <c r="N310" s="11" t="s">
        <v>1298</v>
      </c>
      <c r="P310" s="42">
        <f>VLOOKUP(I310,'[2]ITEM#'!A:D,4,0)</f>
        <v>-31.6</v>
      </c>
      <c r="R310" s="13">
        <f t="shared" si="4"/>
        <v>1</v>
      </c>
      <c r="S310" s="43"/>
      <c r="T310" s="11" t="s">
        <v>1289</v>
      </c>
      <c r="U310" s="60"/>
    </row>
    <row r="311" spans="1:21" ht="12.75" customHeight="1" x14ac:dyDescent="0.2">
      <c r="A311" s="1" t="s">
        <v>3890</v>
      </c>
      <c r="B311" s="1" t="s">
        <v>3931</v>
      </c>
      <c r="C311" s="18">
        <v>45040</v>
      </c>
      <c r="D311" s="27">
        <v>-25.55</v>
      </c>
      <c r="E311" s="27">
        <v>0</v>
      </c>
      <c r="F311" s="27">
        <v>-25.55</v>
      </c>
      <c r="G311" s="18">
        <v>45040</v>
      </c>
      <c r="H311" s="1" t="s">
        <v>3903</v>
      </c>
      <c r="I311" s="19">
        <v>1516597</v>
      </c>
      <c r="J311" s="19" t="s">
        <v>1303</v>
      </c>
      <c r="K311" s="19">
        <v>177569</v>
      </c>
      <c r="L311" s="28">
        <v>45042</v>
      </c>
      <c r="M311" s="1" t="s">
        <v>1213</v>
      </c>
      <c r="N311" s="11" t="s">
        <v>1291</v>
      </c>
      <c r="P311" s="42">
        <f>VLOOKUP(I311,'[2]ITEM#'!A:D,4,0)</f>
        <v>-25.55</v>
      </c>
      <c r="R311" s="13">
        <f t="shared" si="4"/>
        <v>1</v>
      </c>
      <c r="S311" s="43"/>
      <c r="T311" s="11" t="s">
        <v>1289</v>
      </c>
      <c r="U311" s="60"/>
    </row>
    <row r="312" spans="1:21" ht="12.75" customHeight="1" x14ac:dyDescent="0.2">
      <c r="A312" s="1" t="s">
        <v>3890</v>
      </c>
      <c r="B312" s="1" t="s">
        <v>3931</v>
      </c>
      <c r="C312" s="18">
        <v>45040</v>
      </c>
      <c r="D312" s="27">
        <v>-39</v>
      </c>
      <c r="E312" s="27">
        <v>0</v>
      </c>
      <c r="F312" s="27">
        <v>-39</v>
      </c>
      <c r="G312" s="18">
        <v>45040</v>
      </c>
      <c r="H312" s="1" t="s">
        <v>3903</v>
      </c>
      <c r="I312" s="19">
        <v>1529947</v>
      </c>
      <c r="J312" s="19" t="s">
        <v>1294</v>
      </c>
      <c r="K312" s="19">
        <v>177569</v>
      </c>
      <c r="L312" s="28">
        <v>45042</v>
      </c>
      <c r="M312" s="1" t="s">
        <v>1213</v>
      </c>
      <c r="N312" s="11" t="s">
        <v>1291</v>
      </c>
      <c r="P312" s="42">
        <f>VLOOKUP(I312,'[2]ITEM#'!A:D,4,0)</f>
        <v>-39</v>
      </c>
      <c r="R312" s="13">
        <f t="shared" si="4"/>
        <v>1</v>
      </c>
      <c r="S312" s="43"/>
      <c r="T312" s="11" t="s">
        <v>1289</v>
      </c>
      <c r="U312" s="60"/>
    </row>
    <row r="313" spans="1:21" ht="12.75" customHeight="1" x14ac:dyDescent="0.2">
      <c r="A313" s="1" t="s">
        <v>3890</v>
      </c>
      <c r="B313" s="1" t="s">
        <v>3931</v>
      </c>
      <c r="C313" s="18">
        <v>45040</v>
      </c>
      <c r="D313" s="27">
        <v>-257.88</v>
      </c>
      <c r="E313" s="27">
        <v>0</v>
      </c>
      <c r="F313" s="27">
        <v>-257.88</v>
      </c>
      <c r="G313" s="18">
        <v>45040</v>
      </c>
      <c r="H313" s="1" t="s">
        <v>3903</v>
      </c>
      <c r="I313" s="19">
        <v>1585797</v>
      </c>
      <c r="J313" s="19" t="s">
        <v>1305</v>
      </c>
      <c r="K313" s="19">
        <v>177569</v>
      </c>
      <c r="L313" s="28">
        <v>45042</v>
      </c>
      <c r="M313" s="1" t="s">
        <v>1213</v>
      </c>
      <c r="N313" s="11" t="s">
        <v>1291</v>
      </c>
      <c r="P313" s="42">
        <f>VLOOKUP(I313,'[2]ITEM#'!A:D,4,0)</f>
        <v>-64.47</v>
      </c>
      <c r="R313" s="13">
        <f t="shared" si="4"/>
        <v>4</v>
      </c>
      <c r="S313" s="43"/>
      <c r="T313" s="11" t="s">
        <v>1289</v>
      </c>
      <c r="U313" s="60"/>
    </row>
    <row r="314" spans="1:21" ht="12.75" customHeight="1" x14ac:dyDescent="0.2">
      <c r="A314" s="1" t="s">
        <v>3904</v>
      </c>
      <c r="B314" s="1" t="s">
        <v>3932</v>
      </c>
      <c r="C314" s="18">
        <v>45041</v>
      </c>
      <c r="D314" s="27">
        <v>-51.1</v>
      </c>
      <c r="E314" s="27">
        <v>0</v>
      </c>
      <c r="F314" s="27">
        <v>-51.1</v>
      </c>
      <c r="G314" s="18">
        <v>45041</v>
      </c>
      <c r="H314" s="1" t="s">
        <v>3905</v>
      </c>
      <c r="I314" s="19">
        <v>1516592</v>
      </c>
      <c r="J314" s="19" t="s">
        <v>1299</v>
      </c>
      <c r="K314" s="19">
        <v>177574</v>
      </c>
      <c r="L314" s="28">
        <v>45043</v>
      </c>
      <c r="M314" s="1" t="s">
        <v>1213</v>
      </c>
      <c r="N314" s="11" t="s">
        <v>1291</v>
      </c>
      <c r="P314" s="42">
        <f>VLOOKUP(I314,'[2]ITEM#'!A:D,4,0)</f>
        <v>-25.55</v>
      </c>
      <c r="R314" s="13">
        <f t="shared" si="4"/>
        <v>2</v>
      </c>
      <c r="S314" s="43"/>
      <c r="T314" s="11" t="s">
        <v>1289</v>
      </c>
      <c r="U314" s="60"/>
    </row>
    <row r="315" spans="1:21" s="64" customFormat="1" ht="12.75" customHeight="1" x14ac:dyDescent="0.2">
      <c r="A315" s="48" t="s">
        <v>3904</v>
      </c>
      <c r="B315" s="48" t="s">
        <v>3933</v>
      </c>
      <c r="C315" s="61">
        <v>45041</v>
      </c>
      <c r="D315" s="32">
        <v>-38.479999999999997</v>
      </c>
      <c r="E315" s="32">
        <v>0</v>
      </c>
      <c r="F315" s="32">
        <v>-38.479999999999997</v>
      </c>
      <c r="G315" s="61">
        <v>45041</v>
      </c>
      <c r="H315" s="48" t="s">
        <v>3906</v>
      </c>
      <c r="I315" s="62">
        <v>1704887</v>
      </c>
      <c r="J315" s="62" t="e">
        <v>#N/A</v>
      </c>
      <c r="K315" s="62">
        <v>177574</v>
      </c>
      <c r="L315" s="63">
        <v>45043</v>
      </c>
      <c r="M315" s="48" t="s">
        <v>1213</v>
      </c>
      <c r="N315" s="64" t="e">
        <v>#N/A</v>
      </c>
      <c r="P315" s="65">
        <f>VLOOKUP(I315,'[2]ITEM#'!A:D,4,0)</f>
        <v>-27.39</v>
      </c>
      <c r="R315" s="66">
        <f t="shared" si="4"/>
        <v>1.4048922964585613</v>
      </c>
      <c r="S315" s="43"/>
      <c r="T315" s="64" t="s">
        <v>4720</v>
      </c>
      <c r="U315" s="60"/>
    </row>
    <row r="316" spans="1:21" ht="12.75" customHeight="1" x14ac:dyDescent="0.2">
      <c r="A316" s="1" t="s">
        <v>3904</v>
      </c>
      <c r="B316" s="1" t="s">
        <v>3934</v>
      </c>
      <c r="C316" s="18">
        <v>45041</v>
      </c>
      <c r="D316" s="27">
        <v>-113.3</v>
      </c>
      <c r="E316" s="27">
        <v>-51.03</v>
      </c>
      <c r="F316" s="27">
        <v>-62.27</v>
      </c>
      <c r="G316" s="18">
        <v>45041</v>
      </c>
      <c r="H316" s="1" t="s">
        <v>3907</v>
      </c>
      <c r="I316" s="19">
        <v>1339334</v>
      </c>
      <c r="J316" s="19" t="s">
        <v>1331</v>
      </c>
      <c r="K316" s="19">
        <v>177574</v>
      </c>
      <c r="L316" s="28">
        <v>45043</v>
      </c>
      <c r="M316" s="1" t="s">
        <v>1213</v>
      </c>
      <c r="N316" s="11" t="s">
        <v>1301</v>
      </c>
      <c r="P316" s="42">
        <f>VLOOKUP(I316,'[2]ITEM#'!A:D,4,0)</f>
        <v>-62.27</v>
      </c>
      <c r="R316" s="13">
        <f t="shared" si="4"/>
        <v>1</v>
      </c>
      <c r="S316" s="43"/>
      <c r="T316" s="11" t="s">
        <v>1289</v>
      </c>
      <c r="U316" s="60"/>
    </row>
    <row r="317" spans="1:21" ht="12.75" customHeight="1" x14ac:dyDescent="0.2">
      <c r="A317" s="1" t="s">
        <v>3904</v>
      </c>
      <c r="B317" s="1" t="s">
        <v>3935</v>
      </c>
      <c r="C317" s="18">
        <v>45041</v>
      </c>
      <c r="D317" s="27">
        <v>-130.88</v>
      </c>
      <c r="E317" s="27">
        <v>-75.75</v>
      </c>
      <c r="F317" s="27">
        <v>-55.13</v>
      </c>
      <c r="G317" s="18">
        <v>45041</v>
      </c>
      <c r="H317" s="1" t="s">
        <v>3908</v>
      </c>
      <c r="I317" s="19">
        <v>1339333</v>
      </c>
      <c r="J317" s="19" t="s">
        <v>1337</v>
      </c>
      <c r="K317" s="19">
        <v>177574</v>
      </c>
      <c r="L317" s="28">
        <v>45043</v>
      </c>
      <c r="M317" s="1" t="s">
        <v>1213</v>
      </c>
      <c r="N317" s="11" t="s">
        <v>1301</v>
      </c>
      <c r="P317" s="42">
        <f>VLOOKUP(I317,'[2]ITEM#'!A:D,4,0)</f>
        <v>-55.13</v>
      </c>
      <c r="R317" s="13">
        <f t="shared" si="4"/>
        <v>1</v>
      </c>
      <c r="S317" s="43"/>
      <c r="T317" s="11" t="s">
        <v>1289</v>
      </c>
      <c r="U317" s="60"/>
    </row>
    <row r="318" spans="1:21" ht="12.75" customHeight="1" x14ac:dyDescent="0.2">
      <c r="A318" s="1" t="s">
        <v>3904</v>
      </c>
      <c r="B318" s="1" t="s">
        <v>3936</v>
      </c>
      <c r="C318" s="18">
        <v>45041</v>
      </c>
      <c r="D318" s="27">
        <v>-130.88</v>
      </c>
      <c r="E318" s="27">
        <v>-75.75</v>
      </c>
      <c r="F318" s="27">
        <v>-55.13</v>
      </c>
      <c r="G318" s="18">
        <v>45041</v>
      </c>
      <c r="H318" s="1" t="s">
        <v>3909</v>
      </c>
      <c r="I318" s="19">
        <v>1339333</v>
      </c>
      <c r="J318" s="19" t="s">
        <v>1337</v>
      </c>
      <c r="K318" s="19">
        <v>177574</v>
      </c>
      <c r="L318" s="28">
        <v>45043</v>
      </c>
      <c r="M318" s="1" t="s">
        <v>1213</v>
      </c>
      <c r="N318" s="11" t="s">
        <v>1301</v>
      </c>
      <c r="P318" s="42">
        <f>VLOOKUP(I318,'[2]ITEM#'!A:D,4,0)</f>
        <v>-55.13</v>
      </c>
      <c r="R318" s="13">
        <f t="shared" si="4"/>
        <v>1</v>
      </c>
      <c r="S318" s="43"/>
      <c r="T318" s="11" t="s">
        <v>1289</v>
      </c>
      <c r="U318" s="60"/>
    </row>
    <row r="319" spans="1:21" ht="12.75" customHeight="1" x14ac:dyDescent="0.2">
      <c r="A319" s="1" t="s">
        <v>3904</v>
      </c>
      <c r="B319" s="1" t="s">
        <v>3937</v>
      </c>
      <c r="C319" s="18">
        <v>45041</v>
      </c>
      <c r="D319" s="27">
        <v>-130.88</v>
      </c>
      <c r="E319" s="27">
        <v>-75.75</v>
      </c>
      <c r="F319" s="27">
        <v>-55.13</v>
      </c>
      <c r="G319" s="18">
        <v>45041</v>
      </c>
      <c r="H319" s="1" t="s">
        <v>3910</v>
      </c>
      <c r="I319" s="19">
        <v>1339333</v>
      </c>
      <c r="J319" s="19" t="s">
        <v>1337</v>
      </c>
      <c r="K319" s="19">
        <v>177574</v>
      </c>
      <c r="L319" s="28">
        <v>45043</v>
      </c>
      <c r="M319" s="1" t="s">
        <v>1213</v>
      </c>
      <c r="N319" s="11" t="s">
        <v>1301</v>
      </c>
      <c r="P319" s="42">
        <f>VLOOKUP(I319,'[2]ITEM#'!A:D,4,0)</f>
        <v>-55.13</v>
      </c>
      <c r="R319" s="13">
        <f t="shared" si="4"/>
        <v>1</v>
      </c>
      <c r="S319" s="43"/>
      <c r="T319" s="11" t="s">
        <v>1289</v>
      </c>
      <c r="U319" s="60"/>
    </row>
    <row r="320" spans="1:21" ht="12.75" customHeight="1" x14ac:dyDescent="0.2">
      <c r="A320" s="1" t="s">
        <v>3904</v>
      </c>
      <c r="B320" s="1" t="s">
        <v>3938</v>
      </c>
      <c r="C320" s="18">
        <v>45041</v>
      </c>
      <c r="D320" s="27">
        <v>-100.35</v>
      </c>
      <c r="E320" s="27">
        <v>-45.22</v>
      </c>
      <c r="F320" s="27">
        <v>-55.13</v>
      </c>
      <c r="G320" s="18">
        <v>45041</v>
      </c>
      <c r="H320" s="1" t="s">
        <v>3911</v>
      </c>
      <c r="I320" s="19">
        <v>1339333</v>
      </c>
      <c r="J320" s="19" t="s">
        <v>1337</v>
      </c>
      <c r="K320" s="19">
        <v>177574</v>
      </c>
      <c r="L320" s="28">
        <v>45043</v>
      </c>
      <c r="M320" s="1" t="s">
        <v>1213</v>
      </c>
      <c r="N320" s="11" t="s">
        <v>1301</v>
      </c>
      <c r="P320" s="42">
        <f>VLOOKUP(I320,'[2]ITEM#'!A:D,4,0)</f>
        <v>-55.13</v>
      </c>
      <c r="R320" s="13">
        <f t="shared" si="4"/>
        <v>1</v>
      </c>
      <c r="S320" s="43"/>
      <c r="T320" s="11" t="s">
        <v>1289</v>
      </c>
      <c r="U320" s="60"/>
    </row>
    <row r="321" spans="1:21" ht="12.75" customHeight="1" x14ac:dyDescent="0.2">
      <c r="A321" s="1" t="s">
        <v>3904</v>
      </c>
      <c r="B321" s="1" t="s">
        <v>3939</v>
      </c>
      <c r="C321" s="18">
        <v>45041</v>
      </c>
      <c r="D321" s="27">
        <v>-176.7</v>
      </c>
      <c r="E321" s="27">
        <v>-22</v>
      </c>
      <c r="F321" s="27">
        <v>-154.69999999999999</v>
      </c>
      <c r="G321" s="18">
        <v>45041</v>
      </c>
      <c r="H321" s="1" t="s">
        <v>3912</v>
      </c>
      <c r="I321" s="19">
        <v>1662420</v>
      </c>
      <c r="J321" s="19" t="s">
        <v>1318</v>
      </c>
      <c r="K321" s="19">
        <v>177574</v>
      </c>
      <c r="L321" s="28">
        <v>45043</v>
      </c>
      <c r="M321" s="1" t="s">
        <v>1213</v>
      </c>
      <c r="N321" s="11" t="s">
        <v>1301</v>
      </c>
      <c r="P321" s="42">
        <f>VLOOKUP(I321,'[2]ITEM#'!A:D,4,0)</f>
        <v>-77.349999999999994</v>
      </c>
      <c r="R321" s="13">
        <f t="shared" si="4"/>
        <v>2</v>
      </c>
      <c r="S321" s="43"/>
      <c r="T321" s="11" t="s">
        <v>1289</v>
      </c>
      <c r="U321" s="60"/>
    </row>
    <row r="322" spans="1:21" ht="12.75" customHeight="1" x14ac:dyDescent="0.2">
      <c r="A322" s="1" t="s">
        <v>3904</v>
      </c>
      <c r="B322" s="1" t="s">
        <v>3940</v>
      </c>
      <c r="C322" s="18">
        <v>45041</v>
      </c>
      <c r="D322" s="27">
        <v>-39</v>
      </c>
      <c r="E322" s="27">
        <v>0</v>
      </c>
      <c r="F322" s="27">
        <v>-39</v>
      </c>
      <c r="G322" s="18">
        <v>45041</v>
      </c>
      <c r="H322" s="1" t="s">
        <v>3913</v>
      </c>
      <c r="I322" s="19">
        <v>1529946</v>
      </c>
      <c r="J322" s="19" t="s">
        <v>1306</v>
      </c>
      <c r="K322" s="19">
        <v>177574</v>
      </c>
      <c r="L322" s="28">
        <v>45043</v>
      </c>
      <c r="M322" s="1" t="s">
        <v>1213</v>
      </c>
      <c r="N322" s="11" t="s">
        <v>1291</v>
      </c>
      <c r="P322" s="42">
        <f>VLOOKUP(I322,'[2]ITEM#'!A:D,4,0)</f>
        <v>-39</v>
      </c>
      <c r="R322" s="13">
        <f t="shared" ref="R322:R341" si="5">F322/P322</f>
        <v>1</v>
      </c>
      <c r="S322" s="43"/>
      <c r="T322" s="11" t="s">
        <v>1289</v>
      </c>
      <c r="U322" s="60"/>
    </row>
    <row r="323" spans="1:21" ht="12.75" customHeight="1" x14ac:dyDescent="0.2">
      <c r="A323" s="1" t="s">
        <v>3904</v>
      </c>
      <c r="B323" s="1" t="s">
        <v>3940</v>
      </c>
      <c r="C323" s="18">
        <v>45041</v>
      </c>
      <c r="D323" s="27">
        <v>-39</v>
      </c>
      <c r="E323" s="27">
        <v>0</v>
      </c>
      <c r="F323" s="27">
        <v>-39</v>
      </c>
      <c r="G323" s="18">
        <v>45041</v>
      </c>
      <c r="H323" s="1" t="s">
        <v>3913</v>
      </c>
      <c r="I323" s="19">
        <v>1529947</v>
      </c>
      <c r="J323" s="19" t="s">
        <v>1294</v>
      </c>
      <c r="K323" s="19">
        <v>177574</v>
      </c>
      <c r="L323" s="28">
        <v>45043</v>
      </c>
      <c r="M323" s="1" t="s">
        <v>1213</v>
      </c>
      <c r="N323" s="11" t="s">
        <v>1291</v>
      </c>
      <c r="P323" s="42">
        <f>VLOOKUP(I323,'[2]ITEM#'!A:D,4,0)</f>
        <v>-39</v>
      </c>
      <c r="R323" s="13">
        <f t="shared" si="5"/>
        <v>1</v>
      </c>
      <c r="S323" s="43"/>
      <c r="T323" s="11" t="s">
        <v>1289</v>
      </c>
      <c r="U323" s="60"/>
    </row>
    <row r="324" spans="1:21" ht="12.75" customHeight="1" x14ac:dyDescent="0.2">
      <c r="A324" s="1" t="s">
        <v>3904</v>
      </c>
      <c r="B324" s="1" t="s">
        <v>3941</v>
      </c>
      <c r="C324" s="18">
        <v>45041</v>
      </c>
      <c r="D324" s="27">
        <v>-88.35</v>
      </c>
      <c r="E324" s="27">
        <v>-11</v>
      </c>
      <c r="F324" s="27">
        <v>-77.349999999999994</v>
      </c>
      <c r="G324" s="18">
        <v>45041</v>
      </c>
      <c r="H324" s="1" t="s">
        <v>3914</v>
      </c>
      <c r="I324" s="19">
        <v>1662420</v>
      </c>
      <c r="J324" s="19" t="s">
        <v>1318</v>
      </c>
      <c r="K324" s="19">
        <v>177574</v>
      </c>
      <c r="L324" s="28">
        <v>45043</v>
      </c>
      <c r="M324" s="1" t="s">
        <v>1213</v>
      </c>
      <c r="N324" s="11" t="s">
        <v>1301</v>
      </c>
      <c r="P324" s="42">
        <f>VLOOKUP(I324,'[2]ITEM#'!A:D,4,0)</f>
        <v>-77.349999999999994</v>
      </c>
      <c r="R324" s="13">
        <f t="shared" si="5"/>
        <v>1</v>
      </c>
      <c r="S324" s="43"/>
      <c r="T324" s="11" t="s">
        <v>1289</v>
      </c>
      <c r="U324" s="60"/>
    </row>
    <row r="325" spans="1:21" ht="12.75" customHeight="1" x14ac:dyDescent="0.2">
      <c r="A325" s="1" t="s">
        <v>3904</v>
      </c>
      <c r="B325" s="1" t="s">
        <v>3942</v>
      </c>
      <c r="C325" s="18">
        <v>45041</v>
      </c>
      <c r="D325" s="27">
        <v>-39</v>
      </c>
      <c r="E325" s="27">
        <v>0</v>
      </c>
      <c r="F325" s="27">
        <v>-39</v>
      </c>
      <c r="G325" s="18">
        <v>45041</v>
      </c>
      <c r="H325" s="1" t="s">
        <v>3915</v>
      </c>
      <c r="I325" s="19">
        <v>1529947</v>
      </c>
      <c r="J325" s="19" t="s">
        <v>1294</v>
      </c>
      <c r="K325" s="19">
        <v>177574</v>
      </c>
      <c r="L325" s="28">
        <v>45043</v>
      </c>
      <c r="M325" s="1" t="s">
        <v>1213</v>
      </c>
      <c r="N325" s="11" t="s">
        <v>1291</v>
      </c>
      <c r="P325" s="42">
        <f>VLOOKUP(I325,'[2]ITEM#'!A:D,4,0)</f>
        <v>-39</v>
      </c>
      <c r="R325" s="13">
        <f t="shared" si="5"/>
        <v>1</v>
      </c>
      <c r="S325" s="43"/>
      <c r="T325" s="11" t="s">
        <v>1289</v>
      </c>
      <c r="U325" s="60"/>
    </row>
    <row r="326" spans="1:21" ht="12.75" customHeight="1" x14ac:dyDescent="0.2">
      <c r="A326" s="1" t="s">
        <v>3904</v>
      </c>
      <c r="B326" s="1" t="s">
        <v>3942</v>
      </c>
      <c r="C326" s="18">
        <v>45041</v>
      </c>
      <c r="D326" s="27">
        <v>-68.63</v>
      </c>
      <c r="E326" s="27">
        <v>0</v>
      </c>
      <c r="F326" s="27">
        <v>-68.63</v>
      </c>
      <c r="G326" s="18">
        <v>45041</v>
      </c>
      <c r="H326" s="1" t="s">
        <v>3915</v>
      </c>
      <c r="I326" s="19">
        <v>1529951</v>
      </c>
      <c r="J326" s="19" t="s">
        <v>1326</v>
      </c>
      <c r="K326" s="19">
        <v>177574</v>
      </c>
      <c r="L326" s="28">
        <v>45043</v>
      </c>
      <c r="M326" s="1" t="s">
        <v>1213</v>
      </c>
      <c r="N326" s="11" t="s">
        <v>1291</v>
      </c>
      <c r="P326" s="42">
        <f>VLOOKUP(I326,'[2]ITEM#'!A:D,4,0)</f>
        <v>-68.63</v>
      </c>
      <c r="R326" s="13">
        <f t="shared" si="5"/>
        <v>1</v>
      </c>
      <c r="S326" s="43"/>
      <c r="T326" s="11" t="s">
        <v>1289</v>
      </c>
      <c r="U326" s="60"/>
    </row>
    <row r="327" spans="1:21" ht="12.75" customHeight="1" x14ac:dyDescent="0.2">
      <c r="A327" s="1" t="s">
        <v>3904</v>
      </c>
      <c r="B327" s="1" t="s">
        <v>3943</v>
      </c>
      <c r="C327" s="18">
        <v>45041</v>
      </c>
      <c r="D327" s="27">
        <v>-42.7</v>
      </c>
      <c r="E327" s="27">
        <v>-11.1</v>
      </c>
      <c r="F327" s="27">
        <v>-31.6</v>
      </c>
      <c r="G327" s="18">
        <v>45041</v>
      </c>
      <c r="H327" s="1" t="s">
        <v>3916</v>
      </c>
      <c r="I327" s="19">
        <v>1540785</v>
      </c>
      <c r="J327" s="19" t="s">
        <v>1328</v>
      </c>
      <c r="K327" s="19">
        <v>177574</v>
      </c>
      <c r="L327" s="28">
        <v>45043</v>
      </c>
      <c r="M327" s="1" t="s">
        <v>1213</v>
      </c>
      <c r="N327" s="11" t="s">
        <v>1298</v>
      </c>
      <c r="P327" s="42">
        <f>VLOOKUP(I327,'[2]ITEM#'!A:D,4,0)</f>
        <v>-31.6</v>
      </c>
      <c r="R327" s="13">
        <f t="shared" si="5"/>
        <v>1</v>
      </c>
      <c r="S327" s="43"/>
      <c r="T327" s="11" t="s">
        <v>1289</v>
      </c>
      <c r="U327" s="60"/>
    </row>
    <row r="328" spans="1:21" ht="12.75" customHeight="1" x14ac:dyDescent="0.2">
      <c r="A328" s="1" t="s">
        <v>3904</v>
      </c>
      <c r="B328" s="1" t="s">
        <v>3944</v>
      </c>
      <c r="C328" s="18">
        <v>45041</v>
      </c>
      <c r="D328" s="27">
        <v>-97.22</v>
      </c>
      <c r="E328" s="27">
        <v>-11.37</v>
      </c>
      <c r="F328" s="27">
        <v>-85.85</v>
      </c>
      <c r="G328" s="18">
        <v>45041</v>
      </c>
      <c r="H328" s="1" t="s">
        <v>3917</v>
      </c>
      <c r="I328" s="19">
        <v>1662421</v>
      </c>
      <c r="J328" s="19" t="s">
        <v>1300</v>
      </c>
      <c r="K328" s="19">
        <v>177574</v>
      </c>
      <c r="L328" s="28">
        <v>45043</v>
      </c>
      <c r="M328" s="1" t="s">
        <v>1213</v>
      </c>
      <c r="N328" s="11" t="s">
        <v>1301</v>
      </c>
      <c r="P328" s="42">
        <f>VLOOKUP(I328,'[2]ITEM#'!A:D,4,0)</f>
        <v>-85.85</v>
      </c>
      <c r="R328" s="13">
        <f t="shared" si="5"/>
        <v>1</v>
      </c>
      <c r="S328" s="43"/>
      <c r="T328" s="11" t="s">
        <v>1289</v>
      </c>
      <c r="U328" s="60"/>
    </row>
    <row r="329" spans="1:21" ht="12.75" customHeight="1" x14ac:dyDescent="0.2">
      <c r="A329" s="1" t="s">
        <v>3904</v>
      </c>
      <c r="B329" s="1" t="s">
        <v>3945</v>
      </c>
      <c r="C329" s="18">
        <v>45041</v>
      </c>
      <c r="D329" s="27">
        <v>-64.47</v>
      </c>
      <c r="E329" s="27">
        <v>0</v>
      </c>
      <c r="F329" s="27">
        <v>-64.47</v>
      </c>
      <c r="G329" s="18">
        <v>45041</v>
      </c>
      <c r="H329" s="1" t="s">
        <v>3918</v>
      </c>
      <c r="I329" s="19">
        <v>1585793</v>
      </c>
      <c r="J329" s="19" t="s">
        <v>1323</v>
      </c>
      <c r="K329" s="19">
        <v>177574</v>
      </c>
      <c r="L329" s="28">
        <v>45043</v>
      </c>
      <c r="M329" s="1" t="s">
        <v>1213</v>
      </c>
      <c r="N329" s="11" t="s">
        <v>1291</v>
      </c>
      <c r="P329" s="42">
        <f>VLOOKUP(I329,'[2]ITEM#'!A:D,4,0)</f>
        <v>-64.47</v>
      </c>
      <c r="R329" s="13">
        <f t="shared" si="5"/>
        <v>1</v>
      </c>
      <c r="S329" s="43"/>
      <c r="T329" s="11" t="s">
        <v>1289</v>
      </c>
      <c r="U329" s="60"/>
    </row>
    <row r="330" spans="1:21" ht="12.75" customHeight="1" x14ac:dyDescent="0.2">
      <c r="A330" s="1" t="s">
        <v>3947</v>
      </c>
      <c r="B330" s="1" t="s">
        <v>3959</v>
      </c>
      <c r="C330" s="18">
        <v>45042</v>
      </c>
      <c r="D330" s="27">
        <v>-42.07</v>
      </c>
      <c r="E330" s="27">
        <v>0</v>
      </c>
      <c r="F330" s="27">
        <v>-42.07</v>
      </c>
      <c r="G330" s="18">
        <v>45042</v>
      </c>
      <c r="H330" s="1" t="s">
        <v>3948</v>
      </c>
      <c r="I330" s="19">
        <v>1514691</v>
      </c>
      <c r="J330" s="19" t="s">
        <v>1293</v>
      </c>
      <c r="K330" s="19">
        <v>177695</v>
      </c>
      <c r="L330" s="28">
        <v>45044</v>
      </c>
      <c r="M330" s="1" t="s">
        <v>1213</v>
      </c>
      <c r="N330" s="11" t="s">
        <v>1291</v>
      </c>
      <c r="P330" s="42">
        <f>VLOOKUP(I330,'[2]ITEM#'!A:D,4,0)</f>
        <v>-42.07</v>
      </c>
      <c r="R330" s="13">
        <f t="shared" si="5"/>
        <v>1</v>
      </c>
      <c r="S330" s="43"/>
      <c r="T330" s="11" t="s">
        <v>1289</v>
      </c>
      <c r="U330" s="60"/>
    </row>
    <row r="331" spans="1:21" ht="12.75" customHeight="1" x14ac:dyDescent="0.2">
      <c r="A331" s="1" t="s">
        <v>3947</v>
      </c>
      <c r="B331" s="1" t="s">
        <v>3960</v>
      </c>
      <c r="C331" s="18">
        <v>45042</v>
      </c>
      <c r="D331" s="27">
        <v>-39</v>
      </c>
      <c r="E331" s="27">
        <v>0</v>
      </c>
      <c r="F331" s="27">
        <v>-39</v>
      </c>
      <c r="G331" s="18">
        <v>45042</v>
      </c>
      <c r="H331" s="1" t="s">
        <v>3949</v>
      </c>
      <c r="I331" s="19">
        <v>1529946</v>
      </c>
      <c r="J331" s="19" t="s">
        <v>1306</v>
      </c>
      <c r="K331" s="19">
        <v>177695</v>
      </c>
      <c r="L331" s="28">
        <v>45044</v>
      </c>
      <c r="M331" s="1" t="s">
        <v>1213</v>
      </c>
      <c r="N331" s="11" t="s">
        <v>1291</v>
      </c>
      <c r="P331" s="42">
        <f>VLOOKUP(I331,'[2]ITEM#'!A:D,4,0)</f>
        <v>-39</v>
      </c>
      <c r="R331" s="13">
        <f t="shared" si="5"/>
        <v>1</v>
      </c>
      <c r="S331" s="43"/>
      <c r="T331" s="11" t="s">
        <v>1289</v>
      </c>
      <c r="U331" s="60"/>
    </row>
    <row r="332" spans="1:21" ht="12.75" customHeight="1" x14ac:dyDescent="0.2">
      <c r="A332" s="1" t="s">
        <v>3947</v>
      </c>
      <c r="B332" s="1" t="s">
        <v>3961</v>
      </c>
      <c r="C332" s="18">
        <v>45042</v>
      </c>
      <c r="D332" s="27">
        <v>-64.47</v>
      </c>
      <c r="E332" s="27">
        <v>0</v>
      </c>
      <c r="F332" s="27">
        <v>-64.47</v>
      </c>
      <c r="G332" s="18">
        <v>45042</v>
      </c>
      <c r="H332" s="1" t="s">
        <v>3950</v>
      </c>
      <c r="I332" s="19">
        <v>1585793</v>
      </c>
      <c r="J332" s="19" t="s">
        <v>1323</v>
      </c>
      <c r="K332" s="19">
        <v>177695</v>
      </c>
      <c r="L332" s="28">
        <v>45044</v>
      </c>
      <c r="M332" s="1" t="s">
        <v>1213</v>
      </c>
      <c r="N332" s="11" t="s">
        <v>1291</v>
      </c>
      <c r="P332" s="42">
        <f>VLOOKUP(I332,'[2]ITEM#'!A:D,4,0)</f>
        <v>-64.47</v>
      </c>
      <c r="R332" s="13">
        <f t="shared" si="5"/>
        <v>1</v>
      </c>
      <c r="S332" s="43"/>
      <c r="T332" s="11" t="s">
        <v>1289</v>
      </c>
      <c r="U332" s="60"/>
    </row>
    <row r="333" spans="1:21" ht="12.75" customHeight="1" x14ac:dyDescent="0.2">
      <c r="A333" s="1" t="s">
        <v>3947</v>
      </c>
      <c r="B333" s="1" t="s">
        <v>3962</v>
      </c>
      <c r="C333" s="18">
        <v>45042</v>
      </c>
      <c r="D333" s="27">
        <v>-70.62</v>
      </c>
      <c r="E333" s="27">
        <v>0</v>
      </c>
      <c r="F333" s="27">
        <v>-70.62</v>
      </c>
      <c r="G333" s="18">
        <v>45042</v>
      </c>
      <c r="H333" s="1" t="s">
        <v>3951</v>
      </c>
      <c r="I333" s="19">
        <v>1585901</v>
      </c>
      <c r="J333" s="19" t="s">
        <v>1347</v>
      </c>
      <c r="K333" s="19">
        <v>177695</v>
      </c>
      <c r="L333" s="28">
        <v>45044</v>
      </c>
      <c r="M333" s="1" t="s">
        <v>1213</v>
      </c>
      <c r="N333" s="11" t="s">
        <v>1291</v>
      </c>
      <c r="P333" s="42">
        <f>VLOOKUP(I333,'[2]ITEM#'!A:D,4,0)</f>
        <v>-70.62</v>
      </c>
      <c r="R333" s="13">
        <f t="shared" si="5"/>
        <v>1</v>
      </c>
      <c r="S333" s="43"/>
      <c r="T333" s="11" t="s">
        <v>1289</v>
      </c>
      <c r="U333" s="60"/>
    </row>
    <row r="334" spans="1:21" ht="12.75" customHeight="1" x14ac:dyDescent="0.2">
      <c r="A334" s="1" t="s">
        <v>3947</v>
      </c>
      <c r="B334" s="1" t="s">
        <v>3963</v>
      </c>
      <c r="C334" s="18">
        <v>45042</v>
      </c>
      <c r="D334" s="27">
        <v>-194.44</v>
      </c>
      <c r="E334" s="27">
        <v>-22.74</v>
      </c>
      <c r="F334" s="27">
        <v>-171.7</v>
      </c>
      <c r="G334" s="18">
        <v>45042</v>
      </c>
      <c r="H334" s="1" t="s">
        <v>3952</v>
      </c>
      <c r="I334" s="19">
        <v>1662421</v>
      </c>
      <c r="J334" s="19" t="s">
        <v>1300</v>
      </c>
      <c r="K334" s="19">
        <v>177695</v>
      </c>
      <c r="L334" s="28">
        <v>45044</v>
      </c>
      <c r="M334" s="1" t="s">
        <v>1213</v>
      </c>
      <c r="N334" s="11" t="s">
        <v>1301</v>
      </c>
      <c r="P334" s="42">
        <f>VLOOKUP(I334,'[2]ITEM#'!A:D,4,0)</f>
        <v>-85.85</v>
      </c>
      <c r="R334" s="13">
        <f t="shared" si="5"/>
        <v>2</v>
      </c>
      <c r="S334" s="43"/>
      <c r="T334" s="11" t="s">
        <v>1289</v>
      </c>
      <c r="U334" s="60"/>
    </row>
    <row r="335" spans="1:21" ht="12.75" customHeight="1" x14ac:dyDescent="0.2">
      <c r="A335" s="1" t="s">
        <v>3947</v>
      </c>
      <c r="B335" s="1" t="s">
        <v>3964</v>
      </c>
      <c r="C335" s="18">
        <v>45042</v>
      </c>
      <c r="D335" s="27">
        <v>-42.07</v>
      </c>
      <c r="E335" s="27">
        <v>0</v>
      </c>
      <c r="F335" s="27">
        <v>-42.07</v>
      </c>
      <c r="G335" s="18">
        <v>45042</v>
      </c>
      <c r="H335" s="1" t="s">
        <v>3953</v>
      </c>
      <c r="I335" s="19">
        <v>1514691</v>
      </c>
      <c r="J335" s="19" t="s">
        <v>1293</v>
      </c>
      <c r="K335" s="19">
        <v>177695</v>
      </c>
      <c r="L335" s="28">
        <v>45044</v>
      </c>
      <c r="M335" s="1" t="s">
        <v>1213</v>
      </c>
      <c r="N335" s="11" t="s">
        <v>1291</v>
      </c>
      <c r="P335" s="42">
        <f>VLOOKUP(I335,'[2]ITEM#'!A:D,4,0)</f>
        <v>-42.07</v>
      </c>
      <c r="R335" s="13">
        <f t="shared" si="5"/>
        <v>1</v>
      </c>
      <c r="S335" s="43"/>
      <c r="T335" s="11" t="s">
        <v>1289</v>
      </c>
      <c r="U335" s="60"/>
    </row>
    <row r="336" spans="1:21" ht="12.75" customHeight="1" x14ac:dyDescent="0.2">
      <c r="A336" s="1" t="s">
        <v>3947</v>
      </c>
      <c r="B336" s="1" t="s">
        <v>3965</v>
      </c>
      <c r="C336" s="18">
        <v>45042</v>
      </c>
      <c r="D336" s="27">
        <v>-42.7</v>
      </c>
      <c r="E336" s="27">
        <v>-11.1</v>
      </c>
      <c r="F336" s="27">
        <v>-31.6</v>
      </c>
      <c r="G336" s="18">
        <v>45042</v>
      </c>
      <c r="H336" s="1" t="s">
        <v>3954</v>
      </c>
      <c r="I336" s="19">
        <v>1540785</v>
      </c>
      <c r="J336" s="19" t="s">
        <v>1328</v>
      </c>
      <c r="K336" s="19">
        <v>177695</v>
      </c>
      <c r="L336" s="28">
        <v>45044</v>
      </c>
      <c r="M336" s="1" t="s">
        <v>1213</v>
      </c>
      <c r="N336" s="11" t="s">
        <v>1298</v>
      </c>
      <c r="P336" s="42">
        <f>VLOOKUP(I336,'[2]ITEM#'!A:D,4,0)</f>
        <v>-31.6</v>
      </c>
      <c r="R336" s="13">
        <f t="shared" si="5"/>
        <v>1</v>
      </c>
      <c r="S336" s="43"/>
      <c r="T336" s="11" t="s">
        <v>1289</v>
      </c>
      <c r="U336" s="60"/>
    </row>
    <row r="337" spans="1:21" ht="12.75" customHeight="1" x14ac:dyDescent="0.2">
      <c r="A337" s="1" t="s">
        <v>3947</v>
      </c>
      <c r="B337" s="1" t="s">
        <v>3966</v>
      </c>
      <c r="C337" s="18">
        <v>45042</v>
      </c>
      <c r="D337" s="27">
        <v>-39</v>
      </c>
      <c r="E337" s="27">
        <v>0</v>
      </c>
      <c r="F337" s="27">
        <v>-39</v>
      </c>
      <c r="G337" s="18">
        <v>45042</v>
      </c>
      <c r="H337" s="1" t="s">
        <v>3955</v>
      </c>
      <c r="I337" s="19">
        <v>1529947</v>
      </c>
      <c r="J337" s="19" t="s">
        <v>1294</v>
      </c>
      <c r="K337" s="19">
        <v>177695</v>
      </c>
      <c r="L337" s="28">
        <v>45044</v>
      </c>
      <c r="M337" s="1" t="s">
        <v>1213</v>
      </c>
      <c r="N337" s="11" t="s">
        <v>1291</v>
      </c>
      <c r="P337" s="42">
        <f>VLOOKUP(I337,'[2]ITEM#'!A:D,4,0)</f>
        <v>-39</v>
      </c>
      <c r="R337" s="13">
        <f t="shared" si="5"/>
        <v>1</v>
      </c>
      <c r="S337" s="43"/>
      <c r="T337" s="11" t="s">
        <v>1289</v>
      </c>
      <c r="U337" s="60"/>
    </row>
    <row r="338" spans="1:21" ht="12.75" customHeight="1" x14ac:dyDescent="0.2">
      <c r="A338" s="1" t="s">
        <v>3947</v>
      </c>
      <c r="B338" s="1" t="s">
        <v>3967</v>
      </c>
      <c r="C338" s="18">
        <v>45042</v>
      </c>
      <c r="D338" s="27">
        <v>-70.62</v>
      </c>
      <c r="E338" s="27">
        <v>0</v>
      </c>
      <c r="F338" s="27">
        <v>-70.62</v>
      </c>
      <c r="G338" s="18">
        <v>45042</v>
      </c>
      <c r="H338" s="1" t="s">
        <v>3956</v>
      </c>
      <c r="I338" s="19">
        <v>1585901</v>
      </c>
      <c r="J338" s="19" t="s">
        <v>1347</v>
      </c>
      <c r="K338" s="19">
        <v>177695</v>
      </c>
      <c r="L338" s="28">
        <v>45044</v>
      </c>
      <c r="M338" s="1" t="s">
        <v>1213</v>
      </c>
      <c r="N338" s="11" t="s">
        <v>1291</v>
      </c>
      <c r="P338" s="42">
        <f>VLOOKUP(I338,'[2]ITEM#'!A:D,4,0)</f>
        <v>-70.62</v>
      </c>
      <c r="R338" s="13">
        <f t="shared" si="5"/>
        <v>1</v>
      </c>
      <c r="S338" s="43"/>
      <c r="T338" s="11" t="s">
        <v>1289</v>
      </c>
      <c r="U338" s="60"/>
    </row>
    <row r="339" spans="1:21" ht="12.75" customHeight="1" x14ac:dyDescent="0.2">
      <c r="A339" s="1" t="s">
        <v>3947</v>
      </c>
      <c r="B339" s="1" t="s">
        <v>3968</v>
      </c>
      <c r="C339" s="18">
        <v>45042</v>
      </c>
      <c r="D339" s="27">
        <v>-88.35</v>
      </c>
      <c r="E339" s="27">
        <v>-11</v>
      </c>
      <c r="F339" s="27">
        <v>-77.349999999999994</v>
      </c>
      <c r="G339" s="18">
        <v>45042</v>
      </c>
      <c r="H339" s="1" t="s">
        <v>3957</v>
      </c>
      <c r="I339" s="19">
        <v>1662420</v>
      </c>
      <c r="J339" s="19" t="s">
        <v>1318</v>
      </c>
      <c r="K339" s="19">
        <v>177695</v>
      </c>
      <c r="L339" s="28">
        <v>45044</v>
      </c>
      <c r="M339" s="1" t="s">
        <v>1213</v>
      </c>
      <c r="N339" s="11" t="s">
        <v>1301</v>
      </c>
      <c r="P339" s="42">
        <f>VLOOKUP(I339,'[2]ITEM#'!A:D,4,0)</f>
        <v>-77.349999999999994</v>
      </c>
      <c r="R339" s="13">
        <f t="shared" si="5"/>
        <v>1</v>
      </c>
      <c r="S339" s="43"/>
      <c r="T339" s="11" t="s">
        <v>1289</v>
      </c>
      <c r="U339" s="60"/>
    </row>
    <row r="340" spans="1:21" ht="12.75" customHeight="1" x14ac:dyDescent="0.2">
      <c r="A340" s="1" t="s">
        <v>3947</v>
      </c>
      <c r="B340" s="1" t="s">
        <v>3969</v>
      </c>
      <c r="C340" s="18">
        <v>45042</v>
      </c>
      <c r="D340" s="27">
        <v>-173.75</v>
      </c>
      <c r="E340" s="27">
        <v>-22.2</v>
      </c>
      <c r="F340" s="27">
        <v>-63.2</v>
      </c>
      <c r="G340" s="18">
        <v>45042</v>
      </c>
      <c r="H340" s="1" t="s">
        <v>3958</v>
      </c>
      <c r="I340" s="19">
        <v>1593358</v>
      </c>
      <c r="J340" s="19" t="s">
        <v>1322</v>
      </c>
      <c r="K340" s="19">
        <v>177695</v>
      </c>
      <c r="L340" s="28">
        <v>45044</v>
      </c>
      <c r="M340" s="1" t="s">
        <v>1213</v>
      </c>
      <c r="N340" s="11" t="s">
        <v>1298</v>
      </c>
      <c r="P340" s="42">
        <f>VLOOKUP(I340,'[2]ITEM#'!A:D,4,0)</f>
        <v>-31.6</v>
      </c>
      <c r="R340" s="13">
        <f t="shared" si="5"/>
        <v>2</v>
      </c>
      <c r="S340" s="43"/>
      <c r="T340" s="11" t="s">
        <v>1289</v>
      </c>
      <c r="U340" s="60"/>
    </row>
    <row r="341" spans="1:21" ht="12.75" customHeight="1" x14ac:dyDescent="0.2">
      <c r="A341" s="1" t="s">
        <v>3947</v>
      </c>
      <c r="B341" s="1" t="s">
        <v>3969</v>
      </c>
      <c r="C341" s="18">
        <v>45042</v>
      </c>
      <c r="D341" s="27"/>
      <c r="E341" s="27">
        <v>-11</v>
      </c>
      <c r="F341" s="27">
        <v>-77.349999999999994</v>
      </c>
      <c r="G341" s="18">
        <v>45042</v>
      </c>
      <c r="H341" s="1" t="s">
        <v>3958</v>
      </c>
      <c r="I341" s="19">
        <v>1662420</v>
      </c>
      <c r="J341" s="19" t="s">
        <v>1318</v>
      </c>
      <c r="K341" s="19">
        <v>177695</v>
      </c>
      <c r="L341" s="28">
        <v>45044</v>
      </c>
      <c r="M341" s="1" t="s">
        <v>1213</v>
      </c>
      <c r="N341" s="11" t="s">
        <v>1301</v>
      </c>
      <c r="P341" s="42">
        <f>VLOOKUP(I341,'[2]ITEM#'!A:D,4,0)</f>
        <v>-77.349999999999994</v>
      </c>
      <c r="R341" s="13">
        <f t="shared" si="5"/>
        <v>1</v>
      </c>
      <c r="S341" s="43"/>
      <c r="T341" s="11" t="s">
        <v>1289</v>
      </c>
      <c r="U341" s="60"/>
    </row>
    <row r="342" spans="1:21" x14ac:dyDescent="0.2">
      <c r="D342" s="14">
        <f>SUM(D2:D341)</f>
        <v>-26219.519999999986</v>
      </c>
      <c r="E342" s="14">
        <f>SUM(E2:E341)</f>
        <v>-2975.2464677930257</v>
      </c>
      <c r="F342" s="14">
        <f>SUM(F2:F341)</f>
        <v>-23183.629999999968</v>
      </c>
    </row>
  </sheetData>
  <conditionalFormatting sqref="B1">
    <cfRule type="duplicateValues" dxfId="47" priority="215"/>
    <cfRule type="duplicateValues" dxfId="46" priority="216"/>
    <cfRule type="duplicateValues" dxfId="45" priority="217"/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430"/>
  <sheetViews>
    <sheetView workbookViewId="0">
      <selection activeCell="P2" sqref="P2"/>
    </sheetView>
  </sheetViews>
  <sheetFormatPr defaultColWidth="9.140625" defaultRowHeight="15" x14ac:dyDescent="0.25"/>
  <cols>
    <col min="1" max="1" width="18.7109375" bestFit="1" customWidth="1"/>
    <col min="2" max="2" width="16.5703125" customWidth="1"/>
    <col min="3" max="3" width="10.5703125" bestFit="1" customWidth="1"/>
    <col min="4" max="4" width="12.85546875" bestFit="1" customWidth="1"/>
    <col min="5" max="5" width="18" bestFit="1" customWidth="1"/>
    <col min="6" max="6" width="12" bestFit="1" customWidth="1"/>
    <col min="7" max="7" width="9.42578125" bestFit="1" customWidth="1"/>
    <col min="8" max="8" width="13.5703125" bestFit="1" customWidth="1"/>
    <col min="9" max="9" width="9" style="1" bestFit="1" customWidth="1"/>
    <col min="10" max="10" width="8.5703125" bestFit="1" customWidth="1"/>
    <col min="11" max="11" width="9" bestFit="1" customWidth="1"/>
    <col min="12" max="12" width="9.7109375" bestFit="1" customWidth="1"/>
    <col min="13" max="13" width="9.28515625" bestFit="1" customWidth="1"/>
    <col min="14" max="14" width="7" bestFit="1" customWidth="1"/>
    <col min="15" max="15" width="3.140625" bestFit="1" customWidth="1"/>
    <col min="16" max="16" width="10.5703125" bestFit="1" customWidth="1"/>
    <col min="17" max="17" width="5" bestFit="1" customWidth="1"/>
    <col min="18" max="18" width="6.85546875" bestFit="1" customWidth="1"/>
    <col min="19" max="19" width="8.140625" bestFit="1" customWidth="1"/>
    <col min="22" max="22" width="19.7109375" bestFit="1" customWidth="1"/>
  </cols>
  <sheetData>
    <row r="1" spans="1:19" x14ac:dyDescent="0.25">
      <c r="A1" s="20" t="s">
        <v>0</v>
      </c>
      <c r="B1" s="20" t="s">
        <v>1</v>
      </c>
      <c r="C1" s="21" t="s">
        <v>2</v>
      </c>
      <c r="D1" s="26" t="s">
        <v>3</v>
      </c>
      <c r="E1" s="26" t="s">
        <v>4</v>
      </c>
      <c r="F1" s="26" t="s">
        <v>5</v>
      </c>
      <c r="G1" s="21" t="s">
        <v>6</v>
      </c>
      <c r="H1" s="20" t="s">
        <v>7</v>
      </c>
      <c r="I1" s="24" t="s">
        <v>190</v>
      </c>
      <c r="J1" s="24" t="s">
        <v>1288</v>
      </c>
      <c r="K1" s="24" t="s">
        <v>8</v>
      </c>
      <c r="L1" s="25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23" t="s">
        <v>14</v>
      </c>
      <c r="R1" s="33" t="s">
        <v>15</v>
      </c>
      <c r="S1" s="7" t="s">
        <v>16</v>
      </c>
    </row>
    <row r="2" spans="1:19" x14ac:dyDescent="0.25">
      <c r="A2" s="1" t="s">
        <v>3972</v>
      </c>
      <c r="B2" s="1" t="s">
        <v>4023</v>
      </c>
      <c r="C2" s="18">
        <v>45043</v>
      </c>
      <c r="D2" s="27">
        <v>-25.55</v>
      </c>
      <c r="E2" s="27">
        <v>0</v>
      </c>
      <c r="F2" s="27">
        <v>-25.55</v>
      </c>
      <c r="G2" s="18">
        <v>45043</v>
      </c>
      <c r="H2" s="1" t="s">
        <v>3973</v>
      </c>
      <c r="I2" s="19">
        <v>1516594</v>
      </c>
      <c r="J2" s="19"/>
      <c r="K2" s="19">
        <v>178022</v>
      </c>
      <c r="L2" s="28">
        <v>45047</v>
      </c>
      <c r="M2" s="1" t="s">
        <v>1213</v>
      </c>
      <c r="P2" s="42">
        <f>VLOOKUP(I2,'ITEM#'!A:D,4,0)</f>
        <v>-25.55</v>
      </c>
      <c r="Q2" s="11"/>
      <c r="R2" s="13">
        <f>F2/P2</f>
        <v>1</v>
      </c>
    </row>
    <row r="3" spans="1:19" x14ac:dyDescent="0.25">
      <c r="A3" s="1" t="s">
        <v>3972</v>
      </c>
      <c r="B3" s="1" t="s">
        <v>4024</v>
      </c>
      <c r="C3" s="18">
        <v>45043</v>
      </c>
      <c r="D3" s="27">
        <v>-88.35</v>
      </c>
      <c r="E3" s="27">
        <v>-11</v>
      </c>
      <c r="F3" s="27">
        <v>-77.349999999999994</v>
      </c>
      <c r="G3" s="18">
        <v>45043</v>
      </c>
      <c r="H3" s="1" t="s">
        <v>3974</v>
      </c>
      <c r="I3" s="19">
        <v>1662420</v>
      </c>
      <c r="J3" s="19"/>
      <c r="K3" s="19">
        <v>178022</v>
      </c>
      <c r="L3" s="28">
        <v>45047</v>
      </c>
      <c r="M3" s="1" t="s">
        <v>1213</v>
      </c>
      <c r="P3" s="42">
        <f>VLOOKUP(I3,'ITEM#'!A:D,4,0)</f>
        <v>-77.349999999999994</v>
      </c>
      <c r="Q3" s="11"/>
      <c r="R3" s="13">
        <f t="shared" ref="R3:R66" si="0">F3/P3</f>
        <v>1</v>
      </c>
    </row>
    <row r="4" spans="1:19" x14ac:dyDescent="0.25">
      <c r="A4" s="1" t="s">
        <v>3972</v>
      </c>
      <c r="B4" s="1" t="s">
        <v>4025</v>
      </c>
      <c r="C4" s="18">
        <v>45043</v>
      </c>
      <c r="D4" s="27">
        <v>-97.22</v>
      </c>
      <c r="E4" s="27">
        <v>-11.37</v>
      </c>
      <c r="F4" s="27">
        <v>-85.85</v>
      </c>
      <c r="G4" s="18">
        <v>45043</v>
      </c>
      <c r="H4" s="1" t="s">
        <v>3975</v>
      </c>
      <c r="I4" s="19">
        <v>1662421</v>
      </c>
      <c r="J4" s="19"/>
      <c r="K4" s="19">
        <v>178022</v>
      </c>
      <c r="L4" s="28">
        <v>45047</v>
      </c>
      <c r="M4" s="1" t="s">
        <v>1213</v>
      </c>
      <c r="P4" s="42">
        <f>VLOOKUP(I4,'ITEM#'!A:D,4,0)</f>
        <v>-85.85</v>
      </c>
      <c r="Q4" s="11"/>
      <c r="R4" s="13">
        <f t="shared" si="0"/>
        <v>1</v>
      </c>
    </row>
    <row r="5" spans="1:19" x14ac:dyDescent="0.25">
      <c r="A5" s="1" t="s">
        <v>3972</v>
      </c>
      <c r="B5" s="1" t="s">
        <v>4026</v>
      </c>
      <c r="C5" s="18">
        <v>45043</v>
      </c>
      <c r="D5" s="27">
        <v>-153.91999999999999</v>
      </c>
      <c r="E5" s="27">
        <v>0</v>
      </c>
      <c r="F5" s="27">
        <v>-153.91999999999999</v>
      </c>
      <c r="G5" s="18">
        <v>45043</v>
      </c>
      <c r="H5" s="1" t="s">
        <v>3976</v>
      </c>
      <c r="I5" s="19">
        <v>1704887</v>
      </c>
      <c r="J5" s="19"/>
      <c r="K5" s="19">
        <v>178022</v>
      </c>
      <c r="L5" s="28">
        <v>45047</v>
      </c>
      <c r="M5" s="1" t="s">
        <v>1213</v>
      </c>
      <c r="P5" s="42">
        <f>VLOOKUP(I5,'ITEM#'!A:D,4,0)</f>
        <v>-27.39</v>
      </c>
      <c r="Q5" s="11"/>
      <c r="R5" s="13">
        <f t="shared" si="0"/>
        <v>5.6195691858342451</v>
      </c>
    </row>
    <row r="6" spans="1:19" x14ac:dyDescent="0.25">
      <c r="A6" s="1" t="s">
        <v>3972</v>
      </c>
      <c r="B6" s="1" t="s">
        <v>4027</v>
      </c>
      <c r="C6" s="18">
        <v>45043</v>
      </c>
      <c r="D6" s="27">
        <v>-38.479999999999997</v>
      </c>
      <c r="E6" s="27">
        <v>0</v>
      </c>
      <c r="F6" s="27">
        <v>-38.479999999999997</v>
      </c>
      <c r="G6" s="18">
        <v>45043</v>
      </c>
      <c r="H6" s="1" t="s">
        <v>3977</v>
      </c>
      <c r="I6" s="19">
        <v>1704887</v>
      </c>
      <c r="J6" s="19"/>
      <c r="K6" s="19">
        <v>178022</v>
      </c>
      <c r="L6" s="28">
        <v>45047</v>
      </c>
      <c r="M6" s="1" t="s">
        <v>1213</v>
      </c>
      <c r="P6" s="42">
        <f>VLOOKUP(I6,'ITEM#'!A:D,4,0)</f>
        <v>-27.39</v>
      </c>
      <c r="Q6" s="11"/>
      <c r="R6" s="13">
        <f t="shared" si="0"/>
        <v>1.4048922964585613</v>
      </c>
    </row>
    <row r="7" spans="1:19" x14ac:dyDescent="0.25">
      <c r="A7" s="1" t="s">
        <v>3972</v>
      </c>
      <c r="B7" s="1" t="s">
        <v>4028</v>
      </c>
      <c r="C7" s="18">
        <v>45043</v>
      </c>
      <c r="D7" s="27">
        <v>-39</v>
      </c>
      <c r="E7" s="27">
        <v>0</v>
      </c>
      <c r="F7" s="27">
        <v>-39</v>
      </c>
      <c r="G7" s="18">
        <v>45043</v>
      </c>
      <c r="H7" s="1" t="s">
        <v>3978</v>
      </c>
      <c r="I7" s="19">
        <v>1529947</v>
      </c>
      <c r="J7" s="19"/>
      <c r="K7" s="19">
        <v>178022</v>
      </c>
      <c r="L7" s="28">
        <v>45047</v>
      </c>
      <c r="M7" s="1" t="s">
        <v>1213</v>
      </c>
      <c r="P7" s="42">
        <f>VLOOKUP(I7,'ITEM#'!A:D,4,0)</f>
        <v>-39</v>
      </c>
      <c r="Q7" s="11"/>
      <c r="R7" s="13">
        <f t="shared" si="0"/>
        <v>1</v>
      </c>
    </row>
    <row r="8" spans="1:19" x14ac:dyDescent="0.25">
      <c r="A8" s="1" t="s">
        <v>3972</v>
      </c>
      <c r="B8" s="1" t="s">
        <v>4029</v>
      </c>
      <c r="C8" s="18">
        <v>45043</v>
      </c>
      <c r="D8" s="27">
        <v>-113.3</v>
      </c>
      <c r="E8" s="27">
        <v>-51.03</v>
      </c>
      <c r="F8" s="27">
        <v>-62.27</v>
      </c>
      <c r="G8" s="18">
        <v>45043</v>
      </c>
      <c r="H8" s="1" t="s">
        <v>3979</v>
      </c>
      <c r="I8" s="19">
        <v>1339334</v>
      </c>
      <c r="J8" s="19"/>
      <c r="K8" s="19">
        <v>178022</v>
      </c>
      <c r="L8" s="28">
        <v>45047</v>
      </c>
      <c r="M8" s="1" t="s">
        <v>1213</v>
      </c>
      <c r="P8" s="42">
        <f>VLOOKUP(I8,'ITEM#'!A:D,4,0)</f>
        <v>-62.27</v>
      </c>
      <c r="Q8" s="11"/>
      <c r="R8" s="13">
        <f t="shared" si="0"/>
        <v>1</v>
      </c>
    </row>
    <row r="9" spans="1:19" x14ac:dyDescent="0.25">
      <c r="A9" s="1" t="s">
        <v>3972</v>
      </c>
      <c r="B9" s="1" t="s">
        <v>4030</v>
      </c>
      <c r="C9" s="18">
        <v>45043</v>
      </c>
      <c r="D9" s="27">
        <v>-93.65</v>
      </c>
      <c r="E9" s="27">
        <v>-38.520000000000003</v>
      </c>
      <c r="F9" s="27">
        <v>-55.13</v>
      </c>
      <c r="G9" s="18">
        <v>45043</v>
      </c>
      <c r="H9" s="1" t="s">
        <v>3980</v>
      </c>
      <c r="I9" s="19">
        <v>1339333</v>
      </c>
      <c r="J9" s="19"/>
      <c r="K9" s="19">
        <v>178022</v>
      </c>
      <c r="L9" s="28">
        <v>45047</v>
      </c>
      <c r="M9" s="1" t="s">
        <v>1213</v>
      </c>
      <c r="P9" s="42">
        <f>VLOOKUP(I9,'ITEM#'!A:D,4,0)</f>
        <v>-55.13</v>
      </c>
      <c r="Q9" s="11"/>
      <c r="R9" s="13">
        <f t="shared" si="0"/>
        <v>1</v>
      </c>
    </row>
    <row r="10" spans="1:19" x14ac:dyDescent="0.25">
      <c r="A10" s="1" t="s">
        <v>3972</v>
      </c>
      <c r="B10" s="1" t="s">
        <v>4031</v>
      </c>
      <c r="C10" s="18">
        <v>45043</v>
      </c>
      <c r="D10" s="27">
        <f>E10+F10</f>
        <v>-42.7</v>
      </c>
      <c r="E10" s="27">
        <v>-11.1</v>
      </c>
      <c r="F10" s="27">
        <v>-31.6</v>
      </c>
      <c r="G10" s="18">
        <v>45043</v>
      </c>
      <c r="H10" s="1" t="s">
        <v>3981</v>
      </c>
      <c r="I10" s="19">
        <v>1540784</v>
      </c>
      <c r="J10" s="19"/>
      <c r="K10" s="19">
        <v>178022</v>
      </c>
      <c r="L10" s="28">
        <v>45047</v>
      </c>
      <c r="M10" s="1" t="s">
        <v>1213</v>
      </c>
      <c r="P10" s="42">
        <f>VLOOKUP(I10,'ITEM#'!A:D,4,0)</f>
        <v>-31.6</v>
      </c>
      <c r="Q10" s="11"/>
      <c r="R10" s="13">
        <f t="shared" si="0"/>
        <v>1</v>
      </c>
    </row>
    <row r="11" spans="1:19" x14ac:dyDescent="0.25">
      <c r="A11" s="1" t="s">
        <v>3972</v>
      </c>
      <c r="B11" s="1" t="s">
        <v>4031</v>
      </c>
      <c r="C11" s="18">
        <v>45043</v>
      </c>
      <c r="D11" s="27">
        <f>E11+F11</f>
        <v>-97.22</v>
      </c>
      <c r="E11" s="27">
        <v>-11.37</v>
      </c>
      <c r="F11" s="27">
        <v>-85.85</v>
      </c>
      <c r="G11" s="18">
        <v>45043</v>
      </c>
      <c r="H11" s="1" t="s">
        <v>3981</v>
      </c>
      <c r="I11" s="19">
        <v>1662421</v>
      </c>
      <c r="J11" s="19"/>
      <c r="K11" s="19">
        <v>178022</v>
      </c>
      <c r="L11" s="28">
        <v>45047</v>
      </c>
      <c r="M11" s="1" t="s">
        <v>1213</v>
      </c>
      <c r="P11" s="42">
        <f>VLOOKUP(I11,'ITEM#'!A:D,4,0)</f>
        <v>-85.85</v>
      </c>
      <c r="Q11" s="11"/>
      <c r="R11" s="13">
        <f t="shared" si="0"/>
        <v>1</v>
      </c>
    </row>
    <row r="12" spans="1:19" x14ac:dyDescent="0.25">
      <c r="A12" s="1" t="s">
        <v>3972</v>
      </c>
      <c r="B12" s="1" t="s">
        <v>4032</v>
      </c>
      <c r="C12" s="18">
        <v>45043</v>
      </c>
      <c r="D12" s="27">
        <v>-117</v>
      </c>
      <c r="E12" s="27">
        <v>0</v>
      </c>
      <c r="F12" s="27">
        <v>-117</v>
      </c>
      <c r="G12" s="18">
        <v>45043</v>
      </c>
      <c r="H12" s="1" t="s">
        <v>3982</v>
      </c>
      <c r="I12" s="19">
        <v>1529947</v>
      </c>
      <c r="J12" s="19"/>
      <c r="K12" s="19">
        <v>178022</v>
      </c>
      <c r="L12" s="28">
        <v>45047</v>
      </c>
      <c r="M12" s="1" t="s">
        <v>1213</v>
      </c>
      <c r="P12" s="42">
        <f>VLOOKUP(I12,'ITEM#'!A:D,4,0)</f>
        <v>-39</v>
      </c>
      <c r="Q12" s="11"/>
      <c r="R12" s="13">
        <f t="shared" si="0"/>
        <v>3</v>
      </c>
    </row>
    <row r="13" spans="1:19" x14ac:dyDescent="0.25">
      <c r="A13" s="1" t="s">
        <v>3972</v>
      </c>
      <c r="B13" s="1" t="s">
        <v>4032</v>
      </c>
      <c r="C13" s="18">
        <v>45043</v>
      </c>
      <c r="D13" s="27">
        <v>-43.68</v>
      </c>
      <c r="E13" s="27">
        <v>0</v>
      </c>
      <c r="F13" s="27">
        <v>-43.68</v>
      </c>
      <c r="G13" s="18">
        <v>45043</v>
      </c>
      <c r="H13" s="1" t="s">
        <v>3982</v>
      </c>
      <c r="I13" s="19">
        <v>1563194</v>
      </c>
      <c r="J13" s="19"/>
      <c r="K13" s="19">
        <v>178022</v>
      </c>
      <c r="L13" s="28">
        <v>45047</v>
      </c>
      <c r="M13" s="1" t="s">
        <v>1213</v>
      </c>
      <c r="P13" s="42">
        <f>VLOOKUP(I13,'ITEM#'!A:D,4,0)</f>
        <v>-43.68</v>
      </c>
      <c r="Q13" s="11"/>
      <c r="R13" s="13">
        <f t="shared" si="0"/>
        <v>1</v>
      </c>
    </row>
    <row r="14" spans="1:19" x14ac:dyDescent="0.25">
      <c r="A14" s="1" t="s">
        <v>3972</v>
      </c>
      <c r="B14" s="1" t="s">
        <v>4032</v>
      </c>
      <c r="C14" s="18">
        <v>45043</v>
      </c>
      <c r="D14" s="27">
        <v>-64.47</v>
      </c>
      <c r="E14" s="27">
        <v>0</v>
      </c>
      <c r="F14" s="27">
        <v>-64.47</v>
      </c>
      <c r="G14" s="18">
        <v>45043</v>
      </c>
      <c r="H14" s="1" t="s">
        <v>3982</v>
      </c>
      <c r="I14" s="19">
        <v>1585673</v>
      </c>
      <c r="J14" s="19"/>
      <c r="K14" s="19">
        <v>178022</v>
      </c>
      <c r="L14" s="28">
        <v>45047</v>
      </c>
      <c r="M14" s="1" t="s">
        <v>1213</v>
      </c>
      <c r="P14" s="42">
        <f>VLOOKUP(I14,'ITEM#'!A:D,4,0)</f>
        <v>-64.47</v>
      </c>
      <c r="Q14" s="11"/>
      <c r="R14" s="13">
        <f t="shared" si="0"/>
        <v>1</v>
      </c>
    </row>
    <row r="15" spans="1:19" x14ac:dyDescent="0.25">
      <c r="A15" s="1" t="s">
        <v>3972</v>
      </c>
      <c r="B15" s="1" t="s">
        <v>4032</v>
      </c>
      <c r="C15" s="18">
        <v>45043</v>
      </c>
      <c r="D15" s="27">
        <v>-141.24</v>
      </c>
      <c r="E15" s="27">
        <v>0</v>
      </c>
      <c r="F15" s="27">
        <v>-141.24</v>
      </c>
      <c r="G15" s="18">
        <v>45043</v>
      </c>
      <c r="H15" s="1" t="s">
        <v>3982</v>
      </c>
      <c r="I15" s="19">
        <v>1585799</v>
      </c>
      <c r="J15" s="19"/>
      <c r="K15" s="19">
        <v>178022</v>
      </c>
      <c r="L15" s="28">
        <v>45047</v>
      </c>
      <c r="M15" s="1" t="s">
        <v>1213</v>
      </c>
      <c r="P15" s="42">
        <f>VLOOKUP(I15,'ITEM#'!A:D,4,0)</f>
        <v>-70.62</v>
      </c>
      <c r="Q15" s="11"/>
      <c r="R15" s="13">
        <f t="shared" si="0"/>
        <v>2</v>
      </c>
    </row>
    <row r="16" spans="1:19" x14ac:dyDescent="0.25">
      <c r="A16" s="1" t="s">
        <v>3972</v>
      </c>
      <c r="B16" s="1" t="s">
        <v>4033</v>
      </c>
      <c r="C16" s="18">
        <v>45043</v>
      </c>
      <c r="D16" s="27">
        <v>-42.07</v>
      </c>
      <c r="E16" s="27">
        <v>0</v>
      </c>
      <c r="F16" s="27">
        <v>-42.07</v>
      </c>
      <c r="G16" s="18">
        <v>45043</v>
      </c>
      <c r="H16" s="1" t="s">
        <v>3983</v>
      </c>
      <c r="I16" s="19">
        <v>1514691</v>
      </c>
      <c r="J16" s="19"/>
      <c r="K16" s="19">
        <v>178022</v>
      </c>
      <c r="L16" s="28">
        <v>45047</v>
      </c>
      <c r="M16" s="1" t="s">
        <v>1213</v>
      </c>
      <c r="P16" s="42">
        <f>VLOOKUP(I16,'ITEM#'!A:D,4,0)</f>
        <v>-42.07</v>
      </c>
      <c r="Q16" s="11"/>
      <c r="R16" s="13">
        <f t="shared" si="0"/>
        <v>1</v>
      </c>
    </row>
    <row r="17" spans="1:22" x14ac:dyDescent="0.25">
      <c r="A17" s="1" t="s">
        <v>3972</v>
      </c>
      <c r="B17" s="1" t="s">
        <v>4034</v>
      </c>
      <c r="C17" s="18">
        <v>45043</v>
      </c>
      <c r="D17" s="27">
        <v>-42.7</v>
      </c>
      <c r="E17" s="27">
        <v>-11.1</v>
      </c>
      <c r="F17" s="27">
        <v>-31.6</v>
      </c>
      <c r="G17" s="18">
        <v>45043</v>
      </c>
      <c r="H17" s="1" t="s">
        <v>3984</v>
      </c>
      <c r="I17" s="19">
        <v>1540785</v>
      </c>
      <c r="J17" s="19"/>
      <c r="K17" s="19">
        <v>178022</v>
      </c>
      <c r="L17" s="28">
        <v>45047</v>
      </c>
      <c r="M17" s="1" t="s">
        <v>1213</v>
      </c>
      <c r="P17" s="42">
        <f>VLOOKUP(I17,'ITEM#'!A:D,4,0)</f>
        <v>-31.6</v>
      </c>
      <c r="Q17" s="11"/>
      <c r="R17" s="13">
        <f t="shared" si="0"/>
        <v>1</v>
      </c>
    </row>
    <row r="18" spans="1:22" x14ac:dyDescent="0.25">
      <c r="A18" s="1" t="s">
        <v>3972</v>
      </c>
      <c r="B18" s="1" t="s">
        <v>4035</v>
      </c>
      <c r="C18" s="18">
        <v>45043</v>
      </c>
      <c r="D18" s="27">
        <v>-25.55</v>
      </c>
      <c r="E18" s="27">
        <v>0</v>
      </c>
      <c r="F18" s="27">
        <v>-25.55</v>
      </c>
      <c r="G18" s="18">
        <v>45043</v>
      </c>
      <c r="H18" s="1" t="s">
        <v>3985</v>
      </c>
      <c r="I18" s="19">
        <v>1516592</v>
      </c>
      <c r="J18" s="19"/>
      <c r="K18" s="19">
        <v>178022</v>
      </c>
      <c r="L18" s="28">
        <v>45047</v>
      </c>
      <c r="M18" s="1" t="s">
        <v>1213</v>
      </c>
      <c r="P18" s="42">
        <f>VLOOKUP(I18,'ITEM#'!A:D,4,0)</f>
        <v>-25.55</v>
      </c>
      <c r="Q18" s="11"/>
      <c r="R18" s="13">
        <f t="shared" si="0"/>
        <v>1</v>
      </c>
    </row>
    <row r="19" spans="1:22" x14ac:dyDescent="0.25">
      <c r="A19" s="1" t="s">
        <v>3972</v>
      </c>
      <c r="B19" s="1" t="s">
        <v>4036</v>
      </c>
      <c r="C19" s="18">
        <v>45043</v>
      </c>
      <c r="D19" s="27">
        <v>-64.47</v>
      </c>
      <c r="E19" s="27">
        <v>0</v>
      </c>
      <c r="F19" s="27">
        <v>-64.47</v>
      </c>
      <c r="G19" s="18">
        <v>45043</v>
      </c>
      <c r="H19" s="1" t="s">
        <v>3986</v>
      </c>
      <c r="I19" s="19">
        <v>1585793</v>
      </c>
      <c r="J19" s="19"/>
      <c r="K19" s="19">
        <v>178022</v>
      </c>
      <c r="L19" s="28">
        <v>45047</v>
      </c>
      <c r="M19" s="1" t="s">
        <v>1213</v>
      </c>
      <c r="P19" s="42">
        <f>VLOOKUP(I19,'ITEM#'!A:D,4,0)</f>
        <v>-64.47</v>
      </c>
      <c r="Q19" s="11"/>
      <c r="R19" s="13">
        <f t="shared" si="0"/>
        <v>1</v>
      </c>
    </row>
    <row r="20" spans="1:22" x14ac:dyDescent="0.25">
      <c r="A20" s="1" t="s">
        <v>3972</v>
      </c>
      <c r="B20" s="1" t="s">
        <v>4037</v>
      </c>
      <c r="C20" s="18">
        <v>45043</v>
      </c>
      <c r="D20" s="27">
        <v>-88.35</v>
      </c>
      <c r="E20" s="27">
        <v>-11</v>
      </c>
      <c r="F20" s="27">
        <v>-77.349999999999994</v>
      </c>
      <c r="G20" s="18">
        <v>45043</v>
      </c>
      <c r="H20" s="1" t="s">
        <v>3987</v>
      </c>
      <c r="I20" s="19">
        <v>1662420</v>
      </c>
      <c r="J20" s="19"/>
      <c r="K20" s="19">
        <v>178022</v>
      </c>
      <c r="L20" s="28">
        <v>45047</v>
      </c>
      <c r="M20" s="1" t="s">
        <v>1213</v>
      </c>
      <c r="P20" s="42">
        <f>VLOOKUP(I20,'ITEM#'!A:D,4,0)</f>
        <v>-77.349999999999994</v>
      </c>
      <c r="Q20" s="11"/>
      <c r="R20" s="13">
        <f t="shared" si="0"/>
        <v>1</v>
      </c>
    </row>
    <row r="21" spans="1:22" x14ac:dyDescent="0.25">
      <c r="A21" s="1" t="s">
        <v>3988</v>
      </c>
      <c r="B21" s="1" t="s">
        <v>4038</v>
      </c>
      <c r="C21" s="18">
        <v>45044</v>
      </c>
      <c r="D21" s="27">
        <v>-64.47</v>
      </c>
      <c r="E21" s="27">
        <v>0</v>
      </c>
      <c r="F21" s="27">
        <v>-64.47</v>
      </c>
      <c r="G21" s="18">
        <v>45044</v>
      </c>
      <c r="H21" s="1" t="s">
        <v>3989</v>
      </c>
      <c r="I21" s="19">
        <v>1585673</v>
      </c>
      <c r="J21" s="19"/>
      <c r="K21" s="19">
        <v>178030</v>
      </c>
      <c r="L21" s="28">
        <v>45048</v>
      </c>
      <c r="M21" s="1" t="s">
        <v>1213</v>
      </c>
      <c r="P21" s="42">
        <f>VLOOKUP(I21,'ITEM#'!A:D,4,0)</f>
        <v>-64.47</v>
      </c>
      <c r="Q21" s="11"/>
      <c r="R21" s="13">
        <f t="shared" si="0"/>
        <v>1</v>
      </c>
    </row>
    <row r="22" spans="1:22" x14ac:dyDescent="0.25">
      <c r="A22" s="1" t="s">
        <v>3988</v>
      </c>
      <c r="B22" s="1" t="s">
        <v>4039</v>
      </c>
      <c r="C22" s="18">
        <v>45044</v>
      </c>
      <c r="D22" s="27">
        <v>-64.47</v>
      </c>
      <c r="E22" s="27">
        <v>0</v>
      </c>
      <c r="F22" s="27">
        <v>-64.47</v>
      </c>
      <c r="G22" s="18">
        <v>45044</v>
      </c>
      <c r="H22" s="1" t="s">
        <v>3990</v>
      </c>
      <c r="I22" s="19">
        <v>1585673</v>
      </c>
      <c r="J22" s="19"/>
      <c r="K22" s="19">
        <v>178030</v>
      </c>
      <c r="L22" s="28">
        <v>45048</v>
      </c>
      <c r="M22" s="1" t="s">
        <v>1213</v>
      </c>
      <c r="P22" s="42">
        <f>VLOOKUP(I22,'ITEM#'!A:D,4,0)</f>
        <v>-64.47</v>
      </c>
      <c r="Q22" s="11"/>
      <c r="R22" s="13">
        <f t="shared" si="0"/>
        <v>1</v>
      </c>
    </row>
    <row r="23" spans="1:22" x14ac:dyDescent="0.25">
      <c r="A23" s="1" t="s">
        <v>3988</v>
      </c>
      <c r="B23" s="1" t="s">
        <v>4040</v>
      </c>
      <c r="C23" s="18">
        <v>45046</v>
      </c>
      <c r="D23" s="27">
        <v>-97.22</v>
      </c>
      <c r="E23" s="27">
        <v>-11.37</v>
      </c>
      <c r="F23" s="27">
        <v>-85.85</v>
      </c>
      <c r="G23" s="18">
        <v>45046</v>
      </c>
      <c r="H23" s="1" t="s">
        <v>3991</v>
      </c>
      <c r="I23" s="19">
        <v>1662422</v>
      </c>
      <c r="J23" s="19"/>
      <c r="K23" s="19">
        <v>178030</v>
      </c>
      <c r="L23" s="28">
        <v>45048</v>
      </c>
      <c r="M23" s="1" t="s">
        <v>1213</v>
      </c>
      <c r="P23" s="42">
        <f>VLOOKUP(I23,'ITEM#'!A:D,4,0)</f>
        <v>-85.85</v>
      </c>
      <c r="Q23" s="11"/>
      <c r="R23" s="13">
        <f t="shared" si="0"/>
        <v>1</v>
      </c>
    </row>
    <row r="24" spans="1:22" x14ac:dyDescent="0.25">
      <c r="A24" s="1" t="s">
        <v>3988</v>
      </c>
      <c r="B24" s="1" t="s">
        <v>4041</v>
      </c>
      <c r="C24" s="18">
        <v>45046</v>
      </c>
      <c r="D24" s="27">
        <v>-38.89</v>
      </c>
      <c r="E24" s="27">
        <v>0</v>
      </c>
      <c r="F24" s="27">
        <v>-38.89</v>
      </c>
      <c r="G24" s="18">
        <v>45046</v>
      </c>
      <c r="H24" s="1" t="s">
        <v>3992</v>
      </c>
      <c r="I24" s="19">
        <v>1704887</v>
      </c>
      <c r="J24" s="19"/>
      <c r="K24" s="19">
        <v>178030</v>
      </c>
      <c r="L24" s="28">
        <v>45048</v>
      </c>
      <c r="M24" s="1" t="s">
        <v>1213</v>
      </c>
      <c r="P24" s="42">
        <f>VLOOKUP(I24,'ITEM#'!A:D,4,0)</f>
        <v>-27.39</v>
      </c>
      <c r="Q24" s="11"/>
      <c r="R24" s="13">
        <f t="shared" si="0"/>
        <v>1.4198612632347571</v>
      </c>
    </row>
    <row r="25" spans="1:22" x14ac:dyDescent="0.25">
      <c r="A25" s="1" t="s">
        <v>3988</v>
      </c>
      <c r="B25" s="1" t="s">
        <v>4042</v>
      </c>
      <c r="C25" s="18">
        <v>45046</v>
      </c>
      <c r="D25" s="27">
        <v>-38.89</v>
      </c>
      <c r="E25" s="27">
        <v>0</v>
      </c>
      <c r="F25" s="27">
        <v>-38.89</v>
      </c>
      <c r="G25" s="18">
        <v>45046</v>
      </c>
      <c r="H25" s="1" t="s">
        <v>3993</v>
      </c>
      <c r="I25" s="19">
        <v>1704887</v>
      </c>
      <c r="J25" s="19"/>
      <c r="K25" s="19">
        <v>178030</v>
      </c>
      <c r="L25" s="28">
        <v>45048</v>
      </c>
      <c r="M25" s="1" t="s">
        <v>1213</v>
      </c>
      <c r="P25" s="42">
        <f>VLOOKUP(I25,'ITEM#'!A:D,4,0)</f>
        <v>-27.39</v>
      </c>
      <c r="Q25" s="11"/>
      <c r="R25" s="13">
        <f t="shared" si="0"/>
        <v>1.4198612632347571</v>
      </c>
    </row>
    <row r="26" spans="1:22" x14ac:dyDescent="0.25">
      <c r="A26" s="1" t="s">
        <v>3988</v>
      </c>
      <c r="B26" s="1" t="s">
        <v>4043</v>
      </c>
      <c r="C26" s="18">
        <v>45044</v>
      </c>
      <c r="D26" s="27">
        <v>-39</v>
      </c>
      <c r="E26" s="27">
        <v>0</v>
      </c>
      <c r="F26" s="27">
        <v>-39</v>
      </c>
      <c r="G26" s="18">
        <v>45044</v>
      </c>
      <c r="H26" s="1" t="s">
        <v>3994</v>
      </c>
      <c r="I26" s="19">
        <v>1529946</v>
      </c>
      <c r="J26" s="19"/>
      <c r="K26" s="19">
        <v>178030</v>
      </c>
      <c r="L26" s="28">
        <v>45048</v>
      </c>
      <c r="M26" s="1" t="s">
        <v>1213</v>
      </c>
      <c r="P26" s="42">
        <f>VLOOKUP(I26,'ITEM#'!A:D,4,0)</f>
        <v>-39</v>
      </c>
      <c r="Q26" s="11"/>
      <c r="R26" s="13">
        <f t="shared" si="0"/>
        <v>1</v>
      </c>
    </row>
    <row r="27" spans="1:22" x14ac:dyDescent="0.25">
      <c r="A27" s="1" t="s">
        <v>3988</v>
      </c>
      <c r="B27" s="1" t="s">
        <v>4043</v>
      </c>
      <c r="C27" s="18">
        <v>45044</v>
      </c>
      <c r="D27" s="27">
        <v>-64.47</v>
      </c>
      <c r="E27" s="27">
        <v>0</v>
      </c>
      <c r="F27" s="27">
        <v>-64.47</v>
      </c>
      <c r="G27" s="18">
        <v>45044</v>
      </c>
      <c r="H27" s="1" t="s">
        <v>3994</v>
      </c>
      <c r="I27" s="19">
        <v>1585793</v>
      </c>
      <c r="J27" s="19"/>
      <c r="K27" s="19">
        <v>178030</v>
      </c>
      <c r="L27" s="28">
        <v>45048</v>
      </c>
      <c r="M27" s="1" t="s">
        <v>1213</v>
      </c>
      <c r="P27" s="42">
        <f>VLOOKUP(I27,'ITEM#'!A:D,4,0)</f>
        <v>-64.47</v>
      </c>
      <c r="Q27" s="11"/>
      <c r="R27" s="13">
        <f t="shared" si="0"/>
        <v>1</v>
      </c>
    </row>
    <row r="28" spans="1:22" x14ac:dyDescent="0.25">
      <c r="A28" s="1" t="s">
        <v>3988</v>
      </c>
      <c r="B28" s="1" t="s">
        <v>4044</v>
      </c>
      <c r="C28" s="18">
        <v>45044</v>
      </c>
      <c r="D28" s="27">
        <v>-38.659999999999997</v>
      </c>
      <c r="E28" s="27">
        <v>-10.51</v>
      </c>
      <c r="F28" s="27">
        <v>-28.15</v>
      </c>
      <c r="G28" s="18">
        <v>45044</v>
      </c>
      <c r="H28" s="1" t="s">
        <v>3995</v>
      </c>
      <c r="I28" s="19">
        <v>1593356</v>
      </c>
      <c r="J28" s="19"/>
      <c r="K28" s="19">
        <v>178030</v>
      </c>
      <c r="L28" s="28">
        <v>45048</v>
      </c>
      <c r="M28" s="1" t="s">
        <v>1213</v>
      </c>
      <c r="P28" s="42">
        <f>VLOOKUP(I28,'ITEM#'!A:D,4,0)</f>
        <v>-28.15</v>
      </c>
      <c r="Q28" s="11"/>
      <c r="R28" s="13">
        <f t="shared" si="0"/>
        <v>1</v>
      </c>
    </row>
    <row r="29" spans="1:22" x14ac:dyDescent="0.25">
      <c r="A29" s="1" t="s">
        <v>3988</v>
      </c>
      <c r="B29" s="1" t="s">
        <v>4045</v>
      </c>
      <c r="C29" s="18">
        <v>45044</v>
      </c>
      <c r="D29" s="27">
        <v>-64.47</v>
      </c>
      <c r="E29" s="27">
        <v>0</v>
      </c>
      <c r="F29" s="27">
        <v>-64.47</v>
      </c>
      <c r="G29" s="18">
        <v>45044</v>
      </c>
      <c r="H29" s="1" t="s">
        <v>3996</v>
      </c>
      <c r="I29" s="19">
        <v>1585793</v>
      </c>
      <c r="J29" s="19"/>
      <c r="K29" s="19">
        <v>178030</v>
      </c>
      <c r="L29" s="28">
        <v>45048</v>
      </c>
      <c r="M29" s="1" t="s">
        <v>1213</v>
      </c>
      <c r="P29" s="42">
        <f>VLOOKUP(I29,'ITEM#'!A:D,4,0)</f>
        <v>-64.47</v>
      </c>
      <c r="Q29" s="11"/>
      <c r="R29" s="13">
        <f t="shared" si="0"/>
        <v>1</v>
      </c>
    </row>
    <row r="30" spans="1:22" x14ac:dyDescent="0.25">
      <c r="A30" s="1" t="s">
        <v>3988</v>
      </c>
      <c r="B30" s="1" t="s">
        <v>4046</v>
      </c>
      <c r="C30" s="18">
        <v>45044</v>
      </c>
      <c r="D30" s="27">
        <v>-64.47</v>
      </c>
      <c r="E30" s="27">
        <v>0</v>
      </c>
      <c r="F30" s="27">
        <v>-64.47</v>
      </c>
      <c r="G30" s="18">
        <v>45044</v>
      </c>
      <c r="H30" s="1" t="s">
        <v>3997</v>
      </c>
      <c r="I30" s="19">
        <v>1585673</v>
      </c>
      <c r="J30" s="19"/>
      <c r="K30" s="19">
        <v>178030</v>
      </c>
      <c r="L30" s="28">
        <v>45048</v>
      </c>
      <c r="M30" s="1" t="s">
        <v>1213</v>
      </c>
      <c r="P30" s="42">
        <f>VLOOKUP(I30,'ITEM#'!A:D,4,0)</f>
        <v>-64.47</v>
      </c>
      <c r="Q30" s="11"/>
      <c r="R30" s="13">
        <f t="shared" si="0"/>
        <v>1</v>
      </c>
    </row>
    <row r="31" spans="1:22" x14ac:dyDescent="0.25">
      <c r="A31" s="1" t="s">
        <v>3988</v>
      </c>
      <c r="B31" s="1" t="s">
        <v>4047</v>
      </c>
      <c r="C31" s="18">
        <v>45044</v>
      </c>
      <c r="D31" s="27">
        <v>-77.73</v>
      </c>
      <c r="E31" s="27">
        <v>-13.38</v>
      </c>
      <c r="F31" s="27">
        <v>-37.880000000000003</v>
      </c>
      <c r="G31" s="18">
        <v>45044</v>
      </c>
      <c r="H31" s="1" t="s">
        <v>3998</v>
      </c>
      <c r="I31" s="19">
        <v>1408973</v>
      </c>
      <c r="J31" s="19"/>
      <c r="K31" s="19">
        <v>178030</v>
      </c>
      <c r="L31" s="28">
        <v>45048</v>
      </c>
      <c r="M31" s="1" t="s">
        <v>1213</v>
      </c>
      <c r="P31" s="42">
        <f>VLOOKUP(I31,'ITEM#'!A:D,4,0)</f>
        <v>-37.880000000000003</v>
      </c>
      <c r="Q31" s="11"/>
      <c r="R31" s="13">
        <f t="shared" si="0"/>
        <v>1</v>
      </c>
      <c r="V31" s="58"/>
    </row>
    <row r="32" spans="1:22" x14ac:dyDescent="0.25">
      <c r="A32" s="1" t="s">
        <v>3988</v>
      </c>
      <c r="B32" s="1" t="s">
        <v>4047</v>
      </c>
      <c r="C32" s="18">
        <v>45044</v>
      </c>
      <c r="D32" s="27"/>
      <c r="E32" s="27">
        <v>-9.32</v>
      </c>
      <c r="F32" s="27">
        <v>-17.149999999999999</v>
      </c>
      <c r="G32" s="18">
        <v>45044</v>
      </c>
      <c r="H32" s="1" t="s">
        <v>3998</v>
      </c>
      <c r="I32" s="19">
        <v>1408977</v>
      </c>
      <c r="J32" s="19"/>
      <c r="K32" s="19">
        <v>178030</v>
      </c>
      <c r="L32" s="28">
        <v>45048</v>
      </c>
      <c r="M32" s="1" t="s">
        <v>1213</v>
      </c>
      <c r="P32" s="42">
        <f>VLOOKUP(I32,'ITEM#'!A:D,4,0)</f>
        <v>-17.149999999999999</v>
      </c>
      <c r="Q32" s="11"/>
      <c r="R32" s="13">
        <f t="shared" si="0"/>
        <v>1</v>
      </c>
    </row>
    <row r="33" spans="1:18" x14ac:dyDescent="0.25">
      <c r="A33" s="1" t="s">
        <v>3988</v>
      </c>
      <c r="B33" s="1" t="s">
        <v>4048</v>
      </c>
      <c r="C33" s="18">
        <v>45044</v>
      </c>
      <c r="D33" s="27">
        <v>-39</v>
      </c>
      <c r="E33" s="27">
        <v>0</v>
      </c>
      <c r="F33" s="27">
        <v>-39</v>
      </c>
      <c r="G33" s="18">
        <v>45044</v>
      </c>
      <c r="H33" s="1" t="s">
        <v>3999</v>
      </c>
      <c r="I33" s="19">
        <v>1529946</v>
      </c>
      <c r="J33" s="19"/>
      <c r="K33" s="19">
        <v>178030</v>
      </c>
      <c r="L33" s="28">
        <v>45048</v>
      </c>
      <c r="M33" s="1" t="s">
        <v>1213</v>
      </c>
      <c r="P33" s="42">
        <f>VLOOKUP(I33,'ITEM#'!A:D,4,0)</f>
        <v>-39</v>
      </c>
      <c r="Q33" s="11"/>
      <c r="R33" s="13">
        <f t="shared" si="0"/>
        <v>1</v>
      </c>
    </row>
    <row r="34" spans="1:18" x14ac:dyDescent="0.25">
      <c r="A34" s="1" t="s">
        <v>3988</v>
      </c>
      <c r="B34" s="1" t="s">
        <v>4049</v>
      </c>
      <c r="C34" s="18">
        <v>45044</v>
      </c>
      <c r="D34" s="27">
        <v>-39</v>
      </c>
      <c r="E34" s="27">
        <v>0</v>
      </c>
      <c r="F34" s="27">
        <v>-39</v>
      </c>
      <c r="G34" s="18">
        <v>45044</v>
      </c>
      <c r="H34" s="1" t="s">
        <v>4000</v>
      </c>
      <c r="I34" s="19">
        <v>1529946</v>
      </c>
      <c r="J34" s="19"/>
      <c r="K34" s="19">
        <v>178030</v>
      </c>
      <c r="L34" s="28">
        <v>45048</v>
      </c>
      <c r="M34" s="1" t="s">
        <v>1213</v>
      </c>
      <c r="P34" s="42">
        <f>VLOOKUP(I34,'ITEM#'!A:D,4,0)</f>
        <v>-39</v>
      </c>
      <c r="Q34" s="11"/>
      <c r="R34" s="13">
        <f t="shared" si="0"/>
        <v>1</v>
      </c>
    </row>
    <row r="35" spans="1:18" x14ac:dyDescent="0.25">
      <c r="A35" s="1" t="s">
        <v>3988</v>
      </c>
      <c r="B35" s="1" t="s">
        <v>4049</v>
      </c>
      <c r="C35" s="18">
        <v>45044</v>
      </c>
      <c r="D35" s="27">
        <v>-64.47</v>
      </c>
      <c r="E35" s="27">
        <v>0</v>
      </c>
      <c r="F35" s="27">
        <v>-64.47</v>
      </c>
      <c r="G35" s="18">
        <v>45044</v>
      </c>
      <c r="H35" s="1" t="s">
        <v>4000</v>
      </c>
      <c r="I35" s="19">
        <v>1585673</v>
      </c>
      <c r="J35" s="19"/>
      <c r="K35" s="19">
        <v>178030</v>
      </c>
      <c r="L35" s="28">
        <v>45048</v>
      </c>
      <c r="M35" s="1" t="s">
        <v>1213</v>
      </c>
      <c r="P35" s="42">
        <f>VLOOKUP(I35,'ITEM#'!A:D,4,0)</f>
        <v>-64.47</v>
      </c>
      <c r="Q35" s="11"/>
      <c r="R35" s="13">
        <f t="shared" si="0"/>
        <v>1</v>
      </c>
    </row>
    <row r="36" spans="1:18" x14ac:dyDescent="0.25">
      <c r="A36" s="1" t="s">
        <v>3988</v>
      </c>
      <c r="B36" s="1" t="s">
        <v>4049</v>
      </c>
      <c r="C36" s="18">
        <v>45044</v>
      </c>
      <c r="D36" s="27">
        <v>-64.47</v>
      </c>
      <c r="E36" s="27">
        <v>0</v>
      </c>
      <c r="F36" s="27">
        <v>-64.47</v>
      </c>
      <c r="G36" s="18">
        <v>45044</v>
      </c>
      <c r="H36" s="1" t="s">
        <v>4000</v>
      </c>
      <c r="I36" s="19">
        <v>1585797</v>
      </c>
      <c r="J36" s="19"/>
      <c r="K36" s="19">
        <v>178030</v>
      </c>
      <c r="L36" s="28">
        <v>45048</v>
      </c>
      <c r="M36" s="1" t="s">
        <v>1213</v>
      </c>
      <c r="P36" s="42">
        <f>VLOOKUP(I36,'ITEM#'!A:D,4,0)</f>
        <v>-64.47</v>
      </c>
      <c r="Q36" s="11"/>
      <c r="R36" s="13">
        <f t="shared" si="0"/>
        <v>1</v>
      </c>
    </row>
    <row r="37" spans="1:18" x14ac:dyDescent="0.25">
      <c r="A37" s="1" t="s">
        <v>3988</v>
      </c>
      <c r="B37" s="1" t="s">
        <v>4050</v>
      </c>
      <c r="C37" s="18">
        <v>45044</v>
      </c>
      <c r="D37" s="27">
        <v>-42.7</v>
      </c>
      <c r="E37" s="27">
        <v>-11.1</v>
      </c>
      <c r="F37" s="27">
        <v>-31.6</v>
      </c>
      <c r="G37" s="18">
        <v>45044</v>
      </c>
      <c r="H37" s="1" t="s">
        <v>4001</v>
      </c>
      <c r="I37" s="19">
        <v>1540787</v>
      </c>
      <c r="J37" s="19"/>
      <c r="K37" s="19">
        <v>178030</v>
      </c>
      <c r="L37" s="28">
        <v>45048</v>
      </c>
      <c r="M37" s="1" t="s">
        <v>1213</v>
      </c>
      <c r="P37" s="42">
        <f>VLOOKUP(I37,'ITEM#'!A:D,4,0)</f>
        <v>-31.6</v>
      </c>
      <c r="Q37" s="11"/>
      <c r="R37" s="13">
        <f t="shared" si="0"/>
        <v>1</v>
      </c>
    </row>
    <row r="38" spans="1:18" x14ac:dyDescent="0.25">
      <c r="A38" s="1" t="s">
        <v>3988</v>
      </c>
      <c r="B38" s="1" t="s">
        <v>4051</v>
      </c>
      <c r="C38" s="18">
        <v>45044</v>
      </c>
      <c r="D38" s="27">
        <v>-77.319999999999993</v>
      </c>
      <c r="E38" s="27">
        <v>-21.02</v>
      </c>
      <c r="F38" s="27">
        <v>-56.3</v>
      </c>
      <c r="G38" s="18">
        <v>45044</v>
      </c>
      <c r="H38" s="1" t="s">
        <v>4002</v>
      </c>
      <c r="I38" s="19">
        <v>1540780</v>
      </c>
      <c r="J38" s="19"/>
      <c r="K38" s="19">
        <v>178030</v>
      </c>
      <c r="L38" s="28">
        <v>45048</v>
      </c>
      <c r="M38" s="1" t="s">
        <v>1213</v>
      </c>
      <c r="P38" s="42">
        <f>VLOOKUP(I38,'ITEM#'!A:D,4,0)</f>
        <v>-28.15</v>
      </c>
      <c r="Q38" s="11"/>
      <c r="R38" s="13">
        <f t="shared" si="0"/>
        <v>2</v>
      </c>
    </row>
    <row r="39" spans="1:18" x14ac:dyDescent="0.25">
      <c r="A39" s="1" t="s">
        <v>3988</v>
      </c>
      <c r="B39" s="1" t="s">
        <v>4052</v>
      </c>
      <c r="C39" s="18">
        <v>45045</v>
      </c>
      <c r="D39" s="27">
        <v>-88.35</v>
      </c>
      <c r="E39" s="27">
        <v>-11</v>
      </c>
      <c r="F39" s="27">
        <v>-77.349999999999994</v>
      </c>
      <c r="G39" s="18">
        <v>45045</v>
      </c>
      <c r="H39" s="1" t="s">
        <v>4003</v>
      </c>
      <c r="I39" s="19">
        <v>1662420</v>
      </c>
      <c r="J39" s="19"/>
      <c r="K39" s="19">
        <v>178030</v>
      </c>
      <c r="L39" s="28">
        <v>45048</v>
      </c>
      <c r="M39" s="1" t="s">
        <v>1213</v>
      </c>
      <c r="P39" s="42">
        <f>VLOOKUP(I39,'ITEM#'!A:D,4,0)</f>
        <v>-77.349999999999994</v>
      </c>
      <c r="Q39" s="11"/>
      <c r="R39" s="13">
        <f t="shared" si="0"/>
        <v>1</v>
      </c>
    </row>
    <row r="40" spans="1:18" x14ac:dyDescent="0.25">
      <c r="A40" s="1" t="s">
        <v>3988</v>
      </c>
      <c r="B40" s="1" t="s">
        <v>4053</v>
      </c>
      <c r="C40" s="18">
        <v>45045</v>
      </c>
      <c r="D40" s="27">
        <v>-23.1</v>
      </c>
      <c r="E40" s="27">
        <v>0</v>
      </c>
      <c r="F40" s="27">
        <v>-23.1</v>
      </c>
      <c r="G40" s="18">
        <v>45045</v>
      </c>
      <c r="H40" s="1" t="s">
        <v>4004</v>
      </c>
      <c r="I40" s="19">
        <v>1352099</v>
      </c>
      <c r="J40" s="19"/>
      <c r="K40" s="19">
        <v>178030</v>
      </c>
      <c r="L40" s="28">
        <v>45048</v>
      </c>
      <c r="M40" s="1" t="s">
        <v>1213</v>
      </c>
      <c r="P40" s="42">
        <f>VLOOKUP(I40,'ITEM#'!A:D,4,0)</f>
        <v>-23.1</v>
      </c>
      <c r="Q40" s="11"/>
      <c r="R40" s="13">
        <f t="shared" si="0"/>
        <v>1</v>
      </c>
    </row>
    <row r="41" spans="1:18" x14ac:dyDescent="0.25">
      <c r="A41" s="1" t="s">
        <v>3988</v>
      </c>
      <c r="B41" s="1" t="s">
        <v>4054</v>
      </c>
      <c r="C41" s="18">
        <v>45044</v>
      </c>
      <c r="D41" s="27">
        <v>-64.47</v>
      </c>
      <c r="E41" s="27">
        <v>0</v>
      </c>
      <c r="F41" s="27">
        <v>-64.47</v>
      </c>
      <c r="G41" s="18">
        <v>45044</v>
      </c>
      <c r="H41" s="1" t="s">
        <v>4005</v>
      </c>
      <c r="I41" s="19">
        <v>1585793</v>
      </c>
      <c r="J41" s="19"/>
      <c r="K41" s="19">
        <v>178030</v>
      </c>
      <c r="L41" s="28">
        <v>45048</v>
      </c>
      <c r="M41" s="1" t="s">
        <v>1213</v>
      </c>
      <c r="P41" s="42">
        <f>VLOOKUP(I41,'ITEM#'!A:D,4,0)</f>
        <v>-64.47</v>
      </c>
      <c r="Q41" s="11"/>
      <c r="R41" s="13">
        <f t="shared" si="0"/>
        <v>1</v>
      </c>
    </row>
    <row r="42" spans="1:18" x14ac:dyDescent="0.25">
      <c r="A42" s="1" t="s">
        <v>4006</v>
      </c>
      <c r="B42" s="1" t="s">
        <v>4055</v>
      </c>
      <c r="C42" s="18">
        <v>45047</v>
      </c>
      <c r="D42" s="27">
        <v>-80.75</v>
      </c>
      <c r="E42" s="27">
        <v>-25.62</v>
      </c>
      <c r="F42" s="27">
        <v>-55.13</v>
      </c>
      <c r="G42" s="18">
        <v>45047</v>
      </c>
      <c r="H42" s="1" t="s">
        <v>4007</v>
      </c>
      <c r="I42" s="19">
        <v>1339333</v>
      </c>
      <c r="J42" s="19"/>
      <c r="K42" s="19">
        <v>12216027</v>
      </c>
      <c r="L42" s="28">
        <v>45049</v>
      </c>
      <c r="M42" s="1" t="s">
        <v>187</v>
      </c>
      <c r="P42" s="42">
        <f>VLOOKUP(I42,'ITEM#'!A:D,4,0)</f>
        <v>-55.13</v>
      </c>
      <c r="Q42" s="11"/>
      <c r="R42" s="13">
        <f t="shared" si="0"/>
        <v>1</v>
      </c>
    </row>
    <row r="43" spans="1:18" x14ac:dyDescent="0.25">
      <c r="A43" s="1" t="s">
        <v>4006</v>
      </c>
      <c r="B43" s="1" t="s">
        <v>4056</v>
      </c>
      <c r="C43" s="18">
        <v>45047</v>
      </c>
      <c r="D43" s="27">
        <v>-87.94</v>
      </c>
      <c r="E43" s="27">
        <v>-25.67</v>
      </c>
      <c r="F43" s="27">
        <v>-62.27</v>
      </c>
      <c r="G43" s="18">
        <v>45047</v>
      </c>
      <c r="H43" s="1" t="s">
        <v>4008</v>
      </c>
      <c r="I43" s="19">
        <v>1339334</v>
      </c>
      <c r="J43" s="19"/>
      <c r="K43" s="19">
        <v>12216027</v>
      </c>
      <c r="L43" s="28">
        <v>45049</v>
      </c>
      <c r="M43" s="1" t="s">
        <v>187</v>
      </c>
      <c r="P43" s="42">
        <f>VLOOKUP(I43,'ITEM#'!A:D,4,0)</f>
        <v>-62.27</v>
      </c>
      <c r="Q43" s="11"/>
      <c r="R43" s="13">
        <f t="shared" si="0"/>
        <v>1</v>
      </c>
    </row>
    <row r="44" spans="1:18" x14ac:dyDescent="0.25">
      <c r="A44" s="1" t="s">
        <v>4006</v>
      </c>
      <c r="B44" s="1" t="s">
        <v>4057</v>
      </c>
      <c r="C44" s="18">
        <v>45047</v>
      </c>
      <c r="D44" s="27">
        <v>-39</v>
      </c>
      <c r="E44" s="27">
        <v>0</v>
      </c>
      <c r="F44" s="27">
        <v>-39</v>
      </c>
      <c r="G44" s="18">
        <v>45047</v>
      </c>
      <c r="H44" s="1" t="s">
        <v>4009</v>
      </c>
      <c r="I44" s="19">
        <v>1529946</v>
      </c>
      <c r="J44" s="19"/>
      <c r="K44" s="19">
        <v>178035</v>
      </c>
      <c r="L44" s="28">
        <v>45049</v>
      </c>
      <c r="M44" s="1" t="s">
        <v>1213</v>
      </c>
      <c r="P44" s="42">
        <f>VLOOKUP(I44,'ITEM#'!A:D,4,0)</f>
        <v>-39</v>
      </c>
      <c r="Q44" s="11"/>
      <c r="R44" s="13">
        <f t="shared" si="0"/>
        <v>1</v>
      </c>
    </row>
    <row r="45" spans="1:18" x14ac:dyDescent="0.25">
      <c r="A45" s="1" t="s">
        <v>4006</v>
      </c>
      <c r="B45" s="1" t="s">
        <v>4058</v>
      </c>
      <c r="C45" s="18">
        <v>45047</v>
      </c>
      <c r="D45" s="27">
        <v>-38.89</v>
      </c>
      <c r="E45" s="27">
        <v>0</v>
      </c>
      <c r="F45" s="27">
        <v>-38.89</v>
      </c>
      <c r="G45" s="18">
        <v>45047</v>
      </c>
      <c r="H45" s="1" t="s">
        <v>4010</v>
      </c>
      <c r="I45" s="19">
        <v>1704887</v>
      </c>
      <c r="J45" s="19"/>
      <c r="K45" s="19">
        <v>178035</v>
      </c>
      <c r="L45" s="28">
        <v>45049</v>
      </c>
      <c r="M45" s="1" t="s">
        <v>1213</v>
      </c>
      <c r="P45" s="42">
        <f>VLOOKUP(I45,'ITEM#'!A:D,4,0)</f>
        <v>-27.39</v>
      </c>
      <c r="Q45" s="11"/>
      <c r="R45" s="13">
        <f t="shared" si="0"/>
        <v>1.4198612632347571</v>
      </c>
    </row>
    <row r="46" spans="1:18" x14ac:dyDescent="0.25">
      <c r="A46" s="1" t="s">
        <v>4006</v>
      </c>
      <c r="B46" s="1" t="s">
        <v>4059</v>
      </c>
      <c r="C46" s="18">
        <v>45047</v>
      </c>
      <c r="D46" s="27">
        <v>-38.9</v>
      </c>
      <c r="E46" s="27">
        <v>0</v>
      </c>
      <c r="F46" s="27">
        <v>-38.9</v>
      </c>
      <c r="G46" s="18">
        <v>45047</v>
      </c>
      <c r="H46" s="1" t="s">
        <v>4011</v>
      </c>
      <c r="I46" s="19">
        <v>1704887</v>
      </c>
      <c r="J46" s="19"/>
      <c r="K46" s="19">
        <v>178035</v>
      </c>
      <c r="L46" s="28">
        <v>45049</v>
      </c>
      <c r="M46" s="1" t="s">
        <v>1213</v>
      </c>
      <c r="P46" s="42">
        <f>VLOOKUP(I46,'ITEM#'!A:D,4,0)</f>
        <v>-27.39</v>
      </c>
      <c r="Q46" s="11"/>
      <c r="R46" s="13">
        <f t="shared" si="0"/>
        <v>1.4202263599853961</v>
      </c>
    </row>
    <row r="47" spans="1:18" x14ac:dyDescent="0.25">
      <c r="A47" s="1" t="s">
        <v>4006</v>
      </c>
      <c r="B47" s="1" t="s">
        <v>4060</v>
      </c>
      <c r="C47" s="18">
        <v>45047</v>
      </c>
      <c r="D47" s="27">
        <v>-88.35</v>
      </c>
      <c r="E47" s="27">
        <v>-11</v>
      </c>
      <c r="F47" s="27">
        <v>-77.349999999999994</v>
      </c>
      <c r="G47" s="18">
        <v>45047</v>
      </c>
      <c r="H47" s="1" t="s">
        <v>4012</v>
      </c>
      <c r="I47" s="19">
        <v>1662420</v>
      </c>
      <c r="J47" s="19"/>
      <c r="K47" s="19">
        <v>178035</v>
      </c>
      <c r="L47" s="28">
        <v>45049</v>
      </c>
      <c r="M47" s="1" t="s">
        <v>1213</v>
      </c>
      <c r="P47" s="42">
        <f>VLOOKUP(I47,'ITEM#'!A:D,4,0)</f>
        <v>-77.349999999999994</v>
      </c>
      <c r="Q47" s="11"/>
      <c r="R47" s="13">
        <f t="shared" si="0"/>
        <v>1</v>
      </c>
    </row>
    <row r="48" spans="1:18" x14ac:dyDescent="0.25">
      <c r="A48" s="1" t="s">
        <v>4006</v>
      </c>
      <c r="B48" s="1" t="s">
        <v>4061</v>
      </c>
      <c r="C48" s="18">
        <v>45047</v>
      </c>
      <c r="D48" s="27">
        <v>-39</v>
      </c>
      <c r="E48" s="27">
        <v>0</v>
      </c>
      <c r="F48" s="27">
        <v>-39</v>
      </c>
      <c r="G48" s="18">
        <v>45047</v>
      </c>
      <c r="H48" s="1" t="s">
        <v>4013</v>
      </c>
      <c r="I48" s="19">
        <v>1529946</v>
      </c>
      <c r="J48" s="19"/>
      <c r="K48" s="19">
        <v>178035</v>
      </c>
      <c r="L48" s="28">
        <v>45049</v>
      </c>
      <c r="M48" s="1" t="s">
        <v>1213</v>
      </c>
      <c r="P48" s="42">
        <f>VLOOKUP(I48,'ITEM#'!A:D,4,0)</f>
        <v>-39</v>
      </c>
      <c r="Q48" s="11"/>
      <c r="R48" s="13">
        <f t="shared" si="0"/>
        <v>1</v>
      </c>
    </row>
    <row r="49" spans="1:22" x14ac:dyDescent="0.25">
      <c r="A49" s="1" t="s">
        <v>4006</v>
      </c>
      <c r="B49" s="1" t="s">
        <v>4061</v>
      </c>
      <c r="C49" s="18">
        <v>45047</v>
      </c>
      <c r="D49" s="27">
        <v>-70.62</v>
      </c>
      <c r="E49" s="27"/>
      <c r="F49" s="27">
        <v>-70.62</v>
      </c>
      <c r="G49" s="18">
        <v>45047</v>
      </c>
      <c r="H49" s="1" t="s">
        <v>4013</v>
      </c>
      <c r="I49" s="19">
        <v>1585900</v>
      </c>
      <c r="J49" s="19"/>
      <c r="K49" s="19">
        <v>178035</v>
      </c>
      <c r="L49" s="28">
        <v>45049</v>
      </c>
      <c r="M49" s="1" t="s">
        <v>1213</v>
      </c>
      <c r="P49" s="42">
        <f>VLOOKUP(I49,'ITEM#'!A:D,4,0)</f>
        <v>-70.62</v>
      </c>
      <c r="Q49" s="11"/>
      <c r="R49" s="13">
        <f t="shared" si="0"/>
        <v>1</v>
      </c>
    </row>
    <row r="50" spans="1:22" x14ac:dyDescent="0.25">
      <c r="A50" s="1" t="s">
        <v>4006</v>
      </c>
      <c r="B50" s="1" t="s">
        <v>4062</v>
      </c>
      <c r="C50" s="18">
        <v>45047</v>
      </c>
      <c r="D50" s="27">
        <v>-97.22</v>
      </c>
      <c r="E50" s="27">
        <v>-11.37</v>
      </c>
      <c r="F50" s="27">
        <v>-85.85</v>
      </c>
      <c r="G50" s="18">
        <v>45047</v>
      </c>
      <c r="H50" s="1" t="s">
        <v>4014</v>
      </c>
      <c r="I50" s="19">
        <v>1662422</v>
      </c>
      <c r="J50" s="19"/>
      <c r="K50" s="19">
        <v>178035</v>
      </c>
      <c r="L50" s="28">
        <v>45049</v>
      </c>
      <c r="M50" s="1" t="s">
        <v>1213</v>
      </c>
      <c r="P50" s="42">
        <f>VLOOKUP(I50,'ITEM#'!A:D,4,0)</f>
        <v>-85.85</v>
      </c>
      <c r="Q50" s="11"/>
      <c r="R50" s="13">
        <f t="shared" si="0"/>
        <v>1</v>
      </c>
    </row>
    <row r="51" spans="1:22" x14ac:dyDescent="0.25">
      <c r="A51" s="1" t="s">
        <v>4006</v>
      </c>
      <c r="B51" s="1" t="s">
        <v>4063</v>
      </c>
      <c r="C51" s="18">
        <v>45047</v>
      </c>
      <c r="D51" s="27">
        <v>-64.47</v>
      </c>
      <c r="E51" s="27">
        <v>0</v>
      </c>
      <c r="F51" s="27">
        <v>-64.47</v>
      </c>
      <c r="G51" s="18">
        <v>45047</v>
      </c>
      <c r="H51" s="1" t="s">
        <v>4015</v>
      </c>
      <c r="I51" s="19">
        <v>1585793</v>
      </c>
      <c r="J51" s="19"/>
      <c r="K51" s="19">
        <v>178035</v>
      </c>
      <c r="L51" s="28">
        <v>45049</v>
      </c>
      <c r="M51" s="1" t="s">
        <v>1213</v>
      </c>
      <c r="P51" s="42">
        <f>VLOOKUP(I51,'ITEM#'!A:D,4,0)</f>
        <v>-64.47</v>
      </c>
      <c r="Q51" s="11"/>
      <c r="R51" s="13">
        <f t="shared" si="0"/>
        <v>1</v>
      </c>
    </row>
    <row r="52" spans="1:22" x14ac:dyDescent="0.25">
      <c r="A52" s="1" t="s">
        <v>4006</v>
      </c>
      <c r="B52" s="1" t="s">
        <v>4063</v>
      </c>
      <c r="C52" s="18">
        <v>45047</v>
      </c>
      <c r="D52" s="27">
        <v>-64.47</v>
      </c>
      <c r="E52" s="27">
        <v>0</v>
      </c>
      <c r="F52" s="27">
        <v>-64.47</v>
      </c>
      <c r="G52" s="18">
        <v>45047</v>
      </c>
      <c r="H52" s="1" t="s">
        <v>4015</v>
      </c>
      <c r="I52" s="19">
        <v>1585796</v>
      </c>
      <c r="J52" s="19"/>
      <c r="K52" s="19">
        <v>178035</v>
      </c>
      <c r="L52" s="28">
        <v>45049</v>
      </c>
      <c r="M52" s="1" t="s">
        <v>1213</v>
      </c>
      <c r="P52" s="42">
        <f>VLOOKUP(I52,'ITEM#'!A:D,4,0)</f>
        <v>-64.47</v>
      </c>
      <c r="Q52" s="11"/>
      <c r="R52" s="13">
        <f t="shared" si="0"/>
        <v>1</v>
      </c>
    </row>
    <row r="53" spans="1:22" x14ac:dyDescent="0.25">
      <c r="A53" s="1" t="s">
        <v>4006</v>
      </c>
      <c r="B53" s="1" t="s">
        <v>4064</v>
      </c>
      <c r="C53" s="18">
        <v>45047</v>
      </c>
      <c r="D53" s="27">
        <v>-325.49</v>
      </c>
      <c r="E53" s="27">
        <v>-11.1</v>
      </c>
      <c r="F53" s="27">
        <v>-31.6</v>
      </c>
      <c r="G53" s="18">
        <v>45047</v>
      </c>
      <c r="H53" s="1" t="s">
        <v>4016</v>
      </c>
      <c r="I53" s="19">
        <v>1593358</v>
      </c>
      <c r="J53" s="19"/>
      <c r="K53" s="19">
        <v>178035</v>
      </c>
      <c r="L53" s="28">
        <v>45049</v>
      </c>
      <c r="M53" s="1" t="s">
        <v>1213</v>
      </c>
      <c r="P53" s="42">
        <f>VLOOKUP(I53,'ITEM#'!A:D,4,0)</f>
        <v>-31.6</v>
      </c>
      <c r="Q53" s="11"/>
      <c r="R53" s="13">
        <f t="shared" si="0"/>
        <v>1</v>
      </c>
      <c r="V53" s="58"/>
    </row>
    <row r="54" spans="1:22" x14ac:dyDescent="0.25">
      <c r="A54" s="1" t="s">
        <v>4006</v>
      </c>
      <c r="B54" s="1" t="s">
        <v>4064</v>
      </c>
      <c r="C54" s="18">
        <v>45047</v>
      </c>
      <c r="D54" s="27"/>
      <c r="E54" s="27">
        <v>-11</v>
      </c>
      <c r="F54" s="27">
        <v>-77.349999999999994</v>
      </c>
      <c r="G54" s="18">
        <v>45047</v>
      </c>
      <c r="H54" s="1" t="s">
        <v>4016</v>
      </c>
      <c r="I54" s="19">
        <v>1662420</v>
      </c>
      <c r="J54" s="19"/>
      <c r="K54" s="19">
        <v>178035</v>
      </c>
      <c r="L54" s="28">
        <v>45049</v>
      </c>
      <c r="M54" s="1" t="s">
        <v>1213</v>
      </c>
      <c r="P54" s="42">
        <f>VLOOKUP(I54,'ITEM#'!A:D,4,0)</f>
        <v>-77.349999999999994</v>
      </c>
      <c r="Q54" s="11"/>
      <c r="R54" s="13">
        <f t="shared" si="0"/>
        <v>1</v>
      </c>
    </row>
    <row r="55" spans="1:22" x14ac:dyDescent="0.25">
      <c r="A55" s="1" t="s">
        <v>4006</v>
      </c>
      <c r="B55" s="1" t="s">
        <v>4064</v>
      </c>
      <c r="C55" s="18">
        <v>45047</v>
      </c>
      <c r="D55" s="27"/>
      <c r="E55" s="27">
        <v>-11.37</v>
      </c>
      <c r="F55" s="27">
        <v>-171.7</v>
      </c>
      <c r="G55" s="18">
        <v>45047</v>
      </c>
      <c r="H55" s="1" t="s">
        <v>4016</v>
      </c>
      <c r="I55" s="19">
        <v>1662422</v>
      </c>
      <c r="J55" s="19"/>
      <c r="K55" s="19">
        <v>178035</v>
      </c>
      <c r="L55" s="28">
        <v>45049</v>
      </c>
      <c r="M55" s="1" t="s">
        <v>1213</v>
      </c>
      <c r="P55" s="42">
        <f>VLOOKUP(I55,'ITEM#'!A:D,4,0)</f>
        <v>-85.85</v>
      </c>
      <c r="Q55" s="11"/>
      <c r="R55" s="13">
        <f t="shared" si="0"/>
        <v>2</v>
      </c>
    </row>
    <row r="56" spans="1:22" x14ac:dyDescent="0.25">
      <c r="A56" s="1" t="s">
        <v>4006</v>
      </c>
      <c r="B56" s="1" t="s">
        <v>4065</v>
      </c>
      <c r="C56" s="18">
        <v>45047</v>
      </c>
      <c r="D56" s="27">
        <v>-137.26</v>
      </c>
      <c r="E56" s="27">
        <v>0</v>
      </c>
      <c r="F56" s="27">
        <v>-137.26</v>
      </c>
      <c r="G56" s="18">
        <v>45047</v>
      </c>
      <c r="H56" s="1" t="s">
        <v>4017</v>
      </c>
      <c r="I56" s="19">
        <v>1529951</v>
      </c>
      <c r="J56" s="19"/>
      <c r="K56" s="19">
        <v>178035</v>
      </c>
      <c r="L56" s="28">
        <v>45049</v>
      </c>
      <c r="M56" s="1" t="s">
        <v>1213</v>
      </c>
      <c r="P56" s="42">
        <f>VLOOKUP(I56,'ITEM#'!A:D,4,0)</f>
        <v>-68.63</v>
      </c>
      <c r="Q56" s="11"/>
      <c r="R56" s="13">
        <f t="shared" si="0"/>
        <v>2</v>
      </c>
    </row>
    <row r="57" spans="1:22" x14ac:dyDescent="0.25">
      <c r="A57" s="1" t="s">
        <v>4006</v>
      </c>
      <c r="B57" s="1" t="s">
        <v>4066</v>
      </c>
      <c r="C57" s="18">
        <v>45047</v>
      </c>
      <c r="D57" s="27">
        <v>-97.22</v>
      </c>
      <c r="E57" s="27">
        <v>-11.37</v>
      </c>
      <c r="F57" s="27">
        <v>-85.85</v>
      </c>
      <c r="G57" s="18">
        <v>45047</v>
      </c>
      <c r="H57" s="1" t="s">
        <v>4018</v>
      </c>
      <c r="I57" s="19">
        <v>1662421</v>
      </c>
      <c r="J57" s="19"/>
      <c r="K57" s="19">
        <v>178035</v>
      </c>
      <c r="L57" s="28">
        <v>45049</v>
      </c>
      <c r="M57" s="1" t="s">
        <v>1213</v>
      </c>
      <c r="P57" s="42">
        <f>VLOOKUP(I57,'ITEM#'!A:D,4,0)</f>
        <v>-85.85</v>
      </c>
      <c r="Q57" s="11"/>
      <c r="R57" s="13">
        <f t="shared" si="0"/>
        <v>1</v>
      </c>
    </row>
    <row r="58" spans="1:22" x14ac:dyDescent="0.25">
      <c r="A58" s="1" t="s">
        <v>4006</v>
      </c>
      <c r="B58" s="1" t="s">
        <v>4067</v>
      </c>
      <c r="C58" s="18">
        <v>45047</v>
      </c>
      <c r="D58" s="27">
        <v>-64.47</v>
      </c>
      <c r="E58" s="27">
        <v>0</v>
      </c>
      <c r="F58" s="27">
        <v>-64.47</v>
      </c>
      <c r="G58" s="18">
        <v>45047</v>
      </c>
      <c r="H58" s="1" t="s">
        <v>4019</v>
      </c>
      <c r="I58" s="19">
        <v>1585793</v>
      </c>
      <c r="J58" s="19"/>
      <c r="K58" s="19">
        <v>178035</v>
      </c>
      <c r="L58" s="28">
        <v>45049</v>
      </c>
      <c r="M58" s="1" t="s">
        <v>1213</v>
      </c>
      <c r="P58" s="42">
        <f>VLOOKUP(I58,'ITEM#'!A:D,4,0)</f>
        <v>-64.47</v>
      </c>
      <c r="Q58" s="11"/>
      <c r="R58" s="13">
        <f t="shared" si="0"/>
        <v>1</v>
      </c>
    </row>
    <row r="59" spans="1:22" x14ac:dyDescent="0.25">
      <c r="A59" s="1" t="s">
        <v>4006</v>
      </c>
      <c r="B59" s="1" t="s">
        <v>4068</v>
      </c>
      <c r="C59" s="18">
        <v>45047</v>
      </c>
      <c r="D59" s="27">
        <v>-88.35</v>
      </c>
      <c r="E59" s="27">
        <v>-11</v>
      </c>
      <c r="F59" s="27">
        <v>-77.349999999999994</v>
      </c>
      <c r="G59" s="18">
        <v>45047</v>
      </c>
      <c r="H59" s="1" t="s">
        <v>4020</v>
      </c>
      <c r="I59" s="19">
        <v>1662420</v>
      </c>
      <c r="J59" s="19"/>
      <c r="K59" s="19">
        <v>178035</v>
      </c>
      <c r="L59" s="28">
        <v>45049</v>
      </c>
      <c r="M59" s="1" t="s">
        <v>1213</v>
      </c>
      <c r="P59" s="42">
        <f>VLOOKUP(I59,'ITEM#'!A:D,4,0)</f>
        <v>-77.349999999999994</v>
      </c>
      <c r="Q59" s="11"/>
      <c r="R59" s="13">
        <f t="shared" si="0"/>
        <v>1</v>
      </c>
    </row>
    <row r="60" spans="1:22" x14ac:dyDescent="0.25">
      <c r="A60" s="1" t="s">
        <v>4006</v>
      </c>
      <c r="B60" s="1" t="s">
        <v>4069</v>
      </c>
      <c r="C60" s="18">
        <v>45047</v>
      </c>
      <c r="D60" s="27">
        <v>-25.55</v>
      </c>
      <c r="E60" s="27">
        <v>0</v>
      </c>
      <c r="F60" s="27">
        <v>-25.55</v>
      </c>
      <c r="G60" s="18">
        <v>45047</v>
      </c>
      <c r="H60" s="1" t="s">
        <v>4021</v>
      </c>
      <c r="I60" s="19">
        <v>1516596</v>
      </c>
      <c r="J60" s="19"/>
      <c r="K60" s="19">
        <v>178035</v>
      </c>
      <c r="L60" s="28">
        <v>45049</v>
      </c>
      <c r="M60" s="1" t="s">
        <v>1213</v>
      </c>
      <c r="P60" s="42">
        <f>VLOOKUP(I60,'ITEM#'!A:D,4,0)</f>
        <v>-25.55</v>
      </c>
      <c r="Q60" s="11"/>
      <c r="R60" s="13">
        <f t="shared" si="0"/>
        <v>1</v>
      </c>
    </row>
    <row r="61" spans="1:22" x14ac:dyDescent="0.25">
      <c r="A61" s="1" t="s">
        <v>4006</v>
      </c>
      <c r="B61" s="1" t="s">
        <v>4070</v>
      </c>
      <c r="C61" s="18">
        <v>45047</v>
      </c>
      <c r="D61" s="27">
        <v>-97.22</v>
      </c>
      <c r="E61" s="27">
        <v>-11.37</v>
      </c>
      <c r="F61" s="27">
        <v>-85.85</v>
      </c>
      <c r="G61" s="18">
        <v>45047</v>
      </c>
      <c r="H61" s="1" t="s">
        <v>4022</v>
      </c>
      <c r="I61" s="19">
        <v>1662421</v>
      </c>
      <c r="J61" s="19"/>
      <c r="K61" s="19">
        <v>178035</v>
      </c>
      <c r="L61" s="28">
        <v>45049</v>
      </c>
      <c r="M61" s="1" t="s">
        <v>1213</v>
      </c>
      <c r="P61" s="42">
        <f>VLOOKUP(I61,'ITEM#'!A:D,4,0)</f>
        <v>-85.85</v>
      </c>
      <c r="Q61" s="11"/>
      <c r="R61" s="13">
        <f t="shared" si="0"/>
        <v>1</v>
      </c>
    </row>
    <row r="62" spans="1:22" x14ac:dyDescent="0.25">
      <c r="A62" s="1" t="s">
        <v>4071</v>
      </c>
      <c r="B62" s="1" t="s">
        <v>4093</v>
      </c>
      <c r="C62" s="18">
        <v>45048</v>
      </c>
      <c r="D62" s="27">
        <v>-38.9</v>
      </c>
      <c r="E62" s="27">
        <v>0</v>
      </c>
      <c r="F62" s="27">
        <v>-38.9</v>
      </c>
      <c r="G62" s="18">
        <v>45048</v>
      </c>
      <c r="H62" s="1" t="s">
        <v>4072</v>
      </c>
      <c r="I62" s="19">
        <v>1704887</v>
      </c>
      <c r="J62" s="19"/>
      <c r="K62" s="19">
        <v>178247</v>
      </c>
      <c r="L62" s="28">
        <v>45050</v>
      </c>
      <c r="M62" s="1" t="s">
        <v>1213</v>
      </c>
      <c r="P62" s="42">
        <f>VLOOKUP(I62,'ITEM#'!A:D,4,0)</f>
        <v>-27.39</v>
      </c>
      <c r="Q62" s="11"/>
      <c r="R62" s="13">
        <f t="shared" si="0"/>
        <v>1.4202263599853961</v>
      </c>
    </row>
    <row r="63" spans="1:22" x14ac:dyDescent="0.25">
      <c r="A63" s="1" t="s">
        <v>4071</v>
      </c>
      <c r="B63" s="1" t="s">
        <v>4094</v>
      </c>
      <c r="C63" s="18">
        <v>45048</v>
      </c>
      <c r="D63" s="27">
        <v>-70.62</v>
      </c>
      <c r="E63" s="27">
        <v>0</v>
      </c>
      <c r="F63" s="27">
        <v>-70.62</v>
      </c>
      <c r="G63" s="18">
        <v>45048</v>
      </c>
      <c r="H63" s="1" t="s">
        <v>4073</v>
      </c>
      <c r="I63" s="19">
        <v>1585901</v>
      </c>
      <c r="J63" s="19"/>
      <c r="K63" s="19">
        <v>178247</v>
      </c>
      <c r="L63" s="28">
        <v>45050</v>
      </c>
      <c r="M63" s="1" t="s">
        <v>1213</v>
      </c>
      <c r="P63" s="42">
        <f>VLOOKUP(I63,'ITEM#'!A:D,4,0)</f>
        <v>-70.62</v>
      </c>
      <c r="Q63" s="11"/>
      <c r="R63" s="13">
        <f t="shared" si="0"/>
        <v>1</v>
      </c>
    </row>
    <row r="64" spans="1:22" x14ac:dyDescent="0.25">
      <c r="A64" s="1" t="s">
        <v>4071</v>
      </c>
      <c r="B64" s="1" t="s">
        <v>4095</v>
      </c>
      <c r="C64" s="18">
        <v>45048</v>
      </c>
      <c r="D64" s="27">
        <v>-38.89</v>
      </c>
      <c r="E64" s="27">
        <v>0</v>
      </c>
      <c r="F64" s="27">
        <v>-38.89</v>
      </c>
      <c r="G64" s="18">
        <v>45048</v>
      </c>
      <c r="H64" s="1" t="s">
        <v>4074</v>
      </c>
      <c r="I64" s="19">
        <v>1704887</v>
      </c>
      <c r="J64" s="19"/>
      <c r="K64" s="19">
        <v>178247</v>
      </c>
      <c r="L64" s="28">
        <v>45050</v>
      </c>
      <c r="M64" s="1" t="s">
        <v>1213</v>
      </c>
      <c r="P64" s="42">
        <f>VLOOKUP(I64,'ITEM#'!A:D,4,0)</f>
        <v>-27.39</v>
      </c>
      <c r="Q64" s="11"/>
      <c r="R64" s="13">
        <f t="shared" si="0"/>
        <v>1.4198612632347571</v>
      </c>
    </row>
    <row r="65" spans="1:22" x14ac:dyDescent="0.25">
      <c r="A65" s="1" t="s">
        <v>4071</v>
      </c>
      <c r="B65" s="1" t="s">
        <v>4096</v>
      </c>
      <c r="C65" s="18">
        <v>45048</v>
      </c>
      <c r="D65" s="27">
        <v>-38.89</v>
      </c>
      <c r="E65" s="27">
        <v>0</v>
      </c>
      <c r="F65" s="27">
        <v>-38.89</v>
      </c>
      <c r="G65" s="18">
        <v>45048</v>
      </c>
      <c r="H65" s="1" t="s">
        <v>4075</v>
      </c>
      <c r="I65" s="19">
        <v>1704887</v>
      </c>
      <c r="J65" s="19"/>
      <c r="K65" s="19">
        <v>178247</v>
      </c>
      <c r="L65" s="28">
        <v>45050</v>
      </c>
      <c r="M65" s="1" t="s">
        <v>1213</v>
      </c>
      <c r="P65" s="42">
        <f>VLOOKUP(I65,'ITEM#'!A:D,4,0)</f>
        <v>-27.39</v>
      </c>
      <c r="Q65" s="11"/>
      <c r="R65" s="13">
        <f t="shared" si="0"/>
        <v>1.4198612632347571</v>
      </c>
    </row>
    <row r="66" spans="1:22" x14ac:dyDescent="0.25">
      <c r="A66" s="1" t="s">
        <v>4071</v>
      </c>
      <c r="B66" s="1" t="s">
        <v>4097</v>
      </c>
      <c r="C66" s="18">
        <v>45048</v>
      </c>
      <c r="D66" s="27">
        <v>-38.89</v>
      </c>
      <c r="E66" s="27">
        <v>0</v>
      </c>
      <c r="F66" s="27">
        <v>-38.89</v>
      </c>
      <c r="G66" s="18">
        <v>45048</v>
      </c>
      <c r="H66" s="1" t="s">
        <v>4076</v>
      </c>
      <c r="I66" s="19">
        <v>1704887</v>
      </c>
      <c r="J66" s="19"/>
      <c r="K66" s="19">
        <v>178247</v>
      </c>
      <c r="L66" s="28">
        <v>45050</v>
      </c>
      <c r="M66" s="1" t="s">
        <v>1213</v>
      </c>
      <c r="P66" s="42">
        <f>VLOOKUP(I66,'ITEM#'!A:D,4,0)</f>
        <v>-27.39</v>
      </c>
      <c r="Q66" s="11"/>
      <c r="R66" s="13">
        <f t="shared" si="0"/>
        <v>1.4198612632347571</v>
      </c>
    </row>
    <row r="67" spans="1:22" x14ac:dyDescent="0.25">
      <c r="A67" s="1" t="s">
        <v>4071</v>
      </c>
      <c r="B67" s="1" t="s">
        <v>4098</v>
      </c>
      <c r="C67" s="18">
        <v>45048</v>
      </c>
      <c r="D67" s="27">
        <v>-38.89</v>
      </c>
      <c r="E67" s="27">
        <v>0</v>
      </c>
      <c r="F67" s="27">
        <v>-38.89</v>
      </c>
      <c r="G67" s="18">
        <v>45048</v>
      </c>
      <c r="H67" s="1" t="s">
        <v>4077</v>
      </c>
      <c r="I67" s="19">
        <v>1704887</v>
      </c>
      <c r="J67" s="19"/>
      <c r="K67" s="19">
        <v>178247</v>
      </c>
      <c r="L67" s="28">
        <v>45050</v>
      </c>
      <c r="M67" s="1" t="s">
        <v>1213</v>
      </c>
      <c r="P67" s="42">
        <f>VLOOKUP(I67,'ITEM#'!A:D,4,0)</f>
        <v>-27.39</v>
      </c>
      <c r="Q67" s="11"/>
      <c r="R67" s="13">
        <f t="shared" ref="R67:R130" si="1">F67/P67</f>
        <v>1.4198612632347571</v>
      </c>
    </row>
    <row r="68" spans="1:22" x14ac:dyDescent="0.25">
      <c r="A68" s="1" t="s">
        <v>4071</v>
      </c>
      <c r="B68" s="1" t="s">
        <v>4099</v>
      </c>
      <c r="C68" s="18">
        <v>45048</v>
      </c>
      <c r="D68" s="27">
        <v>-148.47999999999999</v>
      </c>
      <c r="E68" s="27">
        <v>-13.38</v>
      </c>
      <c r="F68" s="27">
        <v>-37.880000000000003</v>
      </c>
      <c r="G68" s="18">
        <v>45048</v>
      </c>
      <c r="H68" s="1" t="s">
        <v>4078</v>
      </c>
      <c r="I68" s="19">
        <v>1408973</v>
      </c>
      <c r="J68" s="19"/>
      <c r="K68" s="19">
        <v>178247</v>
      </c>
      <c r="L68" s="28">
        <v>45050</v>
      </c>
      <c r="M68" s="1" t="s">
        <v>1213</v>
      </c>
      <c r="P68" s="42">
        <f>VLOOKUP(I68,'ITEM#'!A:D,4,0)</f>
        <v>-37.880000000000003</v>
      </c>
      <c r="Q68" s="11"/>
      <c r="R68" s="13">
        <f t="shared" si="1"/>
        <v>1</v>
      </c>
      <c r="V68" s="58"/>
    </row>
    <row r="69" spans="1:22" x14ac:dyDescent="0.25">
      <c r="A69" s="1" t="s">
        <v>4071</v>
      </c>
      <c r="B69" s="1" t="s">
        <v>4099</v>
      </c>
      <c r="C69" s="18">
        <v>45048</v>
      </c>
      <c r="D69" s="27"/>
      <c r="E69" s="27">
        <v>-11.37</v>
      </c>
      <c r="F69" s="27">
        <v>-85.85</v>
      </c>
      <c r="G69" s="18">
        <v>45048</v>
      </c>
      <c r="H69" s="1" t="s">
        <v>4078</v>
      </c>
      <c r="I69" s="19">
        <v>1662421</v>
      </c>
      <c r="J69" s="19"/>
      <c r="K69" s="19">
        <v>178247</v>
      </c>
      <c r="L69" s="28">
        <v>45050</v>
      </c>
      <c r="M69" s="1" t="s">
        <v>1213</v>
      </c>
      <c r="P69" s="42">
        <f>VLOOKUP(I69,'ITEM#'!A:D,4,0)</f>
        <v>-85.85</v>
      </c>
      <c r="Q69" s="11"/>
      <c r="R69" s="13">
        <f t="shared" si="1"/>
        <v>1</v>
      </c>
    </row>
    <row r="70" spans="1:22" x14ac:dyDescent="0.25">
      <c r="A70" s="1" t="s">
        <v>4071</v>
      </c>
      <c r="B70" s="1" t="s">
        <v>4100</v>
      </c>
      <c r="C70" s="18">
        <v>45048</v>
      </c>
      <c r="D70" s="27">
        <v>-42.7</v>
      </c>
      <c r="E70" s="27">
        <v>-11.1</v>
      </c>
      <c r="F70" s="27">
        <v>-31.6</v>
      </c>
      <c r="G70" s="18">
        <v>45048</v>
      </c>
      <c r="H70" s="1" t="s">
        <v>4079</v>
      </c>
      <c r="I70" s="19">
        <v>1593359</v>
      </c>
      <c r="J70" s="19"/>
      <c r="K70" s="19">
        <v>178247</v>
      </c>
      <c r="L70" s="28">
        <v>45050</v>
      </c>
      <c r="M70" s="1" t="s">
        <v>1213</v>
      </c>
      <c r="P70" s="42">
        <f>VLOOKUP(I70,'ITEM#'!A:D,4,0)</f>
        <v>-31.6</v>
      </c>
      <c r="Q70" s="11"/>
      <c r="R70" s="13">
        <f t="shared" si="1"/>
        <v>1</v>
      </c>
    </row>
    <row r="71" spans="1:22" x14ac:dyDescent="0.25">
      <c r="A71" s="1" t="s">
        <v>4071</v>
      </c>
      <c r="B71" s="1" t="s">
        <v>4101</v>
      </c>
      <c r="C71" s="18">
        <v>45048</v>
      </c>
      <c r="D71" s="27">
        <v>-78</v>
      </c>
      <c r="E71" s="27">
        <v>0</v>
      </c>
      <c r="F71" s="27">
        <v>-78</v>
      </c>
      <c r="G71" s="18">
        <v>45048</v>
      </c>
      <c r="H71" s="1" t="s">
        <v>4080</v>
      </c>
      <c r="I71" s="19">
        <v>1529946</v>
      </c>
      <c r="J71" s="19"/>
      <c r="K71" s="19">
        <v>178247</v>
      </c>
      <c r="L71" s="28">
        <v>45050</v>
      </c>
      <c r="M71" s="1" t="s">
        <v>1213</v>
      </c>
      <c r="P71" s="42">
        <f>VLOOKUP(I71,'ITEM#'!A:D,4,0)</f>
        <v>-39</v>
      </c>
      <c r="Q71" s="11"/>
      <c r="R71" s="13">
        <f t="shared" si="1"/>
        <v>2</v>
      </c>
    </row>
    <row r="72" spans="1:22" x14ac:dyDescent="0.25">
      <c r="A72" s="1" t="s">
        <v>4071</v>
      </c>
      <c r="B72" s="1" t="s">
        <v>4102</v>
      </c>
      <c r="C72" s="18">
        <v>45048</v>
      </c>
      <c r="D72" s="27">
        <v>-64.47</v>
      </c>
      <c r="E72" s="27">
        <v>0</v>
      </c>
      <c r="F72" s="27">
        <v>-64.47</v>
      </c>
      <c r="G72" s="18">
        <v>45048</v>
      </c>
      <c r="H72" s="1" t="s">
        <v>4081</v>
      </c>
      <c r="I72" s="19">
        <v>1585793</v>
      </c>
      <c r="J72" s="19"/>
      <c r="K72" s="19">
        <v>178247</v>
      </c>
      <c r="L72" s="28">
        <v>45050</v>
      </c>
      <c r="M72" s="1" t="s">
        <v>1213</v>
      </c>
      <c r="P72" s="42">
        <f>VLOOKUP(I72,'ITEM#'!A:D,4,0)</f>
        <v>-64.47</v>
      </c>
      <c r="Q72" s="11"/>
      <c r="R72" s="13">
        <f t="shared" si="1"/>
        <v>1</v>
      </c>
    </row>
    <row r="73" spans="1:22" x14ac:dyDescent="0.25">
      <c r="A73" s="1" t="s">
        <v>4071</v>
      </c>
      <c r="B73" s="1" t="s">
        <v>4102</v>
      </c>
      <c r="C73" s="18">
        <v>45048</v>
      </c>
      <c r="D73" s="27">
        <v>-141.24</v>
      </c>
      <c r="E73" s="27">
        <v>0</v>
      </c>
      <c r="F73" s="27">
        <v>-141.24</v>
      </c>
      <c r="G73" s="18">
        <v>45048</v>
      </c>
      <c r="H73" s="1" t="s">
        <v>4081</v>
      </c>
      <c r="I73" s="19">
        <v>1585798</v>
      </c>
      <c r="J73" s="19"/>
      <c r="K73" s="19">
        <v>178247</v>
      </c>
      <c r="L73" s="28">
        <v>45050</v>
      </c>
      <c r="M73" s="1" t="s">
        <v>1213</v>
      </c>
      <c r="P73" s="42">
        <f>VLOOKUP(I73,'ITEM#'!A:D,4,0)</f>
        <v>-70.62</v>
      </c>
      <c r="Q73" s="11"/>
      <c r="R73" s="13">
        <f t="shared" si="1"/>
        <v>2</v>
      </c>
    </row>
    <row r="74" spans="1:22" x14ac:dyDescent="0.25">
      <c r="A74" s="1" t="s">
        <v>4071</v>
      </c>
      <c r="B74" s="1" t="s">
        <v>4103</v>
      </c>
      <c r="C74" s="18">
        <v>45048</v>
      </c>
      <c r="D74" s="27">
        <v>-88.35</v>
      </c>
      <c r="E74" s="27">
        <v>-11</v>
      </c>
      <c r="F74" s="27">
        <v>-77.349999999999994</v>
      </c>
      <c r="G74" s="18">
        <v>45048</v>
      </c>
      <c r="H74" s="1" t="s">
        <v>4082</v>
      </c>
      <c r="I74" s="19">
        <v>1662420</v>
      </c>
      <c r="J74" s="19"/>
      <c r="K74" s="19">
        <v>178247</v>
      </c>
      <c r="L74" s="28">
        <v>45050</v>
      </c>
      <c r="M74" s="1" t="s">
        <v>1213</v>
      </c>
      <c r="P74" s="42">
        <f>VLOOKUP(I74,'ITEM#'!A:D,4,0)</f>
        <v>-77.349999999999994</v>
      </c>
      <c r="Q74" s="11"/>
      <c r="R74" s="13">
        <f t="shared" si="1"/>
        <v>1</v>
      </c>
    </row>
    <row r="75" spans="1:22" x14ac:dyDescent="0.25">
      <c r="A75" s="1" t="s">
        <v>4083</v>
      </c>
      <c r="B75" s="1" t="s">
        <v>4104</v>
      </c>
      <c r="C75" s="18">
        <v>45049</v>
      </c>
      <c r="D75" s="27">
        <v>-78</v>
      </c>
      <c r="E75" s="27">
        <v>0</v>
      </c>
      <c r="F75" s="27">
        <v>-78</v>
      </c>
      <c r="G75" s="18">
        <v>45049</v>
      </c>
      <c r="H75" s="1" t="s">
        <v>4084</v>
      </c>
      <c r="I75" s="19">
        <v>1529947</v>
      </c>
      <c r="J75" s="19"/>
      <c r="K75" s="19">
        <v>178252</v>
      </c>
      <c r="L75" s="28">
        <v>45051</v>
      </c>
      <c r="M75" s="1" t="s">
        <v>1213</v>
      </c>
      <c r="P75" s="42">
        <f>VLOOKUP(I75,'ITEM#'!A:D,4,0)</f>
        <v>-39</v>
      </c>
      <c r="Q75" s="11"/>
      <c r="R75" s="13">
        <f t="shared" si="1"/>
        <v>2</v>
      </c>
    </row>
    <row r="76" spans="1:22" x14ac:dyDescent="0.25">
      <c r="A76" s="1" t="s">
        <v>4083</v>
      </c>
      <c r="B76" s="1" t="s">
        <v>4105</v>
      </c>
      <c r="C76" s="18">
        <v>45049</v>
      </c>
      <c r="D76" s="27">
        <v>-78</v>
      </c>
      <c r="E76" s="27">
        <v>0</v>
      </c>
      <c r="F76" s="27">
        <v>-78</v>
      </c>
      <c r="G76" s="18">
        <v>45049</v>
      </c>
      <c r="H76" s="1" t="s">
        <v>4085</v>
      </c>
      <c r="I76" s="19">
        <v>1529947</v>
      </c>
      <c r="J76" s="19"/>
      <c r="K76" s="19">
        <v>178252</v>
      </c>
      <c r="L76" s="28">
        <v>45051</v>
      </c>
      <c r="M76" s="1" t="s">
        <v>1213</v>
      </c>
      <c r="P76" s="42">
        <f>VLOOKUP(I76,'ITEM#'!A:D,4,0)</f>
        <v>-39</v>
      </c>
      <c r="Q76" s="11"/>
      <c r="R76" s="13">
        <f t="shared" si="1"/>
        <v>2</v>
      </c>
    </row>
    <row r="77" spans="1:22" x14ac:dyDescent="0.25">
      <c r="A77" s="1" t="s">
        <v>4083</v>
      </c>
      <c r="B77" s="1" t="s">
        <v>4106</v>
      </c>
      <c r="C77" s="18">
        <v>45049</v>
      </c>
      <c r="D77" s="27">
        <v>-38.89</v>
      </c>
      <c r="E77" s="27">
        <v>0</v>
      </c>
      <c r="F77" s="27">
        <v>-38.89</v>
      </c>
      <c r="G77" s="18">
        <v>45049</v>
      </c>
      <c r="H77" s="1" t="s">
        <v>4086</v>
      </c>
      <c r="I77" s="19">
        <v>1704887</v>
      </c>
      <c r="J77" s="19"/>
      <c r="K77" s="19">
        <v>178252</v>
      </c>
      <c r="L77" s="28">
        <v>45051</v>
      </c>
      <c r="M77" s="1" t="s">
        <v>1213</v>
      </c>
      <c r="P77" s="42">
        <f>VLOOKUP(I77,'ITEM#'!A:D,4,0)</f>
        <v>-27.39</v>
      </c>
      <c r="Q77" s="11"/>
      <c r="R77" s="13">
        <f t="shared" si="1"/>
        <v>1.4198612632347571</v>
      </c>
    </row>
    <row r="78" spans="1:22" x14ac:dyDescent="0.25">
      <c r="A78" s="1" t="s">
        <v>4083</v>
      </c>
      <c r="B78" s="1" t="s">
        <v>4107</v>
      </c>
      <c r="C78" s="18">
        <v>45049</v>
      </c>
      <c r="D78" s="27">
        <v>-39</v>
      </c>
      <c r="E78" s="27">
        <v>0</v>
      </c>
      <c r="F78" s="27">
        <v>-39</v>
      </c>
      <c r="G78" s="18">
        <v>45049</v>
      </c>
      <c r="H78" s="1" t="s">
        <v>4087</v>
      </c>
      <c r="I78" s="19">
        <v>1529946</v>
      </c>
      <c r="J78" s="19"/>
      <c r="K78" s="19">
        <v>178252</v>
      </c>
      <c r="L78" s="28">
        <v>45051</v>
      </c>
      <c r="M78" s="1" t="s">
        <v>1213</v>
      </c>
      <c r="P78" s="42">
        <f>VLOOKUP(I78,'ITEM#'!A:D,4,0)</f>
        <v>-39</v>
      </c>
      <c r="Q78" s="11"/>
      <c r="R78" s="13">
        <f t="shared" si="1"/>
        <v>1</v>
      </c>
    </row>
    <row r="79" spans="1:22" x14ac:dyDescent="0.25">
      <c r="A79" s="1" t="s">
        <v>4083</v>
      </c>
      <c r="B79" s="1" t="s">
        <v>4108</v>
      </c>
      <c r="C79" s="18">
        <v>45049</v>
      </c>
      <c r="D79" s="27">
        <v>-176.7</v>
      </c>
      <c r="E79" s="27">
        <v>-22</v>
      </c>
      <c r="F79" s="27">
        <v>-154.69999999999999</v>
      </c>
      <c r="G79" s="18">
        <v>45049</v>
      </c>
      <c r="H79" s="1" t="s">
        <v>4088</v>
      </c>
      <c r="I79" s="19">
        <v>1662420</v>
      </c>
      <c r="J79" s="19"/>
      <c r="K79" s="19">
        <v>178252</v>
      </c>
      <c r="L79" s="28">
        <v>45051</v>
      </c>
      <c r="M79" s="1" t="s">
        <v>1213</v>
      </c>
      <c r="P79" s="42">
        <f>VLOOKUP(I79,'ITEM#'!A:D,4,0)</f>
        <v>-77.349999999999994</v>
      </c>
      <c r="Q79" s="11"/>
      <c r="R79" s="13">
        <f t="shared" si="1"/>
        <v>2</v>
      </c>
    </row>
    <row r="80" spans="1:22" x14ac:dyDescent="0.25">
      <c r="A80" s="1" t="s">
        <v>4083</v>
      </c>
      <c r="B80" s="1" t="s">
        <v>4109</v>
      </c>
      <c r="C80" s="18">
        <v>45049</v>
      </c>
      <c r="D80" s="27">
        <v>-88.35</v>
      </c>
      <c r="E80" s="27">
        <v>-11</v>
      </c>
      <c r="F80" s="27">
        <v>-77.349999999999994</v>
      </c>
      <c r="G80" s="18">
        <v>45049</v>
      </c>
      <c r="H80" s="1" t="s">
        <v>4089</v>
      </c>
      <c r="I80" s="19">
        <v>1662420</v>
      </c>
      <c r="J80" s="19"/>
      <c r="K80" s="19">
        <v>178252</v>
      </c>
      <c r="L80" s="28">
        <v>45051</v>
      </c>
      <c r="M80" s="1" t="s">
        <v>1213</v>
      </c>
      <c r="P80" s="42">
        <f>VLOOKUP(I80,'ITEM#'!A:D,4,0)</f>
        <v>-77.349999999999994</v>
      </c>
      <c r="Q80" s="11"/>
      <c r="R80" s="13">
        <f t="shared" si="1"/>
        <v>1</v>
      </c>
    </row>
    <row r="81" spans="1:18" x14ac:dyDescent="0.25">
      <c r="A81" s="1" t="s">
        <v>4083</v>
      </c>
      <c r="B81" s="1" t="s">
        <v>4110</v>
      </c>
      <c r="C81" s="18">
        <v>45049</v>
      </c>
      <c r="D81" s="27">
        <v>-88.35</v>
      </c>
      <c r="E81" s="27">
        <v>-11</v>
      </c>
      <c r="F81" s="27">
        <v>-77.349999999999994</v>
      </c>
      <c r="G81" s="18">
        <v>45049</v>
      </c>
      <c r="H81" s="1" t="s">
        <v>4090</v>
      </c>
      <c r="I81" s="19">
        <v>1662420</v>
      </c>
      <c r="J81" s="19"/>
      <c r="K81" s="19">
        <v>178252</v>
      </c>
      <c r="L81" s="28">
        <v>45051</v>
      </c>
      <c r="M81" s="1" t="s">
        <v>1213</v>
      </c>
      <c r="P81" s="42">
        <f>VLOOKUP(I81,'ITEM#'!A:D,4,0)</f>
        <v>-77.349999999999994</v>
      </c>
      <c r="Q81" s="11"/>
      <c r="R81" s="13">
        <f t="shared" si="1"/>
        <v>1</v>
      </c>
    </row>
    <row r="82" spans="1:18" x14ac:dyDescent="0.25">
      <c r="A82" s="1" t="s">
        <v>4083</v>
      </c>
      <c r="B82" s="1" t="s">
        <v>4111</v>
      </c>
      <c r="C82" s="18">
        <v>45049</v>
      </c>
      <c r="D82" s="27">
        <v>-51.1</v>
      </c>
      <c r="E82" s="27">
        <v>0</v>
      </c>
      <c r="F82" s="27">
        <v>-51.1</v>
      </c>
      <c r="G82" s="18">
        <v>45049</v>
      </c>
      <c r="H82" s="1" t="s">
        <v>4091</v>
      </c>
      <c r="I82" s="19">
        <v>1516597</v>
      </c>
      <c r="J82" s="19"/>
      <c r="K82" s="19">
        <v>178252</v>
      </c>
      <c r="L82" s="28">
        <v>45051</v>
      </c>
      <c r="M82" s="1" t="s">
        <v>1213</v>
      </c>
      <c r="P82" s="42">
        <f>VLOOKUP(I82,'ITEM#'!A:D,4,0)</f>
        <v>-25.55</v>
      </c>
      <c r="Q82" s="11"/>
      <c r="R82" s="13">
        <f t="shared" si="1"/>
        <v>2</v>
      </c>
    </row>
    <row r="83" spans="1:18" x14ac:dyDescent="0.25">
      <c r="A83" s="1" t="s">
        <v>4083</v>
      </c>
      <c r="B83" s="1" t="s">
        <v>4112</v>
      </c>
      <c r="C83" s="18">
        <v>45049</v>
      </c>
      <c r="D83" s="27">
        <v>-97.22</v>
      </c>
      <c r="E83" s="27">
        <v>-11.37</v>
      </c>
      <c r="F83" s="27">
        <v>-85.85</v>
      </c>
      <c r="G83" s="18">
        <v>45049</v>
      </c>
      <c r="H83" s="1" t="s">
        <v>4092</v>
      </c>
      <c r="I83" s="19">
        <v>1662422</v>
      </c>
      <c r="J83" s="19"/>
      <c r="K83" s="19">
        <v>178252</v>
      </c>
      <c r="L83" s="28">
        <v>45051</v>
      </c>
      <c r="M83" s="1" t="s">
        <v>1213</v>
      </c>
      <c r="P83" s="42">
        <f>VLOOKUP(I83,'ITEM#'!A:D,4,0)</f>
        <v>-85.85</v>
      </c>
      <c r="Q83" s="11"/>
      <c r="R83" s="13">
        <f t="shared" si="1"/>
        <v>1</v>
      </c>
    </row>
    <row r="84" spans="1:18" x14ac:dyDescent="0.25">
      <c r="A84" s="1" t="s">
        <v>4113</v>
      </c>
      <c r="B84" s="1" t="s">
        <v>4154</v>
      </c>
      <c r="C84" s="18">
        <v>45050</v>
      </c>
      <c r="D84" s="27">
        <v>-88.54</v>
      </c>
      <c r="E84" s="27">
        <v>-26.27</v>
      </c>
      <c r="F84" s="27">
        <v>-62.27</v>
      </c>
      <c r="G84" s="18">
        <v>45050</v>
      </c>
      <c r="H84" s="1" t="s">
        <v>4114</v>
      </c>
      <c r="I84" s="19">
        <v>1339334</v>
      </c>
      <c r="J84" s="19"/>
      <c r="K84" s="19">
        <v>178505</v>
      </c>
      <c r="L84" s="28">
        <v>45054</v>
      </c>
      <c r="M84" s="1" t="s">
        <v>1213</v>
      </c>
      <c r="P84" s="42">
        <f>VLOOKUP(I84,'ITEM#'!A:D,4,0)</f>
        <v>-62.27</v>
      </c>
      <c r="Q84" s="11"/>
      <c r="R84" s="13">
        <f t="shared" si="1"/>
        <v>1</v>
      </c>
    </row>
    <row r="85" spans="1:18" x14ac:dyDescent="0.25">
      <c r="A85" s="1" t="s">
        <v>4113</v>
      </c>
      <c r="B85" s="1" t="s">
        <v>4155</v>
      </c>
      <c r="C85" s="18">
        <v>45050</v>
      </c>
      <c r="D85" s="27">
        <v>-38.92</v>
      </c>
      <c r="E85" s="27">
        <v>0</v>
      </c>
      <c r="F85" s="27">
        <v>-38.92</v>
      </c>
      <c r="G85" s="18">
        <v>45050</v>
      </c>
      <c r="H85" s="1" t="s">
        <v>4115</v>
      </c>
      <c r="I85" s="19">
        <v>1704887</v>
      </c>
      <c r="J85" s="19"/>
      <c r="K85" s="19">
        <v>178508</v>
      </c>
      <c r="L85" s="28">
        <v>45054</v>
      </c>
      <c r="M85" s="1" t="s">
        <v>1213</v>
      </c>
      <c r="P85" s="42">
        <f>VLOOKUP(I85,'ITEM#'!A:D,4,0)</f>
        <v>-27.39</v>
      </c>
      <c r="Q85" s="11"/>
      <c r="R85" s="13">
        <f t="shared" si="1"/>
        <v>1.4209565534866739</v>
      </c>
    </row>
    <row r="86" spans="1:18" x14ac:dyDescent="0.25">
      <c r="A86" s="1" t="s">
        <v>4113</v>
      </c>
      <c r="B86" s="1" t="s">
        <v>4156</v>
      </c>
      <c r="C86" s="18">
        <v>45050</v>
      </c>
      <c r="D86" s="27">
        <v>-38.89</v>
      </c>
      <c r="E86" s="27">
        <v>0</v>
      </c>
      <c r="F86" s="27">
        <v>-38.89</v>
      </c>
      <c r="G86" s="18">
        <v>45050</v>
      </c>
      <c r="H86" s="1" t="s">
        <v>4116</v>
      </c>
      <c r="I86" s="19">
        <v>1704887</v>
      </c>
      <c r="J86" s="19"/>
      <c r="K86" s="19">
        <v>178508</v>
      </c>
      <c r="L86" s="28">
        <v>45054</v>
      </c>
      <c r="M86" s="1" t="s">
        <v>1213</v>
      </c>
      <c r="P86" s="42">
        <f>VLOOKUP(I86,'ITEM#'!A:D,4,0)</f>
        <v>-27.39</v>
      </c>
      <c r="Q86" s="11"/>
      <c r="R86" s="13">
        <f t="shared" si="1"/>
        <v>1.4198612632347571</v>
      </c>
    </row>
    <row r="87" spans="1:18" x14ac:dyDescent="0.25">
      <c r="A87" s="1" t="s">
        <v>4113</v>
      </c>
      <c r="B87" s="1" t="s">
        <v>4157</v>
      </c>
      <c r="C87" s="18">
        <v>45050</v>
      </c>
      <c r="D87" s="27">
        <v>-97.22</v>
      </c>
      <c r="E87" s="27">
        <v>-11.37</v>
      </c>
      <c r="F87" s="27">
        <v>-85.85</v>
      </c>
      <c r="G87" s="18">
        <v>45050</v>
      </c>
      <c r="H87" s="1" t="s">
        <v>4117</v>
      </c>
      <c r="I87" s="19">
        <v>1662421</v>
      </c>
      <c r="J87" s="19"/>
      <c r="K87" s="19">
        <v>178508</v>
      </c>
      <c r="L87" s="28">
        <v>45054</v>
      </c>
      <c r="M87" s="1" t="s">
        <v>1213</v>
      </c>
      <c r="P87" s="42">
        <f>VLOOKUP(I87,'ITEM#'!A:D,4,0)</f>
        <v>-85.85</v>
      </c>
      <c r="Q87" s="11"/>
      <c r="R87" s="13">
        <f t="shared" si="1"/>
        <v>1</v>
      </c>
    </row>
    <row r="88" spans="1:18" x14ac:dyDescent="0.25">
      <c r="A88" s="1" t="s">
        <v>4113</v>
      </c>
      <c r="B88" s="1" t="s">
        <v>4158</v>
      </c>
      <c r="C88" s="18">
        <v>45050</v>
      </c>
      <c r="D88" s="27">
        <v>-64.47</v>
      </c>
      <c r="E88" s="27">
        <v>0</v>
      </c>
      <c r="F88" s="27">
        <v>-64.47</v>
      </c>
      <c r="G88" s="18">
        <v>45050</v>
      </c>
      <c r="H88" s="1" t="s">
        <v>4118</v>
      </c>
      <c r="I88" s="19">
        <v>1585797</v>
      </c>
      <c r="J88" s="19"/>
      <c r="K88" s="19">
        <v>178508</v>
      </c>
      <c r="L88" s="28">
        <v>45054</v>
      </c>
      <c r="M88" s="1" t="s">
        <v>1213</v>
      </c>
      <c r="P88" s="42">
        <f>VLOOKUP(I88,'ITEM#'!A:D,4,0)</f>
        <v>-64.47</v>
      </c>
      <c r="Q88" s="11"/>
      <c r="R88" s="13">
        <f t="shared" si="1"/>
        <v>1</v>
      </c>
    </row>
    <row r="89" spans="1:18" x14ac:dyDescent="0.25">
      <c r="A89" s="1" t="s">
        <v>4113</v>
      </c>
      <c r="B89" s="1" t="s">
        <v>4159</v>
      </c>
      <c r="C89" s="18">
        <v>45050</v>
      </c>
      <c r="D89" s="27">
        <v>-64.47</v>
      </c>
      <c r="E89" s="27">
        <v>0</v>
      </c>
      <c r="F89" s="27">
        <v>-64.47</v>
      </c>
      <c r="G89" s="18">
        <v>45050</v>
      </c>
      <c r="H89" s="1" t="s">
        <v>4119</v>
      </c>
      <c r="I89" s="19">
        <v>1585797</v>
      </c>
      <c r="J89" s="19"/>
      <c r="K89" s="19">
        <v>178508</v>
      </c>
      <c r="L89" s="28">
        <v>45054</v>
      </c>
      <c r="M89" s="1" t="s">
        <v>1213</v>
      </c>
      <c r="P89" s="42">
        <f>VLOOKUP(I89,'ITEM#'!A:D,4,0)</f>
        <v>-64.47</v>
      </c>
      <c r="Q89" s="11"/>
      <c r="R89" s="13">
        <f t="shared" si="1"/>
        <v>1</v>
      </c>
    </row>
    <row r="90" spans="1:18" x14ac:dyDescent="0.25">
      <c r="A90" s="1" t="s">
        <v>4113</v>
      </c>
      <c r="B90" s="1" t="s">
        <v>4160</v>
      </c>
      <c r="C90" s="18">
        <v>45050</v>
      </c>
      <c r="D90" s="27">
        <v>-64.47</v>
      </c>
      <c r="E90" s="27">
        <v>0</v>
      </c>
      <c r="F90" s="27">
        <v>-64.47</v>
      </c>
      <c r="G90" s="18">
        <v>45050</v>
      </c>
      <c r="H90" s="1" t="s">
        <v>4120</v>
      </c>
      <c r="I90" s="19">
        <v>1585796</v>
      </c>
      <c r="J90" s="19"/>
      <c r="K90" s="19">
        <v>178508</v>
      </c>
      <c r="L90" s="28">
        <v>45054</v>
      </c>
      <c r="M90" s="1" t="s">
        <v>1213</v>
      </c>
      <c r="P90" s="42">
        <f>VLOOKUP(I90,'ITEM#'!A:D,4,0)</f>
        <v>-64.47</v>
      </c>
      <c r="Q90" s="11"/>
      <c r="R90" s="13">
        <f t="shared" si="1"/>
        <v>1</v>
      </c>
    </row>
    <row r="91" spans="1:18" x14ac:dyDescent="0.25">
      <c r="A91" s="1" t="s">
        <v>4113</v>
      </c>
      <c r="B91" s="1" t="s">
        <v>4161</v>
      </c>
      <c r="C91" s="18">
        <v>45050</v>
      </c>
      <c r="D91" s="27">
        <v>-64.47</v>
      </c>
      <c r="E91" s="27">
        <v>0</v>
      </c>
      <c r="F91" s="27">
        <v>-64.47</v>
      </c>
      <c r="G91" s="18">
        <v>45050</v>
      </c>
      <c r="H91" s="1" t="s">
        <v>4121</v>
      </c>
      <c r="I91" s="19">
        <v>1585795</v>
      </c>
      <c r="J91" s="19"/>
      <c r="K91" s="19">
        <v>178508</v>
      </c>
      <c r="L91" s="28">
        <v>45054</v>
      </c>
      <c r="M91" s="1" t="s">
        <v>1213</v>
      </c>
      <c r="P91" s="42">
        <f>VLOOKUP(I91,'ITEM#'!A:D,4,0)</f>
        <v>-64.47</v>
      </c>
      <c r="Q91" s="11"/>
      <c r="R91" s="13">
        <f t="shared" si="1"/>
        <v>1</v>
      </c>
    </row>
    <row r="92" spans="1:18" x14ac:dyDescent="0.25">
      <c r="A92" s="1" t="s">
        <v>4113</v>
      </c>
      <c r="B92" s="1" t="s">
        <v>4162</v>
      </c>
      <c r="C92" s="18">
        <v>45050</v>
      </c>
      <c r="D92" s="27">
        <v>-64.47</v>
      </c>
      <c r="E92" s="27">
        <v>0</v>
      </c>
      <c r="F92" s="27">
        <v>-64.47</v>
      </c>
      <c r="G92" s="18">
        <v>45050</v>
      </c>
      <c r="H92" s="1" t="s">
        <v>4122</v>
      </c>
      <c r="I92" s="19">
        <v>1585793</v>
      </c>
      <c r="J92" s="19"/>
      <c r="K92" s="19">
        <v>178508</v>
      </c>
      <c r="L92" s="28">
        <v>45054</v>
      </c>
      <c r="M92" s="1" t="s">
        <v>1213</v>
      </c>
      <c r="P92" s="42">
        <f>VLOOKUP(I92,'ITEM#'!A:D,4,0)</f>
        <v>-64.47</v>
      </c>
      <c r="Q92" s="11"/>
      <c r="R92" s="13">
        <f t="shared" si="1"/>
        <v>1</v>
      </c>
    </row>
    <row r="93" spans="1:18" x14ac:dyDescent="0.25">
      <c r="A93" s="1" t="s">
        <v>4113</v>
      </c>
      <c r="B93" s="1" t="s">
        <v>4163</v>
      </c>
      <c r="C93" s="18">
        <v>45050</v>
      </c>
      <c r="D93" s="27">
        <v>-64.47</v>
      </c>
      <c r="E93" s="27">
        <v>0</v>
      </c>
      <c r="F93" s="27">
        <v>-64.47</v>
      </c>
      <c r="G93" s="18">
        <v>45050</v>
      </c>
      <c r="H93" s="1" t="s">
        <v>4123</v>
      </c>
      <c r="I93" s="19">
        <v>1585673</v>
      </c>
      <c r="J93" s="19"/>
      <c r="K93" s="19">
        <v>178508</v>
      </c>
      <c r="L93" s="28">
        <v>45054</v>
      </c>
      <c r="M93" s="1" t="s">
        <v>1213</v>
      </c>
      <c r="P93" s="42">
        <f>VLOOKUP(I93,'ITEM#'!A:D,4,0)</f>
        <v>-64.47</v>
      </c>
      <c r="Q93" s="11"/>
      <c r="R93" s="13">
        <f t="shared" si="1"/>
        <v>1</v>
      </c>
    </row>
    <row r="94" spans="1:18" x14ac:dyDescent="0.25">
      <c r="A94" s="1" t="s">
        <v>4113</v>
      </c>
      <c r="B94" s="1" t="s">
        <v>4164</v>
      </c>
      <c r="C94" s="18">
        <v>45050</v>
      </c>
      <c r="D94" s="27">
        <v>-39</v>
      </c>
      <c r="E94" s="27">
        <v>0</v>
      </c>
      <c r="F94" s="27">
        <v>-39</v>
      </c>
      <c r="G94" s="18">
        <v>45050</v>
      </c>
      <c r="H94" s="1" t="s">
        <v>4124</v>
      </c>
      <c r="I94" s="19">
        <v>1529946</v>
      </c>
      <c r="J94" s="19"/>
      <c r="K94" s="19">
        <v>178508</v>
      </c>
      <c r="L94" s="28">
        <v>45054</v>
      </c>
      <c r="M94" s="1" t="s">
        <v>1213</v>
      </c>
      <c r="P94" s="42">
        <f>VLOOKUP(I94,'ITEM#'!A:D,4,0)</f>
        <v>-39</v>
      </c>
      <c r="Q94" s="11"/>
      <c r="R94" s="13">
        <f t="shared" si="1"/>
        <v>1</v>
      </c>
    </row>
    <row r="95" spans="1:18" x14ac:dyDescent="0.25">
      <c r="A95" s="1" t="s">
        <v>4113</v>
      </c>
      <c r="B95" s="1" t="s">
        <v>4165</v>
      </c>
      <c r="C95" s="18">
        <v>45050</v>
      </c>
      <c r="D95" s="27">
        <v>-25.55</v>
      </c>
      <c r="E95" s="27">
        <v>0</v>
      </c>
      <c r="F95" s="27">
        <v>-25.55</v>
      </c>
      <c r="G95" s="18">
        <v>45050</v>
      </c>
      <c r="H95" s="1" t="s">
        <v>4125</v>
      </c>
      <c r="I95" s="19">
        <v>1516592</v>
      </c>
      <c r="J95" s="19"/>
      <c r="K95" s="19">
        <v>178508</v>
      </c>
      <c r="L95" s="28">
        <v>45054</v>
      </c>
      <c r="M95" s="1" t="s">
        <v>1213</v>
      </c>
      <c r="P95" s="42">
        <f>VLOOKUP(I95,'ITEM#'!A:D,4,0)</f>
        <v>-25.55</v>
      </c>
      <c r="Q95" s="11"/>
      <c r="R95" s="13">
        <f t="shared" si="1"/>
        <v>1</v>
      </c>
    </row>
    <row r="96" spans="1:18" x14ac:dyDescent="0.25">
      <c r="A96" s="1" t="s">
        <v>4113</v>
      </c>
      <c r="B96" s="1" t="s">
        <v>4166</v>
      </c>
      <c r="C96" s="18">
        <v>45050</v>
      </c>
      <c r="D96" s="27">
        <v>-25.55</v>
      </c>
      <c r="E96" s="27">
        <v>0</v>
      </c>
      <c r="F96" s="27">
        <v>-25.55</v>
      </c>
      <c r="G96" s="18">
        <v>45050</v>
      </c>
      <c r="H96" s="1" t="s">
        <v>4126</v>
      </c>
      <c r="I96" s="19">
        <v>1516592</v>
      </c>
      <c r="J96" s="19"/>
      <c r="K96" s="19">
        <v>178508</v>
      </c>
      <c r="L96" s="28">
        <v>45054</v>
      </c>
      <c r="M96" s="1" t="s">
        <v>1213</v>
      </c>
      <c r="P96" s="42">
        <f>VLOOKUP(I96,'ITEM#'!A:D,4,0)</f>
        <v>-25.55</v>
      </c>
      <c r="Q96" s="11"/>
      <c r="R96" s="13">
        <f t="shared" si="1"/>
        <v>1</v>
      </c>
    </row>
    <row r="97" spans="1:18" x14ac:dyDescent="0.25">
      <c r="A97" s="1" t="s">
        <v>4113</v>
      </c>
      <c r="B97" s="1" t="s">
        <v>4167</v>
      </c>
      <c r="C97" s="18">
        <v>45050</v>
      </c>
      <c r="D97" s="27">
        <v>-42.07</v>
      </c>
      <c r="E97" s="27">
        <v>0</v>
      </c>
      <c r="F97" s="27">
        <v>-42.07</v>
      </c>
      <c r="G97" s="18">
        <v>45050</v>
      </c>
      <c r="H97" s="1" t="s">
        <v>4127</v>
      </c>
      <c r="I97" s="19">
        <v>1514691</v>
      </c>
      <c r="J97" s="19"/>
      <c r="K97" s="19">
        <v>178508</v>
      </c>
      <c r="L97" s="28">
        <v>45054</v>
      </c>
      <c r="M97" s="1" t="s">
        <v>1213</v>
      </c>
      <c r="P97" s="42">
        <f>VLOOKUP(I97,'ITEM#'!A:D,4,0)</f>
        <v>-42.07</v>
      </c>
      <c r="Q97" s="11"/>
      <c r="R97" s="13">
        <f t="shared" si="1"/>
        <v>1</v>
      </c>
    </row>
    <row r="98" spans="1:18" x14ac:dyDescent="0.25">
      <c r="A98" s="1" t="s">
        <v>4113</v>
      </c>
      <c r="B98" s="1" t="s">
        <v>4168</v>
      </c>
      <c r="C98" s="18">
        <v>45050</v>
      </c>
      <c r="D98" s="27">
        <v>-26.47</v>
      </c>
      <c r="E98" s="27">
        <v>-9.32</v>
      </c>
      <c r="F98" s="27">
        <v>-17.149999999999999</v>
      </c>
      <c r="G98" s="18">
        <v>45050</v>
      </c>
      <c r="H98" s="1" t="s">
        <v>4128</v>
      </c>
      <c r="I98" s="19">
        <v>1408977</v>
      </c>
      <c r="J98" s="19"/>
      <c r="K98" s="19">
        <v>178508</v>
      </c>
      <c r="L98" s="28">
        <v>45054</v>
      </c>
      <c r="M98" s="1" t="s">
        <v>1213</v>
      </c>
      <c r="P98" s="42">
        <f>VLOOKUP(I98,'ITEM#'!A:D,4,0)</f>
        <v>-17.149999999999999</v>
      </c>
      <c r="Q98" s="11"/>
      <c r="R98" s="13">
        <f t="shared" si="1"/>
        <v>1</v>
      </c>
    </row>
    <row r="99" spans="1:18" x14ac:dyDescent="0.25">
      <c r="A99" s="1" t="s">
        <v>4113</v>
      </c>
      <c r="B99" s="1" t="s">
        <v>4169</v>
      </c>
      <c r="C99" s="18">
        <v>45050</v>
      </c>
      <c r="D99" s="27">
        <v>-51.26</v>
      </c>
      <c r="E99" s="27">
        <v>-13.38</v>
      </c>
      <c r="F99" s="27">
        <v>-37.880000000000003</v>
      </c>
      <c r="G99" s="18">
        <v>45050</v>
      </c>
      <c r="H99" s="1" t="s">
        <v>4129</v>
      </c>
      <c r="I99" s="19">
        <v>1408973</v>
      </c>
      <c r="J99" s="19"/>
      <c r="K99" s="19">
        <v>178508</v>
      </c>
      <c r="L99" s="28">
        <v>45054</v>
      </c>
      <c r="M99" s="1" t="s">
        <v>1213</v>
      </c>
      <c r="P99" s="42">
        <f>VLOOKUP(I99,'ITEM#'!A:D,4,0)</f>
        <v>-37.880000000000003</v>
      </c>
      <c r="Q99" s="11"/>
      <c r="R99" s="13">
        <f t="shared" si="1"/>
        <v>1</v>
      </c>
    </row>
    <row r="100" spans="1:18" x14ac:dyDescent="0.25">
      <c r="A100" s="1" t="s">
        <v>4113</v>
      </c>
      <c r="B100" s="1" t="s">
        <v>4170</v>
      </c>
      <c r="C100" s="18">
        <v>45050</v>
      </c>
      <c r="D100" s="27">
        <v>-38.89</v>
      </c>
      <c r="E100" s="27">
        <v>0</v>
      </c>
      <c r="F100" s="27">
        <v>-38.89</v>
      </c>
      <c r="G100" s="18">
        <v>45050</v>
      </c>
      <c r="H100" s="1" t="s">
        <v>4130</v>
      </c>
      <c r="I100" s="19">
        <v>1704887</v>
      </c>
      <c r="J100" s="19"/>
      <c r="K100" s="19">
        <v>178508</v>
      </c>
      <c r="L100" s="28">
        <v>45054</v>
      </c>
      <c r="M100" s="1" t="s">
        <v>1213</v>
      </c>
      <c r="P100" s="42">
        <f>VLOOKUP(I100,'ITEM#'!A:D,4,0)</f>
        <v>-27.39</v>
      </c>
      <c r="Q100" s="11"/>
      <c r="R100" s="13">
        <f t="shared" si="1"/>
        <v>1.4198612632347571</v>
      </c>
    </row>
    <row r="101" spans="1:18" x14ac:dyDescent="0.25">
      <c r="A101" s="1" t="s">
        <v>4113</v>
      </c>
      <c r="B101" s="1" t="s">
        <v>4171</v>
      </c>
      <c r="C101" s="18">
        <v>45050</v>
      </c>
      <c r="D101" s="27">
        <v>-42.07</v>
      </c>
      <c r="E101" s="27">
        <v>0</v>
      </c>
      <c r="F101" s="27">
        <v>-42.07</v>
      </c>
      <c r="G101" s="18">
        <v>45050</v>
      </c>
      <c r="H101" s="1" t="s">
        <v>4131</v>
      </c>
      <c r="I101" s="19">
        <v>1514691</v>
      </c>
      <c r="J101" s="19"/>
      <c r="K101" s="19">
        <v>178508</v>
      </c>
      <c r="L101" s="28">
        <v>45054</v>
      </c>
      <c r="M101" s="1" t="s">
        <v>1213</v>
      </c>
      <c r="P101" s="42">
        <f>VLOOKUP(I101,'ITEM#'!A:D,4,0)</f>
        <v>-42.07</v>
      </c>
      <c r="Q101" s="11"/>
      <c r="R101" s="13">
        <f t="shared" si="1"/>
        <v>1</v>
      </c>
    </row>
    <row r="102" spans="1:18" x14ac:dyDescent="0.25">
      <c r="A102" s="1" t="s">
        <v>4113</v>
      </c>
      <c r="B102" s="1" t="s">
        <v>4171</v>
      </c>
      <c r="C102" s="18">
        <v>45050</v>
      </c>
      <c r="D102" s="27">
        <v>-25.55</v>
      </c>
      <c r="E102" s="27">
        <v>0</v>
      </c>
      <c r="F102" s="27">
        <v>-25.55</v>
      </c>
      <c r="G102" s="18">
        <v>45050</v>
      </c>
      <c r="H102" s="1" t="s">
        <v>4131</v>
      </c>
      <c r="I102" s="19">
        <v>1516594</v>
      </c>
      <c r="J102" s="19"/>
      <c r="K102" s="19">
        <v>178508</v>
      </c>
      <c r="L102" s="28">
        <v>45054</v>
      </c>
      <c r="M102" s="1" t="s">
        <v>1213</v>
      </c>
      <c r="P102" s="42">
        <f>VLOOKUP(I102,'ITEM#'!A:D,4,0)</f>
        <v>-25.55</v>
      </c>
      <c r="Q102" s="11"/>
      <c r="R102" s="13">
        <f t="shared" si="1"/>
        <v>1</v>
      </c>
    </row>
    <row r="103" spans="1:18" x14ac:dyDescent="0.25">
      <c r="A103" s="1" t="s">
        <v>4113</v>
      </c>
      <c r="B103" s="1" t="s">
        <v>4171</v>
      </c>
      <c r="C103" s="18">
        <v>45050</v>
      </c>
      <c r="D103" s="27">
        <v>-64.47</v>
      </c>
      <c r="E103" s="27">
        <v>0</v>
      </c>
      <c r="F103" s="27">
        <v>-64.47</v>
      </c>
      <c r="G103" s="18">
        <v>45050</v>
      </c>
      <c r="H103" s="1" t="s">
        <v>4131</v>
      </c>
      <c r="I103" s="19">
        <v>1585793</v>
      </c>
      <c r="J103" s="19"/>
      <c r="K103" s="19">
        <v>178508</v>
      </c>
      <c r="L103" s="28">
        <v>45054</v>
      </c>
      <c r="M103" s="1" t="s">
        <v>1213</v>
      </c>
      <c r="P103" s="42">
        <f>VLOOKUP(I103,'ITEM#'!A:D,4,0)</f>
        <v>-64.47</v>
      </c>
      <c r="Q103" s="11"/>
      <c r="R103" s="13">
        <f t="shared" si="1"/>
        <v>1</v>
      </c>
    </row>
    <row r="104" spans="1:18" x14ac:dyDescent="0.25">
      <c r="A104" s="1" t="s">
        <v>4113</v>
      </c>
      <c r="B104" s="1" t="s">
        <v>4172</v>
      </c>
      <c r="C104" s="18">
        <v>45050</v>
      </c>
      <c r="D104" s="27">
        <v>-39</v>
      </c>
      <c r="E104" s="27">
        <v>0</v>
      </c>
      <c r="F104" s="27">
        <v>-39</v>
      </c>
      <c r="G104" s="18">
        <v>45050</v>
      </c>
      <c r="H104" s="1" t="s">
        <v>4132</v>
      </c>
      <c r="I104" s="19">
        <v>1529946</v>
      </c>
      <c r="J104" s="19"/>
      <c r="K104" s="19">
        <v>178508</v>
      </c>
      <c r="L104" s="28">
        <v>45054</v>
      </c>
      <c r="M104" s="1" t="s">
        <v>1213</v>
      </c>
      <c r="P104" s="42">
        <f>VLOOKUP(I104,'ITEM#'!A:D,4,0)</f>
        <v>-39</v>
      </c>
      <c r="Q104" s="11"/>
      <c r="R104" s="13">
        <f t="shared" si="1"/>
        <v>1</v>
      </c>
    </row>
    <row r="105" spans="1:18" x14ac:dyDescent="0.25">
      <c r="A105" s="1" t="s">
        <v>4113</v>
      </c>
      <c r="B105" s="1" t="s">
        <v>4172</v>
      </c>
      <c r="C105" s="18">
        <v>45050</v>
      </c>
      <c r="D105" s="27">
        <v>-68.63</v>
      </c>
      <c r="E105" s="27">
        <v>0</v>
      </c>
      <c r="F105" s="27">
        <v>-68.63</v>
      </c>
      <c r="G105" s="18">
        <v>45050</v>
      </c>
      <c r="H105" s="1" t="s">
        <v>4132</v>
      </c>
      <c r="I105" s="19">
        <v>1529951</v>
      </c>
      <c r="J105" s="19"/>
      <c r="K105" s="19">
        <v>178508</v>
      </c>
      <c r="L105" s="28">
        <v>45054</v>
      </c>
      <c r="M105" s="1" t="s">
        <v>1213</v>
      </c>
      <c r="P105" s="42">
        <f>VLOOKUP(I105,'ITEM#'!A:D,4,0)</f>
        <v>-68.63</v>
      </c>
      <c r="Q105" s="11"/>
      <c r="R105" s="13">
        <f t="shared" si="1"/>
        <v>1</v>
      </c>
    </row>
    <row r="106" spans="1:18" x14ac:dyDescent="0.25">
      <c r="A106" s="1" t="s">
        <v>4113</v>
      </c>
      <c r="B106" s="1" t="s">
        <v>4172</v>
      </c>
      <c r="C106" s="18">
        <v>45050</v>
      </c>
      <c r="D106" s="27">
        <v>-64.47</v>
      </c>
      <c r="E106" s="27">
        <v>0</v>
      </c>
      <c r="F106" s="27">
        <v>-64.47</v>
      </c>
      <c r="G106" s="18">
        <v>45050</v>
      </c>
      <c r="H106" s="1" t="s">
        <v>4132</v>
      </c>
      <c r="I106" s="19">
        <v>1585673</v>
      </c>
      <c r="J106" s="19"/>
      <c r="K106" s="19">
        <v>178508</v>
      </c>
      <c r="L106" s="28">
        <v>45054</v>
      </c>
      <c r="M106" s="1" t="s">
        <v>1213</v>
      </c>
      <c r="P106" s="42">
        <f>VLOOKUP(I106,'ITEM#'!A:D,4,0)</f>
        <v>-64.47</v>
      </c>
      <c r="Q106" s="11"/>
      <c r="R106" s="13">
        <f t="shared" si="1"/>
        <v>1</v>
      </c>
    </row>
    <row r="107" spans="1:18" x14ac:dyDescent="0.25">
      <c r="A107" s="1" t="s">
        <v>4113</v>
      </c>
      <c r="B107" s="1" t="s">
        <v>4173</v>
      </c>
      <c r="C107" s="18">
        <v>45050</v>
      </c>
      <c r="D107" s="27">
        <v>-88.35</v>
      </c>
      <c r="E107" s="27">
        <v>-11</v>
      </c>
      <c r="F107" s="27">
        <v>-77.349999999999994</v>
      </c>
      <c r="G107" s="18">
        <v>45050</v>
      </c>
      <c r="H107" s="1" t="s">
        <v>4133</v>
      </c>
      <c r="I107" s="19">
        <v>1662420</v>
      </c>
      <c r="J107" s="19"/>
      <c r="K107" s="19">
        <v>178508</v>
      </c>
      <c r="L107" s="28">
        <v>45054</v>
      </c>
      <c r="M107" s="1" t="s">
        <v>1213</v>
      </c>
      <c r="P107" s="42">
        <f>VLOOKUP(I107,'ITEM#'!A:D,4,0)</f>
        <v>-77.349999999999994</v>
      </c>
      <c r="Q107" s="11"/>
      <c r="R107" s="13">
        <f t="shared" si="1"/>
        <v>1</v>
      </c>
    </row>
    <row r="108" spans="1:18" x14ac:dyDescent="0.25">
      <c r="A108" s="1" t="s">
        <v>4113</v>
      </c>
      <c r="B108" s="1" t="s">
        <v>4174</v>
      </c>
      <c r="C108" s="18">
        <v>45050</v>
      </c>
      <c r="D108" s="27">
        <f>E108+F108</f>
        <v>-88.35</v>
      </c>
      <c r="E108" s="27">
        <v>-11</v>
      </c>
      <c r="F108" s="27">
        <v>-77.349999999999994</v>
      </c>
      <c r="G108" s="18">
        <v>45050</v>
      </c>
      <c r="H108" s="1" t="s">
        <v>4134</v>
      </c>
      <c r="I108" s="19">
        <v>1662420</v>
      </c>
      <c r="J108" s="19"/>
      <c r="K108" s="19">
        <v>178508</v>
      </c>
      <c r="L108" s="28">
        <v>45054</v>
      </c>
      <c r="M108" s="1" t="s">
        <v>1213</v>
      </c>
      <c r="P108" s="42">
        <f>VLOOKUP(I108,'ITEM#'!A:D,4,0)</f>
        <v>-77.349999999999994</v>
      </c>
      <c r="Q108" s="11"/>
      <c r="R108" s="13">
        <f t="shared" si="1"/>
        <v>1</v>
      </c>
    </row>
    <row r="109" spans="1:18" x14ac:dyDescent="0.25">
      <c r="A109" s="1" t="s">
        <v>4113</v>
      </c>
      <c r="B109" s="1" t="s">
        <v>4174</v>
      </c>
      <c r="C109" s="18">
        <v>45050</v>
      </c>
      <c r="D109" s="27">
        <f>E109+F109</f>
        <v>-97.22</v>
      </c>
      <c r="E109" s="27">
        <v>-11.37</v>
      </c>
      <c r="F109" s="27">
        <v>-85.85</v>
      </c>
      <c r="G109" s="18">
        <v>45050</v>
      </c>
      <c r="H109" s="1" t="s">
        <v>4134</v>
      </c>
      <c r="I109" s="19">
        <v>1662421</v>
      </c>
      <c r="J109" s="19"/>
      <c r="K109" s="19">
        <v>178508</v>
      </c>
      <c r="L109" s="28">
        <v>45054</v>
      </c>
      <c r="M109" s="1" t="s">
        <v>1213</v>
      </c>
      <c r="P109" s="42">
        <f>VLOOKUP(I109,'ITEM#'!A:D,4,0)</f>
        <v>-85.85</v>
      </c>
      <c r="Q109" s="11"/>
      <c r="R109" s="13">
        <f t="shared" si="1"/>
        <v>1</v>
      </c>
    </row>
    <row r="110" spans="1:18" x14ac:dyDescent="0.25">
      <c r="A110" s="1" t="s">
        <v>4135</v>
      </c>
      <c r="B110" s="1" t="s">
        <v>4175</v>
      </c>
      <c r="C110" s="18">
        <v>45051</v>
      </c>
      <c r="D110" s="27">
        <v>-96.7</v>
      </c>
      <c r="E110" s="27">
        <v>-34.43</v>
      </c>
      <c r="F110" s="27">
        <v>-62.27</v>
      </c>
      <c r="G110" s="18">
        <v>45051</v>
      </c>
      <c r="H110" s="1" t="s">
        <v>4136</v>
      </c>
      <c r="I110" s="19">
        <v>1339334</v>
      </c>
      <c r="J110" s="19"/>
      <c r="K110" s="19">
        <v>12216200</v>
      </c>
      <c r="L110" s="28">
        <v>45055</v>
      </c>
      <c r="M110" s="1" t="s">
        <v>187</v>
      </c>
      <c r="P110" s="42">
        <f>VLOOKUP(I110,'ITEM#'!A:D,4,0)</f>
        <v>-62.27</v>
      </c>
      <c r="Q110" s="11"/>
      <c r="R110" s="13">
        <f t="shared" si="1"/>
        <v>1</v>
      </c>
    </row>
    <row r="111" spans="1:18" x14ac:dyDescent="0.25">
      <c r="A111" s="1" t="s">
        <v>4135</v>
      </c>
      <c r="B111" s="1" t="s">
        <v>4176</v>
      </c>
      <c r="C111" s="18">
        <v>45051</v>
      </c>
      <c r="D111" s="27">
        <v>-89.54</v>
      </c>
      <c r="E111" s="27">
        <v>-27.27</v>
      </c>
      <c r="F111" s="27">
        <v>-62.27</v>
      </c>
      <c r="G111" s="18">
        <v>45051</v>
      </c>
      <c r="H111" s="1" t="s">
        <v>4137</v>
      </c>
      <c r="I111" s="19">
        <v>1339334</v>
      </c>
      <c r="J111" s="19"/>
      <c r="K111" s="19">
        <v>12216200</v>
      </c>
      <c r="L111" s="28">
        <v>45055</v>
      </c>
      <c r="M111" s="1" t="s">
        <v>187</v>
      </c>
      <c r="P111" s="42">
        <f>VLOOKUP(I111,'ITEM#'!A:D,4,0)</f>
        <v>-62.27</v>
      </c>
      <c r="Q111" s="11"/>
      <c r="R111" s="13">
        <f t="shared" si="1"/>
        <v>1</v>
      </c>
    </row>
    <row r="112" spans="1:18" x14ac:dyDescent="0.25">
      <c r="A112" s="1" t="s">
        <v>4135</v>
      </c>
      <c r="B112" s="1" t="s">
        <v>4177</v>
      </c>
      <c r="C112" s="18">
        <v>45052</v>
      </c>
      <c r="D112" s="27">
        <v>-39</v>
      </c>
      <c r="E112" s="27">
        <v>0</v>
      </c>
      <c r="F112" s="27">
        <v>-39</v>
      </c>
      <c r="G112" s="18">
        <v>45052</v>
      </c>
      <c r="H112" s="1" t="s">
        <v>4138</v>
      </c>
      <c r="I112" s="19">
        <v>1529946</v>
      </c>
      <c r="J112" s="19"/>
      <c r="K112" s="19">
        <v>178515</v>
      </c>
      <c r="L112" s="28">
        <v>45055</v>
      </c>
      <c r="M112" s="1" t="s">
        <v>1213</v>
      </c>
      <c r="P112" s="42">
        <f>VLOOKUP(I112,'ITEM#'!A:D,4,0)</f>
        <v>-39</v>
      </c>
      <c r="Q112" s="11"/>
      <c r="R112" s="13">
        <f t="shared" si="1"/>
        <v>1</v>
      </c>
    </row>
    <row r="113" spans="1:18" x14ac:dyDescent="0.25">
      <c r="A113" s="1" t="s">
        <v>4135</v>
      </c>
      <c r="B113" s="1" t="s">
        <v>4178</v>
      </c>
      <c r="C113" s="18">
        <v>45053</v>
      </c>
      <c r="D113" s="27">
        <v>-38.89</v>
      </c>
      <c r="E113" s="27">
        <v>0</v>
      </c>
      <c r="F113" s="27">
        <v>-38.89</v>
      </c>
      <c r="G113" s="18">
        <v>45053</v>
      </c>
      <c r="H113" s="1" t="s">
        <v>4139</v>
      </c>
      <c r="I113" s="19">
        <v>1704887</v>
      </c>
      <c r="J113" s="19"/>
      <c r="K113" s="19">
        <v>178515</v>
      </c>
      <c r="L113" s="28">
        <v>45055</v>
      </c>
      <c r="M113" s="1" t="s">
        <v>1213</v>
      </c>
      <c r="P113" s="42">
        <f>VLOOKUP(I113,'ITEM#'!A:D,4,0)</f>
        <v>-27.39</v>
      </c>
      <c r="Q113" s="11"/>
      <c r="R113" s="13">
        <f t="shared" si="1"/>
        <v>1.4198612632347571</v>
      </c>
    </row>
    <row r="114" spans="1:18" x14ac:dyDescent="0.25">
      <c r="A114" s="1" t="s">
        <v>4135</v>
      </c>
      <c r="B114" s="1" t="s">
        <v>4179</v>
      </c>
      <c r="C114" s="18">
        <v>45053</v>
      </c>
      <c r="D114" s="27">
        <v>-97.22</v>
      </c>
      <c r="E114" s="27">
        <v>-11.37</v>
      </c>
      <c r="F114" s="27">
        <v>-85.85</v>
      </c>
      <c r="G114" s="18">
        <v>45053</v>
      </c>
      <c r="H114" s="1" t="s">
        <v>4140</v>
      </c>
      <c r="I114" s="19">
        <v>1662421</v>
      </c>
      <c r="J114" s="19"/>
      <c r="K114" s="19">
        <v>178515</v>
      </c>
      <c r="L114" s="28">
        <v>45055</v>
      </c>
      <c r="M114" s="1" t="s">
        <v>1213</v>
      </c>
      <c r="P114" s="42">
        <f>VLOOKUP(I114,'ITEM#'!A:D,4,0)</f>
        <v>-85.85</v>
      </c>
      <c r="Q114" s="11"/>
      <c r="R114" s="13">
        <f t="shared" si="1"/>
        <v>1</v>
      </c>
    </row>
    <row r="115" spans="1:18" x14ac:dyDescent="0.25">
      <c r="A115" s="1" t="s">
        <v>4135</v>
      </c>
      <c r="B115" s="1" t="s">
        <v>4180</v>
      </c>
      <c r="C115" s="18">
        <v>45053</v>
      </c>
      <c r="D115" s="27">
        <v>-38.89</v>
      </c>
      <c r="E115" s="27">
        <v>0</v>
      </c>
      <c r="F115" s="27">
        <v>-38.89</v>
      </c>
      <c r="G115" s="18">
        <v>45053</v>
      </c>
      <c r="H115" s="1" t="s">
        <v>4141</v>
      </c>
      <c r="I115" s="19">
        <v>1704887</v>
      </c>
      <c r="J115" s="19"/>
      <c r="K115" s="19">
        <v>178515</v>
      </c>
      <c r="L115" s="28">
        <v>45055</v>
      </c>
      <c r="M115" s="1" t="s">
        <v>1213</v>
      </c>
      <c r="P115" s="42">
        <f>VLOOKUP(I115,'ITEM#'!A:D,4,0)</f>
        <v>-27.39</v>
      </c>
      <c r="Q115" s="11"/>
      <c r="R115" s="13">
        <f t="shared" si="1"/>
        <v>1.4198612632347571</v>
      </c>
    </row>
    <row r="116" spans="1:18" x14ac:dyDescent="0.25">
      <c r="A116" s="1" t="s">
        <v>4135</v>
      </c>
      <c r="B116" s="1" t="s">
        <v>4181</v>
      </c>
      <c r="C116" s="18">
        <v>45053</v>
      </c>
      <c r="D116" s="27">
        <v>-38.89</v>
      </c>
      <c r="E116" s="27">
        <v>0</v>
      </c>
      <c r="F116" s="27">
        <v>-38.89</v>
      </c>
      <c r="G116" s="18">
        <v>45053</v>
      </c>
      <c r="H116" s="1" t="s">
        <v>4142</v>
      </c>
      <c r="I116" s="19">
        <v>1704887</v>
      </c>
      <c r="J116" s="19"/>
      <c r="K116" s="19">
        <v>178515</v>
      </c>
      <c r="L116" s="28">
        <v>45055</v>
      </c>
      <c r="M116" s="1" t="s">
        <v>1213</v>
      </c>
      <c r="P116" s="42">
        <f>VLOOKUP(I116,'ITEM#'!A:D,4,0)</f>
        <v>-27.39</v>
      </c>
      <c r="Q116" s="11"/>
      <c r="R116" s="13">
        <f t="shared" si="1"/>
        <v>1.4198612632347571</v>
      </c>
    </row>
    <row r="117" spans="1:18" x14ac:dyDescent="0.25">
      <c r="A117" s="1" t="s">
        <v>4135</v>
      </c>
      <c r="B117" s="1" t="s">
        <v>4182</v>
      </c>
      <c r="C117" s="18">
        <v>45052</v>
      </c>
      <c r="D117" s="27">
        <v>-38.89</v>
      </c>
      <c r="E117" s="27">
        <v>0</v>
      </c>
      <c r="F117" s="27">
        <v>-38.89</v>
      </c>
      <c r="G117" s="18">
        <v>45052</v>
      </c>
      <c r="H117" s="1" t="s">
        <v>4143</v>
      </c>
      <c r="I117" s="19">
        <v>1704887</v>
      </c>
      <c r="J117" s="19"/>
      <c r="K117" s="19">
        <v>178515</v>
      </c>
      <c r="L117" s="28">
        <v>45055</v>
      </c>
      <c r="M117" s="1" t="s">
        <v>1213</v>
      </c>
      <c r="P117" s="42">
        <f>VLOOKUP(I117,'ITEM#'!A:D,4,0)</f>
        <v>-27.39</v>
      </c>
      <c r="Q117" s="11"/>
      <c r="R117" s="13">
        <f t="shared" si="1"/>
        <v>1.4198612632347571</v>
      </c>
    </row>
    <row r="118" spans="1:18" x14ac:dyDescent="0.25">
      <c r="A118" s="1" t="s">
        <v>4135</v>
      </c>
      <c r="B118" s="1" t="s">
        <v>4183</v>
      </c>
      <c r="C118" s="18">
        <v>45051</v>
      </c>
      <c r="D118" s="27">
        <v>-38.89</v>
      </c>
      <c r="E118" s="27">
        <v>0</v>
      </c>
      <c r="F118" s="27">
        <v>-38.89</v>
      </c>
      <c r="G118" s="18">
        <v>45051</v>
      </c>
      <c r="H118" s="1" t="s">
        <v>4144</v>
      </c>
      <c r="I118" s="19">
        <v>1704887</v>
      </c>
      <c r="J118" s="19"/>
      <c r="K118" s="19">
        <v>178515</v>
      </c>
      <c r="L118" s="28">
        <v>45055</v>
      </c>
      <c r="M118" s="1" t="s">
        <v>1213</v>
      </c>
      <c r="P118" s="42">
        <f>VLOOKUP(I118,'ITEM#'!A:D,4,0)</f>
        <v>-27.39</v>
      </c>
      <c r="Q118" s="11"/>
      <c r="R118" s="13">
        <f t="shared" si="1"/>
        <v>1.4198612632347571</v>
      </c>
    </row>
    <row r="119" spans="1:18" x14ac:dyDescent="0.25">
      <c r="A119" s="1" t="s">
        <v>4135</v>
      </c>
      <c r="B119" s="1" t="s">
        <v>4184</v>
      </c>
      <c r="C119" s="18">
        <v>45053</v>
      </c>
      <c r="D119" s="27">
        <v>-39</v>
      </c>
      <c r="E119" s="27">
        <v>0</v>
      </c>
      <c r="F119" s="27">
        <v>-39</v>
      </c>
      <c r="G119" s="18">
        <v>45053</v>
      </c>
      <c r="H119" s="1" t="s">
        <v>4145</v>
      </c>
      <c r="I119" s="19">
        <v>1529946</v>
      </c>
      <c r="J119" s="19"/>
      <c r="K119" s="19">
        <v>178515</v>
      </c>
      <c r="L119" s="28">
        <v>45055</v>
      </c>
      <c r="M119" s="1" t="s">
        <v>1213</v>
      </c>
      <c r="P119" s="42">
        <f>VLOOKUP(I119,'ITEM#'!A:D,4,0)</f>
        <v>-39</v>
      </c>
      <c r="Q119" s="11"/>
      <c r="R119" s="13">
        <f t="shared" si="1"/>
        <v>1</v>
      </c>
    </row>
    <row r="120" spans="1:18" x14ac:dyDescent="0.25">
      <c r="A120" s="1" t="s">
        <v>4135</v>
      </c>
      <c r="B120" s="1" t="s">
        <v>4185</v>
      </c>
      <c r="C120" s="18">
        <v>45051</v>
      </c>
      <c r="D120" s="27">
        <v>-64.47</v>
      </c>
      <c r="E120" s="27">
        <v>0</v>
      </c>
      <c r="F120" s="27">
        <v>-64.47</v>
      </c>
      <c r="G120" s="18">
        <v>45051</v>
      </c>
      <c r="H120" s="1" t="s">
        <v>4146</v>
      </c>
      <c r="I120" s="19">
        <v>1585673</v>
      </c>
      <c r="J120" s="19"/>
      <c r="K120" s="19">
        <v>178515</v>
      </c>
      <c r="L120" s="28">
        <v>45055</v>
      </c>
      <c r="M120" s="1" t="s">
        <v>1213</v>
      </c>
      <c r="P120" s="42">
        <f>VLOOKUP(I120,'ITEM#'!A:D,4,0)</f>
        <v>-64.47</v>
      </c>
      <c r="Q120" s="11"/>
      <c r="R120" s="13">
        <f t="shared" si="1"/>
        <v>1</v>
      </c>
    </row>
    <row r="121" spans="1:18" x14ac:dyDescent="0.25">
      <c r="A121" s="1" t="s">
        <v>4135</v>
      </c>
      <c r="B121" s="1" t="s">
        <v>4186</v>
      </c>
      <c r="C121" s="18">
        <v>45051</v>
      </c>
      <c r="D121" s="27">
        <v>-42.7</v>
      </c>
      <c r="E121" s="27">
        <v>-11.1</v>
      </c>
      <c r="F121" s="27">
        <v>-31.6</v>
      </c>
      <c r="G121" s="18">
        <v>45051</v>
      </c>
      <c r="H121" s="1" t="s">
        <v>4147</v>
      </c>
      <c r="I121" s="19">
        <v>1540787</v>
      </c>
      <c r="J121" s="19"/>
      <c r="K121" s="19">
        <v>178515</v>
      </c>
      <c r="L121" s="28">
        <v>45055</v>
      </c>
      <c r="M121" s="1" t="s">
        <v>1213</v>
      </c>
      <c r="P121" s="42">
        <f>VLOOKUP(I121,'ITEM#'!A:D,4,0)</f>
        <v>-31.6</v>
      </c>
      <c r="Q121" s="11"/>
      <c r="R121" s="13">
        <f t="shared" si="1"/>
        <v>1</v>
      </c>
    </row>
    <row r="122" spans="1:18" x14ac:dyDescent="0.25">
      <c r="A122" s="1" t="s">
        <v>4135</v>
      </c>
      <c r="B122" s="1" t="s">
        <v>4187</v>
      </c>
      <c r="C122" s="18">
        <v>45051</v>
      </c>
      <c r="D122" s="27">
        <v>-25.55</v>
      </c>
      <c r="E122" s="27">
        <v>0</v>
      </c>
      <c r="F122" s="27">
        <v>-25.55</v>
      </c>
      <c r="G122" s="18">
        <v>45051</v>
      </c>
      <c r="H122" s="1" t="s">
        <v>4148</v>
      </c>
      <c r="I122" s="19">
        <v>1516592</v>
      </c>
      <c r="J122" s="19"/>
      <c r="K122" s="19">
        <v>178515</v>
      </c>
      <c r="L122" s="28">
        <v>45055</v>
      </c>
      <c r="M122" s="1" t="s">
        <v>1213</v>
      </c>
      <c r="P122" s="42">
        <f>VLOOKUP(I122,'ITEM#'!A:D,4,0)</f>
        <v>-25.55</v>
      </c>
      <c r="Q122" s="11"/>
      <c r="R122" s="13">
        <f t="shared" si="1"/>
        <v>1</v>
      </c>
    </row>
    <row r="123" spans="1:18" x14ac:dyDescent="0.25">
      <c r="A123" s="1" t="s">
        <v>4135</v>
      </c>
      <c r="B123" s="1" t="s">
        <v>4188</v>
      </c>
      <c r="C123" s="18">
        <v>45051</v>
      </c>
      <c r="D123" s="27">
        <f>E123+F123</f>
        <v>-170.8</v>
      </c>
      <c r="E123" s="27">
        <v>-44.4</v>
      </c>
      <c r="F123" s="27">
        <v>-126.4</v>
      </c>
      <c r="G123" s="18">
        <v>45051</v>
      </c>
      <c r="H123" s="1" t="s">
        <v>4149</v>
      </c>
      <c r="I123" s="19">
        <v>1540785</v>
      </c>
      <c r="J123" s="19"/>
      <c r="K123" s="19">
        <v>178515</v>
      </c>
      <c r="L123" s="28">
        <v>45055</v>
      </c>
      <c r="M123" s="1" t="s">
        <v>1213</v>
      </c>
      <c r="P123" s="42">
        <f>VLOOKUP(I123,'ITEM#'!A:D,4,0)</f>
        <v>-31.6</v>
      </c>
      <c r="Q123" s="11"/>
      <c r="R123" s="13">
        <f t="shared" si="1"/>
        <v>4</v>
      </c>
    </row>
    <row r="124" spans="1:18" x14ac:dyDescent="0.25">
      <c r="A124" s="1" t="s">
        <v>4135</v>
      </c>
      <c r="B124" s="1" t="s">
        <v>4188</v>
      </c>
      <c r="C124" s="18">
        <v>45051</v>
      </c>
      <c r="D124" s="27">
        <f t="shared" ref="D124:D125" si="2">E124+F124</f>
        <v>-265.05</v>
      </c>
      <c r="E124" s="27">
        <v>-33</v>
      </c>
      <c r="F124" s="27">
        <v>-232.05</v>
      </c>
      <c r="G124" s="18">
        <v>45051</v>
      </c>
      <c r="H124" s="1" t="s">
        <v>4149</v>
      </c>
      <c r="I124" s="19">
        <v>1662420</v>
      </c>
      <c r="J124" s="19"/>
      <c r="K124" s="19">
        <v>178515</v>
      </c>
      <c r="L124" s="28">
        <v>45055</v>
      </c>
      <c r="M124" s="1" t="s">
        <v>1213</v>
      </c>
      <c r="P124" s="42">
        <f>VLOOKUP(I124,'ITEM#'!A:D,4,0)</f>
        <v>-77.349999999999994</v>
      </c>
      <c r="Q124" s="11"/>
      <c r="R124" s="13">
        <f t="shared" si="1"/>
        <v>3.0000000000000004</v>
      </c>
    </row>
    <row r="125" spans="1:18" x14ac:dyDescent="0.25">
      <c r="A125" s="1" t="s">
        <v>4135</v>
      </c>
      <c r="B125" s="1" t="s">
        <v>4188</v>
      </c>
      <c r="C125" s="18">
        <v>45051</v>
      </c>
      <c r="D125" s="27">
        <f t="shared" si="2"/>
        <v>-97.22</v>
      </c>
      <c r="E125" s="27">
        <v>-11.37</v>
      </c>
      <c r="F125" s="27">
        <v>-85.85</v>
      </c>
      <c r="G125" s="18">
        <v>45051</v>
      </c>
      <c r="H125" s="1" t="s">
        <v>4149</v>
      </c>
      <c r="I125" s="19">
        <v>1662421</v>
      </c>
      <c r="J125" s="19"/>
      <c r="K125" s="19">
        <v>178515</v>
      </c>
      <c r="L125" s="28">
        <v>45055</v>
      </c>
      <c r="M125" s="1" t="s">
        <v>1213</v>
      </c>
      <c r="P125" s="42">
        <f>VLOOKUP(I125,'ITEM#'!A:D,4,0)</f>
        <v>-85.85</v>
      </c>
      <c r="Q125" s="11"/>
      <c r="R125" s="13">
        <f t="shared" si="1"/>
        <v>1</v>
      </c>
    </row>
    <row r="126" spans="1:18" x14ac:dyDescent="0.25">
      <c r="A126" s="1" t="s">
        <v>4135</v>
      </c>
      <c r="B126" s="1" t="s">
        <v>4189</v>
      </c>
      <c r="C126" s="18">
        <v>45051</v>
      </c>
      <c r="D126" s="27">
        <v>-25.55</v>
      </c>
      <c r="E126" s="27">
        <v>0</v>
      </c>
      <c r="F126" s="27">
        <v>-25.55</v>
      </c>
      <c r="G126" s="18">
        <v>45051</v>
      </c>
      <c r="H126" s="1" t="s">
        <v>4150</v>
      </c>
      <c r="I126" s="19">
        <v>1516592</v>
      </c>
      <c r="J126" s="19"/>
      <c r="K126" s="19">
        <v>178515</v>
      </c>
      <c r="L126" s="28">
        <v>45055</v>
      </c>
      <c r="M126" s="1" t="s">
        <v>1213</v>
      </c>
      <c r="P126" s="42">
        <f>VLOOKUP(I126,'ITEM#'!A:D,4,0)</f>
        <v>-25.55</v>
      </c>
      <c r="Q126" s="11"/>
      <c r="R126" s="13">
        <f t="shared" si="1"/>
        <v>1</v>
      </c>
    </row>
    <row r="127" spans="1:18" x14ac:dyDescent="0.25">
      <c r="A127" s="1" t="s">
        <v>4135</v>
      </c>
      <c r="B127" s="1" t="s">
        <v>4190</v>
      </c>
      <c r="C127" s="18">
        <v>45051</v>
      </c>
      <c r="D127" s="27">
        <v>-97.22</v>
      </c>
      <c r="E127" s="27">
        <v>-11.37</v>
      </c>
      <c r="F127" s="27">
        <v>-85.85</v>
      </c>
      <c r="G127" s="18">
        <v>45051</v>
      </c>
      <c r="H127" s="1" t="s">
        <v>4151</v>
      </c>
      <c r="I127" s="19">
        <v>1662422</v>
      </c>
      <c r="J127" s="19"/>
      <c r="K127" s="19">
        <v>178515</v>
      </c>
      <c r="L127" s="28">
        <v>45055</v>
      </c>
      <c r="M127" s="1" t="s">
        <v>1213</v>
      </c>
      <c r="P127" s="42">
        <f>VLOOKUP(I127,'ITEM#'!A:D,4,0)</f>
        <v>-85.85</v>
      </c>
      <c r="Q127" s="11"/>
      <c r="R127" s="13">
        <f t="shared" si="1"/>
        <v>1</v>
      </c>
    </row>
    <row r="128" spans="1:18" x14ac:dyDescent="0.25">
      <c r="A128" s="1" t="s">
        <v>4135</v>
      </c>
      <c r="B128" s="1" t="s">
        <v>4191</v>
      </c>
      <c r="C128" s="18">
        <v>45051</v>
      </c>
      <c r="D128" s="27">
        <v>-64.47</v>
      </c>
      <c r="E128" s="27">
        <v>0</v>
      </c>
      <c r="F128" s="27">
        <v>-64.47</v>
      </c>
      <c r="G128" s="18">
        <v>45051</v>
      </c>
      <c r="H128" s="1" t="s">
        <v>4152</v>
      </c>
      <c r="I128" s="19">
        <v>1585797</v>
      </c>
      <c r="J128" s="19"/>
      <c r="K128" s="19">
        <v>178515</v>
      </c>
      <c r="L128" s="28">
        <v>45055</v>
      </c>
      <c r="M128" s="1" t="s">
        <v>1213</v>
      </c>
      <c r="P128" s="42">
        <f>VLOOKUP(I128,'ITEM#'!A:D,4,0)</f>
        <v>-64.47</v>
      </c>
      <c r="Q128" s="11"/>
      <c r="R128" s="13">
        <f t="shared" si="1"/>
        <v>1</v>
      </c>
    </row>
    <row r="129" spans="1:18" x14ac:dyDescent="0.25">
      <c r="A129" s="1" t="s">
        <v>4135</v>
      </c>
      <c r="B129" s="1" t="s">
        <v>4192</v>
      </c>
      <c r="C129" s="18">
        <v>45051</v>
      </c>
      <c r="D129" s="27">
        <v>-51.26</v>
      </c>
      <c r="E129" s="27">
        <v>-11.38</v>
      </c>
      <c r="F129" s="27">
        <v>-37.880000000000003</v>
      </c>
      <c r="G129" s="18">
        <v>45051</v>
      </c>
      <c r="H129" s="1" t="s">
        <v>4153</v>
      </c>
      <c r="I129" s="19">
        <v>1408970</v>
      </c>
      <c r="J129" s="19"/>
      <c r="K129" s="19">
        <v>178515</v>
      </c>
      <c r="L129" s="28">
        <v>45055</v>
      </c>
      <c r="M129" s="1" t="s">
        <v>1213</v>
      </c>
      <c r="P129" s="42">
        <f>VLOOKUP(I129,'ITEM#'!A:D,4,0)</f>
        <v>-37.880000000000003</v>
      </c>
      <c r="Q129" s="11"/>
      <c r="R129" s="13">
        <f t="shared" si="1"/>
        <v>1</v>
      </c>
    </row>
    <row r="130" spans="1:18" x14ac:dyDescent="0.25">
      <c r="A130" s="1" t="s">
        <v>4193</v>
      </c>
      <c r="B130" s="1" t="s">
        <v>4215</v>
      </c>
      <c r="C130" s="18">
        <v>45054</v>
      </c>
      <c r="D130" s="27">
        <v>-64.47</v>
      </c>
      <c r="E130" s="27">
        <v>0</v>
      </c>
      <c r="F130" s="27">
        <v>-64.47</v>
      </c>
      <c r="G130" s="18">
        <v>45054</v>
      </c>
      <c r="H130" s="1" t="s">
        <v>4194</v>
      </c>
      <c r="I130" s="19">
        <v>1585673</v>
      </c>
      <c r="J130" s="19"/>
      <c r="K130" s="19">
        <v>178761</v>
      </c>
      <c r="L130" s="28">
        <v>45056</v>
      </c>
      <c r="M130" s="1" t="s">
        <v>1213</v>
      </c>
      <c r="P130" s="42">
        <f>VLOOKUP(I130,'ITEM#'!A:D,4,0)</f>
        <v>-64.47</v>
      </c>
      <c r="Q130" s="11"/>
      <c r="R130" s="13">
        <f t="shared" si="1"/>
        <v>1</v>
      </c>
    </row>
    <row r="131" spans="1:18" x14ac:dyDescent="0.25">
      <c r="A131" s="1" t="s">
        <v>4193</v>
      </c>
      <c r="B131" s="1" t="s">
        <v>4216</v>
      </c>
      <c r="C131" s="18">
        <v>45054</v>
      </c>
      <c r="D131" s="27">
        <v>-38.89</v>
      </c>
      <c r="E131" s="27">
        <v>0</v>
      </c>
      <c r="F131" s="27">
        <v>-38.89</v>
      </c>
      <c r="G131" s="18">
        <v>45054</v>
      </c>
      <c r="H131" s="1" t="s">
        <v>4195</v>
      </c>
      <c r="I131" s="19">
        <v>1704887</v>
      </c>
      <c r="J131" s="19"/>
      <c r="K131" s="19">
        <v>178761</v>
      </c>
      <c r="L131" s="28">
        <v>45056</v>
      </c>
      <c r="M131" s="1" t="s">
        <v>1213</v>
      </c>
      <c r="P131" s="42">
        <f>VLOOKUP(I131,'ITEM#'!A:D,4,0)</f>
        <v>-27.39</v>
      </c>
      <c r="Q131" s="11"/>
      <c r="R131" s="13">
        <f t="shared" ref="R131:R194" si="3">F131/P131</f>
        <v>1.4198612632347571</v>
      </c>
    </row>
    <row r="132" spans="1:18" x14ac:dyDescent="0.25">
      <c r="A132" s="1" t="s">
        <v>4193</v>
      </c>
      <c r="B132" s="1" t="s">
        <v>4217</v>
      </c>
      <c r="C132" s="18">
        <v>45054</v>
      </c>
      <c r="D132" s="27">
        <v>-38.89</v>
      </c>
      <c r="E132" s="27">
        <v>0</v>
      </c>
      <c r="F132" s="27">
        <v>-38.89</v>
      </c>
      <c r="G132" s="18">
        <v>45054</v>
      </c>
      <c r="H132" s="1" t="s">
        <v>4196</v>
      </c>
      <c r="I132" s="19">
        <v>1704887</v>
      </c>
      <c r="J132" s="19"/>
      <c r="K132" s="19">
        <v>178761</v>
      </c>
      <c r="L132" s="28">
        <v>45056</v>
      </c>
      <c r="M132" s="1" t="s">
        <v>1213</v>
      </c>
      <c r="P132" s="42">
        <f>VLOOKUP(I132,'ITEM#'!A:D,4,0)</f>
        <v>-27.39</v>
      </c>
      <c r="Q132" s="11"/>
      <c r="R132" s="13">
        <f t="shared" si="3"/>
        <v>1.4198612632347571</v>
      </c>
    </row>
    <row r="133" spans="1:18" x14ac:dyDescent="0.25">
      <c r="A133" s="1" t="s">
        <v>4193</v>
      </c>
      <c r="B133" s="1" t="s">
        <v>4218</v>
      </c>
      <c r="C133" s="18">
        <v>45054</v>
      </c>
      <c r="D133" s="27">
        <v>-38.89</v>
      </c>
      <c r="E133" s="27">
        <v>0</v>
      </c>
      <c r="F133" s="27">
        <v>-38.89</v>
      </c>
      <c r="G133" s="18">
        <v>45054</v>
      </c>
      <c r="H133" s="1" t="s">
        <v>4197</v>
      </c>
      <c r="I133" s="19">
        <v>1704887</v>
      </c>
      <c r="J133" s="19"/>
      <c r="K133" s="19">
        <v>178761</v>
      </c>
      <c r="L133" s="28">
        <v>45056</v>
      </c>
      <c r="M133" s="1" t="s">
        <v>1213</v>
      </c>
      <c r="P133" s="42">
        <f>VLOOKUP(I133,'ITEM#'!A:D,4,0)</f>
        <v>-27.39</v>
      </c>
      <c r="Q133" s="11"/>
      <c r="R133" s="13">
        <f t="shared" si="3"/>
        <v>1.4198612632347571</v>
      </c>
    </row>
    <row r="134" spans="1:18" x14ac:dyDescent="0.25">
      <c r="A134" s="1" t="s">
        <v>4193</v>
      </c>
      <c r="B134" s="1" t="s">
        <v>4219</v>
      </c>
      <c r="C134" s="18">
        <v>45054</v>
      </c>
      <c r="D134" s="27">
        <v>-39</v>
      </c>
      <c r="E134" s="27">
        <v>0</v>
      </c>
      <c r="F134" s="27">
        <v>-39</v>
      </c>
      <c r="G134" s="18">
        <v>45054</v>
      </c>
      <c r="H134" s="1" t="s">
        <v>4198</v>
      </c>
      <c r="I134" s="19">
        <v>1529946</v>
      </c>
      <c r="J134" s="19"/>
      <c r="K134" s="19">
        <v>178761</v>
      </c>
      <c r="L134" s="28">
        <v>45056</v>
      </c>
      <c r="M134" s="1" t="s">
        <v>1213</v>
      </c>
      <c r="P134" s="42">
        <f>VLOOKUP(I134,'ITEM#'!A:D,4,0)</f>
        <v>-39</v>
      </c>
      <c r="Q134" s="11"/>
      <c r="R134" s="13">
        <f t="shared" si="3"/>
        <v>1</v>
      </c>
    </row>
    <row r="135" spans="1:18" x14ac:dyDescent="0.25">
      <c r="A135" s="1" t="s">
        <v>4193</v>
      </c>
      <c r="B135" s="1" t="s">
        <v>4219</v>
      </c>
      <c r="C135" s="18">
        <v>45054</v>
      </c>
      <c r="D135" s="27">
        <v>-117</v>
      </c>
      <c r="E135" s="27"/>
      <c r="F135" s="27">
        <v>-117</v>
      </c>
      <c r="G135" s="18">
        <v>45054</v>
      </c>
      <c r="H135" s="1" t="s">
        <v>4198</v>
      </c>
      <c r="I135" s="19">
        <v>1529947</v>
      </c>
      <c r="J135" s="19"/>
      <c r="K135" s="19">
        <v>178761</v>
      </c>
      <c r="L135" s="28">
        <v>45056</v>
      </c>
      <c r="M135" s="1" t="s">
        <v>1213</v>
      </c>
      <c r="P135" s="42">
        <f>VLOOKUP(I135,'ITEM#'!A:D,4,0)</f>
        <v>-39</v>
      </c>
      <c r="Q135" s="11"/>
      <c r="R135" s="13">
        <f t="shared" si="3"/>
        <v>3</v>
      </c>
    </row>
    <row r="136" spans="1:18" x14ac:dyDescent="0.25">
      <c r="A136" s="1" t="s">
        <v>4193</v>
      </c>
      <c r="B136" s="1" t="s">
        <v>4219</v>
      </c>
      <c r="C136" s="18">
        <v>45054</v>
      </c>
      <c r="D136" s="27">
        <v>-64.47</v>
      </c>
      <c r="E136" s="27"/>
      <c r="F136" s="27">
        <v>-64.47</v>
      </c>
      <c r="G136" s="18">
        <v>45054</v>
      </c>
      <c r="H136" s="1" t="s">
        <v>4198</v>
      </c>
      <c r="I136" s="19">
        <v>1585793</v>
      </c>
      <c r="J136" s="19"/>
      <c r="K136" s="19">
        <v>178761</v>
      </c>
      <c r="L136" s="28">
        <v>45056</v>
      </c>
      <c r="M136" s="1" t="s">
        <v>1213</v>
      </c>
      <c r="P136" s="42">
        <f>VLOOKUP(I136,'ITEM#'!A:D,4,0)</f>
        <v>-64.47</v>
      </c>
      <c r="Q136" s="11"/>
      <c r="R136" s="13">
        <f t="shared" si="3"/>
        <v>1</v>
      </c>
    </row>
    <row r="137" spans="1:18" x14ac:dyDescent="0.25">
      <c r="A137" s="1" t="s">
        <v>4193</v>
      </c>
      <c r="B137" s="1" t="s">
        <v>4220</v>
      </c>
      <c r="C137" s="18">
        <v>45054</v>
      </c>
      <c r="D137" s="27">
        <v>-128.94</v>
      </c>
      <c r="E137" s="27">
        <v>0</v>
      </c>
      <c r="F137" s="27">
        <v>-128.94</v>
      </c>
      <c r="G137" s="18">
        <v>45054</v>
      </c>
      <c r="H137" s="1" t="s">
        <v>4199</v>
      </c>
      <c r="I137" s="19">
        <v>1585673</v>
      </c>
      <c r="J137" s="19"/>
      <c r="K137" s="19">
        <v>178761</v>
      </c>
      <c r="L137" s="28">
        <v>45056</v>
      </c>
      <c r="M137" s="1" t="s">
        <v>1213</v>
      </c>
      <c r="P137" s="42">
        <f>VLOOKUP(I137,'ITEM#'!A:D,4,0)</f>
        <v>-64.47</v>
      </c>
      <c r="Q137" s="11"/>
      <c r="R137" s="13">
        <f t="shared" si="3"/>
        <v>2</v>
      </c>
    </row>
    <row r="138" spans="1:18" x14ac:dyDescent="0.25">
      <c r="A138" s="1" t="s">
        <v>4193</v>
      </c>
      <c r="B138" s="1" t="s">
        <v>4221</v>
      </c>
      <c r="C138" s="18">
        <v>45054</v>
      </c>
      <c r="D138" s="27">
        <f>E138+F138</f>
        <v>-77.319999999999993</v>
      </c>
      <c r="E138" s="27">
        <v>-21.02</v>
      </c>
      <c r="F138" s="27">
        <v>-56.3</v>
      </c>
      <c r="G138" s="18">
        <v>45054</v>
      </c>
      <c r="H138" s="1" t="s">
        <v>4200</v>
      </c>
      <c r="I138" s="19">
        <v>1540780</v>
      </c>
      <c r="J138" s="19"/>
      <c r="K138" s="19">
        <v>178761</v>
      </c>
      <c r="L138" s="28">
        <v>45056</v>
      </c>
      <c r="M138" s="1" t="s">
        <v>1213</v>
      </c>
      <c r="P138" s="42">
        <f>VLOOKUP(I138,'ITEM#'!A:D,4,0)</f>
        <v>-28.15</v>
      </c>
      <c r="Q138" s="11"/>
      <c r="R138" s="13">
        <f t="shared" si="3"/>
        <v>2</v>
      </c>
    </row>
    <row r="139" spans="1:18" x14ac:dyDescent="0.25">
      <c r="A139" s="1" t="s">
        <v>4193</v>
      </c>
      <c r="B139" s="1" t="s">
        <v>4221</v>
      </c>
      <c r="C139" s="18">
        <v>45054</v>
      </c>
      <c r="D139" s="27">
        <f>E139+F139</f>
        <v>-88.35</v>
      </c>
      <c r="E139" s="27">
        <v>-11</v>
      </c>
      <c r="F139" s="27">
        <v>-77.349999999999994</v>
      </c>
      <c r="G139" s="18">
        <v>45054</v>
      </c>
      <c r="H139" s="1" t="s">
        <v>4200</v>
      </c>
      <c r="I139" s="19">
        <v>1662420</v>
      </c>
      <c r="J139" s="19"/>
      <c r="K139" s="19">
        <v>178761</v>
      </c>
      <c r="L139" s="28">
        <v>45056</v>
      </c>
      <c r="M139" s="1" t="s">
        <v>1213</v>
      </c>
      <c r="P139" s="42">
        <f>VLOOKUP(I139,'ITEM#'!A:D,4,0)</f>
        <v>-77.349999999999994</v>
      </c>
      <c r="Q139" s="11"/>
      <c r="R139" s="13">
        <f t="shared" si="3"/>
        <v>1</v>
      </c>
    </row>
    <row r="140" spans="1:18" x14ac:dyDescent="0.25">
      <c r="A140" s="1" t="s">
        <v>4193</v>
      </c>
      <c r="B140" s="1" t="s">
        <v>4222</v>
      </c>
      <c r="C140" s="18">
        <v>45054</v>
      </c>
      <c r="D140" s="27">
        <v>-25.55</v>
      </c>
      <c r="E140" s="27">
        <v>0</v>
      </c>
      <c r="F140" s="27">
        <v>-25.55</v>
      </c>
      <c r="G140" s="18">
        <v>45054</v>
      </c>
      <c r="H140" s="1" t="s">
        <v>4201</v>
      </c>
      <c r="I140" s="19">
        <v>1516592</v>
      </c>
      <c r="J140" s="19"/>
      <c r="K140" s="19">
        <v>178761</v>
      </c>
      <c r="L140" s="28">
        <v>45056</v>
      </c>
      <c r="M140" s="1" t="s">
        <v>1213</v>
      </c>
      <c r="P140" s="42">
        <f>VLOOKUP(I140,'ITEM#'!A:D,4,0)</f>
        <v>-25.55</v>
      </c>
      <c r="Q140" s="11"/>
      <c r="R140" s="13">
        <f t="shared" si="3"/>
        <v>1</v>
      </c>
    </row>
    <row r="141" spans="1:18" x14ac:dyDescent="0.25">
      <c r="A141" s="1" t="s">
        <v>4193</v>
      </c>
      <c r="B141" s="1" t="s">
        <v>4223</v>
      </c>
      <c r="C141" s="18">
        <v>45054</v>
      </c>
      <c r="D141" s="27">
        <v>-64.47</v>
      </c>
      <c r="E141" s="27">
        <v>0</v>
      </c>
      <c r="F141" s="27">
        <v>-64.47</v>
      </c>
      <c r="G141" s="18">
        <v>45054</v>
      </c>
      <c r="H141" s="1" t="s">
        <v>4202</v>
      </c>
      <c r="I141" s="19">
        <v>1585793</v>
      </c>
      <c r="J141" s="19"/>
      <c r="K141" s="19">
        <v>178761</v>
      </c>
      <c r="L141" s="28">
        <v>45056</v>
      </c>
      <c r="M141" s="1" t="s">
        <v>1213</v>
      </c>
      <c r="P141" s="42">
        <f>VLOOKUP(I141,'ITEM#'!A:D,4,0)</f>
        <v>-64.47</v>
      </c>
      <c r="Q141" s="11"/>
      <c r="R141" s="13">
        <f t="shared" si="3"/>
        <v>1</v>
      </c>
    </row>
    <row r="142" spans="1:18" x14ac:dyDescent="0.25">
      <c r="A142" s="1" t="s">
        <v>4203</v>
      </c>
      <c r="B142" s="1" t="s">
        <v>4224</v>
      </c>
      <c r="C142" s="18">
        <v>45055</v>
      </c>
      <c r="D142" s="27">
        <v>-88.35</v>
      </c>
      <c r="E142" s="27">
        <v>-11</v>
      </c>
      <c r="F142" s="27">
        <v>-77.349999999999994</v>
      </c>
      <c r="G142" s="18">
        <v>45055</v>
      </c>
      <c r="H142" s="1" t="s">
        <v>4204</v>
      </c>
      <c r="I142" s="19">
        <v>1662420</v>
      </c>
      <c r="J142" s="19"/>
      <c r="K142" s="19">
        <v>178733</v>
      </c>
      <c r="L142" s="28">
        <v>45057</v>
      </c>
      <c r="M142" s="1" t="s">
        <v>1213</v>
      </c>
      <c r="P142" s="42">
        <f>VLOOKUP(I142,'ITEM#'!A:D,4,0)</f>
        <v>-77.349999999999994</v>
      </c>
      <c r="Q142" s="11"/>
      <c r="R142" s="13">
        <f t="shared" si="3"/>
        <v>1</v>
      </c>
    </row>
    <row r="143" spans="1:18" x14ac:dyDescent="0.25">
      <c r="A143" s="1" t="s">
        <v>4203</v>
      </c>
      <c r="B143" s="1" t="s">
        <v>4225</v>
      </c>
      <c r="C143" s="18">
        <v>45055</v>
      </c>
      <c r="D143" s="27">
        <v>-70.62</v>
      </c>
      <c r="E143" s="27">
        <v>0</v>
      </c>
      <c r="F143" s="27">
        <v>-70.62</v>
      </c>
      <c r="G143" s="18">
        <v>45055</v>
      </c>
      <c r="H143" s="1" t="s">
        <v>4205</v>
      </c>
      <c r="I143" s="19">
        <v>1585900</v>
      </c>
      <c r="J143" s="19"/>
      <c r="K143" s="19">
        <v>178733</v>
      </c>
      <c r="L143" s="28">
        <v>45057</v>
      </c>
      <c r="M143" s="1" t="s">
        <v>1213</v>
      </c>
      <c r="P143" s="42">
        <f>VLOOKUP(I143,'ITEM#'!A:D,4,0)</f>
        <v>-70.62</v>
      </c>
      <c r="Q143" s="11"/>
      <c r="R143" s="13">
        <f t="shared" si="3"/>
        <v>1</v>
      </c>
    </row>
    <row r="144" spans="1:18" x14ac:dyDescent="0.25">
      <c r="A144" s="1" t="s">
        <v>4203</v>
      </c>
      <c r="B144" s="1" t="s">
        <v>4226</v>
      </c>
      <c r="C144" s="18">
        <v>45055</v>
      </c>
      <c r="D144" s="27">
        <v>-70.62</v>
      </c>
      <c r="E144" s="27">
        <v>0</v>
      </c>
      <c r="F144" s="27">
        <v>-70.62</v>
      </c>
      <c r="G144" s="18">
        <v>45055</v>
      </c>
      <c r="H144" s="1" t="s">
        <v>4206</v>
      </c>
      <c r="I144" s="19">
        <v>1585799</v>
      </c>
      <c r="J144" s="19"/>
      <c r="K144" s="19">
        <v>178733</v>
      </c>
      <c r="L144" s="28">
        <v>45057</v>
      </c>
      <c r="M144" s="1" t="s">
        <v>1213</v>
      </c>
      <c r="P144" s="42">
        <f>VLOOKUP(I144,'ITEM#'!A:D,4,0)</f>
        <v>-70.62</v>
      </c>
      <c r="Q144" s="11"/>
      <c r="R144" s="13">
        <f t="shared" si="3"/>
        <v>1</v>
      </c>
    </row>
    <row r="145" spans="1:18" x14ac:dyDescent="0.25">
      <c r="A145" s="1" t="s">
        <v>4203</v>
      </c>
      <c r="B145" s="1" t="s">
        <v>4227</v>
      </c>
      <c r="C145" s="18">
        <v>45055</v>
      </c>
      <c r="D145" s="27">
        <v>-38.89</v>
      </c>
      <c r="E145" s="27">
        <v>0</v>
      </c>
      <c r="F145" s="27">
        <v>-38.89</v>
      </c>
      <c r="G145" s="18">
        <v>45055</v>
      </c>
      <c r="H145" s="1" t="s">
        <v>4207</v>
      </c>
      <c r="I145" s="19">
        <v>1704887</v>
      </c>
      <c r="J145" s="19"/>
      <c r="K145" s="19">
        <v>178733</v>
      </c>
      <c r="L145" s="28">
        <v>45057</v>
      </c>
      <c r="M145" s="1" t="s">
        <v>1213</v>
      </c>
      <c r="P145" s="42">
        <f>VLOOKUP(I145,'ITEM#'!A:D,4,0)</f>
        <v>-27.39</v>
      </c>
      <c r="Q145" s="11"/>
      <c r="R145" s="13">
        <f t="shared" si="3"/>
        <v>1.4198612632347571</v>
      </c>
    </row>
    <row r="146" spans="1:18" x14ac:dyDescent="0.25">
      <c r="A146" s="1" t="s">
        <v>4203</v>
      </c>
      <c r="B146" s="1" t="s">
        <v>4228</v>
      </c>
      <c r="C146" s="18">
        <v>45055</v>
      </c>
      <c r="D146" s="27">
        <v>-128.94</v>
      </c>
      <c r="E146" s="27">
        <v>0</v>
      </c>
      <c r="F146" s="27">
        <v>-128.94</v>
      </c>
      <c r="G146" s="18">
        <v>45055</v>
      </c>
      <c r="H146" s="1" t="s">
        <v>4208</v>
      </c>
      <c r="I146" s="19">
        <v>1585793</v>
      </c>
      <c r="J146" s="19"/>
      <c r="K146" s="19">
        <v>178733</v>
      </c>
      <c r="L146" s="28">
        <v>45057</v>
      </c>
      <c r="M146" s="1" t="s">
        <v>1213</v>
      </c>
      <c r="P146" s="42">
        <f>VLOOKUP(I146,'ITEM#'!A:D,4,0)</f>
        <v>-64.47</v>
      </c>
      <c r="Q146" s="11"/>
      <c r="R146" s="13">
        <f t="shared" si="3"/>
        <v>2</v>
      </c>
    </row>
    <row r="147" spans="1:18" x14ac:dyDescent="0.25">
      <c r="A147" s="1" t="s">
        <v>4203</v>
      </c>
      <c r="B147" s="1" t="s">
        <v>4229</v>
      </c>
      <c r="C147" s="18">
        <v>45055</v>
      </c>
      <c r="D147" s="27">
        <v>-272.23</v>
      </c>
      <c r="E147" s="27">
        <v>0</v>
      </c>
      <c r="F147" s="27">
        <v>-272.23</v>
      </c>
      <c r="G147" s="18">
        <v>45055</v>
      </c>
      <c r="H147" s="1" t="s">
        <v>4209</v>
      </c>
      <c r="I147" s="19">
        <v>1704887</v>
      </c>
      <c r="J147" s="19"/>
      <c r="K147" s="19">
        <v>178733</v>
      </c>
      <c r="L147" s="28">
        <v>45057</v>
      </c>
      <c r="M147" s="1" t="s">
        <v>1213</v>
      </c>
      <c r="P147" s="42">
        <f>VLOOKUP(I147,'ITEM#'!A:D,4,0)</f>
        <v>-27.39</v>
      </c>
      <c r="Q147" s="11"/>
      <c r="R147" s="13">
        <f t="shared" si="3"/>
        <v>9.9390288426433013</v>
      </c>
    </row>
    <row r="148" spans="1:18" x14ac:dyDescent="0.25">
      <c r="A148" s="1" t="s">
        <v>4203</v>
      </c>
      <c r="B148" s="1" t="s">
        <v>4230</v>
      </c>
      <c r="C148" s="18">
        <v>45055</v>
      </c>
      <c r="D148" s="27">
        <v>-38.89</v>
      </c>
      <c r="E148" s="27">
        <v>0</v>
      </c>
      <c r="F148" s="27">
        <v>-38.89</v>
      </c>
      <c r="G148" s="18">
        <v>45055</v>
      </c>
      <c r="H148" s="1" t="s">
        <v>4210</v>
      </c>
      <c r="I148" s="19">
        <v>1704887</v>
      </c>
      <c r="J148" s="19"/>
      <c r="K148" s="19">
        <v>178733</v>
      </c>
      <c r="L148" s="28">
        <v>45057</v>
      </c>
      <c r="M148" s="1" t="s">
        <v>1213</v>
      </c>
      <c r="P148" s="42">
        <f>VLOOKUP(I148,'ITEM#'!A:D,4,0)</f>
        <v>-27.39</v>
      </c>
      <c r="Q148" s="11"/>
      <c r="R148" s="13">
        <f t="shared" si="3"/>
        <v>1.4198612632347571</v>
      </c>
    </row>
    <row r="149" spans="1:18" x14ac:dyDescent="0.25">
      <c r="A149" s="1" t="s">
        <v>4203</v>
      </c>
      <c r="B149" s="1" t="s">
        <v>4231</v>
      </c>
      <c r="C149" s="18">
        <v>45055</v>
      </c>
      <c r="D149" s="27">
        <v>-64.47</v>
      </c>
      <c r="E149" s="27">
        <v>0</v>
      </c>
      <c r="F149" s="27">
        <v>-64.47</v>
      </c>
      <c r="G149" s="18">
        <v>45055</v>
      </c>
      <c r="H149" s="1" t="s">
        <v>4211</v>
      </c>
      <c r="I149" s="19">
        <v>1585673</v>
      </c>
      <c r="J149" s="19"/>
      <c r="K149" s="19">
        <v>178733</v>
      </c>
      <c r="L149" s="28">
        <v>45057</v>
      </c>
      <c r="M149" s="1" t="s">
        <v>1213</v>
      </c>
      <c r="P149" s="42">
        <f>VLOOKUP(I149,'ITEM#'!A:D,4,0)</f>
        <v>-64.47</v>
      </c>
      <c r="Q149" s="11"/>
      <c r="R149" s="13">
        <f t="shared" si="3"/>
        <v>1</v>
      </c>
    </row>
    <row r="150" spans="1:18" x14ac:dyDescent="0.25">
      <c r="A150" s="1" t="s">
        <v>4203</v>
      </c>
      <c r="B150" s="1" t="s">
        <v>4232</v>
      </c>
      <c r="C150" s="18">
        <v>45055</v>
      </c>
      <c r="D150" s="27">
        <v>-77.319999999999993</v>
      </c>
      <c r="E150" s="27">
        <v>-21.02</v>
      </c>
      <c r="F150" s="27">
        <v>-56.3</v>
      </c>
      <c r="G150" s="18">
        <v>45055</v>
      </c>
      <c r="H150" s="1" t="s">
        <v>4212</v>
      </c>
      <c r="I150" s="19">
        <v>1540781</v>
      </c>
      <c r="J150" s="19"/>
      <c r="K150" s="19">
        <v>178733</v>
      </c>
      <c r="L150" s="28">
        <v>45057</v>
      </c>
      <c r="M150" s="1" t="s">
        <v>1213</v>
      </c>
      <c r="P150" s="42">
        <f>VLOOKUP(I150,'ITEM#'!A:D,4,0)</f>
        <v>-28.15</v>
      </c>
      <c r="Q150" s="11"/>
      <c r="R150" s="13">
        <f t="shared" si="3"/>
        <v>2</v>
      </c>
    </row>
    <row r="151" spans="1:18" x14ac:dyDescent="0.25">
      <c r="A151" s="1" t="s">
        <v>4203</v>
      </c>
      <c r="B151" s="1" t="s">
        <v>4233</v>
      </c>
      <c r="C151" s="18">
        <v>45055</v>
      </c>
      <c r="D151" s="27">
        <v>-42.7</v>
      </c>
      <c r="E151" s="27">
        <v>-11.1</v>
      </c>
      <c r="F151" s="27">
        <v>-31.6</v>
      </c>
      <c r="G151" s="18">
        <v>45055</v>
      </c>
      <c r="H151" s="1" t="s">
        <v>4213</v>
      </c>
      <c r="I151" s="19">
        <v>1540785</v>
      </c>
      <c r="J151" s="19"/>
      <c r="K151" s="19">
        <v>178733</v>
      </c>
      <c r="L151" s="28">
        <v>45057</v>
      </c>
      <c r="M151" s="1" t="s">
        <v>1213</v>
      </c>
      <c r="P151" s="42">
        <f>VLOOKUP(I151,'ITEM#'!A:D,4,0)</f>
        <v>-31.6</v>
      </c>
      <c r="Q151" s="11"/>
      <c r="R151" s="13">
        <f t="shared" si="3"/>
        <v>1</v>
      </c>
    </row>
    <row r="152" spans="1:18" x14ac:dyDescent="0.25">
      <c r="A152" s="1" t="s">
        <v>4203</v>
      </c>
      <c r="B152" s="1" t="s">
        <v>4234</v>
      </c>
      <c r="C152" s="18">
        <v>45055</v>
      </c>
      <c r="D152" s="27">
        <v>-64.47</v>
      </c>
      <c r="E152" s="27">
        <v>0</v>
      </c>
      <c r="F152" s="27">
        <v>-64.47</v>
      </c>
      <c r="G152" s="18">
        <v>45055</v>
      </c>
      <c r="H152" s="1" t="s">
        <v>4214</v>
      </c>
      <c r="I152" s="19">
        <v>1585673</v>
      </c>
      <c r="J152" s="19"/>
      <c r="K152" s="19">
        <v>178733</v>
      </c>
      <c r="L152" s="28">
        <v>45057</v>
      </c>
      <c r="M152" s="1" t="s">
        <v>1213</v>
      </c>
      <c r="P152" s="42">
        <f>VLOOKUP(I152,'ITEM#'!A:D,4,0)</f>
        <v>-64.47</v>
      </c>
      <c r="Q152" s="11"/>
      <c r="R152" s="13">
        <f t="shared" si="3"/>
        <v>1</v>
      </c>
    </row>
    <row r="153" spans="1:18" x14ac:dyDescent="0.25">
      <c r="A153" s="1" t="s">
        <v>4235</v>
      </c>
      <c r="B153" s="1" t="s">
        <v>4250</v>
      </c>
      <c r="C153" s="18">
        <v>45056</v>
      </c>
      <c r="D153" s="27">
        <v>-38.89</v>
      </c>
      <c r="E153" s="27">
        <v>0</v>
      </c>
      <c r="F153" s="27">
        <v>-38.89</v>
      </c>
      <c r="G153" s="18">
        <v>45056</v>
      </c>
      <c r="H153" s="1" t="s">
        <v>4236</v>
      </c>
      <c r="I153" s="19">
        <v>1704887</v>
      </c>
      <c r="J153" s="19"/>
      <c r="K153" s="19">
        <v>178842</v>
      </c>
      <c r="L153" s="28">
        <v>45058</v>
      </c>
      <c r="M153" s="1" t="s">
        <v>1213</v>
      </c>
      <c r="P153" s="42">
        <f>VLOOKUP(I153,'ITEM#'!A:D,4,0)</f>
        <v>-27.39</v>
      </c>
      <c r="Q153" s="11"/>
      <c r="R153" s="13">
        <f t="shared" si="3"/>
        <v>1.4198612632347571</v>
      </c>
    </row>
    <row r="154" spans="1:18" x14ac:dyDescent="0.25">
      <c r="A154" s="1" t="s">
        <v>4235</v>
      </c>
      <c r="B154" s="1" t="s">
        <v>4251</v>
      </c>
      <c r="C154" s="18">
        <v>45056</v>
      </c>
      <c r="D154" s="27">
        <v>-38.89</v>
      </c>
      <c r="E154" s="27">
        <v>0</v>
      </c>
      <c r="F154" s="27">
        <v>-38.89</v>
      </c>
      <c r="G154" s="18">
        <v>45056</v>
      </c>
      <c r="H154" s="1" t="s">
        <v>4237</v>
      </c>
      <c r="I154" s="19">
        <v>1704887</v>
      </c>
      <c r="J154" s="19"/>
      <c r="K154" s="19">
        <v>178842</v>
      </c>
      <c r="L154" s="28">
        <v>45058</v>
      </c>
      <c r="M154" s="1" t="s">
        <v>1213</v>
      </c>
      <c r="P154" s="42">
        <f>VLOOKUP(I154,'ITEM#'!A:D,4,0)</f>
        <v>-27.39</v>
      </c>
      <c r="Q154" s="11"/>
      <c r="R154" s="13">
        <f t="shared" si="3"/>
        <v>1.4198612632347571</v>
      </c>
    </row>
    <row r="155" spans="1:18" x14ac:dyDescent="0.25">
      <c r="A155" s="1" t="s">
        <v>4235</v>
      </c>
      <c r="B155" s="1" t="s">
        <v>4252</v>
      </c>
      <c r="C155" s="18">
        <v>45056</v>
      </c>
      <c r="D155" s="27">
        <v>-38.89</v>
      </c>
      <c r="E155" s="27">
        <v>0</v>
      </c>
      <c r="F155" s="27">
        <v>-38.89</v>
      </c>
      <c r="G155" s="18">
        <v>45056</v>
      </c>
      <c r="H155" s="1" t="s">
        <v>4238</v>
      </c>
      <c r="I155" s="19">
        <v>1704887</v>
      </c>
      <c r="J155" s="19"/>
      <c r="K155" s="19">
        <v>178842</v>
      </c>
      <c r="L155" s="28">
        <v>45058</v>
      </c>
      <c r="M155" s="1" t="s">
        <v>1213</v>
      </c>
      <c r="P155" s="42">
        <f>VLOOKUP(I155,'ITEM#'!A:D,4,0)</f>
        <v>-27.39</v>
      </c>
      <c r="Q155" s="11"/>
      <c r="R155" s="13">
        <f t="shared" si="3"/>
        <v>1.4198612632347571</v>
      </c>
    </row>
    <row r="156" spans="1:18" x14ac:dyDescent="0.25">
      <c r="A156" s="1" t="s">
        <v>4235</v>
      </c>
      <c r="B156" s="1" t="s">
        <v>4253</v>
      </c>
      <c r="C156" s="18">
        <v>45056</v>
      </c>
      <c r="D156" s="27">
        <v>-39</v>
      </c>
      <c r="E156" s="27">
        <v>0</v>
      </c>
      <c r="F156" s="27">
        <v>-39</v>
      </c>
      <c r="G156" s="18">
        <v>45056</v>
      </c>
      <c r="H156" s="1" t="s">
        <v>4239</v>
      </c>
      <c r="I156" s="19">
        <v>1529947</v>
      </c>
      <c r="J156" s="19"/>
      <c r="K156" s="19">
        <v>178842</v>
      </c>
      <c r="L156" s="28">
        <v>45058</v>
      </c>
      <c r="M156" s="1" t="s">
        <v>1213</v>
      </c>
      <c r="P156" s="42">
        <f>VLOOKUP(I156,'ITEM#'!A:D,4,0)</f>
        <v>-39</v>
      </c>
      <c r="Q156" s="11"/>
      <c r="R156" s="13">
        <f t="shared" si="3"/>
        <v>1</v>
      </c>
    </row>
    <row r="157" spans="1:18" x14ac:dyDescent="0.25">
      <c r="A157" s="1" t="s">
        <v>4235</v>
      </c>
      <c r="B157" s="1" t="s">
        <v>4254</v>
      </c>
      <c r="C157" s="18">
        <v>45056</v>
      </c>
      <c r="D157" s="27">
        <v>-38.89</v>
      </c>
      <c r="E157" s="27">
        <v>0</v>
      </c>
      <c r="F157" s="27">
        <v>-38.89</v>
      </c>
      <c r="G157" s="18">
        <v>45056</v>
      </c>
      <c r="H157" s="1" t="s">
        <v>4240</v>
      </c>
      <c r="I157" s="19">
        <v>1704887</v>
      </c>
      <c r="J157" s="19"/>
      <c r="K157" s="19">
        <v>178842</v>
      </c>
      <c r="L157" s="28">
        <v>45058</v>
      </c>
      <c r="M157" s="1" t="s">
        <v>1213</v>
      </c>
      <c r="P157" s="42">
        <f>VLOOKUP(I157,'ITEM#'!A:D,4,0)</f>
        <v>-27.39</v>
      </c>
      <c r="Q157" s="11"/>
      <c r="R157" s="13">
        <f t="shared" si="3"/>
        <v>1.4198612632347571</v>
      </c>
    </row>
    <row r="158" spans="1:18" x14ac:dyDescent="0.25">
      <c r="A158" s="1" t="s">
        <v>4235</v>
      </c>
      <c r="B158" s="1" t="s">
        <v>4255</v>
      </c>
      <c r="C158" s="18">
        <v>45056</v>
      </c>
      <c r="D158" s="27">
        <v>-38.89</v>
      </c>
      <c r="E158" s="27">
        <v>0</v>
      </c>
      <c r="F158" s="27">
        <v>-38.89</v>
      </c>
      <c r="G158" s="18">
        <v>45056</v>
      </c>
      <c r="H158" s="1" t="s">
        <v>4241</v>
      </c>
      <c r="I158" s="19">
        <v>1704887</v>
      </c>
      <c r="J158" s="19"/>
      <c r="K158" s="19">
        <v>178842</v>
      </c>
      <c r="L158" s="28">
        <v>45058</v>
      </c>
      <c r="M158" s="1" t="s">
        <v>1213</v>
      </c>
      <c r="P158" s="42">
        <f>VLOOKUP(I158,'ITEM#'!A:D,4,0)</f>
        <v>-27.39</v>
      </c>
      <c r="Q158" s="11"/>
      <c r="R158" s="13">
        <f t="shared" si="3"/>
        <v>1.4198612632347571</v>
      </c>
    </row>
    <row r="159" spans="1:18" x14ac:dyDescent="0.25">
      <c r="A159" s="1" t="s">
        <v>4235</v>
      </c>
      <c r="B159" s="1" t="s">
        <v>4256</v>
      </c>
      <c r="C159" s="18">
        <v>45056</v>
      </c>
      <c r="D159" s="27">
        <v>-64.47</v>
      </c>
      <c r="E159" s="27">
        <v>0</v>
      </c>
      <c r="F159" s="27">
        <v>-64.47</v>
      </c>
      <c r="G159" s="18">
        <v>45056</v>
      </c>
      <c r="H159" s="1" t="s">
        <v>4242</v>
      </c>
      <c r="I159" s="19">
        <v>1585673</v>
      </c>
      <c r="J159" s="19"/>
      <c r="K159" s="19">
        <v>178842</v>
      </c>
      <c r="L159" s="28">
        <v>45058</v>
      </c>
      <c r="M159" s="1" t="s">
        <v>1213</v>
      </c>
      <c r="P159" s="42">
        <f>VLOOKUP(I159,'ITEM#'!A:D,4,0)</f>
        <v>-64.47</v>
      </c>
      <c r="Q159" s="11"/>
      <c r="R159" s="13">
        <f t="shared" si="3"/>
        <v>1</v>
      </c>
    </row>
    <row r="160" spans="1:18" x14ac:dyDescent="0.25">
      <c r="A160" s="1" t="s">
        <v>4235</v>
      </c>
      <c r="B160" s="1" t="s">
        <v>4256</v>
      </c>
      <c r="C160" s="18">
        <v>45056</v>
      </c>
      <c r="D160" s="27">
        <v>-64.47</v>
      </c>
      <c r="E160" s="27"/>
      <c r="F160" s="27">
        <v>-64.47</v>
      </c>
      <c r="G160" s="18">
        <v>45056</v>
      </c>
      <c r="H160" s="1" t="s">
        <v>4242</v>
      </c>
      <c r="I160" s="19">
        <v>1585793</v>
      </c>
      <c r="J160" s="19"/>
      <c r="K160" s="19">
        <v>178842</v>
      </c>
      <c r="L160" s="28">
        <v>45058</v>
      </c>
      <c r="M160" s="1" t="s">
        <v>1213</v>
      </c>
      <c r="P160" s="42">
        <f>VLOOKUP(I160,'ITEM#'!A:D,4,0)</f>
        <v>-64.47</v>
      </c>
      <c r="Q160" s="11"/>
      <c r="R160" s="13">
        <f t="shared" si="3"/>
        <v>1</v>
      </c>
    </row>
    <row r="161" spans="1:18" x14ac:dyDescent="0.25">
      <c r="A161" s="1" t="s">
        <v>4235</v>
      </c>
      <c r="B161" s="1" t="s">
        <v>4257</v>
      </c>
      <c r="C161" s="18">
        <v>45056</v>
      </c>
      <c r="D161" s="27">
        <f>E161+F161</f>
        <v>-115.98</v>
      </c>
      <c r="E161" s="27">
        <v>-31.53</v>
      </c>
      <c r="F161" s="27">
        <v>-84.45</v>
      </c>
      <c r="G161" s="18">
        <v>45056</v>
      </c>
      <c r="H161" s="1" t="s">
        <v>4243</v>
      </c>
      <c r="I161" s="19">
        <v>1540783</v>
      </c>
      <c r="J161" s="19"/>
      <c r="K161" s="19">
        <v>178842</v>
      </c>
      <c r="L161" s="28">
        <v>45058</v>
      </c>
      <c r="M161" s="1" t="s">
        <v>1213</v>
      </c>
      <c r="P161" s="42">
        <f>VLOOKUP(I161,'ITEM#'!A:D,4,0)</f>
        <v>-28.15</v>
      </c>
      <c r="Q161" s="11"/>
      <c r="R161" s="13">
        <f t="shared" si="3"/>
        <v>3.0000000000000004</v>
      </c>
    </row>
    <row r="162" spans="1:18" x14ac:dyDescent="0.25">
      <c r="A162" s="1" t="s">
        <v>4235</v>
      </c>
      <c r="B162" s="1" t="s">
        <v>4257</v>
      </c>
      <c r="C162" s="18">
        <v>45056</v>
      </c>
      <c r="D162" s="27">
        <f t="shared" ref="D162:D163" si="4">E162+F162</f>
        <v>-128.1</v>
      </c>
      <c r="E162" s="27">
        <v>-33.299999999999997</v>
      </c>
      <c r="F162" s="27">
        <v>-94.8</v>
      </c>
      <c r="G162" s="18">
        <v>45056</v>
      </c>
      <c r="H162" s="1" t="s">
        <v>4243</v>
      </c>
      <c r="I162" s="19">
        <v>1540787</v>
      </c>
      <c r="J162" s="19"/>
      <c r="K162" s="19">
        <v>178842</v>
      </c>
      <c r="L162" s="28">
        <v>45058</v>
      </c>
      <c r="M162" s="1" t="s">
        <v>1213</v>
      </c>
      <c r="P162" s="42">
        <f>VLOOKUP(I162,'ITEM#'!A:D,4,0)</f>
        <v>-31.6</v>
      </c>
      <c r="Q162" s="11"/>
      <c r="R162" s="13">
        <f t="shared" si="3"/>
        <v>2.9999999999999996</v>
      </c>
    </row>
    <row r="163" spans="1:18" x14ac:dyDescent="0.25">
      <c r="A163" s="1" t="s">
        <v>4235</v>
      </c>
      <c r="B163" s="1" t="s">
        <v>4257</v>
      </c>
      <c r="C163" s="18">
        <v>45056</v>
      </c>
      <c r="D163" s="27">
        <f t="shared" si="4"/>
        <v>-88.35</v>
      </c>
      <c r="E163" s="27">
        <v>-11</v>
      </c>
      <c r="F163" s="27">
        <v>-77.349999999999994</v>
      </c>
      <c r="G163" s="18">
        <v>45056</v>
      </c>
      <c r="H163" s="1" t="s">
        <v>4243</v>
      </c>
      <c r="I163" s="19">
        <v>1662420</v>
      </c>
      <c r="J163" s="19"/>
      <c r="K163" s="19">
        <v>178842</v>
      </c>
      <c r="L163" s="28">
        <v>45058</v>
      </c>
      <c r="M163" s="1" t="s">
        <v>1213</v>
      </c>
      <c r="P163" s="42">
        <f>VLOOKUP(I163,'ITEM#'!A:D,4,0)</f>
        <v>-77.349999999999994</v>
      </c>
      <c r="Q163" s="11"/>
      <c r="R163" s="13">
        <f t="shared" si="3"/>
        <v>1</v>
      </c>
    </row>
    <row r="164" spans="1:18" x14ac:dyDescent="0.25">
      <c r="A164" s="1" t="s">
        <v>4235</v>
      </c>
      <c r="B164" s="1" t="s">
        <v>4258</v>
      </c>
      <c r="C164" s="18">
        <v>45056</v>
      </c>
      <c r="D164" s="27">
        <v>-42.07</v>
      </c>
      <c r="E164" s="27">
        <v>0</v>
      </c>
      <c r="F164" s="27">
        <v>-42.07</v>
      </c>
      <c r="G164" s="18">
        <v>45056</v>
      </c>
      <c r="H164" s="1" t="s">
        <v>4244</v>
      </c>
      <c r="I164" s="19">
        <v>1514691</v>
      </c>
      <c r="J164" s="19"/>
      <c r="K164" s="19">
        <v>178842</v>
      </c>
      <c r="L164" s="28">
        <v>45058</v>
      </c>
      <c r="M164" s="1" t="s">
        <v>1213</v>
      </c>
      <c r="P164" s="42">
        <f>VLOOKUP(I164,'ITEM#'!A:D,4,0)</f>
        <v>-42.07</v>
      </c>
      <c r="Q164" s="11"/>
      <c r="R164" s="13">
        <f t="shared" si="3"/>
        <v>1</v>
      </c>
    </row>
    <row r="165" spans="1:18" x14ac:dyDescent="0.25">
      <c r="A165" s="1" t="s">
        <v>4235</v>
      </c>
      <c r="B165" s="1" t="s">
        <v>4259</v>
      </c>
      <c r="C165" s="18">
        <v>45056</v>
      </c>
      <c r="D165" s="27">
        <v>-42.07</v>
      </c>
      <c r="E165" s="27">
        <v>0</v>
      </c>
      <c r="F165" s="27">
        <v>-42.07</v>
      </c>
      <c r="G165" s="18">
        <v>45056</v>
      </c>
      <c r="H165" s="1" t="s">
        <v>4245</v>
      </c>
      <c r="I165" s="19">
        <v>1514691</v>
      </c>
      <c r="J165" s="19"/>
      <c r="K165" s="19">
        <v>178842</v>
      </c>
      <c r="L165" s="28">
        <v>45058</v>
      </c>
      <c r="M165" s="1" t="s">
        <v>1213</v>
      </c>
      <c r="P165" s="42">
        <f>VLOOKUP(I165,'ITEM#'!A:D,4,0)</f>
        <v>-42.07</v>
      </c>
      <c r="Q165" s="11"/>
      <c r="R165" s="13">
        <f t="shared" si="3"/>
        <v>1</v>
      </c>
    </row>
    <row r="166" spans="1:18" x14ac:dyDescent="0.25">
      <c r="A166" s="1" t="s">
        <v>4235</v>
      </c>
      <c r="B166" s="1" t="s">
        <v>4260</v>
      </c>
      <c r="C166" s="18">
        <v>45056</v>
      </c>
      <c r="D166" s="27">
        <v>-88.35</v>
      </c>
      <c r="E166" s="27">
        <v>-11</v>
      </c>
      <c r="F166" s="27">
        <v>-77.349999999999994</v>
      </c>
      <c r="G166" s="18">
        <v>45056</v>
      </c>
      <c r="H166" s="1" t="s">
        <v>4246</v>
      </c>
      <c r="I166" s="19">
        <v>1662420</v>
      </c>
      <c r="J166" s="19"/>
      <c r="K166" s="19">
        <v>178842</v>
      </c>
      <c r="L166" s="28">
        <v>45058</v>
      </c>
      <c r="M166" s="1" t="s">
        <v>1213</v>
      </c>
      <c r="P166" s="42">
        <f>VLOOKUP(I166,'ITEM#'!A:D,4,0)</f>
        <v>-77.349999999999994</v>
      </c>
      <c r="Q166" s="11"/>
      <c r="R166" s="13">
        <f t="shared" si="3"/>
        <v>1</v>
      </c>
    </row>
    <row r="167" spans="1:18" x14ac:dyDescent="0.25">
      <c r="A167" s="1" t="s">
        <v>4235</v>
      </c>
      <c r="B167" s="1" t="s">
        <v>4261</v>
      </c>
      <c r="C167" s="18">
        <v>45056</v>
      </c>
      <c r="D167" s="27">
        <v>-25.55</v>
      </c>
      <c r="E167" s="27">
        <v>0</v>
      </c>
      <c r="F167" s="27">
        <v>-25.55</v>
      </c>
      <c r="G167" s="18">
        <v>45056</v>
      </c>
      <c r="H167" s="1" t="s">
        <v>4247</v>
      </c>
      <c r="I167" s="19">
        <v>1516592</v>
      </c>
      <c r="J167" s="19"/>
      <c r="K167" s="19">
        <v>178842</v>
      </c>
      <c r="L167" s="28">
        <v>45058</v>
      </c>
      <c r="M167" s="1" t="s">
        <v>1213</v>
      </c>
      <c r="P167" s="42">
        <f>VLOOKUP(I167,'ITEM#'!A:D,4,0)</f>
        <v>-25.55</v>
      </c>
      <c r="Q167" s="11"/>
      <c r="R167" s="13">
        <f t="shared" si="3"/>
        <v>1</v>
      </c>
    </row>
    <row r="168" spans="1:18" x14ac:dyDescent="0.25">
      <c r="A168" s="1" t="s">
        <v>4235</v>
      </c>
      <c r="B168" s="1" t="s">
        <v>4262</v>
      </c>
      <c r="C168" s="18">
        <v>45056</v>
      </c>
      <c r="D168" s="27">
        <v>-64.47</v>
      </c>
      <c r="E168" s="27">
        <v>0</v>
      </c>
      <c r="F168" s="27">
        <v>-64.47</v>
      </c>
      <c r="G168" s="18">
        <v>45056</v>
      </c>
      <c r="H168" s="1" t="s">
        <v>4248</v>
      </c>
      <c r="I168" s="19">
        <v>1585793</v>
      </c>
      <c r="J168" s="19"/>
      <c r="K168" s="19">
        <v>178842</v>
      </c>
      <c r="L168" s="28">
        <v>45058</v>
      </c>
      <c r="M168" s="1" t="s">
        <v>1213</v>
      </c>
      <c r="P168" s="42">
        <f>VLOOKUP(I168,'ITEM#'!A:D,4,0)</f>
        <v>-64.47</v>
      </c>
      <c r="Q168" s="11"/>
      <c r="R168" s="13">
        <f t="shared" si="3"/>
        <v>1</v>
      </c>
    </row>
    <row r="169" spans="1:18" x14ac:dyDescent="0.25">
      <c r="A169" s="1" t="s">
        <v>4235</v>
      </c>
      <c r="B169" s="1" t="s">
        <v>4263</v>
      </c>
      <c r="C169" s="18">
        <v>45056</v>
      </c>
      <c r="D169" s="27">
        <f>E169+F169</f>
        <v>-88.35</v>
      </c>
      <c r="E169" s="27">
        <v>-11</v>
      </c>
      <c r="F169" s="27">
        <v>-77.349999999999994</v>
      </c>
      <c r="G169" s="18">
        <v>45056</v>
      </c>
      <c r="H169" s="1" t="s">
        <v>4249</v>
      </c>
      <c r="I169" s="19">
        <v>1662420</v>
      </c>
      <c r="J169" s="19"/>
      <c r="K169" s="19">
        <v>178842</v>
      </c>
      <c r="L169" s="28">
        <v>45058</v>
      </c>
      <c r="M169" s="1" t="s">
        <v>1213</v>
      </c>
      <c r="P169" s="42">
        <f>VLOOKUP(I169,'ITEM#'!A:D,4,0)</f>
        <v>-77.349999999999994</v>
      </c>
      <c r="Q169" s="11"/>
      <c r="R169" s="13">
        <f t="shared" si="3"/>
        <v>1</v>
      </c>
    </row>
    <row r="170" spans="1:18" x14ac:dyDescent="0.25">
      <c r="A170" s="1" t="s">
        <v>4235</v>
      </c>
      <c r="B170" s="1" t="s">
        <v>4263</v>
      </c>
      <c r="C170" s="18">
        <v>45056</v>
      </c>
      <c r="D170" s="27">
        <f t="shared" ref="D170:D171" si="5">E170+F170</f>
        <v>-97.22</v>
      </c>
      <c r="E170" s="27">
        <v>-11.37</v>
      </c>
      <c r="F170" s="27">
        <v>-85.85</v>
      </c>
      <c r="G170" s="18">
        <v>45056</v>
      </c>
      <c r="H170" s="1" t="s">
        <v>4249</v>
      </c>
      <c r="I170" s="19">
        <v>1662421</v>
      </c>
      <c r="J170" s="19"/>
      <c r="K170" s="19">
        <v>178842</v>
      </c>
      <c r="L170" s="28">
        <v>45058</v>
      </c>
      <c r="M170" s="1" t="s">
        <v>1213</v>
      </c>
      <c r="P170" s="42">
        <f>VLOOKUP(I170,'ITEM#'!A:D,4,0)</f>
        <v>-85.85</v>
      </c>
      <c r="Q170" s="11"/>
      <c r="R170" s="13">
        <f t="shared" si="3"/>
        <v>1</v>
      </c>
    </row>
    <row r="171" spans="1:18" x14ac:dyDescent="0.25">
      <c r="A171" s="1" t="s">
        <v>4235</v>
      </c>
      <c r="B171" s="1" t="s">
        <v>4263</v>
      </c>
      <c r="C171" s="18">
        <v>45056</v>
      </c>
      <c r="D171" s="27">
        <f t="shared" si="5"/>
        <v>-97.22</v>
      </c>
      <c r="E171" s="27">
        <v>-11.37</v>
      </c>
      <c r="F171" s="27">
        <v>-85.85</v>
      </c>
      <c r="G171" s="18">
        <v>45056</v>
      </c>
      <c r="H171" s="1" t="s">
        <v>4249</v>
      </c>
      <c r="I171" s="19">
        <v>1662422</v>
      </c>
      <c r="J171" s="19"/>
      <c r="K171" s="19">
        <v>178842</v>
      </c>
      <c r="L171" s="28">
        <v>45058</v>
      </c>
      <c r="M171" s="1" t="s">
        <v>1213</v>
      </c>
      <c r="P171" s="42">
        <f>VLOOKUP(I171,'ITEM#'!A:D,4,0)</f>
        <v>-85.85</v>
      </c>
      <c r="Q171" s="11"/>
      <c r="R171" s="13">
        <f t="shared" si="3"/>
        <v>1</v>
      </c>
    </row>
    <row r="172" spans="1:18" x14ac:dyDescent="0.25">
      <c r="A172" s="1" t="s">
        <v>4264</v>
      </c>
      <c r="B172" s="1" t="s">
        <v>4284</v>
      </c>
      <c r="C172" s="18">
        <v>45057</v>
      </c>
      <c r="D172" s="27">
        <v>-25.55</v>
      </c>
      <c r="E172" s="27">
        <v>0</v>
      </c>
      <c r="F172" s="27">
        <v>-25.55</v>
      </c>
      <c r="G172" s="18">
        <v>45057</v>
      </c>
      <c r="H172" s="1" t="s">
        <v>4265</v>
      </c>
      <c r="I172" s="19">
        <v>1516592</v>
      </c>
      <c r="J172" s="19"/>
      <c r="K172" s="19">
        <v>179235</v>
      </c>
      <c r="L172" s="28">
        <v>45061</v>
      </c>
      <c r="M172" s="1" t="s">
        <v>1213</v>
      </c>
      <c r="P172" s="42">
        <f>VLOOKUP(I172,'ITEM#'!A:D,4,0)</f>
        <v>-25.55</v>
      </c>
      <c r="Q172" s="11"/>
      <c r="R172" s="13">
        <f t="shared" si="3"/>
        <v>1</v>
      </c>
    </row>
    <row r="173" spans="1:18" x14ac:dyDescent="0.25">
      <c r="A173" s="1" t="s">
        <v>4264</v>
      </c>
      <c r="B173" s="1" t="s">
        <v>4285</v>
      </c>
      <c r="C173" s="18">
        <v>45057</v>
      </c>
      <c r="D173" s="27">
        <v>-38.9</v>
      </c>
      <c r="E173" s="27">
        <v>0</v>
      </c>
      <c r="F173" s="27">
        <v>-38.9</v>
      </c>
      <c r="G173" s="18">
        <v>45057</v>
      </c>
      <c r="H173" s="1" t="s">
        <v>4266</v>
      </c>
      <c r="I173" s="19">
        <v>1704887</v>
      </c>
      <c r="J173" s="19"/>
      <c r="K173" s="19">
        <v>179235</v>
      </c>
      <c r="L173" s="28">
        <v>45061</v>
      </c>
      <c r="M173" s="1" t="s">
        <v>1213</v>
      </c>
      <c r="P173" s="42">
        <f>VLOOKUP(I173,'ITEM#'!A:D,4,0)</f>
        <v>-27.39</v>
      </c>
      <c r="Q173" s="11"/>
      <c r="R173" s="13">
        <f t="shared" si="3"/>
        <v>1.4202263599853961</v>
      </c>
    </row>
    <row r="174" spans="1:18" x14ac:dyDescent="0.25">
      <c r="A174" s="1" t="s">
        <v>4264</v>
      </c>
      <c r="B174" s="1" t="s">
        <v>4286</v>
      </c>
      <c r="C174" s="18">
        <v>45057</v>
      </c>
      <c r="D174" s="27">
        <v>-38.92</v>
      </c>
      <c r="E174" s="27">
        <v>0</v>
      </c>
      <c r="F174" s="27">
        <v>-38.92</v>
      </c>
      <c r="G174" s="18">
        <v>45057</v>
      </c>
      <c r="H174" s="1" t="s">
        <v>4267</v>
      </c>
      <c r="I174" s="19">
        <v>1704887</v>
      </c>
      <c r="J174" s="19"/>
      <c r="K174" s="19">
        <v>179235</v>
      </c>
      <c r="L174" s="28">
        <v>45061</v>
      </c>
      <c r="M174" s="1" t="s">
        <v>1213</v>
      </c>
      <c r="P174" s="42">
        <f>VLOOKUP(I174,'ITEM#'!A:D,4,0)</f>
        <v>-27.39</v>
      </c>
      <c r="Q174" s="11"/>
      <c r="R174" s="13">
        <f t="shared" si="3"/>
        <v>1.4209565534866739</v>
      </c>
    </row>
    <row r="175" spans="1:18" x14ac:dyDescent="0.25">
      <c r="A175" s="1" t="s">
        <v>4264</v>
      </c>
      <c r="B175" s="1" t="s">
        <v>4287</v>
      </c>
      <c r="C175" s="18">
        <v>45057</v>
      </c>
      <c r="D175" s="27">
        <v>-38.89</v>
      </c>
      <c r="E175" s="27">
        <v>0</v>
      </c>
      <c r="F175" s="27">
        <v>-38.89</v>
      </c>
      <c r="G175" s="18">
        <v>45057</v>
      </c>
      <c r="H175" s="1" t="s">
        <v>4268</v>
      </c>
      <c r="I175" s="19">
        <v>1704887</v>
      </c>
      <c r="J175" s="19"/>
      <c r="K175" s="19">
        <v>179235</v>
      </c>
      <c r="L175" s="28">
        <v>45061</v>
      </c>
      <c r="M175" s="1" t="s">
        <v>1213</v>
      </c>
      <c r="P175" s="42">
        <f>VLOOKUP(I175,'ITEM#'!A:D,4,0)</f>
        <v>-27.39</v>
      </c>
      <c r="Q175" s="11"/>
      <c r="R175" s="13">
        <f t="shared" si="3"/>
        <v>1.4198612632347571</v>
      </c>
    </row>
    <row r="176" spans="1:18" x14ac:dyDescent="0.25">
      <c r="A176" s="1" t="s">
        <v>4264</v>
      </c>
      <c r="B176" s="1" t="s">
        <v>4288</v>
      </c>
      <c r="C176" s="18">
        <v>45057</v>
      </c>
      <c r="D176" s="27">
        <v>-77.78</v>
      </c>
      <c r="E176" s="27">
        <v>0</v>
      </c>
      <c r="F176" s="27">
        <v>-77.78</v>
      </c>
      <c r="G176" s="18">
        <v>45057</v>
      </c>
      <c r="H176" s="1" t="s">
        <v>4269</v>
      </c>
      <c r="I176" s="19">
        <v>1704887</v>
      </c>
      <c r="J176" s="19"/>
      <c r="K176" s="19">
        <v>179235</v>
      </c>
      <c r="L176" s="28">
        <v>45061</v>
      </c>
      <c r="M176" s="1" t="s">
        <v>1213</v>
      </c>
      <c r="P176" s="42">
        <f>VLOOKUP(I176,'ITEM#'!A:D,4,0)</f>
        <v>-27.39</v>
      </c>
      <c r="Q176" s="11"/>
      <c r="R176" s="13">
        <f t="shared" si="3"/>
        <v>2.8397225264695143</v>
      </c>
    </row>
    <row r="177" spans="1:18" x14ac:dyDescent="0.25">
      <c r="A177" s="1" t="s">
        <v>4264</v>
      </c>
      <c r="B177" s="1" t="s">
        <v>4289</v>
      </c>
      <c r="C177" s="18">
        <v>45057</v>
      </c>
      <c r="D177" s="27">
        <v>-39</v>
      </c>
      <c r="E177" s="27">
        <v>0</v>
      </c>
      <c r="F177" s="27">
        <v>-39</v>
      </c>
      <c r="G177" s="18">
        <v>45057</v>
      </c>
      <c r="H177" s="1" t="s">
        <v>4270</v>
      </c>
      <c r="I177" s="19">
        <v>1529947</v>
      </c>
      <c r="J177" s="19"/>
      <c r="K177" s="19">
        <v>179235</v>
      </c>
      <c r="L177" s="28">
        <v>45061</v>
      </c>
      <c r="M177" s="1" t="s">
        <v>1213</v>
      </c>
      <c r="P177" s="42">
        <f>VLOOKUP(I177,'ITEM#'!A:D,4,0)</f>
        <v>-39</v>
      </c>
      <c r="Q177" s="11"/>
      <c r="R177" s="13">
        <f t="shared" si="3"/>
        <v>1</v>
      </c>
    </row>
    <row r="178" spans="1:18" x14ac:dyDescent="0.25">
      <c r="A178" s="1" t="s">
        <v>4264</v>
      </c>
      <c r="B178" s="1" t="s">
        <v>4290</v>
      </c>
      <c r="C178" s="18">
        <v>45057</v>
      </c>
      <c r="D178" s="27">
        <v>-70.62</v>
      </c>
      <c r="E178" s="27">
        <v>0</v>
      </c>
      <c r="F178" s="27">
        <v>-70.62</v>
      </c>
      <c r="G178" s="18">
        <v>45057</v>
      </c>
      <c r="H178" s="1" t="s">
        <v>4271</v>
      </c>
      <c r="I178" s="19">
        <v>1585901</v>
      </c>
      <c r="J178" s="19"/>
      <c r="K178" s="19">
        <v>179235</v>
      </c>
      <c r="L178" s="28">
        <v>45061</v>
      </c>
      <c r="M178" s="1" t="s">
        <v>1213</v>
      </c>
      <c r="P178" s="42">
        <f>VLOOKUP(I178,'ITEM#'!A:D,4,0)</f>
        <v>-70.62</v>
      </c>
      <c r="Q178" s="11"/>
      <c r="R178" s="13">
        <f t="shared" si="3"/>
        <v>1</v>
      </c>
    </row>
    <row r="179" spans="1:18" x14ac:dyDescent="0.25">
      <c r="A179" s="1" t="s">
        <v>4264</v>
      </c>
      <c r="B179" s="1" t="s">
        <v>4291</v>
      </c>
      <c r="C179" s="18">
        <v>45057</v>
      </c>
      <c r="D179" s="27">
        <v>-70.62</v>
      </c>
      <c r="E179" s="27">
        <v>0</v>
      </c>
      <c r="F179" s="27">
        <v>-70.62</v>
      </c>
      <c r="G179" s="18">
        <v>45057</v>
      </c>
      <c r="H179" s="1" t="s">
        <v>4272</v>
      </c>
      <c r="I179" s="19">
        <v>1585799</v>
      </c>
      <c r="J179" s="19"/>
      <c r="K179" s="19">
        <v>179235</v>
      </c>
      <c r="L179" s="28">
        <v>45061</v>
      </c>
      <c r="M179" s="1" t="s">
        <v>1213</v>
      </c>
      <c r="P179" s="42">
        <f>VLOOKUP(I179,'ITEM#'!A:D,4,0)</f>
        <v>-70.62</v>
      </c>
      <c r="Q179" s="11"/>
      <c r="R179" s="13">
        <f t="shared" si="3"/>
        <v>1</v>
      </c>
    </row>
    <row r="180" spans="1:18" x14ac:dyDescent="0.25">
      <c r="A180" s="1" t="s">
        <v>4264</v>
      </c>
      <c r="B180" s="1" t="s">
        <v>4292</v>
      </c>
      <c r="C180" s="18">
        <v>45057</v>
      </c>
      <c r="D180" s="27">
        <v>-64.47</v>
      </c>
      <c r="E180" s="27">
        <v>0</v>
      </c>
      <c r="F180" s="27">
        <v>-64.47</v>
      </c>
      <c r="G180" s="18">
        <v>45057</v>
      </c>
      <c r="H180" s="1" t="s">
        <v>4273</v>
      </c>
      <c r="I180" s="19">
        <v>1585797</v>
      </c>
      <c r="J180" s="19"/>
      <c r="K180" s="19">
        <v>179235</v>
      </c>
      <c r="L180" s="28">
        <v>45061</v>
      </c>
      <c r="M180" s="1" t="s">
        <v>1213</v>
      </c>
      <c r="P180" s="42">
        <f>VLOOKUP(I180,'ITEM#'!A:D,4,0)</f>
        <v>-64.47</v>
      </c>
      <c r="Q180" s="11"/>
      <c r="R180" s="13">
        <f t="shared" si="3"/>
        <v>1</v>
      </c>
    </row>
    <row r="181" spans="1:18" x14ac:dyDescent="0.25">
      <c r="A181" s="1" t="s">
        <v>4264</v>
      </c>
      <c r="B181" s="1" t="s">
        <v>4293</v>
      </c>
      <c r="C181" s="18">
        <v>45057</v>
      </c>
      <c r="D181" s="27">
        <v>-39</v>
      </c>
      <c r="E181" s="27">
        <v>0</v>
      </c>
      <c r="F181" s="27">
        <v>-39</v>
      </c>
      <c r="G181" s="18">
        <v>45057</v>
      </c>
      <c r="H181" s="1" t="s">
        <v>4274</v>
      </c>
      <c r="I181" s="19">
        <v>1529946</v>
      </c>
      <c r="J181" s="19"/>
      <c r="K181" s="19">
        <v>179235</v>
      </c>
      <c r="L181" s="28">
        <v>45061</v>
      </c>
      <c r="M181" s="1" t="s">
        <v>1213</v>
      </c>
      <c r="P181" s="42">
        <f>VLOOKUP(I181,'ITEM#'!A:D,4,0)</f>
        <v>-39</v>
      </c>
      <c r="Q181" s="11"/>
      <c r="R181" s="13">
        <f t="shared" si="3"/>
        <v>1</v>
      </c>
    </row>
    <row r="182" spans="1:18" x14ac:dyDescent="0.25">
      <c r="A182" s="1" t="s">
        <v>4264</v>
      </c>
      <c r="B182" s="1" t="s">
        <v>4294</v>
      </c>
      <c r="C182" s="18">
        <v>45057</v>
      </c>
      <c r="D182" s="27">
        <v>-39</v>
      </c>
      <c r="E182" s="27">
        <v>0</v>
      </c>
      <c r="F182" s="27">
        <v>-39</v>
      </c>
      <c r="G182" s="18">
        <v>45057</v>
      </c>
      <c r="H182" s="1" t="s">
        <v>4275</v>
      </c>
      <c r="I182" s="19">
        <v>1529946</v>
      </c>
      <c r="J182" s="19"/>
      <c r="K182" s="19">
        <v>179235</v>
      </c>
      <c r="L182" s="28">
        <v>45061</v>
      </c>
      <c r="M182" s="1" t="s">
        <v>1213</v>
      </c>
      <c r="P182" s="42">
        <f>VLOOKUP(I182,'ITEM#'!A:D,4,0)</f>
        <v>-39</v>
      </c>
      <c r="Q182" s="11"/>
      <c r="R182" s="13">
        <f t="shared" si="3"/>
        <v>1</v>
      </c>
    </row>
    <row r="183" spans="1:18" x14ac:dyDescent="0.25">
      <c r="A183" s="1" t="s">
        <v>4264</v>
      </c>
      <c r="B183" s="1" t="s">
        <v>4295</v>
      </c>
      <c r="C183" s="18">
        <v>45057</v>
      </c>
      <c r="D183" s="27">
        <v>-38.89</v>
      </c>
      <c r="E183" s="27">
        <v>0</v>
      </c>
      <c r="F183" s="27">
        <v>-38.89</v>
      </c>
      <c r="G183" s="18">
        <v>45057</v>
      </c>
      <c r="H183" s="1" t="s">
        <v>4276</v>
      </c>
      <c r="I183" s="19">
        <v>1704887</v>
      </c>
      <c r="J183" s="19"/>
      <c r="K183" s="19">
        <v>179235</v>
      </c>
      <c r="L183" s="28">
        <v>45061</v>
      </c>
      <c r="M183" s="1" t="s">
        <v>1213</v>
      </c>
      <c r="P183" s="42">
        <f>VLOOKUP(I183,'ITEM#'!A:D,4,0)</f>
        <v>-27.39</v>
      </c>
      <c r="Q183" s="11"/>
      <c r="R183" s="13">
        <f t="shared" si="3"/>
        <v>1.4198612632347571</v>
      </c>
    </row>
    <row r="184" spans="1:18" x14ac:dyDescent="0.25">
      <c r="A184" s="1" t="s">
        <v>4264</v>
      </c>
      <c r="B184" s="1" t="s">
        <v>4296</v>
      </c>
      <c r="C184" s="18">
        <v>45057</v>
      </c>
      <c r="D184" s="27">
        <v>-38.89</v>
      </c>
      <c r="E184" s="27">
        <v>0</v>
      </c>
      <c r="F184" s="27">
        <v>-38.89</v>
      </c>
      <c r="G184" s="18">
        <v>45057</v>
      </c>
      <c r="H184" s="1" t="s">
        <v>4277</v>
      </c>
      <c r="I184" s="19">
        <v>1704887</v>
      </c>
      <c r="J184" s="19"/>
      <c r="K184" s="19">
        <v>179235</v>
      </c>
      <c r="L184" s="28">
        <v>45061</v>
      </c>
      <c r="M184" s="1" t="s">
        <v>1213</v>
      </c>
      <c r="P184" s="42">
        <f>VLOOKUP(I184,'ITEM#'!A:D,4,0)</f>
        <v>-27.39</v>
      </c>
      <c r="Q184" s="11"/>
      <c r="R184" s="13">
        <f t="shared" si="3"/>
        <v>1.4198612632347571</v>
      </c>
    </row>
    <row r="185" spans="1:18" x14ac:dyDescent="0.25">
      <c r="A185" s="1" t="s">
        <v>4264</v>
      </c>
      <c r="B185" s="1" t="s">
        <v>4297</v>
      </c>
      <c r="C185" s="18">
        <v>45057</v>
      </c>
      <c r="D185" s="27">
        <v>-25.55</v>
      </c>
      <c r="E185" s="27">
        <v>0</v>
      </c>
      <c r="F185" s="27">
        <v>-25.55</v>
      </c>
      <c r="G185" s="18">
        <v>45057</v>
      </c>
      <c r="H185" s="1" t="s">
        <v>4278</v>
      </c>
      <c r="I185" s="19">
        <v>1516592</v>
      </c>
      <c r="J185" s="19"/>
      <c r="K185" s="19">
        <v>179235</v>
      </c>
      <c r="L185" s="28">
        <v>45061</v>
      </c>
      <c r="M185" s="1" t="s">
        <v>1213</v>
      </c>
      <c r="P185" s="42">
        <f>VLOOKUP(I185,'ITEM#'!A:D,4,0)</f>
        <v>-25.55</v>
      </c>
      <c r="Q185" s="11"/>
      <c r="R185" s="13">
        <f t="shared" si="3"/>
        <v>1</v>
      </c>
    </row>
    <row r="186" spans="1:18" x14ac:dyDescent="0.25">
      <c r="A186" s="1" t="s">
        <v>4264</v>
      </c>
      <c r="B186" s="1" t="s">
        <v>4297</v>
      </c>
      <c r="C186" s="18">
        <v>45057</v>
      </c>
      <c r="D186" s="27">
        <v>-25.55</v>
      </c>
      <c r="E186" s="27">
        <v>0</v>
      </c>
      <c r="F186" s="27">
        <v>-25.55</v>
      </c>
      <c r="G186" s="18">
        <v>45057</v>
      </c>
      <c r="H186" s="1" t="s">
        <v>4278</v>
      </c>
      <c r="I186" s="19">
        <v>1516597</v>
      </c>
      <c r="J186" s="19"/>
      <c r="K186" s="19">
        <v>179235</v>
      </c>
      <c r="L186" s="28">
        <v>45061</v>
      </c>
      <c r="M186" s="1" t="s">
        <v>1213</v>
      </c>
      <c r="P186" s="42">
        <f>VLOOKUP(I186,'ITEM#'!A:D,4,0)</f>
        <v>-25.55</v>
      </c>
      <c r="Q186" s="11"/>
      <c r="R186" s="13">
        <f t="shared" si="3"/>
        <v>1</v>
      </c>
    </row>
    <row r="187" spans="1:18" x14ac:dyDescent="0.25">
      <c r="A187" s="1" t="s">
        <v>4264</v>
      </c>
      <c r="B187" s="1" t="s">
        <v>4297</v>
      </c>
      <c r="C187" s="18">
        <v>45057</v>
      </c>
      <c r="D187" s="27">
        <v>-22.78</v>
      </c>
      <c r="E187" s="27">
        <v>0</v>
      </c>
      <c r="F187" s="27">
        <v>-22.78</v>
      </c>
      <c r="G187" s="18">
        <v>45057</v>
      </c>
      <c r="H187" s="1" t="s">
        <v>4278</v>
      </c>
      <c r="I187" s="19">
        <v>1529944</v>
      </c>
      <c r="J187" s="19"/>
      <c r="K187" s="19">
        <v>179235</v>
      </c>
      <c r="L187" s="28">
        <v>45061</v>
      </c>
      <c r="M187" s="1" t="s">
        <v>1213</v>
      </c>
      <c r="P187" s="42">
        <f>VLOOKUP(I187,'ITEM#'!A:D,4,0)</f>
        <v>-22.78</v>
      </c>
      <c r="Q187" s="11"/>
      <c r="R187" s="13">
        <f t="shared" si="3"/>
        <v>1</v>
      </c>
    </row>
    <row r="188" spans="1:18" x14ac:dyDescent="0.25">
      <c r="A188" s="1" t="s">
        <v>4264</v>
      </c>
      <c r="B188" s="1" t="s">
        <v>4297</v>
      </c>
      <c r="C188" s="18">
        <v>45057</v>
      </c>
      <c r="D188" s="27">
        <v>-39</v>
      </c>
      <c r="E188" s="27">
        <v>0</v>
      </c>
      <c r="F188" s="27">
        <v>-39</v>
      </c>
      <c r="G188" s="18">
        <v>45057</v>
      </c>
      <c r="H188" s="1" t="s">
        <v>4278</v>
      </c>
      <c r="I188" s="19">
        <v>1529946</v>
      </c>
      <c r="J188" s="19"/>
      <c r="K188" s="19">
        <v>179235</v>
      </c>
      <c r="L188" s="28">
        <v>45061</v>
      </c>
      <c r="M188" s="1" t="s">
        <v>1213</v>
      </c>
      <c r="P188" s="42">
        <f>VLOOKUP(I188,'ITEM#'!A:D,4,0)</f>
        <v>-39</v>
      </c>
      <c r="Q188" s="11"/>
      <c r="R188" s="13">
        <f t="shared" si="3"/>
        <v>1</v>
      </c>
    </row>
    <row r="189" spans="1:18" x14ac:dyDescent="0.25">
      <c r="A189" s="1" t="s">
        <v>4264</v>
      </c>
      <c r="B189" s="1" t="s">
        <v>4297</v>
      </c>
      <c r="C189" s="18">
        <v>45057</v>
      </c>
      <c r="D189" s="27">
        <v>-128.94</v>
      </c>
      <c r="E189" s="27">
        <v>0</v>
      </c>
      <c r="F189" s="27">
        <v>-128.94</v>
      </c>
      <c r="G189" s="18">
        <v>45057</v>
      </c>
      <c r="H189" s="1" t="s">
        <v>4278</v>
      </c>
      <c r="I189" s="19">
        <v>1585673</v>
      </c>
      <c r="J189" s="19"/>
      <c r="K189" s="19">
        <v>179235</v>
      </c>
      <c r="L189" s="28">
        <v>45061</v>
      </c>
      <c r="M189" s="1" t="s">
        <v>1213</v>
      </c>
      <c r="P189" s="42">
        <f>VLOOKUP(I189,'ITEM#'!A:D,4,0)</f>
        <v>-64.47</v>
      </c>
      <c r="Q189" s="11"/>
      <c r="R189" s="13">
        <f t="shared" si="3"/>
        <v>2</v>
      </c>
    </row>
    <row r="190" spans="1:18" x14ac:dyDescent="0.25">
      <c r="A190" s="1" t="s">
        <v>4264</v>
      </c>
      <c r="B190" s="1" t="s">
        <v>4297</v>
      </c>
      <c r="C190" s="18">
        <v>45057</v>
      </c>
      <c r="D190" s="27">
        <v>-70.62</v>
      </c>
      <c r="E190" s="27">
        <v>0</v>
      </c>
      <c r="F190" s="27">
        <v>-70.62</v>
      </c>
      <c r="G190" s="18">
        <v>45057</v>
      </c>
      <c r="H190" s="1" t="s">
        <v>4278</v>
      </c>
      <c r="I190" s="19">
        <v>1585901</v>
      </c>
      <c r="J190" s="19"/>
      <c r="K190" s="19">
        <v>179235</v>
      </c>
      <c r="L190" s="28">
        <v>45061</v>
      </c>
      <c r="M190" s="1" t="s">
        <v>1213</v>
      </c>
      <c r="P190" s="42">
        <f>VLOOKUP(I190,'ITEM#'!A:D,4,0)</f>
        <v>-70.62</v>
      </c>
      <c r="Q190" s="11"/>
      <c r="R190" s="13">
        <f t="shared" si="3"/>
        <v>1</v>
      </c>
    </row>
    <row r="191" spans="1:18" x14ac:dyDescent="0.25">
      <c r="A191" s="1" t="s">
        <v>4264</v>
      </c>
      <c r="B191" s="1" t="s">
        <v>4298</v>
      </c>
      <c r="C191" s="18">
        <v>45057</v>
      </c>
      <c r="D191" s="27">
        <v>-22.78</v>
      </c>
      <c r="E191" s="27">
        <v>0</v>
      </c>
      <c r="F191" s="27">
        <v>-22.78</v>
      </c>
      <c r="G191" s="18">
        <v>45057</v>
      </c>
      <c r="H191" s="1" t="s">
        <v>4279</v>
      </c>
      <c r="I191" s="19">
        <v>1529939</v>
      </c>
      <c r="J191" s="19"/>
      <c r="K191" s="19">
        <v>179235</v>
      </c>
      <c r="L191" s="28">
        <v>45061</v>
      </c>
      <c r="M191" s="1" t="s">
        <v>1213</v>
      </c>
      <c r="P191" s="42">
        <f>VLOOKUP(I191,'ITEM#'!A:D,4,0)</f>
        <v>-22.78</v>
      </c>
      <c r="Q191" s="11"/>
      <c r="R191" s="13">
        <f t="shared" si="3"/>
        <v>1</v>
      </c>
    </row>
    <row r="192" spans="1:18" x14ac:dyDescent="0.25">
      <c r="A192" s="1" t="s">
        <v>4264</v>
      </c>
      <c r="B192" s="1" t="s">
        <v>4299</v>
      </c>
      <c r="C192" s="18">
        <v>45057</v>
      </c>
      <c r="D192" s="27">
        <v>-38.89</v>
      </c>
      <c r="E192" s="27">
        <v>0</v>
      </c>
      <c r="F192" s="27">
        <v>-38.89</v>
      </c>
      <c r="G192" s="18">
        <v>45057</v>
      </c>
      <c r="H192" s="1" t="s">
        <v>4280</v>
      </c>
      <c r="I192" s="19">
        <v>1704887</v>
      </c>
      <c r="J192" s="19"/>
      <c r="K192" s="19">
        <v>179235</v>
      </c>
      <c r="L192" s="28">
        <v>45061</v>
      </c>
      <c r="M192" s="1" t="s">
        <v>1213</v>
      </c>
      <c r="P192" s="42">
        <f>VLOOKUP(I192,'ITEM#'!A:D,4,0)</f>
        <v>-27.39</v>
      </c>
      <c r="Q192" s="11"/>
      <c r="R192" s="13">
        <f t="shared" si="3"/>
        <v>1.4198612632347571</v>
      </c>
    </row>
    <row r="193" spans="1:18" x14ac:dyDescent="0.25">
      <c r="A193" s="1" t="s">
        <v>4264</v>
      </c>
      <c r="B193" s="1" t="s">
        <v>4300</v>
      </c>
      <c r="C193" s="18">
        <v>45057</v>
      </c>
      <c r="D193" s="27">
        <f>E193+F193</f>
        <v>-88.35</v>
      </c>
      <c r="E193" s="27">
        <v>-11</v>
      </c>
      <c r="F193" s="27">
        <v>-77.349999999999994</v>
      </c>
      <c r="G193" s="18">
        <v>45057</v>
      </c>
      <c r="H193" s="1" t="s">
        <v>4281</v>
      </c>
      <c r="I193" s="19">
        <v>1662420</v>
      </c>
      <c r="J193" s="19"/>
      <c r="K193" s="19">
        <v>179235</v>
      </c>
      <c r="L193" s="28">
        <v>45061</v>
      </c>
      <c r="M193" s="1" t="s">
        <v>1213</v>
      </c>
      <c r="P193" s="42">
        <f>VLOOKUP(I193,'ITEM#'!A:D,4,0)</f>
        <v>-77.349999999999994</v>
      </c>
      <c r="Q193" s="11"/>
      <c r="R193" s="13">
        <f t="shared" si="3"/>
        <v>1</v>
      </c>
    </row>
    <row r="194" spans="1:18" x14ac:dyDescent="0.25">
      <c r="A194" s="1" t="s">
        <v>4264</v>
      </c>
      <c r="B194" s="1" t="s">
        <v>4300</v>
      </c>
      <c r="C194" s="18">
        <v>45057</v>
      </c>
      <c r="D194" s="27">
        <f>E194+F194</f>
        <v>-97.22</v>
      </c>
      <c r="E194" s="27">
        <v>-11.37</v>
      </c>
      <c r="F194" s="27">
        <v>-85.85</v>
      </c>
      <c r="G194" s="18">
        <v>45057</v>
      </c>
      <c r="H194" s="1" t="s">
        <v>4281</v>
      </c>
      <c r="I194" s="19">
        <v>1662422</v>
      </c>
      <c r="J194" s="19"/>
      <c r="K194" s="19">
        <v>179235</v>
      </c>
      <c r="L194" s="28">
        <v>45061</v>
      </c>
      <c r="M194" s="1" t="s">
        <v>1213</v>
      </c>
      <c r="P194" s="42">
        <f>VLOOKUP(I194,'ITEM#'!A:D,4,0)</f>
        <v>-85.85</v>
      </c>
      <c r="Q194" s="11"/>
      <c r="R194" s="13">
        <f t="shared" si="3"/>
        <v>1</v>
      </c>
    </row>
    <row r="195" spans="1:18" x14ac:dyDescent="0.25">
      <c r="A195" s="1" t="s">
        <v>4264</v>
      </c>
      <c r="B195" s="1" t="s">
        <v>4301</v>
      </c>
      <c r="C195" s="18">
        <v>45057</v>
      </c>
      <c r="D195" s="27">
        <v>-70.62</v>
      </c>
      <c r="E195" s="27">
        <v>0</v>
      </c>
      <c r="F195" s="27">
        <v>-70.62</v>
      </c>
      <c r="G195" s="18">
        <v>45057</v>
      </c>
      <c r="H195" s="1" t="s">
        <v>4282</v>
      </c>
      <c r="I195" s="19">
        <v>1585900</v>
      </c>
      <c r="J195" s="19"/>
      <c r="K195" s="19">
        <v>179235</v>
      </c>
      <c r="L195" s="28">
        <v>45061</v>
      </c>
      <c r="M195" s="1" t="s">
        <v>1213</v>
      </c>
      <c r="P195" s="42">
        <f>VLOOKUP(I195,'ITEM#'!A:D,4,0)</f>
        <v>-70.62</v>
      </c>
      <c r="Q195" s="11"/>
      <c r="R195" s="13">
        <f t="shared" ref="R195:R258" si="6">F195/P195</f>
        <v>1</v>
      </c>
    </row>
    <row r="196" spans="1:18" x14ac:dyDescent="0.25">
      <c r="A196" s="1" t="s">
        <v>4264</v>
      </c>
      <c r="B196" s="1" t="s">
        <v>4302</v>
      </c>
      <c r="C196" s="18">
        <v>45057</v>
      </c>
      <c r="D196" s="27">
        <v>-85.4</v>
      </c>
      <c r="E196" s="27">
        <v>-22.2</v>
      </c>
      <c r="F196" s="27">
        <v>-63.2</v>
      </c>
      <c r="G196" s="18">
        <v>45057</v>
      </c>
      <c r="H196" s="1" t="s">
        <v>4283</v>
      </c>
      <c r="I196" s="19">
        <v>1540784</v>
      </c>
      <c r="J196" s="19"/>
      <c r="K196" s="19">
        <v>179235</v>
      </c>
      <c r="L196" s="28">
        <v>45061</v>
      </c>
      <c r="M196" s="1" t="s">
        <v>1213</v>
      </c>
      <c r="P196" s="42">
        <f>VLOOKUP(I196,'ITEM#'!A:D,4,0)</f>
        <v>-31.6</v>
      </c>
      <c r="Q196" s="11"/>
      <c r="R196" s="13">
        <f t="shared" si="6"/>
        <v>2</v>
      </c>
    </row>
    <row r="197" spans="1:18" x14ac:dyDescent="0.25">
      <c r="A197" s="1" t="s">
        <v>4303</v>
      </c>
      <c r="B197" s="1" t="s">
        <v>4322</v>
      </c>
      <c r="C197" s="18">
        <v>45059</v>
      </c>
      <c r="D197" s="27">
        <v>-38.92</v>
      </c>
      <c r="E197" s="27">
        <v>0</v>
      </c>
      <c r="F197" s="27">
        <v>-38.92</v>
      </c>
      <c r="G197" s="18">
        <v>45059</v>
      </c>
      <c r="H197" s="1" t="s">
        <v>4304</v>
      </c>
      <c r="I197" s="19">
        <v>1704887</v>
      </c>
      <c r="J197" s="19"/>
      <c r="K197" s="19">
        <v>179275</v>
      </c>
      <c r="L197" s="28">
        <v>45062</v>
      </c>
      <c r="M197" s="1" t="s">
        <v>1213</v>
      </c>
      <c r="P197" s="42">
        <f>VLOOKUP(I197,'ITEM#'!A:D,4,0)</f>
        <v>-27.39</v>
      </c>
      <c r="Q197" s="11"/>
      <c r="R197" s="13">
        <f t="shared" si="6"/>
        <v>1.4209565534866739</v>
      </c>
    </row>
    <row r="198" spans="1:18" x14ac:dyDescent="0.25">
      <c r="A198" s="1" t="s">
        <v>4303</v>
      </c>
      <c r="B198" s="1" t="s">
        <v>4323</v>
      </c>
      <c r="C198" s="18">
        <v>45060</v>
      </c>
      <c r="D198" s="27">
        <v>-70.62</v>
      </c>
      <c r="E198" s="27">
        <v>0</v>
      </c>
      <c r="F198" s="27">
        <v>-70.62</v>
      </c>
      <c r="G198" s="18">
        <v>45060</v>
      </c>
      <c r="H198" s="1" t="s">
        <v>4305</v>
      </c>
      <c r="I198" s="19">
        <v>1585798</v>
      </c>
      <c r="J198" s="19"/>
      <c r="K198" s="19">
        <v>179275</v>
      </c>
      <c r="L198" s="28">
        <v>45062</v>
      </c>
      <c r="M198" s="1" t="s">
        <v>1213</v>
      </c>
      <c r="P198" s="42">
        <f>VLOOKUP(I198,'ITEM#'!A:D,4,0)</f>
        <v>-70.62</v>
      </c>
      <c r="Q198" s="11"/>
      <c r="R198" s="13">
        <f t="shared" si="6"/>
        <v>1</v>
      </c>
    </row>
    <row r="199" spans="1:18" x14ac:dyDescent="0.25">
      <c r="A199" s="1" t="s">
        <v>4303</v>
      </c>
      <c r="B199" s="1" t="s">
        <v>4324</v>
      </c>
      <c r="C199" s="18">
        <v>45059</v>
      </c>
      <c r="D199" s="27">
        <v>-25.55</v>
      </c>
      <c r="E199" s="27">
        <v>0</v>
      </c>
      <c r="F199" s="27">
        <v>-25.55</v>
      </c>
      <c r="G199" s="18">
        <v>45059</v>
      </c>
      <c r="H199" s="1" t="s">
        <v>4306</v>
      </c>
      <c r="I199" s="19">
        <v>1516592</v>
      </c>
      <c r="J199" s="19"/>
      <c r="K199" s="19">
        <v>179275</v>
      </c>
      <c r="L199" s="28">
        <v>45062</v>
      </c>
      <c r="M199" s="1" t="s">
        <v>1213</v>
      </c>
      <c r="P199" s="42">
        <f>VLOOKUP(I199,'ITEM#'!A:D,4,0)</f>
        <v>-25.55</v>
      </c>
      <c r="Q199" s="11"/>
      <c r="R199" s="13">
        <f t="shared" si="6"/>
        <v>1</v>
      </c>
    </row>
    <row r="200" spans="1:18" x14ac:dyDescent="0.25">
      <c r="A200" s="1" t="s">
        <v>4303</v>
      </c>
      <c r="B200" s="1" t="s">
        <v>4325</v>
      </c>
      <c r="C200" s="18">
        <v>45059</v>
      </c>
      <c r="D200" s="27">
        <v>-38.89</v>
      </c>
      <c r="E200" s="27">
        <v>0</v>
      </c>
      <c r="F200" s="27">
        <v>-38.89</v>
      </c>
      <c r="G200" s="18">
        <v>45059</v>
      </c>
      <c r="H200" s="1" t="s">
        <v>4307</v>
      </c>
      <c r="I200" s="19">
        <v>1704887</v>
      </c>
      <c r="J200" s="19"/>
      <c r="K200" s="19">
        <v>179275</v>
      </c>
      <c r="L200" s="28">
        <v>45062</v>
      </c>
      <c r="M200" s="1" t="s">
        <v>1213</v>
      </c>
      <c r="P200" s="42">
        <f>VLOOKUP(I200,'ITEM#'!A:D,4,0)</f>
        <v>-27.39</v>
      </c>
      <c r="Q200" s="11"/>
      <c r="R200" s="13">
        <f t="shared" si="6"/>
        <v>1.4198612632347571</v>
      </c>
    </row>
    <row r="201" spans="1:18" x14ac:dyDescent="0.25">
      <c r="A201" s="1" t="s">
        <v>4303</v>
      </c>
      <c r="B201" s="1" t="s">
        <v>4326</v>
      </c>
      <c r="C201" s="18">
        <v>45059</v>
      </c>
      <c r="D201" s="27">
        <v>-38.89</v>
      </c>
      <c r="E201" s="27">
        <v>0</v>
      </c>
      <c r="F201" s="27">
        <v>-38.89</v>
      </c>
      <c r="G201" s="18">
        <v>45059</v>
      </c>
      <c r="H201" s="1" t="s">
        <v>4308</v>
      </c>
      <c r="I201" s="19">
        <v>1704887</v>
      </c>
      <c r="J201" s="19"/>
      <c r="K201" s="19">
        <v>179275</v>
      </c>
      <c r="L201" s="28">
        <v>45062</v>
      </c>
      <c r="M201" s="1" t="s">
        <v>1213</v>
      </c>
      <c r="P201" s="42">
        <f>VLOOKUP(I201,'ITEM#'!A:D,4,0)</f>
        <v>-27.39</v>
      </c>
      <c r="Q201" s="11"/>
      <c r="R201" s="13">
        <f t="shared" si="6"/>
        <v>1.4198612632347571</v>
      </c>
    </row>
    <row r="202" spans="1:18" x14ac:dyDescent="0.25">
      <c r="A202" s="1" t="s">
        <v>4303</v>
      </c>
      <c r="B202" s="1" t="s">
        <v>4327</v>
      </c>
      <c r="C202" s="18">
        <v>45060</v>
      </c>
      <c r="D202" s="27">
        <v>-38.89</v>
      </c>
      <c r="E202" s="27">
        <v>0</v>
      </c>
      <c r="F202" s="27">
        <v>-38.89</v>
      </c>
      <c r="G202" s="18">
        <v>45060</v>
      </c>
      <c r="H202" s="1" t="s">
        <v>4309</v>
      </c>
      <c r="I202" s="19">
        <v>1704887</v>
      </c>
      <c r="J202" s="19"/>
      <c r="K202" s="19">
        <v>179275</v>
      </c>
      <c r="L202" s="28">
        <v>45062</v>
      </c>
      <c r="M202" s="1" t="s">
        <v>1213</v>
      </c>
      <c r="P202" s="42">
        <f>VLOOKUP(I202,'ITEM#'!A:D,4,0)</f>
        <v>-27.39</v>
      </c>
      <c r="Q202" s="11"/>
      <c r="R202" s="13">
        <f t="shared" si="6"/>
        <v>1.4198612632347571</v>
      </c>
    </row>
    <row r="203" spans="1:18" x14ac:dyDescent="0.25">
      <c r="A203" s="1" t="s">
        <v>4303</v>
      </c>
      <c r="B203" s="1" t="s">
        <v>4328</v>
      </c>
      <c r="C203" s="18">
        <v>45060</v>
      </c>
      <c r="D203" s="27">
        <v>-38.92</v>
      </c>
      <c r="E203" s="27">
        <v>0</v>
      </c>
      <c r="F203" s="27">
        <v>-38.92</v>
      </c>
      <c r="G203" s="18">
        <v>45060</v>
      </c>
      <c r="H203" s="1" t="s">
        <v>4310</v>
      </c>
      <c r="I203" s="19">
        <v>1704887</v>
      </c>
      <c r="J203" s="19"/>
      <c r="K203" s="19">
        <v>179275</v>
      </c>
      <c r="L203" s="28">
        <v>45062</v>
      </c>
      <c r="M203" s="1" t="s">
        <v>1213</v>
      </c>
      <c r="P203" s="42">
        <f>VLOOKUP(I203,'ITEM#'!A:D,4,0)</f>
        <v>-27.39</v>
      </c>
      <c r="Q203" s="11"/>
      <c r="R203" s="13">
        <f t="shared" si="6"/>
        <v>1.4209565534866739</v>
      </c>
    </row>
    <row r="204" spans="1:18" x14ac:dyDescent="0.25">
      <c r="A204" s="1" t="s">
        <v>4303</v>
      </c>
      <c r="B204" s="1" t="s">
        <v>4329</v>
      </c>
      <c r="C204" s="18">
        <v>45059</v>
      </c>
      <c r="D204" s="27">
        <v>-38.89</v>
      </c>
      <c r="E204" s="27">
        <v>0</v>
      </c>
      <c r="F204" s="27">
        <v>-38.89</v>
      </c>
      <c r="G204" s="18">
        <v>45059</v>
      </c>
      <c r="H204" s="1" t="s">
        <v>4311</v>
      </c>
      <c r="I204" s="19">
        <v>1704887</v>
      </c>
      <c r="J204" s="19"/>
      <c r="K204" s="19">
        <v>179275</v>
      </c>
      <c r="L204" s="28">
        <v>45062</v>
      </c>
      <c r="M204" s="1" t="s">
        <v>1213</v>
      </c>
      <c r="P204" s="42">
        <f>VLOOKUP(I204,'ITEM#'!A:D,4,0)</f>
        <v>-27.39</v>
      </c>
      <c r="Q204" s="11"/>
      <c r="R204" s="13">
        <f t="shared" si="6"/>
        <v>1.4198612632347571</v>
      </c>
    </row>
    <row r="205" spans="1:18" x14ac:dyDescent="0.25">
      <c r="A205" s="1" t="s">
        <v>4303</v>
      </c>
      <c r="B205" s="1" t="s">
        <v>4330</v>
      </c>
      <c r="C205" s="18">
        <v>45059</v>
      </c>
      <c r="D205" s="27">
        <v>-38.89</v>
      </c>
      <c r="E205" s="27">
        <v>0</v>
      </c>
      <c r="F205" s="27">
        <v>-38.89</v>
      </c>
      <c r="G205" s="18">
        <v>45059</v>
      </c>
      <c r="H205" s="1" t="s">
        <v>4312</v>
      </c>
      <c r="I205" s="19">
        <v>1704887</v>
      </c>
      <c r="J205" s="19"/>
      <c r="K205" s="19">
        <v>179275</v>
      </c>
      <c r="L205" s="28">
        <v>45062</v>
      </c>
      <c r="M205" s="1" t="s">
        <v>1213</v>
      </c>
      <c r="P205" s="42">
        <f>VLOOKUP(I205,'ITEM#'!A:D,4,0)</f>
        <v>-27.39</v>
      </c>
      <c r="Q205" s="11"/>
      <c r="R205" s="13">
        <f t="shared" si="6"/>
        <v>1.4198612632347571</v>
      </c>
    </row>
    <row r="206" spans="1:18" x14ac:dyDescent="0.25">
      <c r="A206" s="1" t="s">
        <v>4303</v>
      </c>
      <c r="B206" s="1" t="s">
        <v>4331</v>
      </c>
      <c r="C206" s="18">
        <v>45060</v>
      </c>
      <c r="D206" s="27">
        <v>-77.78</v>
      </c>
      <c r="E206" s="27">
        <v>0</v>
      </c>
      <c r="F206" s="27">
        <v>-77.78</v>
      </c>
      <c r="G206" s="18">
        <v>45060</v>
      </c>
      <c r="H206" s="1" t="s">
        <v>4313</v>
      </c>
      <c r="I206" s="19">
        <v>1704887</v>
      </c>
      <c r="J206" s="19"/>
      <c r="K206" s="19">
        <v>179275</v>
      </c>
      <c r="L206" s="28">
        <v>45062</v>
      </c>
      <c r="M206" s="1" t="s">
        <v>1213</v>
      </c>
      <c r="P206" s="42">
        <f>VLOOKUP(I206,'ITEM#'!A:D,4,0)</f>
        <v>-27.39</v>
      </c>
      <c r="Q206" s="11"/>
      <c r="R206" s="13">
        <f t="shared" si="6"/>
        <v>2.8397225264695143</v>
      </c>
    </row>
    <row r="207" spans="1:18" x14ac:dyDescent="0.25">
      <c r="A207" s="1" t="s">
        <v>4303</v>
      </c>
      <c r="B207" s="1" t="s">
        <v>4332</v>
      </c>
      <c r="C207" s="18">
        <v>45058</v>
      </c>
      <c r="D207" s="27">
        <v>-25.55</v>
      </c>
      <c r="E207" s="27">
        <v>0</v>
      </c>
      <c r="F207" s="27">
        <v>-25.55</v>
      </c>
      <c r="G207" s="18">
        <v>45058</v>
      </c>
      <c r="H207" s="1" t="s">
        <v>4314</v>
      </c>
      <c r="I207" s="19">
        <v>1516592</v>
      </c>
      <c r="J207" s="19"/>
      <c r="K207" s="19">
        <v>179275</v>
      </c>
      <c r="L207" s="28">
        <v>45062</v>
      </c>
      <c r="M207" s="1" t="s">
        <v>1213</v>
      </c>
      <c r="P207" s="42">
        <f>VLOOKUP(I207,'ITEM#'!A:D,4,0)</f>
        <v>-25.55</v>
      </c>
      <c r="Q207" s="11"/>
      <c r="R207" s="13">
        <f t="shared" si="6"/>
        <v>1</v>
      </c>
    </row>
    <row r="208" spans="1:18" x14ac:dyDescent="0.25">
      <c r="A208" s="1" t="s">
        <v>4303</v>
      </c>
      <c r="B208" s="1" t="s">
        <v>4332</v>
      </c>
      <c r="C208" s="18">
        <v>45058</v>
      </c>
      <c r="D208" s="27">
        <v>-117</v>
      </c>
      <c r="E208" s="27">
        <v>0</v>
      </c>
      <c r="F208" s="27">
        <v>-117</v>
      </c>
      <c r="G208" s="18">
        <v>45058</v>
      </c>
      <c r="H208" s="1" t="s">
        <v>4314</v>
      </c>
      <c r="I208" s="19">
        <v>1529947</v>
      </c>
      <c r="J208" s="19"/>
      <c r="K208" s="19">
        <v>179275</v>
      </c>
      <c r="L208" s="28">
        <v>45062</v>
      </c>
      <c r="M208" s="1" t="s">
        <v>1213</v>
      </c>
      <c r="P208" s="42">
        <f>VLOOKUP(I208,'ITEM#'!A:D,4,0)</f>
        <v>-39</v>
      </c>
      <c r="Q208" s="11"/>
      <c r="R208" s="13">
        <f t="shared" si="6"/>
        <v>3</v>
      </c>
    </row>
    <row r="209" spans="1:18" x14ac:dyDescent="0.25">
      <c r="A209" s="1" t="s">
        <v>4303</v>
      </c>
      <c r="B209" s="1" t="s">
        <v>4332</v>
      </c>
      <c r="C209" s="18">
        <v>45058</v>
      </c>
      <c r="D209" s="27">
        <v>-70.62</v>
      </c>
      <c r="E209" s="27">
        <v>0</v>
      </c>
      <c r="F209" s="27">
        <v>-70.62</v>
      </c>
      <c r="G209" s="18">
        <v>45058</v>
      </c>
      <c r="H209" s="1" t="s">
        <v>4314</v>
      </c>
      <c r="I209" s="19">
        <v>1585799</v>
      </c>
      <c r="J209" s="19"/>
      <c r="K209" s="19">
        <v>179275</v>
      </c>
      <c r="L209" s="28">
        <v>45062</v>
      </c>
      <c r="M209" s="1" t="s">
        <v>1213</v>
      </c>
      <c r="P209" s="42">
        <f>VLOOKUP(I209,'ITEM#'!A:D,4,0)</f>
        <v>-70.62</v>
      </c>
      <c r="Q209" s="11"/>
      <c r="R209" s="13">
        <f t="shared" si="6"/>
        <v>1</v>
      </c>
    </row>
    <row r="210" spans="1:18" x14ac:dyDescent="0.25">
      <c r="A210" s="1" t="s">
        <v>4303</v>
      </c>
      <c r="B210" s="1" t="s">
        <v>4333</v>
      </c>
      <c r="C210" s="18">
        <v>45058</v>
      </c>
      <c r="D210" s="27">
        <v>-38.89</v>
      </c>
      <c r="E210" s="27">
        <v>0</v>
      </c>
      <c r="F210" s="27">
        <v>-38.89</v>
      </c>
      <c r="G210" s="18">
        <v>45058</v>
      </c>
      <c r="H210" s="1" t="s">
        <v>4315</v>
      </c>
      <c r="I210" s="19">
        <v>1704887</v>
      </c>
      <c r="J210" s="19"/>
      <c r="K210" s="19">
        <v>179275</v>
      </c>
      <c r="L210" s="28">
        <v>45062</v>
      </c>
      <c r="M210" s="1" t="s">
        <v>1213</v>
      </c>
      <c r="P210" s="42">
        <f>VLOOKUP(I210,'ITEM#'!A:D,4,0)</f>
        <v>-27.39</v>
      </c>
      <c r="Q210" s="11"/>
      <c r="R210" s="13">
        <f t="shared" si="6"/>
        <v>1.4198612632347571</v>
      </c>
    </row>
    <row r="211" spans="1:18" x14ac:dyDescent="0.25">
      <c r="A211" s="1" t="s">
        <v>4303</v>
      </c>
      <c r="B211" s="1" t="s">
        <v>4334</v>
      </c>
      <c r="C211" s="18">
        <v>45058</v>
      </c>
      <c r="D211" s="27">
        <v>-38.89</v>
      </c>
      <c r="E211" s="27">
        <v>0</v>
      </c>
      <c r="F211" s="27">
        <v>-38.89</v>
      </c>
      <c r="G211" s="18">
        <v>45058</v>
      </c>
      <c r="H211" s="1" t="s">
        <v>4316</v>
      </c>
      <c r="I211" s="19">
        <v>1704887</v>
      </c>
      <c r="J211" s="19"/>
      <c r="K211" s="19">
        <v>179275</v>
      </c>
      <c r="L211" s="28">
        <v>45062</v>
      </c>
      <c r="M211" s="1" t="s">
        <v>1213</v>
      </c>
      <c r="P211" s="42">
        <f>VLOOKUP(I211,'ITEM#'!A:D,4,0)</f>
        <v>-27.39</v>
      </c>
      <c r="Q211" s="11"/>
      <c r="R211" s="13">
        <f t="shared" si="6"/>
        <v>1.4198612632347571</v>
      </c>
    </row>
    <row r="212" spans="1:18" x14ac:dyDescent="0.25">
      <c r="A212" s="1" t="s">
        <v>4303</v>
      </c>
      <c r="B212" s="1" t="s">
        <v>4335</v>
      </c>
      <c r="C212" s="18">
        <v>45058</v>
      </c>
      <c r="D212" s="27">
        <v>-64.47</v>
      </c>
      <c r="E212" s="27">
        <v>0</v>
      </c>
      <c r="F212" s="27">
        <v>-64.47</v>
      </c>
      <c r="G212" s="18">
        <v>45058</v>
      </c>
      <c r="H212" s="1" t="s">
        <v>4317</v>
      </c>
      <c r="I212" s="19">
        <v>1585673</v>
      </c>
      <c r="J212" s="19"/>
      <c r="K212" s="19">
        <v>179275</v>
      </c>
      <c r="L212" s="28">
        <v>45062</v>
      </c>
      <c r="M212" s="1" t="s">
        <v>1213</v>
      </c>
      <c r="P212" s="42">
        <f>VLOOKUP(I212,'ITEM#'!A:D,4,0)</f>
        <v>-64.47</v>
      </c>
      <c r="Q212" s="11"/>
      <c r="R212" s="13">
        <f t="shared" si="6"/>
        <v>1</v>
      </c>
    </row>
    <row r="213" spans="1:18" x14ac:dyDescent="0.25">
      <c r="A213" s="1" t="s">
        <v>4303</v>
      </c>
      <c r="B213" s="1" t="s">
        <v>4336</v>
      </c>
      <c r="C213" s="18">
        <v>45058</v>
      </c>
      <c r="D213" s="27">
        <v>-256.2</v>
      </c>
      <c r="E213" s="27">
        <v>-66.599999999999994</v>
      </c>
      <c r="F213" s="27">
        <v>-189.6</v>
      </c>
      <c r="G213" s="18">
        <v>45058</v>
      </c>
      <c r="H213" s="1" t="s">
        <v>4318</v>
      </c>
      <c r="I213" s="19">
        <v>1540785</v>
      </c>
      <c r="J213" s="19"/>
      <c r="K213" s="19">
        <v>179275</v>
      </c>
      <c r="L213" s="28">
        <v>45062</v>
      </c>
      <c r="M213" s="1" t="s">
        <v>1213</v>
      </c>
      <c r="P213" s="42">
        <f>VLOOKUP(I213,'ITEM#'!A:D,4,0)</f>
        <v>-31.6</v>
      </c>
      <c r="Q213" s="11"/>
      <c r="R213" s="13">
        <f t="shared" si="6"/>
        <v>5.9999999999999991</v>
      </c>
    </row>
    <row r="214" spans="1:18" x14ac:dyDescent="0.25">
      <c r="A214" s="1" t="s">
        <v>4303</v>
      </c>
      <c r="B214" s="1" t="s">
        <v>4337</v>
      </c>
      <c r="C214" s="18">
        <v>45058</v>
      </c>
      <c r="D214" s="27">
        <v>-22.78</v>
      </c>
      <c r="E214" s="27">
        <v>0</v>
      </c>
      <c r="F214" s="27">
        <v>-22.78</v>
      </c>
      <c r="G214" s="18">
        <v>45058</v>
      </c>
      <c r="H214" s="1" t="s">
        <v>4319</v>
      </c>
      <c r="I214" s="19">
        <v>1529939</v>
      </c>
      <c r="J214" s="19"/>
      <c r="K214" s="19">
        <v>179275</v>
      </c>
      <c r="L214" s="28">
        <v>45062</v>
      </c>
      <c r="M214" s="1" t="s">
        <v>1213</v>
      </c>
      <c r="P214" s="42">
        <f>VLOOKUP(I214,'ITEM#'!A:D,4,0)</f>
        <v>-22.78</v>
      </c>
      <c r="Q214" s="11"/>
      <c r="R214" s="13">
        <f t="shared" si="6"/>
        <v>1</v>
      </c>
    </row>
    <row r="215" spans="1:18" x14ac:dyDescent="0.25">
      <c r="A215" s="1" t="s">
        <v>4303</v>
      </c>
      <c r="B215" s="1" t="s">
        <v>4338</v>
      </c>
      <c r="C215" s="18">
        <v>45058</v>
      </c>
      <c r="D215" s="27">
        <v>-88.35</v>
      </c>
      <c r="E215" s="27">
        <v>-11</v>
      </c>
      <c r="F215" s="27">
        <v>-77.349999999999994</v>
      </c>
      <c r="G215" s="18">
        <v>45058</v>
      </c>
      <c r="H215" s="1" t="s">
        <v>4320</v>
      </c>
      <c r="I215" s="19">
        <v>1662420</v>
      </c>
      <c r="J215" s="19"/>
      <c r="K215" s="19">
        <v>179275</v>
      </c>
      <c r="L215" s="28">
        <v>45062</v>
      </c>
      <c r="M215" s="1" t="s">
        <v>1213</v>
      </c>
      <c r="P215" s="42">
        <f>VLOOKUP(I215,'ITEM#'!A:D,4,0)</f>
        <v>-77.349999999999994</v>
      </c>
      <c r="Q215" s="11"/>
      <c r="R215" s="13">
        <f t="shared" si="6"/>
        <v>1</v>
      </c>
    </row>
    <row r="216" spans="1:18" x14ac:dyDescent="0.25">
      <c r="A216" s="1" t="s">
        <v>4303</v>
      </c>
      <c r="B216" s="1" t="s">
        <v>4339</v>
      </c>
      <c r="C216" s="18">
        <v>45058</v>
      </c>
      <c r="D216" s="27">
        <f>E216+F216</f>
        <v>-42.7</v>
      </c>
      <c r="E216" s="27">
        <v>-11.1</v>
      </c>
      <c r="F216" s="27">
        <v>-31.6</v>
      </c>
      <c r="G216" s="18">
        <v>45058</v>
      </c>
      <c r="H216" s="1" t="s">
        <v>4321</v>
      </c>
      <c r="I216" s="19">
        <v>1540784</v>
      </c>
      <c r="J216" s="19"/>
      <c r="K216" s="19">
        <v>179275</v>
      </c>
      <c r="L216" s="28">
        <v>45062</v>
      </c>
      <c r="M216" s="1" t="s">
        <v>1213</v>
      </c>
      <c r="P216" s="42">
        <f>VLOOKUP(I216,'ITEM#'!A:D,4,0)</f>
        <v>-31.6</v>
      </c>
      <c r="Q216" s="11"/>
      <c r="R216" s="13">
        <f t="shared" si="6"/>
        <v>1</v>
      </c>
    </row>
    <row r="217" spans="1:18" x14ac:dyDescent="0.25">
      <c r="A217" s="1" t="s">
        <v>4303</v>
      </c>
      <c r="B217" s="1" t="s">
        <v>4339</v>
      </c>
      <c r="C217" s="18">
        <v>45058</v>
      </c>
      <c r="D217" s="27">
        <f>E217+F217</f>
        <v>-213.5</v>
      </c>
      <c r="E217" s="27">
        <v>-55.5</v>
      </c>
      <c r="F217" s="27">
        <v>-158</v>
      </c>
      <c r="G217" s="18">
        <v>45058</v>
      </c>
      <c r="H217" s="1" t="s">
        <v>4321</v>
      </c>
      <c r="I217" s="19">
        <v>1593359</v>
      </c>
      <c r="J217" s="19"/>
      <c r="K217" s="19">
        <v>179275</v>
      </c>
      <c r="L217" s="28">
        <v>45062</v>
      </c>
      <c r="M217" s="1" t="s">
        <v>1213</v>
      </c>
      <c r="P217" s="42">
        <f>VLOOKUP(I217,'ITEM#'!A:D,4,0)</f>
        <v>-31.6</v>
      </c>
      <c r="Q217" s="11"/>
      <c r="R217" s="13">
        <f t="shared" si="6"/>
        <v>5</v>
      </c>
    </row>
    <row r="218" spans="1:18" x14ac:dyDescent="0.25">
      <c r="A218" s="1" t="s">
        <v>4340</v>
      </c>
      <c r="B218" s="1" t="s">
        <v>4357</v>
      </c>
      <c r="C218" s="18">
        <v>45063</v>
      </c>
      <c r="D218" s="27">
        <v>-39</v>
      </c>
      <c r="E218" s="27">
        <v>0</v>
      </c>
      <c r="F218" s="27">
        <v>-39</v>
      </c>
      <c r="G218" s="18">
        <v>45063</v>
      </c>
      <c r="H218" s="1" t="s">
        <v>4341</v>
      </c>
      <c r="I218" s="19">
        <v>1529947</v>
      </c>
      <c r="J218" s="19"/>
      <c r="K218" s="19">
        <v>179282</v>
      </c>
      <c r="L218" s="28">
        <v>45065</v>
      </c>
      <c r="M218" s="1" t="s">
        <v>1213</v>
      </c>
      <c r="P218" s="42">
        <f>VLOOKUP(I218,'ITEM#'!A:D,4,0)</f>
        <v>-39</v>
      </c>
      <c r="Q218" s="11"/>
      <c r="R218" s="13">
        <f t="shared" si="6"/>
        <v>1</v>
      </c>
    </row>
    <row r="219" spans="1:18" x14ac:dyDescent="0.25">
      <c r="A219" s="1" t="s">
        <v>4340</v>
      </c>
      <c r="B219" s="1" t="s">
        <v>4358</v>
      </c>
      <c r="C219" s="18">
        <v>45063</v>
      </c>
      <c r="D219" s="27">
        <v>-25.55</v>
      </c>
      <c r="E219" s="27">
        <v>0</v>
      </c>
      <c r="F219" s="27">
        <v>-25.55</v>
      </c>
      <c r="G219" s="18">
        <v>45063</v>
      </c>
      <c r="H219" s="1" t="s">
        <v>4342</v>
      </c>
      <c r="I219" s="19">
        <v>1516592</v>
      </c>
      <c r="J219" s="19"/>
      <c r="K219" s="19">
        <v>179282</v>
      </c>
      <c r="L219" s="28">
        <v>45065</v>
      </c>
      <c r="M219" s="1" t="s">
        <v>1213</v>
      </c>
      <c r="P219" s="42">
        <f>VLOOKUP(I219,'ITEM#'!A:D,4,0)</f>
        <v>-25.55</v>
      </c>
      <c r="Q219" s="11"/>
      <c r="R219" s="13">
        <f t="shared" si="6"/>
        <v>1</v>
      </c>
    </row>
    <row r="220" spans="1:18" x14ac:dyDescent="0.25">
      <c r="A220" s="1" t="s">
        <v>4340</v>
      </c>
      <c r="B220" s="1" t="s">
        <v>4359</v>
      </c>
      <c r="C220" s="18">
        <v>45063</v>
      </c>
      <c r="D220" s="27">
        <v>-70.62</v>
      </c>
      <c r="E220" s="27">
        <v>0</v>
      </c>
      <c r="F220" s="27">
        <v>-70.62</v>
      </c>
      <c r="G220" s="18">
        <v>45063</v>
      </c>
      <c r="H220" s="1" t="s">
        <v>4343</v>
      </c>
      <c r="I220" s="19">
        <v>1585798</v>
      </c>
      <c r="J220" s="19"/>
      <c r="K220" s="19">
        <v>179282</v>
      </c>
      <c r="L220" s="28">
        <v>45065</v>
      </c>
      <c r="M220" s="1" t="s">
        <v>1213</v>
      </c>
      <c r="P220" s="42">
        <f>VLOOKUP(I220,'ITEM#'!A:D,4,0)</f>
        <v>-70.62</v>
      </c>
      <c r="Q220" s="11"/>
      <c r="R220" s="13">
        <f t="shared" si="6"/>
        <v>1</v>
      </c>
    </row>
    <row r="221" spans="1:18" x14ac:dyDescent="0.25">
      <c r="A221" s="1" t="s">
        <v>4340</v>
      </c>
      <c r="B221" s="1" t="s">
        <v>4360</v>
      </c>
      <c r="C221" s="18">
        <v>45063</v>
      </c>
      <c r="D221" s="27">
        <f>E221+F221</f>
        <v>-42.7</v>
      </c>
      <c r="E221" s="27">
        <v>-11.1</v>
      </c>
      <c r="F221" s="27">
        <v>-31.6</v>
      </c>
      <c r="G221" s="18">
        <v>45063</v>
      </c>
      <c r="H221" s="1" t="s">
        <v>4344</v>
      </c>
      <c r="I221" s="19">
        <v>1540787</v>
      </c>
      <c r="J221" s="19"/>
      <c r="K221" s="19">
        <v>179282</v>
      </c>
      <c r="L221" s="28">
        <v>45065</v>
      </c>
      <c r="M221" s="1" t="s">
        <v>1213</v>
      </c>
      <c r="P221" s="42">
        <f>VLOOKUP(I221,'ITEM#'!A:D,4,0)</f>
        <v>-31.6</v>
      </c>
      <c r="Q221" s="11"/>
      <c r="R221" s="13">
        <f t="shared" si="6"/>
        <v>1</v>
      </c>
    </row>
    <row r="222" spans="1:18" x14ac:dyDescent="0.25">
      <c r="A222" s="1" t="s">
        <v>4340</v>
      </c>
      <c r="B222" s="1" t="s">
        <v>4360</v>
      </c>
      <c r="C222" s="18">
        <v>45063</v>
      </c>
      <c r="D222" s="27">
        <f>E222+F222</f>
        <v>-42.7</v>
      </c>
      <c r="E222" s="27">
        <v>-11.1</v>
      </c>
      <c r="F222" s="27">
        <v>-31.6</v>
      </c>
      <c r="G222" s="18">
        <v>45063</v>
      </c>
      <c r="H222" s="1" t="s">
        <v>4344</v>
      </c>
      <c r="I222" s="19">
        <v>1593358</v>
      </c>
      <c r="J222" s="19"/>
      <c r="K222" s="19">
        <v>179282</v>
      </c>
      <c r="L222" s="28">
        <v>45065</v>
      </c>
      <c r="M222" s="1" t="s">
        <v>1213</v>
      </c>
      <c r="P222" s="42">
        <f>VLOOKUP(I222,'ITEM#'!A:D,4,0)</f>
        <v>-31.6</v>
      </c>
      <c r="Q222" s="11"/>
      <c r="R222" s="13">
        <f t="shared" si="6"/>
        <v>1</v>
      </c>
    </row>
    <row r="223" spans="1:18" x14ac:dyDescent="0.25">
      <c r="A223" s="1" t="s">
        <v>4340</v>
      </c>
      <c r="B223" s="1" t="s">
        <v>4361</v>
      </c>
      <c r="C223" s="18">
        <v>45063</v>
      </c>
      <c r="D223" s="27">
        <v>-38.700000000000003</v>
      </c>
      <c r="E223" s="27">
        <v>0</v>
      </c>
      <c r="F223" s="27">
        <v>-38.700000000000003</v>
      </c>
      <c r="G223" s="18">
        <v>45063</v>
      </c>
      <c r="H223" s="1" t="s">
        <v>4345</v>
      </c>
      <c r="I223" s="19">
        <v>1704887</v>
      </c>
      <c r="J223" s="19"/>
      <c r="K223" s="19">
        <v>179282</v>
      </c>
      <c r="L223" s="28">
        <v>45065</v>
      </c>
      <c r="M223" s="1" t="s">
        <v>1213</v>
      </c>
      <c r="P223" s="42">
        <f>VLOOKUP(I223,'ITEM#'!A:D,4,0)</f>
        <v>-27.39</v>
      </c>
      <c r="Q223" s="11"/>
      <c r="R223" s="13">
        <f t="shared" si="6"/>
        <v>1.4129244249726178</v>
      </c>
    </row>
    <row r="224" spans="1:18" x14ac:dyDescent="0.25">
      <c r="A224" s="1" t="s">
        <v>4340</v>
      </c>
      <c r="B224" s="1" t="s">
        <v>4362</v>
      </c>
      <c r="C224" s="18">
        <v>45063</v>
      </c>
      <c r="D224" s="27">
        <v>-38.68</v>
      </c>
      <c r="E224" s="27">
        <v>0</v>
      </c>
      <c r="F224" s="27">
        <v>-38.68</v>
      </c>
      <c r="G224" s="18">
        <v>45063</v>
      </c>
      <c r="H224" s="1" t="s">
        <v>4346</v>
      </c>
      <c r="I224" s="19">
        <v>1704887</v>
      </c>
      <c r="J224" s="19"/>
      <c r="K224" s="19">
        <v>179282</v>
      </c>
      <c r="L224" s="28">
        <v>45065</v>
      </c>
      <c r="M224" s="1" t="s">
        <v>1213</v>
      </c>
      <c r="P224" s="42">
        <f>VLOOKUP(I224,'ITEM#'!A:D,4,0)</f>
        <v>-27.39</v>
      </c>
      <c r="Q224" s="11"/>
      <c r="R224" s="13">
        <f t="shared" si="6"/>
        <v>1.4121942314713398</v>
      </c>
    </row>
    <row r="225" spans="1:18" x14ac:dyDescent="0.25">
      <c r="A225" s="1" t="s">
        <v>4340</v>
      </c>
      <c r="B225" s="1" t="s">
        <v>4363</v>
      </c>
      <c r="C225" s="18">
        <v>45063</v>
      </c>
      <c r="D225" s="27">
        <v>-116.01</v>
      </c>
      <c r="E225" s="27">
        <v>0</v>
      </c>
      <c r="F225" s="27">
        <v>-116.01</v>
      </c>
      <c r="G225" s="18">
        <v>45063</v>
      </c>
      <c r="H225" s="1" t="s">
        <v>4347</v>
      </c>
      <c r="I225" s="19">
        <v>1704887</v>
      </c>
      <c r="J225" s="19"/>
      <c r="K225" s="19">
        <v>179282</v>
      </c>
      <c r="L225" s="28">
        <v>45065</v>
      </c>
      <c r="M225" s="1" t="s">
        <v>1213</v>
      </c>
      <c r="P225" s="42">
        <f>VLOOKUP(I225,'ITEM#'!A:D,4,0)</f>
        <v>-27.39</v>
      </c>
      <c r="Q225" s="11"/>
      <c r="R225" s="13">
        <f t="shared" si="6"/>
        <v>4.2354874041621029</v>
      </c>
    </row>
    <row r="226" spans="1:18" x14ac:dyDescent="0.25">
      <c r="A226" s="1" t="s">
        <v>4340</v>
      </c>
      <c r="B226" s="1" t="s">
        <v>4364</v>
      </c>
      <c r="C226" s="18">
        <v>45063</v>
      </c>
      <c r="D226" s="27">
        <v>-88.35</v>
      </c>
      <c r="E226" s="27">
        <v>-11</v>
      </c>
      <c r="F226" s="27">
        <v>-77.349999999999994</v>
      </c>
      <c r="G226" s="18">
        <v>45063</v>
      </c>
      <c r="H226" s="1" t="s">
        <v>4348</v>
      </c>
      <c r="I226" s="19">
        <v>1662420</v>
      </c>
      <c r="J226" s="19"/>
      <c r="K226" s="19">
        <v>179282</v>
      </c>
      <c r="L226" s="28">
        <v>45065</v>
      </c>
      <c r="M226" s="1" t="s">
        <v>1213</v>
      </c>
      <c r="P226" s="42">
        <f>VLOOKUP(I226,'ITEM#'!A:D,4,0)</f>
        <v>-77.349999999999994</v>
      </c>
      <c r="Q226" s="11"/>
      <c r="R226" s="13">
        <f t="shared" si="6"/>
        <v>1</v>
      </c>
    </row>
    <row r="227" spans="1:18" x14ac:dyDescent="0.25">
      <c r="A227" s="1" t="s">
        <v>4340</v>
      </c>
      <c r="B227" s="1" t="s">
        <v>4365</v>
      </c>
      <c r="C227" s="18">
        <v>45063</v>
      </c>
      <c r="D227" s="27">
        <v>-116.01</v>
      </c>
      <c r="E227" s="27">
        <v>0</v>
      </c>
      <c r="F227" s="27">
        <v>-116.01</v>
      </c>
      <c r="G227" s="18">
        <v>45063</v>
      </c>
      <c r="H227" s="1" t="s">
        <v>4349</v>
      </c>
      <c r="I227" s="19">
        <v>1704887</v>
      </c>
      <c r="J227" s="19"/>
      <c r="K227" s="19">
        <v>179282</v>
      </c>
      <c r="L227" s="28">
        <v>45065</v>
      </c>
      <c r="M227" s="1" t="s">
        <v>1213</v>
      </c>
      <c r="P227" s="42">
        <f>VLOOKUP(I227,'ITEM#'!A:D,4,0)</f>
        <v>-27.39</v>
      </c>
      <c r="Q227" s="11"/>
      <c r="R227" s="13">
        <f t="shared" si="6"/>
        <v>4.2354874041621029</v>
      </c>
    </row>
    <row r="228" spans="1:18" x14ac:dyDescent="0.25">
      <c r="A228" s="1" t="s">
        <v>4340</v>
      </c>
      <c r="B228" s="1" t="s">
        <v>4366</v>
      </c>
      <c r="C228" s="18">
        <v>45063</v>
      </c>
      <c r="D228" s="27">
        <v>-116.1</v>
      </c>
      <c r="E228" s="27">
        <v>0</v>
      </c>
      <c r="F228" s="27">
        <v>-116.1</v>
      </c>
      <c r="G228" s="18">
        <v>45063</v>
      </c>
      <c r="H228" s="1" t="s">
        <v>4350</v>
      </c>
      <c r="I228" s="19">
        <v>1704887</v>
      </c>
      <c r="J228" s="19"/>
      <c r="K228" s="19">
        <v>179282</v>
      </c>
      <c r="L228" s="28">
        <v>45065</v>
      </c>
      <c r="M228" s="1" t="s">
        <v>1213</v>
      </c>
      <c r="P228" s="42">
        <f>VLOOKUP(I228,'ITEM#'!A:D,4,0)</f>
        <v>-27.39</v>
      </c>
      <c r="Q228" s="11"/>
      <c r="R228" s="13">
        <f t="shared" si="6"/>
        <v>4.2387732749178531</v>
      </c>
    </row>
    <row r="229" spans="1:18" x14ac:dyDescent="0.25">
      <c r="A229" s="1" t="s">
        <v>4340</v>
      </c>
      <c r="B229" s="1" t="s">
        <v>4367</v>
      </c>
      <c r="C229" s="18">
        <v>45063</v>
      </c>
      <c r="D229" s="27">
        <v>-141.24</v>
      </c>
      <c r="E229" s="27">
        <v>0</v>
      </c>
      <c r="F229" s="27">
        <v>-141.24</v>
      </c>
      <c r="G229" s="18">
        <v>45063</v>
      </c>
      <c r="H229" s="1" t="s">
        <v>4351</v>
      </c>
      <c r="I229" s="19">
        <v>1585798</v>
      </c>
      <c r="J229" s="19"/>
      <c r="K229" s="19">
        <v>179282</v>
      </c>
      <c r="L229" s="28">
        <v>45065</v>
      </c>
      <c r="M229" s="1" t="s">
        <v>1213</v>
      </c>
      <c r="P229" s="42">
        <f>VLOOKUP(I229,'ITEM#'!A:D,4,0)</f>
        <v>-70.62</v>
      </c>
      <c r="Q229" s="11"/>
      <c r="R229" s="13">
        <f t="shared" si="6"/>
        <v>2</v>
      </c>
    </row>
    <row r="230" spans="1:18" x14ac:dyDescent="0.25">
      <c r="A230" s="1" t="s">
        <v>4340</v>
      </c>
      <c r="B230" s="1" t="s">
        <v>4368</v>
      </c>
      <c r="C230" s="18">
        <v>45063</v>
      </c>
      <c r="D230" s="27">
        <v>-38.67</v>
      </c>
      <c r="E230" s="27">
        <v>0</v>
      </c>
      <c r="F230" s="27">
        <v>-38.67</v>
      </c>
      <c r="G230" s="18">
        <v>45063</v>
      </c>
      <c r="H230" s="1" t="s">
        <v>4352</v>
      </c>
      <c r="I230" s="19">
        <v>1704887</v>
      </c>
      <c r="J230" s="19"/>
      <c r="K230" s="19">
        <v>179282</v>
      </c>
      <c r="L230" s="28">
        <v>45065</v>
      </c>
      <c r="M230" s="1" t="s">
        <v>1213</v>
      </c>
      <c r="P230" s="42">
        <f>VLOOKUP(I230,'ITEM#'!A:D,4,0)</f>
        <v>-27.39</v>
      </c>
      <c r="Q230" s="11"/>
      <c r="R230" s="13">
        <f t="shared" si="6"/>
        <v>1.411829134720701</v>
      </c>
    </row>
    <row r="231" spans="1:18" x14ac:dyDescent="0.25">
      <c r="A231" s="1" t="s">
        <v>4340</v>
      </c>
      <c r="B231" s="1" t="s">
        <v>4369</v>
      </c>
      <c r="C231" s="18">
        <v>45063</v>
      </c>
      <c r="D231" s="27">
        <f>E231+F231</f>
        <v>-38.659999999999997</v>
      </c>
      <c r="E231" s="27">
        <v>-10.51</v>
      </c>
      <c r="F231" s="27">
        <v>-28.15</v>
      </c>
      <c r="G231" s="18">
        <v>45063</v>
      </c>
      <c r="H231" s="1" t="s">
        <v>4353</v>
      </c>
      <c r="I231" s="19">
        <v>1540783</v>
      </c>
      <c r="J231" s="19"/>
      <c r="K231" s="19">
        <v>179282</v>
      </c>
      <c r="L231" s="28">
        <v>45065</v>
      </c>
      <c r="M231" s="1" t="s">
        <v>1213</v>
      </c>
      <c r="P231" s="42">
        <f>VLOOKUP(I231,'ITEM#'!A:D,4,0)</f>
        <v>-28.15</v>
      </c>
      <c r="Q231" s="11"/>
      <c r="R231" s="13">
        <f t="shared" si="6"/>
        <v>1</v>
      </c>
    </row>
    <row r="232" spans="1:18" x14ac:dyDescent="0.25">
      <c r="A232" s="1" t="s">
        <v>4340</v>
      </c>
      <c r="B232" s="1" t="s">
        <v>4369</v>
      </c>
      <c r="C232" s="18">
        <v>45063</v>
      </c>
      <c r="D232" s="27">
        <f t="shared" ref="D232:D233" si="7">E232+F232</f>
        <v>-42.7</v>
      </c>
      <c r="E232" s="27">
        <v>-11.1</v>
      </c>
      <c r="F232" s="27">
        <v>-31.6</v>
      </c>
      <c r="G232" s="18">
        <v>45063</v>
      </c>
      <c r="H232" s="1" t="s">
        <v>4353</v>
      </c>
      <c r="I232" s="19">
        <v>1540784</v>
      </c>
      <c r="J232" s="19"/>
      <c r="K232" s="19">
        <v>179282</v>
      </c>
      <c r="L232" s="28">
        <v>45065</v>
      </c>
      <c r="M232" s="1" t="s">
        <v>1213</v>
      </c>
      <c r="P232" s="42">
        <f>VLOOKUP(I232,'ITEM#'!A:D,4,0)</f>
        <v>-31.6</v>
      </c>
      <c r="Q232" s="11"/>
      <c r="R232" s="13">
        <f t="shared" si="6"/>
        <v>1</v>
      </c>
    </row>
    <row r="233" spans="1:18" x14ac:dyDescent="0.25">
      <c r="A233" s="1" t="s">
        <v>4340</v>
      </c>
      <c r="B233" s="1" t="s">
        <v>4369</v>
      </c>
      <c r="C233" s="18">
        <v>45063</v>
      </c>
      <c r="D233" s="27">
        <f t="shared" si="7"/>
        <v>-85.4</v>
      </c>
      <c r="E233" s="27">
        <v>-22.2</v>
      </c>
      <c r="F233" s="27">
        <v>-63.2</v>
      </c>
      <c r="G233" s="18">
        <v>45063</v>
      </c>
      <c r="H233" s="1" t="s">
        <v>4353</v>
      </c>
      <c r="I233" s="19">
        <v>1540785</v>
      </c>
      <c r="J233" s="19"/>
      <c r="K233" s="19">
        <v>179282</v>
      </c>
      <c r="L233" s="28">
        <v>45065</v>
      </c>
      <c r="M233" s="1" t="s">
        <v>1213</v>
      </c>
      <c r="P233" s="42">
        <f>VLOOKUP(I233,'ITEM#'!A:D,4,0)</f>
        <v>-31.6</v>
      </c>
      <c r="Q233" s="11"/>
      <c r="R233" s="13">
        <f t="shared" si="6"/>
        <v>2</v>
      </c>
    </row>
    <row r="234" spans="1:18" x14ac:dyDescent="0.25">
      <c r="A234" s="1" t="s">
        <v>4340</v>
      </c>
      <c r="B234" s="1" t="s">
        <v>4370</v>
      </c>
      <c r="C234" s="18">
        <v>45063</v>
      </c>
      <c r="D234" s="27">
        <v>-64.47</v>
      </c>
      <c r="E234" s="27">
        <v>0</v>
      </c>
      <c r="F234" s="27">
        <v>-64.47</v>
      </c>
      <c r="G234" s="18">
        <v>45063</v>
      </c>
      <c r="H234" s="1" t="s">
        <v>4354</v>
      </c>
      <c r="I234" s="19">
        <v>1585673</v>
      </c>
      <c r="J234" s="19"/>
      <c r="K234" s="19">
        <v>179282</v>
      </c>
      <c r="L234" s="28">
        <v>45065</v>
      </c>
      <c r="M234" s="1" t="s">
        <v>1213</v>
      </c>
      <c r="P234" s="42">
        <f>VLOOKUP(I234,'ITEM#'!A:D,4,0)</f>
        <v>-64.47</v>
      </c>
      <c r="Q234" s="11"/>
      <c r="R234" s="13">
        <f t="shared" si="6"/>
        <v>1</v>
      </c>
    </row>
    <row r="235" spans="1:18" x14ac:dyDescent="0.25">
      <c r="A235" s="1" t="s">
        <v>4340</v>
      </c>
      <c r="B235" s="1" t="s">
        <v>4371</v>
      </c>
      <c r="C235" s="18">
        <v>45063</v>
      </c>
      <c r="D235" s="27">
        <v>-51.1</v>
      </c>
      <c r="E235" s="27">
        <v>0</v>
      </c>
      <c r="F235" s="27">
        <v>-51.1</v>
      </c>
      <c r="G235" s="18">
        <v>45063</v>
      </c>
      <c r="H235" s="1" t="s">
        <v>4355</v>
      </c>
      <c r="I235" s="19">
        <v>1516594</v>
      </c>
      <c r="J235" s="19"/>
      <c r="K235" s="19">
        <v>179282</v>
      </c>
      <c r="L235" s="28">
        <v>45065</v>
      </c>
      <c r="M235" s="1" t="s">
        <v>1213</v>
      </c>
      <c r="P235" s="42">
        <f>VLOOKUP(I235,'ITEM#'!A:D,4,0)</f>
        <v>-25.55</v>
      </c>
      <c r="Q235" s="11"/>
      <c r="R235" s="13">
        <f t="shared" si="6"/>
        <v>2</v>
      </c>
    </row>
    <row r="236" spans="1:18" x14ac:dyDescent="0.25">
      <c r="A236" s="1" t="s">
        <v>4340</v>
      </c>
      <c r="B236" s="1" t="s">
        <v>4371</v>
      </c>
      <c r="C236" s="18">
        <v>45063</v>
      </c>
      <c r="D236" s="27">
        <v>-64.47</v>
      </c>
      <c r="E236" s="27">
        <v>0</v>
      </c>
      <c r="F236" s="27">
        <v>-64.47</v>
      </c>
      <c r="G236" s="18">
        <v>45063</v>
      </c>
      <c r="H236" s="1" t="s">
        <v>4355</v>
      </c>
      <c r="I236" s="19">
        <v>1585673</v>
      </c>
      <c r="J236" s="19"/>
      <c r="K236" s="19">
        <v>179282</v>
      </c>
      <c r="L236" s="28">
        <v>45065</v>
      </c>
      <c r="M236" s="1" t="s">
        <v>1213</v>
      </c>
      <c r="P236" s="42">
        <f>VLOOKUP(I236,'ITEM#'!A:D,4,0)</f>
        <v>-64.47</v>
      </c>
      <c r="Q236" s="11"/>
      <c r="R236" s="13">
        <f t="shared" si="6"/>
        <v>1</v>
      </c>
    </row>
    <row r="237" spans="1:18" x14ac:dyDescent="0.25">
      <c r="A237" s="1" t="s">
        <v>4340</v>
      </c>
      <c r="B237" s="1" t="s">
        <v>4371</v>
      </c>
      <c r="C237" s="18">
        <v>45063</v>
      </c>
      <c r="D237" s="27">
        <v>-70.62</v>
      </c>
      <c r="E237" s="27">
        <v>0</v>
      </c>
      <c r="F237" s="27">
        <v>-70.62</v>
      </c>
      <c r="G237" s="18">
        <v>45063</v>
      </c>
      <c r="H237" s="1" t="s">
        <v>4355</v>
      </c>
      <c r="I237" s="19">
        <v>1585900</v>
      </c>
      <c r="J237" s="19"/>
      <c r="K237" s="19">
        <v>179282</v>
      </c>
      <c r="L237" s="28">
        <v>45065</v>
      </c>
      <c r="M237" s="1" t="s">
        <v>1213</v>
      </c>
      <c r="P237" s="42">
        <f>VLOOKUP(I237,'ITEM#'!A:D,4,0)</f>
        <v>-70.62</v>
      </c>
      <c r="Q237" s="11"/>
      <c r="R237" s="13">
        <f t="shared" si="6"/>
        <v>1</v>
      </c>
    </row>
    <row r="238" spans="1:18" x14ac:dyDescent="0.25">
      <c r="A238" s="1" t="s">
        <v>4340</v>
      </c>
      <c r="B238" s="1" t="s">
        <v>4372</v>
      </c>
      <c r="C238" s="18">
        <v>45063</v>
      </c>
      <c r="D238" s="27">
        <f>E238+F238</f>
        <v>-42.7</v>
      </c>
      <c r="E238" s="27">
        <v>-11.1</v>
      </c>
      <c r="F238" s="27">
        <v>-31.6</v>
      </c>
      <c r="G238" s="18">
        <v>45063</v>
      </c>
      <c r="H238" s="1" t="s">
        <v>4356</v>
      </c>
      <c r="I238" s="19">
        <v>1540785</v>
      </c>
      <c r="J238" s="19"/>
      <c r="K238" s="19">
        <v>179282</v>
      </c>
      <c r="L238" s="28">
        <v>45065</v>
      </c>
      <c r="M238" s="1" t="s">
        <v>1213</v>
      </c>
      <c r="P238" s="42">
        <f>VLOOKUP(I238,'ITEM#'!A:D,4,0)</f>
        <v>-31.6</v>
      </c>
      <c r="Q238" s="11"/>
      <c r="R238" s="13">
        <f t="shared" si="6"/>
        <v>1</v>
      </c>
    </row>
    <row r="239" spans="1:18" x14ac:dyDescent="0.25">
      <c r="A239" s="1" t="s">
        <v>4340</v>
      </c>
      <c r="B239" s="1" t="s">
        <v>4372</v>
      </c>
      <c r="C239" s="18">
        <v>45063</v>
      </c>
      <c r="D239" s="27">
        <f>E239+F239</f>
        <v>-88.35</v>
      </c>
      <c r="E239" s="27">
        <v>-11</v>
      </c>
      <c r="F239" s="27">
        <v>-77.349999999999994</v>
      </c>
      <c r="G239" s="18">
        <v>45063</v>
      </c>
      <c r="H239" s="1" t="s">
        <v>4356</v>
      </c>
      <c r="I239" s="19">
        <v>1662420</v>
      </c>
      <c r="J239" s="19"/>
      <c r="K239" s="19">
        <v>179282</v>
      </c>
      <c r="L239" s="28">
        <v>45065</v>
      </c>
      <c r="M239" s="1" t="s">
        <v>1213</v>
      </c>
      <c r="P239" s="42">
        <f>VLOOKUP(I239,'ITEM#'!A:D,4,0)</f>
        <v>-77.349999999999994</v>
      </c>
      <c r="Q239" s="11"/>
      <c r="R239" s="13">
        <f t="shared" si="6"/>
        <v>1</v>
      </c>
    </row>
    <row r="240" spans="1:18" x14ac:dyDescent="0.25">
      <c r="A240" s="1" t="s">
        <v>4373</v>
      </c>
      <c r="B240" s="1" t="s">
        <v>4385</v>
      </c>
      <c r="C240" s="18">
        <v>45061</v>
      </c>
      <c r="D240" s="27">
        <v>-38.67</v>
      </c>
      <c r="E240" s="27">
        <v>0</v>
      </c>
      <c r="F240" s="27">
        <v>-38.67</v>
      </c>
      <c r="G240" s="18">
        <v>45061</v>
      </c>
      <c r="H240" s="1" t="s">
        <v>4374</v>
      </c>
      <c r="I240" s="19">
        <v>1704887</v>
      </c>
      <c r="J240" s="19"/>
      <c r="K240" s="19">
        <v>179293</v>
      </c>
      <c r="L240" s="28">
        <v>45063</v>
      </c>
      <c r="M240" s="1" t="s">
        <v>1213</v>
      </c>
      <c r="P240" s="42">
        <f>VLOOKUP(I240,'ITEM#'!A:D,4,0)</f>
        <v>-27.39</v>
      </c>
      <c r="Q240" s="11"/>
      <c r="R240" s="13">
        <f t="shared" si="6"/>
        <v>1.411829134720701</v>
      </c>
    </row>
    <row r="241" spans="1:18" x14ac:dyDescent="0.25">
      <c r="A241" s="1" t="s">
        <v>4373</v>
      </c>
      <c r="B241" s="1" t="s">
        <v>4386</v>
      </c>
      <c r="C241" s="18">
        <v>45061</v>
      </c>
      <c r="D241" s="27">
        <v>-25.55</v>
      </c>
      <c r="E241" s="27">
        <v>0</v>
      </c>
      <c r="F241" s="27">
        <v>-25.55</v>
      </c>
      <c r="G241" s="18">
        <v>45061</v>
      </c>
      <c r="H241" s="1" t="s">
        <v>4375</v>
      </c>
      <c r="I241" s="19">
        <v>1516592</v>
      </c>
      <c r="J241" s="19"/>
      <c r="K241" s="19">
        <v>179293</v>
      </c>
      <c r="L241" s="28">
        <v>45063</v>
      </c>
      <c r="M241" s="1" t="s">
        <v>1213</v>
      </c>
      <c r="P241" s="42">
        <f>VLOOKUP(I241,'ITEM#'!A:D,4,0)</f>
        <v>-25.55</v>
      </c>
      <c r="Q241" s="11"/>
      <c r="R241" s="13">
        <f t="shared" si="6"/>
        <v>1</v>
      </c>
    </row>
    <row r="242" spans="1:18" x14ac:dyDescent="0.25">
      <c r="A242" s="1" t="s">
        <v>4373</v>
      </c>
      <c r="B242" s="1" t="s">
        <v>4387</v>
      </c>
      <c r="C242" s="18">
        <v>45061</v>
      </c>
      <c r="D242" s="27">
        <v>-64.47</v>
      </c>
      <c r="E242" s="27">
        <v>0</v>
      </c>
      <c r="F242" s="27">
        <v>-64.47</v>
      </c>
      <c r="G242" s="18">
        <v>45061</v>
      </c>
      <c r="H242" s="1" t="s">
        <v>4376</v>
      </c>
      <c r="I242" s="19">
        <v>1585673</v>
      </c>
      <c r="J242" s="19"/>
      <c r="K242" s="19">
        <v>179293</v>
      </c>
      <c r="L242" s="28">
        <v>45063</v>
      </c>
      <c r="M242" s="1" t="s">
        <v>1213</v>
      </c>
      <c r="P242" s="42">
        <f>VLOOKUP(I242,'ITEM#'!A:D,4,0)</f>
        <v>-64.47</v>
      </c>
      <c r="Q242" s="11"/>
      <c r="R242" s="13">
        <f t="shared" si="6"/>
        <v>1</v>
      </c>
    </row>
    <row r="243" spans="1:18" x14ac:dyDescent="0.25">
      <c r="A243" s="1" t="s">
        <v>4373</v>
      </c>
      <c r="B243" s="1" t="s">
        <v>4388</v>
      </c>
      <c r="C243" s="18">
        <v>45061</v>
      </c>
      <c r="D243" s="27">
        <v>-38.67</v>
      </c>
      <c r="E243" s="27">
        <v>0</v>
      </c>
      <c r="F243" s="27">
        <v>-38.67</v>
      </c>
      <c r="G243" s="18">
        <v>45061</v>
      </c>
      <c r="H243" s="1" t="s">
        <v>4377</v>
      </c>
      <c r="I243" s="19">
        <v>1704887</v>
      </c>
      <c r="J243" s="19"/>
      <c r="K243" s="19">
        <v>179293</v>
      </c>
      <c r="L243" s="28">
        <v>45063</v>
      </c>
      <c r="M243" s="1" t="s">
        <v>1213</v>
      </c>
      <c r="P243" s="42">
        <f>VLOOKUP(I243,'ITEM#'!A:D,4,0)</f>
        <v>-27.39</v>
      </c>
      <c r="Q243" s="11"/>
      <c r="R243" s="13">
        <f t="shared" si="6"/>
        <v>1.411829134720701</v>
      </c>
    </row>
    <row r="244" spans="1:18" x14ac:dyDescent="0.25">
      <c r="A244" s="1" t="s">
        <v>4373</v>
      </c>
      <c r="B244" s="1" t="s">
        <v>4389</v>
      </c>
      <c r="C244" s="18">
        <v>45061</v>
      </c>
      <c r="D244" s="27">
        <v>-38.67</v>
      </c>
      <c r="E244" s="27">
        <v>0</v>
      </c>
      <c r="F244" s="27">
        <v>-38.67</v>
      </c>
      <c r="G244" s="18">
        <v>45061</v>
      </c>
      <c r="H244" s="1" t="s">
        <v>4378</v>
      </c>
      <c r="I244" s="19">
        <v>1704887</v>
      </c>
      <c r="J244" s="19"/>
      <c r="K244" s="19">
        <v>179293</v>
      </c>
      <c r="L244" s="28">
        <v>45063</v>
      </c>
      <c r="M244" s="1" t="s">
        <v>1213</v>
      </c>
      <c r="P244" s="42">
        <f>VLOOKUP(I244,'ITEM#'!A:D,4,0)</f>
        <v>-27.39</v>
      </c>
      <c r="Q244" s="11"/>
      <c r="R244" s="13">
        <f t="shared" si="6"/>
        <v>1.411829134720701</v>
      </c>
    </row>
    <row r="245" spans="1:18" x14ac:dyDescent="0.25">
      <c r="A245" s="1" t="s">
        <v>4373</v>
      </c>
      <c r="B245" s="1" t="s">
        <v>4390</v>
      </c>
      <c r="C245" s="18">
        <v>45061</v>
      </c>
      <c r="D245" s="27">
        <v>-128.94</v>
      </c>
      <c r="E245" s="27">
        <v>0</v>
      </c>
      <c r="F245" s="27">
        <v>-128.94</v>
      </c>
      <c r="G245" s="18">
        <v>45061</v>
      </c>
      <c r="H245" s="1" t="s">
        <v>4379</v>
      </c>
      <c r="I245" s="19">
        <v>1585673</v>
      </c>
      <c r="J245" s="19"/>
      <c r="K245" s="19">
        <v>179293</v>
      </c>
      <c r="L245" s="28">
        <v>45063</v>
      </c>
      <c r="M245" s="1" t="s">
        <v>1213</v>
      </c>
      <c r="P245" s="42">
        <f>VLOOKUP(I245,'ITEM#'!A:D,4,0)</f>
        <v>-64.47</v>
      </c>
      <c r="Q245" s="11"/>
      <c r="R245" s="13">
        <f t="shared" si="6"/>
        <v>2</v>
      </c>
    </row>
    <row r="246" spans="1:18" x14ac:dyDescent="0.25">
      <c r="A246" s="1" t="s">
        <v>4373</v>
      </c>
      <c r="B246" s="1" t="s">
        <v>4390</v>
      </c>
      <c r="C246" s="18">
        <v>45061</v>
      </c>
      <c r="D246" s="27">
        <v>-64.47</v>
      </c>
      <c r="E246" s="27"/>
      <c r="F246" s="27">
        <v>-64.47</v>
      </c>
      <c r="G246" s="18">
        <v>45061</v>
      </c>
      <c r="H246" s="1" t="s">
        <v>4379</v>
      </c>
      <c r="I246" s="19">
        <v>1585793</v>
      </c>
      <c r="J246" s="19"/>
      <c r="K246" s="19">
        <v>179293</v>
      </c>
      <c r="L246" s="28">
        <v>45063</v>
      </c>
      <c r="M246" s="1" t="s">
        <v>1213</v>
      </c>
      <c r="P246" s="42">
        <f>VLOOKUP(I246,'ITEM#'!A:D,4,0)</f>
        <v>-64.47</v>
      </c>
      <c r="Q246" s="11"/>
      <c r="R246" s="13">
        <f t="shared" si="6"/>
        <v>1</v>
      </c>
    </row>
    <row r="247" spans="1:18" x14ac:dyDescent="0.25">
      <c r="A247" s="1" t="s">
        <v>4373</v>
      </c>
      <c r="B247" s="1" t="s">
        <v>4391</v>
      </c>
      <c r="C247" s="18">
        <v>45061</v>
      </c>
      <c r="D247" s="27">
        <f>E247+F247</f>
        <v>-115.98</v>
      </c>
      <c r="E247" s="27">
        <v>-31.53</v>
      </c>
      <c r="F247" s="27">
        <v>-84.45</v>
      </c>
      <c r="G247" s="18">
        <v>45061</v>
      </c>
      <c r="H247" s="1" t="s">
        <v>4380</v>
      </c>
      <c r="I247" s="19">
        <v>1540783</v>
      </c>
      <c r="J247" s="19"/>
      <c r="K247" s="19">
        <v>179293</v>
      </c>
      <c r="L247" s="28">
        <v>45063</v>
      </c>
      <c r="M247" s="1" t="s">
        <v>1213</v>
      </c>
      <c r="P247" s="42">
        <f>VLOOKUP(I247,'ITEM#'!A:D,4,0)</f>
        <v>-28.15</v>
      </c>
      <c r="Q247" s="11"/>
      <c r="R247" s="13">
        <f t="shared" si="6"/>
        <v>3.0000000000000004</v>
      </c>
    </row>
    <row r="248" spans="1:18" x14ac:dyDescent="0.25">
      <c r="A248" s="1" t="s">
        <v>4373</v>
      </c>
      <c r="B248" s="1" t="s">
        <v>4391</v>
      </c>
      <c r="C248" s="18">
        <v>45061</v>
      </c>
      <c r="D248" s="27">
        <f t="shared" ref="D248:D251" si="8">E248+F248</f>
        <v>-128.1</v>
      </c>
      <c r="E248" s="27">
        <v>-33.299999999999997</v>
      </c>
      <c r="F248" s="27">
        <v>-94.8</v>
      </c>
      <c r="G248" s="18">
        <v>45061</v>
      </c>
      <c r="H248" s="1" t="s">
        <v>4380</v>
      </c>
      <c r="I248" s="19">
        <v>1540787</v>
      </c>
      <c r="J248" s="19"/>
      <c r="K248" s="19">
        <v>179293</v>
      </c>
      <c r="L248" s="28">
        <v>45063</v>
      </c>
      <c r="M248" s="1" t="s">
        <v>1213</v>
      </c>
      <c r="P248" s="42">
        <f>VLOOKUP(I248,'ITEM#'!A:D,4,0)</f>
        <v>-31.6</v>
      </c>
      <c r="Q248" s="11"/>
      <c r="R248" s="13">
        <f t="shared" si="6"/>
        <v>2.9999999999999996</v>
      </c>
    </row>
    <row r="249" spans="1:18" x14ac:dyDescent="0.25">
      <c r="A249" s="1" t="s">
        <v>4373</v>
      </c>
      <c r="B249" s="1" t="s">
        <v>4391</v>
      </c>
      <c r="C249" s="18">
        <v>45061</v>
      </c>
      <c r="D249" s="27">
        <f t="shared" si="8"/>
        <v>-128.1</v>
      </c>
      <c r="E249" s="27">
        <v>-33.299999999999997</v>
      </c>
      <c r="F249" s="27">
        <v>-94.8</v>
      </c>
      <c r="G249" s="18">
        <v>45061</v>
      </c>
      <c r="H249" s="1" t="s">
        <v>4380</v>
      </c>
      <c r="I249" s="19">
        <v>1593359</v>
      </c>
      <c r="J249" s="19"/>
      <c r="K249" s="19">
        <v>179293</v>
      </c>
      <c r="L249" s="28">
        <v>45063</v>
      </c>
      <c r="M249" s="1" t="s">
        <v>1213</v>
      </c>
      <c r="P249" s="42">
        <f>VLOOKUP(I249,'ITEM#'!A:D,4,0)</f>
        <v>-31.6</v>
      </c>
      <c r="Q249" s="11"/>
      <c r="R249" s="13">
        <f t="shared" si="6"/>
        <v>2.9999999999999996</v>
      </c>
    </row>
    <row r="250" spans="1:18" x14ac:dyDescent="0.25">
      <c r="A250" s="1" t="s">
        <v>4373</v>
      </c>
      <c r="B250" s="1" t="s">
        <v>4391</v>
      </c>
      <c r="C250" s="18">
        <v>45061</v>
      </c>
      <c r="D250" s="27">
        <f t="shared" si="8"/>
        <v>-88.35</v>
      </c>
      <c r="E250" s="27">
        <v>-11</v>
      </c>
      <c r="F250" s="27">
        <v>-77.349999999999994</v>
      </c>
      <c r="G250" s="18">
        <v>45061</v>
      </c>
      <c r="H250" s="1" t="s">
        <v>4380</v>
      </c>
      <c r="I250" s="19">
        <v>1662420</v>
      </c>
      <c r="J250" s="19"/>
      <c r="K250" s="19">
        <v>179293</v>
      </c>
      <c r="L250" s="28">
        <v>45063</v>
      </c>
      <c r="M250" s="1" t="s">
        <v>1213</v>
      </c>
      <c r="P250" s="42">
        <f>VLOOKUP(I250,'ITEM#'!A:D,4,0)</f>
        <v>-77.349999999999994</v>
      </c>
      <c r="Q250" s="11"/>
      <c r="R250" s="13">
        <f t="shared" si="6"/>
        <v>1</v>
      </c>
    </row>
    <row r="251" spans="1:18" x14ac:dyDescent="0.25">
      <c r="A251" s="1" t="s">
        <v>4373</v>
      </c>
      <c r="B251" s="1" t="s">
        <v>4391</v>
      </c>
      <c r="C251" s="18">
        <v>45061</v>
      </c>
      <c r="D251" s="27">
        <f t="shared" si="8"/>
        <v>-97.22</v>
      </c>
      <c r="E251" s="27">
        <v>-11.37</v>
      </c>
      <c r="F251" s="27">
        <v>-85.85</v>
      </c>
      <c r="G251" s="18">
        <v>45061</v>
      </c>
      <c r="H251" s="1" t="s">
        <v>4380</v>
      </c>
      <c r="I251" s="19">
        <v>1662421</v>
      </c>
      <c r="J251" s="19"/>
      <c r="K251" s="19">
        <v>179293</v>
      </c>
      <c r="L251" s="28">
        <v>45063</v>
      </c>
      <c r="M251" s="1" t="s">
        <v>1213</v>
      </c>
      <c r="P251" s="42">
        <f>VLOOKUP(I251,'ITEM#'!A:D,4,0)</f>
        <v>-85.85</v>
      </c>
      <c r="Q251" s="11"/>
      <c r="R251" s="13">
        <f t="shared" si="6"/>
        <v>1</v>
      </c>
    </row>
    <row r="252" spans="1:18" x14ac:dyDescent="0.25">
      <c r="A252" s="1" t="s">
        <v>4373</v>
      </c>
      <c r="B252" s="1" t="s">
        <v>4392</v>
      </c>
      <c r="C252" s="18">
        <v>45061</v>
      </c>
      <c r="D252" s="27">
        <v>-64.47</v>
      </c>
      <c r="E252" s="27">
        <v>0</v>
      </c>
      <c r="F252" s="27">
        <v>-64.47</v>
      </c>
      <c r="G252" s="18">
        <v>45061</v>
      </c>
      <c r="H252" s="1" t="s">
        <v>4381</v>
      </c>
      <c r="I252" s="19">
        <v>1585795</v>
      </c>
      <c r="J252" s="19"/>
      <c r="K252" s="19">
        <v>179293</v>
      </c>
      <c r="L252" s="28">
        <v>45063</v>
      </c>
      <c r="M252" s="1" t="s">
        <v>1213</v>
      </c>
      <c r="P252" s="42">
        <f>VLOOKUP(I252,'ITEM#'!A:D,4,0)</f>
        <v>-64.47</v>
      </c>
      <c r="Q252" s="11"/>
      <c r="R252" s="13">
        <f t="shared" si="6"/>
        <v>1</v>
      </c>
    </row>
    <row r="253" spans="1:18" x14ac:dyDescent="0.25">
      <c r="A253" s="1" t="s">
        <v>4373</v>
      </c>
      <c r="B253" s="1" t="s">
        <v>4393</v>
      </c>
      <c r="C253" s="18">
        <v>45061</v>
      </c>
      <c r="D253" s="27">
        <v>-38.67</v>
      </c>
      <c r="E253" s="27">
        <v>0</v>
      </c>
      <c r="F253" s="27">
        <v>-38.67</v>
      </c>
      <c r="G253" s="18">
        <v>45061</v>
      </c>
      <c r="H253" s="1" t="s">
        <v>4382</v>
      </c>
      <c r="I253" s="19">
        <v>1704887</v>
      </c>
      <c r="J253" s="19"/>
      <c r="K253" s="19">
        <v>179293</v>
      </c>
      <c r="L253" s="28">
        <v>45063</v>
      </c>
      <c r="M253" s="1" t="s">
        <v>1213</v>
      </c>
      <c r="P253" s="42">
        <f>VLOOKUP(I253,'ITEM#'!A:D,4,0)</f>
        <v>-27.39</v>
      </c>
      <c r="Q253" s="11"/>
      <c r="R253" s="13">
        <f t="shared" si="6"/>
        <v>1.411829134720701</v>
      </c>
    </row>
    <row r="254" spans="1:18" x14ac:dyDescent="0.25">
      <c r="A254" s="1" t="s">
        <v>4373</v>
      </c>
      <c r="B254" s="1" t="s">
        <v>4394</v>
      </c>
      <c r="C254" s="18">
        <v>45061</v>
      </c>
      <c r="D254" s="27">
        <v>-78</v>
      </c>
      <c r="E254" s="27">
        <v>0</v>
      </c>
      <c r="F254" s="27">
        <v>-78</v>
      </c>
      <c r="G254" s="18">
        <v>45061</v>
      </c>
      <c r="H254" s="1" t="s">
        <v>4383</v>
      </c>
      <c r="I254" s="19">
        <v>1529947</v>
      </c>
      <c r="J254" s="19"/>
      <c r="K254" s="19">
        <v>179293</v>
      </c>
      <c r="L254" s="28">
        <v>45063</v>
      </c>
      <c r="M254" s="1" t="s">
        <v>1213</v>
      </c>
      <c r="P254" s="42">
        <f>VLOOKUP(I254,'ITEM#'!A:D,4,0)</f>
        <v>-39</v>
      </c>
      <c r="Q254" s="11"/>
      <c r="R254" s="13">
        <f t="shared" si="6"/>
        <v>2</v>
      </c>
    </row>
    <row r="255" spans="1:18" x14ac:dyDescent="0.25">
      <c r="A255" s="1" t="s">
        <v>4373</v>
      </c>
      <c r="B255" s="1" t="s">
        <v>4395</v>
      </c>
      <c r="C255" s="18">
        <v>45061</v>
      </c>
      <c r="D255" s="27">
        <v>-70.62</v>
      </c>
      <c r="E255" s="27">
        <v>0</v>
      </c>
      <c r="F255" s="27">
        <v>-70.62</v>
      </c>
      <c r="G255" s="18">
        <v>45061</v>
      </c>
      <c r="H255" s="1" t="s">
        <v>4384</v>
      </c>
      <c r="I255" s="19">
        <v>1585798</v>
      </c>
      <c r="J255" s="19"/>
      <c r="K255" s="19">
        <v>179293</v>
      </c>
      <c r="L255" s="28">
        <v>45063</v>
      </c>
      <c r="M255" s="1" t="s">
        <v>1213</v>
      </c>
      <c r="P255" s="42">
        <f>VLOOKUP(I255,'ITEM#'!A:D,4,0)</f>
        <v>-70.62</v>
      </c>
      <c r="Q255" s="11"/>
      <c r="R255" s="13">
        <f t="shared" si="6"/>
        <v>1</v>
      </c>
    </row>
    <row r="256" spans="1:18" x14ac:dyDescent="0.25">
      <c r="A256" s="1" t="s">
        <v>4396</v>
      </c>
      <c r="B256" s="1" t="s">
        <v>4408</v>
      </c>
      <c r="C256" s="18">
        <v>45062</v>
      </c>
      <c r="D256" s="27">
        <v>-38.68</v>
      </c>
      <c r="E256" s="27">
        <v>0</v>
      </c>
      <c r="F256" s="27">
        <v>-38.68</v>
      </c>
      <c r="G256" s="18">
        <v>45062</v>
      </c>
      <c r="H256" s="1" t="s">
        <v>4397</v>
      </c>
      <c r="I256" s="19">
        <v>1704887</v>
      </c>
      <c r="J256" s="19"/>
      <c r="K256" s="19">
        <v>179317</v>
      </c>
      <c r="L256" s="28">
        <v>45064</v>
      </c>
      <c r="M256" s="1" t="s">
        <v>1213</v>
      </c>
      <c r="P256" s="42">
        <f>VLOOKUP(I256,'ITEM#'!A:D,4,0)</f>
        <v>-27.39</v>
      </c>
      <c r="R256" s="13">
        <f t="shared" si="6"/>
        <v>1.4121942314713398</v>
      </c>
    </row>
    <row r="257" spans="1:18" x14ac:dyDescent="0.25">
      <c r="A257" s="1" t="s">
        <v>4396</v>
      </c>
      <c r="B257" s="1" t="s">
        <v>4409</v>
      </c>
      <c r="C257" s="18">
        <v>45062</v>
      </c>
      <c r="D257" s="27">
        <v>-38.700000000000003</v>
      </c>
      <c r="E257" s="27">
        <v>0</v>
      </c>
      <c r="F257" s="27">
        <v>-38.700000000000003</v>
      </c>
      <c r="G257" s="18">
        <v>45062</v>
      </c>
      <c r="H257" s="1" t="s">
        <v>4398</v>
      </c>
      <c r="I257" s="19">
        <v>1704887</v>
      </c>
      <c r="J257" s="19"/>
      <c r="K257" s="19">
        <v>179317</v>
      </c>
      <c r="L257" s="28">
        <v>45064</v>
      </c>
      <c r="M257" s="1" t="s">
        <v>1213</v>
      </c>
      <c r="P257" s="42">
        <f>VLOOKUP(I257,'ITEM#'!A:D,4,0)</f>
        <v>-27.39</v>
      </c>
      <c r="R257" s="13">
        <f t="shared" si="6"/>
        <v>1.4129244249726178</v>
      </c>
    </row>
    <row r="258" spans="1:18" x14ac:dyDescent="0.25">
      <c r="A258" s="1" t="s">
        <v>4396</v>
      </c>
      <c r="B258" s="1" t="s">
        <v>4410</v>
      </c>
      <c r="C258" s="18">
        <v>45062</v>
      </c>
      <c r="D258" s="27">
        <v>-97.22</v>
      </c>
      <c r="E258" s="27">
        <v>-11.37</v>
      </c>
      <c r="F258" s="27">
        <v>-85.85</v>
      </c>
      <c r="G258" s="18">
        <v>45062</v>
      </c>
      <c r="H258" s="1" t="s">
        <v>4399</v>
      </c>
      <c r="I258" s="19">
        <v>1662421</v>
      </c>
      <c r="J258" s="19"/>
      <c r="K258" s="19">
        <v>179317</v>
      </c>
      <c r="L258" s="28">
        <v>45064</v>
      </c>
      <c r="M258" s="1" t="s">
        <v>1213</v>
      </c>
      <c r="P258" s="42">
        <f>VLOOKUP(I258,'ITEM#'!A:D,4,0)</f>
        <v>-85.85</v>
      </c>
      <c r="R258" s="13">
        <f t="shared" si="6"/>
        <v>1</v>
      </c>
    </row>
    <row r="259" spans="1:18" x14ac:dyDescent="0.25">
      <c r="A259" s="1" t="s">
        <v>4396</v>
      </c>
      <c r="B259" s="1" t="s">
        <v>4411</v>
      </c>
      <c r="C259" s="18">
        <v>45062</v>
      </c>
      <c r="D259" s="27">
        <v>-193.4</v>
      </c>
      <c r="E259" s="27">
        <v>0</v>
      </c>
      <c r="F259" s="27">
        <v>-193.4</v>
      </c>
      <c r="G259" s="18">
        <v>45062</v>
      </c>
      <c r="H259" s="1" t="s">
        <v>4400</v>
      </c>
      <c r="I259" s="19">
        <v>1704887</v>
      </c>
      <c r="J259" s="19"/>
      <c r="K259" s="19">
        <v>179317</v>
      </c>
      <c r="L259" s="28">
        <v>45064</v>
      </c>
      <c r="M259" s="1" t="s">
        <v>1213</v>
      </c>
      <c r="P259" s="42">
        <f>VLOOKUP(I259,'ITEM#'!A:D,4,0)</f>
        <v>-27.39</v>
      </c>
      <c r="R259" s="13">
        <f t="shared" ref="R259:R322" si="9">F259/P259</f>
        <v>7.0609711573566996</v>
      </c>
    </row>
    <row r="260" spans="1:18" x14ac:dyDescent="0.25">
      <c r="A260" s="1" t="s">
        <v>4396</v>
      </c>
      <c r="B260" s="1" t="s">
        <v>4412</v>
      </c>
      <c r="C260" s="18">
        <v>45062</v>
      </c>
      <c r="D260" s="27">
        <v>-128.94</v>
      </c>
      <c r="E260" s="27">
        <v>0</v>
      </c>
      <c r="F260" s="27">
        <v>-128.94</v>
      </c>
      <c r="G260" s="18">
        <v>45062</v>
      </c>
      <c r="H260" s="1" t="s">
        <v>4401</v>
      </c>
      <c r="I260" s="19">
        <v>1585673</v>
      </c>
      <c r="J260" s="19"/>
      <c r="K260" s="19">
        <v>179317</v>
      </c>
      <c r="L260" s="28">
        <v>45064</v>
      </c>
      <c r="M260" s="1" t="s">
        <v>1213</v>
      </c>
      <c r="P260" s="42">
        <f>VLOOKUP(I260,'ITEM#'!A:D,4,0)</f>
        <v>-64.47</v>
      </c>
      <c r="R260" s="13">
        <f t="shared" si="9"/>
        <v>2</v>
      </c>
    </row>
    <row r="261" spans="1:18" x14ac:dyDescent="0.25">
      <c r="A261" s="1" t="s">
        <v>4396</v>
      </c>
      <c r="B261" s="1" t="s">
        <v>4413</v>
      </c>
      <c r="C261" s="18">
        <v>45062</v>
      </c>
      <c r="D261" s="27">
        <f>E261+F261</f>
        <v>-85.4</v>
      </c>
      <c r="E261" s="27">
        <v>-22.2</v>
      </c>
      <c r="F261" s="27">
        <v>-63.2</v>
      </c>
      <c r="G261" s="18">
        <v>45062</v>
      </c>
      <c r="H261" s="1" t="s">
        <v>4402</v>
      </c>
      <c r="I261" s="19">
        <v>1540785</v>
      </c>
      <c r="J261" s="19"/>
      <c r="K261" s="19">
        <v>179317</v>
      </c>
      <c r="L261" s="28">
        <v>45064</v>
      </c>
      <c r="M261" s="1" t="s">
        <v>1213</v>
      </c>
      <c r="P261" s="42">
        <f>VLOOKUP(I261,'ITEM#'!A:D,4,0)</f>
        <v>-31.6</v>
      </c>
      <c r="R261" s="13">
        <f t="shared" si="9"/>
        <v>2</v>
      </c>
    </row>
    <row r="262" spans="1:18" x14ac:dyDescent="0.25">
      <c r="A262" s="1" t="s">
        <v>4396</v>
      </c>
      <c r="B262" s="1" t="s">
        <v>4413</v>
      </c>
      <c r="C262" s="18">
        <v>45062</v>
      </c>
      <c r="D262" s="27">
        <f>E262+F262</f>
        <v>-88.35</v>
      </c>
      <c r="E262" s="27">
        <v>-11</v>
      </c>
      <c r="F262" s="27">
        <v>-77.349999999999994</v>
      </c>
      <c r="G262" s="18">
        <v>45062</v>
      </c>
      <c r="H262" s="1" t="s">
        <v>4402</v>
      </c>
      <c r="I262" s="19">
        <v>1662420</v>
      </c>
      <c r="J262" s="19"/>
      <c r="K262" s="19">
        <v>179317</v>
      </c>
      <c r="L262" s="28">
        <v>45064</v>
      </c>
      <c r="M262" s="1" t="s">
        <v>1213</v>
      </c>
      <c r="P262" s="42">
        <f>VLOOKUP(I262,'ITEM#'!A:D,4,0)</f>
        <v>-77.349999999999994</v>
      </c>
      <c r="R262" s="13">
        <f t="shared" si="9"/>
        <v>1</v>
      </c>
    </row>
    <row r="263" spans="1:18" x14ac:dyDescent="0.25">
      <c r="A263" s="1" t="s">
        <v>4396</v>
      </c>
      <c r="B263" s="1" t="s">
        <v>4414</v>
      </c>
      <c r="C263" s="18">
        <v>45062</v>
      </c>
      <c r="D263" s="27">
        <v>-23.62</v>
      </c>
      <c r="E263" s="27">
        <v>0</v>
      </c>
      <c r="F263" s="27">
        <v>-23.62</v>
      </c>
      <c r="G263" s="18">
        <v>45062</v>
      </c>
      <c r="H263" s="1" t="s">
        <v>4403</v>
      </c>
      <c r="I263" s="19">
        <v>1407965</v>
      </c>
      <c r="J263" s="19"/>
      <c r="K263" s="19">
        <v>179317</v>
      </c>
      <c r="L263" s="28">
        <v>45064</v>
      </c>
      <c r="M263" s="1" t="s">
        <v>1213</v>
      </c>
      <c r="P263" s="42">
        <f>VLOOKUP(I263,'ITEM#'!A:D,4,0)</f>
        <v>-23.62</v>
      </c>
      <c r="R263" s="13">
        <f t="shared" si="9"/>
        <v>1</v>
      </c>
    </row>
    <row r="264" spans="1:18" x14ac:dyDescent="0.25">
      <c r="A264" s="1" t="s">
        <v>4396</v>
      </c>
      <c r="B264" s="1" t="s">
        <v>4414</v>
      </c>
      <c r="C264" s="18">
        <v>45062</v>
      </c>
      <c r="D264" s="27">
        <v>-39</v>
      </c>
      <c r="E264" s="27"/>
      <c r="F264" s="27">
        <v>-39</v>
      </c>
      <c r="G264" s="18">
        <v>45062</v>
      </c>
      <c r="H264" s="1" t="s">
        <v>4403</v>
      </c>
      <c r="I264" s="19">
        <v>1529947</v>
      </c>
      <c r="J264" s="19"/>
      <c r="K264" s="19">
        <v>179317</v>
      </c>
      <c r="L264" s="28">
        <v>45064</v>
      </c>
      <c r="M264" s="1" t="s">
        <v>1213</v>
      </c>
      <c r="P264" s="42">
        <f>VLOOKUP(I264,'ITEM#'!A:D,4,0)</f>
        <v>-39</v>
      </c>
      <c r="R264" s="13">
        <f t="shared" si="9"/>
        <v>1</v>
      </c>
    </row>
    <row r="265" spans="1:18" x14ac:dyDescent="0.25">
      <c r="A265" s="1" t="s">
        <v>4396</v>
      </c>
      <c r="B265" s="1" t="s">
        <v>4415</v>
      </c>
      <c r="C265" s="18">
        <v>45062</v>
      </c>
      <c r="D265" s="27">
        <v>-84.14</v>
      </c>
      <c r="E265" s="27">
        <v>0</v>
      </c>
      <c r="F265" s="27">
        <v>-84.14</v>
      </c>
      <c r="G265" s="18">
        <v>45062</v>
      </c>
      <c r="H265" s="1" t="s">
        <v>4404</v>
      </c>
      <c r="I265" s="19">
        <v>1514688</v>
      </c>
      <c r="J265" s="19"/>
      <c r="K265" s="19">
        <v>179317</v>
      </c>
      <c r="L265" s="28">
        <v>45064</v>
      </c>
      <c r="M265" s="1" t="s">
        <v>1213</v>
      </c>
      <c r="P265" s="42">
        <f>VLOOKUP(I265,'ITEM#'!A:D,4,0)</f>
        <v>-42.07</v>
      </c>
      <c r="R265" s="13">
        <f t="shared" si="9"/>
        <v>2</v>
      </c>
    </row>
    <row r="266" spans="1:18" x14ac:dyDescent="0.25">
      <c r="A266" s="1" t="s">
        <v>4396</v>
      </c>
      <c r="B266" s="1" t="s">
        <v>4415</v>
      </c>
      <c r="C266" s="18">
        <v>45062</v>
      </c>
      <c r="D266" s="27">
        <v>-39</v>
      </c>
      <c r="E266" s="27"/>
      <c r="F266" s="27">
        <v>-39</v>
      </c>
      <c r="G266" s="18">
        <v>45062</v>
      </c>
      <c r="H266" s="1" t="s">
        <v>4404</v>
      </c>
      <c r="I266" s="19">
        <v>1529946</v>
      </c>
      <c r="J266" s="19"/>
      <c r="K266" s="19">
        <v>179317</v>
      </c>
      <c r="L266" s="28">
        <v>45064</v>
      </c>
      <c r="M266" s="1" t="s">
        <v>1213</v>
      </c>
      <c r="P266" s="42">
        <f>VLOOKUP(I266,'ITEM#'!A:D,4,0)</f>
        <v>-39</v>
      </c>
      <c r="R266" s="13">
        <f t="shared" si="9"/>
        <v>1</v>
      </c>
    </row>
    <row r="267" spans="1:18" x14ac:dyDescent="0.25">
      <c r="A267" s="1" t="s">
        <v>4396</v>
      </c>
      <c r="B267" s="1" t="s">
        <v>4416</v>
      </c>
      <c r="C267" s="18">
        <v>45062</v>
      </c>
      <c r="D267" s="27">
        <v>-77.319999999999993</v>
      </c>
      <c r="E267" s="27">
        <v>-21.02</v>
      </c>
      <c r="F267" s="27">
        <v>-56.3</v>
      </c>
      <c r="G267" s="18">
        <v>45062</v>
      </c>
      <c r="H267" s="1" t="s">
        <v>4405</v>
      </c>
      <c r="I267" s="19">
        <v>1540783</v>
      </c>
      <c r="J267" s="19"/>
      <c r="K267" s="19">
        <v>179317</v>
      </c>
      <c r="L267" s="28">
        <v>45064</v>
      </c>
      <c r="M267" s="1" t="s">
        <v>1213</v>
      </c>
      <c r="P267" s="42">
        <f>VLOOKUP(I267,'ITEM#'!A:D,4,0)</f>
        <v>-28.15</v>
      </c>
      <c r="R267" s="13">
        <f t="shared" si="9"/>
        <v>2</v>
      </c>
    </row>
    <row r="268" spans="1:18" x14ac:dyDescent="0.25">
      <c r="A268" s="1" t="s">
        <v>4396</v>
      </c>
      <c r="B268" s="1" t="s">
        <v>4417</v>
      </c>
      <c r="C268" s="18">
        <v>45062</v>
      </c>
      <c r="D268" s="27">
        <v>-88.35</v>
      </c>
      <c r="E268" s="27">
        <v>-11</v>
      </c>
      <c r="F268" s="27">
        <v>-77.349999999999994</v>
      </c>
      <c r="G268" s="18">
        <v>45062</v>
      </c>
      <c r="H268" s="1" t="s">
        <v>4406</v>
      </c>
      <c r="I268" s="19">
        <v>1662420</v>
      </c>
      <c r="J268" s="19"/>
      <c r="K268" s="19">
        <v>179317</v>
      </c>
      <c r="L268" s="28">
        <v>45064</v>
      </c>
      <c r="M268" s="1" t="s">
        <v>1213</v>
      </c>
      <c r="P268" s="42">
        <f>VLOOKUP(I268,'ITEM#'!A:D,4,0)</f>
        <v>-77.349999999999994</v>
      </c>
      <c r="R268" s="13">
        <f t="shared" si="9"/>
        <v>1</v>
      </c>
    </row>
    <row r="269" spans="1:18" x14ac:dyDescent="0.25">
      <c r="A269" s="1" t="s">
        <v>4396</v>
      </c>
      <c r="B269" s="1" t="s">
        <v>4418</v>
      </c>
      <c r="C269" s="18">
        <v>45062</v>
      </c>
      <c r="D269" s="27">
        <v>-25.55</v>
      </c>
      <c r="E269" s="27">
        <v>0</v>
      </c>
      <c r="F269" s="27">
        <v>-25.55</v>
      </c>
      <c r="G269" s="18">
        <v>45062</v>
      </c>
      <c r="H269" s="1" t="s">
        <v>4407</v>
      </c>
      <c r="I269" s="19">
        <v>1516592</v>
      </c>
      <c r="J269" s="19"/>
      <c r="K269" s="19">
        <v>179317</v>
      </c>
      <c r="L269" s="28">
        <v>45064</v>
      </c>
      <c r="M269" s="1" t="s">
        <v>1213</v>
      </c>
      <c r="P269" s="42">
        <f>VLOOKUP(I269,'ITEM#'!A:D,4,0)</f>
        <v>-25.55</v>
      </c>
      <c r="R269" s="13">
        <f t="shared" si="9"/>
        <v>1</v>
      </c>
    </row>
    <row r="270" spans="1:18" x14ac:dyDescent="0.25">
      <c r="A270" s="1" t="s">
        <v>4419</v>
      </c>
      <c r="B270" s="1" t="s">
        <v>4457</v>
      </c>
      <c r="C270" s="18">
        <v>45064</v>
      </c>
      <c r="D270" s="27">
        <v>-70.62</v>
      </c>
      <c r="E270" s="27">
        <v>0</v>
      </c>
      <c r="F270" s="27">
        <v>-70.62</v>
      </c>
      <c r="G270" s="18">
        <v>45064</v>
      </c>
      <c r="H270" s="1" t="s">
        <v>4420</v>
      </c>
      <c r="I270" s="19">
        <v>1585798</v>
      </c>
      <c r="J270" s="19"/>
      <c r="K270" s="19">
        <v>179522</v>
      </c>
      <c r="L270" s="28">
        <v>45068</v>
      </c>
      <c r="M270" s="1" t="s">
        <v>1213</v>
      </c>
      <c r="P270" s="42">
        <f>VLOOKUP(I270,'ITEM#'!A:D,4,0)</f>
        <v>-70.62</v>
      </c>
      <c r="R270" s="13">
        <f t="shared" si="9"/>
        <v>1</v>
      </c>
    </row>
    <row r="271" spans="1:18" x14ac:dyDescent="0.25">
      <c r="A271" s="1" t="s">
        <v>4419</v>
      </c>
      <c r="B271" s="1" t="s">
        <v>4458</v>
      </c>
      <c r="C271" s="18">
        <v>45064</v>
      </c>
      <c r="D271" s="27">
        <f>E271+F271</f>
        <v>-77.319999999999993</v>
      </c>
      <c r="E271" s="27">
        <v>-21.02</v>
      </c>
      <c r="F271" s="27">
        <v>-56.3</v>
      </c>
      <c r="G271" s="18">
        <v>45064</v>
      </c>
      <c r="H271" s="1" t="s">
        <v>4421</v>
      </c>
      <c r="I271" s="19">
        <v>1540781</v>
      </c>
      <c r="J271" s="19"/>
      <c r="K271" s="19">
        <v>179522</v>
      </c>
      <c r="L271" s="28">
        <v>45068</v>
      </c>
      <c r="M271" s="1" t="s">
        <v>1213</v>
      </c>
      <c r="P271" s="42">
        <f>VLOOKUP(I271,'ITEM#'!A:D,4,0)</f>
        <v>-28.15</v>
      </c>
      <c r="R271" s="13">
        <f t="shared" si="9"/>
        <v>2</v>
      </c>
    </row>
    <row r="272" spans="1:18" x14ac:dyDescent="0.25">
      <c r="A272" s="1" t="s">
        <v>4419</v>
      </c>
      <c r="B272" s="1" t="s">
        <v>4458</v>
      </c>
      <c r="C272" s="18">
        <v>45064</v>
      </c>
      <c r="D272" s="27">
        <f>E272+F272</f>
        <v>-97.22</v>
      </c>
      <c r="E272" s="27">
        <v>-11.37</v>
      </c>
      <c r="F272" s="27">
        <v>-85.85</v>
      </c>
      <c r="G272" s="18">
        <v>45064</v>
      </c>
      <c r="H272" s="1" t="s">
        <v>4421</v>
      </c>
      <c r="I272" s="19">
        <v>1662421</v>
      </c>
      <c r="J272" s="19"/>
      <c r="K272" s="19">
        <v>179522</v>
      </c>
      <c r="L272" s="28">
        <v>45068</v>
      </c>
      <c r="M272" s="1" t="s">
        <v>1213</v>
      </c>
      <c r="P272" s="42">
        <f>VLOOKUP(I272,'ITEM#'!A:D,4,0)</f>
        <v>-85.85</v>
      </c>
      <c r="R272" s="13">
        <f t="shared" si="9"/>
        <v>1</v>
      </c>
    </row>
    <row r="273" spans="1:18" x14ac:dyDescent="0.25">
      <c r="A273" s="1" t="s">
        <v>4419</v>
      </c>
      <c r="B273" s="1" t="s">
        <v>4459</v>
      </c>
      <c r="C273" s="18">
        <v>45064</v>
      </c>
      <c r="D273" s="27">
        <v>-78</v>
      </c>
      <c r="E273" s="27">
        <v>0</v>
      </c>
      <c r="F273" s="27">
        <v>-78</v>
      </c>
      <c r="G273" s="18">
        <v>45064</v>
      </c>
      <c r="H273" s="1" t="s">
        <v>4422</v>
      </c>
      <c r="I273" s="19">
        <v>1529947</v>
      </c>
      <c r="J273" s="19"/>
      <c r="K273" s="19">
        <v>179522</v>
      </c>
      <c r="L273" s="28">
        <v>45068</v>
      </c>
      <c r="M273" s="1" t="s">
        <v>1213</v>
      </c>
      <c r="P273" s="42">
        <f>VLOOKUP(I273,'ITEM#'!A:D,4,0)</f>
        <v>-39</v>
      </c>
      <c r="R273" s="13">
        <f t="shared" si="9"/>
        <v>2</v>
      </c>
    </row>
    <row r="274" spans="1:18" x14ac:dyDescent="0.25">
      <c r="A274" s="1" t="s">
        <v>4419</v>
      </c>
      <c r="B274" s="1" t="s">
        <v>4459</v>
      </c>
      <c r="C274" s="18">
        <v>45064</v>
      </c>
      <c r="D274" s="27">
        <v>-64.47</v>
      </c>
      <c r="E274" s="27"/>
      <c r="F274" s="27">
        <v>-64.47</v>
      </c>
      <c r="G274" s="18">
        <v>45064</v>
      </c>
      <c r="H274" s="1" t="s">
        <v>4422</v>
      </c>
      <c r="I274" s="19">
        <v>1585673</v>
      </c>
      <c r="J274" s="19"/>
      <c r="K274" s="19">
        <v>179522</v>
      </c>
      <c r="L274" s="28">
        <v>45068</v>
      </c>
      <c r="M274" s="1" t="s">
        <v>1213</v>
      </c>
      <c r="P274" s="42">
        <f>VLOOKUP(I274,'ITEM#'!A:D,4,0)</f>
        <v>-64.47</v>
      </c>
      <c r="R274" s="13">
        <f t="shared" si="9"/>
        <v>1</v>
      </c>
    </row>
    <row r="275" spans="1:18" x14ac:dyDescent="0.25">
      <c r="A275" s="1" t="s">
        <v>4419</v>
      </c>
      <c r="B275" s="1" t="s">
        <v>4460</v>
      </c>
      <c r="C275" s="18">
        <v>45064</v>
      </c>
      <c r="D275" s="27">
        <f>E275+F275</f>
        <v>-42.7</v>
      </c>
      <c r="E275" s="27">
        <v>-11.1</v>
      </c>
      <c r="F275" s="27">
        <v>-31.6</v>
      </c>
      <c r="G275" s="18">
        <v>45064</v>
      </c>
      <c r="H275" s="1" t="s">
        <v>4423</v>
      </c>
      <c r="I275" s="19">
        <v>1540785</v>
      </c>
      <c r="J275" s="19"/>
      <c r="K275" s="19">
        <v>179522</v>
      </c>
      <c r="L275" s="28">
        <v>45068</v>
      </c>
      <c r="M275" s="1" t="s">
        <v>1213</v>
      </c>
      <c r="P275" s="42">
        <f>VLOOKUP(I275,'ITEM#'!A:D,4,0)</f>
        <v>-31.6</v>
      </c>
      <c r="R275" s="13">
        <f t="shared" si="9"/>
        <v>1</v>
      </c>
    </row>
    <row r="276" spans="1:18" x14ac:dyDescent="0.25">
      <c r="A276" s="1" t="s">
        <v>4419</v>
      </c>
      <c r="B276" s="1" t="s">
        <v>4460</v>
      </c>
      <c r="C276" s="18">
        <v>45064</v>
      </c>
      <c r="D276" s="27">
        <f>E276+F276</f>
        <v>-42.7</v>
      </c>
      <c r="E276" s="27">
        <v>-11.1</v>
      </c>
      <c r="F276" s="27">
        <v>-31.6</v>
      </c>
      <c r="G276" s="18">
        <v>45064</v>
      </c>
      <c r="H276" s="1" t="s">
        <v>4423</v>
      </c>
      <c r="I276" s="19">
        <v>1593359</v>
      </c>
      <c r="J276" s="19"/>
      <c r="K276" s="19">
        <v>179522</v>
      </c>
      <c r="L276" s="28">
        <v>45068</v>
      </c>
      <c r="M276" s="1" t="s">
        <v>1213</v>
      </c>
      <c r="P276" s="42">
        <f>VLOOKUP(I276,'ITEM#'!A:D,4,0)</f>
        <v>-31.6</v>
      </c>
      <c r="R276" s="13">
        <f t="shared" si="9"/>
        <v>1</v>
      </c>
    </row>
    <row r="277" spans="1:18" x14ac:dyDescent="0.25">
      <c r="A277" s="1" t="s">
        <v>4419</v>
      </c>
      <c r="B277" s="1" t="s">
        <v>4461</v>
      </c>
      <c r="C277" s="18">
        <v>45064</v>
      </c>
      <c r="D277" s="27">
        <v>-38.67</v>
      </c>
      <c r="E277" s="27">
        <v>0</v>
      </c>
      <c r="F277" s="27">
        <v>-38.67</v>
      </c>
      <c r="G277" s="18">
        <v>45064</v>
      </c>
      <c r="H277" s="1" t="s">
        <v>4424</v>
      </c>
      <c r="I277" s="19">
        <v>1704887</v>
      </c>
      <c r="J277" s="19"/>
      <c r="K277" s="19">
        <v>179522</v>
      </c>
      <c r="L277" s="28">
        <v>45068</v>
      </c>
      <c r="M277" s="1" t="s">
        <v>1213</v>
      </c>
      <c r="P277" s="42">
        <f>VLOOKUP(I277,'ITEM#'!A:D,4,0)</f>
        <v>-27.39</v>
      </c>
      <c r="R277" s="13">
        <f t="shared" si="9"/>
        <v>1.411829134720701</v>
      </c>
    </row>
    <row r="278" spans="1:18" x14ac:dyDescent="0.25">
      <c r="A278" s="1" t="s">
        <v>4419</v>
      </c>
      <c r="B278" s="1" t="s">
        <v>4462</v>
      </c>
      <c r="C278" s="18">
        <v>45064</v>
      </c>
      <c r="D278" s="27">
        <v>-25.55</v>
      </c>
      <c r="E278" s="27">
        <v>0</v>
      </c>
      <c r="F278" s="27">
        <v>-25.55</v>
      </c>
      <c r="G278" s="18">
        <v>45064</v>
      </c>
      <c r="H278" s="1" t="s">
        <v>4425</v>
      </c>
      <c r="I278" s="19">
        <v>1516594</v>
      </c>
      <c r="J278" s="19"/>
      <c r="K278" s="19">
        <v>179522</v>
      </c>
      <c r="L278" s="28">
        <v>45068</v>
      </c>
      <c r="M278" s="1" t="s">
        <v>1213</v>
      </c>
      <c r="P278" s="42">
        <f>VLOOKUP(I278,'ITEM#'!A:D,4,0)</f>
        <v>-25.55</v>
      </c>
      <c r="R278" s="13">
        <f t="shared" si="9"/>
        <v>1</v>
      </c>
    </row>
    <row r="279" spans="1:18" x14ac:dyDescent="0.25">
      <c r="A279" s="1" t="s">
        <v>4419</v>
      </c>
      <c r="B279" s="1" t="s">
        <v>4463</v>
      </c>
      <c r="C279" s="18">
        <v>45064</v>
      </c>
      <c r="D279" s="27">
        <v>-25.55</v>
      </c>
      <c r="E279" s="27">
        <v>0</v>
      </c>
      <c r="F279" s="27">
        <v>-25.55</v>
      </c>
      <c r="G279" s="18">
        <v>45064</v>
      </c>
      <c r="H279" s="1" t="s">
        <v>4426</v>
      </c>
      <c r="I279" s="19">
        <v>1516592</v>
      </c>
      <c r="J279" s="19"/>
      <c r="K279" s="19">
        <v>179522</v>
      </c>
      <c r="L279" s="28">
        <v>45068</v>
      </c>
      <c r="M279" s="1" t="s">
        <v>1213</v>
      </c>
      <c r="P279" s="42">
        <f>VLOOKUP(I279,'ITEM#'!A:D,4,0)</f>
        <v>-25.55</v>
      </c>
      <c r="R279" s="13">
        <f t="shared" si="9"/>
        <v>1</v>
      </c>
    </row>
    <row r="280" spans="1:18" x14ac:dyDescent="0.25">
      <c r="A280" s="1" t="s">
        <v>4419</v>
      </c>
      <c r="B280" s="1" t="s">
        <v>4463</v>
      </c>
      <c r="C280" s="18">
        <v>45064</v>
      </c>
      <c r="D280" s="27">
        <v>-78</v>
      </c>
      <c r="E280" s="27"/>
      <c r="F280" s="27">
        <v>-78</v>
      </c>
      <c r="G280" s="18">
        <v>45064</v>
      </c>
      <c r="H280" s="1" t="s">
        <v>4426</v>
      </c>
      <c r="I280" s="19">
        <v>1529946</v>
      </c>
      <c r="J280" s="19"/>
      <c r="K280" s="19">
        <v>179522</v>
      </c>
      <c r="L280" s="28">
        <v>45068</v>
      </c>
      <c r="M280" s="1" t="s">
        <v>1213</v>
      </c>
      <c r="P280" s="42">
        <f>VLOOKUP(I280,'ITEM#'!A:D,4,0)</f>
        <v>-39</v>
      </c>
      <c r="R280" s="13">
        <f t="shared" si="9"/>
        <v>2</v>
      </c>
    </row>
    <row r="281" spans="1:18" x14ac:dyDescent="0.25">
      <c r="A281" s="1" t="s">
        <v>4419</v>
      </c>
      <c r="B281" s="1" t="s">
        <v>4464</v>
      </c>
      <c r="C281" s="18">
        <v>45064</v>
      </c>
      <c r="D281" s="27">
        <v>-141.24</v>
      </c>
      <c r="E281" s="27">
        <v>0</v>
      </c>
      <c r="F281" s="27">
        <v>-141.24</v>
      </c>
      <c r="G281" s="18">
        <v>45064</v>
      </c>
      <c r="H281" s="1" t="s">
        <v>4427</v>
      </c>
      <c r="I281" s="19">
        <v>1585798</v>
      </c>
      <c r="J281" s="19"/>
      <c r="K281" s="19">
        <v>179522</v>
      </c>
      <c r="L281" s="28">
        <v>45068</v>
      </c>
      <c r="M281" s="1" t="s">
        <v>1213</v>
      </c>
      <c r="P281" s="42">
        <f>VLOOKUP(I281,'ITEM#'!A:D,4,0)</f>
        <v>-70.62</v>
      </c>
      <c r="R281" s="13">
        <f t="shared" si="9"/>
        <v>2</v>
      </c>
    </row>
    <row r="282" spans="1:18" x14ac:dyDescent="0.25">
      <c r="A282" s="1" t="s">
        <v>4419</v>
      </c>
      <c r="B282" s="1" t="s">
        <v>4465</v>
      </c>
      <c r="C282" s="18">
        <v>45064</v>
      </c>
      <c r="D282" s="27">
        <v>-42.07</v>
      </c>
      <c r="E282" s="27">
        <v>0</v>
      </c>
      <c r="F282" s="27">
        <v>-42.07</v>
      </c>
      <c r="G282" s="18">
        <v>45064</v>
      </c>
      <c r="H282" s="1" t="s">
        <v>4428</v>
      </c>
      <c r="I282" s="19">
        <v>1514691</v>
      </c>
      <c r="J282" s="19"/>
      <c r="K282" s="19">
        <v>179522</v>
      </c>
      <c r="L282" s="28">
        <v>45068</v>
      </c>
      <c r="M282" s="1" t="s">
        <v>1213</v>
      </c>
      <c r="P282" s="42">
        <f>VLOOKUP(I282,'ITEM#'!A:D,4,0)</f>
        <v>-42.07</v>
      </c>
      <c r="R282" s="13">
        <f t="shared" si="9"/>
        <v>1</v>
      </c>
    </row>
    <row r="283" spans="1:18" x14ac:dyDescent="0.25">
      <c r="A283" s="1" t="s">
        <v>4419</v>
      </c>
      <c r="B283" s="1" t="s">
        <v>4466</v>
      </c>
      <c r="C283" s="18">
        <v>45064</v>
      </c>
      <c r="D283" s="27">
        <v>-128.94</v>
      </c>
      <c r="E283" s="27">
        <v>0</v>
      </c>
      <c r="F283" s="27">
        <v>-128.94</v>
      </c>
      <c r="G283" s="18">
        <v>45064</v>
      </c>
      <c r="H283" s="1" t="s">
        <v>4429</v>
      </c>
      <c r="I283" s="19">
        <v>1585673</v>
      </c>
      <c r="J283" s="19"/>
      <c r="K283" s="19">
        <v>179522</v>
      </c>
      <c r="L283" s="28">
        <v>45068</v>
      </c>
      <c r="M283" s="1" t="s">
        <v>1213</v>
      </c>
      <c r="P283" s="42">
        <f>VLOOKUP(I283,'ITEM#'!A:D,4,0)</f>
        <v>-64.47</v>
      </c>
      <c r="R283" s="13">
        <f t="shared" si="9"/>
        <v>2</v>
      </c>
    </row>
    <row r="284" spans="1:18" x14ac:dyDescent="0.25">
      <c r="A284" s="1" t="s">
        <v>4419</v>
      </c>
      <c r="B284" s="1" t="s">
        <v>4467</v>
      </c>
      <c r="C284" s="18">
        <v>45064</v>
      </c>
      <c r="D284" s="27">
        <v>-38.67</v>
      </c>
      <c r="E284" s="27">
        <v>0</v>
      </c>
      <c r="F284" s="27">
        <v>-38.67</v>
      </c>
      <c r="G284" s="18">
        <v>45064</v>
      </c>
      <c r="H284" s="1" t="s">
        <v>4430</v>
      </c>
      <c r="I284" s="19">
        <v>1704887</v>
      </c>
      <c r="J284" s="19"/>
      <c r="K284" s="19">
        <v>179522</v>
      </c>
      <c r="L284" s="28">
        <v>45068</v>
      </c>
      <c r="M284" s="1" t="s">
        <v>1213</v>
      </c>
      <c r="P284" s="42">
        <f>VLOOKUP(I284,'ITEM#'!A:D,4,0)</f>
        <v>-27.39</v>
      </c>
      <c r="R284" s="13">
        <f t="shared" si="9"/>
        <v>1.411829134720701</v>
      </c>
    </row>
    <row r="285" spans="1:18" x14ac:dyDescent="0.25">
      <c r="A285" s="1" t="s">
        <v>4419</v>
      </c>
      <c r="B285" s="1" t="s">
        <v>4468</v>
      </c>
      <c r="C285" s="18">
        <v>45064</v>
      </c>
      <c r="D285" s="27">
        <v>-38.659999999999997</v>
      </c>
      <c r="E285" s="27">
        <v>-10.51</v>
      </c>
      <c r="F285" s="27">
        <v>-28.15</v>
      </c>
      <c r="G285" s="18">
        <v>45064</v>
      </c>
      <c r="H285" s="1" t="s">
        <v>4431</v>
      </c>
      <c r="I285" s="19">
        <v>1540783</v>
      </c>
      <c r="J285" s="19"/>
      <c r="K285" s="19">
        <v>179522</v>
      </c>
      <c r="L285" s="28">
        <v>45068</v>
      </c>
      <c r="M285" s="1" t="s">
        <v>1213</v>
      </c>
      <c r="P285" s="42">
        <f>VLOOKUP(I285,'ITEM#'!A:D,4,0)</f>
        <v>-28.15</v>
      </c>
      <c r="R285" s="13">
        <f t="shared" si="9"/>
        <v>1</v>
      </c>
    </row>
    <row r="286" spans="1:18" x14ac:dyDescent="0.25">
      <c r="A286" s="1" t="s">
        <v>4419</v>
      </c>
      <c r="B286" s="1" t="s">
        <v>4469</v>
      </c>
      <c r="C286" s="18">
        <v>45064</v>
      </c>
      <c r="D286" s="27">
        <v>-39</v>
      </c>
      <c r="E286" s="27">
        <v>0</v>
      </c>
      <c r="F286" s="27">
        <v>-39</v>
      </c>
      <c r="G286" s="18">
        <v>45064</v>
      </c>
      <c r="H286" s="1" t="s">
        <v>4432</v>
      </c>
      <c r="I286" s="19">
        <v>1529947</v>
      </c>
      <c r="J286" s="19"/>
      <c r="K286" s="19">
        <v>179522</v>
      </c>
      <c r="L286" s="28">
        <v>45068</v>
      </c>
      <c r="M286" s="1" t="s">
        <v>1213</v>
      </c>
      <c r="P286" s="42">
        <f>VLOOKUP(I286,'ITEM#'!A:D,4,0)</f>
        <v>-39</v>
      </c>
      <c r="R286" s="13">
        <f t="shared" si="9"/>
        <v>1</v>
      </c>
    </row>
    <row r="287" spans="1:18" x14ac:dyDescent="0.25">
      <c r="A287" s="1" t="s">
        <v>4433</v>
      </c>
      <c r="B287" s="1" t="s">
        <v>4470</v>
      </c>
      <c r="C287" s="18">
        <v>45067</v>
      </c>
      <c r="D287" s="27">
        <v>-39</v>
      </c>
      <c r="E287" s="27">
        <v>0</v>
      </c>
      <c r="F287" s="27">
        <v>-39</v>
      </c>
      <c r="G287" s="18">
        <v>45067</v>
      </c>
      <c r="H287" s="1" t="s">
        <v>4434</v>
      </c>
      <c r="I287" s="19">
        <v>1529946</v>
      </c>
      <c r="J287" s="19"/>
      <c r="K287" s="19">
        <v>179529</v>
      </c>
      <c r="L287" s="28">
        <v>45069</v>
      </c>
      <c r="M287" s="1" t="s">
        <v>1213</v>
      </c>
      <c r="P287" s="42">
        <f>VLOOKUP(I287,'ITEM#'!A:D,4,0)</f>
        <v>-39</v>
      </c>
      <c r="R287" s="13">
        <f t="shared" si="9"/>
        <v>1</v>
      </c>
    </row>
    <row r="288" spans="1:18" x14ac:dyDescent="0.25">
      <c r="A288" s="1" t="s">
        <v>4433</v>
      </c>
      <c r="B288" s="1" t="s">
        <v>4471</v>
      </c>
      <c r="C288" s="18">
        <v>45066</v>
      </c>
      <c r="D288" s="27">
        <v>-77.36</v>
      </c>
      <c r="E288" s="27">
        <v>0</v>
      </c>
      <c r="F288" s="27">
        <v>-77.36</v>
      </c>
      <c r="G288" s="18">
        <v>45066</v>
      </c>
      <c r="H288" s="1" t="s">
        <v>4435</v>
      </c>
      <c r="I288" s="19">
        <v>1704887</v>
      </c>
      <c r="J288" s="19"/>
      <c r="K288" s="19">
        <v>179529</v>
      </c>
      <c r="L288" s="28">
        <v>45069</v>
      </c>
      <c r="M288" s="1" t="s">
        <v>1213</v>
      </c>
      <c r="P288" s="42">
        <f>VLOOKUP(I288,'ITEM#'!A:D,4,0)</f>
        <v>-27.39</v>
      </c>
      <c r="R288" s="13">
        <f t="shared" si="9"/>
        <v>2.8243884629426796</v>
      </c>
    </row>
    <row r="289" spans="1:18" x14ac:dyDescent="0.25">
      <c r="A289" s="1" t="s">
        <v>4433</v>
      </c>
      <c r="B289" s="1" t="s">
        <v>4472</v>
      </c>
      <c r="C289" s="18">
        <v>45065</v>
      </c>
      <c r="D289" s="27">
        <v>-38.700000000000003</v>
      </c>
      <c r="E289" s="27">
        <v>0</v>
      </c>
      <c r="F289" s="27">
        <v>-38.700000000000003</v>
      </c>
      <c r="G289" s="18">
        <v>45065</v>
      </c>
      <c r="H289" s="1" t="s">
        <v>4436</v>
      </c>
      <c r="I289" s="19">
        <v>1704887</v>
      </c>
      <c r="J289" s="19"/>
      <c r="K289" s="19">
        <v>179529</v>
      </c>
      <c r="L289" s="28">
        <v>45069</v>
      </c>
      <c r="M289" s="1" t="s">
        <v>1213</v>
      </c>
      <c r="P289" s="42">
        <f>VLOOKUP(I289,'ITEM#'!A:D,4,0)</f>
        <v>-27.39</v>
      </c>
      <c r="R289" s="13">
        <f t="shared" si="9"/>
        <v>1.4129244249726178</v>
      </c>
    </row>
    <row r="290" spans="1:18" x14ac:dyDescent="0.25">
      <c r="A290" s="1" t="s">
        <v>4433</v>
      </c>
      <c r="B290" s="1" t="s">
        <v>4473</v>
      </c>
      <c r="C290" s="18">
        <v>45065</v>
      </c>
      <c r="D290" s="27">
        <v>-38.67</v>
      </c>
      <c r="E290" s="27">
        <v>0</v>
      </c>
      <c r="F290" s="27">
        <v>-38.67</v>
      </c>
      <c r="G290" s="18">
        <v>45065</v>
      </c>
      <c r="H290" s="1" t="s">
        <v>4437</v>
      </c>
      <c r="I290" s="19">
        <v>1704887</v>
      </c>
      <c r="J290" s="19"/>
      <c r="K290" s="19">
        <v>179529</v>
      </c>
      <c r="L290" s="28">
        <v>45069</v>
      </c>
      <c r="M290" s="1" t="s">
        <v>1213</v>
      </c>
      <c r="P290" s="42">
        <f>VLOOKUP(I290,'ITEM#'!A:D,4,0)</f>
        <v>-27.39</v>
      </c>
      <c r="R290" s="13">
        <f t="shared" si="9"/>
        <v>1.411829134720701</v>
      </c>
    </row>
    <row r="291" spans="1:18" x14ac:dyDescent="0.25">
      <c r="A291" s="1" t="s">
        <v>4433</v>
      </c>
      <c r="B291" s="1" t="s">
        <v>4474</v>
      </c>
      <c r="C291" s="18">
        <v>45067</v>
      </c>
      <c r="D291" s="27">
        <v>-38.67</v>
      </c>
      <c r="E291" s="27">
        <v>0</v>
      </c>
      <c r="F291" s="27">
        <v>-38.67</v>
      </c>
      <c r="G291" s="18">
        <v>45067</v>
      </c>
      <c r="H291" s="1" t="s">
        <v>4438</v>
      </c>
      <c r="I291" s="19">
        <v>1704887</v>
      </c>
      <c r="J291" s="19"/>
      <c r="K291" s="19">
        <v>179529</v>
      </c>
      <c r="L291" s="28">
        <v>45069</v>
      </c>
      <c r="M291" s="1" t="s">
        <v>1213</v>
      </c>
      <c r="P291" s="42">
        <f>VLOOKUP(I291,'ITEM#'!A:D,4,0)</f>
        <v>-27.39</v>
      </c>
      <c r="R291" s="13">
        <f t="shared" si="9"/>
        <v>1.411829134720701</v>
      </c>
    </row>
    <row r="292" spans="1:18" x14ac:dyDescent="0.25">
      <c r="A292" s="1" t="s">
        <v>4433</v>
      </c>
      <c r="B292" s="1" t="s">
        <v>4475</v>
      </c>
      <c r="C292" s="18">
        <v>45067</v>
      </c>
      <c r="D292" s="27">
        <v>-38.67</v>
      </c>
      <c r="E292" s="27">
        <v>0</v>
      </c>
      <c r="F292" s="27">
        <v>-38.67</v>
      </c>
      <c r="G292" s="18">
        <v>45067</v>
      </c>
      <c r="H292" s="1" t="s">
        <v>4439</v>
      </c>
      <c r="I292" s="19">
        <v>1704887</v>
      </c>
      <c r="J292" s="19"/>
      <c r="K292" s="19">
        <v>179529</v>
      </c>
      <c r="L292" s="28">
        <v>45069</v>
      </c>
      <c r="M292" s="1" t="s">
        <v>1213</v>
      </c>
      <c r="P292" s="42">
        <f>VLOOKUP(I292,'ITEM#'!A:D,4,0)</f>
        <v>-27.39</v>
      </c>
      <c r="R292" s="13">
        <f t="shared" si="9"/>
        <v>1.411829134720701</v>
      </c>
    </row>
    <row r="293" spans="1:18" x14ac:dyDescent="0.25">
      <c r="A293" s="1" t="s">
        <v>4433</v>
      </c>
      <c r="B293" s="1" t="s">
        <v>4476</v>
      </c>
      <c r="C293" s="18">
        <v>45065</v>
      </c>
      <c r="D293" s="27">
        <v>-38.67</v>
      </c>
      <c r="E293" s="27">
        <v>0</v>
      </c>
      <c r="F293" s="27">
        <v>-38.67</v>
      </c>
      <c r="G293" s="18">
        <v>45065</v>
      </c>
      <c r="H293" s="1" t="s">
        <v>4440</v>
      </c>
      <c r="I293" s="19">
        <v>1704887</v>
      </c>
      <c r="J293" s="19"/>
      <c r="K293" s="19">
        <v>179529</v>
      </c>
      <c r="L293" s="28">
        <v>45069</v>
      </c>
      <c r="M293" s="1" t="s">
        <v>1213</v>
      </c>
      <c r="P293" s="42">
        <f>VLOOKUP(I293,'ITEM#'!A:D,4,0)</f>
        <v>-27.39</v>
      </c>
      <c r="R293" s="13">
        <f t="shared" si="9"/>
        <v>1.411829134720701</v>
      </c>
    </row>
    <row r="294" spans="1:18" x14ac:dyDescent="0.25">
      <c r="A294" s="1" t="s">
        <v>4433</v>
      </c>
      <c r="B294" s="1" t="s">
        <v>4477</v>
      </c>
      <c r="C294" s="18">
        <v>45066</v>
      </c>
      <c r="D294" s="27">
        <v>-38.67</v>
      </c>
      <c r="E294" s="27">
        <v>0</v>
      </c>
      <c r="F294" s="27">
        <v>-38.67</v>
      </c>
      <c r="G294" s="18">
        <v>45066</v>
      </c>
      <c r="H294" s="1" t="s">
        <v>4441</v>
      </c>
      <c r="I294" s="19">
        <v>1704887</v>
      </c>
      <c r="J294" s="19"/>
      <c r="K294" s="19">
        <v>179529</v>
      </c>
      <c r="L294" s="28">
        <v>45069</v>
      </c>
      <c r="M294" s="1" t="s">
        <v>1213</v>
      </c>
      <c r="P294" s="42">
        <f>VLOOKUP(I294,'ITEM#'!A:D,4,0)</f>
        <v>-27.39</v>
      </c>
      <c r="R294" s="13">
        <f t="shared" si="9"/>
        <v>1.411829134720701</v>
      </c>
    </row>
    <row r="295" spans="1:18" x14ac:dyDescent="0.25">
      <c r="A295" s="1" t="s">
        <v>4433</v>
      </c>
      <c r="B295" s="1" t="s">
        <v>4478</v>
      </c>
      <c r="C295" s="18">
        <v>45066</v>
      </c>
      <c r="D295" s="27">
        <v>-38.67</v>
      </c>
      <c r="E295" s="27">
        <v>0</v>
      </c>
      <c r="F295" s="27">
        <v>-38.67</v>
      </c>
      <c r="G295" s="18">
        <v>45066</v>
      </c>
      <c r="H295" s="1" t="s">
        <v>4442</v>
      </c>
      <c r="I295" s="19">
        <v>1704887</v>
      </c>
      <c r="J295" s="19"/>
      <c r="K295" s="19">
        <v>179529</v>
      </c>
      <c r="L295" s="28">
        <v>45069</v>
      </c>
      <c r="M295" s="1" t="s">
        <v>1213</v>
      </c>
      <c r="P295" s="42">
        <f>VLOOKUP(I295,'ITEM#'!A:D,4,0)</f>
        <v>-27.39</v>
      </c>
      <c r="R295" s="13">
        <f t="shared" si="9"/>
        <v>1.411829134720701</v>
      </c>
    </row>
    <row r="296" spans="1:18" x14ac:dyDescent="0.25">
      <c r="A296" s="1" t="s">
        <v>4433</v>
      </c>
      <c r="B296" s="1" t="s">
        <v>4479</v>
      </c>
      <c r="C296" s="18">
        <v>45066</v>
      </c>
      <c r="D296" s="27">
        <v>-38.67</v>
      </c>
      <c r="E296" s="27">
        <v>0</v>
      </c>
      <c r="F296" s="27">
        <v>-38.67</v>
      </c>
      <c r="G296" s="18">
        <v>45066</v>
      </c>
      <c r="H296" s="1" t="s">
        <v>4443</v>
      </c>
      <c r="I296" s="19">
        <v>1704887</v>
      </c>
      <c r="J296" s="19"/>
      <c r="K296" s="19">
        <v>179529</v>
      </c>
      <c r="L296" s="28">
        <v>45069</v>
      </c>
      <c r="M296" s="1" t="s">
        <v>1213</v>
      </c>
      <c r="P296" s="42">
        <f>VLOOKUP(I296,'ITEM#'!A:D,4,0)</f>
        <v>-27.39</v>
      </c>
      <c r="R296" s="13">
        <f t="shared" si="9"/>
        <v>1.411829134720701</v>
      </c>
    </row>
    <row r="297" spans="1:18" x14ac:dyDescent="0.25">
      <c r="A297" s="1" t="s">
        <v>4433</v>
      </c>
      <c r="B297" s="1" t="s">
        <v>4480</v>
      </c>
      <c r="C297" s="18">
        <v>45065</v>
      </c>
      <c r="D297" s="27">
        <v>-38.700000000000003</v>
      </c>
      <c r="E297" s="27">
        <v>0</v>
      </c>
      <c r="F297" s="27">
        <v>-38.700000000000003</v>
      </c>
      <c r="G297" s="18">
        <v>45065</v>
      </c>
      <c r="H297" s="1" t="s">
        <v>4444</v>
      </c>
      <c r="I297" s="19">
        <v>1704887</v>
      </c>
      <c r="J297" s="19"/>
      <c r="K297" s="19">
        <v>179529</v>
      </c>
      <c r="L297" s="28">
        <v>45069</v>
      </c>
      <c r="M297" s="1" t="s">
        <v>1213</v>
      </c>
      <c r="P297" s="42">
        <f>VLOOKUP(I297,'ITEM#'!A:D,4,0)</f>
        <v>-27.39</v>
      </c>
      <c r="R297" s="13">
        <f t="shared" si="9"/>
        <v>1.4129244249726178</v>
      </c>
    </row>
    <row r="298" spans="1:18" x14ac:dyDescent="0.25">
      <c r="A298" s="1" t="s">
        <v>4433</v>
      </c>
      <c r="B298" s="1" t="s">
        <v>4481</v>
      </c>
      <c r="C298" s="18">
        <v>45067</v>
      </c>
      <c r="D298" s="27">
        <v>-38.67</v>
      </c>
      <c r="E298" s="27">
        <v>0</v>
      </c>
      <c r="F298" s="27">
        <v>-38.67</v>
      </c>
      <c r="G298" s="18">
        <v>45067</v>
      </c>
      <c r="H298" s="1" t="s">
        <v>4445</v>
      </c>
      <c r="I298" s="19">
        <v>1704887</v>
      </c>
      <c r="J298" s="19"/>
      <c r="K298" s="19">
        <v>179529</v>
      </c>
      <c r="L298" s="28">
        <v>45069</v>
      </c>
      <c r="M298" s="1" t="s">
        <v>1213</v>
      </c>
      <c r="P298" s="42">
        <f>VLOOKUP(I298,'ITEM#'!A:D,4,0)</f>
        <v>-27.39</v>
      </c>
      <c r="R298" s="13">
        <f t="shared" si="9"/>
        <v>1.411829134720701</v>
      </c>
    </row>
    <row r="299" spans="1:18" x14ac:dyDescent="0.25">
      <c r="A299" s="1" t="s">
        <v>4433</v>
      </c>
      <c r="B299" s="1" t="s">
        <v>4482</v>
      </c>
      <c r="C299" s="18">
        <v>45067</v>
      </c>
      <c r="D299" s="27">
        <v>-38.67</v>
      </c>
      <c r="E299" s="27">
        <v>0</v>
      </c>
      <c r="F299" s="27">
        <v>-38.67</v>
      </c>
      <c r="G299" s="18">
        <v>45067</v>
      </c>
      <c r="H299" s="1" t="s">
        <v>4446</v>
      </c>
      <c r="I299" s="19">
        <v>1704887</v>
      </c>
      <c r="J299" s="19"/>
      <c r="K299" s="19">
        <v>179529</v>
      </c>
      <c r="L299" s="28">
        <v>45069</v>
      </c>
      <c r="M299" s="1" t="s">
        <v>1213</v>
      </c>
      <c r="P299" s="42">
        <f>VLOOKUP(I299,'ITEM#'!A:D,4,0)</f>
        <v>-27.39</v>
      </c>
      <c r="R299" s="13">
        <f t="shared" si="9"/>
        <v>1.411829134720701</v>
      </c>
    </row>
    <row r="300" spans="1:18" x14ac:dyDescent="0.25">
      <c r="A300" s="1" t="s">
        <v>4433</v>
      </c>
      <c r="B300" s="1" t="s">
        <v>4483</v>
      </c>
      <c r="C300" s="18">
        <v>45065</v>
      </c>
      <c r="D300" s="27">
        <v>-70.62</v>
      </c>
      <c r="E300" s="27">
        <v>0</v>
      </c>
      <c r="F300" s="27">
        <v>-70.62</v>
      </c>
      <c r="G300" s="18">
        <v>45065</v>
      </c>
      <c r="H300" s="1" t="s">
        <v>4447</v>
      </c>
      <c r="I300" s="19">
        <v>1585799</v>
      </c>
      <c r="J300" s="19"/>
      <c r="K300" s="19">
        <v>179529</v>
      </c>
      <c r="L300" s="28">
        <v>45069</v>
      </c>
      <c r="M300" s="1" t="s">
        <v>1213</v>
      </c>
      <c r="P300" s="42">
        <f>VLOOKUP(I300,'ITEM#'!A:D,4,0)</f>
        <v>-70.62</v>
      </c>
      <c r="R300" s="13">
        <f t="shared" si="9"/>
        <v>1</v>
      </c>
    </row>
    <row r="301" spans="1:18" x14ac:dyDescent="0.25">
      <c r="A301" s="1" t="s">
        <v>4433</v>
      </c>
      <c r="B301" s="1" t="s">
        <v>4484</v>
      </c>
      <c r="C301" s="18">
        <v>45066</v>
      </c>
      <c r="D301" s="27">
        <v>-38.700000000000003</v>
      </c>
      <c r="E301" s="27">
        <v>0</v>
      </c>
      <c r="F301" s="27">
        <v>-38.700000000000003</v>
      </c>
      <c r="G301" s="18">
        <v>45066</v>
      </c>
      <c r="H301" s="1" t="s">
        <v>4448</v>
      </c>
      <c r="I301" s="19">
        <v>1704887</v>
      </c>
      <c r="J301" s="19"/>
      <c r="K301" s="19">
        <v>179529</v>
      </c>
      <c r="L301" s="28">
        <v>45069</v>
      </c>
      <c r="M301" s="1" t="s">
        <v>1213</v>
      </c>
      <c r="P301" s="42">
        <f>VLOOKUP(I301,'ITEM#'!A:D,4,0)</f>
        <v>-27.39</v>
      </c>
      <c r="R301" s="13">
        <f t="shared" si="9"/>
        <v>1.4129244249726178</v>
      </c>
    </row>
    <row r="302" spans="1:18" x14ac:dyDescent="0.25">
      <c r="A302" s="1" t="s">
        <v>4433</v>
      </c>
      <c r="B302" s="1" t="s">
        <v>4485</v>
      </c>
      <c r="C302" s="18">
        <v>45066</v>
      </c>
      <c r="D302" s="27">
        <v>-77.34</v>
      </c>
      <c r="E302" s="27">
        <v>0</v>
      </c>
      <c r="F302" s="27">
        <v>-77.34</v>
      </c>
      <c r="G302" s="18">
        <v>45066</v>
      </c>
      <c r="H302" s="1" t="s">
        <v>4449</v>
      </c>
      <c r="I302" s="19">
        <v>1704887</v>
      </c>
      <c r="J302" s="19"/>
      <c r="K302" s="19">
        <v>179529</v>
      </c>
      <c r="L302" s="28">
        <v>45069</v>
      </c>
      <c r="M302" s="1" t="s">
        <v>1213</v>
      </c>
      <c r="P302" s="42">
        <f>VLOOKUP(I302,'ITEM#'!A:D,4,0)</f>
        <v>-27.39</v>
      </c>
      <c r="R302" s="13">
        <f t="shared" si="9"/>
        <v>2.8236582694414021</v>
      </c>
    </row>
    <row r="303" spans="1:18" x14ac:dyDescent="0.25">
      <c r="A303" s="1" t="s">
        <v>4433</v>
      </c>
      <c r="B303" s="1" t="s">
        <v>4486</v>
      </c>
      <c r="C303" s="18">
        <v>45065</v>
      </c>
      <c r="D303" s="27">
        <v>-38.700000000000003</v>
      </c>
      <c r="E303" s="27">
        <v>0</v>
      </c>
      <c r="F303" s="27">
        <v>-38.700000000000003</v>
      </c>
      <c r="G303" s="18">
        <v>45065</v>
      </c>
      <c r="H303" s="1" t="s">
        <v>4450</v>
      </c>
      <c r="I303" s="19">
        <v>1704887</v>
      </c>
      <c r="J303" s="19"/>
      <c r="K303" s="19">
        <v>179529</v>
      </c>
      <c r="L303" s="28">
        <v>45069</v>
      </c>
      <c r="M303" s="1" t="s">
        <v>1213</v>
      </c>
      <c r="P303" s="42">
        <f>VLOOKUP(I303,'ITEM#'!A:D,4,0)</f>
        <v>-27.39</v>
      </c>
      <c r="R303" s="13">
        <f t="shared" si="9"/>
        <v>1.4129244249726178</v>
      </c>
    </row>
    <row r="304" spans="1:18" x14ac:dyDescent="0.25">
      <c r="A304" s="1" t="s">
        <v>4433</v>
      </c>
      <c r="B304" s="1" t="s">
        <v>4487</v>
      </c>
      <c r="C304" s="18">
        <v>45065</v>
      </c>
      <c r="D304" s="27">
        <v>-38.700000000000003</v>
      </c>
      <c r="E304" s="27">
        <v>0</v>
      </c>
      <c r="F304" s="27">
        <v>-38.700000000000003</v>
      </c>
      <c r="G304" s="18">
        <v>45065</v>
      </c>
      <c r="H304" s="1" t="s">
        <v>4451</v>
      </c>
      <c r="I304" s="19">
        <v>1704887</v>
      </c>
      <c r="J304" s="19"/>
      <c r="K304" s="19">
        <v>179529</v>
      </c>
      <c r="L304" s="28">
        <v>45069</v>
      </c>
      <c r="M304" s="1" t="s">
        <v>1213</v>
      </c>
      <c r="P304" s="42">
        <f>VLOOKUP(I304,'ITEM#'!A:D,4,0)</f>
        <v>-27.39</v>
      </c>
      <c r="R304" s="13">
        <f t="shared" si="9"/>
        <v>1.4129244249726178</v>
      </c>
    </row>
    <row r="305" spans="1:20" x14ac:dyDescent="0.25">
      <c r="A305" s="1" t="s">
        <v>4433</v>
      </c>
      <c r="B305" s="1" t="s">
        <v>4488</v>
      </c>
      <c r="C305" s="18">
        <v>45065</v>
      </c>
      <c r="D305" s="27">
        <v>-154.68</v>
      </c>
      <c r="E305" s="27">
        <v>0</v>
      </c>
      <c r="F305" s="27">
        <v>-154.68</v>
      </c>
      <c r="G305" s="18">
        <v>45065</v>
      </c>
      <c r="H305" s="1" t="s">
        <v>4452</v>
      </c>
      <c r="I305" s="19">
        <v>1704887</v>
      </c>
      <c r="J305" s="19"/>
      <c r="K305" s="19">
        <v>179529</v>
      </c>
      <c r="L305" s="28">
        <v>45069</v>
      </c>
      <c r="M305" s="1" t="s">
        <v>1213</v>
      </c>
      <c r="P305" s="42">
        <f>VLOOKUP(I305,'ITEM#'!A:D,4,0)</f>
        <v>-27.39</v>
      </c>
      <c r="R305" s="13">
        <f t="shared" si="9"/>
        <v>5.6473165388828042</v>
      </c>
    </row>
    <row r="306" spans="1:20" x14ac:dyDescent="0.25">
      <c r="A306" s="1" t="s">
        <v>4433</v>
      </c>
      <c r="B306" s="1" t="s">
        <v>4489</v>
      </c>
      <c r="C306" s="18">
        <v>45065</v>
      </c>
      <c r="D306" s="27">
        <v>-34.65</v>
      </c>
      <c r="E306" s="27">
        <v>-1.5</v>
      </c>
      <c r="F306" s="27">
        <v>-33.15</v>
      </c>
      <c r="G306" s="18">
        <v>45065</v>
      </c>
      <c r="H306" s="1" t="s">
        <v>4453</v>
      </c>
      <c r="I306" s="19">
        <v>1197887</v>
      </c>
      <c r="J306" s="19"/>
      <c r="K306" s="19">
        <v>179529</v>
      </c>
      <c r="L306" s="28">
        <v>45069</v>
      </c>
      <c r="M306" s="1" t="s">
        <v>1213</v>
      </c>
      <c r="P306" s="42">
        <f>VLOOKUP(I306,'ITEM#'!A:D,4,0)</f>
        <v>0</v>
      </c>
      <c r="R306" s="13" t="e">
        <f t="shared" si="9"/>
        <v>#DIV/0!</v>
      </c>
      <c r="T306" t="s">
        <v>4493</v>
      </c>
    </row>
    <row r="307" spans="1:20" x14ac:dyDescent="0.25">
      <c r="A307" s="1" t="s">
        <v>4433</v>
      </c>
      <c r="B307" s="1" t="s">
        <v>4490</v>
      </c>
      <c r="C307" s="18">
        <v>45065</v>
      </c>
      <c r="D307" s="27">
        <v>-193.5</v>
      </c>
      <c r="E307" s="27">
        <v>0</v>
      </c>
      <c r="F307" s="27">
        <v>-193.5</v>
      </c>
      <c r="G307" s="18">
        <v>45065</v>
      </c>
      <c r="H307" s="1" t="s">
        <v>4454</v>
      </c>
      <c r="I307" s="19">
        <v>1704887</v>
      </c>
      <c r="J307" s="19"/>
      <c r="K307" s="19">
        <v>179529</v>
      </c>
      <c r="L307" s="28">
        <v>45069</v>
      </c>
      <c r="M307" s="1" t="s">
        <v>1213</v>
      </c>
      <c r="P307" s="42">
        <f>VLOOKUP(I307,'ITEM#'!A:D,4,0)</f>
        <v>-27.39</v>
      </c>
      <c r="R307" s="13">
        <f t="shared" si="9"/>
        <v>7.0646221248630887</v>
      </c>
    </row>
    <row r="308" spans="1:20" x14ac:dyDescent="0.25">
      <c r="A308" s="1" t="s">
        <v>4433</v>
      </c>
      <c r="B308" s="1" t="s">
        <v>4491</v>
      </c>
      <c r="C308" s="18">
        <v>45065</v>
      </c>
      <c r="D308" s="27">
        <v>-38.67</v>
      </c>
      <c r="E308" s="27">
        <v>0</v>
      </c>
      <c r="F308" s="27">
        <v>-38.67</v>
      </c>
      <c r="G308" s="18">
        <v>45065</v>
      </c>
      <c r="H308" s="1" t="s">
        <v>4455</v>
      </c>
      <c r="I308" s="19">
        <v>1704887</v>
      </c>
      <c r="J308" s="19"/>
      <c r="K308" s="19">
        <v>179529</v>
      </c>
      <c r="L308" s="28">
        <v>45069</v>
      </c>
      <c r="M308" s="1" t="s">
        <v>1213</v>
      </c>
      <c r="P308" s="42">
        <f>VLOOKUP(I308,'ITEM#'!A:D,4,0)</f>
        <v>-27.39</v>
      </c>
      <c r="R308" s="13">
        <f t="shared" si="9"/>
        <v>1.411829134720701</v>
      </c>
    </row>
    <row r="309" spans="1:20" x14ac:dyDescent="0.25">
      <c r="A309" s="1" t="s">
        <v>4433</v>
      </c>
      <c r="B309" s="1" t="s">
        <v>4492</v>
      </c>
      <c r="C309" s="18">
        <v>45065</v>
      </c>
      <c r="D309" s="27">
        <v>-34</v>
      </c>
      <c r="E309" s="27">
        <v>0</v>
      </c>
      <c r="F309" s="27">
        <v>-34</v>
      </c>
      <c r="G309" s="18">
        <v>45065</v>
      </c>
      <c r="H309" s="1" t="s">
        <v>4456</v>
      </c>
      <c r="I309" s="19">
        <v>1311669</v>
      </c>
      <c r="J309" s="19"/>
      <c r="K309" s="19">
        <v>179529</v>
      </c>
      <c r="L309" s="28">
        <v>45069</v>
      </c>
      <c r="M309" s="1" t="s">
        <v>1213</v>
      </c>
      <c r="P309" s="42">
        <f>VLOOKUP(I309,'ITEM#'!A:D,4,0)</f>
        <v>-34</v>
      </c>
      <c r="R309" s="13">
        <f t="shared" si="9"/>
        <v>1</v>
      </c>
    </row>
    <row r="310" spans="1:20" x14ac:dyDescent="0.25">
      <c r="A310" s="1" t="s">
        <v>4433</v>
      </c>
      <c r="B310" s="1" t="s">
        <v>4492</v>
      </c>
      <c r="C310" s="18">
        <v>45065</v>
      </c>
      <c r="D310" s="27">
        <v>-25.55</v>
      </c>
      <c r="E310" s="27"/>
      <c r="F310" s="27">
        <v>-25.55</v>
      </c>
      <c r="G310" s="18">
        <v>45065</v>
      </c>
      <c r="H310" s="1" t="s">
        <v>4456</v>
      </c>
      <c r="I310" s="19">
        <v>1516592</v>
      </c>
      <c r="J310" s="19"/>
      <c r="K310" s="19">
        <v>179529</v>
      </c>
      <c r="L310" s="28">
        <v>45069</v>
      </c>
      <c r="M310" s="1" t="s">
        <v>1213</v>
      </c>
      <c r="P310" s="42">
        <f>VLOOKUP(I310,'ITEM#'!A:D,4,0)</f>
        <v>-25.55</v>
      </c>
      <c r="R310" s="13">
        <f t="shared" si="9"/>
        <v>1</v>
      </c>
    </row>
    <row r="311" spans="1:20" x14ac:dyDescent="0.25">
      <c r="A311" s="1" t="s">
        <v>4494</v>
      </c>
      <c r="B311" s="1" t="s">
        <v>4509</v>
      </c>
      <c r="C311" s="18">
        <v>45068</v>
      </c>
      <c r="D311" s="27">
        <v>-64.47</v>
      </c>
      <c r="E311" s="27">
        <v>0</v>
      </c>
      <c r="F311" s="27">
        <v>-64.47</v>
      </c>
      <c r="G311" s="18">
        <v>45068</v>
      </c>
      <c r="H311" s="1" t="s">
        <v>4495</v>
      </c>
      <c r="I311" s="19">
        <v>1585673</v>
      </c>
      <c r="J311" s="19"/>
      <c r="K311" s="19">
        <v>179887</v>
      </c>
      <c r="L311" s="28">
        <v>45070</v>
      </c>
      <c r="M311" s="1" t="s">
        <v>1213</v>
      </c>
      <c r="P311" s="42">
        <f>VLOOKUP(I311,'ITEM#'!A:D,4,0)</f>
        <v>-64.47</v>
      </c>
      <c r="R311" s="13">
        <f t="shared" si="9"/>
        <v>1</v>
      </c>
    </row>
    <row r="312" spans="1:20" x14ac:dyDescent="0.25">
      <c r="A312" s="1" t="s">
        <v>4494</v>
      </c>
      <c r="B312" s="1" t="s">
        <v>4510</v>
      </c>
      <c r="C312" s="18">
        <v>45068</v>
      </c>
      <c r="D312" s="27">
        <v>-38.67</v>
      </c>
      <c r="E312" s="27">
        <v>0</v>
      </c>
      <c r="F312" s="27">
        <v>-38.67</v>
      </c>
      <c r="G312" s="18">
        <v>45068</v>
      </c>
      <c r="H312" s="1" t="s">
        <v>4496</v>
      </c>
      <c r="I312" s="19">
        <v>1704887</v>
      </c>
      <c r="J312" s="19"/>
      <c r="K312" s="19">
        <v>179887</v>
      </c>
      <c r="L312" s="28">
        <v>45070</v>
      </c>
      <c r="M312" s="1" t="s">
        <v>1213</v>
      </c>
      <c r="P312" s="42">
        <f>VLOOKUP(I312,'ITEM#'!A:D,4,0)</f>
        <v>-27.39</v>
      </c>
      <c r="R312" s="13">
        <f t="shared" si="9"/>
        <v>1.411829134720701</v>
      </c>
    </row>
    <row r="313" spans="1:20" x14ac:dyDescent="0.25">
      <c r="A313" s="1" t="s">
        <v>4494</v>
      </c>
      <c r="B313" s="1" t="s">
        <v>4511</v>
      </c>
      <c r="C313" s="18">
        <v>45068</v>
      </c>
      <c r="D313" s="27">
        <v>-77.400000000000006</v>
      </c>
      <c r="E313" s="27">
        <v>0</v>
      </c>
      <c r="F313" s="27">
        <v>-77.400000000000006</v>
      </c>
      <c r="G313" s="18">
        <v>45068</v>
      </c>
      <c r="H313" s="1" t="s">
        <v>4497</v>
      </c>
      <c r="I313" s="19">
        <v>1704887</v>
      </c>
      <c r="J313" s="19"/>
      <c r="K313" s="19">
        <v>179887</v>
      </c>
      <c r="L313" s="28">
        <v>45070</v>
      </c>
      <c r="M313" s="1" t="s">
        <v>1213</v>
      </c>
      <c r="P313" s="42">
        <f>VLOOKUP(I313,'ITEM#'!A:D,4,0)</f>
        <v>-27.39</v>
      </c>
      <c r="R313" s="13">
        <f t="shared" si="9"/>
        <v>2.8258488499452357</v>
      </c>
    </row>
    <row r="314" spans="1:20" x14ac:dyDescent="0.25">
      <c r="A314" s="1" t="s">
        <v>4494</v>
      </c>
      <c r="B314" s="1" t="s">
        <v>4512</v>
      </c>
      <c r="C314" s="18">
        <v>45068</v>
      </c>
      <c r="D314" s="27">
        <v>-38.700000000000003</v>
      </c>
      <c r="E314" s="27">
        <v>0</v>
      </c>
      <c r="F314" s="27">
        <v>-38.700000000000003</v>
      </c>
      <c r="G314" s="18">
        <v>45068</v>
      </c>
      <c r="H314" s="1" t="s">
        <v>4498</v>
      </c>
      <c r="I314" s="19">
        <v>1704887</v>
      </c>
      <c r="J314" s="19"/>
      <c r="K314" s="19">
        <v>179887</v>
      </c>
      <c r="L314" s="28">
        <v>45070</v>
      </c>
      <c r="M314" s="1" t="s">
        <v>1213</v>
      </c>
      <c r="P314" s="42">
        <f>VLOOKUP(I314,'ITEM#'!A:D,4,0)</f>
        <v>-27.39</v>
      </c>
      <c r="R314" s="13">
        <f t="shared" si="9"/>
        <v>1.4129244249726178</v>
      </c>
    </row>
    <row r="315" spans="1:20" x14ac:dyDescent="0.25">
      <c r="A315" s="1" t="s">
        <v>4494</v>
      </c>
      <c r="B315" s="1" t="s">
        <v>4513</v>
      </c>
      <c r="C315" s="18">
        <v>45068</v>
      </c>
      <c r="D315" s="27">
        <v>-70.62</v>
      </c>
      <c r="E315" s="27">
        <v>0</v>
      </c>
      <c r="F315" s="27">
        <v>-70.62</v>
      </c>
      <c r="G315" s="18">
        <v>45068</v>
      </c>
      <c r="H315" s="1" t="s">
        <v>4499</v>
      </c>
      <c r="I315" s="19">
        <v>1585798</v>
      </c>
      <c r="J315" s="19"/>
      <c r="K315" s="19">
        <v>179887</v>
      </c>
      <c r="L315" s="28">
        <v>45070</v>
      </c>
      <c r="M315" s="1" t="s">
        <v>1213</v>
      </c>
      <c r="P315" s="42">
        <f>VLOOKUP(I315,'ITEM#'!A:D,4,0)</f>
        <v>-70.62</v>
      </c>
      <c r="R315" s="13">
        <f t="shared" si="9"/>
        <v>1</v>
      </c>
    </row>
    <row r="316" spans="1:20" x14ac:dyDescent="0.25">
      <c r="A316" s="1" t="s">
        <v>4494</v>
      </c>
      <c r="B316" s="1" t="s">
        <v>4514</v>
      </c>
      <c r="C316" s="18">
        <v>45068</v>
      </c>
      <c r="D316" s="27">
        <v>-25.55</v>
      </c>
      <c r="E316" s="27">
        <v>0</v>
      </c>
      <c r="F316" s="27">
        <v>-25.55</v>
      </c>
      <c r="G316" s="18">
        <v>45068</v>
      </c>
      <c r="H316" s="1" t="s">
        <v>4500</v>
      </c>
      <c r="I316" s="19">
        <v>1516594</v>
      </c>
      <c r="J316" s="19"/>
      <c r="K316" s="19">
        <v>179887</v>
      </c>
      <c r="L316" s="28">
        <v>45070</v>
      </c>
      <c r="M316" s="1" t="s">
        <v>1213</v>
      </c>
      <c r="P316" s="42">
        <f>VLOOKUP(I316,'ITEM#'!A:D,4,0)</f>
        <v>-25.55</v>
      </c>
      <c r="R316" s="13">
        <f t="shared" si="9"/>
        <v>1</v>
      </c>
    </row>
    <row r="317" spans="1:20" x14ac:dyDescent="0.25">
      <c r="A317" s="1" t="s">
        <v>4494</v>
      </c>
      <c r="B317" s="1" t="s">
        <v>4515</v>
      </c>
      <c r="C317" s="18">
        <v>45068</v>
      </c>
      <c r="D317" s="27">
        <v>-38.67</v>
      </c>
      <c r="E317" s="27">
        <v>0</v>
      </c>
      <c r="F317" s="27">
        <v>-38.67</v>
      </c>
      <c r="G317" s="18">
        <v>45068</v>
      </c>
      <c r="H317" s="1" t="s">
        <v>4501</v>
      </c>
      <c r="I317" s="19">
        <v>1704887</v>
      </c>
      <c r="J317" s="19"/>
      <c r="K317" s="19">
        <v>179887</v>
      </c>
      <c r="L317" s="28">
        <v>45070</v>
      </c>
      <c r="M317" s="1" t="s">
        <v>1213</v>
      </c>
      <c r="P317" s="42">
        <f>VLOOKUP(I317,'ITEM#'!A:D,4,0)</f>
        <v>-27.39</v>
      </c>
      <c r="R317" s="13">
        <f t="shared" si="9"/>
        <v>1.411829134720701</v>
      </c>
    </row>
    <row r="318" spans="1:20" x14ac:dyDescent="0.25">
      <c r="A318" s="1" t="s">
        <v>4494</v>
      </c>
      <c r="B318" s="1" t="s">
        <v>4516</v>
      </c>
      <c r="C318" s="18">
        <v>45068</v>
      </c>
      <c r="D318" s="27">
        <v>-38.67</v>
      </c>
      <c r="E318" s="27">
        <v>0</v>
      </c>
      <c r="F318" s="27">
        <v>-38.67</v>
      </c>
      <c r="G318" s="18">
        <v>45068</v>
      </c>
      <c r="H318" s="1" t="s">
        <v>4502</v>
      </c>
      <c r="I318" s="19">
        <v>1704887</v>
      </c>
      <c r="J318" s="19"/>
      <c r="K318" s="19">
        <v>179887</v>
      </c>
      <c r="L318" s="28">
        <v>45070</v>
      </c>
      <c r="M318" s="1" t="s">
        <v>1213</v>
      </c>
      <c r="P318" s="42">
        <f>VLOOKUP(I318,'ITEM#'!A:D,4,0)</f>
        <v>-27.39</v>
      </c>
      <c r="R318" s="13">
        <f t="shared" si="9"/>
        <v>1.411829134720701</v>
      </c>
    </row>
    <row r="319" spans="1:20" x14ac:dyDescent="0.25">
      <c r="A319" s="1" t="s">
        <v>4494</v>
      </c>
      <c r="B319" s="1" t="s">
        <v>4517</v>
      </c>
      <c r="C319" s="18">
        <v>45068</v>
      </c>
      <c r="D319" s="27">
        <v>-38.700000000000003</v>
      </c>
      <c r="E319" s="27">
        <v>0</v>
      </c>
      <c r="F319" s="27">
        <v>-38.700000000000003</v>
      </c>
      <c r="G319" s="18">
        <v>45068</v>
      </c>
      <c r="H319" s="1" t="s">
        <v>4503</v>
      </c>
      <c r="I319" s="19">
        <v>1704887</v>
      </c>
      <c r="J319" s="19"/>
      <c r="K319" s="19">
        <v>179887</v>
      </c>
      <c r="L319" s="28">
        <v>45070</v>
      </c>
      <c r="M319" s="1" t="s">
        <v>1213</v>
      </c>
      <c r="P319" s="42">
        <f>VLOOKUP(I319,'ITEM#'!A:D,4,0)</f>
        <v>-27.39</v>
      </c>
      <c r="R319" s="13">
        <f t="shared" si="9"/>
        <v>1.4129244249726178</v>
      </c>
    </row>
    <row r="320" spans="1:20" x14ac:dyDescent="0.25">
      <c r="A320" s="1" t="s">
        <v>4494</v>
      </c>
      <c r="B320" s="1" t="s">
        <v>4518</v>
      </c>
      <c r="C320" s="18">
        <v>45068</v>
      </c>
      <c r="D320" s="27">
        <v>-64.47</v>
      </c>
      <c r="E320" s="27">
        <v>0</v>
      </c>
      <c r="F320" s="27">
        <v>-64.47</v>
      </c>
      <c r="G320" s="18">
        <v>45068</v>
      </c>
      <c r="H320" s="1" t="s">
        <v>4504</v>
      </c>
      <c r="I320" s="19">
        <v>1585793</v>
      </c>
      <c r="J320" s="19"/>
      <c r="K320" s="19">
        <v>179887</v>
      </c>
      <c r="L320" s="28">
        <v>45070</v>
      </c>
      <c r="M320" s="1" t="s">
        <v>1213</v>
      </c>
      <c r="P320" s="42">
        <f>VLOOKUP(I320,'ITEM#'!A:D,4,0)</f>
        <v>-64.47</v>
      </c>
      <c r="R320" s="13">
        <f t="shared" si="9"/>
        <v>1</v>
      </c>
    </row>
    <row r="321" spans="1:18" x14ac:dyDescent="0.25">
      <c r="A321" s="1" t="s">
        <v>4494</v>
      </c>
      <c r="B321" s="1" t="s">
        <v>4519</v>
      </c>
      <c r="C321" s="18">
        <v>45068</v>
      </c>
      <c r="D321" s="27">
        <v>-42.07</v>
      </c>
      <c r="E321" s="27">
        <v>0</v>
      </c>
      <c r="F321" s="27">
        <v>-42.07</v>
      </c>
      <c r="G321" s="18">
        <v>45068</v>
      </c>
      <c r="H321" s="1" t="s">
        <v>4505</v>
      </c>
      <c r="I321" s="19">
        <v>1514691</v>
      </c>
      <c r="J321" s="19"/>
      <c r="K321" s="19">
        <v>179887</v>
      </c>
      <c r="L321" s="28">
        <v>45070</v>
      </c>
      <c r="M321" s="1" t="s">
        <v>1213</v>
      </c>
      <c r="P321" s="42">
        <f>VLOOKUP(I321,'ITEM#'!A:D,4,0)</f>
        <v>-42.07</v>
      </c>
      <c r="R321" s="13">
        <f t="shared" si="9"/>
        <v>1</v>
      </c>
    </row>
    <row r="322" spans="1:18" x14ac:dyDescent="0.25">
      <c r="A322" s="1" t="s">
        <v>4494</v>
      </c>
      <c r="B322" s="1" t="s">
        <v>4520</v>
      </c>
      <c r="C322" s="18">
        <v>45068</v>
      </c>
      <c r="D322" s="27">
        <v>-42.7</v>
      </c>
      <c r="E322" s="27">
        <v>-11.1</v>
      </c>
      <c r="F322" s="27">
        <v>-31.6</v>
      </c>
      <c r="G322" s="18">
        <v>45068</v>
      </c>
      <c r="H322" s="1" t="s">
        <v>4506</v>
      </c>
      <c r="I322" s="19">
        <v>1540784</v>
      </c>
      <c r="J322" s="19"/>
      <c r="K322" s="19">
        <v>179887</v>
      </c>
      <c r="L322" s="28">
        <v>45070</v>
      </c>
      <c r="M322" s="1" t="s">
        <v>1213</v>
      </c>
      <c r="P322" s="42">
        <f>VLOOKUP(I322,'ITEM#'!A:D,4,0)</f>
        <v>-31.6</v>
      </c>
      <c r="R322" s="13">
        <f t="shared" si="9"/>
        <v>1</v>
      </c>
    </row>
    <row r="323" spans="1:18" x14ac:dyDescent="0.25">
      <c r="A323" s="1" t="s">
        <v>4494</v>
      </c>
      <c r="B323" s="1" t="s">
        <v>4521</v>
      </c>
      <c r="C323" s="18">
        <v>45068</v>
      </c>
      <c r="D323" s="27">
        <f>E323+F323</f>
        <v>-38.659999999999997</v>
      </c>
      <c r="E323" s="27">
        <v>-10.51</v>
      </c>
      <c r="F323" s="27">
        <v>-28.15</v>
      </c>
      <c r="G323" s="18">
        <v>45068</v>
      </c>
      <c r="H323" s="1" t="s">
        <v>4507</v>
      </c>
      <c r="I323" s="19">
        <v>1540783</v>
      </c>
      <c r="J323" s="19"/>
      <c r="K323" s="19">
        <v>179887</v>
      </c>
      <c r="L323" s="28">
        <v>45070</v>
      </c>
      <c r="M323" s="1" t="s">
        <v>1213</v>
      </c>
      <c r="P323" s="42">
        <f>VLOOKUP(I323,'ITEM#'!A:D,4,0)</f>
        <v>-28.15</v>
      </c>
      <c r="R323" s="13">
        <f t="shared" ref="R323:R386" si="10">F323/P323</f>
        <v>1</v>
      </c>
    </row>
    <row r="324" spans="1:18" x14ac:dyDescent="0.25">
      <c r="A324" s="1" t="s">
        <v>4494</v>
      </c>
      <c r="B324" s="1" t="s">
        <v>4521</v>
      </c>
      <c r="C324" s="18">
        <v>45068</v>
      </c>
      <c r="D324" s="27">
        <f>E324+F324</f>
        <v>-42.7</v>
      </c>
      <c r="E324" s="27">
        <v>-11.1</v>
      </c>
      <c r="F324" s="27">
        <v>-31.6</v>
      </c>
      <c r="G324" s="18">
        <v>45068</v>
      </c>
      <c r="H324" s="1" t="s">
        <v>4507</v>
      </c>
      <c r="I324" s="19">
        <v>1540785</v>
      </c>
      <c r="J324" s="19"/>
      <c r="K324" s="19">
        <v>179887</v>
      </c>
      <c r="L324" s="28">
        <v>45070</v>
      </c>
      <c r="M324" s="1" t="s">
        <v>1213</v>
      </c>
      <c r="P324" s="42">
        <f>VLOOKUP(I324,'ITEM#'!A:D,4,0)</f>
        <v>-31.6</v>
      </c>
      <c r="R324" s="13">
        <f t="shared" si="10"/>
        <v>1</v>
      </c>
    </row>
    <row r="325" spans="1:18" x14ac:dyDescent="0.25">
      <c r="A325" s="1" t="s">
        <v>4494</v>
      </c>
      <c r="B325" s="1" t="s">
        <v>4522</v>
      </c>
      <c r="C325" s="18">
        <v>45068</v>
      </c>
      <c r="D325" s="27">
        <v>-38.68</v>
      </c>
      <c r="E325" s="27">
        <v>0</v>
      </c>
      <c r="F325" s="27">
        <v>-38.68</v>
      </c>
      <c r="G325" s="18">
        <v>45068</v>
      </c>
      <c r="H325" s="1" t="s">
        <v>4508</v>
      </c>
      <c r="I325" s="19">
        <v>1704887</v>
      </c>
      <c r="J325" s="19"/>
      <c r="K325" s="19">
        <v>179887</v>
      </c>
      <c r="L325" s="28">
        <v>45070</v>
      </c>
      <c r="M325" s="1" t="s">
        <v>1213</v>
      </c>
      <c r="P325" s="42">
        <f>VLOOKUP(I325,'ITEM#'!A:D,4,0)</f>
        <v>-27.39</v>
      </c>
      <c r="R325" s="13">
        <f t="shared" si="10"/>
        <v>1.4121942314713398</v>
      </c>
    </row>
    <row r="326" spans="1:18" x14ac:dyDescent="0.25">
      <c r="A326" s="1" t="s">
        <v>4523</v>
      </c>
      <c r="B326" s="1" t="s">
        <v>4546</v>
      </c>
      <c r="C326" s="18">
        <v>45069</v>
      </c>
      <c r="D326" s="27">
        <v>-38.68</v>
      </c>
      <c r="E326" s="27">
        <v>0</v>
      </c>
      <c r="F326" s="27">
        <v>-38.68</v>
      </c>
      <c r="G326" s="18">
        <v>45069</v>
      </c>
      <c r="H326" s="1" t="s">
        <v>4524</v>
      </c>
      <c r="I326" s="19">
        <v>1704887</v>
      </c>
      <c r="J326" s="19"/>
      <c r="K326" s="19">
        <v>179921</v>
      </c>
      <c r="L326" s="28">
        <v>45071</v>
      </c>
      <c r="M326" s="1" t="s">
        <v>1213</v>
      </c>
      <c r="P326" s="42">
        <f>VLOOKUP(I326,'ITEM#'!A:D,4,0)</f>
        <v>-27.39</v>
      </c>
      <c r="R326" s="13">
        <f t="shared" si="10"/>
        <v>1.4121942314713398</v>
      </c>
    </row>
    <row r="327" spans="1:18" x14ac:dyDescent="0.25">
      <c r="A327" s="1" t="s">
        <v>4523</v>
      </c>
      <c r="B327" s="1" t="s">
        <v>4547</v>
      </c>
      <c r="C327" s="18">
        <v>45069</v>
      </c>
      <c r="D327" s="27">
        <v>-38.68</v>
      </c>
      <c r="E327" s="27">
        <v>0</v>
      </c>
      <c r="F327" s="27">
        <v>-38.68</v>
      </c>
      <c r="G327" s="18">
        <v>45069</v>
      </c>
      <c r="H327" s="1" t="s">
        <v>4525</v>
      </c>
      <c r="I327" s="19">
        <v>1704887</v>
      </c>
      <c r="J327" s="19"/>
      <c r="K327" s="19">
        <v>179921</v>
      </c>
      <c r="L327" s="28">
        <v>45071</v>
      </c>
      <c r="M327" s="1" t="s">
        <v>1213</v>
      </c>
      <c r="P327" s="42">
        <f>VLOOKUP(I327,'ITEM#'!A:D,4,0)</f>
        <v>-27.39</v>
      </c>
      <c r="R327" s="13">
        <f t="shared" si="10"/>
        <v>1.4121942314713398</v>
      </c>
    </row>
    <row r="328" spans="1:18" x14ac:dyDescent="0.25">
      <c r="A328" s="1" t="s">
        <v>4523</v>
      </c>
      <c r="B328" s="1" t="s">
        <v>4548</v>
      </c>
      <c r="C328" s="18">
        <v>45069</v>
      </c>
      <c r="D328" s="27">
        <v>-38.67</v>
      </c>
      <c r="E328" s="27">
        <v>0</v>
      </c>
      <c r="F328" s="27">
        <v>-38.67</v>
      </c>
      <c r="G328" s="18">
        <v>45069</v>
      </c>
      <c r="H328" s="1" t="s">
        <v>4526</v>
      </c>
      <c r="I328" s="19">
        <v>1704887</v>
      </c>
      <c r="J328" s="19"/>
      <c r="K328" s="19">
        <v>179921</v>
      </c>
      <c r="L328" s="28">
        <v>45071</v>
      </c>
      <c r="M328" s="1" t="s">
        <v>1213</v>
      </c>
      <c r="P328" s="42">
        <f>VLOOKUP(I328,'ITEM#'!A:D,4,0)</f>
        <v>-27.39</v>
      </c>
      <c r="R328" s="13">
        <f t="shared" si="10"/>
        <v>1.411829134720701</v>
      </c>
    </row>
    <row r="329" spans="1:18" x14ac:dyDescent="0.25">
      <c r="A329" s="1" t="s">
        <v>4523</v>
      </c>
      <c r="B329" s="1" t="s">
        <v>4549</v>
      </c>
      <c r="C329" s="18">
        <v>45069</v>
      </c>
      <c r="D329" s="27">
        <v>-38.68</v>
      </c>
      <c r="E329" s="27">
        <v>0</v>
      </c>
      <c r="F329" s="27">
        <v>-38.68</v>
      </c>
      <c r="G329" s="18">
        <v>45069</v>
      </c>
      <c r="H329" s="1" t="s">
        <v>4527</v>
      </c>
      <c r="I329" s="19">
        <v>1704887</v>
      </c>
      <c r="J329" s="19"/>
      <c r="K329" s="19">
        <v>179921</v>
      </c>
      <c r="L329" s="28">
        <v>45071</v>
      </c>
      <c r="M329" s="1" t="s">
        <v>1213</v>
      </c>
      <c r="P329" s="42">
        <f>VLOOKUP(I329,'ITEM#'!A:D,4,0)</f>
        <v>-27.39</v>
      </c>
      <c r="R329" s="13">
        <f t="shared" si="10"/>
        <v>1.4121942314713398</v>
      </c>
    </row>
    <row r="330" spans="1:18" x14ac:dyDescent="0.25">
      <c r="A330" s="1" t="s">
        <v>4523</v>
      </c>
      <c r="B330" s="1" t="s">
        <v>4550</v>
      </c>
      <c r="C330" s="18">
        <v>45069</v>
      </c>
      <c r="D330" s="27">
        <v>-38.700000000000003</v>
      </c>
      <c r="E330" s="27">
        <v>0</v>
      </c>
      <c r="F330" s="27">
        <v>-38.700000000000003</v>
      </c>
      <c r="G330" s="18">
        <v>45069</v>
      </c>
      <c r="H330" s="1" t="s">
        <v>4528</v>
      </c>
      <c r="I330" s="19">
        <v>1704887</v>
      </c>
      <c r="J330" s="19"/>
      <c r="K330" s="19">
        <v>179921</v>
      </c>
      <c r="L330" s="28">
        <v>45071</v>
      </c>
      <c r="M330" s="1" t="s">
        <v>1213</v>
      </c>
      <c r="P330" s="42">
        <f>VLOOKUP(I330,'ITEM#'!A:D,4,0)</f>
        <v>-27.39</v>
      </c>
      <c r="R330" s="13">
        <f t="shared" si="10"/>
        <v>1.4129244249726178</v>
      </c>
    </row>
    <row r="331" spans="1:18" x14ac:dyDescent="0.25">
      <c r="A331" s="1" t="s">
        <v>4523</v>
      </c>
      <c r="B331" s="1" t="s">
        <v>4551</v>
      </c>
      <c r="C331" s="18">
        <v>45069</v>
      </c>
      <c r="D331" s="27">
        <v>-38.67</v>
      </c>
      <c r="E331" s="27">
        <v>0</v>
      </c>
      <c r="F331" s="27">
        <v>-38.67</v>
      </c>
      <c r="G331" s="18">
        <v>45069</v>
      </c>
      <c r="H331" s="1" t="s">
        <v>4529</v>
      </c>
      <c r="I331" s="19">
        <v>1704887</v>
      </c>
      <c r="J331" s="19"/>
      <c r="K331" s="19">
        <v>179921</v>
      </c>
      <c r="L331" s="28">
        <v>45071</v>
      </c>
      <c r="M331" s="1" t="s">
        <v>1213</v>
      </c>
      <c r="P331" s="42">
        <f>VLOOKUP(I331,'ITEM#'!A:D,4,0)</f>
        <v>-27.39</v>
      </c>
      <c r="R331" s="13">
        <f t="shared" si="10"/>
        <v>1.411829134720701</v>
      </c>
    </row>
    <row r="332" spans="1:18" x14ac:dyDescent="0.25">
      <c r="A332" s="1" t="s">
        <v>4523</v>
      </c>
      <c r="B332" s="1" t="s">
        <v>4552</v>
      </c>
      <c r="C332" s="18">
        <v>45069</v>
      </c>
      <c r="D332" s="27">
        <v>-25.55</v>
      </c>
      <c r="E332" s="27">
        <v>0</v>
      </c>
      <c r="F332" s="27">
        <v>-25.55</v>
      </c>
      <c r="G332" s="18">
        <v>45069</v>
      </c>
      <c r="H332" s="1" t="s">
        <v>4530</v>
      </c>
      <c r="I332" s="19">
        <v>1516597</v>
      </c>
      <c r="J332" s="19"/>
      <c r="K332" s="19">
        <v>179921</v>
      </c>
      <c r="L332" s="28">
        <v>45071</v>
      </c>
      <c r="M332" s="1" t="s">
        <v>1213</v>
      </c>
      <c r="P332" s="42">
        <f>VLOOKUP(I332,'ITEM#'!A:D,4,0)</f>
        <v>-25.55</v>
      </c>
      <c r="R332" s="13">
        <f t="shared" si="10"/>
        <v>1</v>
      </c>
    </row>
    <row r="333" spans="1:18" x14ac:dyDescent="0.25">
      <c r="A333" s="1" t="s">
        <v>4523</v>
      </c>
      <c r="B333" s="1" t="s">
        <v>4553</v>
      </c>
      <c r="C333" s="18">
        <v>45069</v>
      </c>
      <c r="D333" s="27">
        <v>-38.67</v>
      </c>
      <c r="E333" s="27">
        <v>0</v>
      </c>
      <c r="F333" s="27">
        <v>-38.67</v>
      </c>
      <c r="G333" s="18">
        <v>45069</v>
      </c>
      <c r="H333" s="1" t="s">
        <v>4531</v>
      </c>
      <c r="I333" s="19">
        <v>1704887</v>
      </c>
      <c r="J333" s="19"/>
      <c r="K333" s="19">
        <v>179921</v>
      </c>
      <c r="L333" s="28">
        <v>45071</v>
      </c>
      <c r="M333" s="1" t="s">
        <v>1213</v>
      </c>
      <c r="P333" s="42">
        <f>VLOOKUP(I333,'ITEM#'!A:D,4,0)</f>
        <v>-27.39</v>
      </c>
      <c r="R333" s="13">
        <f t="shared" si="10"/>
        <v>1.411829134720701</v>
      </c>
    </row>
    <row r="334" spans="1:18" x14ac:dyDescent="0.25">
      <c r="A334" s="1" t="s">
        <v>4523</v>
      </c>
      <c r="B334" s="1" t="s">
        <v>4554</v>
      </c>
      <c r="C334" s="18">
        <v>45069</v>
      </c>
      <c r="D334" s="27">
        <v>-38.700000000000003</v>
      </c>
      <c r="E334" s="27">
        <v>0</v>
      </c>
      <c r="F334" s="27">
        <v>-38.700000000000003</v>
      </c>
      <c r="G334" s="18">
        <v>45069</v>
      </c>
      <c r="H334" s="1" t="s">
        <v>4532</v>
      </c>
      <c r="I334" s="19">
        <v>1704887</v>
      </c>
      <c r="J334" s="19"/>
      <c r="K334" s="19">
        <v>179921</v>
      </c>
      <c r="L334" s="28">
        <v>45071</v>
      </c>
      <c r="M334" s="1" t="s">
        <v>1213</v>
      </c>
      <c r="P334" s="42">
        <f>VLOOKUP(I334,'ITEM#'!A:D,4,0)</f>
        <v>-27.39</v>
      </c>
      <c r="R334" s="13">
        <f t="shared" si="10"/>
        <v>1.4129244249726178</v>
      </c>
    </row>
    <row r="335" spans="1:18" x14ac:dyDescent="0.25">
      <c r="A335" s="1" t="s">
        <v>4523</v>
      </c>
      <c r="B335" s="1" t="s">
        <v>4555</v>
      </c>
      <c r="C335" s="18">
        <v>45069</v>
      </c>
      <c r="D335" s="27">
        <v>-25.55</v>
      </c>
      <c r="E335" s="27">
        <v>0</v>
      </c>
      <c r="F335" s="27">
        <v>-25.55</v>
      </c>
      <c r="G335" s="18">
        <v>45069</v>
      </c>
      <c r="H335" s="1" t="s">
        <v>4533</v>
      </c>
      <c r="I335" s="19">
        <v>1516592</v>
      </c>
      <c r="J335" s="19"/>
      <c r="K335" s="19">
        <v>179921</v>
      </c>
      <c r="L335" s="28">
        <v>45071</v>
      </c>
      <c r="M335" s="1" t="s">
        <v>1213</v>
      </c>
      <c r="P335" s="42">
        <f>VLOOKUP(I335,'ITEM#'!A:D,4,0)</f>
        <v>-25.55</v>
      </c>
      <c r="R335" s="13">
        <f t="shared" si="10"/>
        <v>1</v>
      </c>
    </row>
    <row r="336" spans="1:18" x14ac:dyDescent="0.25">
      <c r="A336" s="1" t="s">
        <v>4523</v>
      </c>
      <c r="B336" s="1" t="s">
        <v>4556</v>
      </c>
      <c r="C336" s="18">
        <v>45069</v>
      </c>
      <c r="D336" s="27">
        <v>-38.67</v>
      </c>
      <c r="E336" s="27">
        <v>0</v>
      </c>
      <c r="F336" s="27">
        <v>-38.67</v>
      </c>
      <c r="G336" s="18">
        <v>45069</v>
      </c>
      <c r="H336" s="1" t="s">
        <v>4534</v>
      </c>
      <c r="I336" s="19">
        <v>1704887</v>
      </c>
      <c r="J336" s="19"/>
      <c r="K336" s="19">
        <v>179921</v>
      </c>
      <c r="L336" s="28">
        <v>45071</v>
      </c>
      <c r="M336" s="1" t="s">
        <v>1213</v>
      </c>
      <c r="P336" s="42">
        <f>VLOOKUP(I336,'ITEM#'!A:D,4,0)</f>
        <v>-27.39</v>
      </c>
      <c r="R336" s="13">
        <f t="shared" si="10"/>
        <v>1.411829134720701</v>
      </c>
    </row>
    <row r="337" spans="1:18" x14ac:dyDescent="0.25">
      <c r="A337" s="1" t="s">
        <v>4523</v>
      </c>
      <c r="B337" s="1" t="s">
        <v>4557</v>
      </c>
      <c r="C337" s="18">
        <v>45069</v>
      </c>
      <c r="D337" s="27">
        <v>-116.01</v>
      </c>
      <c r="E337" s="27">
        <v>0</v>
      </c>
      <c r="F337" s="27">
        <v>-116.01</v>
      </c>
      <c r="G337" s="18">
        <v>45069</v>
      </c>
      <c r="H337" s="1" t="s">
        <v>4535</v>
      </c>
      <c r="I337" s="19">
        <v>1704887</v>
      </c>
      <c r="J337" s="19"/>
      <c r="K337" s="19">
        <v>179921</v>
      </c>
      <c r="L337" s="28">
        <v>45071</v>
      </c>
      <c r="M337" s="1" t="s">
        <v>1213</v>
      </c>
      <c r="P337" s="42">
        <f>VLOOKUP(I337,'ITEM#'!A:D,4,0)</f>
        <v>-27.39</v>
      </c>
      <c r="R337" s="13">
        <f t="shared" si="10"/>
        <v>4.2354874041621029</v>
      </c>
    </row>
    <row r="338" spans="1:18" x14ac:dyDescent="0.25">
      <c r="A338" s="1" t="s">
        <v>4523</v>
      </c>
      <c r="B338" s="1" t="s">
        <v>4558</v>
      </c>
      <c r="C338" s="18">
        <v>45069</v>
      </c>
      <c r="D338" s="27">
        <v>-38.67</v>
      </c>
      <c r="E338" s="27">
        <v>0</v>
      </c>
      <c r="F338" s="27">
        <v>-38.67</v>
      </c>
      <c r="G338" s="18">
        <v>45069</v>
      </c>
      <c r="H338" s="1" t="s">
        <v>4536</v>
      </c>
      <c r="I338" s="19">
        <v>1704887</v>
      </c>
      <c r="J338" s="19"/>
      <c r="K338" s="19">
        <v>179921</v>
      </c>
      <c r="L338" s="28">
        <v>45071</v>
      </c>
      <c r="M338" s="1" t="s">
        <v>1213</v>
      </c>
      <c r="P338" s="42">
        <f>VLOOKUP(I338,'ITEM#'!A:D,4,0)</f>
        <v>-27.39</v>
      </c>
      <c r="R338" s="13">
        <f t="shared" si="10"/>
        <v>1.411829134720701</v>
      </c>
    </row>
    <row r="339" spans="1:18" x14ac:dyDescent="0.25">
      <c r="A339" s="1" t="s">
        <v>4523</v>
      </c>
      <c r="B339" s="1" t="s">
        <v>4559</v>
      </c>
      <c r="C339" s="18">
        <v>45069</v>
      </c>
      <c r="D339" s="27">
        <v>-25.55</v>
      </c>
      <c r="E339" s="27">
        <v>0</v>
      </c>
      <c r="F339" s="27">
        <v>-25.55</v>
      </c>
      <c r="G339" s="18">
        <v>45069</v>
      </c>
      <c r="H339" s="1" t="s">
        <v>4537</v>
      </c>
      <c r="I339" s="19">
        <v>1516592</v>
      </c>
      <c r="J339" s="19"/>
      <c r="K339" s="19">
        <v>179921</v>
      </c>
      <c r="L339" s="28">
        <v>45071</v>
      </c>
      <c r="M339" s="1" t="s">
        <v>1213</v>
      </c>
      <c r="P339" s="42">
        <f>VLOOKUP(I339,'ITEM#'!A:D,4,0)</f>
        <v>-25.55</v>
      </c>
      <c r="R339" s="13">
        <f t="shared" si="10"/>
        <v>1</v>
      </c>
    </row>
    <row r="340" spans="1:18" x14ac:dyDescent="0.25">
      <c r="A340" s="1" t="s">
        <v>4523</v>
      </c>
      <c r="B340" s="1" t="s">
        <v>4560</v>
      </c>
      <c r="C340" s="18">
        <v>45069</v>
      </c>
      <c r="D340" s="27">
        <v>-42.07</v>
      </c>
      <c r="E340" s="27">
        <v>0</v>
      </c>
      <c r="F340" s="27">
        <v>-42.07</v>
      </c>
      <c r="G340" s="18">
        <v>45069</v>
      </c>
      <c r="H340" s="1" t="s">
        <v>4538</v>
      </c>
      <c r="I340" s="19">
        <v>1514691</v>
      </c>
      <c r="J340" s="19"/>
      <c r="K340" s="19">
        <v>179921</v>
      </c>
      <c r="L340" s="28">
        <v>45071</v>
      </c>
      <c r="M340" s="1" t="s">
        <v>1213</v>
      </c>
      <c r="P340" s="42">
        <f>VLOOKUP(I340,'ITEM#'!A:D,4,0)</f>
        <v>-42.07</v>
      </c>
      <c r="R340" s="13">
        <f t="shared" si="10"/>
        <v>1</v>
      </c>
    </row>
    <row r="341" spans="1:18" x14ac:dyDescent="0.25">
      <c r="A341" s="1" t="s">
        <v>4523</v>
      </c>
      <c r="B341" s="1" t="s">
        <v>4561</v>
      </c>
      <c r="C341" s="18">
        <v>45069</v>
      </c>
      <c r="D341" s="27">
        <v>-77.319999999999993</v>
      </c>
      <c r="E341" s="27">
        <v>-21.02</v>
      </c>
      <c r="F341" s="27">
        <v>-56.3</v>
      </c>
      <c r="G341" s="18">
        <v>45069</v>
      </c>
      <c r="H341" s="1" t="s">
        <v>4539</v>
      </c>
      <c r="I341" s="19">
        <v>1540781</v>
      </c>
      <c r="J341" s="19"/>
      <c r="K341" s="19">
        <v>179921</v>
      </c>
      <c r="L341" s="28">
        <v>45071</v>
      </c>
      <c r="M341" s="1" t="s">
        <v>1213</v>
      </c>
      <c r="P341" s="42">
        <f>VLOOKUP(I341,'ITEM#'!A:D,4,0)</f>
        <v>-28.15</v>
      </c>
      <c r="R341" s="13">
        <f t="shared" si="10"/>
        <v>2</v>
      </c>
    </row>
    <row r="342" spans="1:18" x14ac:dyDescent="0.25">
      <c r="A342" s="1" t="s">
        <v>4523</v>
      </c>
      <c r="B342" s="1" t="s">
        <v>4562</v>
      </c>
      <c r="C342" s="18">
        <v>45069</v>
      </c>
      <c r="D342" s="27">
        <v>-64.47</v>
      </c>
      <c r="E342" s="27">
        <v>0</v>
      </c>
      <c r="F342" s="27">
        <v>-64.47</v>
      </c>
      <c r="G342" s="18">
        <v>45069</v>
      </c>
      <c r="H342" s="1" t="s">
        <v>4540</v>
      </c>
      <c r="I342" s="19">
        <v>1585797</v>
      </c>
      <c r="J342" s="19"/>
      <c r="K342" s="19">
        <v>179921</v>
      </c>
      <c r="L342" s="28">
        <v>45071</v>
      </c>
      <c r="M342" s="1" t="s">
        <v>1213</v>
      </c>
      <c r="P342" s="42">
        <f>VLOOKUP(I342,'ITEM#'!A:D,4,0)</f>
        <v>-64.47</v>
      </c>
      <c r="R342" s="13">
        <f t="shared" si="10"/>
        <v>1</v>
      </c>
    </row>
    <row r="343" spans="1:18" x14ac:dyDescent="0.25">
      <c r="A343" s="1" t="s">
        <v>4523</v>
      </c>
      <c r="B343" s="1" t="s">
        <v>4563</v>
      </c>
      <c r="C343" s="18">
        <v>45069</v>
      </c>
      <c r="D343" s="27">
        <v>-38.67</v>
      </c>
      <c r="E343" s="27">
        <v>0</v>
      </c>
      <c r="F343" s="27">
        <v>-38.67</v>
      </c>
      <c r="G343" s="18">
        <v>45069</v>
      </c>
      <c r="H343" s="1" t="s">
        <v>4541</v>
      </c>
      <c r="I343" s="19">
        <v>1704887</v>
      </c>
      <c r="J343" s="19"/>
      <c r="K343" s="19">
        <v>179921</v>
      </c>
      <c r="L343" s="28">
        <v>45071</v>
      </c>
      <c r="M343" s="1" t="s">
        <v>1213</v>
      </c>
      <c r="P343" s="42">
        <f>VLOOKUP(I343,'ITEM#'!A:D,4,0)</f>
        <v>-27.39</v>
      </c>
      <c r="R343" s="13">
        <f t="shared" si="10"/>
        <v>1.411829134720701</v>
      </c>
    </row>
    <row r="344" spans="1:18" x14ac:dyDescent="0.25">
      <c r="A344" s="1" t="s">
        <v>4523</v>
      </c>
      <c r="B344" s="1" t="s">
        <v>4564</v>
      </c>
      <c r="C344" s="18">
        <v>45069</v>
      </c>
      <c r="D344" s="27">
        <v>-38.659999999999997</v>
      </c>
      <c r="E344" s="27">
        <v>-10.51</v>
      </c>
      <c r="F344" s="27">
        <v>-28.15</v>
      </c>
      <c r="G344" s="18">
        <v>45069</v>
      </c>
      <c r="H344" s="1" t="s">
        <v>4542</v>
      </c>
      <c r="I344" s="19">
        <v>1540781</v>
      </c>
      <c r="J344" s="19"/>
      <c r="K344" s="19">
        <v>179921</v>
      </c>
      <c r="L344" s="28">
        <v>45071</v>
      </c>
      <c r="M344" s="1" t="s">
        <v>1213</v>
      </c>
      <c r="P344" s="42">
        <f>VLOOKUP(I344,'ITEM#'!A:D,4,0)</f>
        <v>-28.15</v>
      </c>
      <c r="R344" s="13">
        <f t="shared" si="10"/>
        <v>1</v>
      </c>
    </row>
    <row r="345" spans="1:18" x14ac:dyDescent="0.25">
      <c r="A345" s="1" t="s">
        <v>4523</v>
      </c>
      <c r="B345" s="1" t="s">
        <v>4565</v>
      </c>
      <c r="C345" s="18">
        <v>45069</v>
      </c>
      <c r="D345" s="27">
        <v>-25.55</v>
      </c>
      <c r="E345" s="27">
        <v>0</v>
      </c>
      <c r="F345" s="27">
        <v>-25.55</v>
      </c>
      <c r="G345" s="18">
        <v>45069</v>
      </c>
      <c r="H345" s="1" t="s">
        <v>4543</v>
      </c>
      <c r="I345" s="19">
        <v>1516592</v>
      </c>
      <c r="J345" s="19"/>
      <c r="K345" s="19">
        <v>179921</v>
      </c>
      <c r="L345" s="28">
        <v>45071</v>
      </c>
      <c r="M345" s="1" t="s">
        <v>1213</v>
      </c>
      <c r="P345" s="42">
        <f>VLOOKUP(I345,'ITEM#'!A:D,4,0)</f>
        <v>-25.55</v>
      </c>
      <c r="R345" s="13">
        <f t="shared" si="10"/>
        <v>1</v>
      </c>
    </row>
    <row r="346" spans="1:18" x14ac:dyDescent="0.25">
      <c r="A346" s="1" t="s">
        <v>4523</v>
      </c>
      <c r="B346" s="1" t="s">
        <v>4565</v>
      </c>
      <c r="C346" s="18">
        <v>45069</v>
      </c>
      <c r="D346" s="27">
        <v>-39</v>
      </c>
      <c r="E346" s="27">
        <v>0</v>
      </c>
      <c r="F346" s="27">
        <v>-39</v>
      </c>
      <c r="G346" s="18">
        <v>45069</v>
      </c>
      <c r="H346" s="1" t="s">
        <v>4543</v>
      </c>
      <c r="I346" s="19">
        <v>1529947</v>
      </c>
      <c r="J346" s="19"/>
      <c r="K346" s="19">
        <v>179921</v>
      </c>
      <c r="L346" s="28">
        <v>45071</v>
      </c>
      <c r="M346" s="1" t="s">
        <v>1213</v>
      </c>
      <c r="P346" s="42">
        <f>VLOOKUP(I346,'ITEM#'!A:D,4,0)</f>
        <v>-39</v>
      </c>
      <c r="R346" s="13">
        <f t="shared" si="10"/>
        <v>1</v>
      </c>
    </row>
    <row r="347" spans="1:18" x14ac:dyDescent="0.25">
      <c r="A347" s="1" t="s">
        <v>4523</v>
      </c>
      <c r="B347" s="1" t="s">
        <v>4566</v>
      </c>
      <c r="C347" s="18">
        <v>45069</v>
      </c>
      <c r="D347" s="27">
        <v>-38.68</v>
      </c>
      <c r="E347" s="27">
        <v>0</v>
      </c>
      <c r="F347" s="27">
        <v>-38.68</v>
      </c>
      <c r="G347" s="18">
        <v>45069</v>
      </c>
      <c r="H347" s="1" t="s">
        <v>4544</v>
      </c>
      <c r="I347" s="19">
        <v>1704887</v>
      </c>
      <c r="J347" s="19"/>
      <c r="K347" s="19">
        <v>179921</v>
      </c>
      <c r="L347" s="28">
        <v>45071</v>
      </c>
      <c r="M347" s="1" t="s">
        <v>1213</v>
      </c>
      <c r="P347" s="42">
        <f>VLOOKUP(I347,'ITEM#'!A:D,4,0)</f>
        <v>-27.39</v>
      </c>
      <c r="R347" s="13">
        <f t="shared" si="10"/>
        <v>1.4121942314713398</v>
      </c>
    </row>
    <row r="348" spans="1:18" x14ac:dyDescent="0.25">
      <c r="A348" s="1" t="s">
        <v>4523</v>
      </c>
      <c r="B348" s="1" t="s">
        <v>4567</v>
      </c>
      <c r="C348" s="18">
        <v>45069</v>
      </c>
      <c r="D348" s="27">
        <v>-81.98</v>
      </c>
      <c r="E348" s="27">
        <v>-26.85</v>
      </c>
      <c r="F348" s="27">
        <v>-55.13</v>
      </c>
      <c r="G348" s="18">
        <v>45069</v>
      </c>
      <c r="H348" s="1" t="s">
        <v>4545</v>
      </c>
      <c r="I348" s="19">
        <v>1339333</v>
      </c>
      <c r="J348" s="19"/>
      <c r="K348" s="19">
        <v>12216915</v>
      </c>
      <c r="L348" s="28">
        <v>45071</v>
      </c>
      <c r="M348" s="1" t="s">
        <v>187</v>
      </c>
      <c r="P348" s="42">
        <f>VLOOKUP(I348,'ITEM#'!A:D,4,0)</f>
        <v>-55.13</v>
      </c>
      <c r="R348" s="13">
        <f t="shared" si="10"/>
        <v>1</v>
      </c>
    </row>
    <row r="349" spans="1:18" x14ac:dyDescent="0.25">
      <c r="A349" s="1" t="s">
        <v>4568</v>
      </c>
      <c r="B349" s="1" t="s">
        <v>4595</v>
      </c>
      <c r="C349" s="18">
        <v>45070</v>
      </c>
      <c r="D349" s="27">
        <v>-38.700000000000003</v>
      </c>
      <c r="E349" s="27">
        <v>0</v>
      </c>
      <c r="F349" s="27">
        <v>-38.700000000000003</v>
      </c>
      <c r="G349" s="18">
        <v>45070</v>
      </c>
      <c r="H349" s="1" t="s">
        <v>4569</v>
      </c>
      <c r="I349" s="19">
        <v>1704887</v>
      </c>
      <c r="J349" s="19"/>
      <c r="K349" s="19">
        <v>179926</v>
      </c>
      <c r="L349" s="28">
        <v>45072</v>
      </c>
      <c r="M349" s="1" t="s">
        <v>1213</v>
      </c>
      <c r="P349" s="42">
        <f>VLOOKUP(I349,'ITEM#'!A:D,4,0)</f>
        <v>-27.39</v>
      </c>
      <c r="R349" s="13">
        <f t="shared" si="10"/>
        <v>1.4129244249726178</v>
      </c>
    </row>
    <row r="350" spans="1:18" x14ac:dyDescent="0.25">
      <c r="A350" s="1" t="s">
        <v>4568</v>
      </c>
      <c r="B350" s="1" t="s">
        <v>4596</v>
      </c>
      <c r="C350" s="18">
        <v>45070</v>
      </c>
      <c r="D350" s="27">
        <v>-38.67</v>
      </c>
      <c r="E350" s="27">
        <v>0</v>
      </c>
      <c r="F350" s="27">
        <v>-38.67</v>
      </c>
      <c r="G350" s="18">
        <v>45070</v>
      </c>
      <c r="H350" s="1" t="s">
        <v>4570</v>
      </c>
      <c r="I350" s="19">
        <v>1704887</v>
      </c>
      <c r="J350" s="19"/>
      <c r="K350" s="19">
        <v>179926</v>
      </c>
      <c r="L350" s="28">
        <v>45072</v>
      </c>
      <c r="M350" s="1" t="s">
        <v>1213</v>
      </c>
      <c r="P350" s="42">
        <f>VLOOKUP(I350,'ITEM#'!A:D,4,0)</f>
        <v>-27.39</v>
      </c>
      <c r="R350" s="13">
        <f t="shared" si="10"/>
        <v>1.411829134720701</v>
      </c>
    </row>
    <row r="351" spans="1:18" x14ac:dyDescent="0.25">
      <c r="A351" s="1" t="s">
        <v>4568</v>
      </c>
      <c r="B351" s="1" t="s">
        <v>4597</v>
      </c>
      <c r="C351" s="18">
        <v>45070</v>
      </c>
      <c r="D351" s="27">
        <v>-38.67</v>
      </c>
      <c r="E351" s="27">
        <v>0</v>
      </c>
      <c r="F351" s="27">
        <v>-38.67</v>
      </c>
      <c r="G351" s="18">
        <v>45070</v>
      </c>
      <c r="H351" s="1" t="s">
        <v>4571</v>
      </c>
      <c r="I351" s="19">
        <v>1704887</v>
      </c>
      <c r="J351" s="19"/>
      <c r="K351" s="19">
        <v>179926</v>
      </c>
      <c r="L351" s="28">
        <v>45072</v>
      </c>
      <c r="M351" s="1" t="s">
        <v>1213</v>
      </c>
      <c r="P351" s="42">
        <f>VLOOKUP(I351,'ITEM#'!A:D,4,0)</f>
        <v>-27.39</v>
      </c>
      <c r="R351" s="13">
        <f t="shared" si="10"/>
        <v>1.411829134720701</v>
      </c>
    </row>
    <row r="352" spans="1:18" x14ac:dyDescent="0.25">
      <c r="A352" s="1" t="s">
        <v>4568</v>
      </c>
      <c r="B352" s="1" t="s">
        <v>4598</v>
      </c>
      <c r="C352" s="18">
        <v>45070</v>
      </c>
      <c r="D352" s="27">
        <v>-77.34</v>
      </c>
      <c r="E352" s="27">
        <v>0</v>
      </c>
      <c r="F352" s="27">
        <v>-77.34</v>
      </c>
      <c r="G352" s="18">
        <v>45070</v>
      </c>
      <c r="H352" s="1" t="s">
        <v>4572</v>
      </c>
      <c r="I352" s="19">
        <v>1704887</v>
      </c>
      <c r="J352" s="19"/>
      <c r="K352" s="19">
        <v>179926</v>
      </c>
      <c r="L352" s="28">
        <v>45072</v>
      </c>
      <c r="M352" s="1" t="s">
        <v>1213</v>
      </c>
      <c r="P352" s="42">
        <f>VLOOKUP(I352,'ITEM#'!A:D,4,0)</f>
        <v>-27.39</v>
      </c>
      <c r="R352" s="13">
        <f t="shared" si="10"/>
        <v>2.8236582694414021</v>
      </c>
    </row>
    <row r="353" spans="1:18" x14ac:dyDescent="0.25">
      <c r="A353" s="1" t="s">
        <v>4568</v>
      </c>
      <c r="B353" s="1" t="s">
        <v>4599</v>
      </c>
      <c r="C353" s="18">
        <v>45070</v>
      </c>
      <c r="D353" s="27">
        <v>-70.62</v>
      </c>
      <c r="E353" s="27">
        <v>0</v>
      </c>
      <c r="F353" s="27">
        <v>-70.62</v>
      </c>
      <c r="G353" s="18">
        <v>45070</v>
      </c>
      <c r="H353" s="1" t="s">
        <v>4573</v>
      </c>
      <c r="I353" s="19">
        <v>1585798</v>
      </c>
      <c r="J353" s="19"/>
      <c r="K353" s="19">
        <v>179926</v>
      </c>
      <c r="L353" s="28">
        <v>45072</v>
      </c>
      <c r="M353" s="1" t="s">
        <v>1213</v>
      </c>
      <c r="P353" s="42">
        <f>VLOOKUP(I353,'ITEM#'!A:D,4,0)</f>
        <v>-70.62</v>
      </c>
      <c r="R353" s="13">
        <f t="shared" si="10"/>
        <v>1</v>
      </c>
    </row>
    <row r="354" spans="1:18" x14ac:dyDescent="0.25">
      <c r="A354" s="1" t="s">
        <v>4568</v>
      </c>
      <c r="B354" s="1" t="s">
        <v>4600</v>
      </c>
      <c r="C354" s="18">
        <v>45070</v>
      </c>
      <c r="D354" s="27">
        <v>-38.67</v>
      </c>
      <c r="E354" s="27">
        <v>0</v>
      </c>
      <c r="F354" s="27">
        <v>-38.67</v>
      </c>
      <c r="G354" s="18">
        <v>45070</v>
      </c>
      <c r="H354" s="1" t="s">
        <v>4574</v>
      </c>
      <c r="I354" s="19">
        <v>1704887</v>
      </c>
      <c r="J354" s="19"/>
      <c r="K354" s="19">
        <v>179926</v>
      </c>
      <c r="L354" s="28">
        <v>45072</v>
      </c>
      <c r="M354" s="1" t="s">
        <v>1213</v>
      </c>
      <c r="P354" s="42">
        <f>VLOOKUP(I354,'ITEM#'!A:D,4,0)</f>
        <v>-27.39</v>
      </c>
      <c r="R354" s="13">
        <f t="shared" si="10"/>
        <v>1.411829134720701</v>
      </c>
    </row>
    <row r="355" spans="1:18" x14ac:dyDescent="0.25">
      <c r="A355" s="1" t="s">
        <v>4568</v>
      </c>
      <c r="B355" s="1" t="s">
        <v>4601</v>
      </c>
      <c r="C355" s="18">
        <v>45070</v>
      </c>
      <c r="D355" s="27">
        <v>-38.67</v>
      </c>
      <c r="E355" s="27">
        <v>0</v>
      </c>
      <c r="F355" s="27">
        <v>-38.67</v>
      </c>
      <c r="G355" s="18">
        <v>45070</v>
      </c>
      <c r="H355" s="1" t="s">
        <v>4575</v>
      </c>
      <c r="I355" s="19">
        <v>1704887</v>
      </c>
      <c r="J355" s="19"/>
      <c r="K355" s="19">
        <v>179926</v>
      </c>
      <c r="L355" s="28">
        <v>45072</v>
      </c>
      <c r="M355" s="1" t="s">
        <v>1213</v>
      </c>
      <c r="P355" s="42">
        <f>VLOOKUP(I355,'ITEM#'!A:D,4,0)</f>
        <v>-27.39</v>
      </c>
      <c r="R355" s="13">
        <f t="shared" si="10"/>
        <v>1.411829134720701</v>
      </c>
    </row>
    <row r="356" spans="1:18" x14ac:dyDescent="0.25">
      <c r="A356" s="1" t="s">
        <v>4568</v>
      </c>
      <c r="B356" s="1" t="s">
        <v>4602</v>
      </c>
      <c r="C356" s="18">
        <v>45070</v>
      </c>
      <c r="D356" s="27">
        <v>-25.55</v>
      </c>
      <c r="E356" s="27">
        <v>0</v>
      </c>
      <c r="F356" s="27">
        <v>-25.55</v>
      </c>
      <c r="G356" s="18">
        <v>45070</v>
      </c>
      <c r="H356" s="1" t="s">
        <v>4576</v>
      </c>
      <c r="I356" s="19">
        <v>1516597</v>
      </c>
      <c r="J356" s="19"/>
      <c r="K356" s="19">
        <v>179926</v>
      </c>
      <c r="L356" s="28">
        <v>45072</v>
      </c>
      <c r="M356" s="1" t="s">
        <v>1213</v>
      </c>
      <c r="P356" s="42">
        <f>VLOOKUP(I356,'ITEM#'!A:D,4,0)</f>
        <v>-25.55</v>
      </c>
      <c r="R356" s="13">
        <f t="shared" si="10"/>
        <v>1</v>
      </c>
    </row>
    <row r="357" spans="1:18" x14ac:dyDescent="0.25">
      <c r="A357" s="1" t="s">
        <v>4568</v>
      </c>
      <c r="B357" s="1" t="s">
        <v>4603</v>
      </c>
      <c r="C357" s="18">
        <v>45070</v>
      </c>
      <c r="D357" s="27">
        <v>-77.319999999999993</v>
      </c>
      <c r="E357" s="27">
        <v>-21.02</v>
      </c>
      <c r="F357" s="27">
        <v>-56.3</v>
      </c>
      <c r="G357" s="18">
        <v>45070</v>
      </c>
      <c r="H357" s="1" t="s">
        <v>4577</v>
      </c>
      <c r="I357" s="19">
        <v>1540781</v>
      </c>
      <c r="J357" s="19"/>
      <c r="K357" s="19">
        <v>179926</v>
      </c>
      <c r="L357" s="28">
        <v>45072</v>
      </c>
      <c r="M357" s="1" t="s">
        <v>1213</v>
      </c>
      <c r="P357" s="42">
        <f>VLOOKUP(I357,'ITEM#'!A:D,4,0)</f>
        <v>-28.15</v>
      </c>
      <c r="R357" s="13">
        <f t="shared" si="10"/>
        <v>2</v>
      </c>
    </row>
    <row r="358" spans="1:18" x14ac:dyDescent="0.25">
      <c r="A358" s="1" t="s">
        <v>4568</v>
      </c>
      <c r="B358" s="1" t="s">
        <v>4604</v>
      </c>
      <c r="C358" s="18">
        <v>45070</v>
      </c>
      <c r="D358" s="27">
        <v>-38.659999999999997</v>
      </c>
      <c r="E358" s="27">
        <v>-10.51</v>
      </c>
      <c r="F358" s="27">
        <v>-28.15</v>
      </c>
      <c r="G358" s="18">
        <v>45070</v>
      </c>
      <c r="H358" s="1" t="s">
        <v>4578</v>
      </c>
      <c r="I358" s="19">
        <v>1540780</v>
      </c>
      <c r="J358" s="19"/>
      <c r="K358" s="19">
        <v>179926</v>
      </c>
      <c r="L358" s="28">
        <v>45072</v>
      </c>
      <c r="M358" s="1" t="s">
        <v>1213</v>
      </c>
      <c r="P358" s="42">
        <f>VLOOKUP(I358,'ITEM#'!A:D,4,0)</f>
        <v>-28.15</v>
      </c>
      <c r="R358" s="13">
        <f t="shared" si="10"/>
        <v>1</v>
      </c>
    </row>
    <row r="359" spans="1:18" x14ac:dyDescent="0.25">
      <c r="A359" s="1" t="s">
        <v>4568</v>
      </c>
      <c r="B359" s="1" t="s">
        <v>4605</v>
      </c>
      <c r="C359" s="18">
        <v>45070</v>
      </c>
      <c r="D359" s="27">
        <v>-25.55</v>
      </c>
      <c r="E359" s="27">
        <v>0</v>
      </c>
      <c r="F359" s="27">
        <v>-25.55</v>
      </c>
      <c r="G359" s="18">
        <v>45070</v>
      </c>
      <c r="H359" s="1" t="s">
        <v>4579</v>
      </c>
      <c r="I359" s="19">
        <v>1516597</v>
      </c>
      <c r="J359" s="19"/>
      <c r="K359" s="19">
        <v>179926</v>
      </c>
      <c r="L359" s="28">
        <v>45072</v>
      </c>
      <c r="M359" s="1" t="s">
        <v>1213</v>
      </c>
      <c r="P359" s="42">
        <f>VLOOKUP(I359,'ITEM#'!A:D,4,0)</f>
        <v>-25.55</v>
      </c>
      <c r="R359" s="13">
        <f t="shared" si="10"/>
        <v>1</v>
      </c>
    </row>
    <row r="360" spans="1:18" x14ac:dyDescent="0.25">
      <c r="A360" s="1" t="s">
        <v>4568</v>
      </c>
      <c r="B360" s="1" t="s">
        <v>4605</v>
      </c>
      <c r="C360" s="18">
        <v>45070</v>
      </c>
      <c r="D360" s="27">
        <v>-39</v>
      </c>
      <c r="E360" s="27"/>
      <c r="F360" s="27">
        <v>-39</v>
      </c>
      <c r="G360" s="18">
        <v>45070</v>
      </c>
      <c r="H360" s="1" t="s">
        <v>4579</v>
      </c>
      <c r="I360" s="19">
        <v>1529947</v>
      </c>
      <c r="J360" s="19"/>
      <c r="K360" s="19">
        <v>179926</v>
      </c>
      <c r="L360" s="28">
        <v>45072</v>
      </c>
      <c r="M360" s="1" t="s">
        <v>1213</v>
      </c>
      <c r="P360" s="42">
        <f>VLOOKUP(I360,'ITEM#'!A:D,4,0)</f>
        <v>-39</v>
      </c>
      <c r="R360" s="13">
        <f t="shared" si="10"/>
        <v>1</v>
      </c>
    </row>
    <row r="361" spans="1:18" x14ac:dyDescent="0.25">
      <c r="A361" s="1" t="s">
        <v>4568</v>
      </c>
      <c r="B361" s="1" t="s">
        <v>4606</v>
      </c>
      <c r="C361" s="18">
        <v>45070</v>
      </c>
      <c r="D361" s="27">
        <v>-193.35</v>
      </c>
      <c r="E361" s="27">
        <v>0</v>
      </c>
      <c r="F361" s="27">
        <v>-193.35</v>
      </c>
      <c r="G361" s="18">
        <v>45070</v>
      </c>
      <c r="H361" s="1" t="s">
        <v>4580</v>
      </c>
      <c r="I361" s="19">
        <v>1704887</v>
      </c>
      <c r="J361" s="19"/>
      <c r="K361" s="19">
        <v>179926</v>
      </c>
      <c r="L361" s="28">
        <v>45072</v>
      </c>
      <c r="M361" s="1" t="s">
        <v>1213</v>
      </c>
      <c r="P361" s="42">
        <f>VLOOKUP(I361,'ITEM#'!A:D,4,0)</f>
        <v>-27.39</v>
      </c>
      <c r="R361" s="13">
        <f t="shared" si="10"/>
        <v>7.0591456736035045</v>
      </c>
    </row>
    <row r="362" spans="1:18" x14ac:dyDescent="0.25">
      <c r="A362" s="1" t="s">
        <v>4568</v>
      </c>
      <c r="B362" s="1" t="s">
        <v>4607</v>
      </c>
      <c r="C362" s="18">
        <v>45070</v>
      </c>
      <c r="D362" s="27">
        <v>-38.67</v>
      </c>
      <c r="E362" s="27">
        <v>0</v>
      </c>
      <c r="F362" s="27">
        <v>-38.67</v>
      </c>
      <c r="G362" s="18">
        <v>45070</v>
      </c>
      <c r="H362" s="1" t="s">
        <v>4581</v>
      </c>
      <c r="I362" s="19">
        <v>1704887</v>
      </c>
      <c r="J362" s="19"/>
      <c r="K362" s="19">
        <v>179926</v>
      </c>
      <c r="L362" s="28">
        <v>45072</v>
      </c>
      <c r="M362" s="1" t="s">
        <v>1213</v>
      </c>
      <c r="P362" s="42">
        <f>VLOOKUP(I362,'ITEM#'!A:D,4,0)</f>
        <v>-27.39</v>
      </c>
      <c r="R362" s="13">
        <f t="shared" si="10"/>
        <v>1.411829134720701</v>
      </c>
    </row>
    <row r="363" spans="1:18" x14ac:dyDescent="0.25">
      <c r="A363" s="1" t="s">
        <v>4568</v>
      </c>
      <c r="B363" s="1" t="s">
        <v>4608</v>
      </c>
      <c r="C363" s="18">
        <v>45070</v>
      </c>
      <c r="D363" s="27">
        <v>-45.56</v>
      </c>
      <c r="E363" s="27">
        <v>0</v>
      </c>
      <c r="F363" s="27">
        <v>-22.78</v>
      </c>
      <c r="G363" s="18">
        <v>45070</v>
      </c>
      <c r="H363" s="1" t="s">
        <v>4582</v>
      </c>
      <c r="I363" s="19">
        <v>1529939</v>
      </c>
      <c r="J363" s="19"/>
      <c r="K363" s="19">
        <v>179926</v>
      </c>
      <c r="L363" s="28">
        <v>45072</v>
      </c>
      <c r="M363" s="1" t="s">
        <v>1213</v>
      </c>
      <c r="P363" s="42">
        <f>VLOOKUP(I363,'ITEM#'!A:D,4,0)</f>
        <v>-22.78</v>
      </c>
      <c r="R363" s="13">
        <f t="shared" si="10"/>
        <v>1</v>
      </c>
    </row>
    <row r="364" spans="1:18" x14ac:dyDescent="0.25">
      <c r="A364" s="1" t="s">
        <v>4568</v>
      </c>
      <c r="B364" s="1" t="s">
        <v>4608</v>
      </c>
      <c r="C364" s="18">
        <v>45070</v>
      </c>
      <c r="D364" s="27"/>
      <c r="E364" s="27"/>
      <c r="F364" s="27">
        <v>-22.78</v>
      </c>
      <c r="G364" s="18">
        <v>45070</v>
      </c>
      <c r="H364" s="1" t="s">
        <v>4582</v>
      </c>
      <c r="I364" s="19">
        <v>1529944</v>
      </c>
      <c r="J364" s="19"/>
      <c r="K364" s="19">
        <v>179926</v>
      </c>
      <c r="L364" s="28">
        <v>45072</v>
      </c>
      <c r="M364" s="1" t="s">
        <v>1213</v>
      </c>
      <c r="P364" s="42">
        <f>VLOOKUP(I364,'ITEM#'!A:D,4,0)</f>
        <v>-22.78</v>
      </c>
      <c r="R364" s="13">
        <f t="shared" si="10"/>
        <v>1</v>
      </c>
    </row>
    <row r="365" spans="1:18" x14ac:dyDescent="0.25">
      <c r="A365" s="1" t="s">
        <v>4568</v>
      </c>
      <c r="B365" s="1" t="s">
        <v>4609</v>
      </c>
      <c r="C365" s="18">
        <v>45070</v>
      </c>
      <c r="D365" s="27">
        <v>-38.659999999999997</v>
      </c>
      <c r="E365" s="27">
        <v>-10.51</v>
      </c>
      <c r="F365" s="27">
        <v>-28.15</v>
      </c>
      <c r="G365" s="18">
        <v>45070</v>
      </c>
      <c r="H365" s="1" t="s">
        <v>4583</v>
      </c>
      <c r="I365" s="19">
        <v>1540780</v>
      </c>
      <c r="J365" s="19"/>
      <c r="K365" s="19">
        <v>179926</v>
      </c>
      <c r="L365" s="28">
        <v>45072</v>
      </c>
      <c r="M365" s="1" t="s">
        <v>1213</v>
      </c>
      <c r="P365" s="42">
        <f>VLOOKUP(I365,'ITEM#'!A:D,4,0)</f>
        <v>-28.15</v>
      </c>
      <c r="R365" s="13">
        <f t="shared" si="10"/>
        <v>1</v>
      </c>
    </row>
    <row r="366" spans="1:18" x14ac:dyDescent="0.25">
      <c r="A366" s="1" t="s">
        <v>4568</v>
      </c>
      <c r="B366" s="1" t="s">
        <v>4610</v>
      </c>
      <c r="C366" s="18">
        <v>45070</v>
      </c>
      <c r="D366" s="27">
        <v>-39</v>
      </c>
      <c r="E366" s="27">
        <v>0</v>
      </c>
      <c r="F366" s="27">
        <v>-39</v>
      </c>
      <c r="G366" s="18">
        <v>45070</v>
      </c>
      <c r="H366" s="1" t="s">
        <v>4584</v>
      </c>
      <c r="I366" s="19">
        <v>1529946</v>
      </c>
      <c r="J366" s="19"/>
      <c r="K366" s="19">
        <v>179926</v>
      </c>
      <c r="L366" s="28">
        <v>45072</v>
      </c>
      <c r="M366" s="1" t="s">
        <v>1213</v>
      </c>
      <c r="P366" s="42">
        <f>VLOOKUP(I366,'ITEM#'!A:D,4,0)</f>
        <v>-39</v>
      </c>
      <c r="R366" s="13">
        <f t="shared" si="10"/>
        <v>1</v>
      </c>
    </row>
    <row r="367" spans="1:18" x14ac:dyDescent="0.25">
      <c r="A367" s="1" t="s">
        <v>4568</v>
      </c>
      <c r="B367" s="1" t="s">
        <v>4611</v>
      </c>
      <c r="C367" s="18">
        <v>45070</v>
      </c>
      <c r="D367" s="27">
        <v>-88.35</v>
      </c>
      <c r="E367" s="27">
        <v>-11</v>
      </c>
      <c r="F367" s="27">
        <v>-77.349999999999994</v>
      </c>
      <c r="G367" s="18">
        <v>45070</v>
      </c>
      <c r="H367" s="1" t="s">
        <v>4585</v>
      </c>
      <c r="I367" s="19">
        <v>1662420</v>
      </c>
      <c r="J367" s="19"/>
      <c r="K367" s="19">
        <v>179926</v>
      </c>
      <c r="L367" s="28">
        <v>45072</v>
      </c>
      <c r="M367" s="1" t="s">
        <v>1213</v>
      </c>
      <c r="P367" s="42">
        <f>VLOOKUP(I367,'ITEM#'!A:D,4,0)</f>
        <v>-77.349999999999994</v>
      </c>
      <c r="R367" s="13">
        <f t="shared" si="10"/>
        <v>1</v>
      </c>
    </row>
    <row r="368" spans="1:18" x14ac:dyDescent="0.25">
      <c r="A368" s="1" t="s">
        <v>4568</v>
      </c>
      <c r="B368" s="1" t="s">
        <v>4612</v>
      </c>
      <c r="C368" s="18">
        <v>45070</v>
      </c>
      <c r="D368" s="27">
        <v>-70.62</v>
      </c>
      <c r="E368" s="27">
        <v>0</v>
      </c>
      <c r="F368" s="27">
        <v>-70.62</v>
      </c>
      <c r="G368" s="18">
        <v>45070</v>
      </c>
      <c r="H368" s="1" t="s">
        <v>4586</v>
      </c>
      <c r="I368" s="19">
        <v>1585798</v>
      </c>
      <c r="J368" s="19"/>
      <c r="K368" s="19">
        <v>179926</v>
      </c>
      <c r="L368" s="28">
        <v>45072</v>
      </c>
      <c r="M368" s="1" t="s">
        <v>1213</v>
      </c>
      <c r="P368" s="42">
        <f>VLOOKUP(I368,'ITEM#'!A:D,4,0)</f>
        <v>-70.62</v>
      </c>
      <c r="R368" s="13">
        <f t="shared" si="10"/>
        <v>1</v>
      </c>
    </row>
    <row r="369" spans="1:18" x14ac:dyDescent="0.25">
      <c r="A369" s="1" t="s">
        <v>4568</v>
      </c>
      <c r="B369" s="1" t="s">
        <v>4613</v>
      </c>
      <c r="C369" s="18">
        <v>45070</v>
      </c>
      <c r="D369" s="27">
        <v>-70.62</v>
      </c>
      <c r="E369" s="27">
        <v>0</v>
      </c>
      <c r="F369" s="27">
        <v>-70.62</v>
      </c>
      <c r="G369" s="18">
        <v>45070</v>
      </c>
      <c r="H369" s="1" t="s">
        <v>4587</v>
      </c>
      <c r="I369" s="19">
        <v>1585902</v>
      </c>
      <c r="J369" s="19"/>
      <c r="K369" s="19">
        <v>179926</v>
      </c>
      <c r="L369" s="28">
        <v>45072</v>
      </c>
      <c r="M369" s="1" t="s">
        <v>1213</v>
      </c>
      <c r="P369" s="42">
        <f>VLOOKUP(I369,'ITEM#'!A:D,4,0)</f>
        <v>-70.62</v>
      </c>
      <c r="R369" s="13">
        <f t="shared" si="10"/>
        <v>1</v>
      </c>
    </row>
    <row r="370" spans="1:18" x14ac:dyDescent="0.25">
      <c r="A370" s="1" t="s">
        <v>4568</v>
      </c>
      <c r="B370" s="1" t="s">
        <v>4614</v>
      </c>
      <c r="C370" s="18">
        <v>45070</v>
      </c>
      <c r="D370" s="27">
        <v>-77.319999999999993</v>
      </c>
      <c r="E370" s="27">
        <v>-21.02</v>
      </c>
      <c r="F370" s="27">
        <v>-56.3</v>
      </c>
      <c r="G370" s="18">
        <v>45070</v>
      </c>
      <c r="H370" s="1" t="s">
        <v>4588</v>
      </c>
      <c r="I370" s="19">
        <v>1540781</v>
      </c>
      <c r="J370" s="19"/>
      <c r="K370" s="19">
        <v>179926</v>
      </c>
      <c r="L370" s="28">
        <v>45072</v>
      </c>
      <c r="M370" s="1" t="s">
        <v>1213</v>
      </c>
      <c r="P370" s="42">
        <f>VLOOKUP(I370,'ITEM#'!A:D,4,0)</f>
        <v>-28.15</v>
      </c>
      <c r="R370" s="13">
        <f t="shared" si="10"/>
        <v>2</v>
      </c>
    </row>
    <row r="371" spans="1:18" x14ac:dyDescent="0.25">
      <c r="A371" s="1" t="s">
        <v>4568</v>
      </c>
      <c r="B371" s="1" t="s">
        <v>4615</v>
      </c>
      <c r="C371" s="18">
        <v>45070</v>
      </c>
      <c r="D371" s="27">
        <v>-25.55</v>
      </c>
      <c r="E371" s="27">
        <v>0</v>
      </c>
      <c r="F371" s="27">
        <v>-25.55</v>
      </c>
      <c r="G371" s="18">
        <v>45070</v>
      </c>
      <c r="H371" s="1" t="s">
        <v>4589</v>
      </c>
      <c r="I371" s="19">
        <v>1516594</v>
      </c>
      <c r="J371" s="19"/>
      <c r="K371" s="19">
        <v>179926</v>
      </c>
      <c r="L371" s="28">
        <v>45072</v>
      </c>
      <c r="M371" s="1" t="s">
        <v>1213</v>
      </c>
      <c r="P371" s="42">
        <f>VLOOKUP(I371,'ITEM#'!A:D,4,0)</f>
        <v>-25.55</v>
      </c>
      <c r="R371" s="13">
        <f t="shared" si="10"/>
        <v>1</v>
      </c>
    </row>
    <row r="372" spans="1:18" x14ac:dyDescent="0.25">
      <c r="A372" s="1" t="s">
        <v>4568</v>
      </c>
      <c r="B372" s="1" t="s">
        <v>4616</v>
      </c>
      <c r="C372" s="18">
        <v>45070</v>
      </c>
      <c r="D372" s="27">
        <f>E372+F372</f>
        <v>-42.7</v>
      </c>
      <c r="E372" s="27">
        <v>-11.1</v>
      </c>
      <c r="F372" s="27">
        <v>-31.6</v>
      </c>
      <c r="G372" s="18">
        <v>45070</v>
      </c>
      <c r="H372" s="1" t="s">
        <v>4590</v>
      </c>
      <c r="I372" s="19">
        <v>1540785</v>
      </c>
      <c r="J372" s="19"/>
      <c r="K372" s="19">
        <v>179926</v>
      </c>
      <c r="L372" s="28">
        <v>45072</v>
      </c>
      <c r="M372" s="1" t="s">
        <v>1213</v>
      </c>
      <c r="P372" s="42">
        <f>VLOOKUP(I372,'ITEM#'!A:D,4,0)</f>
        <v>-31.6</v>
      </c>
      <c r="R372" s="13">
        <f t="shared" si="10"/>
        <v>1</v>
      </c>
    </row>
    <row r="373" spans="1:18" x14ac:dyDescent="0.25">
      <c r="A373" s="1" t="s">
        <v>4568</v>
      </c>
      <c r="B373" s="1" t="s">
        <v>4616</v>
      </c>
      <c r="C373" s="18">
        <v>45070</v>
      </c>
      <c r="D373" s="27">
        <f t="shared" ref="D373:D374" si="11">E373+F373</f>
        <v>-42.7</v>
      </c>
      <c r="E373" s="27">
        <v>-11.1</v>
      </c>
      <c r="F373" s="27">
        <v>-31.6</v>
      </c>
      <c r="G373" s="18">
        <v>45070</v>
      </c>
      <c r="H373" s="1" t="s">
        <v>4590</v>
      </c>
      <c r="I373" s="19">
        <v>1593359</v>
      </c>
      <c r="J373" s="19"/>
      <c r="K373" s="19">
        <v>179926</v>
      </c>
      <c r="L373" s="28">
        <v>45072</v>
      </c>
      <c r="M373" s="1" t="s">
        <v>1213</v>
      </c>
      <c r="P373" s="42">
        <f>VLOOKUP(I373,'ITEM#'!A:D,4,0)</f>
        <v>-31.6</v>
      </c>
      <c r="R373" s="13">
        <f t="shared" si="10"/>
        <v>1</v>
      </c>
    </row>
    <row r="374" spans="1:18" x14ac:dyDescent="0.25">
      <c r="A374" s="1" t="s">
        <v>4568</v>
      </c>
      <c r="B374" s="1" t="s">
        <v>4616</v>
      </c>
      <c r="C374" s="18">
        <v>45070</v>
      </c>
      <c r="D374" s="27">
        <f t="shared" si="11"/>
        <v>-97.22</v>
      </c>
      <c r="E374" s="27">
        <v>-11.37</v>
      </c>
      <c r="F374" s="27">
        <v>-85.85</v>
      </c>
      <c r="G374" s="18">
        <v>45070</v>
      </c>
      <c r="H374" s="1" t="s">
        <v>4590</v>
      </c>
      <c r="I374" s="19">
        <v>1662421</v>
      </c>
      <c r="J374" s="19"/>
      <c r="K374" s="19">
        <v>179926</v>
      </c>
      <c r="L374" s="28">
        <v>45072</v>
      </c>
      <c r="M374" s="1" t="s">
        <v>1213</v>
      </c>
      <c r="P374" s="42">
        <f>VLOOKUP(I374,'ITEM#'!A:D,4,0)</f>
        <v>-85.85</v>
      </c>
      <c r="R374" s="13">
        <f t="shared" si="10"/>
        <v>1</v>
      </c>
    </row>
    <row r="375" spans="1:18" x14ac:dyDescent="0.25">
      <c r="A375" s="1" t="s">
        <v>4568</v>
      </c>
      <c r="B375" s="1" t="s">
        <v>4617</v>
      </c>
      <c r="C375" s="18">
        <v>45070</v>
      </c>
      <c r="D375" s="27">
        <v>-322.35000000000002</v>
      </c>
      <c r="E375" s="27">
        <v>0</v>
      </c>
      <c r="F375" s="27">
        <v>-322.35000000000002</v>
      </c>
      <c r="G375" s="18">
        <v>45070</v>
      </c>
      <c r="H375" s="1" t="s">
        <v>4591</v>
      </c>
      <c r="I375" s="19">
        <v>1585673</v>
      </c>
      <c r="J375" s="19"/>
      <c r="K375" s="19">
        <v>179926</v>
      </c>
      <c r="L375" s="28">
        <v>45072</v>
      </c>
      <c r="M375" s="1" t="s">
        <v>1213</v>
      </c>
      <c r="P375" s="42">
        <f>VLOOKUP(I375,'ITEM#'!A:D,4,0)</f>
        <v>-64.47</v>
      </c>
      <c r="R375" s="13">
        <f t="shared" si="10"/>
        <v>5</v>
      </c>
    </row>
    <row r="376" spans="1:18" x14ac:dyDescent="0.25">
      <c r="A376" s="1" t="s">
        <v>4568</v>
      </c>
      <c r="B376" s="1" t="s">
        <v>4618</v>
      </c>
      <c r="C376" s="18">
        <v>45070</v>
      </c>
      <c r="D376" s="27">
        <v>-38.68</v>
      </c>
      <c r="E376" s="27">
        <v>0</v>
      </c>
      <c r="F376" s="27">
        <v>-38.68</v>
      </c>
      <c r="G376" s="18">
        <v>45070</v>
      </c>
      <c r="H376" s="1" t="s">
        <v>4592</v>
      </c>
      <c r="I376" s="19">
        <v>1704887</v>
      </c>
      <c r="J376" s="19"/>
      <c r="K376" s="19">
        <v>179926</v>
      </c>
      <c r="L376" s="28">
        <v>45072</v>
      </c>
      <c r="M376" s="1" t="s">
        <v>1213</v>
      </c>
      <c r="P376" s="42">
        <f>VLOOKUP(I376,'ITEM#'!A:D,4,0)</f>
        <v>-27.39</v>
      </c>
      <c r="R376" s="13">
        <f t="shared" si="10"/>
        <v>1.4121942314713398</v>
      </c>
    </row>
    <row r="377" spans="1:18" x14ac:dyDescent="0.25">
      <c r="A377" s="1" t="s">
        <v>4568</v>
      </c>
      <c r="B377" s="1" t="s">
        <v>4619</v>
      </c>
      <c r="C377" s="18">
        <v>45070</v>
      </c>
      <c r="D377" s="27">
        <v>-97.22</v>
      </c>
      <c r="E377" s="27">
        <v>-11.37</v>
      </c>
      <c r="F377" s="27">
        <v>-85.85</v>
      </c>
      <c r="G377" s="18">
        <v>45070</v>
      </c>
      <c r="H377" s="1" t="s">
        <v>4593</v>
      </c>
      <c r="I377" s="19">
        <v>1662421</v>
      </c>
      <c r="J377" s="19"/>
      <c r="K377" s="19">
        <v>179926</v>
      </c>
      <c r="L377" s="28">
        <v>45072</v>
      </c>
      <c r="M377" s="1" t="s">
        <v>1213</v>
      </c>
      <c r="P377" s="42">
        <f>VLOOKUP(I377,'ITEM#'!A:D,4,0)</f>
        <v>-85.85</v>
      </c>
      <c r="R377" s="13">
        <f t="shared" si="10"/>
        <v>1</v>
      </c>
    </row>
    <row r="378" spans="1:18" x14ac:dyDescent="0.25">
      <c r="A378" s="1" t="s">
        <v>4568</v>
      </c>
      <c r="B378" s="1" t="s">
        <v>4620</v>
      </c>
      <c r="C378" s="18">
        <v>45070</v>
      </c>
      <c r="D378" s="27">
        <v>-39</v>
      </c>
      <c r="E378" s="27">
        <v>0</v>
      </c>
      <c r="F378" s="27">
        <v>-39</v>
      </c>
      <c r="G378" s="18">
        <v>45070</v>
      </c>
      <c r="H378" s="1" t="s">
        <v>4594</v>
      </c>
      <c r="I378" s="19">
        <v>1529946</v>
      </c>
      <c r="J378" s="19"/>
      <c r="K378" s="19">
        <v>179926</v>
      </c>
      <c r="L378" s="28">
        <v>45072</v>
      </c>
      <c r="M378" s="1" t="s">
        <v>1213</v>
      </c>
      <c r="P378" s="42">
        <f>VLOOKUP(I378,'ITEM#'!A:D,4,0)</f>
        <v>-39</v>
      </c>
      <c r="R378" s="13">
        <f t="shared" si="10"/>
        <v>1</v>
      </c>
    </row>
    <row r="379" spans="1:18" x14ac:dyDescent="0.25">
      <c r="A379" s="1" t="s">
        <v>4621</v>
      </c>
      <c r="B379" s="1" t="s">
        <v>4653</v>
      </c>
      <c r="C379" s="18">
        <v>45073</v>
      </c>
      <c r="D379" s="27">
        <v>-38.68</v>
      </c>
      <c r="E379" s="27">
        <v>0</v>
      </c>
      <c r="F379" s="27">
        <v>-38.68</v>
      </c>
      <c r="G379" s="18">
        <v>45073</v>
      </c>
      <c r="H379" s="1" t="s">
        <v>4622</v>
      </c>
      <c r="I379" s="19">
        <v>1704887</v>
      </c>
      <c r="J379" s="19"/>
      <c r="K379" s="19">
        <v>180146</v>
      </c>
      <c r="L379" s="28">
        <v>45077</v>
      </c>
      <c r="M379" s="1" t="s">
        <v>1213</v>
      </c>
      <c r="P379" s="42">
        <f>VLOOKUP(I379,'ITEM#'!A:D,4,0)</f>
        <v>-27.39</v>
      </c>
      <c r="R379" s="13">
        <f t="shared" si="10"/>
        <v>1.4121942314713398</v>
      </c>
    </row>
    <row r="380" spans="1:18" x14ac:dyDescent="0.25">
      <c r="A380" s="1" t="s">
        <v>4621</v>
      </c>
      <c r="B380" s="1" t="s">
        <v>4672</v>
      </c>
      <c r="C380" s="18">
        <v>45072</v>
      </c>
      <c r="D380" s="27">
        <v>-88.35</v>
      </c>
      <c r="E380" s="27">
        <v>-11</v>
      </c>
      <c r="F380" s="27">
        <v>-77.349999999999994</v>
      </c>
      <c r="G380" s="18">
        <v>45072</v>
      </c>
      <c r="H380" s="1" t="s">
        <v>4623</v>
      </c>
      <c r="I380" s="19">
        <v>1662420</v>
      </c>
      <c r="J380" s="19"/>
      <c r="K380" s="19">
        <v>180146</v>
      </c>
      <c r="L380" s="28">
        <v>45077</v>
      </c>
      <c r="M380" s="1" t="s">
        <v>1213</v>
      </c>
      <c r="P380" s="42">
        <f>VLOOKUP(I380,'ITEM#'!A:D,4,0)</f>
        <v>-77.349999999999994</v>
      </c>
      <c r="R380" s="13">
        <f t="shared" si="10"/>
        <v>1</v>
      </c>
    </row>
    <row r="381" spans="1:18" x14ac:dyDescent="0.25">
      <c r="A381" s="1" t="s">
        <v>4621</v>
      </c>
      <c r="B381" s="1" t="s">
        <v>4673</v>
      </c>
      <c r="C381" s="18">
        <v>45072</v>
      </c>
      <c r="D381" s="27">
        <v>-38.68</v>
      </c>
      <c r="E381" s="27">
        <v>0</v>
      </c>
      <c r="F381" s="27">
        <v>-38.68</v>
      </c>
      <c r="G381" s="18">
        <v>45072</v>
      </c>
      <c r="H381" s="1" t="s">
        <v>4624</v>
      </c>
      <c r="I381" s="19">
        <v>1704887</v>
      </c>
      <c r="J381" s="19"/>
      <c r="K381" s="19">
        <v>180146</v>
      </c>
      <c r="L381" s="28">
        <v>45077</v>
      </c>
      <c r="M381" s="1" t="s">
        <v>1213</v>
      </c>
      <c r="P381" s="42">
        <f>VLOOKUP(I381,'ITEM#'!A:D,4,0)</f>
        <v>-27.39</v>
      </c>
      <c r="R381" s="13">
        <f t="shared" si="10"/>
        <v>1.4121942314713398</v>
      </c>
    </row>
    <row r="382" spans="1:18" x14ac:dyDescent="0.25">
      <c r="A382" s="1" t="s">
        <v>4621</v>
      </c>
      <c r="B382" s="1" t="s">
        <v>4674</v>
      </c>
      <c r="C382" s="18">
        <v>45073</v>
      </c>
      <c r="D382" s="27">
        <v>-38.68</v>
      </c>
      <c r="E382" s="27">
        <v>0</v>
      </c>
      <c r="F382" s="27">
        <v>-38.68</v>
      </c>
      <c r="G382" s="18">
        <v>45073</v>
      </c>
      <c r="H382" s="1" t="s">
        <v>4625</v>
      </c>
      <c r="I382" s="19">
        <v>1704887</v>
      </c>
      <c r="J382" s="19"/>
      <c r="K382" s="19">
        <v>180146</v>
      </c>
      <c r="L382" s="28">
        <v>45077</v>
      </c>
      <c r="M382" s="1" t="s">
        <v>1213</v>
      </c>
      <c r="P382" s="42">
        <f>VLOOKUP(I382,'ITEM#'!A:D,4,0)</f>
        <v>-27.39</v>
      </c>
      <c r="R382" s="13">
        <f t="shared" si="10"/>
        <v>1.4121942314713398</v>
      </c>
    </row>
    <row r="383" spans="1:18" x14ac:dyDescent="0.25">
      <c r="A383" s="1" t="s">
        <v>4621</v>
      </c>
      <c r="B383" s="1" t="s">
        <v>4675</v>
      </c>
      <c r="C383" s="18">
        <v>45072</v>
      </c>
      <c r="D383" s="27">
        <v>-38.68</v>
      </c>
      <c r="E383" s="27">
        <v>0</v>
      </c>
      <c r="F383" s="27">
        <v>-38.68</v>
      </c>
      <c r="G383" s="18">
        <v>45072</v>
      </c>
      <c r="H383" s="1" t="s">
        <v>4626</v>
      </c>
      <c r="I383" s="19">
        <v>1704887</v>
      </c>
      <c r="J383" s="19"/>
      <c r="K383" s="19">
        <v>180146</v>
      </c>
      <c r="L383" s="28">
        <v>45077</v>
      </c>
      <c r="M383" s="1" t="s">
        <v>1213</v>
      </c>
      <c r="P383" s="42">
        <f>VLOOKUP(I383,'ITEM#'!A:D,4,0)</f>
        <v>-27.39</v>
      </c>
      <c r="R383" s="13">
        <f t="shared" si="10"/>
        <v>1.4121942314713398</v>
      </c>
    </row>
    <row r="384" spans="1:18" x14ac:dyDescent="0.25">
      <c r="A384" s="1" t="s">
        <v>4621</v>
      </c>
      <c r="B384" s="1" t="s">
        <v>4676</v>
      </c>
      <c r="C384" s="18">
        <v>45072</v>
      </c>
      <c r="D384" s="27">
        <v>-38.67</v>
      </c>
      <c r="E384" s="27">
        <v>0</v>
      </c>
      <c r="F384" s="27">
        <v>-38.67</v>
      </c>
      <c r="G384" s="18">
        <v>45072</v>
      </c>
      <c r="H384" s="1" t="s">
        <v>4627</v>
      </c>
      <c r="I384" s="19">
        <v>1704887</v>
      </c>
      <c r="J384" s="19"/>
      <c r="K384" s="19">
        <v>180146</v>
      </c>
      <c r="L384" s="28">
        <v>45077</v>
      </c>
      <c r="M384" s="1" t="s">
        <v>1213</v>
      </c>
      <c r="P384" s="42">
        <f>VLOOKUP(I384,'ITEM#'!A:D,4,0)</f>
        <v>-27.39</v>
      </c>
      <c r="R384" s="13">
        <f t="shared" si="10"/>
        <v>1.411829134720701</v>
      </c>
    </row>
    <row r="385" spans="1:18" x14ac:dyDescent="0.25">
      <c r="A385" s="1" t="s">
        <v>4621</v>
      </c>
      <c r="B385" s="1" t="s">
        <v>4677</v>
      </c>
      <c r="C385" s="18">
        <v>45073</v>
      </c>
      <c r="D385" s="27">
        <v>-38.67</v>
      </c>
      <c r="E385" s="27">
        <v>0</v>
      </c>
      <c r="F385" s="27">
        <v>-38.67</v>
      </c>
      <c r="G385" s="18">
        <v>45073</v>
      </c>
      <c r="H385" s="1" t="s">
        <v>4628</v>
      </c>
      <c r="I385" s="19">
        <v>1704887</v>
      </c>
      <c r="J385" s="19"/>
      <c r="K385" s="19">
        <v>180146</v>
      </c>
      <c r="L385" s="28">
        <v>45077</v>
      </c>
      <c r="M385" s="1" t="s">
        <v>1213</v>
      </c>
      <c r="P385" s="42">
        <f>VLOOKUP(I385,'ITEM#'!A:D,4,0)</f>
        <v>-27.39</v>
      </c>
      <c r="R385" s="13">
        <f t="shared" si="10"/>
        <v>1.411829134720701</v>
      </c>
    </row>
    <row r="386" spans="1:18" x14ac:dyDescent="0.25">
      <c r="A386" s="1" t="s">
        <v>4621</v>
      </c>
      <c r="B386" s="1" t="s">
        <v>4678</v>
      </c>
      <c r="C386" s="18">
        <v>45074</v>
      </c>
      <c r="D386" s="27">
        <v>-38.68</v>
      </c>
      <c r="E386" s="27">
        <v>0</v>
      </c>
      <c r="F386" s="27">
        <v>-38.68</v>
      </c>
      <c r="G386" s="18">
        <v>45074</v>
      </c>
      <c r="H386" s="1" t="s">
        <v>4629</v>
      </c>
      <c r="I386" s="19">
        <v>1704887</v>
      </c>
      <c r="J386" s="19"/>
      <c r="K386" s="19">
        <v>180146</v>
      </c>
      <c r="L386" s="28">
        <v>45077</v>
      </c>
      <c r="M386" s="1" t="s">
        <v>1213</v>
      </c>
      <c r="P386" s="42">
        <f>VLOOKUP(I386,'ITEM#'!A:D,4,0)</f>
        <v>-27.39</v>
      </c>
      <c r="R386" s="13">
        <f t="shared" si="10"/>
        <v>1.4121942314713398</v>
      </c>
    </row>
    <row r="387" spans="1:18" x14ac:dyDescent="0.25">
      <c r="A387" s="1" t="s">
        <v>4621</v>
      </c>
      <c r="B387" s="1" t="s">
        <v>4679</v>
      </c>
      <c r="C387" s="18">
        <v>45072</v>
      </c>
      <c r="D387" s="27">
        <v>-77.400000000000006</v>
      </c>
      <c r="E387" s="27">
        <v>0</v>
      </c>
      <c r="F387" s="27">
        <v>-77.400000000000006</v>
      </c>
      <c r="G387" s="18">
        <v>45072</v>
      </c>
      <c r="H387" s="1" t="s">
        <v>4630</v>
      </c>
      <c r="I387" s="19">
        <v>1704887</v>
      </c>
      <c r="J387" s="19"/>
      <c r="K387" s="19">
        <v>180146</v>
      </c>
      <c r="L387" s="28">
        <v>45077</v>
      </c>
      <c r="M387" s="1" t="s">
        <v>1213</v>
      </c>
      <c r="P387" s="42">
        <f>VLOOKUP(I387,'ITEM#'!A:D,4,0)</f>
        <v>-27.39</v>
      </c>
      <c r="R387" s="13">
        <f t="shared" ref="R387:R429" si="12">F387/P387</f>
        <v>2.8258488499452357</v>
      </c>
    </row>
    <row r="388" spans="1:18" x14ac:dyDescent="0.25">
      <c r="A388" s="1" t="s">
        <v>4621</v>
      </c>
      <c r="B388" s="1" t="s">
        <v>4680</v>
      </c>
      <c r="C388" s="18">
        <v>45073</v>
      </c>
      <c r="D388" s="27">
        <v>-38.67</v>
      </c>
      <c r="E388" s="27">
        <v>0</v>
      </c>
      <c r="F388" s="27">
        <v>-38.67</v>
      </c>
      <c r="G388" s="18">
        <v>45073</v>
      </c>
      <c r="H388" s="1" t="s">
        <v>4631</v>
      </c>
      <c r="I388" s="19">
        <v>1704887</v>
      </c>
      <c r="J388" s="19"/>
      <c r="K388" s="19">
        <v>180146</v>
      </c>
      <c r="L388" s="28">
        <v>45077</v>
      </c>
      <c r="M388" s="1" t="s">
        <v>1213</v>
      </c>
      <c r="P388" s="42">
        <f>VLOOKUP(I388,'ITEM#'!A:D,4,0)</f>
        <v>-27.39</v>
      </c>
      <c r="R388" s="13">
        <f t="shared" si="12"/>
        <v>1.411829134720701</v>
      </c>
    </row>
    <row r="389" spans="1:18" x14ac:dyDescent="0.25">
      <c r="A389" s="1" t="s">
        <v>4621</v>
      </c>
      <c r="B389" s="1" t="s">
        <v>4681</v>
      </c>
      <c r="C389" s="18">
        <v>45074</v>
      </c>
      <c r="D389" s="27">
        <v>-77.36</v>
      </c>
      <c r="E389" s="27">
        <v>0</v>
      </c>
      <c r="F389" s="27">
        <v>-77.36</v>
      </c>
      <c r="G389" s="18">
        <v>45074</v>
      </c>
      <c r="H389" s="1" t="s">
        <v>4632</v>
      </c>
      <c r="I389" s="19">
        <v>1704887</v>
      </c>
      <c r="J389" s="19"/>
      <c r="K389" s="19">
        <v>180146</v>
      </c>
      <c r="L389" s="28">
        <v>45077</v>
      </c>
      <c r="M389" s="1" t="s">
        <v>1213</v>
      </c>
      <c r="P389" s="42">
        <f>VLOOKUP(I389,'ITEM#'!A:D,4,0)</f>
        <v>-27.39</v>
      </c>
      <c r="R389" s="13">
        <f t="shared" si="12"/>
        <v>2.8243884629426796</v>
      </c>
    </row>
    <row r="390" spans="1:18" x14ac:dyDescent="0.25">
      <c r="A390" s="1" t="s">
        <v>4621</v>
      </c>
      <c r="B390" s="1" t="s">
        <v>4682</v>
      </c>
      <c r="C390" s="18">
        <v>45074</v>
      </c>
      <c r="D390" s="27">
        <v>-38.700000000000003</v>
      </c>
      <c r="E390" s="27">
        <v>0</v>
      </c>
      <c r="F390" s="27">
        <v>-38.700000000000003</v>
      </c>
      <c r="G390" s="18">
        <v>45074</v>
      </c>
      <c r="H390" s="1" t="s">
        <v>4633</v>
      </c>
      <c r="I390" s="19">
        <v>1704887</v>
      </c>
      <c r="J390" s="19"/>
      <c r="K390" s="19">
        <v>180146</v>
      </c>
      <c r="L390" s="28">
        <v>45077</v>
      </c>
      <c r="M390" s="1" t="s">
        <v>1213</v>
      </c>
      <c r="P390" s="42">
        <f>VLOOKUP(I390,'ITEM#'!A:D,4,0)</f>
        <v>-27.39</v>
      </c>
      <c r="R390" s="13">
        <f t="shared" si="12"/>
        <v>1.4129244249726178</v>
      </c>
    </row>
    <row r="391" spans="1:18" x14ac:dyDescent="0.25">
      <c r="A391" s="1" t="s">
        <v>4621</v>
      </c>
      <c r="B391" s="1" t="s">
        <v>4683</v>
      </c>
      <c r="C391" s="18">
        <v>45073</v>
      </c>
      <c r="D391" s="27">
        <v>-38.67</v>
      </c>
      <c r="E391" s="27">
        <v>0</v>
      </c>
      <c r="F391" s="27">
        <v>-38.67</v>
      </c>
      <c r="G391" s="18">
        <v>45073</v>
      </c>
      <c r="H391" s="1" t="s">
        <v>4634</v>
      </c>
      <c r="I391" s="19">
        <v>1704887</v>
      </c>
      <c r="J391" s="19"/>
      <c r="K391" s="19">
        <v>180146</v>
      </c>
      <c r="L391" s="28">
        <v>45077</v>
      </c>
      <c r="M391" s="1" t="s">
        <v>1213</v>
      </c>
      <c r="P391" s="42">
        <f>VLOOKUP(I391,'ITEM#'!A:D,4,0)</f>
        <v>-27.39</v>
      </c>
      <c r="R391" s="13">
        <f t="shared" si="12"/>
        <v>1.411829134720701</v>
      </c>
    </row>
    <row r="392" spans="1:18" x14ac:dyDescent="0.25">
      <c r="A392" s="1" t="s">
        <v>4621</v>
      </c>
      <c r="B392" s="1" t="s">
        <v>4684</v>
      </c>
      <c r="C392" s="18">
        <v>45072</v>
      </c>
      <c r="D392" s="27">
        <v>-38.67</v>
      </c>
      <c r="E392" s="27">
        <v>0</v>
      </c>
      <c r="F392" s="27">
        <v>-38.67</v>
      </c>
      <c r="G392" s="18">
        <v>45072</v>
      </c>
      <c r="H392" s="1" t="s">
        <v>4635</v>
      </c>
      <c r="I392" s="19">
        <v>1704887</v>
      </c>
      <c r="J392" s="19"/>
      <c r="K392" s="19">
        <v>180146</v>
      </c>
      <c r="L392" s="28">
        <v>45077</v>
      </c>
      <c r="M392" s="1" t="s">
        <v>1213</v>
      </c>
      <c r="P392" s="42">
        <f>VLOOKUP(I392,'ITEM#'!A:D,4,0)</f>
        <v>-27.39</v>
      </c>
      <c r="R392" s="13">
        <f t="shared" si="12"/>
        <v>1.411829134720701</v>
      </c>
    </row>
    <row r="393" spans="1:18" x14ac:dyDescent="0.25">
      <c r="A393" s="1" t="s">
        <v>4621</v>
      </c>
      <c r="B393" s="1" t="s">
        <v>4685</v>
      </c>
      <c r="C393" s="18">
        <v>45072</v>
      </c>
      <c r="D393" s="27">
        <v>-38.67</v>
      </c>
      <c r="E393" s="27">
        <v>0</v>
      </c>
      <c r="F393" s="27">
        <v>-38.67</v>
      </c>
      <c r="G393" s="18">
        <v>45072</v>
      </c>
      <c r="H393" s="1" t="s">
        <v>4636</v>
      </c>
      <c r="I393" s="19">
        <v>1704887</v>
      </c>
      <c r="J393" s="19"/>
      <c r="K393" s="19">
        <v>180146</v>
      </c>
      <c r="L393" s="28">
        <v>45077</v>
      </c>
      <c r="M393" s="1" t="s">
        <v>1213</v>
      </c>
      <c r="P393" s="42">
        <f>VLOOKUP(I393,'ITEM#'!A:D,4,0)</f>
        <v>-27.39</v>
      </c>
      <c r="R393" s="13">
        <f t="shared" si="12"/>
        <v>1.411829134720701</v>
      </c>
    </row>
    <row r="394" spans="1:18" x14ac:dyDescent="0.25">
      <c r="A394" s="1" t="s">
        <v>4621</v>
      </c>
      <c r="B394" s="1" t="s">
        <v>4686</v>
      </c>
      <c r="C394" s="18">
        <v>45073</v>
      </c>
      <c r="D394" s="27">
        <v>-38.67</v>
      </c>
      <c r="E394" s="27">
        <v>0</v>
      </c>
      <c r="F394" s="27">
        <v>-38.67</v>
      </c>
      <c r="G394" s="18">
        <v>45073</v>
      </c>
      <c r="H394" s="1" t="s">
        <v>4637</v>
      </c>
      <c r="I394" s="19">
        <v>1704887</v>
      </c>
      <c r="J394" s="19"/>
      <c r="K394" s="19">
        <v>180146</v>
      </c>
      <c r="L394" s="28">
        <v>45077</v>
      </c>
      <c r="M394" s="1" t="s">
        <v>1213</v>
      </c>
      <c r="P394" s="42">
        <f>VLOOKUP(I394,'ITEM#'!A:D,4,0)</f>
        <v>-27.39</v>
      </c>
      <c r="R394" s="13">
        <f t="shared" si="12"/>
        <v>1.411829134720701</v>
      </c>
    </row>
    <row r="395" spans="1:18" x14ac:dyDescent="0.25">
      <c r="A395" s="1" t="s">
        <v>4621</v>
      </c>
      <c r="B395" s="1" t="s">
        <v>4687</v>
      </c>
      <c r="C395" s="18">
        <v>45074</v>
      </c>
      <c r="D395" s="27">
        <v>-77.400000000000006</v>
      </c>
      <c r="E395" s="27">
        <v>0</v>
      </c>
      <c r="F395" s="27">
        <v>-77.400000000000006</v>
      </c>
      <c r="G395" s="18">
        <v>45074</v>
      </c>
      <c r="H395" s="1" t="s">
        <v>4638</v>
      </c>
      <c r="I395" s="19">
        <v>1704887</v>
      </c>
      <c r="J395" s="19"/>
      <c r="K395" s="19">
        <v>180146</v>
      </c>
      <c r="L395" s="28">
        <v>45077</v>
      </c>
      <c r="M395" s="1" t="s">
        <v>1213</v>
      </c>
      <c r="P395" s="42">
        <f>VLOOKUP(I395,'ITEM#'!A:D,4,0)</f>
        <v>-27.39</v>
      </c>
      <c r="R395" s="13">
        <f t="shared" si="12"/>
        <v>2.8258488499452357</v>
      </c>
    </row>
    <row r="396" spans="1:18" x14ac:dyDescent="0.25">
      <c r="A396" s="1" t="s">
        <v>4621</v>
      </c>
      <c r="B396" s="1" t="s">
        <v>4688</v>
      </c>
      <c r="C396" s="18">
        <v>45072</v>
      </c>
      <c r="D396" s="27">
        <v>-70.62</v>
      </c>
      <c r="E396" s="27">
        <v>0</v>
      </c>
      <c r="F396" s="27">
        <v>-70.62</v>
      </c>
      <c r="G396" s="18">
        <v>45072</v>
      </c>
      <c r="H396" s="1" t="s">
        <v>4639</v>
      </c>
      <c r="I396" s="19">
        <v>1585798</v>
      </c>
      <c r="J396" s="19"/>
      <c r="K396" s="19">
        <v>180146</v>
      </c>
      <c r="L396" s="28">
        <v>45077</v>
      </c>
      <c r="M396" s="1" t="s">
        <v>1213</v>
      </c>
      <c r="P396" s="42">
        <f>VLOOKUP(I396,'ITEM#'!A:D,4,0)</f>
        <v>-70.62</v>
      </c>
      <c r="R396" s="13">
        <f t="shared" si="12"/>
        <v>1</v>
      </c>
    </row>
    <row r="397" spans="1:18" x14ac:dyDescent="0.25">
      <c r="A397" s="1" t="s">
        <v>4621</v>
      </c>
      <c r="B397" s="1" t="s">
        <v>4689</v>
      </c>
      <c r="C397" s="18">
        <v>45072</v>
      </c>
      <c r="D397" s="27">
        <v>-70.62</v>
      </c>
      <c r="E397" s="27">
        <v>0</v>
      </c>
      <c r="F397" s="27">
        <v>-70.62</v>
      </c>
      <c r="G397" s="18">
        <v>45072</v>
      </c>
      <c r="H397" s="1" t="s">
        <v>4640</v>
      </c>
      <c r="I397" s="19">
        <v>1585672</v>
      </c>
      <c r="J397" s="19"/>
      <c r="K397" s="19">
        <v>180146</v>
      </c>
      <c r="L397" s="28">
        <v>45077</v>
      </c>
      <c r="M397" s="1" t="s">
        <v>1213</v>
      </c>
      <c r="P397" s="42">
        <f>VLOOKUP(I397,'ITEM#'!A:D,4,0)</f>
        <v>-70.62</v>
      </c>
      <c r="R397" s="13">
        <f t="shared" si="12"/>
        <v>1</v>
      </c>
    </row>
    <row r="398" spans="1:18" x14ac:dyDescent="0.25">
      <c r="A398" s="1" t="s">
        <v>4621</v>
      </c>
      <c r="B398" s="1" t="s">
        <v>4690</v>
      </c>
      <c r="C398" s="18">
        <v>45072</v>
      </c>
      <c r="D398" s="27">
        <v>-38.67</v>
      </c>
      <c r="E398" s="27">
        <v>0</v>
      </c>
      <c r="F398" s="27">
        <v>-38.67</v>
      </c>
      <c r="G398" s="18">
        <v>45072</v>
      </c>
      <c r="H398" s="1" t="s">
        <v>4641</v>
      </c>
      <c r="I398" s="19">
        <v>1704887</v>
      </c>
      <c r="J398" s="19"/>
      <c r="K398" s="19">
        <v>180146</v>
      </c>
      <c r="L398" s="28">
        <v>45077</v>
      </c>
      <c r="M398" s="1" t="s">
        <v>1213</v>
      </c>
      <c r="P398" s="42">
        <f>VLOOKUP(I398,'ITEM#'!A:D,4,0)</f>
        <v>-27.39</v>
      </c>
      <c r="R398" s="13">
        <f t="shared" si="12"/>
        <v>1.411829134720701</v>
      </c>
    </row>
    <row r="399" spans="1:18" x14ac:dyDescent="0.25">
      <c r="A399" s="1" t="s">
        <v>4621</v>
      </c>
      <c r="B399" s="1" t="s">
        <v>4691</v>
      </c>
      <c r="C399" s="18">
        <v>45072</v>
      </c>
      <c r="D399" s="27">
        <f>E399+F399</f>
        <v>-77.319999999999993</v>
      </c>
      <c r="E399" s="27">
        <v>-21.02</v>
      </c>
      <c r="F399" s="27">
        <v>-56.3</v>
      </c>
      <c r="G399" s="18">
        <v>45072</v>
      </c>
      <c r="H399" s="1" t="s">
        <v>4642</v>
      </c>
      <c r="I399" s="19">
        <v>1540783</v>
      </c>
      <c r="J399" s="19"/>
      <c r="K399" s="19">
        <v>180146</v>
      </c>
      <c r="L399" s="28">
        <v>45077</v>
      </c>
      <c r="M399" s="1" t="s">
        <v>1213</v>
      </c>
      <c r="P399" s="42">
        <f>VLOOKUP(I399,'ITEM#'!A:D,4,0)</f>
        <v>-28.15</v>
      </c>
      <c r="R399" s="13">
        <f t="shared" si="12"/>
        <v>2</v>
      </c>
    </row>
    <row r="400" spans="1:18" x14ac:dyDescent="0.25">
      <c r="A400" s="1" t="s">
        <v>4621</v>
      </c>
      <c r="B400" s="1" t="s">
        <v>4691</v>
      </c>
      <c r="C400" s="18">
        <v>45072</v>
      </c>
      <c r="D400" s="27">
        <f>E400+F400</f>
        <v>-88.35</v>
      </c>
      <c r="E400" s="27">
        <v>-11</v>
      </c>
      <c r="F400" s="27">
        <v>-77.349999999999994</v>
      </c>
      <c r="G400" s="18">
        <v>45072</v>
      </c>
      <c r="H400" s="1" t="s">
        <v>4642</v>
      </c>
      <c r="I400" s="19">
        <v>1662420</v>
      </c>
      <c r="J400" s="19"/>
      <c r="K400" s="19">
        <v>180146</v>
      </c>
      <c r="L400" s="28">
        <v>45077</v>
      </c>
      <c r="M400" s="1" t="s">
        <v>1213</v>
      </c>
      <c r="P400" s="42">
        <f>VLOOKUP(I400,'ITEM#'!A:D,4,0)</f>
        <v>-77.349999999999994</v>
      </c>
      <c r="R400" s="13">
        <f t="shared" si="12"/>
        <v>1</v>
      </c>
    </row>
    <row r="401" spans="1:18" x14ac:dyDescent="0.25">
      <c r="A401" s="1" t="s">
        <v>4621</v>
      </c>
      <c r="B401" s="1" t="s">
        <v>4692</v>
      </c>
      <c r="C401" s="18">
        <v>45072</v>
      </c>
      <c r="D401" s="27">
        <v>-116.01</v>
      </c>
      <c r="E401" s="27">
        <v>0</v>
      </c>
      <c r="F401" s="27">
        <v>-116.01</v>
      </c>
      <c r="G401" s="18">
        <v>45072</v>
      </c>
      <c r="H401" s="1" t="s">
        <v>4643</v>
      </c>
      <c r="I401" s="19">
        <v>1704887</v>
      </c>
      <c r="J401" s="19"/>
      <c r="K401" s="19">
        <v>180146</v>
      </c>
      <c r="L401" s="28">
        <v>45077</v>
      </c>
      <c r="M401" s="1" t="s">
        <v>1213</v>
      </c>
      <c r="P401" s="42">
        <f>VLOOKUP(I401,'ITEM#'!A:D,4,0)</f>
        <v>-27.39</v>
      </c>
      <c r="R401" s="13">
        <f t="shared" si="12"/>
        <v>4.2354874041621029</v>
      </c>
    </row>
    <row r="402" spans="1:18" x14ac:dyDescent="0.25">
      <c r="A402" s="1" t="s">
        <v>4621</v>
      </c>
      <c r="B402" s="1" t="s">
        <v>4693</v>
      </c>
      <c r="C402" s="18">
        <v>45072</v>
      </c>
      <c r="D402" s="27">
        <v>-97.22</v>
      </c>
      <c r="E402" s="27">
        <v>-11.37</v>
      </c>
      <c r="F402" s="27">
        <v>-85.85</v>
      </c>
      <c r="G402" s="18">
        <v>45072</v>
      </c>
      <c r="H402" s="1" t="s">
        <v>4644</v>
      </c>
      <c r="I402" s="19">
        <v>1662421</v>
      </c>
      <c r="J402" s="19"/>
      <c r="K402" s="19">
        <v>180146</v>
      </c>
      <c r="L402" s="28">
        <v>45077</v>
      </c>
      <c r="M402" s="1" t="s">
        <v>1213</v>
      </c>
      <c r="P402" s="42">
        <f>VLOOKUP(I402,'ITEM#'!A:D,4,0)</f>
        <v>-85.85</v>
      </c>
      <c r="R402" s="13">
        <f t="shared" si="12"/>
        <v>1</v>
      </c>
    </row>
    <row r="403" spans="1:18" x14ac:dyDescent="0.25">
      <c r="A403" s="1" t="s">
        <v>4621</v>
      </c>
      <c r="B403" s="1" t="s">
        <v>4694</v>
      </c>
      <c r="C403" s="18">
        <v>45072</v>
      </c>
      <c r="D403" s="27">
        <f>F403</f>
        <v>-39</v>
      </c>
      <c r="E403" s="27">
        <v>0</v>
      </c>
      <c r="F403" s="27">
        <v>-39</v>
      </c>
      <c r="G403" s="18">
        <v>45072</v>
      </c>
      <c r="H403" s="1" t="s">
        <v>4645</v>
      </c>
      <c r="I403" s="19">
        <v>1529947</v>
      </c>
      <c r="J403" s="19"/>
      <c r="K403" s="19">
        <v>180146</v>
      </c>
      <c r="L403" s="28">
        <v>45077</v>
      </c>
      <c r="M403" s="1" t="s">
        <v>1213</v>
      </c>
      <c r="P403" s="42">
        <f>VLOOKUP(I403,'ITEM#'!A:D,4,0)</f>
        <v>-39</v>
      </c>
      <c r="R403" s="13">
        <f t="shared" si="12"/>
        <v>1</v>
      </c>
    </row>
    <row r="404" spans="1:18" x14ac:dyDescent="0.25">
      <c r="A404" s="1" t="s">
        <v>4621</v>
      </c>
      <c r="B404" s="1" t="s">
        <v>4694</v>
      </c>
      <c r="C404" s="18">
        <v>45072</v>
      </c>
      <c r="D404" s="27">
        <f>F404</f>
        <v>-70.62</v>
      </c>
      <c r="E404" s="27"/>
      <c r="F404" s="27">
        <v>-70.62</v>
      </c>
      <c r="G404" s="18">
        <v>45072</v>
      </c>
      <c r="H404" s="1" t="s">
        <v>4645</v>
      </c>
      <c r="I404" s="19">
        <v>1585799</v>
      </c>
      <c r="J404" s="19"/>
      <c r="K404" s="19">
        <v>180146</v>
      </c>
      <c r="L404" s="28">
        <v>45077</v>
      </c>
      <c r="M404" s="1" t="s">
        <v>1213</v>
      </c>
      <c r="P404" s="42">
        <f>VLOOKUP(I404,'ITEM#'!A:D,4,0)</f>
        <v>-70.62</v>
      </c>
      <c r="R404" s="13">
        <f t="shared" si="12"/>
        <v>1</v>
      </c>
    </row>
    <row r="405" spans="1:18" x14ac:dyDescent="0.25">
      <c r="A405" s="1" t="s">
        <v>4621</v>
      </c>
      <c r="B405" s="1" t="s">
        <v>4695</v>
      </c>
      <c r="C405" s="18">
        <v>45072</v>
      </c>
      <c r="D405" s="27">
        <v>-39</v>
      </c>
      <c r="E405" s="27">
        <v>0</v>
      </c>
      <c r="F405" s="27">
        <v>-39</v>
      </c>
      <c r="G405" s="18">
        <v>45072</v>
      </c>
      <c r="H405" s="1" t="s">
        <v>4646</v>
      </c>
      <c r="I405" s="19">
        <v>1529947</v>
      </c>
      <c r="J405" s="19"/>
      <c r="K405" s="19">
        <v>180146</v>
      </c>
      <c r="L405" s="28">
        <v>45077</v>
      </c>
      <c r="M405" s="1" t="s">
        <v>1213</v>
      </c>
      <c r="P405" s="42">
        <f>VLOOKUP(I405,'ITEM#'!A:D,4,0)</f>
        <v>-39</v>
      </c>
      <c r="R405" s="13">
        <f t="shared" si="12"/>
        <v>1</v>
      </c>
    </row>
    <row r="406" spans="1:18" x14ac:dyDescent="0.25">
      <c r="A406" s="1" t="s">
        <v>4621</v>
      </c>
      <c r="B406" s="1" t="s">
        <v>4696</v>
      </c>
      <c r="C406" s="18">
        <v>45072</v>
      </c>
      <c r="D406" s="27">
        <v>-116.01</v>
      </c>
      <c r="E406" s="27">
        <v>0</v>
      </c>
      <c r="F406" s="27">
        <v>-116.01</v>
      </c>
      <c r="G406" s="18">
        <v>45072</v>
      </c>
      <c r="H406" s="1" t="s">
        <v>4647</v>
      </c>
      <c r="I406" s="19">
        <v>1704887</v>
      </c>
      <c r="J406" s="19"/>
      <c r="K406" s="19">
        <v>180146</v>
      </c>
      <c r="L406" s="28">
        <v>45077</v>
      </c>
      <c r="M406" s="1" t="s">
        <v>1213</v>
      </c>
      <c r="P406" s="42">
        <f>VLOOKUP(I406,'ITEM#'!A:D,4,0)</f>
        <v>-27.39</v>
      </c>
      <c r="R406" s="13">
        <f t="shared" si="12"/>
        <v>4.2354874041621029</v>
      </c>
    </row>
    <row r="407" spans="1:18" x14ac:dyDescent="0.25">
      <c r="A407" s="1" t="s">
        <v>4621</v>
      </c>
      <c r="B407" s="1" t="s">
        <v>4697</v>
      </c>
      <c r="C407" s="18">
        <v>45072</v>
      </c>
      <c r="D407" s="27">
        <v>-38.67</v>
      </c>
      <c r="E407" s="27">
        <v>0</v>
      </c>
      <c r="F407" s="27">
        <v>-38.67</v>
      </c>
      <c r="G407" s="18">
        <v>45072</v>
      </c>
      <c r="H407" s="1" t="s">
        <v>4648</v>
      </c>
      <c r="I407" s="19">
        <v>1704887</v>
      </c>
      <c r="J407" s="19"/>
      <c r="K407" s="19">
        <v>180146</v>
      </c>
      <c r="L407" s="28">
        <v>45077</v>
      </c>
      <c r="M407" s="1" t="s">
        <v>1213</v>
      </c>
      <c r="P407" s="42">
        <f>VLOOKUP(I407,'ITEM#'!A:D,4,0)</f>
        <v>-27.39</v>
      </c>
      <c r="R407" s="13">
        <f t="shared" si="12"/>
        <v>1.411829134720701</v>
      </c>
    </row>
    <row r="408" spans="1:18" x14ac:dyDescent="0.25">
      <c r="A408" s="1" t="s">
        <v>4621</v>
      </c>
      <c r="B408" s="1" t="s">
        <v>4698</v>
      </c>
      <c r="C408" s="18">
        <v>45072</v>
      </c>
      <c r="D408" s="27">
        <v>-77.36</v>
      </c>
      <c r="E408" s="27">
        <v>0</v>
      </c>
      <c r="F408" s="27">
        <v>-77.36</v>
      </c>
      <c r="G408" s="18">
        <v>45072</v>
      </c>
      <c r="H408" s="1" t="s">
        <v>4649</v>
      </c>
      <c r="I408" s="19">
        <v>1704887</v>
      </c>
      <c r="J408" s="19"/>
      <c r="K408" s="19">
        <v>180146</v>
      </c>
      <c r="L408" s="28">
        <v>45077</v>
      </c>
      <c r="M408" s="1" t="s">
        <v>1213</v>
      </c>
      <c r="P408" s="42">
        <f>VLOOKUP(I408,'ITEM#'!A:D,4,0)</f>
        <v>-27.39</v>
      </c>
      <c r="R408" s="13">
        <f t="shared" si="12"/>
        <v>2.8243884629426796</v>
      </c>
    </row>
    <row r="409" spans="1:18" x14ac:dyDescent="0.25">
      <c r="A409" s="1" t="s">
        <v>4621</v>
      </c>
      <c r="B409" s="1" t="s">
        <v>4699</v>
      </c>
      <c r="C409" s="18">
        <v>45072</v>
      </c>
      <c r="D409" s="27">
        <v>-77.36</v>
      </c>
      <c r="E409" s="27">
        <v>0</v>
      </c>
      <c r="F409" s="27">
        <v>-77.36</v>
      </c>
      <c r="G409" s="18">
        <v>45072</v>
      </c>
      <c r="H409" s="1" t="s">
        <v>4650</v>
      </c>
      <c r="I409" s="19">
        <v>1704887</v>
      </c>
      <c r="J409" s="19"/>
      <c r="K409" s="19">
        <v>180146</v>
      </c>
      <c r="L409" s="28">
        <v>45077</v>
      </c>
      <c r="M409" s="1" t="s">
        <v>1213</v>
      </c>
      <c r="P409" s="42">
        <f>VLOOKUP(I409,'ITEM#'!A:D,4,0)</f>
        <v>-27.39</v>
      </c>
      <c r="R409" s="13">
        <f t="shared" si="12"/>
        <v>2.8243884629426796</v>
      </c>
    </row>
    <row r="410" spans="1:18" x14ac:dyDescent="0.25">
      <c r="A410" s="1" t="s">
        <v>4621</v>
      </c>
      <c r="B410" s="1" t="s">
        <v>4700</v>
      </c>
      <c r="C410" s="18">
        <v>45072</v>
      </c>
      <c r="D410" s="27">
        <v>-38.68</v>
      </c>
      <c r="E410" s="27">
        <v>0</v>
      </c>
      <c r="F410" s="27">
        <v>-38.68</v>
      </c>
      <c r="G410" s="18">
        <v>45072</v>
      </c>
      <c r="H410" s="1" t="s">
        <v>4651</v>
      </c>
      <c r="I410" s="19">
        <v>1704887</v>
      </c>
      <c r="J410" s="19"/>
      <c r="K410" s="19">
        <v>180146</v>
      </c>
      <c r="L410" s="28">
        <v>45077</v>
      </c>
      <c r="M410" s="1" t="s">
        <v>1213</v>
      </c>
      <c r="P410" s="42">
        <f>VLOOKUP(I410,'ITEM#'!A:D,4,0)</f>
        <v>-27.39</v>
      </c>
      <c r="R410" s="13">
        <f t="shared" si="12"/>
        <v>1.4121942314713398</v>
      </c>
    </row>
    <row r="411" spans="1:18" x14ac:dyDescent="0.25">
      <c r="A411" s="1" t="s">
        <v>4621</v>
      </c>
      <c r="B411" s="1" t="s">
        <v>4701</v>
      </c>
      <c r="C411" s="18">
        <v>45072</v>
      </c>
      <c r="D411" s="27">
        <v>-38.659999999999997</v>
      </c>
      <c r="E411" s="27">
        <v>-10.51</v>
      </c>
      <c r="F411" s="27">
        <v>-28.15</v>
      </c>
      <c r="G411" s="18">
        <v>45072</v>
      </c>
      <c r="H411" s="1" t="s">
        <v>4652</v>
      </c>
      <c r="I411" s="19">
        <v>1540780</v>
      </c>
      <c r="J411" s="19"/>
      <c r="K411" s="19">
        <v>180146</v>
      </c>
      <c r="L411" s="28">
        <v>45077</v>
      </c>
      <c r="M411" s="1" t="s">
        <v>1213</v>
      </c>
      <c r="P411" s="42">
        <f>VLOOKUP(I411,'ITEM#'!A:D,4,0)</f>
        <v>-28.15</v>
      </c>
      <c r="R411" s="13">
        <f t="shared" si="12"/>
        <v>1</v>
      </c>
    </row>
    <row r="412" spans="1:18" x14ac:dyDescent="0.25">
      <c r="A412" s="1" t="s">
        <v>4654</v>
      </c>
      <c r="B412" s="1" t="s">
        <v>4702</v>
      </c>
      <c r="C412" s="18">
        <v>45071</v>
      </c>
      <c r="D412" s="27">
        <v>-83.34</v>
      </c>
      <c r="E412" s="27">
        <v>0</v>
      </c>
      <c r="F412" s="27">
        <v>-83.34</v>
      </c>
      <c r="G412" s="18">
        <v>45071</v>
      </c>
      <c r="H412" s="1" t="s">
        <v>4655</v>
      </c>
      <c r="I412" s="19">
        <v>1704887</v>
      </c>
      <c r="J412" s="19"/>
      <c r="K412" s="19">
        <v>180169</v>
      </c>
      <c r="L412" s="28">
        <v>45076</v>
      </c>
      <c r="M412" s="1" t="s">
        <v>1213</v>
      </c>
      <c r="P412" s="42">
        <f>VLOOKUP(I412,'ITEM#'!A:D,4,0)</f>
        <v>-27.39</v>
      </c>
      <c r="R412" s="13">
        <f t="shared" si="12"/>
        <v>3.0427163198247538</v>
      </c>
    </row>
    <row r="413" spans="1:18" x14ac:dyDescent="0.25">
      <c r="A413" s="1" t="s">
        <v>4654</v>
      </c>
      <c r="B413" s="1" t="s">
        <v>4703</v>
      </c>
      <c r="C413" s="18">
        <v>45071</v>
      </c>
      <c r="D413" s="27">
        <v>-64.47</v>
      </c>
      <c r="E413" s="27">
        <v>0</v>
      </c>
      <c r="F413" s="27">
        <v>-64.47</v>
      </c>
      <c r="G413" s="18">
        <v>45071</v>
      </c>
      <c r="H413" s="1" t="s">
        <v>4656</v>
      </c>
      <c r="I413" s="19">
        <v>1585673</v>
      </c>
      <c r="J413" s="19"/>
      <c r="K413" s="19">
        <v>180169</v>
      </c>
      <c r="L413" s="28">
        <v>45076</v>
      </c>
      <c r="M413" s="1" t="s">
        <v>1213</v>
      </c>
      <c r="P413" s="42">
        <f>VLOOKUP(I413,'ITEM#'!A:D,4,0)</f>
        <v>-64.47</v>
      </c>
      <c r="R413" s="13">
        <f t="shared" si="12"/>
        <v>1</v>
      </c>
    </row>
    <row r="414" spans="1:18" x14ac:dyDescent="0.25">
      <c r="A414" s="1" t="s">
        <v>4654</v>
      </c>
      <c r="B414" s="1" t="s">
        <v>4704</v>
      </c>
      <c r="C414" s="18">
        <v>45071</v>
      </c>
      <c r="D414" s="27">
        <v>-38.68</v>
      </c>
      <c r="E414" s="27">
        <v>0</v>
      </c>
      <c r="F414" s="27">
        <v>-38.68</v>
      </c>
      <c r="G414" s="18">
        <v>45071</v>
      </c>
      <c r="H414" s="1" t="s">
        <v>4657</v>
      </c>
      <c r="I414" s="19">
        <v>1704887</v>
      </c>
      <c r="J414" s="19"/>
      <c r="K414" s="19">
        <v>180169</v>
      </c>
      <c r="L414" s="28">
        <v>45076</v>
      </c>
      <c r="M414" s="1" t="s">
        <v>1213</v>
      </c>
      <c r="P414" s="42">
        <f>VLOOKUP(I414,'ITEM#'!A:D,4,0)</f>
        <v>-27.39</v>
      </c>
      <c r="R414" s="13">
        <f t="shared" si="12"/>
        <v>1.4121942314713398</v>
      </c>
    </row>
    <row r="415" spans="1:18" x14ac:dyDescent="0.25">
      <c r="A415" s="1" t="s">
        <v>4654</v>
      </c>
      <c r="B415" s="1" t="s">
        <v>4705</v>
      </c>
      <c r="C415" s="18">
        <v>45071</v>
      </c>
      <c r="D415" s="27">
        <v>-88.35</v>
      </c>
      <c r="E415" s="27">
        <v>-11</v>
      </c>
      <c r="F415" s="27">
        <v>-77.349999999999994</v>
      </c>
      <c r="G415" s="18">
        <v>45071</v>
      </c>
      <c r="H415" s="1" t="s">
        <v>4658</v>
      </c>
      <c r="I415" s="19">
        <v>1662420</v>
      </c>
      <c r="J415" s="19"/>
      <c r="K415" s="19">
        <v>180169</v>
      </c>
      <c r="L415" s="28">
        <v>45076</v>
      </c>
      <c r="M415" s="1" t="s">
        <v>1213</v>
      </c>
      <c r="P415" s="42">
        <f>VLOOKUP(I415,'ITEM#'!A:D,4,0)</f>
        <v>-77.349999999999994</v>
      </c>
      <c r="R415" s="13">
        <f t="shared" si="12"/>
        <v>1</v>
      </c>
    </row>
    <row r="416" spans="1:18" x14ac:dyDescent="0.25">
      <c r="A416" s="1" t="s">
        <v>4654</v>
      </c>
      <c r="B416" s="1" t="s">
        <v>4706</v>
      </c>
      <c r="C416" s="18">
        <v>45071</v>
      </c>
      <c r="D416" s="27">
        <v>-70.62</v>
      </c>
      <c r="E416" s="27">
        <v>0</v>
      </c>
      <c r="F416" s="27">
        <v>-70.62</v>
      </c>
      <c r="G416" s="18">
        <v>45071</v>
      </c>
      <c r="H416" s="1" t="s">
        <v>4659</v>
      </c>
      <c r="I416" s="19">
        <v>1585902</v>
      </c>
      <c r="J416" s="19"/>
      <c r="K416" s="19">
        <v>180169</v>
      </c>
      <c r="L416" s="28">
        <v>45076</v>
      </c>
      <c r="M416" s="1" t="s">
        <v>1213</v>
      </c>
      <c r="P416" s="42">
        <f>VLOOKUP(I416,'ITEM#'!A:D,4,0)</f>
        <v>-70.62</v>
      </c>
      <c r="R416" s="13">
        <f t="shared" si="12"/>
        <v>1</v>
      </c>
    </row>
    <row r="417" spans="1:18" x14ac:dyDescent="0.25">
      <c r="A417" s="1" t="s">
        <v>4654</v>
      </c>
      <c r="B417" s="1" t="s">
        <v>4707</v>
      </c>
      <c r="C417" s="18">
        <v>45071</v>
      </c>
      <c r="D417" s="27">
        <v>-70.62</v>
      </c>
      <c r="E417" s="27">
        <v>0</v>
      </c>
      <c r="F417" s="27">
        <v>-70.62</v>
      </c>
      <c r="G417" s="18">
        <v>45071</v>
      </c>
      <c r="H417" s="1" t="s">
        <v>4660</v>
      </c>
      <c r="I417" s="19">
        <v>1585798</v>
      </c>
      <c r="J417" s="19"/>
      <c r="K417" s="19">
        <v>180169</v>
      </c>
      <c r="L417" s="28">
        <v>45076</v>
      </c>
      <c r="M417" s="1" t="s">
        <v>1213</v>
      </c>
      <c r="P417" s="42">
        <f>VLOOKUP(I417,'ITEM#'!A:D,4,0)</f>
        <v>-70.62</v>
      </c>
      <c r="R417" s="13">
        <f t="shared" si="12"/>
        <v>1</v>
      </c>
    </row>
    <row r="418" spans="1:18" x14ac:dyDescent="0.25">
      <c r="A418" s="1" t="s">
        <v>4654</v>
      </c>
      <c r="B418" s="1" t="s">
        <v>4708</v>
      </c>
      <c r="C418" s="18">
        <v>45071</v>
      </c>
      <c r="D418" s="27">
        <v>-64.47</v>
      </c>
      <c r="E418" s="27">
        <v>0</v>
      </c>
      <c r="F418" s="27">
        <v>-64.47</v>
      </c>
      <c r="G418" s="18">
        <v>45071</v>
      </c>
      <c r="H418" s="1" t="s">
        <v>4661</v>
      </c>
      <c r="I418" s="19">
        <v>1585673</v>
      </c>
      <c r="J418" s="19"/>
      <c r="K418" s="19">
        <v>180169</v>
      </c>
      <c r="L418" s="28">
        <v>45076</v>
      </c>
      <c r="M418" s="1" t="s">
        <v>1213</v>
      </c>
      <c r="P418" s="42">
        <f>VLOOKUP(I418,'ITEM#'!A:D,4,0)</f>
        <v>-64.47</v>
      </c>
      <c r="R418" s="13">
        <f t="shared" si="12"/>
        <v>1</v>
      </c>
    </row>
    <row r="419" spans="1:18" x14ac:dyDescent="0.25">
      <c r="A419" s="1" t="s">
        <v>4654</v>
      </c>
      <c r="B419" s="1" t="s">
        <v>4709</v>
      </c>
      <c r="C419" s="18">
        <v>45071</v>
      </c>
      <c r="D419" s="27">
        <v>-25.55</v>
      </c>
      <c r="E419" s="27">
        <v>0</v>
      </c>
      <c r="F419" s="27">
        <v>-25.55</v>
      </c>
      <c r="G419" s="18">
        <v>45071</v>
      </c>
      <c r="H419" s="1" t="s">
        <v>4662</v>
      </c>
      <c r="I419" s="19">
        <v>1516596</v>
      </c>
      <c r="J419" s="19"/>
      <c r="K419" s="19">
        <v>180169</v>
      </c>
      <c r="L419" s="28">
        <v>45076</v>
      </c>
      <c r="M419" s="1" t="s">
        <v>1213</v>
      </c>
      <c r="P419" s="42">
        <f>VLOOKUP(I419,'ITEM#'!A:D,4,0)</f>
        <v>-25.55</v>
      </c>
      <c r="R419" s="13">
        <f t="shared" si="12"/>
        <v>1</v>
      </c>
    </row>
    <row r="420" spans="1:18" x14ac:dyDescent="0.25">
      <c r="A420" s="1" t="s">
        <v>4654</v>
      </c>
      <c r="B420" s="1" t="s">
        <v>4710</v>
      </c>
      <c r="C420" s="18">
        <v>45071</v>
      </c>
      <c r="D420" s="27">
        <v>-38.67</v>
      </c>
      <c r="E420" s="27">
        <v>0</v>
      </c>
      <c r="F420" s="27">
        <v>-38.67</v>
      </c>
      <c r="G420" s="18">
        <v>45071</v>
      </c>
      <c r="H420" s="1" t="s">
        <v>4663</v>
      </c>
      <c r="I420" s="19">
        <v>1704887</v>
      </c>
      <c r="J420" s="19"/>
      <c r="K420" s="19">
        <v>180169</v>
      </c>
      <c r="L420" s="28">
        <v>45076</v>
      </c>
      <c r="M420" s="1" t="s">
        <v>1213</v>
      </c>
      <c r="P420" s="42">
        <f>VLOOKUP(I420,'ITEM#'!A:D,4,0)</f>
        <v>-27.39</v>
      </c>
      <c r="R420" s="13">
        <f t="shared" si="12"/>
        <v>1.411829134720701</v>
      </c>
    </row>
    <row r="421" spans="1:18" x14ac:dyDescent="0.25">
      <c r="A421" s="1" t="s">
        <v>4654</v>
      </c>
      <c r="B421" s="1" t="s">
        <v>4711</v>
      </c>
      <c r="C421" s="18">
        <v>45071</v>
      </c>
      <c r="D421" s="27">
        <v>-154.72</v>
      </c>
      <c r="E421" s="27">
        <v>0</v>
      </c>
      <c r="F421" s="27">
        <v>-154.72</v>
      </c>
      <c r="G421" s="18">
        <v>45071</v>
      </c>
      <c r="H421" s="1" t="s">
        <v>4664</v>
      </c>
      <c r="I421" s="19">
        <v>1704887</v>
      </c>
      <c r="J421" s="19"/>
      <c r="K421" s="19">
        <v>180169</v>
      </c>
      <c r="L421" s="28">
        <v>45076</v>
      </c>
      <c r="M421" s="1" t="s">
        <v>1213</v>
      </c>
      <c r="P421" s="42">
        <f>VLOOKUP(I421,'ITEM#'!A:D,4,0)</f>
        <v>-27.39</v>
      </c>
      <c r="R421" s="13">
        <f t="shared" si="12"/>
        <v>5.6487769258853593</v>
      </c>
    </row>
    <row r="422" spans="1:18" x14ac:dyDescent="0.25">
      <c r="A422" s="1" t="s">
        <v>4654</v>
      </c>
      <c r="B422" s="1" t="s">
        <v>4712</v>
      </c>
      <c r="C422" s="18">
        <v>45071</v>
      </c>
      <c r="D422" s="27">
        <v>-128.94</v>
      </c>
      <c r="E422" s="27">
        <v>0</v>
      </c>
      <c r="F422" s="27">
        <v>-128.94</v>
      </c>
      <c r="G422" s="18">
        <v>45071</v>
      </c>
      <c r="H422" s="1" t="s">
        <v>4665</v>
      </c>
      <c r="I422" s="19">
        <v>1585673</v>
      </c>
      <c r="J422" s="19"/>
      <c r="K422" s="19">
        <v>180169</v>
      </c>
      <c r="L422" s="28">
        <v>45076</v>
      </c>
      <c r="M422" s="1" t="s">
        <v>1213</v>
      </c>
      <c r="P422" s="42">
        <f>VLOOKUP(I422,'ITEM#'!A:D,4,0)</f>
        <v>-64.47</v>
      </c>
      <c r="R422" s="13">
        <f t="shared" si="12"/>
        <v>2</v>
      </c>
    </row>
    <row r="423" spans="1:18" x14ac:dyDescent="0.25">
      <c r="A423" s="1" t="s">
        <v>4654</v>
      </c>
      <c r="B423" s="1" t="s">
        <v>4713</v>
      </c>
      <c r="C423" s="18">
        <v>45071</v>
      </c>
      <c r="D423" s="27">
        <v>-38.67</v>
      </c>
      <c r="E423" s="27">
        <v>0</v>
      </c>
      <c r="F423" s="27">
        <v>-38.67</v>
      </c>
      <c r="G423" s="18">
        <v>45071</v>
      </c>
      <c r="H423" s="1" t="s">
        <v>4666</v>
      </c>
      <c r="I423" s="19">
        <v>1704887</v>
      </c>
      <c r="J423" s="19"/>
      <c r="K423" s="19">
        <v>180169</v>
      </c>
      <c r="L423" s="28">
        <v>45076</v>
      </c>
      <c r="M423" s="1" t="s">
        <v>1213</v>
      </c>
      <c r="P423" s="42">
        <f>VLOOKUP(I423,'ITEM#'!A:D,4,0)</f>
        <v>-27.39</v>
      </c>
      <c r="R423" s="13">
        <f t="shared" si="12"/>
        <v>1.411829134720701</v>
      </c>
    </row>
    <row r="424" spans="1:18" x14ac:dyDescent="0.25">
      <c r="A424" s="1" t="s">
        <v>4654</v>
      </c>
      <c r="B424" s="1" t="s">
        <v>4714</v>
      </c>
      <c r="C424" s="18">
        <v>45071</v>
      </c>
      <c r="D424" s="27">
        <v>-232.2</v>
      </c>
      <c r="E424" s="27">
        <v>0</v>
      </c>
      <c r="F424" s="27">
        <v>-232.2</v>
      </c>
      <c r="G424" s="18">
        <v>45071</v>
      </c>
      <c r="H424" s="1" t="s">
        <v>4667</v>
      </c>
      <c r="I424" s="19">
        <v>1704887</v>
      </c>
      <c r="J424" s="19"/>
      <c r="K424" s="19">
        <v>180169</v>
      </c>
      <c r="L424" s="28">
        <v>45076</v>
      </c>
      <c r="M424" s="1" t="s">
        <v>1213</v>
      </c>
      <c r="P424" s="42">
        <f>VLOOKUP(I424,'ITEM#'!A:D,4,0)</f>
        <v>-27.39</v>
      </c>
      <c r="R424" s="13">
        <f t="shared" si="12"/>
        <v>8.4775465498357061</v>
      </c>
    </row>
    <row r="425" spans="1:18" x14ac:dyDescent="0.25">
      <c r="A425" s="1" t="s">
        <v>4654</v>
      </c>
      <c r="B425" s="1" t="s">
        <v>4715</v>
      </c>
      <c r="C425" s="18">
        <v>45071</v>
      </c>
      <c r="D425" s="27">
        <v>-265.05</v>
      </c>
      <c r="E425" s="27">
        <v>-33</v>
      </c>
      <c r="F425" s="27">
        <v>-232.05</v>
      </c>
      <c r="G425" s="18">
        <v>45071</v>
      </c>
      <c r="H425" s="1" t="s">
        <v>4668</v>
      </c>
      <c r="I425" s="19">
        <v>1662420</v>
      </c>
      <c r="J425" s="19"/>
      <c r="K425" s="19">
        <v>180169</v>
      </c>
      <c r="L425" s="28">
        <v>45076</v>
      </c>
      <c r="M425" s="1" t="s">
        <v>1213</v>
      </c>
      <c r="P425" s="42">
        <f>VLOOKUP(I425,'ITEM#'!A:D,4,0)</f>
        <v>-77.349999999999994</v>
      </c>
      <c r="R425" s="13">
        <f t="shared" si="12"/>
        <v>3.0000000000000004</v>
      </c>
    </row>
    <row r="426" spans="1:18" x14ac:dyDescent="0.25">
      <c r="A426" s="1" t="s">
        <v>4654</v>
      </c>
      <c r="B426" s="1" t="s">
        <v>4716</v>
      </c>
      <c r="C426" s="18">
        <v>45071</v>
      </c>
      <c r="D426" s="27">
        <v>-70.62</v>
      </c>
      <c r="E426" s="27">
        <v>0</v>
      </c>
      <c r="F426" s="27">
        <v>-70.62</v>
      </c>
      <c r="G426" s="18">
        <v>45071</v>
      </c>
      <c r="H426" s="1" t="s">
        <v>4669</v>
      </c>
      <c r="I426" s="19">
        <v>1585799</v>
      </c>
      <c r="J426" s="19"/>
      <c r="K426" s="19">
        <v>180169</v>
      </c>
      <c r="L426" s="28">
        <v>45076</v>
      </c>
      <c r="M426" s="1" t="s">
        <v>1213</v>
      </c>
      <c r="P426" s="42">
        <f>VLOOKUP(I426,'ITEM#'!A:D,4,0)</f>
        <v>-70.62</v>
      </c>
      <c r="R426" s="13">
        <f t="shared" si="12"/>
        <v>1</v>
      </c>
    </row>
    <row r="427" spans="1:18" x14ac:dyDescent="0.25">
      <c r="A427" s="1" t="s">
        <v>4654</v>
      </c>
      <c r="B427" s="1" t="s">
        <v>4717</v>
      </c>
      <c r="C427" s="18">
        <v>45071</v>
      </c>
      <c r="D427" s="27">
        <v>-77.36</v>
      </c>
      <c r="E427" s="27">
        <v>0</v>
      </c>
      <c r="F427" s="27">
        <v>-77.36</v>
      </c>
      <c r="G427" s="18">
        <v>45071</v>
      </c>
      <c r="H427" s="1" t="s">
        <v>4670</v>
      </c>
      <c r="I427" s="19">
        <v>1704887</v>
      </c>
      <c r="J427" s="19"/>
      <c r="K427" s="19">
        <v>180169</v>
      </c>
      <c r="L427" s="28">
        <v>45076</v>
      </c>
      <c r="M427" s="1" t="s">
        <v>1213</v>
      </c>
      <c r="P427" s="42">
        <f>VLOOKUP(I427,'ITEM#'!A:D,4,0)</f>
        <v>-27.39</v>
      </c>
      <c r="R427" s="13">
        <f t="shared" si="12"/>
        <v>2.8243884629426796</v>
      </c>
    </row>
    <row r="428" spans="1:18" x14ac:dyDescent="0.25">
      <c r="A428" s="1" t="s">
        <v>4654</v>
      </c>
      <c r="B428" s="1" t="s">
        <v>4718</v>
      </c>
      <c r="C428" s="18">
        <v>45071</v>
      </c>
      <c r="D428" s="27">
        <f>E428+F428</f>
        <v>-77.319999999999993</v>
      </c>
      <c r="E428" s="27">
        <v>-21.02</v>
      </c>
      <c r="F428" s="27">
        <v>-56.3</v>
      </c>
      <c r="G428" s="18">
        <v>45071</v>
      </c>
      <c r="H428" s="1" t="s">
        <v>4671</v>
      </c>
      <c r="I428" s="19">
        <v>1540780</v>
      </c>
      <c r="J428" s="19"/>
      <c r="K428" s="19">
        <v>180169</v>
      </c>
      <c r="L428" s="28">
        <v>45076</v>
      </c>
      <c r="M428" s="1" t="s">
        <v>1213</v>
      </c>
      <c r="P428" s="42">
        <f>VLOOKUP(I428,'ITEM#'!A:D,4,0)</f>
        <v>-28.15</v>
      </c>
      <c r="R428" s="13">
        <f t="shared" si="12"/>
        <v>2</v>
      </c>
    </row>
    <row r="429" spans="1:18" x14ac:dyDescent="0.25">
      <c r="A429" s="1" t="s">
        <v>4654</v>
      </c>
      <c r="B429" s="1" t="s">
        <v>4718</v>
      </c>
      <c r="C429" s="18">
        <v>45071</v>
      </c>
      <c r="D429" s="27">
        <f>E429+F429</f>
        <v>-97.22</v>
      </c>
      <c r="E429" s="27">
        <v>-11.37</v>
      </c>
      <c r="F429" s="27">
        <v>-85.85</v>
      </c>
      <c r="G429" s="18">
        <v>45071</v>
      </c>
      <c r="H429" s="1" t="s">
        <v>4671</v>
      </c>
      <c r="I429" s="19">
        <v>1662421</v>
      </c>
      <c r="J429" s="19"/>
      <c r="K429" s="19">
        <v>180169</v>
      </c>
      <c r="L429" s="28">
        <v>45076</v>
      </c>
      <c r="M429" s="1" t="s">
        <v>1213</v>
      </c>
      <c r="P429" s="42">
        <f>VLOOKUP(I429,'ITEM#'!A:D,4,0)</f>
        <v>-85.85</v>
      </c>
      <c r="R429" s="13">
        <f t="shared" si="12"/>
        <v>1</v>
      </c>
    </row>
    <row r="430" spans="1:18" x14ac:dyDescent="0.25">
      <c r="D430" s="59">
        <f>SUM(D2:D429)</f>
        <v>-27688.019999999928</v>
      </c>
      <c r="E430" s="59">
        <f>SUM(E2:E429)</f>
        <v>-1875.3399999999979</v>
      </c>
      <c r="F430" s="59">
        <f>SUM(F2:F429)</f>
        <v>-25799.309999999925</v>
      </c>
    </row>
  </sheetData>
  <conditionalFormatting sqref="B1">
    <cfRule type="duplicateValues" dxfId="44" priority="227"/>
    <cfRule type="duplicateValues" dxfId="43" priority="228"/>
    <cfRule type="duplicateValues" dxfId="42" priority="229"/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421"/>
  <sheetViews>
    <sheetView workbookViewId="0">
      <selection activeCell="P25" sqref="P25"/>
    </sheetView>
  </sheetViews>
  <sheetFormatPr defaultRowHeight="15" x14ac:dyDescent="0.25"/>
  <cols>
    <col min="1" max="1" width="18.7109375" customWidth="1"/>
    <col min="2" max="2" width="15.42578125" customWidth="1"/>
    <col min="3" max="3" width="12.140625" customWidth="1"/>
    <col min="4" max="6" width="12.140625" style="67" customWidth="1"/>
    <col min="7" max="7" width="12.140625" customWidth="1"/>
    <col min="8" max="8" width="13.7109375" customWidth="1"/>
    <col min="9" max="11" width="9.140625" style="67"/>
    <col min="12" max="12" width="9.42578125" style="67" bestFit="1" customWidth="1"/>
  </cols>
  <sheetData>
    <row r="1" spans="1:20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8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23" t="s">
        <v>14</v>
      </c>
      <c r="R1" s="33" t="s">
        <v>15</v>
      </c>
      <c r="S1" s="7" t="s">
        <v>16</v>
      </c>
    </row>
    <row r="2" spans="1:20" s="73" customFormat="1" x14ac:dyDescent="0.25">
      <c r="A2" s="77" t="s">
        <v>4721</v>
      </c>
      <c r="B2" s="77" t="s">
        <v>4767</v>
      </c>
      <c r="C2" s="78">
        <v>45076</v>
      </c>
      <c r="D2" s="79">
        <v>-44.18</v>
      </c>
      <c r="E2" s="79">
        <v>-21.68</v>
      </c>
      <c r="F2" s="79">
        <v>-22.5</v>
      </c>
      <c r="G2" s="78">
        <v>45076</v>
      </c>
      <c r="H2" s="77" t="s">
        <v>4722</v>
      </c>
      <c r="I2" s="80">
        <v>1663082</v>
      </c>
      <c r="J2" s="80" t="s">
        <v>5740</v>
      </c>
      <c r="K2" s="80">
        <v>12217160</v>
      </c>
      <c r="L2" s="81">
        <v>45078</v>
      </c>
      <c r="M2" s="77" t="s">
        <v>187</v>
      </c>
      <c r="N2" s="73" t="s">
        <v>1311</v>
      </c>
      <c r="P2" s="82">
        <v>-22.5</v>
      </c>
      <c r="Q2" s="83"/>
      <c r="R2" s="84">
        <v>1</v>
      </c>
      <c r="S2" s="77"/>
      <c r="T2" s="85" t="s">
        <v>1289</v>
      </c>
    </row>
    <row r="3" spans="1:20" s="73" customFormat="1" x14ac:dyDescent="0.25">
      <c r="A3" s="77" t="s">
        <v>4721</v>
      </c>
      <c r="B3" s="77" t="s">
        <v>4768</v>
      </c>
      <c r="C3" s="78">
        <v>45076</v>
      </c>
      <c r="D3" s="79">
        <v>-38.67</v>
      </c>
      <c r="E3" s="79">
        <v>0</v>
      </c>
      <c r="F3" s="79">
        <v>-38.67</v>
      </c>
      <c r="G3" s="78">
        <v>45076</v>
      </c>
      <c r="H3" s="77" t="s">
        <v>4723</v>
      </c>
      <c r="I3" s="62">
        <v>1704887</v>
      </c>
      <c r="J3" s="80" t="s">
        <v>5745</v>
      </c>
      <c r="K3" s="80">
        <v>180334</v>
      </c>
      <c r="L3" s="81">
        <v>45078</v>
      </c>
      <c r="M3" s="77" t="s">
        <v>1213</v>
      </c>
      <c r="N3" s="74" t="s">
        <v>5745</v>
      </c>
      <c r="P3" s="82">
        <v>-27.39</v>
      </c>
      <c r="Q3" s="83"/>
      <c r="R3" s="84">
        <v>1.411829134720701</v>
      </c>
      <c r="S3" s="77"/>
      <c r="T3" s="86" t="s">
        <v>5746</v>
      </c>
    </row>
    <row r="4" spans="1:20" s="73" customFormat="1" x14ac:dyDescent="0.25">
      <c r="A4" s="77" t="s">
        <v>4721</v>
      </c>
      <c r="B4" s="77" t="s">
        <v>4769</v>
      </c>
      <c r="C4" s="78">
        <v>45076</v>
      </c>
      <c r="D4" s="79">
        <v>-39</v>
      </c>
      <c r="E4" s="79">
        <v>0</v>
      </c>
      <c r="F4" s="79">
        <v>-39</v>
      </c>
      <c r="G4" s="78">
        <v>45076</v>
      </c>
      <c r="H4" s="77" t="s">
        <v>4724</v>
      </c>
      <c r="I4" s="80">
        <v>1529946</v>
      </c>
      <c r="J4" s="80" t="s">
        <v>1306</v>
      </c>
      <c r="K4" s="80">
        <v>180334</v>
      </c>
      <c r="L4" s="81">
        <v>45078</v>
      </c>
      <c r="M4" s="77" t="s">
        <v>1213</v>
      </c>
      <c r="N4" s="73" t="s">
        <v>1291</v>
      </c>
      <c r="P4" s="82">
        <v>-39</v>
      </c>
      <c r="Q4" s="83"/>
      <c r="R4" s="84">
        <v>1</v>
      </c>
      <c r="S4" s="77"/>
      <c r="T4" s="85" t="s">
        <v>1289</v>
      </c>
    </row>
    <row r="5" spans="1:20" s="73" customFormat="1" x14ac:dyDescent="0.25">
      <c r="A5" s="77" t="s">
        <v>4721</v>
      </c>
      <c r="B5" s="77" t="s">
        <v>4770</v>
      </c>
      <c r="C5" s="78">
        <v>45076</v>
      </c>
      <c r="D5" s="79">
        <v>-88.35</v>
      </c>
      <c r="E5" s="79">
        <v>-11</v>
      </c>
      <c r="F5" s="79">
        <v>-77.349999999999994</v>
      </c>
      <c r="G5" s="78">
        <v>45076</v>
      </c>
      <c r="H5" s="77" t="s">
        <v>4725</v>
      </c>
      <c r="I5" s="80">
        <v>1662420</v>
      </c>
      <c r="J5" s="80" t="s">
        <v>1318</v>
      </c>
      <c r="K5" s="80">
        <v>180334</v>
      </c>
      <c r="L5" s="81">
        <v>45078</v>
      </c>
      <c r="M5" s="77" t="s">
        <v>1213</v>
      </c>
      <c r="N5" s="73" t="s">
        <v>1301</v>
      </c>
      <c r="P5" s="82">
        <v>-77.349999999999994</v>
      </c>
      <c r="Q5" s="83"/>
      <c r="R5" s="84">
        <v>1</v>
      </c>
      <c r="S5" s="77"/>
      <c r="T5" s="85" t="s">
        <v>1289</v>
      </c>
    </row>
    <row r="6" spans="1:20" s="73" customFormat="1" x14ac:dyDescent="0.25">
      <c r="A6" s="77" t="s">
        <v>4721</v>
      </c>
      <c r="B6" s="77" t="s">
        <v>4771</v>
      </c>
      <c r="C6" s="78">
        <v>45076</v>
      </c>
      <c r="D6" s="79">
        <v>-38.67</v>
      </c>
      <c r="E6" s="79">
        <v>0</v>
      </c>
      <c r="F6" s="79">
        <v>-38.67</v>
      </c>
      <c r="G6" s="78">
        <v>45076</v>
      </c>
      <c r="H6" s="77" t="s">
        <v>4726</v>
      </c>
      <c r="I6" s="62">
        <v>1704887</v>
      </c>
      <c r="J6" s="80" t="s">
        <v>5745</v>
      </c>
      <c r="K6" s="80">
        <v>180334</v>
      </c>
      <c r="L6" s="81">
        <v>45078</v>
      </c>
      <c r="M6" s="77" t="s">
        <v>1213</v>
      </c>
      <c r="N6" s="74" t="s">
        <v>5745</v>
      </c>
      <c r="P6" s="82">
        <v>-27.39</v>
      </c>
      <c r="Q6" s="83"/>
      <c r="R6" s="84">
        <v>1.411829134720701</v>
      </c>
      <c r="S6" s="77"/>
      <c r="T6" s="86" t="s">
        <v>5746</v>
      </c>
    </row>
    <row r="7" spans="1:20" s="73" customFormat="1" x14ac:dyDescent="0.25">
      <c r="A7" s="77" t="s">
        <v>4721</v>
      </c>
      <c r="B7" s="77" t="s">
        <v>4772</v>
      </c>
      <c r="C7" s="78">
        <v>45076</v>
      </c>
      <c r="D7" s="79">
        <v>-39</v>
      </c>
      <c r="E7" s="79">
        <v>0</v>
      </c>
      <c r="F7" s="79">
        <v>-39</v>
      </c>
      <c r="G7" s="78">
        <v>45076</v>
      </c>
      <c r="H7" s="77" t="s">
        <v>4727</v>
      </c>
      <c r="I7" s="80">
        <v>1529947</v>
      </c>
      <c r="J7" s="80" t="s">
        <v>1294</v>
      </c>
      <c r="K7" s="80">
        <v>180334</v>
      </c>
      <c r="L7" s="81">
        <v>45078</v>
      </c>
      <c r="M7" s="77" t="s">
        <v>1213</v>
      </c>
      <c r="N7" s="73" t="s">
        <v>1291</v>
      </c>
      <c r="P7" s="82">
        <v>-39</v>
      </c>
      <c r="Q7" s="83"/>
      <c r="R7" s="84">
        <v>1</v>
      </c>
      <c r="S7" s="77"/>
      <c r="T7" s="85" t="s">
        <v>1289</v>
      </c>
    </row>
    <row r="8" spans="1:20" s="73" customFormat="1" x14ac:dyDescent="0.25">
      <c r="A8" s="77" t="s">
        <v>4721</v>
      </c>
      <c r="B8" s="77" t="s">
        <v>4773</v>
      </c>
      <c r="C8" s="78">
        <v>45076</v>
      </c>
      <c r="D8" s="79">
        <v>-70.62</v>
      </c>
      <c r="E8" s="79">
        <v>0</v>
      </c>
      <c r="F8" s="79">
        <v>-70.62</v>
      </c>
      <c r="G8" s="78">
        <v>45076</v>
      </c>
      <c r="H8" s="77" t="s">
        <v>4728</v>
      </c>
      <c r="I8" s="80">
        <v>1585900</v>
      </c>
      <c r="J8" s="80" t="s">
        <v>1320</v>
      </c>
      <c r="K8" s="80">
        <v>180334</v>
      </c>
      <c r="L8" s="81">
        <v>45078</v>
      </c>
      <c r="M8" s="77" t="s">
        <v>1213</v>
      </c>
      <c r="N8" s="73" t="s">
        <v>1291</v>
      </c>
      <c r="P8" s="82">
        <v>-70.62</v>
      </c>
      <c r="Q8" s="83"/>
      <c r="R8" s="84">
        <v>1</v>
      </c>
      <c r="S8" s="77"/>
      <c r="T8" s="85" t="s">
        <v>1289</v>
      </c>
    </row>
    <row r="9" spans="1:20" s="73" customFormat="1" x14ac:dyDescent="0.25">
      <c r="A9" s="77" t="s">
        <v>4721</v>
      </c>
      <c r="B9" s="77" t="s">
        <v>4774</v>
      </c>
      <c r="C9" s="78">
        <v>45076</v>
      </c>
      <c r="D9" s="79">
        <v>-39</v>
      </c>
      <c r="E9" s="79">
        <v>0</v>
      </c>
      <c r="F9" s="79">
        <v>-39</v>
      </c>
      <c r="G9" s="78">
        <v>45076</v>
      </c>
      <c r="H9" s="77" t="s">
        <v>4729</v>
      </c>
      <c r="I9" s="80">
        <v>1529947</v>
      </c>
      <c r="J9" s="80" t="s">
        <v>1294</v>
      </c>
      <c r="K9" s="80">
        <v>180334</v>
      </c>
      <c r="L9" s="81">
        <v>45078</v>
      </c>
      <c r="M9" s="77" t="s">
        <v>1213</v>
      </c>
      <c r="N9" s="73" t="s">
        <v>1291</v>
      </c>
      <c r="P9" s="82">
        <v>-39</v>
      </c>
      <c r="Q9" s="83"/>
      <c r="R9" s="84">
        <v>1</v>
      </c>
      <c r="S9" s="77"/>
      <c r="T9" s="85" t="s">
        <v>1289</v>
      </c>
    </row>
    <row r="10" spans="1:20" s="73" customFormat="1" x14ac:dyDescent="0.25">
      <c r="A10" s="77" t="s">
        <v>4721</v>
      </c>
      <c r="B10" s="77" t="s">
        <v>4775</v>
      </c>
      <c r="C10" s="78">
        <v>45076</v>
      </c>
      <c r="D10" s="79">
        <v>-39</v>
      </c>
      <c r="E10" s="79">
        <v>0</v>
      </c>
      <c r="F10" s="79">
        <v>-39</v>
      </c>
      <c r="G10" s="78">
        <v>45076</v>
      </c>
      <c r="H10" s="77" t="s">
        <v>4730</v>
      </c>
      <c r="I10" s="80">
        <v>1529946</v>
      </c>
      <c r="J10" s="80" t="s">
        <v>1306</v>
      </c>
      <c r="K10" s="80">
        <v>180334</v>
      </c>
      <c r="L10" s="81">
        <v>45078</v>
      </c>
      <c r="M10" s="77" t="s">
        <v>1213</v>
      </c>
      <c r="N10" s="73" t="s">
        <v>1291</v>
      </c>
      <c r="P10" s="82">
        <v>-39</v>
      </c>
      <c r="Q10" s="83"/>
      <c r="R10" s="84">
        <v>1</v>
      </c>
      <c r="S10" s="77"/>
      <c r="T10" s="85" t="s">
        <v>1289</v>
      </c>
    </row>
    <row r="11" spans="1:20" s="73" customFormat="1" x14ac:dyDescent="0.25">
      <c r="A11" s="77" t="s">
        <v>4721</v>
      </c>
      <c r="B11" s="77" t="s">
        <v>4776</v>
      </c>
      <c r="C11" s="78">
        <v>45076</v>
      </c>
      <c r="D11" s="79">
        <v>-25.55</v>
      </c>
      <c r="E11" s="79">
        <v>0</v>
      </c>
      <c r="F11" s="79">
        <v>-25.55</v>
      </c>
      <c r="G11" s="78">
        <v>45076</v>
      </c>
      <c r="H11" s="77" t="s">
        <v>4731</v>
      </c>
      <c r="I11" s="80">
        <v>1516594</v>
      </c>
      <c r="J11" s="80" t="s">
        <v>1313</v>
      </c>
      <c r="K11" s="80">
        <v>180334</v>
      </c>
      <c r="L11" s="81">
        <v>45078</v>
      </c>
      <c r="M11" s="77" t="s">
        <v>1213</v>
      </c>
      <c r="N11" s="73" t="s">
        <v>1291</v>
      </c>
      <c r="P11" s="82">
        <v>-25.55</v>
      </c>
      <c r="Q11" s="83"/>
      <c r="R11" s="84">
        <v>1</v>
      </c>
      <c r="S11" s="77"/>
      <c r="T11" s="85" t="s">
        <v>1289</v>
      </c>
    </row>
    <row r="12" spans="1:20" s="73" customFormat="1" x14ac:dyDescent="0.25">
      <c r="A12" s="77" t="s">
        <v>4721</v>
      </c>
      <c r="B12" s="77" t="s">
        <v>4777</v>
      </c>
      <c r="C12" s="78">
        <v>45076</v>
      </c>
      <c r="D12" s="79">
        <v>-38.68</v>
      </c>
      <c r="E12" s="79">
        <v>0</v>
      </c>
      <c r="F12" s="79">
        <v>-38.68</v>
      </c>
      <c r="G12" s="78">
        <v>45076</v>
      </c>
      <c r="H12" s="77" t="s">
        <v>4732</v>
      </c>
      <c r="I12" s="62">
        <v>1704887</v>
      </c>
      <c r="J12" s="80" t="s">
        <v>5745</v>
      </c>
      <c r="K12" s="80">
        <v>180334</v>
      </c>
      <c r="L12" s="81">
        <v>45078</v>
      </c>
      <c r="M12" s="77" t="s">
        <v>1213</v>
      </c>
      <c r="N12" s="74" t="s">
        <v>5745</v>
      </c>
      <c r="P12" s="82">
        <v>-27.39</v>
      </c>
      <c r="Q12" s="83"/>
      <c r="R12" s="84">
        <v>1.4121942314713398</v>
      </c>
      <c r="S12" s="77"/>
      <c r="T12" s="86" t="s">
        <v>5746</v>
      </c>
    </row>
    <row r="13" spans="1:20" s="73" customFormat="1" x14ac:dyDescent="0.25">
      <c r="A13" s="77" t="s">
        <v>4721</v>
      </c>
      <c r="B13" s="77" t="s">
        <v>4778</v>
      </c>
      <c r="C13" s="78">
        <v>45076</v>
      </c>
      <c r="D13" s="79">
        <v>-154.68</v>
      </c>
      <c r="E13" s="79">
        <v>0</v>
      </c>
      <c r="F13" s="79">
        <v>-154.68</v>
      </c>
      <c r="G13" s="78">
        <v>45076</v>
      </c>
      <c r="H13" s="77" t="s">
        <v>4733</v>
      </c>
      <c r="I13" s="62">
        <v>1704887</v>
      </c>
      <c r="J13" s="80" t="s">
        <v>5745</v>
      </c>
      <c r="K13" s="80">
        <v>180334</v>
      </c>
      <c r="L13" s="81">
        <v>45078</v>
      </c>
      <c r="M13" s="77" t="s">
        <v>1213</v>
      </c>
      <c r="N13" s="74" t="s">
        <v>5745</v>
      </c>
      <c r="P13" s="82">
        <v>-27.39</v>
      </c>
      <c r="Q13" s="83"/>
      <c r="R13" s="84">
        <v>5.6473165388828042</v>
      </c>
      <c r="S13" s="77"/>
      <c r="T13" s="86" t="s">
        <v>5746</v>
      </c>
    </row>
    <row r="14" spans="1:20" s="73" customFormat="1" x14ac:dyDescent="0.25">
      <c r="A14" s="77" t="s">
        <v>4721</v>
      </c>
      <c r="B14" s="77" t="s">
        <v>4779</v>
      </c>
      <c r="C14" s="78">
        <v>45076</v>
      </c>
      <c r="D14" s="79">
        <v>-25.55</v>
      </c>
      <c r="E14" s="79">
        <v>0</v>
      </c>
      <c r="F14" s="79">
        <v>-25.55</v>
      </c>
      <c r="G14" s="78">
        <v>45076</v>
      </c>
      <c r="H14" s="77" t="s">
        <v>4734</v>
      </c>
      <c r="I14" s="80">
        <v>1516592</v>
      </c>
      <c r="J14" s="80" t="s">
        <v>1299</v>
      </c>
      <c r="K14" s="80">
        <v>180334</v>
      </c>
      <c r="L14" s="81">
        <v>45078</v>
      </c>
      <c r="M14" s="77" t="s">
        <v>1213</v>
      </c>
      <c r="N14" s="73" t="s">
        <v>1291</v>
      </c>
      <c r="P14" s="82">
        <v>-25.55</v>
      </c>
      <c r="Q14" s="83"/>
      <c r="R14" s="84">
        <v>1</v>
      </c>
      <c r="S14" s="77"/>
      <c r="T14" s="85" t="s">
        <v>1289</v>
      </c>
    </row>
    <row r="15" spans="1:20" s="73" customFormat="1" x14ac:dyDescent="0.25">
      <c r="A15" s="77" t="s">
        <v>4721</v>
      </c>
      <c r="B15" s="77" t="s">
        <v>4780</v>
      </c>
      <c r="C15" s="78">
        <v>45076</v>
      </c>
      <c r="D15" s="79">
        <v>-116.04</v>
      </c>
      <c r="E15" s="79">
        <v>0</v>
      </c>
      <c r="F15" s="79">
        <v>-116.04</v>
      </c>
      <c r="G15" s="78">
        <v>45076</v>
      </c>
      <c r="H15" s="77" t="s">
        <v>4735</v>
      </c>
      <c r="I15" s="62">
        <v>1704887</v>
      </c>
      <c r="J15" s="80" t="s">
        <v>5745</v>
      </c>
      <c r="K15" s="80">
        <v>180334</v>
      </c>
      <c r="L15" s="81">
        <v>45078</v>
      </c>
      <c r="M15" s="77" t="s">
        <v>1213</v>
      </c>
      <c r="N15" s="74" t="s">
        <v>5745</v>
      </c>
      <c r="P15" s="82">
        <v>-27.39</v>
      </c>
      <c r="Q15" s="83"/>
      <c r="R15" s="84">
        <v>4.2365826944140199</v>
      </c>
      <c r="S15" s="77"/>
      <c r="T15" s="86" t="s">
        <v>5746</v>
      </c>
    </row>
    <row r="16" spans="1:20" s="73" customFormat="1" x14ac:dyDescent="0.25">
      <c r="A16" s="77" t="s">
        <v>4721</v>
      </c>
      <c r="B16" s="77" t="s">
        <v>4781</v>
      </c>
      <c r="C16" s="78">
        <v>45076</v>
      </c>
      <c r="D16" s="79">
        <v>-176.7</v>
      </c>
      <c r="E16" s="79">
        <v>-22</v>
      </c>
      <c r="F16" s="79">
        <v>-154.69999999999999</v>
      </c>
      <c r="G16" s="78">
        <v>45076</v>
      </c>
      <c r="H16" s="77" t="s">
        <v>4736</v>
      </c>
      <c r="I16" s="80">
        <v>1662420</v>
      </c>
      <c r="J16" s="80" t="s">
        <v>1318</v>
      </c>
      <c r="K16" s="80">
        <v>180334</v>
      </c>
      <c r="L16" s="81">
        <v>45078</v>
      </c>
      <c r="M16" s="77" t="s">
        <v>1213</v>
      </c>
      <c r="N16" s="73" t="s">
        <v>1301</v>
      </c>
      <c r="P16" s="82">
        <v>-77.349999999999994</v>
      </c>
      <c r="Q16" s="83"/>
      <c r="R16" s="84">
        <v>2</v>
      </c>
      <c r="S16" s="77"/>
      <c r="T16" s="85" t="s">
        <v>1289</v>
      </c>
    </row>
    <row r="17" spans="1:20" s="73" customFormat="1" x14ac:dyDescent="0.25">
      <c r="A17" s="77" t="s">
        <v>4721</v>
      </c>
      <c r="B17" s="77" t="s">
        <v>4782</v>
      </c>
      <c r="C17" s="78">
        <v>45076</v>
      </c>
      <c r="D17" s="79">
        <v>-309.60000000000002</v>
      </c>
      <c r="E17" s="79">
        <v>0</v>
      </c>
      <c r="F17" s="79">
        <v>-309.60000000000002</v>
      </c>
      <c r="G17" s="78">
        <v>45076</v>
      </c>
      <c r="H17" s="77" t="s">
        <v>4737</v>
      </c>
      <c r="I17" s="62">
        <v>1704887</v>
      </c>
      <c r="J17" s="80" t="s">
        <v>5745</v>
      </c>
      <c r="K17" s="80">
        <v>180334</v>
      </c>
      <c r="L17" s="81">
        <v>45078</v>
      </c>
      <c r="M17" s="77" t="s">
        <v>1213</v>
      </c>
      <c r="N17" s="74" t="s">
        <v>5745</v>
      </c>
      <c r="P17" s="82">
        <v>-27.39</v>
      </c>
      <c r="Q17" s="83"/>
      <c r="R17" s="84">
        <v>11.303395399780943</v>
      </c>
      <c r="S17" s="77"/>
      <c r="T17" s="86" t="s">
        <v>5746</v>
      </c>
    </row>
    <row r="18" spans="1:20" s="73" customFormat="1" x14ac:dyDescent="0.25">
      <c r="A18" s="77" t="s">
        <v>4721</v>
      </c>
      <c r="B18" s="77" t="s">
        <v>4783</v>
      </c>
      <c r="C18" s="78">
        <v>45076</v>
      </c>
      <c r="D18" s="79">
        <v>-25.55</v>
      </c>
      <c r="E18" s="79">
        <v>0</v>
      </c>
      <c r="F18" s="79">
        <v>-25.55</v>
      </c>
      <c r="G18" s="78">
        <v>45076</v>
      </c>
      <c r="H18" s="77" t="s">
        <v>4738</v>
      </c>
      <c r="I18" s="80">
        <v>1516592</v>
      </c>
      <c r="J18" s="80" t="s">
        <v>1299</v>
      </c>
      <c r="K18" s="80">
        <v>180334</v>
      </c>
      <c r="L18" s="81">
        <v>45078</v>
      </c>
      <c r="M18" s="77" t="s">
        <v>1213</v>
      </c>
      <c r="N18" s="73" t="s">
        <v>1291</v>
      </c>
      <c r="P18" s="82">
        <v>-25.55</v>
      </c>
      <c r="Q18" s="83"/>
      <c r="R18" s="84">
        <v>1</v>
      </c>
      <c r="S18" s="77"/>
      <c r="T18" s="85" t="s">
        <v>1289</v>
      </c>
    </row>
    <row r="19" spans="1:20" s="73" customFormat="1" x14ac:dyDescent="0.25">
      <c r="A19" s="77" t="s">
        <v>4721</v>
      </c>
      <c r="B19" s="77" t="s">
        <v>4784</v>
      </c>
      <c r="C19" s="78">
        <v>45076</v>
      </c>
      <c r="D19" s="79">
        <v>-22.78</v>
      </c>
      <c r="E19" s="79">
        <v>0</v>
      </c>
      <c r="F19" s="79">
        <v>-22.78</v>
      </c>
      <c r="G19" s="78">
        <v>45076</v>
      </c>
      <c r="H19" s="77" t="s">
        <v>4739</v>
      </c>
      <c r="I19" s="80">
        <v>1529944</v>
      </c>
      <c r="J19" s="80" t="s">
        <v>1330</v>
      </c>
      <c r="K19" s="80">
        <v>180334</v>
      </c>
      <c r="L19" s="81">
        <v>45078</v>
      </c>
      <c r="M19" s="77" t="s">
        <v>1213</v>
      </c>
      <c r="N19" s="73" t="s">
        <v>1291</v>
      </c>
      <c r="P19" s="82">
        <v>-22.78</v>
      </c>
      <c r="Q19" s="83"/>
      <c r="R19" s="84">
        <v>1</v>
      </c>
      <c r="S19" s="77"/>
      <c r="T19" s="85" t="s">
        <v>1289</v>
      </c>
    </row>
    <row r="20" spans="1:20" s="73" customFormat="1" x14ac:dyDescent="0.25">
      <c r="A20" s="77" t="s">
        <v>4721</v>
      </c>
      <c r="B20" s="77" t="s">
        <v>4784</v>
      </c>
      <c r="C20" s="78">
        <v>45076</v>
      </c>
      <c r="D20" s="79">
        <v>-70.62</v>
      </c>
      <c r="E20" s="79"/>
      <c r="F20" s="79">
        <v>-70.62</v>
      </c>
      <c r="G20" s="78">
        <v>45076</v>
      </c>
      <c r="H20" s="77" t="s">
        <v>4739</v>
      </c>
      <c r="I20" s="80">
        <v>1585798</v>
      </c>
      <c r="J20" s="80" t="s">
        <v>1319</v>
      </c>
      <c r="K20" s="80">
        <v>180334</v>
      </c>
      <c r="L20" s="81">
        <v>45078</v>
      </c>
      <c r="M20" s="77" t="s">
        <v>1213</v>
      </c>
      <c r="N20" s="73" t="s">
        <v>1291</v>
      </c>
      <c r="P20" s="82">
        <v>-70.62</v>
      </c>
      <c r="Q20" s="83"/>
      <c r="R20" s="84">
        <v>1</v>
      </c>
      <c r="S20" s="77"/>
      <c r="T20" s="85" t="s">
        <v>1289</v>
      </c>
    </row>
    <row r="21" spans="1:20" s="73" customFormat="1" x14ac:dyDescent="0.25">
      <c r="A21" s="77" t="s">
        <v>4721</v>
      </c>
      <c r="B21" s="77" t="s">
        <v>4785</v>
      </c>
      <c r="C21" s="78">
        <v>45076</v>
      </c>
      <c r="D21" s="79">
        <v>-39</v>
      </c>
      <c r="E21" s="79">
        <v>0</v>
      </c>
      <c r="F21" s="79">
        <v>-39</v>
      </c>
      <c r="G21" s="78">
        <v>45076</v>
      </c>
      <c r="H21" s="77" t="s">
        <v>4740</v>
      </c>
      <c r="I21" s="80">
        <v>1529946</v>
      </c>
      <c r="J21" s="80" t="s">
        <v>1306</v>
      </c>
      <c r="K21" s="80">
        <v>180334</v>
      </c>
      <c r="L21" s="81">
        <v>45078</v>
      </c>
      <c r="M21" s="77" t="s">
        <v>1213</v>
      </c>
      <c r="N21" s="73" t="s">
        <v>1291</v>
      </c>
      <c r="P21" s="82">
        <v>-39</v>
      </c>
      <c r="Q21" s="83"/>
      <c r="R21" s="84">
        <v>1</v>
      </c>
      <c r="S21" s="77"/>
      <c r="T21" s="85" t="s">
        <v>1289</v>
      </c>
    </row>
    <row r="22" spans="1:20" s="73" customFormat="1" x14ac:dyDescent="0.25">
      <c r="A22" s="77" t="s">
        <v>4721</v>
      </c>
      <c r="B22" s="77" t="s">
        <v>4786</v>
      </c>
      <c r="C22" s="78">
        <v>45076</v>
      </c>
      <c r="D22" s="79">
        <v>-38.68</v>
      </c>
      <c r="E22" s="79">
        <v>0</v>
      </c>
      <c r="F22" s="79">
        <v>-38.68</v>
      </c>
      <c r="G22" s="78">
        <v>45076</v>
      </c>
      <c r="H22" s="77" t="s">
        <v>4741</v>
      </c>
      <c r="I22" s="62">
        <v>1704887</v>
      </c>
      <c r="J22" s="80" t="s">
        <v>5745</v>
      </c>
      <c r="K22" s="80">
        <v>180334</v>
      </c>
      <c r="L22" s="81">
        <v>45078</v>
      </c>
      <c r="M22" s="77" t="s">
        <v>1213</v>
      </c>
      <c r="N22" s="74" t="s">
        <v>5745</v>
      </c>
      <c r="P22" s="82">
        <v>-27.39</v>
      </c>
      <c r="Q22" s="83"/>
      <c r="R22" s="84">
        <v>1.4121942314713398</v>
      </c>
      <c r="S22" s="77"/>
      <c r="T22" s="86" t="s">
        <v>5746</v>
      </c>
    </row>
    <row r="23" spans="1:20" s="73" customFormat="1" x14ac:dyDescent="0.25">
      <c r="A23" s="77" t="s">
        <v>4721</v>
      </c>
      <c r="B23" s="77" t="s">
        <v>4787</v>
      </c>
      <c r="C23" s="78">
        <v>45076</v>
      </c>
      <c r="D23" s="79">
        <v>-38.68</v>
      </c>
      <c r="E23" s="79">
        <v>0</v>
      </c>
      <c r="F23" s="79">
        <v>-38.68</v>
      </c>
      <c r="G23" s="78">
        <v>45076</v>
      </c>
      <c r="H23" s="77" t="s">
        <v>4742</v>
      </c>
      <c r="I23" s="62">
        <v>1704887</v>
      </c>
      <c r="J23" s="80" t="s">
        <v>5745</v>
      </c>
      <c r="K23" s="80">
        <v>180334</v>
      </c>
      <c r="L23" s="81">
        <v>45078</v>
      </c>
      <c r="M23" s="77" t="s">
        <v>1213</v>
      </c>
      <c r="N23" s="74" t="s">
        <v>5745</v>
      </c>
      <c r="P23" s="82">
        <v>-27.39</v>
      </c>
      <c r="Q23" s="83"/>
      <c r="R23" s="84">
        <v>1.4121942314713398</v>
      </c>
      <c r="S23" s="77"/>
      <c r="T23" s="86" t="s">
        <v>5746</v>
      </c>
    </row>
    <row r="24" spans="1:20" s="73" customFormat="1" x14ac:dyDescent="0.25">
      <c r="A24" s="77" t="s">
        <v>4743</v>
      </c>
      <c r="B24" s="77" t="s">
        <v>4788</v>
      </c>
      <c r="C24" s="78">
        <v>45077</v>
      </c>
      <c r="D24" s="79">
        <v>-77.59</v>
      </c>
      <c r="E24" s="79">
        <v>-55.09</v>
      </c>
      <c r="F24" s="79">
        <v>-22.5</v>
      </c>
      <c r="G24" s="78">
        <v>45077</v>
      </c>
      <c r="H24" s="77" t="s">
        <v>4744</v>
      </c>
      <c r="I24" s="80">
        <v>1663075</v>
      </c>
      <c r="J24" s="80" t="s">
        <v>5741</v>
      </c>
      <c r="K24" s="80">
        <v>12217162</v>
      </c>
      <c r="L24" s="81">
        <v>45079</v>
      </c>
      <c r="M24" s="77" t="s">
        <v>187</v>
      </c>
      <c r="N24" s="73" t="s">
        <v>1311</v>
      </c>
      <c r="P24" s="82">
        <v>-22.5</v>
      </c>
      <c r="Q24" s="83"/>
      <c r="R24" s="84">
        <v>1</v>
      </c>
      <c r="S24" s="77"/>
      <c r="T24" s="85" t="s">
        <v>1289</v>
      </c>
    </row>
    <row r="25" spans="1:20" s="73" customFormat="1" x14ac:dyDescent="0.25">
      <c r="A25" s="77" t="s">
        <v>4743</v>
      </c>
      <c r="B25" s="77" t="s">
        <v>4788</v>
      </c>
      <c r="C25" s="78">
        <v>45077</v>
      </c>
      <c r="D25" s="79">
        <v>-70.23</v>
      </c>
      <c r="E25" s="79">
        <v>-15.1</v>
      </c>
      <c r="F25" s="79">
        <v>-55.13</v>
      </c>
      <c r="G25" s="78">
        <v>45077</v>
      </c>
      <c r="H25" s="77" t="s">
        <v>4744</v>
      </c>
      <c r="I25" s="80">
        <v>1339333</v>
      </c>
      <c r="J25" s="80" t="s">
        <v>1337</v>
      </c>
      <c r="K25" s="80">
        <v>12217162</v>
      </c>
      <c r="L25" s="81">
        <v>45079</v>
      </c>
      <c r="M25" s="77" t="s">
        <v>187</v>
      </c>
      <c r="N25" s="73" t="s">
        <v>1301</v>
      </c>
      <c r="P25" s="82">
        <v>-55.13</v>
      </c>
      <c r="Q25" s="83"/>
      <c r="R25" s="84">
        <v>1</v>
      </c>
      <c r="S25" s="77"/>
      <c r="T25" s="85" t="s">
        <v>1289</v>
      </c>
    </row>
    <row r="26" spans="1:20" s="73" customFormat="1" x14ac:dyDescent="0.25">
      <c r="A26" s="77" t="s">
        <v>4743</v>
      </c>
      <c r="B26" s="77" t="s">
        <v>4788</v>
      </c>
      <c r="C26" s="78">
        <v>45077</v>
      </c>
      <c r="D26" s="79">
        <v>-77.430000000000007</v>
      </c>
      <c r="E26" s="79">
        <v>-15.16</v>
      </c>
      <c r="F26" s="79">
        <v>-62.27</v>
      </c>
      <c r="G26" s="78">
        <v>45077</v>
      </c>
      <c r="H26" s="77" t="s">
        <v>4744</v>
      </c>
      <c r="I26" s="80">
        <v>1339334</v>
      </c>
      <c r="J26" s="80" t="s">
        <v>1331</v>
      </c>
      <c r="K26" s="80">
        <v>12217162</v>
      </c>
      <c r="L26" s="81">
        <v>45079</v>
      </c>
      <c r="M26" s="77" t="s">
        <v>187</v>
      </c>
      <c r="N26" s="73" t="s">
        <v>1301</v>
      </c>
      <c r="P26" s="82">
        <v>-62.27</v>
      </c>
      <c r="Q26" s="83"/>
      <c r="R26" s="84">
        <v>1</v>
      </c>
      <c r="S26" s="77"/>
      <c r="T26" s="85" t="s">
        <v>1289</v>
      </c>
    </row>
    <row r="27" spans="1:20" s="73" customFormat="1" x14ac:dyDescent="0.25">
      <c r="A27" s="77" t="s">
        <v>4743</v>
      </c>
      <c r="B27" s="77" t="s">
        <v>4789</v>
      </c>
      <c r="C27" s="78">
        <v>45077</v>
      </c>
      <c r="D27" s="79">
        <v>-85.42</v>
      </c>
      <c r="E27" s="79">
        <v>-30.29</v>
      </c>
      <c r="F27" s="79">
        <v>-55.13</v>
      </c>
      <c r="G27" s="78">
        <v>45077</v>
      </c>
      <c r="H27" s="77" t="s">
        <v>4745</v>
      </c>
      <c r="I27" s="80">
        <v>1339333</v>
      </c>
      <c r="J27" s="80" t="s">
        <v>1337</v>
      </c>
      <c r="K27" s="80">
        <v>12217162</v>
      </c>
      <c r="L27" s="81">
        <v>45079</v>
      </c>
      <c r="M27" s="77" t="s">
        <v>187</v>
      </c>
      <c r="N27" s="73" t="s">
        <v>1301</v>
      </c>
      <c r="P27" s="82">
        <v>-55.13</v>
      </c>
      <c r="Q27" s="83"/>
      <c r="R27" s="84">
        <v>1</v>
      </c>
      <c r="S27" s="77"/>
      <c r="T27" s="85" t="s">
        <v>1289</v>
      </c>
    </row>
    <row r="28" spans="1:20" s="73" customFormat="1" x14ac:dyDescent="0.25">
      <c r="A28" s="77" t="s">
        <v>4743</v>
      </c>
      <c r="B28" s="77" t="s">
        <v>4790</v>
      </c>
      <c r="C28" s="78">
        <v>45077</v>
      </c>
      <c r="D28" s="79">
        <v>-38.68</v>
      </c>
      <c r="E28" s="79">
        <v>0</v>
      </c>
      <c r="F28" s="79">
        <v>-38.68</v>
      </c>
      <c r="G28" s="78">
        <v>45077</v>
      </c>
      <c r="H28" s="77" t="s">
        <v>4746</v>
      </c>
      <c r="I28" s="62">
        <v>1704887</v>
      </c>
      <c r="J28" s="80" t="s">
        <v>5745</v>
      </c>
      <c r="K28" s="80">
        <v>180357</v>
      </c>
      <c r="L28" s="81">
        <v>45079</v>
      </c>
      <c r="M28" s="77" t="s">
        <v>1213</v>
      </c>
      <c r="N28" s="74" t="s">
        <v>5745</v>
      </c>
      <c r="P28" s="82">
        <v>-27.39</v>
      </c>
      <c r="Q28" s="83"/>
      <c r="R28" s="84">
        <v>1.4121942314713398</v>
      </c>
      <c r="S28" s="77"/>
      <c r="T28" s="86" t="s">
        <v>5746</v>
      </c>
    </row>
    <row r="29" spans="1:20" s="73" customFormat="1" x14ac:dyDescent="0.25">
      <c r="A29" s="77" t="s">
        <v>4743</v>
      </c>
      <c r="B29" s="77" t="s">
        <v>4791</v>
      </c>
      <c r="C29" s="78">
        <v>45077</v>
      </c>
      <c r="D29" s="79">
        <v>-38.68</v>
      </c>
      <c r="E29" s="79">
        <v>0</v>
      </c>
      <c r="F29" s="79">
        <v>-38.68</v>
      </c>
      <c r="G29" s="78">
        <v>45077</v>
      </c>
      <c r="H29" s="77" t="s">
        <v>4747</v>
      </c>
      <c r="I29" s="62">
        <v>1704887</v>
      </c>
      <c r="J29" s="80" t="s">
        <v>5745</v>
      </c>
      <c r="K29" s="80">
        <v>180357</v>
      </c>
      <c r="L29" s="81">
        <v>45079</v>
      </c>
      <c r="M29" s="77" t="s">
        <v>1213</v>
      </c>
      <c r="N29" s="74" t="s">
        <v>5745</v>
      </c>
      <c r="P29" s="82">
        <v>-27.39</v>
      </c>
      <c r="Q29" s="83"/>
      <c r="R29" s="84">
        <v>1.4121942314713398</v>
      </c>
      <c r="S29" s="77"/>
      <c r="T29" s="86" t="s">
        <v>5746</v>
      </c>
    </row>
    <row r="30" spans="1:20" s="73" customFormat="1" x14ac:dyDescent="0.25">
      <c r="A30" s="77" t="s">
        <v>4743</v>
      </c>
      <c r="B30" s="77" t="s">
        <v>4792</v>
      </c>
      <c r="C30" s="78">
        <v>45077</v>
      </c>
      <c r="D30" s="79">
        <v>-38.67</v>
      </c>
      <c r="E30" s="79">
        <v>0</v>
      </c>
      <c r="F30" s="79">
        <v>-38.67</v>
      </c>
      <c r="G30" s="78">
        <v>45077</v>
      </c>
      <c r="H30" s="77" t="s">
        <v>4748</v>
      </c>
      <c r="I30" s="62">
        <v>1704887</v>
      </c>
      <c r="J30" s="80" t="s">
        <v>5745</v>
      </c>
      <c r="K30" s="80">
        <v>180357</v>
      </c>
      <c r="L30" s="81">
        <v>45079</v>
      </c>
      <c r="M30" s="77" t="s">
        <v>1213</v>
      </c>
      <c r="N30" s="74" t="s">
        <v>5745</v>
      </c>
      <c r="P30" s="82">
        <v>-27.39</v>
      </c>
      <c r="Q30" s="83"/>
      <c r="R30" s="84">
        <v>1.411829134720701</v>
      </c>
      <c r="S30" s="77"/>
      <c r="T30" s="86" t="s">
        <v>5746</v>
      </c>
    </row>
    <row r="31" spans="1:20" s="73" customFormat="1" x14ac:dyDescent="0.25">
      <c r="A31" s="77" t="s">
        <v>4743</v>
      </c>
      <c r="B31" s="77" t="s">
        <v>4793</v>
      </c>
      <c r="C31" s="78">
        <v>45077</v>
      </c>
      <c r="D31" s="79">
        <v>-38.67</v>
      </c>
      <c r="E31" s="79">
        <v>0</v>
      </c>
      <c r="F31" s="79">
        <v>-38.67</v>
      </c>
      <c r="G31" s="78">
        <v>45077</v>
      </c>
      <c r="H31" s="77" t="s">
        <v>4749</v>
      </c>
      <c r="I31" s="62">
        <v>1704887</v>
      </c>
      <c r="J31" s="80" t="s">
        <v>5745</v>
      </c>
      <c r="K31" s="80">
        <v>180357</v>
      </c>
      <c r="L31" s="81">
        <v>45079</v>
      </c>
      <c r="M31" s="77" t="s">
        <v>1213</v>
      </c>
      <c r="N31" s="74" t="s">
        <v>5745</v>
      </c>
      <c r="P31" s="82">
        <v>-27.39</v>
      </c>
      <c r="Q31" s="83"/>
      <c r="R31" s="84">
        <v>1.411829134720701</v>
      </c>
      <c r="S31" s="77"/>
      <c r="T31" s="86" t="s">
        <v>5746</v>
      </c>
    </row>
    <row r="32" spans="1:20" s="73" customFormat="1" x14ac:dyDescent="0.25">
      <c r="A32" s="77" t="s">
        <v>4743</v>
      </c>
      <c r="B32" s="77" t="s">
        <v>4794</v>
      </c>
      <c r="C32" s="78">
        <v>45077</v>
      </c>
      <c r="D32" s="79">
        <v>-38.68</v>
      </c>
      <c r="E32" s="79">
        <v>0</v>
      </c>
      <c r="F32" s="79">
        <v>-38.68</v>
      </c>
      <c r="G32" s="78">
        <v>45077</v>
      </c>
      <c r="H32" s="77" t="s">
        <v>4750</v>
      </c>
      <c r="I32" s="62">
        <v>1704887</v>
      </c>
      <c r="J32" s="80" t="s">
        <v>5745</v>
      </c>
      <c r="K32" s="80">
        <v>180357</v>
      </c>
      <c r="L32" s="81">
        <v>45079</v>
      </c>
      <c r="M32" s="77" t="s">
        <v>1213</v>
      </c>
      <c r="N32" s="74" t="s">
        <v>5745</v>
      </c>
      <c r="P32" s="82">
        <v>-27.39</v>
      </c>
      <c r="Q32" s="83"/>
      <c r="R32" s="84">
        <v>1.4121942314713398</v>
      </c>
      <c r="S32" s="77"/>
      <c r="T32" s="86" t="s">
        <v>5746</v>
      </c>
    </row>
    <row r="33" spans="1:20" s="73" customFormat="1" x14ac:dyDescent="0.25">
      <c r="A33" s="77" t="s">
        <v>4743</v>
      </c>
      <c r="B33" s="77" t="s">
        <v>4795</v>
      </c>
      <c r="C33" s="78">
        <v>45077</v>
      </c>
      <c r="D33" s="79">
        <v>-38.68</v>
      </c>
      <c r="E33" s="79">
        <v>0</v>
      </c>
      <c r="F33" s="79">
        <v>-38.68</v>
      </c>
      <c r="G33" s="78">
        <v>45077</v>
      </c>
      <c r="H33" s="77" t="s">
        <v>4751</v>
      </c>
      <c r="I33" s="62">
        <v>1704887</v>
      </c>
      <c r="J33" s="80" t="s">
        <v>5745</v>
      </c>
      <c r="K33" s="80">
        <v>180357</v>
      </c>
      <c r="L33" s="81">
        <v>45079</v>
      </c>
      <c r="M33" s="77" t="s">
        <v>1213</v>
      </c>
      <c r="N33" s="74" t="s">
        <v>5745</v>
      </c>
      <c r="P33" s="82">
        <v>-27.39</v>
      </c>
      <c r="Q33" s="83"/>
      <c r="R33" s="84">
        <v>1.4121942314713398</v>
      </c>
      <c r="S33" s="77"/>
      <c r="T33" s="86" t="s">
        <v>5746</v>
      </c>
    </row>
    <row r="34" spans="1:20" s="73" customFormat="1" x14ac:dyDescent="0.25">
      <c r="A34" s="77" t="s">
        <v>4743</v>
      </c>
      <c r="B34" s="77" t="s">
        <v>4796</v>
      </c>
      <c r="C34" s="78">
        <v>45077</v>
      </c>
      <c r="D34" s="79">
        <v>-38.700000000000003</v>
      </c>
      <c r="E34" s="79">
        <v>0</v>
      </c>
      <c r="F34" s="79">
        <v>-38.700000000000003</v>
      </c>
      <c r="G34" s="78">
        <v>45077</v>
      </c>
      <c r="H34" s="77" t="s">
        <v>4752</v>
      </c>
      <c r="I34" s="62">
        <v>1704887</v>
      </c>
      <c r="J34" s="80" t="s">
        <v>5745</v>
      </c>
      <c r="K34" s="80">
        <v>180357</v>
      </c>
      <c r="L34" s="81">
        <v>45079</v>
      </c>
      <c r="M34" s="77" t="s">
        <v>1213</v>
      </c>
      <c r="N34" s="74" t="s">
        <v>5745</v>
      </c>
      <c r="P34" s="82">
        <v>-27.39</v>
      </c>
      <c r="Q34" s="83"/>
      <c r="R34" s="84">
        <v>1.4129244249726178</v>
      </c>
      <c r="S34" s="77"/>
      <c r="T34" s="86" t="s">
        <v>5746</v>
      </c>
    </row>
    <row r="35" spans="1:20" s="73" customFormat="1" x14ac:dyDescent="0.25">
      <c r="A35" s="77" t="s">
        <v>4743</v>
      </c>
      <c r="B35" s="77" t="s">
        <v>4797</v>
      </c>
      <c r="C35" s="78">
        <v>45077</v>
      </c>
      <c r="D35" s="79">
        <v>-42.7</v>
      </c>
      <c r="E35" s="79">
        <v>-11.1</v>
      </c>
      <c r="F35" s="79">
        <v>-31.6</v>
      </c>
      <c r="G35" s="78">
        <v>45077</v>
      </c>
      <c r="H35" s="77" t="s">
        <v>4753</v>
      </c>
      <c r="I35" s="80">
        <v>1540784</v>
      </c>
      <c r="J35" s="80" t="s">
        <v>1297</v>
      </c>
      <c r="K35" s="80">
        <v>180357</v>
      </c>
      <c r="L35" s="81">
        <v>45079</v>
      </c>
      <c r="M35" s="77" t="s">
        <v>1213</v>
      </c>
      <c r="N35" s="73" t="s">
        <v>1298</v>
      </c>
      <c r="P35" s="82">
        <v>-31.6</v>
      </c>
      <c r="Q35" s="83"/>
      <c r="R35" s="84">
        <v>1</v>
      </c>
      <c r="S35" s="77"/>
      <c r="T35" s="85" t="s">
        <v>1289</v>
      </c>
    </row>
    <row r="36" spans="1:20" s="73" customFormat="1" x14ac:dyDescent="0.25">
      <c r="A36" s="77" t="s">
        <v>4743</v>
      </c>
      <c r="B36" s="77" t="s">
        <v>4798</v>
      </c>
      <c r="C36" s="78">
        <v>45077</v>
      </c>
      <c r="D36" s="79">
        <v>-42.7</v>
      </c>
      <c r="E36" s="79">
        <v>-11.1</v>
      </c>
      <c r="F36" s="79">
        <v>-31.6</v>
      </c>
      <c r="G36" s="78">
        <v>45077</v>
      </c>
      <c r="H36" s="77" t="s">
        <v>4754</v>
      </c>
      <c r="I36" s="80">
        <v>1540785</v>
      </c>
      <c r="J36" s="80" t="s">
        <v>1328</v>
      </c>
      <c r="K36" s="80">
        <v>180357</v>
      </c>
      <c r="L36" s="81">
        <v>45079</v>
      </c>
      <c r="M36" s="77" t="s">
        <v>1213</v>
      </c>
      <c r="N36" s="73" t="s">
        <v>1298</v>
      </c>
      <c r="P36" s="82">
        <v>-31.6</v>
      </c>
      <c r="Q36" s="83"/>
      <c r="R36" s="84">
        <v>1</v>
      </c>
      <c r="S36" s="77"/>
      <c r="T36" s="85" t="s">
        <v>1289</v>
      </c>
    </row>
    <row r="37" spans="1:20" s="73" customFormat="1" x14ac:dyDescent="0.25">
      <c r="A37" s="77" t="s">
        <v>4743</v>
      </c>
      <c r="B37" s="77" t="s">
        <v>4799</v>
      </c>
      <c r="C37" s="78">
        <v>45077</v>
      </c>
      <c r="D37" s="79">
        <v>-502.71</v>
      </c>
      <c r="E37" s="79">
        <v>0</v>
      </c>
      <c r="F37" s="79">
        <v>-502.71</v>
      </c>
      <c r="G37" s="78">
        <v>45077</v>
      </c>
      <c r="H37" s="77" t="s">
        <v>4755</v>
      </c>
      <c r="I37" s="62">
        <v>1704887</v>
      </c>
      <c r="J37" s="80" t="s">
        <v>5745</v>
      </c>
      <c r="K37" s="80">
        <v>180357</v>
      </c>
      <c r="L37" s="81">
        <v>45079</v>
      </c>
      <c r="M37" s="77" t="s">
        <v>1213</v>
      </c>
      <c r="N37" s="74" t="s">
        <v>5745</v>
      </c>
      <c r="P37" s="82">
        <v>-27.39</v>
      </c>
      <c r="Q37" s="83"/>
      <c r="R37" s="84">
        <v>18.353778751369113</v>
      </c>
      <c r="S37" s="77"/>
      <c r="T37" s="86" t="s">
        <v>5746</v>
      </c>
    </row>
    <row r="38" spans="1:20" s="73" customFormat="1" x14ac:dyDescent="0.25">
      <c r="A38" s="77" t="s">
        <v>4743</v>
      </c>
      <c r="B38" s="77" t="s">
        <v>4800</v>
      </c>
      <c r="C38" s="78">
        <v>45077</v>
      </c>
      <c r="D38" s="79">
        <v>-85.4</v>
      </c>
      <c r="E38" s="79">
        <v>-22.2</v>
      </c>
      <c r="F38" s="79">
        <v>-63.2</v>
      </c>
      <c r="G38" s="78">
        <v>45077</v>
      </c>
      <c r="H38" s="77" t="s">
        <v>4756</v>
      </c>
      <c r="I38" s="80">
        <v>1540784</v>
      </c>
      <c r="J38" s="80" t="s">
        <v>1297</v>
      </c>
      <c r="K38" s="80">
        <v>180357</v>
      </c>
      <c r="L38" s="81">
        <v>45079</v>
      </c>
      <c r="M38" s="77" t="s">
        <v>1213</v>
      </c>
      <c r="N38" s="73" t="s">
        <v>1298</v>
      </c>
      <c r="P38" s="82">
        <v>-31.6</v>
      </c>
      <c r="Q38" s="83"/>
      <c r="R38" s="84">
        <v>2</v>
      </c>
      <c r="S38" s="77"/>
      <c r="T38" s="85" t="s">
        <v>1289</v>
      </c>
    </row>
    <row r="39" spans="1:20" s="73" customFormat="1" x14ac:dyDescent="0.25">
      <c r="A39" s="77" t="s">
        <v>4743</v>
      </c>
      <c r="B39" s="77" t="s">
        <v>4800</v>
      </c>
      <c r="C39" s="78">
        <v>45077</v>
      </c>
      <c r="D39" s="79">
        <v>-85.4</v>
      </c>
      <c r="E39" s="79">
        <v>-22.2</v>
      </c>
      <c r="F39" s="79">
        <v>-63.2</v>
      </c>
      <c r="G39" s="78">
        <v>45077</v>
      </c>
      <c r="H39" s="77" t="s">
        <v>4756</v>
      </c>
      <c r="I39" s="80">
        <v>1540787</v>
      </c>
      <c r="J39" s="80" t="s">
        <v>1341</v>
      </c>
      <c r="K39" s="80">
        <v>180357</v>
      </c>
      <c r="L39" s="81">
        <v>45079</v>
      </c>
      <c r="M39" s="77" t="s">
        <v>1213</v>
      </c>
      <c r="N39" s="73" t="s">
        <v>1298</v>
      </c>
      <c r="P39" s="82">
        <v>-31.6</v>
      </c>
      <c r="Q39" s="83"/>
      <c r="R39" s="84">
        <v>2</v>
      </c>
      <c r="S39" s="77"/>
      <c r="T39" s="85" t="s">
        <v>1289</v>
      </c>
    </row>
    <row r="40" spans="1:20" s="73" customFormat="1" x14ac:dyDescent="0.25">
      <c r="A40" s="77" t="s">
        <v>4743</v>
      </c>
      <c r="B40" s="77" t="s">
        <v>4800</v>
      </c>
      <c r="C40" s="78">
        <v>45077</v>
      </c>
      <c r="D40" s="79">
        <v>-85.4</v>
      </c>
      <c r="E40" s="79">
        <v>-22.2</v>
      </c>
      <c r="F40" s="79">
        <v>-63.2</v>
      </c>
      <c r="G40" s="78">
        <v>45077</v>
      </c>
      <c r="H40" s="77" t="s">
        <v>4756</v>
      </c>
      <c r="I40" s="80">
        <v>1593358</v>
      </c>
      <c r="J40" s="80" t="s">
        <v>1322</v>
      </c>
      <c r="K40" s="80">
        <v>180357</v>
      </c>
      <c r="L40" s="81">
        <v>45079</v>
      </c>
      <c r="M40" s="77" t="s">
        <v>1213</v>
      </c>
      <c r="N40" s="73" t="s">
        <v>1298</v>
      </c>
      <c r="P40" s="82">
        <v>-31.6</v>
      </c>
      <c r="Q40" s="83"/>
      <c r="R40" s="84">
        <v>2</v>
      </c>
      <c r="S40" s="77"/>
      <c r="T40" s="85" t="s">
        <v>1289</v>
      </c>
    </row>
    <row r="41" spans="1:20" s="73" customFormat="1" x14ac:dyDescent="0.25">
      <c r="A41" s="77" t="s">
        <v>4743</v>
      </c>
      <c r="B41" s="77" t="s">
        <v>4800</v>
      </c>
      <c r="C41" s="78">
        <v>45077</v>
      </c>
      <c r="D41" s="79">
        <v>-85.4</v>
      </c>
      <c r="E41" s="79">
        <v>-22.2</v>
      </c>
      <c r="F41" s="79">
        <v>-63.2</v>
      </c>
      <c r="G41" s="78">
        <v>45077</v>
      </c>
      <c r="H41" s="77" t="s">
        <v>4756</v>
      </c>
      <c r="I41" s="80">
        <v>1593359</v>
      </c>
      <c r="J41" s="80" t="s">
        <v>1316</v>
      </c>
      <c r="K41" s="80">
        <v>180357</v>
      </c>
      <c r="L41" s="81">
        <v>45079</v>
      </c>
      <c r="M41" s="77" t="s">
        <v>1213</v>
      </c>
      <c r="N41" s="73" t="s">
        <v>1298</v>
      </c>
      <c r="P41" s="82">
        <v>-31.6</v>
      </c>
      <c r="Q41" s="83"/>
      <c r="R41" s="84">
        <v>2</v>
      </c>
      <c r="S41" s="77"/>
      <c r="T41" s="85" t="s">
        <v>1289</v>
      </c>
    </row>
    <row r="42" spans="1:20" s="73" customFormat="1" x14ac:dyDescent="0.25">
      <c r="A42" s="77" t="s">
        <v>4743</v>
      </c>
      <c r="B42" s="77" t="s">
        <v>4801</v>
      </c>
      <c r="C42" s="78">
        <v>45077</v>
      </c>
      <c r="D42" s="79">
        <v>-25.55</v>
      </c>
      <c r="E42" s="79">
        <v>0</v>
      </c>
      <c r="F42" s="79">
        <v>-25.55</v>
      </c>
      <c r="G42" s="78">
        <v>45077</v>
      </c>
      <c r="H42" s="77" t="s">
        <v>4757</v>
      </c>
      <c r="I42" s="80">
        <v>1516594</v>
      </c>
      <c r="J42" s="80" t="s">
        <v>1313</v>
      </c>
      <c r="K42" s="80">
        <v>180357</v>
      </c>
      <c r="L42" s="81">
        <v>45079</v>
      </c>
      <c r="M42" s="77" t="s">
        <v>1213</v>
      </c>
      <c r="N42" s="73" t="s">
        <v>1291</v>
      </c>
      <c r="P42" s="82">
        <v>-25.55</v>
      </c>
      <c r="Q42" s="83"/>
      <c r="R42" s="84">
        <v>1</v>
      </c>
      <c r="S42" s="77"/>
      <c r="T42" s="85" t="s">
        <v>1289</v>
      </c>
    </row>
    <row r="43" spans="1:20" s="73" customFormat="1" x14ac:dyDescent="0.25">
      <c r="A43" s="77" t="s">
        <v>4743</v>
      </c>
      <c r="B43" s="77" t="s">
        <v>4801</v>
      </c>
      <c r="C43" s="78">
        <v>45077</v>
      </c>
      <c r="D43" s="79">
        <v>-39</v>
      </c>
      <c r="E43" s="79"/>
      <c r="F43" s="79">
        <v>-39</v>
      </c>
      <c r="G43" s="78">
        <v>45077</v>
      </c>
      <c r="H43" s="77" t="s">
        <v>4757</v>
      </c>
      <c r="I43" s="80">
        <v>1529946</v>
      </c>
      <c r="J43" s="80" t="s">
        <v>1306</v>
      </c>
      <c r="K43" s="80">
        <v>180357</v>
      </c>
      <c r="L43" s="81">
        <v>45079</v>
      </c>
      <c r="M43" s="77" t="s">
        <v>1213</v>
      </c>
      <c r="N43" s="73" t="s">
        <v>1291</v>
      </c>
      <c r="P43" s="82">
        <v>-39</v>
      </c>
      <c r="Q43" s="83"/>
      <c r="R43" s="84">
        <v>1</v>
      </c>
      <c r="S43" s="77"/>
      <c r="T43" s="85" t="s">
        <v>1289</v>
      </c>
    </row>
    <row r="44" spans="1:20" s="73" customFormat="1" x14ac:dyDescent="0.25">
      <c r="A44" s="77" t="s">
        <v>4743</v>
      </c>
      <c r="B44" s="77" t="s">
        <v>4802</v>
      </c>
      <c r="C44" s="78">
        <v>45077</v>
      </c>
      <c r="D44" s="79">
        <v>-39</v>
      </c>
      <c r="E44" s="79">
        <v>0</v>
      </c>
      <c r="F44" s="79">
        <v>-39</v>
      </c>
      <c r="G44" s="78">
        <v>45077</v>
      </c>
      <c r="H44" s="77" t="s">
        <v>4758</v>
      </c>
      <c r="I44" s="80">
        <v>1529946</v>
      </c>
      <c r="J44" s="80" t="s">
        <v>1306</v>
      </c>
      <c r="K44" s="80">
        <v>180357</v>
      </c>
      <c r="L44" s="81">
        <v>45079</v>
      </c>
      <c r="M44" s="77" t="s">
        <v>1213</v>
      </c>
      <c r="N44" s="73" t="s">
        <v>1291</v>
      </c>
      <c r="P44" s="82">
        <v>-39</v>
      </c>
      <c r="Q44" s="83"/>
      <c r="R44" s="84">
        <v>1</v>
      </c>
      <c r="S44" s="77"/>
      <c r="T44" s="85" t="s">
        <v>1289</v>
      </c>
    </row>
    <row r="45" spans="1:20" s="73" customFormat="1" x14ac:dyDescent="0.25">
      <c r="A45" s="77" t="s">
        <v>4743</v>
      </c>
      <c r="B45" s="77" t="s">
        <v>4803</v>
      </c>
      <c r="C45" s="78">
        <v>45077</v>
      </c>
      <c r="D45" s="79">
        <v>-141.24</v>
      </c>
      <c r="E45" s="79">
        <v>0</v>
      </c>
      <c r="F45" s="79">
        <v>-141.24</v>
      </c>
      <c r="G45" s="78">
        <v>45077</v>
      </c>
      <c r="H45" s="77" t="s">
        <v>4759</v>
      </c>
      <c r="I45" s="80">
        <v>1585799</v>
      </c>
      <c r="J45" s="80" t="s">
        <v>1292</v>
      </c>
      <c r="K45" s="80">
        <v>180357</v>
      </c>
      <c r="L45" s="81">
        <v>45079</v>
      </c>
      <c r="M45" s="77" t="s">
        <v>1213</v>
      </c>
      <c r="N45" s="73" t="s">
        <v>1291</v>
      </c>
      <c r="P45" s="82">
        <v>-70.62</v>
      </c>
      <c r="Q45" s="83"/>
      <c r="R45" s="84">
        <v>2</v>
      </c>
      <c r="S45" s="77"/>
      <c r="T45" s="85" t="s">
        <v>1289</v>
      </c>
    </row>
    <row r="46" spans="1:20" s="73" customFormat="1" x14ac:dyDescent="0.25">
      <c r="A46" s="77" t="s">
        <v>4743</v>
      </c>
      <c r="B46" s="77" t="s">
        <v>4804</v>
      </c>
      <c r="C46" s="78">
        <v>45077</v>
      </c>
      <c r="D46" s="79">
        <v>-116.04</v>
      </c>
      <c r="E46" s="79">
        <v>0</v>
      </c>
      <c r="F46" s="79">
        <v>-116.04</v>
      </c>
      <c r="G46" s="78">
        <v>45077</v>
      </c>
      <c r="H46" s="77" t="s">
        <v>4760</v>
      </c>
      <c r="I46" s="62">
        <v>1704887</v>
      </c>
      <c r="J46" s="80" t="s">
        <v>5745</v>
      </c>
      <c r="K46" s="80">
        <v>180357</v>
      </c>
      <c r="L46" s="81">
        <v>45079</v>
      </c>
      <c r="M46" s="77" t="s">
        <v>1213</v>
      </c>
      <c r="N46" s="74" t="s">
        <v>5745</v>
      </c>
      <c r="P46" s="82">
        <v>-27.39</v>
      </c>
      <c r="Q46" s="83"/>
      <c r="R46" s="84">
        <v>4.2365826944140199</v>
      </c>
      <c r="S46" s="77"/>
      <c r="T46" s="86" t="s">
        <v>5746</v>
      </c>
    </row>
    <row r="47" spans="1:20" s="73" customFormat="1" x14ac:dyDescent="0.25">
      <c r="A47" s="77" t="s">
        <v>4743</v>
      </c>
      <c r="B47" s="77" t="s">
        <v>4805</v>
      </c>
      <c r="C47" s="78">
        <v>45077</v>
      </c>
      <c r="D47" s="79">
        <v>-38.68</v>
      </c>
      <c r="E47" s="79">
        <v>0</v>
      </c>
      <c r="F47" s="79">
        <v>-38.68</v>
      </c>
      <c r="G47" s="78">
        <v>45077</v>
      </c>
      <c r="H47" s="77" t="s">
        <v>4761</v>
      </c>
      <c r="I47" s="62">
        <v>1704887</v>
      </c>
      <c r="J47" s="80" t="s">
        <v>5745</v>
      </c>
      <c r="K47" s="80">
        <v>180357</v>
      </c>
      <c r="L47" s="81">
        <v>45079</v>
      </c>
      <c r="M47" s="77" t="s">
        <v>1213</v>
      </c>
      <c r="N47" s="74" t="s">
        <v>5745</v>
      </c>
      <c r="P47" s="82">
        <v>-27.39</v>
      </c>
      <c r="Q47" s="83"/>
      <c r="R47" s="84">
        <v>1.4121942314713398</v>
      </c>
      <c r="S47" s="77"/>
      <c r="T47" s="86" t="s">
        <v>5746</v>
      </c>
    </row>
    <row r="48" spans="1:20" s="73" customFormat="1" x14ac:dyDescent="0.25">
      <c r="A48" s="77" t="s">
        <v>4743</v>
      </c>
      <c r="B48" s="77" t="s">
        <v>4806</v>
      </c>
      <c r="C48" s="78">
        <v>45077</v>
      </c>
      <c r="D48" s="79">
        <v>-45.56</v>
      </c>
      <c r="E48" s="79">
        <v>0</v>
      </c>
      <c r="F48" s="79">
        <v>-45.56</v>
      </c>
      <c r="G48" s="78">
        <v>45077</v>
      </c>
      <c r="H48" s="77" t="s">
        <v>4762</v>
      </c>
      <c r="I48" s="80">
        <v>1529944</v>
      </c>
      <c r="J48" s="80" t="s">
        <v>1330</v>
      </c>
      <c r="K48" s="80">
        <v>180357</v>
      </c>
      <c r="L48" s="81">
        <v>45079</v>
      </c>
      <c r="M48" s="77" t="s">
        <v>1213</v>
      </c>
      <c r="N48" s="73" t="s">
        <v>1291</v>
      </c>
      <c r="P48" s="82">
        <v>-22.78</v>
      </c>
      <c r="Q48" s="83"/>
      <c r="R48" s="84">
        <v>2</v>
      </c>
      <c r="S48" s="77"/>
      <c r="T48" s="85" t="s">
        <v>1289</v>
      </c>
    </row>
    <row r="49" spans="1:20" s="73" customFormat="1" x14ac:dyDescent="0.25">
      <c r="A49" s="77" t="s">
        <v>4743</v>
      </c>
      <c r="B49" s="77" t="s">
        <v>4806</v>
      </c>
      <c r="C49" s="78">
        <v>45077</v>
      </c>
      <c r="D49" s="79">
        <v>-117</v>
      </c>
      <c r="E49" s="79"/>
      <c r="F49" s="79">
        <v>-117</v>
      </c>
      <c r="G49" s="78">
        <v>45077</v>
      </c>
      <c r="H49" s="77" t="s">
        <v>4762</v>
      </c>
      <c r="I49" s="80">
        <v>1529947</v>
      </c>
      <c r="J49" s="80" t="s">
        <v>1294</v>
      </c>
      <c r="K49" s="80">
        <v>180357</v>
      </c>
      <c r="L49" s="81">
        <v>45079</v>
      </c>
      <c r="M49" s="77" t="s">
        <v>1213</v>
      </c>
      <c r="N49" s="73" t="s">
        <v>1291</v>
      </c>
      <c r="P49" s="82">
        <v>-39</v>
      </c>
      <c r="Q49" s="83"/>
      <c r="R49" s="84">
        <v>3</v>
      </c>
      <c r="S49" s="77"/>
      <c r="T49" s="85" t="s">
        <v>1289</v>
      </c>
    </row>
    <row r="50" spans="1:20" s="73" customFormat="1" x14ac:dyDescent="0.25">
      <c r="A50" s="77" t="s">
        <v>4743</v>
      </c>
      <c r="B50" s="77" t="s">
        <v>4806</v>
      </c>
      <c r="C50" s="78">
        <v>45077</v>
      </c>
      <c r="D50" s="79">
        <v>-70.62</v>
      </c>
      <c r="E50" s="79"/>
      <c r="F50" s="79">
        <v>-70.62</v>
      </c>
      <c r="G50" s="78">
        <v>45077</v>
      </c>
      <c r="H50" s="77" t="s">
        <v>4762</v>
      </c>
      <c r="I50" s="80">
        <v>1585798</v>
      </c>
      <c r="J50" s="80" t="s">
        <v>1319</v>
      </c>
      <c r="K50" s="80">
        <v>180357</v>
      </c>
      <c r="L50" s="81">
        <v>45079</v>
      </c>
      <c r="M50" s="77" t="s">
        <v>1213</v>
      </c>
      <c r="N50" s="73" t="s">
        <v>1291</v>
      </c>
      <c r="P50" s="82">
        <v>-70.62</v>
      </c>
      <c r="Q50" s="83"/>
      <c r="R50" s="84">
        <v>1</v>
      </c>
      <c r="S50" s="77"/>
      <c r="T50" s="85" t="s">
        <v>1289</v>
      </c>
    </row>
    <row r="51" spans="1:20" s="73" customFormat="1" x14ac:dyDescent="0.25">
      <c r="A51" s="77" t="s">
        <v>4743</v>
      </c>
      <c r="B51" s="77" t="s">
        <v>4807</v>
      </c>
      <c r="C51" s="78">
        <v>45077</v>
      </c>
      <c r="D51" s="79">
        <v>-154.68</v>
      </c>
      <c r="E51" s="79">
        <v>0</v>
      </c>
      <c r="F51" s="79">
        <v>-154.68</v>
      </c>
      <c r="G51" s="78">
        <v>45077</v>
      </c>
      <c r="H51" s="77" t="s">
        <v>4763</v>
      </c>
      <c r="I51" s="62">
        <v>1704887</v>
      </c>
      <c r="J51" s="80" t="s">
        <v>5745</v>
      </c>
      <c r="K51" s="80">
        <v>180357</v>
      </c>
      <c r="L51" s="81">
        <v>45079</v>
      </c>
      <c r="M51" s="77" t="s">
        <v>1213</v>
      </c>
      <c r="N51" s="74" t="s">
        <v>5745</v>
      </c>
      <c r="P51" s="82">
        <v>-27.39</v>
      </c>
      <c r="Q51" s="83"/>
      <c r="R51" s="84">
        <v>5.6473165388828042</v>
      </c>
      <c r="S51" s="77"/>
      <c r="T51" s="86" t="s">
        <v>5746</v>
      </c>
    </row>
    <row r="52" spans="1:20" s="73" customFormat="1" x14ac:dyDescent="0.25">
      <c r="A52" s="77" t="s">
        <v>4743</v>
      </c>
      <c r="B52" s="77" t="s">
        <v>4808</v>
      </c>
      <c r="C52" s="78">
        <v>45077</v>
      </c>
      <c r="D52" s="79">
        <v>-39</v>
      </c>
      <c r="E52" s="79">
        <v>0</v>
      </c>
      <c r="F52" s="79">
        <v>-39</v>
      </c>
      <c r="G52" s="78">
        <v>45077</v>
      </c>
      <c r="H52" s="77" t="s">
        <v>4764</v>
      </c>
      <c r="I52" s="80">
        <v>1529947</v>
      </c>
      <c r="J52" s="80" t="s">
        <v>1294</v>
      </c>
      <c r="K52" s="80">
        <v>180357</v>
      </c>
      <c r="L52" s="81">
        <v>45079</v>
      </c>
      <c r="M52" s="77" t="s">
        <v>1213</v>
      </c>
      <c r="N52" s="73" t="s">
        <v>1291</v>
      </c>
      <c r="P52" s="82">
        <v>-39</v>
      </c>
      <c r="Q52" s="83"/>
      <c r="R52" s="84">
        <v>1</v>
      </c>
      <c r="S52" s="77"/>
      <c r="T52" s="85" t="s">
        <v>1289</v>
      </c>
    </row>
    <row r="53" spans="1:20" s="73" customFormat="1" x14ac:dyDescent="0.25">
      <c r="A53" s="77" t="s">
        <v>4743</v>
      </c>
      <c r="B53" s="77" t="s">
        <v>4809</v>
      </c>
      <c r="C53" s="78">
        <v>45077</v>
      </c>
      <c r="D53" s="79">
        <v>-38.659999999999997</v>
      </c>
      <c r="E53" s="79">
        <v>-10.51</v>
      </c>
      <c r="F53" s="79">
        <v>-28.15</v>
      </c>
      <c r="G53" s="78">
        <v>45077</v>
      </c>
      <c r="H53" s="77" t="s">
        <v>4765</v>
      </c>
      <c r="I53" s="80">
        <v>1540781</v>
      </c>
      <c r="J53" s="80" t="s">
        <v>1308</v>
      </c>
      <c r="K53" s="80">
        <v>180357</v>
      </c>
      <c r="L53" s="81">
        <v>45079</v>
      </c>
      <c r="M53" s="77" t="s">
        <v>1213</v>
      </c>
      <c r="N53" s="73" t="s">
        <v>1298</v>
      </c>
      <c r="P53" s="82">
        <v>-28.15</v>
      </c>
      <c r="Q53" s="83"/>
      <c r="R53" s="84">
        <v>1</v>
      </c>
      <c r="S53" s="77"/>
      <c r="T53" s="85" t="s">
        <v>1289</v>
      </c>
    </row>
    <row r="54" spans="1:20" s="73" customFormat="1" x14ac:dyDescent="0.25">
      <c r="A54" s="77" t="s">
        <v>4743</v>
      </c>
      <c r="B54" s="77" t="s">
        <v>4810</v>
      </c>
      <c r="C54" s="78">
        <v>45077</v>
      </c>
      <c r="D54" s="79">
        <v>-78</v>
      </c>
      <c r="E54" s="79">
        <v>0</v>
      </c>
      <c r="F54" s="79">
        <v>-78</v>
      </c>
      <c r="G54" s="78">
        <v>45077</v>
      </c>
      <c r="H54" s="77" t="s">
        <v>4766</v>
      </c>
      <c r="I54" s="80">
        <v>1529946</v>
      </c>
      <c r="J54" s="80" t="s">
        <v>1306</v>
      </c>
      <c r="K54" s="80">
        <v>180357</v>
      </c>
      <c r="L54" s="81">
        <v>45079</v>
      </c>
      <c r="M54" s="77" t="s">
        <v>1213</v>
      </c>
      <c r="N54" s="73" t="s">
        <v>1291</v>
      </c>
      <c r="P54" s="82">
        <v>-39</v>
      </c>
      <c r="Q54" s="83"/>
      <c r="R54" s="84">
        <v>2</v>
      </c>
      <c r="S54" s="77"/>
      <c r="T54" s="85" t="s">
        <v>1289</v>
      </c>
    </row>
    <row r="55" spans="1:20" s="73" customFormat="1" x14ac:dyDescent="0.25">
      <c r="A55" s="77" t="s">
        <v>4811</v>
      </c>
      <c r="B55" s="77" t="s">
        <v>4884</v>
      </c>
      <c r="C55" s="78">
        <v>45078</v>
      </c>
      <c r="D55" s="79">
        <v>-38.67</v>
      </c>
      <c r="E55" s="79">
        <v>0</v>
      </c>
      <c r="F55" s="79">
        <v>-38.67</v>
      </c>
      <c r="G55" s="78">
        <v>45078</v>
      </c>
      <c r="H55" s="77" t="s">
        <v>4812</v>
      </c>
      <c r="I55" s="62">
        <v>1704887</v>
      </c>
      <c r="J55" s="80" t="s">
        <v>5745</v>
      </c>
      <c r="K55" s="80">
        <v>180606</v>
      </c>
      <c r="L55" s="81">
        <v>45082</v>
      </c>
      <c r="M55" s="77" t="s">
        <v>1213</v>
      </c>
      <c r="N55" s="74" t="s">
        <v>5745</v>
      </c>
      <c r="P55" s="82">
        <v>-27.39</v>
      </c>
      <c r="Q55" s="83"/>
      <c r="R55" s="84">
        <v>1.411829134720701</v>
      </c>
      <c r="S55" s="77"/>
      <c r="T55" s="86" t="s">
        <v>5746</v>
      </c>
    </row>
    <row r="56" spans="1:20" s="73" customFormat="1" x14ac:dyDescent="0.25">
      <c r="A56" s="77" t="s">
        <v>4811</v>
      </c>
      <c r="B56" s="77" t="s">
        <v>4885</v>
      </c>
      <c r="C56" s="78">
        <v>45078</v>
      </c>
      <c r="D56" s="79">
        <v>-38.67</v>
      </c>
      <c r="E56" s="79">
        <v>0</v>
      </c>
      <c r="F56" s="79">
        <v>-38.67</v>
      </c>
      <c r="G56" s="78">
        <v>45078</v>
      </c>
      <c r="H56" s="77" t="s">
        <v>4813</v>
      </c>
      <c r="I56" s="62">
        <v>1704887</v>
      </c>
      <c r="J56" s="80" t="s">
        <v>5745</v>
      </c>
      <c r="K56" s="80">
        <v>180606</v>
      </c>
      <c r="L56" s="81">
        <v>45082</v>
      </c>
      <c r="M56" s="77" t="s">
        <v>1213</v>
      </c>
      <c r="N56" s="74" t="s">
        <v>5745</v>
      </c>
      <c r="P56" s="82">
        <v>-27.39</v>
      </c>
      <c r="Q56" s="83"/>
      <c r="R56" s="84">
        <v>1.411829134720701</v>
      </c>
      <c r="S56" s="77"/>
      <c r="T56" s="86" t="s">
        <v>5746</v>
      </c>
    </row>
    <row r="57" spans="1:20" s="73" customFormat="1" x14ac:dyDescent="0.25">
      <c r="A57" s="77" t="s">
        <v>4811</v>
      </c>
      <c r="B57" s="77" t="s">
        <v>4886</v>
      </c>
      <c r="C57" s="78">
        <v>45078</v>
      </c>
      <c r="D57" s="79">
        <v>-38.67</v>
      </c>
      <c r="E57" s="79">
        <v>0</v>
      </c>
      <c r="F57" s="79">
        <v>-38.67</v>
      </c>
      <c r="G57" s="78">
        <v>45078</v>
      </c>
      <c r="H57" s="77" t="s">
        <v>4814</v>
      </c>
      <c r="I57" s="62">
        <v>1704887</v>
      </c>
      <c r="J57" s="80" t="s">
        <v>5745</v>
      </c>
      <c r="K57" s="80">
        <v>180606</v>
      </c>
      <c r="L57" s="81">
        <v>45082</v>
      </c>
      <c r="M57" s="77" t="s">
        <v>1213</v>
      </c>
      <c r="N57" s="74" t="s">
        <v>5745</v>
      </c>
      <c r="P57" s="82">
        <v>-27.39</v>
      </c>
      <c r="Q57" s="83"/>
      <c r="R57" s="84">
        <v>1.411829134720701</v>
      </c>
      <c r="S57" s="77"/>
      <c r="T57" s="86" t="s">
        <v>5746</v>
      </c>
    </row>
    <row r="58" spans="1:20" s="73" customFormat="1" x14ac:dyDescent="0.25">
      <c r="A58" s="77" t="s">
        <v>4811</v>
      </c>
      <c r="B58" s="77" t="s">
        <v>4887</v>
      </c>
      <c r="C58" s="78">
        <v>45078</v>
      </c>
      <c r="D58" s="79">
        <v>-38.67</v>
      </c>
      <c r="E58" s="79">
        <v>0</v>
      </c>
      <c r="F58" s="79">
        <v>-38.67</v>
      </c>
      <c r="G58" s="78">
        <v>45078</v>
      </c>
      <c r="H58" s="77" t="s">
        <v>4815</v>
      </c>
      <c r="I58" s="62">
        <v>1704887</v>
      </c>
      <c r="J58" s="80" t="s">
        <v>5745</v>
      </c>
      <c r="K58" s="80">
        <v>180606</v>
      </c>
      <c r="L58" s="81">
        <v>45082</v>
      </c>
      <c r="M58" s="77" t="s">
        <v>1213</v>
      </c>
      <c r="N58" s="74" t="s">
        <v>5745</v>
      </c>
      <c r="P58" s="82">
        <v>-27.39</v>
      </c>
      <c r="Q58" s="83"/>
      <c r="R58" s="84">
        <v>1.411829134720701</v>
      </c>
      <c r="S58" s="77"/>
      <c r="T58" s="86" t="s">
        <v>5746</v>
      </c>
    </row>
    <row r="59" spans="1:20" s="73" customFormat="1" x14ac:dyDescent="0.25">
      <c r="A59" s="77" t="s">
        <v>4811</v>
      </c>
      <c r="B59" s="77" t="s">
        <v>4888</v>
      </c>
      <c r="C59" s="78">
        <v>45078</v>
      </c>
      <c r="D59" s="79">
        <v>-38.67</v>
      </c>
      <c r="E59" s="79">
        <v>0</v>
      </c>
      <c r="F59" s="79">
        <v>-38.67</v>
      </c>
      <c r="G59" s="78">
        <v>45078</v>
      </c>
      <c r="H59" s="77" t="s">
        <v>4816</v>
      </c>
      <c r="I59" s="62">
        <v>1704887</v>
      </c>
      <c r="J59" s="80" t="s">
        <v>5745</v>
      </c>
      <c r="K59" s="80">
        <v>180606</v>
      </c>
      <c r="L59" s="81">
        <v>45082</v>
      </c>
      <c r="M59" s="77" t="s">
        <v>1213</v>
      </c>
      <c r="N59" s="74" t="s">
        <v>5745</v>
      </c>
      <c r="P59" s="82">
        <v>-27.39</v>
      </c>
      <c r="Q59" s="83"/>
      <c r="R59" s="84">
        <v>1.411829134720701</v>
      </c>
      <c r="S59" s="77"/>
      <c r="T59" s="86" t="s">
        <v>5746</v>
      </c>
    </row>
    <row r="60" spans="1:20" s="73" customFormat="1" x14ac:dyDescent="0.25">
      <c r="A60" s="77" t="s">
        <v>4811</v>
      </c>
      <c r="B60" s="77" t="s">
        <v>4889</v>
      </c>
      <c r="C60" s="78">
        <v>45078</v>
      </c>
      <c r="D60" s="79">
        <v>-38.67</v>
      </c>
      <c r="E60" s="79">
        <v>0</v>
      </c>
      <c r="F60" s="79">
        <v>-38.67</v>
      </c>
      <c r="G60" s="78">
        <v>45078</v>
      </c>
      <c r="H60" s="77" t="s">
        <v>4817</v>
      </c>
      <c r="I60" s="62">
        <v>1704887</v>
      </c>
      <c r="J60" s="80" t="s">
        <v>5745</v>
      </c>
      <c r="K60" s="80">
        <v>180606</v>
      </c>
      <c r="L60" s="81">
        <v>45082</v>
      </c>
      <c r="M60" s="77" t="s">
        <v>1213</v>
      </c>
      <c r="N60" s="74" t="s">
        <v>5745</v>
      </c>
      <c r="P60" s="82">
        <v>-27.39</v>
      </c>
      <c r="Q60" s="83"/>
      <c r="R60" s="84">
        <v>1.411829134720701</v>
      </c>
      <c r="S60" s="77"/>
      <c r="T60" s="86" t="s">
        <v>5746</v>
      </c>
    </row>
    <row r="61" spans="1:20" s="73" customFormat="1" x14ac:dyDescent="0.25">
      <c r="A61" s="77" t="s">
        <v>4811</v>
      </c>
      <c r="B61" s="77" t="s">
        <v>4890</v>
      </c>
      <c r="C61" s="78">
        <v>45078</v>
      </c>
      <c r="D61" s="79">
        <v>-38.68</v>
      </c>
      <c r="E61" s="79">
        <v>0</v>
      </c>
      <c r="F61" s="79">
        <v>-38.68</v>
      </c>
      <c r="G61" s="78">
        <v>45078</v>
      </c>
      <c r="H61" s="77" t="s">
        <v>4818</v>
      </c>
      <c r="I61" s="62">
        <v>1704887</v>
      </c>
      <c r="J61" s="80" t="s">
        <v>5745</v>
      </c>
      <c r="K61" s="80">
        <v>180606</v>
      </c>
      <c r="L61" s="81">
        <v>45082</v>
      </c>
      <c r="M61" s="77" t="s">
        <v>1213</v>
      </c>
      <c r="N61" s="74" t="s">
        <v>5745</v>
      </c>
      <c r="P61" s="82">
        <v>-27.39</v>
      </c>
      <c r="Q61" s="83"/>
      <c r="R61" s="84">
        <v>1.4121942314713398</v>
      </c>
      <c r="S61" s="77"/>
      <c r="T61" s="86" t="s">
        <v>5746</v>
      </c>
    </row>
    <row r="62" spans="1:20" s="73" customFormat="1" x14ac:dyDescent="0.25">
      <c r="A62" s="77" t="s">
        <v>4811</v>
      </c>
      <c r="B62" s="77" t="s">
        <v>4891</v>
      </c>
      <c r="C62" s="78">
        <v>45078</v>
      </c>
      <c r="D62" s="79">
        <v>-88.35</v>
      </c>
      <c r="E62" s="79">
        <v>-11</v>
      </c>
      <c r="F62" s="79">
        <v>-77.349999999999994</v>
      </c>
      <c r="G62" s="78">
        <v>45078</v>
      </c>
      <c r="H62" s="77" t="s">
        <v>4819</v>
      </c>
      <c r="I62" s="80">
        <v>1662420</v>
      </c>
      <c r="J62" s="80" t="s">
        <v>1318</v>
      </c>
      <c r="K62" s="80">
        <v>180606</v>
      </c>
      <c r="L62" s="81">
        <v>45082</v>
      </c>
      <c r="M62" s="77" t="s">
        <v>1213</v>
      </c>
      <c r="N62" s="73" t="s">
        <v>1301</v>
      </c>
      <c r="P62" s="82">
        <v>-77.349999999999994</v>
      </c>
      <c r="Q62" s="83"/>
      <c r="R62" s="84">
        <v>1</v>
      </c>
      <c r="S62" s="77"/>
      <c r="T62" s="85" t="s">
        <v>1289</v>
      </c>
    </row>
    <row r="63" spans="1:20" s="73" customFormat="1" x14ac:dyDescent="0.25">
      <c r="A63" s="77" t="s">
        <v>4811</v>
      </c>
      <c r="B63" s="77" t="s">
        <v>4892</v>
      </c>
      <c r="C63" s="78">
        <v>45078</v>
      </c>
      <c r="D63" s="79">
        <v>-116.01</v>
      </c>
      <c r="E63" s="79">
        <v>0</v>
      </c>
      <c r="F63" s="79">
        <v>-116.01</v>
      </c>
      <c r="G63" s="78">
        <v>45078</v>
      </c>
      <c r="H63" s="77" t="s">
        <v>4820</v>
      </c>
      <c r="I63" s="62">
        <v>1704887</v>
      </c>
      <c r="J63" s="80" t="s">
        <v>5745</v>
      </c>
      <c r="K63" s="80">
        <v>180606</v>
      </c>
      <c r="L63" s="81">
        <v>45082</v>
      </c>
      <c r="M63" s="77" t="s">
        <v>1213</v>
      </c>
      <c r="N63" s="74" t="s">
        <v>5745</v>
      </c>
      <c r="P63" s="82">
        <v>-27.39</v>
      </c>
      <c r="Q63" s="83"/>
      <c r="R63" s="84">
        <v>4.2354874041621029</v>
      </c>
      <c r="S63" s="77"/>
      <c r="T63" s="86" t="s">
        <v>5746</v>
      </c>
    </row>
    <row r="64" spans="1:20" s="73" customFormat="1" x14ac:dyDescent="0.25">
      <c r="A64" s="77" t="s">
        <v>4811</v>
      </c>
      <c r="B64" s="77" t="s">
        <v>4893</v>
      </c>
      <c r="C64" s="78">
        <v>45078</v>
      </c>
      <c r="D64" s="79">
        <v>-154.68</v>
      </c>
      <c r="E64" s="79">
        <v>0</v>
      </c>
      <c r="F64" s="79">
        <v>-154.68</v>
      </c>
      <c r="G64" s="78">
        <v>45078</v>
      </c>
      <c r="H64" s="77" t="s">
        <v>4821</v>
      </c>
      <c r="I64" s="62">
        <v>1704887</v>
      </c>
      <c r="J64" s="80" t="s">
        <v>5745</v>
      </c>
      <c r="K64" s="80">
        <v>180606</v>
      </c>
      <c r="L64" s="81">
        <v>45082</v>
      </c>
      <c r="M64" s="77" t="s">
        <v>1213</v>
      </c>
      <c r="N64" s="74" t="s">
        <v>5745</v>
      </c>
      <c r="P64" s="82">
        <v>-27.39</v>
      </c>
      <c r="Q64" s="83"/>
      <c r="R64" s="84">
        <v>5.6473165388828042</v>
      </c>
      <c r="S64" s="77"/>
      <c r="T64" s="86" t="s">
        <v>5746</v>
      </c>
    </row>
    <row r="65" spans="1:20" s="73" customFormat="1" x14ac:dyDescent="0.25">
      <c r="A65" s="77" t="s">
        <v>4811</v>
      </c>
      <c r="B65" s="77" t="s">
        <v>4894</v>
      </c>
      <c r="C65" s="78">
        <v>45078</v>
      </c>
      <c r="D65" s="79">
        <v>-116.01</v>
      </c>
      <c r="E65" s="79">
        <v>0</v>
      </c>
      <c r="F65" s="79">
        <v>-116.01</v>
      </c>
      <c r="G65" s="78">
        <v>45078</v>
      </c>
      <c r="H65" s="77" t="s">
        <v>4822</v>
      </c>
      <c r="I65" s="62">
        <v>1704887</v>
      </c>
      <c r="J65" s="80" t="s">
        <v>5745</v>
      </c>
      <c r="K65" s="80">
        <v>180606</v>
      </c>
      <c r="L65" s="81">
        <v>45082</v>
      </c>
      <c r="M65" s="77" t="s">
        <v>1213</v>
      </c>
      <c r="N65" s="74" t="s">
        <v>5745</v>
      </c>
      <c r="P65" s="82">
        <v>-27.39</v>
      </c>
      <c r="Q65" s="83"/>
      <c r="R65" s="84">
        <v>4.2354874041621029</v>
      </c>
      <c r="S65" s="77"/>
      <c r="T65" s="86" t="s">
        <v>5746</v>
      </c>
    </row>
    <row r="66" spans="1:20" s="73" customFormat="1" x14ac:dyDescent="0.25">
      <c r="A66" s="77" t="s">
        <v>4811</v>
      </c>
      <c r="B66" s="77" t="s">
        <v>4895</v>
      </c>
      <c r="C66" s="78">
        <v>45078</v>
      </c>
      <c r="D66" s="79">
        <v>-77.34</v>
      </c>
      <c r="E66" s="79">
        <v>0</v>
      </c>
      <c r="F66" s="79">
        <v>-77.34</v>
      </c>
      <c r="G66" s="78">
        <v>45078</v>
      </c>
      <c r="H66" s="77" t="s">
        <v>4823</v>
      </c>
      <c r="I66" s="62">
        <v>1704887</v>
      </c>
      <c r="J66" s="80" t="s">
        <v>5745</v>
      </c>
      <c r="K66" s="80">
        <v>180606</v>
      </c>
      <c r="L66" s="81">
        <v>45082</v>
      </c>
      <c r="M66" s="77" t="s">
        <v>1213</v>
      </c>
      <c r="N66" s="74" t="s">
        <v>5745</v>
      </c>
      <c r="P66" s="82">
        <v>-27.39</v>
      </c>
      <c r="Q66" s="83"/>
      <c r="R66" s="84">
        <v>2.8236582694414021</v>
      </c>
      <c r="S66" s="77"/>
      <c r="T66" s="86" t="s">
        <v>5746</v>
      </c>
    </row>
    <row r="67" spans="1:20" s="73" customFormat="1" x14ac:dyDescent="0.25">
      <c r="A67" s="77" t="s">
        <v>4811</v>
      </c>
      <c r="B67" s="77" t="s">
        <v>4896</v>
      </c>
      <c r="C67" s="78">
        <v>45078</v>
      </c>
      <c r="D67" s="79">
        <v>-22.78</v>
      </c>
      <c r="E67" s="79">
        <v>0</v>
      </c>
      <c r="F67" s="79">
        <v>-22.78</v>
      </c>
      <c r="G67" s="78">
        <v>45078</v>
      </c>
      <c r="H67" s="77" t="s">
        <v>4824</v>
      </c>
      <c r="I67" s="80">
        <v>1529939</v>
      </c>
      <c r="J67" s="80" t="s">
        <v>1339</v>
      </c>
      <c r="K67" s="80">
        <v>180606</v>
      </c>
      <c r="L67" s="81">
        <v>45082</v>
      </c>
      <c r="M67" s="77" t="s">
        <v>1213</v>
      </c>
      <c r="N67" s="73" t="s">
        <v>1291</v>
      </c>
      <c r="P67" s="82">
        <v>-22.78</v>
      </c>
      <c r="Q67" s="83"/>
      <c r="R67" s="84">
        <v>1</v>
      </c>
      <c r="S67" s="77"/>
      <c r="T67" s="85" t="s">
        <v>1289</v>
      </c>
    </row>
    <row r="68" spans="1:20" s="73" customFormat="1" x14ac:dyDescent="0.25">
      <c r="A68" s="77" t="s">
        <v>4811</v>
      </c>
      <c r="B68" s="77" t="s">
        <v>4896</v>
      </c>
      <c r="C68" s="78">
        <v>45078</v>
      </c>
      <c r="D68" s="79">
        <v>-39</v>
      </c>
      <c r="E68" s="79"/>
      <c r="F68" s="79">
        <v>-39</v>
      </c>
      <c r="G68" s="78">
        <v>45078</v>
      </c>
      <c r="H68" s="77" t="s">
        <v>4824</v>
      </c>
      <c r="I68" s="80">
        <v>1529947</v>
      </c>
      <c r="J68" s="80" t="s">
        <v>1294</v>
      </c>
      <c r="K68" s="80">
        <v>180606</v>
      </c>
      <c r="L68" s="81">
        <v>45082</v>
      </c>
      <c r="M68" s="77" t="s">
        <v>1213</v>
      </c>
      <c r="N68" s="73" t="s">
        <v>1291</v>
      </c>
      <c r="P68" s="82">
        <v>-39</v>
      </c>
      <c r="Q68" s="83"/>
      <c r="R68" s="84">
        <v>1</v>
      </c>
      <c r="S68" s="77"/>
      <c r="T68" s="85" t="s">
        <v>1289</v>
      </c>
    </row>
    <row r="69" spans="1:20" s="73" customFormat="1" x14ac:dyDescent="0.25">
      <c r="A69" s="77" t="s">
        <v>4811</v>
      </c>
      <c r="B69" s="77" t="s">
        <v>4897</v>
      </c>
      <c r="C69" s="78">
        <v>45078</v>
      </c>
      <c r="D69" s="79">
        <v>-232.08</v>
      </c>
      <c r="E69" s="79">
        <v>0</v>
      </c>
      <c r="F69" s="79">
        <v>-232.08</v>
      </c>
      <c r="G69" s="78">
        <v>45078</v>
      </c>
      <c r="H69" s="77" t="s">
        <v>4825</v>
      </c>
      <c r="I69" s="62">
        <v>1704887</v>
      </c>
      <c r="J69" s="80" t="s">
        <v>5745</v>
      </c>
      <c r="K69" s="80">
        <v>180606</v>
      </c>
      <c r="L69" s="81">
        <v>45082</v>
      </c>
      <c r="M69" s="77" t="s">
        <v>1213</v>
      </c>
      <c r="N69" s="74" t="s">
        <v>5745</v>
      </c>
      <c r="P69" s="82">
        <v>-27.39</v>
      </c>
      <c r="Q69" s="83"/>
      <c r="R69" s="84">
        <v>8.4731653888280398</v>
      </c>
      <c r="S69" s="77"/>
      <c r="T69" s="86" t="s">
        <v>5746</v>
      </c>
    </row>
    <row r="70" spans="1:20" s="73" customFormat="1" x14ac:dyDescent="0.25">
      <c r="A70" s="77" t="s">
        <v>4811</v>
      </c>
      <c r="B70" s="77" t="s">
        <v>4898</v>
      </c>
      <c r="C70" s="78">
        <v>45078</v>
      </c>
      <c r="D70" s="79">
        <v>-154.72</v>
      </c>
      <c r="E70" s="79">
        <v>0</v>
      </c>
      <c r="F70" s="79">
        <v>-154.72</v>
      </c>
      <c r="G70" s="78">
        <v>45078</v>
      </c>
      <c r="H70" s="77" t="s">
        <v>4826</v>
      </c>
      <c r="I70" s="62">
        <v>1704887</v>
      </c>
      <c r="J70" s="80" t="s">
        <v>5745</v>
      </c>
      <c r="K70" s="80">
        <v>180606</v>
      </c>
      <c r="L70" s="81">
        <v>45082</v>
      </c>
      <c r="M70" s="77" t="s">
        <v>1213</v>
      </c>
      <c r="N70" s="74" t="s">
        <v>5745</v>
      </c>
      <c r="P70" s="82">
        <v>-27.39</v>
      </c>
      <c r="Q70" s="83"/>
      <c r="R70" s="84">
        <v>5.6487769258853593</v>
      </c>
      <c r="S70" s="77"/>
      <c r="T70" s="86" t="s">
        <v>5746</v>
      </c>
    </row>
    <row r="71" spans="1:20" s="73" customFormat="1" x14ac:dyDescent="0.25">
      <c r="A71" s="77" t="s">
        <v>4811</v>
      </c>
      <c r="B71" s="77" t="s">
        <v>4899</v>
      </c>
      <c r="C71" s="78">
        <v>45078</v>
      </c>
      <c r="D71" s="79">
        <v>-116.04</v>
      </c>
      <c r="E71" s="79">
        <v>0</v>
      </c>
      <c r="F71" s="79">
        <v>-116.04</v>
      </c>
      <c r="G71" s="78">
        <v>45078</v>
      </c>
      <c r="H71" s="77" t="s">
        <v>4827</v>
      </c>
      <c r="I71" s="62">
        <v>1704887</v>
      </c>
      <c r="J71" s="80" t="s">
        <v>5745</v>
      </c>
      <c r="K71" s="80">
        <v>180606</v>
      </c>
      <c r="L71" s="81">
        <v>45082</v>
      </c>
      <c r="M71" s="77" t="s">
        <v>1213</v>
      </c>
      <c r="N71" s="74" t="s">
        <v>5745</v>
      </c>
      <c r="P71" s="82">
        <v>-27.39</v>
      </c>
      <c r="Q71" s="83"/>
      <c r="R71" s="84">
        <v>4.2365826944140199</v>
      </c>
      <c r="S71" s="77"/>
      <c r="T71" s="86" t="s">
        <v>5746</v>
      </c>
    </row>
    <row r="72" spans="1:20" s="73" customFormat="1" x14ac:dyDescent="0.25">
      <c r="A72" s="77" t="s">
        <v>4811</v>
      </c>
      <c r="B72" s="77" t="s">
        <v>4900</v>
      </c>
      <c r="C72" s="78">
        <v>45078</v>
      </c>
      <c r="D72" s="79">
        <v>-88.35</v>
      </c>
      <c r="E72" s="79">
        <v>-11</v>
      </c>
      <c r="F72" s="79">
        <v>-77.349999999999994</v>
      </c>
      <c r="G72" s="78">
        <v>45078</v>
      </c>
      <c r="H72" s="77" t="s">
        <v>4828</v>
      </c>
      <c r="I72" s="80">
        <v>1662420</v>
      </c>
      <c r="J72" s="80" t="s">
        <v>1318</v>
      </c>
      <c r="K72" s="80">
        <v>180606</v>
      </c>
      <c r="L72" s="81">
        <v>45082</v>
      </c>
      <c r="M72" s="77" t="s">
        <v>1213</v>
      </c>
      <c r="N72" s="73" t="s">
        <v>1301</v>
      </c>
      <c r="P72" s="82">
        <v>-77.349999999999994</v>
      </c>
      <c r="Q72" s="83"/>
      <c r="R72" s="84">
        <v>1</v>
      </c>
      <c r="S72" s="77"/>
      <c r="T72" s="85" t="s">
        <v>1289</v>
      </c>
    </row>
    <row r="73" spans="1:20" s="73" customFormat="1" x14ac:dyDescent="0.25">
      <c r="A73" s="77" t="s">
        <v>4811</v>
      </c>
      <c r="B73" s="77" t="s">
        <v>4901</v>
      </c>
      <c r="C73" s="78">
        <v>45078</v>
      </c>
      <c r="D73" s="79">
        <v>-78</v>
      </c>
      <c r="E73" s="79">
        <v>0</v>
      </c>
      <c r="F73" s="79">
        <v>-78</v>
      </c>
      <c r="G73" s="78">
        <v>45078</v>
      </c>
      <c r="H73" s="77" t="s">
        <v>4829</v>
      </c>
      <c r="I73" s="80">
        <v>1529947</v>
      </c>
      <c r="J73" s="80" t="s">
        <v>1294</v>
      </c>
      <c r="K73" s="80">
        <v>180606</v>
      </c>
      <c r="L73" s="81">
        <v>45082</v>
      </c>
      <c r="M73" s="77" t="s">
        <v>1213</v>
      </c>
      <c r="N73" s="73" t="s">
        <v>1291</v>
      </c>
      <c r="P73" s="82">
        <v>-39</v>
      </c>
      <c r="Q73" s="83"/>
      <c r="R73" s="84">
        <v>2</v>
      </c>
      <c r="S73" s="77"/>
      <c r="T73" s="85" t="s">
        <v>1289</v>
      </c>
    </row>
    <row r="74" spans="1:20" s="73" customFormat="1" x14ac:dyDescent="0.25">
      <c r="A74" s="77" t="s">
        <v>4811</v>
      </c>
      <c r="B74" s="77" t="s">
        <v>4902</v>
      </c>
      <c r="C74" s="78">
        <v>45078</v>
      </c>
      <c r="D74" s="79">
        <v>-38.659999999999997</v>
      </c>
      <c r="E74" s="79">
        <v>-10.51</v>
      </c>
      <c r="F74" s="79">
        <v>-28.15</v>
      </c>
      <c r="G74" s="78">
        <v>45078</v>
      </c>
      <c r="H74" s="77" t="s">
        <v>4830</v>
      </c>
      <c r="I74" s="80">
        <v>1540781</v>
      </c>
      <c r="J74" s="80" t="s">
        <v>1308</v>
      </c>
      <c r="K74" s="80">
        <v>180606</v>
      </c>
      <c r="L74" s="81">
        <v>45082</v>
      </c>
      <c r="M74" s="77" t="s">
        <v>1213</v>
      </c>
      <c r="N74" s="73" t="s">
        <v>1298</v>
      </c>
      <c r="P74" s="82">
        <v>-28.15</v>
      </c>
      <c r="Q74" s="83"/>
      <c r="R74" s="84">
        <v>1</v>
      </c>
      <c r="S74" s="77"/>
      <c r="T74" s="85" t="s">
        <v>1289</v>
      </c>
    </row>
    <row r="75" spans="1:20" s="73" customFormat="1" x14ac:dyDescent="0.25">
      <c r="A75" s="77" t="s">
        <v>4811</v>
      </c>
      <c r="B75" s="77" t="s">
        <v>4902</v>
      </c>
      <c r="C75" s="78">
        <v>45078</v>
      </c>
      <c r="D75" s="79">
        <v>-97.22</v>
      </c>
      <c r="E75" s="79">
        <v>-11.37</v>
      </c>
      <c r="F75" s="79">
        <v>-85.85</v>
      </c>
      <c r="G75" s="78">
        <v>45078</v>
      </c>
      <c r="H75" s="77" t="s">
        <v>4830</v>
      </c>
      <c r="I75" s="80">
        <v>1662422</v>
      </c>
      <c r="J75" s="80" t="s">
        <v>1327</v>
      </c>
      <c r="K75" s="80">
        <v>180606</v>
      </c>
      <c r="L75" s="81">
        <v>45082</v>
      </c>
      <c r="M75" s="77" t="s">
        <v>1213</v>
      </c>
      <c r="N75" s="73" t="s">
        <v>1301</v>
      </c>
      <c r="P75" s="82">
        <v>-85.85</v>
      </c>
      <c r="Q75" s="83"/>
      <c r="R75" s="84">
        <v>1</v>
      </c>
      <c r="S75" s="77"/>
      <c r="T75" s="85" t="s">
        <v>1289</v>
      </c>
    </row>
    <row r="76" spans="1:20" s="73" customFormat="1" x14ac:dyDescent="0.25">
      <c r="A76" s="77" t="s">
        <v>4811</v>
      </c>
      <c r="B76" s="77" t="s">
        <v>4903</v>
      </c>
      <c r="C76" s="78">
        <v>45078</v>
      </c>
      <c r="D76" s="79">
        <v>-38.659999999999997</v>
      </c>
      <c r="E76" s="79">
        <v>-10.51</v>
      </c>
      <c r="F76" s="79">
        <v>-28.15</v>
      </c>
      <c r="G76" s="78">
        <v>45078</v>
      </c>
      <c r="H76" s="77" t="s">
        <v>4831</v>
      </c>
      <c r="I76" s="80">
        <v>1593357</v>
      </c>
      <c r="J76" s="80" t="s">
        <v>1302</v>
      </c>
      <c r="K76" s="80">
        <v>180606</v>
      </c>
      <c r="L76" s="81">
        <v>45082</v>
      </c>
      <c r="M76" s="77" t="s">
        <v>1213</v>
      </c>
      <c r="N76" s="73" t="s">
        <v>1298</v>
      </c>
      <c r="P76" s="82">
        <v>-28.15</v>
      </c>
      <c r="Q76" s="83"/>
      <c r="R76" s="84">
        <v>1</v>
      </c>
      <c r="S76" s="77"/>
      <c r="T76" s="85" t="s">
        <v>1289</v>
      </c>
    </row>
    <row r="77" spans="1:20" s="73" customFormat="1" x14ac:dyDescent="0.25">
      <c r="A77" s="77" t="s">
        <v>4811</v>
      </c>
      <c r="B77" s="77" t="s">
        <v>4904</v>
      </c>
      <c r="C77" s="78">
        <v>45078</v>
      </c>
      <c r="D77" s="79">
        <v>-51.1</v>
      </c>
      <c r="E77" s="79">
        <v>0</v>
      </c>
      <c r="F77" s="79">
        <v>-51.1</v>
      </c>
      <c r="G77" s="78">
        <v>45078</v>
      </c>
      <c r="H77" s="77" t="s">
        <v>4832</v>
      </c>
      <c r="I77" s="80">
        <v>1516592</v>
      </c>
      <c r="J77" s="80" t="s">
        <v>1299</v>
      </c>
      <c r="K77" s="80">
        <v>180606</v>
      </c>
      <c r="L77" s="81">
        <v>45082</v>
      </c>
      <c r="M77" s="77" t="s">
        <v>1213</v>
      </c>
      <c r="N77" s="73" t="s">
        <v>1291</v>
      </c>
      <c r="P77" s="82">
        <v>-25.55</v>
      </c>
      <c r="Q77" s="83"/>
      <c r="R77" s="84">
        <v>2</v>
      </c>
      <c r="S77" s="77"/>
      <c r="T77" s="85" t="s">
        <v>1289</v>
      </c>
    </row>
    <row r="78" spans="1:20" s="73" customFormat="1" x14ac:dyDescent="0.25">
      <c r="A78" s="77" t="s">
        <v>4811</v>
      </c>
      <c r="B78" s="77" t="s">
        <v>4905</v>
      </c>
      <c r="C78" s="78">
        <v>45078</v>
      </c>
      <c r="D78" s="79">
        <v>-38.659999999999997</v>
      </c>
      <c r="E78" s="79">
        <v>-10.51</v>
      </c>
      <c r="F78" s="79">
        <v>-28.15</v>
      </c>
      <c r="G78" s="78">
        <v>45078</v>
      </c>
      <c r="H78" s="77" t="s">
        <v>4833</v>
      </c>
      <c r="I78" s="80">
        <v>1540781</v>
      </c>
      <c r="J78" s="80" t="s">
        <v>1308</v>
      </c>
      <c r="K78" s="80">
        <v>180606</v>
      </c>
      <c r="L78" s="81">
        <v>45082</v>
      </c>
      <c r="M78" s="77" t="s">
        <v>1213</v>
      </c>
      <c r="N78" s="73" t="s">
        <v>1298</v>
      </c>
      <c r="P78" s="82">
        <v>-28.15</v>
      </c>
      <c r="Q78" s="83"/>
      <c r="R78" s="84">
        <v>1</v>
      </c>
      <c r="S78" s="77"/>
      <c r="T78" s="85" t="s">
        <v>1289</v>
      </c>
    </row>
    <row r="79" spans="1:20" s="73" customFormat="1" x14ac:dyDescent="0.25">
      <c r="A79" s="77" t="s">
        <v>4811</v>
      </c>
      <c r="B79" s="77" t="s">
        <v>4905</v>
      </c>
      <c r="C79" s="78">
        <v>45078</v>
      </c>
      <c r="D79" s="79">
        <v>-38.659999999999997</v>
      </c>
      <c r="E79" s="79">
        <v>-10.51</v>
      </c>
      <c r="F79" s="79">
        <v>-28.15</v>
      </c>
      <c r="G79" s="78">
        <v>45078</v>
      </c>
      <c r="H79" s="77" t="s">
        <v>4833</v>
      </c>
      <c r="I79" s="80">
        <v>1540783</v>
      </c>
      <c r="J79" s="80" t="s">
        <v>1317</v>
      </c>
      <c r="K79" s="80">
        <v>180606</v>
      </c>
      <c r="L79" s="81">
        <v>45082</v>
      </c>
      <c r="M79" s="77" t="s">
        <v>1213</v>
      </c>
      <c r="N79" s="73" t="s">
        <v>1298</v>
      </c>
      <c r="P79" s="82">
        <v>-28.15</v>
      </c>
      <c r="Q79" s="83"/>
      <c r="R79" s="84">
        <v>1</v>
      </c>
      <c r="S79" s="77"/>
      <c r="T79" s="85" t="s">
        <v>1289</v>
      </c>
    </row>
    <row r="80" spans="1:20" s="73" customFormat="1" x14ac:dyDescent="0.25">
      <c r="A80" s="77" t="s">
        <v>4811</v>
      </c>
      <c r="B80" s="77" t="s">
        <v>4905</v>
      </c>
      <c r="C80" s="78">
        <v>45078</v>
      </c>
      <c r="D80" s="79">
        <v>-88.35</v>
      </c>
      <c r="E80" s="79">
        <v>-11</v>
      </c>
      <c r="F80" s="79">
        <v>-77.349999999999994</v>
      </c>
      <c r="G80" s="78">
        <v>45078</v>
      </c>
      <c r="H80" s="77" t="s">
        <v>4833</v>
      </c>
      <c r="I80" s="80">
        <v>1662420</v>
      </c>
      <c r="J80" s="80" t="s">
        <v>1318</v>
      </c>
      <c r="K80" s="80">
        <v>180606</v>
      </c>
      <c r="L80" s="81">
        <v>45082</v>
      </c>
      <c r="M80" s="77" t="s">
        <v>1213</v>
      </c>
      <c r="N80" s="73" t="s">
        <v>1301</v>
      </c>
      <c r="P80" s="82">
        <v>-77.349999999999994</v>
      </c>
      <c r="Q80" s="83"/>
      <c r="R80" s="84">
        <v>1</v>
      </c>
      <c r="S80" s="77"/>
      <c r="T80" s="85" t="s">
        <v>1289</v>
      </c>
    </row>
    <row r="81" spans="1:20" s="73" customFormat="1" ht="16.5" customHeight="1" x14ac:dyDescent="0.25">
      <c r="A81" s="77" t="s">
        <v>4811</v>
      </c>
      <c r="B81" s="77" t="s">
        <v>4906</v>
      </c>
      <c r="C81" s="78">
        <v>45078</v>
      </c>
      <c r="D81" s="79">
        <v>-64.47</v>
      </c>
      <c r="E81" s="79">
        <v>0</v>
      </c>
      <c r="F81" s="79">
        <v>-64.47</v>
      </c>
      <c r="G81" s="78">
        <v>45078</v>
      </c>
      <c r="H81" s="77" t="s">
        <v>4834</v>
      </c>
      <c r="I81" s="80">
        <v>1585673</v>
      </c>
      <c r="J81" s="80" t="s">
        <v>1349</v>
      </c>
      <c r="K81" s="80">
        <v>180606</v>
      </c>
      <c r="L81" s="81">
        <v>45082</v>
      </c>
      <c r="M81" s="77" t="s">
        <v>1213</v>
      </c>
      <c r="N81" s="73" t="s">
        <v>1291</v>
      </c>
      <c r="P81" s="82">
        <v>-64.47</v>
      </c>
      <c r="Q81" s="83"/>
      <c r="R81" s="84">
        <v>1</v>
      </c>
      <c r="S81" s="77"/>
      <c r="T81" s="85" t="s">
        <v>1289</v>
      </c>
    </row>
    <row r="82" spans="1:20" s="73" customFormat="1" ht="16.5" customHeight="1" x14ac:dyDescent="0.25">
      <c r="A82" s="77" t="s">
        <v>4811</v>
      </c>
      <c r="B82" s="77" t="s">
        <v>4906</v>
      </c>
      <c r="C82" s="78">
        <v>45078</v>
      </c>
      <c r="D82" s="79">
        <v>-70.62</v>
      </c>
      <c r="E82" s="79"/>
      <c r="F82" s="79">
        <v>-70.62</v>
      </c>
      <c r="G82" s="78">
        <v>45078</v>
      </c>
      <c r="H82" s="77" t="s">
        <v>4834</v>
      </c>
      <c r="I82" s="80">
        <v>1585799</v>
      </c>
      <c r="J82" s="80" t="s">
        <v>1292</v>
      </c>
      <c r="K82" s="80">
        <v>180606</v>
      </c>
      <c r="L82" s="81">
        <v>45082</v>
      </c>
      <c r="M82" s="77" t="s">
        <v>1213</v>
      </c>
      <c r="N82" s="73" t="s">
        <v>1291</v>
      </c>
      <c r="P82" s="82">
        <v>-70.62</v>
      </c>
      <c r="Q82" s="83"/>
      <c r="R82" s="84">
        <v>1</v>
      </c>
      <c r="S82" s="77"/>
      <c r="T82" s="85" t="s">
        <v>1289</v>
      </c>
    </row>
    <row r="83" spans="1:20" s="73" customFormat="1" x14ac:dyDescent="0.25">
      <c r="A83" s="77" t="s">
        <v>4811</v>
      </c>
      <c r="B83" s="77" t="s">
        <v>4907</v>
      </c>
      <c r="C83" s="78">
        <v>45078</v>
      </c>
      <c r="D83" s="79">
        <v>-193.35</v>
      </c>
      <c r="E83" s="79">
        <v>0</v>
      </c>
      <c r="F83" s="79">
        <v>-193.35</v>
      </c>
      <c r="G83" s="78">
        <v>45078</v>
      </c>
      <c r="H83" s="77" t="s">
        <v>4835</v>
      </c>
      <c r="I83" s="62">
        <v>1704887</v>
      </c>
      <c r="J83" s="80" t="s">
        <v>5745</v>
      </c>
      <c r="K83" s="80">
        <v>180606</v>
      </c>
      <c r="L83" s="81">
        <v>45082</v>
      </c>
      <c r="M83" s="77" t="s">
        <v>1213</v>
      </c>
      <c r="N83" s="74" t="s">
        <v>5745</v>
      </c>
      <c r="P83" s="82">
        <v>-27.39</v>
      </c>
      <c r="Q83" s="83"/>
      <c r="R83" s="84">
        <v>7.0591456736035045</v>
      </c>
      <c r="S83" s="77"/>
      <c r="T83" s="86" t="s">
        <v>5746</v>
      </c>
    </row>
    <row r="84" spans="1:20" s="73" customFormat="1" x14ac:dyDescent="0.25">
      <c r="A84" s="77" t="s">
        <v>4811</v>
      </c>
      <c r="B84" s="77" t="s">
        <v>4908</v>
      </c>
      <c r="C84" s="78">
        <v>45078</v>
      </c>
      <c r="D84" s="79">
        <v>-232.08</v>
      </c>
      <c r="E84" s="79">
        <v>0</v>
      </c>
      <c r="F84" s="79">
        <v>-232.08</v>
      </c>
      <c r="G84" s="78">
        <v>45078</v>
      </c>
      <c r="H84" s="77" t="s">
        <v>4836</v>
      </c>
      <c r="I84" s="62">
        <v>1704887</v>
      </c>
      <c r="J84" s="80" t="s">
        <v>5745</v>
      </c>
      <c r="K84" s="80">
        <v>180606</v>
      </c>
      <c r="L84" s="81">
        <v>45082</v>
      </c>
      <c r="M84" s="77" t="s">
        <v>1213</v>
      </c>
      <c r="N84" s="74" t="s">
        <v>5745</v>
      </c>
      <c r="P84" s="82">
        <v>-27.39</v>
      </c>
      <c r="Q84" s="83"/>
      <c r="R84" s="84">
        <v>8.4731653888280398</v>
      </c>
      <c r="S84" s="77"/>
      <c r="T84" s="86" t="s">
        <v>5746</v>
      </c>
    </row>
    <row r="85" spans="1:20" s="73" customFormat="1" x14ac:dyDescent="0.25">
      <c r="A85" s="77" t="s">
        <v>4811</v>
      </c>
      <c r="B85" s="77" t="s">
        <v>4909</v>
      </c>
      <c r="C85" s="78">
        <v>45078</v>
      </c>
      <c r="D85" s="79">
        <v>-38.68</v>
      </c>
      <c r="E85" s="79">
        <v>0</v>
      </c>
      <c r="F85" s="79">
        <v>-38.68</v>
      </c>
      <c r="G85" s="78">
        <v>45078</v>
      </c>
      <c r="H85" s="77" t="s">
        <v>4837</v>
      </c>
      <c r="I85" s="62">
        <v>1704887</v>
      </c>
      <c r="J85" s="80" t="s">
        <v>5745</v>
      </c>
      <c r="K85" s="80">
        <v>180606</v>
      </c>
      <c r="L85" s="81">
        <v>45082</v>
      </c>
      <c r="M85" s="77" t="s">
        <v>1213</v>
      </c>
      <c r="N85" s="74" t="s">
        <v>5745</v>
      </c>
      <c r="P85" s="82">
        <v>-27.39</v>
      </c>
      <c r="Q85" s="83"/>
      <c r="R85" s="84">
        <v>1.4121942314713398</v>
      </c>
      <c r="S85" s="77"/>
      <c r="T85" s="86" t="s">
        <v>5746</v>
      </c>
    </row>
    <row r="86" spans="1:20" s="73" customFormat="1" x14ac:dyDescent="0.25">
      <c r="A86" s="77" t="s">
        <v>4811</v>
      </c>
      <c r="B86" s="77" t="s">
        <v>4910</v>
      </c>
      <c r="C86" s="78">
        <v>45078</v>
      </c>
      <c r="D86" s="79">
        <v>-38.68</v>
      </c>
      <c r="E86" s="79">
        <v>0</v>
      </c>
      <c r="F86" s="79">
        <v>-38.68</v>
      </c>
      <c r="G86" s="78">
        <v>45078</v>
      </c>
      <c r="H86" s="77" t="s">
        <v>4838</v>
      </c>
      <c r="I86" s="62">
        <v>1704887</v>
      </c>
      <c r="J86" s="80" t="s">
        <v>5745</v>
      </c>
      <c r="K86" s="80">
        <v>180606</v>
      </c>
      <c r="L86" s="81">
        <v>45082</v>
      </c>
      <c r="M86" s="77" t="s">
        <v>1213</v>
      </c>
      <c r="N86" s="74" t="s">
        <v>5745</v>
      </c>
      <c r="P86" s="82">
        <v>-27.39</v>
      </c>
      <c r="Q86" s="83"/>
      <c r="R86" s="84">
        <v>1.4121942314713398</v>
      </c>
      <c r="S86" s="77"/>
      <c r="T86" s="86" t="s">
        <v>5746</v>
      </c>
    </row>
    <row r="87" spans="1:20" s="73" customFormat="1" x14ac:dyDescent="0.25">
      <c r="A87" s="77" t="s">
        <v>4811</v>
      </c>
      <c r="B87" s="77" t="s">
        <v>4911</v>
      </c>
      <c r="C87" s="78">
        <v>45078</v>
      </c>
      <c r="D87" s="79">
        <v>-38.68</v>
      </c>
      <c r="E87" s="79">
        <v>0</v>
      </c>
      <c r="F87" s="79">
        <v>-38.68</v>
      </c>
      <c r="G87" s="78">
        <v>45078</v>
      </c>
      <c r="H87" s="77" t="s">
        <v>4839</v>
      </c>
      <c r="I87" s="62">
        <v>1704887</v>
      </c>
      <c r="J87" s="80" t="s">
        <v>5745</v>
      </c>
      <c r="K87" s="80">
        <v>180606</v>
      </c>
      <c r="L87" s="81">
        <v>45082</v>
      </c>
      <c r="M87" s="77" t="s">
        <v>1213</v>
      </c>
      <c r="N87" s="74" t="s">
        <v>5745</v>
      </c>
      <c r="P87" s="82">
        <v>-27.39</v>
      </c>
      <c r="Q87" s="83"/>
      <c r="R87" s="84">
        <v>1.4121942314713398</v>
      </c>
      <c r="S87" s="77"/>
      <c r="T87" s="86" t="s">
        <v>5746</v>
      </c>
    </row>
    <row r="88" spans="1:20" s="73" customFormat="1" x14ac:dyDescent="0.25">
      <c r="A88" s="77" t="s">
        <v>4811</v>
      </c>
      <c r="B88" s="77" t="s">
        <v>4912</v>
      </c>
      <c r="C88" s="78">
        <v>45078</v>
      </c>
      <c r="D88" s="79">
        <v>-154.72</v>
      </c>
      <c r="E88" s="79">
        <v>0</v>
      </c>
      <c r="F88" s="79">
        <v>-154.72</v>
      </c>
      <c r="G88" s="78">
        <v>45078</v>
      </c>
      <c r="H88" s="77" t="s">
        <v>4840</v>
      </c>
      <c r="I88" s="62">
        <v>1704887</v>
      </c>
      <c r="J88" s="80" t="s">
        <v>5745</v>
      </c>
      <c r="K88" s="80">
        <v>180606</v>
      </c>
      <c r="L88" s="81">
        <v>45082</v>
      </c>
      <c r="M88" s="77" t="s">
        <v>1213</v>
      </c>
      <c r="N88" s="74" t="s">
        <v>5745</v>
      </c>
      <c r="P88" s="82">
        <v>-27.39</v>
      </c>
      <c r="Q88" s="83"/>
      <c r="R88" s="84">
        <v>5.6487769258853593</v>
      </c>
      <c r="S88" s="77"/>
      <c r="T88" s="86" t="s">
        <v>5746</v>
      </c>
    </row>
    <row r="89" spans="1:20" s="73" customFormat="1" x14ac:dyDescent="0.25">
      <c r="A89" s="77" t="s">
        <v>4811</v>
      </c>
      <c r="B89" s="77" t="s">
        <v>4913</v>
      </c>
      <c r="C89" s="78">
        <v>45078</v>
      </c>
      <c r="D89" s="79">
        <v>-193.4</v>
      </c>
      <c r="E89" s="79">
        <v>0</v>
      </c>
      <c r="F89" s="79">
        <v>-193.4</v>
      </c>
      <c r="G89" s="78">
        <v>45078</v>
      </c>
      <c r="H89" s="77" t="s">
        <v>4841</v>
      </c>
      <c r="I89" s="62">
        <v>1704887</v>
      </c>
      <c r="J89" s="80" t="s">
        <v>5745</v>
      </c>
      <c r="K89" s="80">
        <v>180606</v>
      </c>
      <c r="L89" s="81">
        <v>45082</v>
      </c>
      <c r="M89" s="77" t="s">
        <v>1213</v>
      </c>
      <c r="N89" s="74" t="s">
        <v>5745</v>
      </c>
      <c r="P89" s="82">
        <v>-27.39</v>
      </c>
      <c r="Q89" s="83"/>
      <c r="R89" s="84">
        <v>7.0609711573566996</v>
      </c>
      <c r="S89" s="77"/>
      <c r="T89" s="86" t="s">
        <v>5746</v>
      </c>
    </row>
    <row r="90" spans="1:20" s="73" customFormat="1" x14ac:dyDescent="0.25">
      <c r="A90" s="77" t="s">
        <v>4842</v>
      </c>
      <c r="B90" s="77" t="s">
        <v>4914</v>
      </c>
      <c r="C90" s="78">
        <v>45080</v>
      </c>
      <c r="D90" s="79">
        <v>-38.68</v>
      </c>
      <c r="E90" s="79">
        <v>0</v>
      </c>
      <c r="F90" s="79">
        <v>-38.68</v>
      </c>
      <c r="G90" s="78">
        <v>45080</v>
      </c>
      <c r="H90" s="77" t="s">
        <v>4843</v>
      </c>
      <c r="I90" s="62">
        <v>1704887</v>
      </c>
      <c r="J90" s="80" t="s">
        <v>5745</v>
      </c>
      <c r="K90" s="80">
        <v>180611</v>
      </c>
      <c r="L90" s="81">
        <v>45083</v>
      </c>
      <c r="M90" s="77" t="s">
        <v>1213</v>
      </c>
      <c r="N90" s="74" t="s">
        <v>5745</v>
      </c>
      <c r="P90" s="82">
        <v>-27.39</v>
      </c>
      <c r="Q90" s="83"/>
      <c r="R90" s="84">
        <v>1.4121942314713398</v>
      </c>
      <c r="S90" s="77"/>
      <c r="T90" s="86" t="s">
        <v>5746</v>
      </c>
    </row>
    <row r="91" spans="1:20" s="73" customFormat="1" x14ac:dyDescent="0.25">
      <c r="A91" s="77" t="s">
        <v>4842</v>
      </c>
      <c r="B91" s="77" t="s">
        <v>4915</v>
      </c>
      <c r="C91" s="78">
        <v>45080</v>
      </c>
      <c r="D91" s="79">
        <v>-38.68</v>
      </c>
      <c r="E91" s="79">
        <v>0</v>
      </c>
      <c r="F91" s="79">
        <v>-38.68</v>
      </c>
      <c r="G91" s="78">
        <v>45080</v>
      </c>
      <c r="H91" s="77" t="s">
        <v>4844</v>
      </c>
      <c r="I91" s="62">
        <v>1704887</v>
      </c>
      <c r="J91" s="80" t="s">
        <v>5745</v>
      </c>
      <c r="K91" s="80">
        <v>180611</v>
      </c>
      <c r="L91" s="81">
        <v>45083</v>
      </c>
      <c r="M91" s="77" t="s">
        <v>1213</v>
      </c>
      <c r="N91" s="74" t="s">
        <v>5745</v>
      </c>
      <c r="P91" s="82">
        <v>-27.39</v>
      </c>
      <c r="Q91" s="83"/>
      <c r="R91" s="84">
        <v>1.4121942314713398</v>
      </c>
      <c r="S91" s="77"/>
      <c r="T91" s="86" t="s">
        <v>5746</v>
      </c>
    </row>
    <row r="92" spans="1:20" s="73" customFormat="1" x14ac:dyDescent="0.25">
      <c r="A92" s="77" t="s">
        <v>4842</v>
      </c>
      <c r="B92" s="77" t="s">
        <v>4916</v>
      </c>
      <c r="C92" s="78">
        <v>45081</v>
      </c>
      <c r="D92" s="79">
        <v>-38.68</v>
      </c>
      <c r="E92" s="79">
        <v>0</v>
      </c>
      <c r="F92" s="79">
        <v>-38.68</v>
      </c>
      <c r="G92" s="78">
        <v>45081</v>
      </c>
      <c r="H92" s="77" t="s">
        <v>4845</v>
      </c>
      <c r="I92" s="62">
        <v>1704887</v>
      </c>
      <c r="J92" s="80" t="s">
        <v>5745</v>
      </c>
      <c r="K92" s="80">
        <v>180611</v>
      </c>
      <c r="L92" s="81">
        <v>45083</v>
      </c>
      <c r="M92" s="77" t="s">
        <v>1213</v>
      </c>
      <c r="N92" s="74" t="s">
        <v>5745</v>
      </c>
      <c r="P92" s="82">
        <v>-27.39</v>
      </c>
      <c r="Q92" s="83"/>
      <c r="R92" s="84">
        <v>1.4121942314713398</v>
      </c>
      <c r="S92" s="77"/>
      <c r="T92" s="86" t="s">
        <v>5746</v>
      </c>
    </row>
    <row r="93" spans="1:20" s="73" customFormat="1" x14ac:dyDescent="0.25">
      <c r="A93" s="77" t="s">
        <v>4842</v>
      </c>
      <c r="B93" s="77" t="s">
        <v>4917</v>
      </c>
      <c r="C93" s="78">
        <v>45079</v>
      </c>
      <c r="D93" s="79">
        <v>-38.700000000000003</v>
      </c>
      <c r="E93" s="79">
        <v>0</v>
      </c>
      <c r="F93" s="79">
        <v>-38.700000000000003</v>
      </c>
      <c r="G93" s="78">
        <v>45079</v>
      </c>
      <c r="H93" s="77" t="s">
        <v>4846</v>
      </c>
      <c r="I93" s="62">
        <v>1704887</v>
      </c>
      <c r="J93" s="80" t="s">
        <v>5745</v>
      </c>
      <c r="K93" s="80">
        <v>180611</v>
      </c>
      <c r="L93" s="81">
        <v>45083</v>
      </c>
      <c r="M93" s="77" t="s">
        <v>1213</v>
      </c>
      <c r="N93" s="74" t="s">
        <v>5745</v>
      </c>
      <c r="P93" s="82">
        <v>-27.39</v>
      </c>
      <c r="Q93" s="83"/>
      <c r="R93" s="84">
        <v>1.4129244249726178</v>
      </c>
      <c r="S93" s="77"/>
      <c r="T93" s="86" t="s">
        <v>5746</v>
      </c>
    </row>
    <row r="94" spans="1:20" s="73" customFormat="1" x14ac:dyDescent="0.25">
      <c r="A94" s="77" t="s">
        <v>4842</v>
      </c>
      <c r="B94" s="77" t="s">
        <v>4918</v>
      </c>
      <c r="C94" s="78">
        <v>45079</v>
      </c>
      <c r="D94" s="79">
        <v>-38.67</v>
      </c>
      <c r="E94" s="79">
        <v>0</v>
      </c>
      <c r="F94" s="79">
        <v>-38.67</v>
      </c>
      <c r="G94" s="78">
        <v>45079</v>
      </c>
      <c r="H94" s="77" t="s">
        <v>4847</v>
      </c>
      <c r="I94" s="62">
        <v>1704887</v>
      </c>
      <c r="J94" s="80" t="s">
        <v>5745</v>
      </c>
      <c r="K94" s="80">
        <v>180611</v>
      </c>
      <c r="L94" s="81">
        <v>45083</v>
      </c>
      <c r="M94" s="77" t="s">
        <v>1213</v>
      </c>
      <c r="N94" s="74" t="s">
        <v>5745</v>
      </c>
      <c r="P94" s="82">
        <v>-27.39</v>
      </c>
      <c r="Q94" s="83"/>
      <c r="R94" s="84">
        <v>1.411829134720701</v>
      </c>
      <c r="S94" s="77"/>
      <c r="T94" s="86" t="s">
        <v>5746</v>
      </c>
    </row>
    <row r="95" spans="1:20" s="73" customFormat="1" x14ac:dyDescent="0.25">
      <c r="A95" s="77" t="s">
        <v>4842</v>
      </c>
      <c r="B95" s="77" t="s">
        <v>4919</v>
      </c>
      <c r="C95" s="78">
        <v>45081</v>
      </c>
      <c r="D95" s="79">
        <v>-38.67</v>
      </c>
      <c r="E95" s="79">
        <v>0</v>
      </c>
      <c r="F95" s="79">
        <v>-38.67</v>
      </c>
      <c r="G95" s="78">
        <v>45081</v>
      </c>
      <c r="H95" s="77" t="s">
        <v>4848</v>
      </c>
      <c r="I95" s="62">
        <v>1704887</v>
      </c>
      <c r="J95" s="80" t="s">
        <v>5745</v>
      </c>
      <c r="K95" s="80">
        <v>180611</v>
      </c>
      <c r="L95" s="81">
        <v>45083</v>
      </c>
      <c r="M95" s="77" t="s">
        <v>1213</v>
      </c>
      <c r="N95" s="74" t="s">
        <v>5745</v>
      </c>
      <c r="P95" s="82">
        <v>-27.39</v>
      </c>
      <c r="Q95" s="83"/>
      <c r="R95" s="84">
        <v>1.411829134720701</v>
      </c>
      <c r="S95" s="77"/>
      <c r="T95" s="86" t="s">
        <v>5746</v>
      </c>
    </row>
    <row r="96" spans="1:20" s="73" customFormat="1" x14ac:dyDescent="0.25">
      <c r="A96" s="77" t="s">
        <v>4842</v>
      </c>
      <c r="B96" s="77" t="s">
        <v>4920</v>
      </c>
      <c r="C96" s="78">
        <v>45081</v>
      </c>
      <c r="D96" s="79">
        <v>-38.67</v>
      </c>
      <c r="E96" s="79">
        <v>0</v>
      </c>
      <c r="F96" s="79">
        <v>-38.67</v>
      </c>
      <c r="G96" s="78">
        <v>45081</v>
      </c>
      <c r="H96" s="77" t="s">
        <v>4849</v>
      </c>
      <c r="I96" s="62">
        <v>1704887</v>
      </c>
      <c r="J96" s="80" t="s">
        <v>5745</v>
      </c>
      <c r="K96" s="80">
        <v>180611</v>
      </c>
      <c r="L96" s="81">
        <v>45083</v>
      </c>
      <c r="M96" s="77" t="s">
        <v>1213</v>
      </c>
      <c r="N96" s="74" t="s">
        <v>5745</v>
      </c>
      <c r="P96" s="82">
        <v>-27.39</v>
      </c>
      <c r="Q96" s="83"/>
      <c r="R96" s="84">
        <v>1.411829134720701</v>
      </c>
      <c r="S96" s="77"/>
      <c r="T96" s="86" t="s">
        <v>5746</v>
      </c>
    </row>
    <row r="97" spans="1:20" s="73" customFormat="1" x14ac:dyDescent="0.25">
      <c r="A97" s="77" t="s">
        <v>4842</v>
      </c>
      <c r="B97" s="77" t="s">
        <v>4921</v>
      </c>
      <c r="C97" s="78">
        <v>45080</v>
      </c>
      <c r="D97" s="79">
        <v>-38.67</v>
      </c>
      <c r="E97" s="79">
        <v>0</v>
      </c>
      <c r="F97" s="79">
        <v>-38.67</v>
      </c>
      <c r="G97" s="78">
        <v>45080</v>
      </c>
      <c r="H97" s="77" t="s">
        <v>4850</v>
      </c>
      <c r="I97" s="62">
        <v>1704887</v>
      </c>
      <c r="J97" s="80" t="s">
        <v>5745</v>
      </c>
      <c r="K97" s="80">
        <v>180611</v>
      </c>
      <c r="L97" s="81">
        <v>45083</v>
      </c>
      <c r="M97" s="77" t="s">
        <v>1213</v>
      </c>
      <c r="N97" s="74" t="s">
        <v>5745</v>
      </c>
      <c r="P97" s="82">
        <v>-27.39</v>
      </c>
      <c r="Q97" s="83"/>
      <c r="R97" s="84">
        <v>1.411829134720701</v>
      </c>
      <c r="S97" s="77"/>
      <c r="T97" s="86" t="s">
        <v>5746</v>
      </c>
    </row>
    <row r="98" spans="1:20" s="73" customFormat="1" x14ac:dyDescent="0.25">
      <c r="A98" s="77" t="s">
        <v>4842</v>
      </c>
      <c r="B98" s="77" t="s">
        <v>4922</v>
      </c>
      <c r="C98" s="78">
        <v>45079</v>
      </c>
      <c r="D98" s="79">
        <v>-38.67</v>
      </c>
      <c r="E98" s="79">
        <v>0</v>
      </c>
      <c r="F98" s="79">
        <v>-38.67</v>
      </c>
      <c r="G98" s="78">
        <v>45079</v>
      </c>
      <c r="H98" s="77" t="s">
        <v>4851</v>
      </c>
      <c r="I98" s="62">
        <v>1704887</v>
      </c>
      <c r="J98" s="80" t="s">
        <v>5745</v>
      </c>
      <c r="K98" s="80">
        <v>180611</v>
      </c>
      <c r="L98" s="81">
        <v>45083</v>
      </c>
      <c r="M98" s="77" t="s">
        <v>1213</v>
      </c>
      <c r="N98" s="74" t="s">
        <v>5745</v>
      </c>
      <c r="P98" s="82">
        <v>-27.39</v>
      </c>
      <c r="Q98" s="83"/>
      <c r="R98" s="84">
        <v>1.411829134720701</v>
      </c>
      <c r="S98" s="77"/>
      <c r="T98" s="86" t="s">
        <v>5746</v>
      </c>
    </row>
    <row r="99" spans="1:20" s="73" customFormat="1" x14ac:dyDescent="0.25">
      <c r="A99" s="77" t="s">
        <v>4842</v>
      </c>
      <c r="B99" s="77" t="s">
        <v>4923</v>
      </c>
      <c r="C99" s="78">
        <v>45079</v>
      </c>
      <c r="D99" s="79">
        <v>-38.67</v>
      </c>
      <c r="E99" s="79">
        <v>0</v>
      </c>
      <c r="F99" s="79">
        <v>-38.67</v>
      </c>
      <c r="G99" s="78">
        <v>45079</v>
      </c>
      <c r="H99" s="77" t="s">
        <v>4852</v>
      </c>
      <c r="I99" s="62">
        <v>1704887</v>
      </c>
      <c r="J99" s="80" t="s">
        <v>5745</v>
      </c>
      <c r="K99" s="80">
        <v>180611</v>
      </c>
      <c r="L99" s="81">
        <v>45083</v>
      </c>
      <c r="M99" s="77" t="s">
        <v>1213</v>
      </c>
      <c r="N99" s="74" t="s">
        <v>5745</v>
      </c>
      <c r="P99" s="82">
        <v>-27.39</v>
      </c>
      <c r="Q99" s="83"/>
      <c r="R99" s="84">
        <v>1.411829134720701</v>
      </c>
      <c r="S99" s="77"/>
      <c r="T99" s="86" t="s">
        <v>5746</v>
      </c>
    </row>
    <row r="100" spans="1:20" s="73" customFormat="1" x14ac:dyDescent="0.25">
      <c r="A100" s="77" t="s">
        <v>4842</v>
      </c>
      <c r="B100" s="77" t="s">
        <v>4924</v>
      </c>
      <c r="C100" s="78">
        <v>45081</v>
      </c>
      <c r="D100" s="79">
        <v>-38.67</v>
      </c>
      <c r="E100" s="79">
        <v>0</v>
      </c>
      <c r="F100" s="79">
        <v>-38.67</v>
      </c>
      <c r="G100" s="78">
        <v>45081</v>
      </c>
      <c r="H100" s="77" t="s">
        <v>4853</v>
      </c>
      <c r="I100" s="62">
        <v>1704887</v>
      </c>
      <c r="J100" s="80" t="s">
        <v>5745</v>
      </c>
      <c r="K100" s="80">
        <v>180611</v>
      </c>
      <c r="L100" s="81">
        <v>45083</v>
      </c>
      <c r="M100" s="77" t="s">
        <v>1213</v>
      </c>
      <c r="N100" s="74" t="s">
        <v>5745</v>
      </c>
      <c r="P100" s="82">
        <v>-27.39</v>
      </c>
      <c r="Q100" s="83"/>
      <c r="R100" s="84">
        <v>1.411829134720701</v>
      </c>
      <c r="S100" s="77"/>
      <c r="T100" s="86" t="s">
        <v>5746</v>
      </c>
    </row>
    <row r="101" spans="1:20" s="73" customFormat="1" x14ac:dyDescent="0.25">
      <c r="A101" s="77" t="s">
        <v>4842</v>
      </c>
      <c r="B101" s="77" t="s">
        <v>4925</v>
      </c>
      <c r="C101" s="78">
        <v>45080</v>
      </c>
      <c r="D101" s="79">
        <v>-38.68</v>
      </c>
      <c r="E101" s="79">
        <v>0</v>
      </c>
      <c r="F101" s="79">
        <v>-38.68</v>
      </c>
      <c r="G101" s="78">
        <v>45080</v>
      </c>
      <c r="H101" s="77" t="s">
        <v>4854</v>
      </c>
      <c r="I101" s="62">
        <v>1704887</v>
      </c>
      <c r="J101" s="80" t="s">
        <v>5745</v>
      </c>
      <c r="K101" s="80">
        <v>180611</v>
      </c>
      <c r="L101" s="81">
        <v>45083</v>
      </c>
      <c r="M101" s="77" t="s">
        <v>1213</v>
      </c>
      <c r="N101" s="74" t="s">
        <v>5745</v>
      </c>
      <c r="P101" s="82">
        <v>-27.39</v>
      </c>
      <c r="Q101" s="83"/>
      <c r="R101" s="84">
        <v>1.4121942314713398</v>
      </c>
      <c r="S101" s="77"/>
      <c r="T101" s="86" t="s">
        <v>5746</v>
      </c>
    </row>
    <row r="102" spans="1:20" s="73" customFormat="1" x14ac:dyDescent="0.25">
      <c r="A102" s="77" t="s">
        <v>4842</v>
      </c>
      <c r="B102" s="77" t="s">
        <v>4926</v>
      </c>
      <c r="C102" s="78">
        <v>45079</v>
      </c>
      <c r="D102" s="79">
        <v>-77.34</v>
      </c>
      <c r="E102" s="79">
        <v>0</v>
      </c>
      <c r="F102" s="79">
        <v>-77.34</v>
      </c>
      <c r="G102" s="78">
        <v>45079</v>
      </c>
      <c r="H102" s="77" t="s">
        <v>4855</v>
      </c>
      <c r="I102" s="62">
        <v>1704887</v>
      </c>
      <c r="J102" s="80" t="s">
        <v>5745</v>
      </c>
      <c r="K102" s="80">
        <v>180611</v>
      </c>
      <c r="L102" s="81">
        <v>45083</v>
      </c>
      <c r="M102" s="77" t="s">
        <v>1213</v>
      </c>
      <c r="N102" s="74" t="s">
        <v>5745</v>
      </c>
      <c r="P102" s="82">
        <v>-27.39</v>
      </c>
      <c r="Q102" s="83"/>
      <c r="R102" s="84">
        <v>2.8236582694414021</v>
      </c>
      <c r="S102" s="77"/>
      <c r="T102" s="86" t="s">
        <v>5746</v>
      </c>
    </row>
    <row r="103" spans="1:20" s="73" customFormat="1" x14ac:dyDescent="0.25">
      <c r="A103" s="77" t="s">
        <v>4842</v>
      </c>
      <c r="B103" s="77" t="s">
        <v>4927</v>
      </c>
      <c r="C103" s="78">
        <v>45080</v>
      </c>
      <c r="D103" s="79">
        <v>-70.62</v>
      </c>
      <c r="E103" s="79">
        <v>0</v>
      </c>
      <c r="F103" s="79">
        <v>-70.62</v>
      </c>
      <c r="G103" s="78">
        <v>45080</v>
      </c>
      <c r="H103" s="77" t="s">
        <v>4856</v>
      </c>
      <c r="I103" s="80">
        <v>1585798</v>
      </c>
      <c r="J103" s="80" t="s">
        <v>1319</v>
      </c>
      <c r="K103" s="80">
        <v>180611</v>
      </c>
      <c r="L103" s="81">
        <v>45083</v>
      </c>
      <c r="M103" s="77" t="s">
        <v>1213</v>
      </c>
      <c r="N103" s="73" t="s">
        <v>1291</v>
      </c>
      <c r="P103" s="82">
        <v>-70.62</v>
      </c>
      <c r="Q103" s="83"/>
      <c r="R103" s="84">
        <v>1</v>
      </c>
      <c r="S103" s="77"/>
      <c r="T103" s="85" t="s">
        <v>1289</v>
      </c>
    </row>
    <row r="104" spans="1:20" s="73" customFormat="1" x14ac:dyDescent="0.25">
      <c r="A104" s="77" t="s">
        <v>4842</v>
      </c>
      <c r="B104" s="77" t="s">
        <v>4929</v>
      </c>
      <c r="C104" s="78">
        <v>45081</v>
      </c>
      <c r="D104" s="79">
        <v>-38.67</v>
      </c>
      <c r="E104" s="79">
        <v>0</v>
      </c>
      <c r="F104" s="79">
        <v>-38.67</v>
      </c>
      <c r="G104" s="78">
        <v>45081</v>
      </c>
      <c r="H104" s="77" t="s">
        <v>4857</v>
      </c>
      <c r="I104" s="62">
        <v>1704887</v>
      </c>
      <c r="J104" s="80" t="s">
        <v>5745</v>
      </c>
      <c r="K104" s="80">
        <v>180611</v>
      </c>
      <c r="L104" s="81">
        <v>45083</v>
      </c>
      <c r="M104" s="77" t="s">
        <v>1213</v>
      </c>
      <c r="N104" s="74" t="s">
        <v>5745</v>
      </c>
      <c r="P104" s="82">
        <v>-27.39</v>
      </c>
      <c r="Q104" s="83"/>
      <c r="R104" s="84">
        <v>1.411829134720701</v>
      </c>
      <c r="S104" s="77"/>
      <c r="T104" s="86" t="s">
        <v>5746</v>
      </c>
    </row>
    <row r="105" spans="1:20" s="73" customFormat="1" x14ac:dyDescent="0.25">
      <c r="A105" s="77" t="s">
        <v>4842</v>
      </c>
      <c r="B105" s="77" t="s">
        <v>4928</v>
      </c>
      <c r="C105" s="78">
        <v>45081</v>
      </c>
      <c r="D105" s="79">
        <v>-38.700000000000003</v>
      </c>
      <c r="E105" s="79">
        <v>0</v>
      </c>
      <c r="F105" s="79">
        <v>-38.700000000000003</v>
      </c>
      <c r="G105" s="78">
        <v>45081</v>
      </c>
      <c r="H105" s="77" t="s">
        <v>4858</v>
      </c>
      <c r="I105" s="62">
        <v>1704887</v>
      </c>
      <c r="J105" s="80" t="s">
        <v>5745</v>
      </c>
      <c r="K105" s="80">
        <v>180611</v>
      </c>
      <c r="L105" s="81">
        <v>45083</v>
      </c>
      <c r="M105" s="77" t="s">
        <v>1213</v>
      </c>
      <c r="N105" s="74" t="s">
        <v>5745</v>
      </c>
      <c r="P105" s="82">
        <v>-27.39</v>
      </c>
      <c r="Q105" s="83"/>
      <c r="R105" s="84">
        <v>1.4129244249726178</v>
      </c>
      <c r="S105" s="77"/>
      <c r="T105" s="86" t="s">
        <v>5746</v>
      </c>
    </row>
    <row r="106" spans="1:20" s="73" customFormat="1" x14ac:dyDescent="0.25">
      <c r="A106" s="77" t="s">
        <v>4842</v>
      </c>
      <c r="B106" s="77" t="s">
        <v>4930</v>
      </c>
      <c r="C106" s="78">
        <v>45080</v>
      </c>
      <c r="D106" s="79">
        <v>-38.67</v>
      </c>
      <c r="E106" s="79">
        <v>0</v>
      </c>
      <c r="F106" s="79">
        <v>-38.67</v>
      </c>
      <c r="G106" s="78">
        <v>45080</v>
      </c>
      <c r="H106" s="77" t="s">
        <v>4859</v>
      </c>
      <c r="I106" s="62">
        <v>1704887</v>
      </c>
      <c r="J106" s="80" t="s">
        <v>5745</v>
      </c>
      <c r="K106" s="80">
        <v>180611</v>
      </c>
      <c r="L106" s="81">
        <v>45083</v>
      </c>
      <c r="M106" s="77" t="s">
        <v>1213</v>
      </c>
      <c r="N106" s="74" t="s">
        <v>5745</v>
      </c>
      <c r="P106" s="82">
        <v>-27.39</v>
      </c>
      <c r="Q106" s="83"/>
      <c r="R106" s="84">
        <v>1.411829134720701</v>
      </c>
      <c r="S106" s="77"/>
      <c r="T106" s="86" t="s">
        <v>5746</v>
      </c>
    </row>
    <row r="107" spans="1:20" s="73" customFormat="1" x14ac:dyDescent="0.25">
      <c r="A107" s="77" t="s">
        <v>4842</v>
      </c>
      <c r="B107" s="77" t="s">
        <v>4931</v>
      </c>
      <c r="C107" s="78">
        <v>45079</v>
      </c>
      <c r="D107" s="79">
        <v>-39</v>
      </c>
      <c r="E107" s="79">
        <v>0</v>
      </c>
      <c r="F107" s="79">
        <v>-39</v>
      </c>
      <c r="G107" s="78">
        <v>45079</v>
      </c>
      <c r="H107" s="77" t="s">
        <v>4860</v>
      </c>
      <c r="I107" s="80">
        <v>1529947</v>
      </c>
      <c r="J107" s="80" t="s">
        <v>1294</v>
      </c>
      <c r="K107" s="80">
        <v>180611</v>
      </c>
      <c r="L107" s="81">
        <v>45083</v>
      </c>
      <c r="M107" s="77" t="s">
        <v>1213</v>
      </c>
      <c r="N107" s="73" t="s">
        <v>1291</v>
      </c>
      <c r="P107" s="82">
        <v>-39</v>
      </c>
      <c r="Q107" s="83"/>
      <c r="R107" s="84">
        <v>1</v>
      </c>
      <c r="S107" s="77"/>
      <c r="T107" s="85" t="s">
        <v>1289</v>
      </c>
    </row>
    <row r="108" spans="1:20" s="73" customFormat="1" x14ac:dyDescent="0.25">
      <c r="A108" s="77" t="s">
        <v>4842</v>
      </c>
      <c r="B108" s="77" t="s">
        <v>4932</v>
      </c>
      <c r="C108" s="78">
        <v>45080</v>
      </c>
      <c r="D108" s="79">
        <v>-38.700000000000003</v>
      </c>
      <c r="E108" s="79">
        <v>0</v>
      </c>
      <c r="F108" s="79">
        <v>-38.700000000000003</v>
      </c>
      <c r="G108" s="78">
        <v>45080</v>
      </c>
      <c r="H108" s="77" t="s">
        <v>4861</v>
      </c>
      <c r="I108" s="62">
        <v>1704887</v>
      </c>
      <c r="J108" s="80" t="s">
        <v>5745</v>
      </c>
      <c r="K108" s="80">
        <v>180611</v>
      </c>
      <c r="L108" s="81">
        <v>45083</v>
      </c>
      <c r="M108" s="77" t="s">
        <v>1213</v>
      </c>
      <c r="N108" s="74" t="s">
        <v>5745</v>
      </c>
      <c r="P108" s="82">
        <v>-27.39</v>
      </c>
      <c r="Q108" s="83"/>
      <c r="R108" s="84">
        <v>1.4129244249726178</v>
      </c>
      <c r="S108" s="77"/>
      <c r="T108" s="86" t="s">
        <v>5746</v>
      </c>
    </row>
    <row r="109" spans="1:20" s="73" customFormat="1" x14ac:dyDescent="0.25">
      <c r="A109" s="77" t="s">
        <v>4842</v>
      </c>
      <c r="B109" s="77" t="s">
        <v>4933</v>
      </c>
      <c r="C109" s="78">
        <v>45080</v>
      </c>
      <c r="D109" s="79">
        <v>-78</v>
      </c>
      <c r="E109" s="79">
        <v>0</v>
      </c>
      <c r="F109" s="79">
        <v>-78</v>
      </c>
      <c r="G109" s="78">
        <v>45080</v>
      </c>
      <c r="H109" s="77" t="s">
        <v>4862</v>
      </c>
      <c r="I109" s="80">
        <v>1529946</v>
      </c>
      <c r="J109" s="80" t="s">
        <v>1306</v>
      </c>
      <c r="K109" s="80">
        <v>180611</v>
      </c>
      <c r="L109" s="81">
        <v>45083</v>
      </c>
      <c r="M109" s="77" t="s">
        <v>1213</v>
      </c>
      <c r="N109" s="73" t="s">
        <v>1291</v>
      </c>
      <c r="P109" s="82">
        <v>-39</v>
      </c>
      <c r="Q109" s="83"/>
      <c r="R109" s="84">
        <v>2</v>
      </c>
      <c r="S109" s="77"/>
      <c r="T109" s="85" t="s">
        <v>1289</v>
      </c>
    </row>
    <row r="110" spans="1:20" s="73" customFormat="1" x14ac:dyDescent="0.25">
      <c r="A110" s="77" t="s">
        <v>4842</v>
      </c>
      <c r="B110" s="77" t="s">
        <v>4934</v>
      </c>
      <c r="C110" s="78">
        <v>45081</v>
      </c>
      <c r="D110" s="79">
        <v>-38.67</v>
      </c>
      <c r="E110" s="79">
        <v>0</v>
      </c>
      <c r="F110" s="79">
        <v>-38.67</v>
      </c>
      <c r="G110" s="78">
        <v>45081</v>
      </c>
      <c r="H110" s="77" t="s">
        <v>4863</v>
      </c>
      <c r="I110" s="62">
        <v>1704887</v>
      </c>
      <c r="J110" s="80" t="s">
        <v>5745</v>
      </c>
      <c r="K110" s="80">
        <v>180611</v>
      </c>
      <c r="L110" s="81">
        <v>45083</v>
      </c>
      <c r="M110" s="77" t="s">
        <v>1213</v>
      </c>
      <c r="N110" s="74" t="s">
        <v>5745</v>
      </c>
      <c r="P110" s="82">
        <v>-27.39</v>
      </c>
      <c r="Q110" s="83"/>
      <c r="R110" s="84">
        <v>1.411829134720701</v>
      </c>
      <c r="S110" s="77"/>
      <c r="T110" s="86" t="s">
        <v>5746</v>
      </c>
    </row>
    <row r="111" spans="1:20" s="73" customFormat="1" x14ac:dyDescent="0.25">
      <c r="A111" s="77" t="s">
        <v>4842</v>
      </c>
      <c r="B111" s="77" t="s">
        <v>4935</v>
      </c>
      <c r="C111" s="78">
        <v>45080</v>
      </c>
      <c r="D111" s="79">
        <v>-38.67</v>
      </c>
      <c r="E111" s="79">
        <v>0</v>
      </c>
      <c r="F111" s="79">
        <v>-38.67</v>
      </c>
      <c r="G111" s="78">
        <v>45080</v>
      </c>
      <c r="H111" s="77" t="s">
        <v>4864</v>
      </c>
      <c r="I111" s="62">
        <v>1704887</v>
      </c>
      <c r="J111" s="80" t="s">
        <v>5745</v>
      </c>
      <c r="K111" s="80">
        <v>180611</v>
      </c>
      <c r="L111" s="81">
        <v>45083</v>
      </c>
      <c r="M111" s="77" t="s">
        <v>1213</v>
      </c>
      <c r="N111" s="74" t="s">
        <v>5745</v>
      </c>
      <c r="P111" s="82">
        <v>-27.39</v>
      </c>
      <c r="Q111" s="83"/>
      <c r="R111" s="84">
        <v>1.411829134720701</v>
      </c>
      <c r="S111" s="77"/>
      <c r="T111" s="86" t="s">
        <v>5746</v>
      </c>
    </row>
    <row r="112" spans="1:20" s="73" customFormat="1" x14ac:dyDescent="0.25">
      <c r="A112" s="77" t="s">
        <v>4842</v>
      </c>
      <c r="B112" s="77" t="s">
        <v>4936</v>
      </c>
      <c r="C112" s="78">
        <v>45079</v>
      </c>
      <c r="D112" s="79">
        <v>-38.67</v>
      </c>
      <c r="E112" s="79">
        <v>0</v>
      </c>
      <c r="F112" s="79">
        <v>-38.67</v>
      </c>
      <c r="G112" s="78">
        <v>45079</v>
      </c>
      <c r="H112" s="77" t="s">
        <v>4865</v>
      </c>
      <c r="I112" s="62">
        <v>1704887</v>
      </c>
      <c r="J112" s="80" t="s">
        <v>5745</v>
      </c>
      <c r="K112" s="80">
        <v>180611</v>
      </c>
      <c r="L112" s="81">
        <v>45083</v>
      </c>
      <c r="M112" s="77" t="s">
        <v>1213</v>
      </c>
      <c r="N112" s="74" t="s">
        <v>5745</v>
      </c>
      <c r="P112" s="82">
        <v>-27.39</v>
      </c>
      <c r="Q112" s="83"/>
      <c r="R112" s="84">
        <v>1.411829134720701</v>
      </c>
      <c r="S112" s="77"/>
      <c r="T112" s="86" t="s">
        <v>5746</v>
      </c>
    </row>
    <row r="113" spans="1:20" s="73" customFormat="1" x14ac:dyDescent="0.25">
      <c r="A113" s="77" t="s">
        <v>4842</v>
      </c>
      <c r="B113" s="77" t="s">
        <v>4937</v>
      </c>
      <c r="C113" s="78">
        <v>45081</v>
      </c>
      <c r="D113" s="79">
        <v>-38.67</v>
      </c>
      <c r="E113" s="79">
        <v>0</v>
      </c>
      <c r="F113" s="79">
        <v>-38.67</v>
      </c>
      <c r="G113" s="78">
        <v>45081</v>
      </c>
      <c r="H113" s="77" t="s">
        <v>4866</v>
      </c>
      <c r="I113" s="62">
        <v>1704887</v>
      </c>
      <c r="J113" s="80" t="s">
        <v>5745</v>
      </c>
      <c r="K113" s="80">
        <v>180611</v>
      </c>
      <c r="L113" s="81">
        <v>45083</v>
      </c>
      <c r="M113" s="77" t="s">
        <v>1213</v>
      </c>
      <c r="N113" s="74" t="s">
        <v>5745</v>
      </c>
      <c r="P113" s="82">
        <v>-27.39</v>
      </c>
      <c r="Q113" s="83"/>
      <c r="R113" s="84">
        <v>1.411829134720701</v>
      </c>
      <c r="S113" s="77"/>
      <c r="T113" s="86" t="s">
        <v>5746</v>
      </c>
    </row>
    <row r="114" spans="1:20" s="73" customFormat="1" x14ac:dyDescent="0.25">
      <c r="A114" s="77" t="s">
        <v>4842</v>
      </c>
      <c r="B114" s="77" t="s">
        <v>4938</v>
      </c>
      <c r="C114" s="78">
        <v>45080</v>
      </c>
      <c r="D114" s="79">
        <v>-38.67</v>
      </c>
      <c r="E114" s="79">
        <v>0</v>
      </c>
      <c r="F114" s="79">
        <v>-38.67</v>
      </c>
      <c r="G114" s="78">
        <v>45080</v>
      </c>
      <c r="H114" s="77" t="s">
        <v>4867</v>
      </c>
      <c r="I114" s="62">
        <v>1704887</v>
      </c>
      <c r="J114" s="80" t="s">
        <v>5745</v>
      </c>
      <c r="K114" s="80">
        <v>180611</v>
      </c>
      <c r="L114" s="81">
        <v>45083</v>
      </c>
      <c r="M114" s="77" t="s">
        <v>1213</v>
      </c>
      <c r="N114" s="74" t="s">
        <v>5745</v>
      </c>
      <c r="P114" s="82">
        <v>-27.39</v>
      </c>
      <c r="Q114" s="83"/>
      <c r="R114" s="84">
        <v>1.411829134720701</v>
      </c>
      <c r="S114" s="77"/>
      <c r="T114" s="86" t="s">
        <v>5746</v>
      </c>
    </row>
    <row r="115" spans="1:20" s="73" customFormat="1" x14ac:dyDescent="0.25">
      <c r="A115" s="77" t="s">
        <v>4842</v>
      </c>
      <c r="B115" s="77" t="s">
        <v>4939</v>
      </c>
      <c r="C115" s="78">
        <v>45080</v>
      </c>
      <c r="D115" s="79">
        <v>-38.67</v>
      </c>
      <c r="E115" s="79">
        <v>0</v>
      </c>
      <c r="F115" s="79">
        <v>-38.67</v>
      </c>
      <c r="G115" s="78">
        <v>45080</v>
      </c>
      <c r="H115" s="77" t="s">
        <v>4868</v>
      </c>
      <c r="I115" s="62">
        <v>1704887</v>
      </c>
      <c r="J115" s="80" t="s">
        <v>5745</v>
      </c>
      <c r="K115" s="80">
        <v>180611</v>
      </c>
      <c r="L115" s="81">
        <v>45083</v>
      </c>
      <c r="M115" s="77" t="s">
        <v>1213</v>
      </c>
      <c r="N115" s="74" t="s">
        <v>5745</v>
      </c>
      <c r="P115" s="82">
        <v>-27.39</v>
      </c>
      <c r="Q115" s="83"/>
      <c r="R115" s="84">
        <v>1.411829134720701</v>
      </c>
      <c r="S115" s="77"/>
      <c r="T115" s="86" t="s">
        <v>5746</v>
      </c>
    </row>
    <row r="116" spans="1:20" s="73" customFormat="1" x14ac:dyDescent="0.25">
      <c r="A116" s="77" t="s">
        <v>4842</v>
      </c>
      <c r="B116" s="77" t="s">
        <v>4940</v>
      </c>
      <c r="C116" s="78">
        <v>45081</v>
      </c>
      <c r="D116" s="79">
        <v>-38.67</v>
      </c>
      <c r="E116" s="79">
        <v>0</v>
      </c>
      <c r="F116" s="79">
        <v>-38.67</v>
      </c>
      <c r="G116" s="78">
        <v>45081</v>
      </c>
      <c r="H116" s="77" t="s">
        <v>4869</v>
      </c>
      <c r="I116" s="62">
        <v>1704887</v>
      </c>
      <c r="J116" s="80" t="s">
        <v>5745</v>
      </c>
      <c r="K116" s="80">
        <v>180611</v>
      </c>
      <c r="L116" s="81">
        <v>45083</v>
      </c>
      <c r="M116" s="77" t="s">
        <v>1213</v>
      </c>
      <c r="N116" s="74" t="s">
        <v>5745</v>
      </c>
      <c r="P116" s="82">
        <v>-27.39</v>
      </c>
      <c r="Q116" s="83"/>
      <c r="R116" s="84">
        <v>1.411829134720701</v>
      </c>
      <c r="S116" s="77"/>
      <c r="T116" s="86" t="s">
        <v>5746</v>
      </c>
    </row>
    <row r="117" spans="1:20" s="73" customFormat="1" x14ac:dyDescent="0.25">
      <c r="A117" s="77" t="s">
        <v>4842</v>
      </c>
      <c r="B117" s="77" t="s">
        <v>4941</v>
      </c>
      <c r="C117" s="78">
        <v>45079</v>
      </c>
      <c r="D117" s="79">
        <v>-77.34</v>
      </c>
      <c r="E117" s="79">
        <v>0</v>
      </c>
      <c r="F117" s="79">
        <v>-77.34</v>
      </c>
      <c r="G117" s="78">
        <v>45079</v>
      </c>
      <c r="H117" s="77" t="s">
        <v>4870</v>
      </c>
      <c r="I117" s="62">
        <v>1704887</v>
      </c>
      <c r="J117" s="80" t="s">
        <v>5745</v>
      </c>
      <c r="K117" s="80">
        <v>180611</v>
      </c>
      <c r="L117" s="81">
        <v>45083</v>
      </c>
      <c r="M117" s="77" t="s">
        <v>1213</v>
      </c>
      <c r="N117" s="74" t="s">
        <v>5745</v>
      </c>
      <c r="P117" s="82">
        <v>-27.39</v>
      </c>
      <c r="Q117" s="83"/>
      <c r="R117" s="84">
        <v>2.8236582694414021</v>
      </c>
      <c r="S117" s="77"/>
      <c r="T117" s="86" t="s">
        <v>5746</v>
      </c>
    </row>
    <row r="118" spans="1:20" s="73" customFormat="1" x14ac:dyDescent="0.25">
      <c r="A118" s="77" t="s">
        <v>4842</v>
      </c>
      <c r="B118" s="77" t="s">
        <v>4942</v>
      </c>
      <c r="C118" s="78">
        <v>45079</v>
      </c>
      <c r="D118" s="79">
        <v>-38.67</v>
      </c>
      <c r="E118" s="79">
        <v>0</v>
      </c>
      <c r="F118" s="79">
        <v>-38.67</v>
      </c>
      <c r="G118" s="78">
        <v>45079</v>
      </c>
      <c r="H118" s="77" t="s">
        <v>4871</v>
      </c>
      <c r="I118" s="62">
        <v>1704887</v>
      </c>
      <c r="J118" s="80" t="s">
        <v>5745</v>
      </c>
      <c r="K118" s="80">
        <v>180611</v>
      </c>
      <c r="L118" s="81">
        <v>45083</v>
      </c>
      <c r="M118" s="77" t="s">
        <v>1213</v>
      </c>
      <c r="N118" s="74" t="s">
        <v>5745</v>
      </c>
      <c r="P118" s="82">
        <v>-27.39</v>
      </c>
      <c r="Q118" s="83"/>
      <c r="R118" s="84">
        <v>1.411829134720701</v>
      </c>
      <c r="S118" s="77"/>
      <c r="T118" s="86" t="s">
        <v>5746</v>
      </c>
    </row>
    <row r="119" spans="1:20" s="73" customFormat="1" x14ac:dyDescent="0.25">
      <c r="A119" s="77" t="s">
        <v>4842</v>
      </c>
      <c r="B119" s="77" t="s">
        <v>4943</v>
      </c>
      <c r="C119" s="78">
        <v>45080</v>
      </c>
      <c r="D119" s="79">
        <v>-154.80000000000001</v>
      </c>
      <c r="E119" s="79">
        <v>0</v>
      </c>
      <c r="F119" s="79">
        <v>-154.80000000000001</v>
      </c>
      <c r="G119" s="78">
        <v>45080</v>
      </c>
      <c r="H119" s="77" t="s">
        <v>4872</v>
      </c>
      <c r="I119" s="62">
        <v>1704887</v>
      </c>
      <c r="J119" s="80" t="s">
        <v>5745</v>
      </c>
      <c r="K119" s="80">
        <v>180611</v>
      </c>
      <c r="L119" s="81">
        <v>45083</v>
      </c>
      <c r="M119" s="77" t="s">
        <v>1213</v>
      </c>
      <c r="N119" s="74" t="s">
        <v>5745</v>
      </c>
      <c r="P119" s="82">
        <v>-27.39</v>
      </c>
      <c r="Q119" s="83"/>
      <c r="R119" s="84">
        <v>5.6516976998904713</v>
      </c>
      <c r="S119" s="77"/>
      <c r="T119" s="86" t="s">
        <v>5746</v>
      </c>
    </row>
    <row r="120" spans="1:20" s="73" customFormat="1" x14ac:dyDescent="0.25">
      <c r="A120" s="77" t="s">
        <v>4842</v>
      </c>
      <c r="B120" s="77" t="s">
        <v>4944</v>
      </c>
      <c r="C120" s="78">
        <v>45079</v>
      </c>
      <c r="D120" s="79">
        <v>-77.36</v>
      </c>
      <c r="E120" s="79">
        <v>0</v>
      </c>
      <c r="F120" s="79">
        <v>-77.36</v>
      </c>
      <c r="G120" s="78">
        <v>45079</v>
      </c>
      <c r="H120" s="77" t="s">
        <v>4873</v>
      </c>
      <c r="I120" s="62">
        <v>1704887</v>
      </c>
      <c r="J120" s="80" t="s">
        <v>5745</v>
      </c>
      <c r="K120" s="80">
        <v>180611</v>
      </c>
      <c r="L120" s="81">
        <v>45083</v>
      </c>
      <c r="M120" s="77" t="s">
        <v>1213</v>
      </c>
      <c r="N120" s="74" t="s">
        <v>5745</v>
      </c>
      <c r="P120" s="82">
        <v>-27.39</v>
      </c>
      <c r="Q120" s="83"/>
      <c r="R120" s="84">
        <v>2.8243884629426796</v>
      </c>
      <c r="S120" s="77"/>
      <c r="T120" s="86" t="s">
        <v>5746</v>
      </c>
    </row>
    <row r="121" spans="1:20" s="73" customFormat="1" x14ac:dyDescent="0.25">
      <c r="A121" s="77" t="s">
        <v>4842</v>
      </c>
      <c r="B121" s="77" t="s">
        <v>4945</v>
      </c>
      <c r="C121" s="78">
        <v>45079</v>
      </c>
      <c r="D121" s="79">
        <v>-39</v>
      </c>
      <c r="E121" s="79">
        <v>0</v>
      </c>
      <c r="F121" s="79">
        <v>-39</v>
      </c>
      <c r="G121" s="78">
        <v>45079</v>
      </c>
      <c r="H121" s="77" t="s">
        <v>4874</v>
      </c>
      <c r="I121" s="80">
        <v>1529946</v>
      </c>
      <c r="J121" s="80" t="s">
        <v>1306</v>
      </c>
      <c r="K121" s="80">
        <v>180611</v>
      </c>
      <c r="L121" s="81">
        <v>45083</v>
      </c>
      <c r="M121" s="77" t="s">
        <v>1213</v>
      </c>
      <c r="N121" s="73" t="s">
        <v>1291</v>
      </c>
      <c r="P121" s="82">
        <v>-39</v>
      </c>
      <c r="Q121" s="83"/>
      <c r="R121" s="84">
        <v>1</v>
      </c>
      <c r="S121" s="77"/>
      <c r="T121" s="85" t="s">
        <v>1289</v>
      </c>
    </row>
    <row r="122" spans="1:20" s="73" customFormat="1" x14ac:dyDescent="0.25">
      <c r="A122" s="77" t="s">
        <v>4842</v>
      </c>
      <c r="B122" s="77" t="s">
        <v>4946</v>
      </c>
      <c r="C122" s="78">
        <v>45079</v>
      </c>
      <c r="D122" s="79">
        <v>-38.659999999999997</v>
      </c>
      <c r="E122" s="79">
        <v>-10.51</v>
      </c>
      <c r="F122" s="79">
        <v>-28.15</v>
      </c>
      <c r="G122" s="78">
        <v>45079</v>
      </c>
      <c r="H122" s="77" t="s">
        <v>4875</v>
      </c>
      <c r="I122" s="80">
        <v>1540780</v>
      </c>
      <c r="J122" s="80" t="s">
        <v>1334</v>
      </c>
      <c r="K122" s="80">
        <v>180611</v>
      </c>
      <c r="L122" s="81">
        <v>45083</v>
      </c>
      <c r="M122" s="77" t="s">
        <v>1213</v>
      </c>
      <c r="N122" s="73" t="s">
        <v>1298</v>
      </c>
      <c r="P122" s="82">
        <v>-28.15</v>
      </c>
      <c r="Q122" s="83"/>
      <c r="R122" s="84">
        <v>1</v>
      </c>
      <c r="S122" s="77"/>
      <c r="T122" s="85" t="s">
        <v>1289</v>
      </c>
    </row>
    <row r="123" spans="1:20" s="73" customFormat="1" x14ac:dyDescent="0.25">
      <c r="A123" s="77" t="s">
        <v>4842</v>
      </c>
      <c r="B123" s="77" t="s">
        <v>4946</v>
      </c>
      <c r="C123" s="78">
        <v>45079</v>
      </c>
      <c r="D123" s="79">
        <v>-97.22</v>
      </c>
      <c r="E123" s="79">
        <v>-11.37</v>
      </c>
      <c r="F123" s="79">
        <v>-85.85</v>
      </c>
      <c r="G123" s="78">
        <v>45079</v>
      </c>
      <c r="H123" s="77" t="s">
        <v>4875</v>
      </c>
      <c r="I123" s="80">
        <v>1662421</v>
      </c>
      <c r="J123" s="80" t="s">
        <v>1300</v>
      </c>
      <c r="K123" s="80">
        <v>180611</v>
      </c>
      <c r="L123" s="81">
        <v>45083</v>
      </c>
      <c r="M123" s="77" t="s">
        <v>1213</v>
      </c>
      <c r="N123" s="73" t="s">
        <v>1301</v>
      </c>
      <c r="P123" s="82">
        <v>-85.85</v>
      </c>
      <c r="Q123" s="83"/>
      <c r="R123" s="84">
        <v>1</v>
      </c>
      <c r="S123" s="77"/>
      <c r="T123" s="85" t="s">
        <v>1289</v>
      </c>
    </row>
    <row r="124" spans="1:20" s="73" customFormat="1" x14ac:dyDescent="0.25">
      <c r="A124" s="77" t="s">
        <v>4842</v>
      </c>
      <c r="B124" s="77" t="s">
        <v>4947</v>
      </c>
      <c r="C124" s="78">
        <v>45079</v>
      </c>
      <c r="D124" s="79">
        <v>-39</v>
      </c>
      <c r="E124" s="79">
        <v>0</v>
      </c>
      <c r="F124" s="79">
        <v>-39</v>
      </c>
      <c r="G124" s="78">
        <v>45079</v>
      </c>
      <c r="H124" s="77" t="s">
        <v>4876</v>
      </c>
      <c r="I124" s="80">
        <v>1529947</v>
      </c>
      <c r="J124" s="80" t="s">
        <v>1294</v>
      </c>
      <c r="K124" s="80">
        <v>180611</v>
      </c>
      <c r="L124" s="81">
        <v>45083</v>
      </c>
      <c r="M124" s="77" t="s">
        <v>1213</v>
      </c>
      <c r="N124" s="73" t="s">
        <v>1291</v>
      </c>
      <c r="P124" s="82">
        <v>-39</v>
      </c>
      <c r="Q124" s="83"/>
      <c r="R124" s="84">
        <v>1</v>
      </c>
      <c r="S124" s="77"/>
      <c r="T124" s="85" t="s">
        <v>1289</v>
      </c>
    </row>
    <row r="125" spans="1:20" s="73" customFormat="1" x14ac:dyDescent="0.25">
      <c r="A125" s="77" t="s">
        <v>4842</v>
      </c>
      <c r="B125" s="77" t="s">
        <v>4948</v>
      </c>
      <c r="C125" s="78">
        <v>45080</v>
      </c>
      <c r="D125" s="79">
        <v>-38.67</v>
      </c>
      <c r="E125" s="79">
        <v>0</v>
      </c>
      <c r="F125" s="79">
        <v>-38.67</v>
      </c>
      <c r="G125" s="78">
        <v>45080</v>
      </c>
      <c r="H125" s="77" t="s">
        <v>4877</v>
      </c>
      <c r="I125" s="62">
        <v>1704887</v>
      </c>
      <c r="J125" s="80" t="s">
        <v>5745</v>
      </c>
      <c r="K125" s="80">
        <v>180611</v>
      </c>
      <c r="L125" s="81">
        <v>45083</v>
      </c>
      <c r="M125" s="77" t="s">
        <v>1213</v>
      </c>
      <c r="N125" s="74" t="s">
        <v>5745</v>
      </c>
      <c r="P125" s="82">
        <v>-27.39</v>
      </c>
      <c r="Q125" s="83"/>
      <c r="R125" s="84">
        <v>1.411829134720701</v>
      </c>
      <c r="S125" s="77"/>
      <c r="T125" s="86" t="s">
        <v>5746</v>
      </c>
    </row>
    <row r="126" spans="1:20" s="73" customFormat="1" x14ac:dyDescent="0.25">
      <c r="A126" s="77" t="s">
        <v>4842</v>
      </c>
      <c r="B126" s="77" t="s">
        <v>4949</v>
      </c>
      <c r="C126" s="78">
        <v>45080</v>
      </c>
      <c r="D126" s="79">
        <v>-39</v>
      </c>
      <c r="E126" s="79">
        <v>0</v>
      </c>
      <c r="F126" s="79">
        <v>-39</v>
      </c>
      <c r="G126" s="78">
        <v>45080</v>
      </c>
      <c r="H126" s="77" t="s">
        <v>4878</v>
      </c>
      <c r="I126" s="80">
        <v>1529947</v>
      </c>
      <c r="J126" s="80" t="s">
        <v>1294</v>
      </c>
      <c r="K126" s="80">
        <v>180611</v>
      </c>
      <c r="L126" s="81">
        <v>45083</v>
      </c>
      <c r="M126" s="77" t="s">
        <v>1213</v>
      </c>
      <c r="N126" s="73" t="s">
        <v>1291</v>
      </c>
      <c r="P126" s="82">
        <v>-39</v>
      </c>
      <c r="Q126" s="83"/>
      <c r="R126" s="84">
        <v>1</v>
      </c>
      <c r="S126" s="77"/>
      <c r="T126" s="85" t="s">
        <v>1289</v>
      </c>
    </row>
    <row r="127" spans="1:20" s="73" customFormat="1" x14ac:dyDescent="0.25">
      <c r="A127" s="77" t="s">
        <v>4842</v>
      </c>
      <c r="B127" s="77" t="s">
        <v>4950</v>
      </c>
      <c r="C127" s="78">
        <v>45080</v>
      </c>
      <c r="D127" s="79">
        <v>-42.7</v>
      </c>
      <c r="E127" s="79">
        <v>-11.1</v>
      </c>
      <c r="F127" s="79">
        <v>-31.6</v>
      </c>
      <c r="G127" s="78">
        <v>45080</v>
      </c>
      <c r="H127" s="77" t="s">
        <v>4879</v>
      </c>
      <c r="I127" s="80">
        <v>1593359</v>
      </c>
      <c r="J127" s="80" t="s">
        <v>1316</v>
      </c>
      <c r="K127" s="80">
        <v>180611</v>
      </c>
      <c r="L127" s="81">
        <v>45083</v>
      </c>
      <c r="M127" s="77" t="s">
        <v>1213</v>
      </c>
      <c r="N127" s="73" t="s">
        <v>1298</v>
      </c>
      <c r="P127" s="82">
        <v>-31.6</v>
      </c>
      <c r="Q127" s="83"/>
      <c r="R127" s="84">
        <v>1</v>
      </c>
      <c r="S127" s="77"/>
      <c r="T127" s="85" t="s">
        <v>1289</v>
      </c>
    </row>
    <row r="128" spans="1:20" s="73" customFormat="1" x14ac:dyDescent="0.25">
      <c r="A128" s="77" t="s">
        <v>4842</v>
      </c>
      <c r="B128" s="77" t="s">
        <v>4950</v>
      </c>
      <c r="C128" s="78">
        <v>45080</v>
      </c>
      <c r="D128" s="79">
        <v>-97.22</v>
      </c>
      <c r="E128" s="79">
        <v>-11.37</v>
      </c>
      <c r="F128" s="79">
        <v>-85.85</v>
      </c>
      <c r="G128" s="78">
        <v>45080</v>
      </c>
      <c r="H128" s="77" t="s">
        <v>4879</v>
      </c>
      <c r="I128" s="80">
        <v>1662421</v>
      </c>
      <c r="J128" s="80" t="s">
        <v>1300</v>
      </c>
      <c r="K128" s="80">
        <v>180611</v>
      </c>
      <c r="L128" s="81">
        <v>45083</v>
      </c>
      <c r="M128" s="77" t="s">
        <v>1213</v>
      </c>
      <c r="N128" s="73" t="s">
        <v>1301</v>
      </c>
      <c r="P128" s="82">
        <v>-85.85</v>
      </c>
      <c r="Q128" s="83"/>
      <c r="R128" s="84">
        <v>1</v>
      </c>
      <c r="S128" s="77"/>
      <c r="T128" s="85" t="s">
        <v>1289</v>
      </c>
    </row>
    <row r="129" spans="1:20" s="73" customFormat="1" x14ac:dyDescent="0.25">
      <c r="A129" s="77" t="s">
        <v>4842</v>
      </c>
      <c r="B129" s="77" t="s">
        <v>4951</v>
      </c>
      <c r="C129" s="78">
        <v>45079</v>
      </c>
      <c r="D129" s="79">
        <v>-116.04</v>
      </c>
      <c r="E129" s="79">
        <v>0</v>
      </c>
      <c r="F129" s="79">
        <v>-116.04</v>
      </c>
      <c r="G129" s="78">
        <v>45079</v>
      </c>
      <c r="H129" s="77" t="s">
        <v>4880</v>
      </c>
      <c r="I129" s="62">
        <v>1704887</v>
      </c>
      <c r="J129" s="80" t="s">
        <v>5745</v>
      </c>
      <c r="K129" s="80">
        <v>180611</v>
      </c>
      <c r="L129" s="81">
        <v>45083</v>
      </c>
      <c r="M129" s="77" t="s">
        <v>1213</v>
      </c>
      <c r="N129" s="74" t="s">
        <v>5745</v>
      </c>
      <c r="P129" s="82">
        <v>-27.39</v>
      </c>
      <c r="Q129" s="83"/>
      <c r="R129" s="84">
        <v>4.2365826944140199</v>
      </c>
      <c r="S129" s="77"/>
      <c r="T129" s="86" t="s">
        <v>5746</v>
      </c>
    </row>
    <row r="130" spans="1:20" s="73" customFormat="1" x14ac:dyDescent="0.25">
      <c r="A130" s="77" t="s">
        <v>4842</v>
      </c>
      <c r="B130" s="77" t="s">
        <v>4952</v>
      </c>
      <c r="C130" s="78">
        <v>45079</v>
      </c>
      <c r="D130" s="79">
        <v>-77.36</v>
      </c>
      <c r="E130" s="79">
        <v>0</v>
      </c>
      <c r="F130" s="79">
        <v>-77.36</v>
      </c>
      <c r="G130" s="78">
        <v>45079</v>
      </c>
      <c r="H130" s="77" t="s">
        <v>4881</v>
      </c>
      <c r="I130" s="62">
        <v>1704887</v>
      </c>
      <c r="J130" s="80" t="s">
        <v>5745</v>
      </c>
      <c r="K130" s="80">
        <v>180611</v>
      </c>
      <c r="L130" s="81">
        <v>45083</v>
      </c>
      <c r="M130" s="77" t="s">
        <v>1213</v>
      </c>
      <c r="N130" s="74" t="s">
        <v>5745</v>
      </c>
      <c r="P130" s="82">
        <v>-27.39</v>
      </c>
      <c r="Q130" s="83"/>
      <c r="R130" s="84">
        <v>2.8243884629426796</v>
      </c>
      <c r="S130" s="77"/>
      <c r="T130" s="86" t="s">
        <v>5746</v>
      </c>
    </row>
    <row r="131" spans="1:20" s="73" customFormat="1" x14ac:dyDescent="0.25">
      <c r="A131" s="77" t="s">
        <v>4842</v>
      </c>
      <c r="B131" s="77" t="s">
        <v>4953</v>
      </c>
      <c r="C131" s="78">
        <v>45079</v>
      </c>
      <c r="D131" s="79">
        <v>-25.55</v>
      </c>
      <c r="E131" s="79">
        <v>0</v>
      </c>
      <c r="F131" s="79">
        <v>-25.55</v>
      </c>
      <c r="G131" s="78">
        <v>45079</v>
      </c>
      <c r="H131" s="77" t="s">
        <v>4882</v>
      </c>
      <c r="I131" s="80">
        <v>1516592</v>
      </c>
      <c r="J131" s="80" t="s">
        <v>1299</v>
      </c>
      <c r="K131" s="80">
        <v>180611</v>
      </c>
      <c r="L131" s="81">
        <v>45083</v>
      </c>
      <c r="M131" s="77" t="s">
        <v>1213</v>
      </c>
      <c r="N131" s="73" t="s">
        <v>1291</v>
      </c>
      <c r="P131" s="82">
        <v>-25.55</v>
      </c>
      <c r="Q131" s="83"/>
      <c r="R131" s="84">
        <v>1</v>
      </c>
      <c r="S131" s="77"/>
      <c r="T131" s="85" t="s">
        <v>1289</v>
      </c>
    </row>
    <row r="132" spans="1:20" s="73" customFormat="1" x14ac:dyDescent="0.25">
      <c r="A132" s="77" t="s">
        <v>4842</v>
      </c>
      <c r="B132" s="77" t="s">
        <v>4953</v>
      </c>
      <c r="C132" s="78">
        <v>45079</v>
      </c>
      <c r="D132" s="79">
        <v>-25.55</v>
      </c>
      <c r="E132" s="79"/>
      <c r="F132" s="79">
        <v>-25.55</v>
      </c>
      <c r="G132" s="78">
        <v>45079</v>
      </c>
      <c r="H132" s="77" t="s">
        <v>4882</v>
      </c>
      <c r="I132" s="80">
        <v>1585799</v>
      </c>
      <c r="J132" s="80" t="s">
        <v>1292</v>
      </c>
      <c r="K132" s="80">
        <v>180611</v>
      </c>
      <c r="L132" s="81">
        <v>45083</v>
      </c>
      <c r="M132" s="77" t="s">
        <v>1213</v>
      </c>
      <c r="N132" s="73" t="s">
        <v>1291</v>
      </c>
      <c r="P132" s="82">
        <v>-70.62</v>
      </c>
      <c r="Q132" s="83"/>
      <c r="R132" s="84">
        <v>0.36179552534692722</v>
      </c>
      <c r="S132" s="77"/>
      <c r="T132" s="85" t="s">
        <v>1289</v>
      </c>
    </row>
    <row r="133" spans="1:20" s="73" customFormat="1" x14ac:dyDescent="0.25">
      <c r="A133" s="77" t="s">
        <v>4842</v>
      </c>
      <c r="B133" s="77" t="s">
        <v>4954</v>
      </c>
      <c r="C133" s="78">
        <v>45079</v>
      </c>
      <c r="D133" s="79">
        <v>-85.4</v>
      </c>
      <c r="E133" s="79">
        <v>-22.2</v>
      </c>
      <c r="F133" s="79">
        <v>-63.2</v>
      </c>
      <c r="G133" s="78">
        <v>45079</v>
      </c>
      <c r="H133" s="77" t="s">
        <v>4883</v>
      </c>
      <c r="I133" s="80">
        <v>1540785</v>
      </c>
      <c r="J133" s="80" t="s">
        <v>1328</v>
      </c>
      <c r="K133" s="80">
        <v>180611</v>
      </c>
      <c r="L133" s="81">
        <v>45083</v>
      </c>
      <c r="M133" s="77" t="s">
        <v>1213</v>
      </c>
      <c r="N133" s="73" t="s">
        <v>1298</v>
      </c>
      <c r="P133" s="82">
        <v>-31.6</v>
      </c>
      <c r="Q133" s="83"/>
      <c r="R133" s="84">
        <v>2</v>
      </c>
      <c r="S133" s="77"/>
      <c r="T133" s="85" t="s">
        <v>1289</v>
      </c>
    </row>
    <row r="134" spans="1:20" s="73" customFormat="1" x14ac:dyDescent="0.25">
      <c r="A134" s="77" t="s">
        <v>4842</v>
      </c>
      <c r="B134" s="77" t="s">
        <v>4954</v>
      </c>
      <c r="C134" s="78">
        <v>45079</v>
      </c>
      <c r="D134" s="79">
        <v>-77.319999999999993</v>
      </c>
      <c r="E134" s="79">
        <v>-21.02</v>
      </c>
      <c r="F134" s="79">
        <v>-56.3</v>
      </c>
      <c r="G134" s="78">
        <v>45079</v>
      </c>
      <c r="H134" s="77" t="s">
        <v>4883</v>
      </c>
      <c r="I134" s="80">
        <v>1593356</v>
      </c>
      <c r="J134" s="80" t="s">
        <v>1329</v>
      </c>
      <c r="K134" s="80">
        <v>180611</v>
      </c>
      <c r="L134" s="81">
        <v>45083</v>
      </c>
      <c r="M134" s="77" t="s">
        <v>1213</v>
      </c>
      <c r="N134" s="73" t="s">
        <v>1298</v>
      </c>
      <c r="P134" s="82">
        <v>-28.15</v>
      </c>
      <c r="Q134" s="83"/>
      <c r="R134" s="84">
        <v>2</v>
      </c>
      <c r="S134" s="77"/>
      <c r="T134" s="85" t="s">
        <v>1289</v>
      </c>
    </row>
    <row r="135" spans="1:20" s="73" customFormat="1" x14ac:dyDescent="0.25">
      <c r="A135" s="77" t="s">
        <v>4842</v>
      </c>
      <c r="B135" s="77" t="s">
        <v>4954</v>
      </c>
      <c r="C135" s="78">
        <v>45079</v>
      </c>
      <c r="D135" s="79">
        <v>-88.35</v>
      </c>
      <c r="E135" s="79">
        <v>-11</v>
      </c>
      <c r="F135" s="79">
        <v>-77.349999999999994</v>
      </c>
      <c r="G135" s="78">
        <v>45079</v>
      </c>
      <c r="H135" s="77" t="s">
        <v>4883</v>
      </c>
      <c r="I135" s="80">
        <v>1662420</v>
      </c>
      <c r="J135" s="80" t="s">
        <v>1318</v>
      </c>
      <c r="K135" s="80">
        <v>180611</v>
      </c>
      <c r="L135" s="81">
        <v>45083</v>
      </c>
      <c r="M135" s="77" t="s">
        <v>1213</v>
      </c>
      <c r="N135" s="73" t="s">
        <v>1301</v>
      </c>
      <c r="P135" s="82">
        <v>-77.349999999999994</v>
      </c>
      <c r="Q135" s="83"/>
      <c r="R135" s="84">
        <v>1</v>
      </c>
      <c r="S135" s="77"/>
      <c r="T135" s="85" t="s">
        <v>1289</v>
      </c>
    </row>
    <row r="136" spans="1:20" s="73" customFormat="1" x14ac:dyDescent="0.25">
      <c r="A136" s="77" t="s">
        <v>4955</v>
      </c>
      <c r="B136" s="77" t="s">
        <v>4993</v>
      </c>
      <c r="C136" s="78">
        <v>45083</v>
      </c>
      <c r="D136" s="79">
        <v>-38.68</v>
      </c>
      <c r="E136" s="79">
        <v>0</v>
      </c>
      <c r="F136" s="79">
        <v>-38.68</v>
      </c>
      <c r="G136" s="78">
        <v>45083</v>
      </c>
      <c r="H136" s="77" t="s">
        <v>4956</v>
      </c>
      <c r="I136" s="62">
        <v>1704887</v>
      </c>
      <c r="J136" s="80" t="s">
        <v>5745</v>
      </c>
      <c r="K136" s="80">
        <v>180896</v>
      </c>
      <c r="L136" s="81">
        <v>45085</v>
      </c>
      <c r="M136" s="77" t="s">
        <v>1213</v>
      </c>
      <c r="N136" s="74" t="s">
        <v>5745</v>
      </c>
      <c r="P136" s="82">
        <v>-27.39</v>
      </c>
      <c r="Q136" s="83"/>
      <c r="R136" s="84">
        <v>1.4121942314713398</v>
      </c>
      <c r="S136" s="77"/>
      <c r="T136" s="86" t="s">
        <v>5746</v>
      </c>
    </row>
    <row r="137" spans="1:20" s="73" customFormat="1" x14ac:dyDescent="0.25">
      <c r="A137" s="77" t="s">
        <v>4955</v>
      </c>
      <c r="B137" s="77" t="s">
        <v>4994</v>
      </c>
      <c r="C137" s="78">
        <v>45083</v>
      </c>
      <c r="D137" s="79">
        <v>-38.700000000000003</v>
      </c>
      <c r="E137" s="79">
        <v>0</v>
      </c>
      <c r="F137" s="79">
        <v>-38.700000000000003</v>
      </c>
      <c r="G137" s="78">
        <v>45083</v>
      </c>
      <c r="H137" s="77" t="s">
        <v>4957</v>
      </c>
      <c r="I137" s="62">
        <v>1704887</v>
      </c>
      <c r="J137" s="80" t="s">
        <v>5745</v>
      </c>
      <c r="K137" s="80">
        <v>180896</v>
      </c>
      <c r="L137" s="81">
        <v>45085</v>
      </c>
      <c r="M137" s="77" t="s">
        <v>1213</v>
      </c>
      <c r="N137" s="74" t="s">
        <v>5745</v>
      </c>
      <c r="P137" s="82">
        <v>-27.39</v>
      </c>
      <c r="Q137" s="83"/>
      <c r="R137" s="84">
        <v>1.4129244249726178</v>
      </c>
      <c r="S137" s="77"/>
      <c r="T137" s="86" t="s">
        <v>5746</v>
      </c>
    </row>
    <row r="138" spans="1:20" s="73" customFormat="1" x14ac:dyDescent="0.25">
      <c r="A138" s="77" t="s">
        <v>4955</v>
      </c>
      <c r="B138" s="77" t="s">
        <v>4995</v>
      </c>
      <c r="C138" s="78">
        <v>45083</v>
      </c>
      <c r="D138" s="79">
        <v>-64.47</v>
      </c>
      <c r="E138" s="79">
        <v>0</v>
      </c>
      <c r="F138" s="79">
        <v>-64.47</v>
      </c>
      <c r="G138" s="78">
        <v>45083</v>
      </c>
      <c r="H138" s="77" t="s">
        <v>4958</v>
      </c>
      <c r="I138" s="80">
        <v>1585673</v>
      </c>
      <c r="J138" s="80" t="s">
        <v>1349</v>
      </c>
      <c r="K138" s="80">
        <v>180896</v>
      </c>
      <c r="L138" s="81">
        <v>45085</v>
      </c>
      <c r="M138" s="77" t="s">
        <v>1213</v>
      </c>
      <c r="N138" s="73" t="s">
        <v>1291</v>
      </c>
      <c r="P138" s="82">
        <v>-64.47</v>
      </c>
      <c r="Q138" s="83"/>
      <c r="R138" s="84">
        <v>1</v>
      </c>
      <c r="S138" s="77"/>
      <c r="T138" s="85" t="s">
        <v>1289</v>
      </c>
    </row>
    <row r="139" spans="1:20" s="73" customFormat="1" x14ac:dyDescent="0.25">
      <c r="A139" s="77" t="s">
        <v>4955</v>
      </c>
      <c r="B139" s="77" t="s">
        <v>4996</v>
      </c>
      <c r="C139" s="78">
        <v>45083</v>
      </c>
      <c r="D139" s="79">
        <v>-38.68</v>
      </c>
      <c r="E139" s="79">
        <v>0</v>
      </c>
      <c r="F139" s="79">
        <v>-38.68</v>
      </c>
      <c r="G139" s="78">
        <v>45083</v>
      </c>
      <c r="H139" s="77" t="s">
        <v>4959</v>
      </c>
      <c r="I139" s="62">
        <v>1704887</v>
      </c>
      <c r="J139" s="80" t="s">
        <v>5745</v>
      </c>
      <c r="K139" s="80">
        <v>180896</v>
      </c>
      <c r="L139" s="81">
        <v>45085</v>
      </c>
      <c r="M139" s="77" t="s">
        <v>1213</v>
      </c>
      <c r="N139" s="74" t="s">
        <v>5745</v>
      </c>
      <c r="P139" s="82">
        <v>-27.39</v>
      </c>
      <c r="Q139" s="83"/>
      <c r="R139" s="84">
        <v>1.4121942314713398</v>
      </c>
      <c r="S139" s="77"/>
      <c r="T139" s="86" t="s">
        <v>5746</v>
      </c>
    </row>
    <row r="140" spans="1:20" s="73" customFormat="1" x14ac:dyDescent="0.25">
      <c r="A140" s="77" t="s">
        <v>4955</v>
      </c>
      <c r="B140" s="77" t="s">
        <v>4997</v>
      </c>
      <c r="C140" s="78">
        <v>45083</v>
      </c>
      <c r="D140" s="79">
        <v>-38.68</v>
      </c>
      <c r="E140" s="79">
        <v>0</v>
      </c>
      <c r="F140" s="79">
        <v>-38.68</v>
      </c>
      <c r="G140" s="78">
        <v>45083</v>
      </c>
      <c r="H140" s="77" t="s">
        <v>4960</v>
      </c>
      <c r="I140" s="62">
        <v>1704887</v>
      </c>
      <c r="J140" s="80" t="s">
        <v>5745</v>
      </c>
      <c r="K140" s="80">
        <v>180896</v>
      </c>
      <c r="L140" s="81">
        <v>45085</v>
      </c>
      <c r="M140" s="77" t="s">
        <v>1213</v>
      </c>
      <c r="N140" s="74" t="s">
        <v>5745</v>
      </c>
      <c r="P140" s="82">
        <v>-27.39</v>
      </c>
      <c r="Q140" s="83"/>
      <c r="R140" s="84">
        <v>1.4121942314713398</v>
      </c>
      <c r="S140" s="77"/>
      <c r="T140" s="86" t="s">
        <v>5746</v>
      </c>
    </row>
    <row r="141" spans="1:20" s="73" customFormat="1" x14ac:dyDescent="0.25">
      <c r="A141" s="77" t="s">
        <v>4955</v>
      </c>
      <c r="B141" s="77" t="s">
        <v>4998</v>
      </c>
      <c r="C141" s="78">
        <v>45083</v>
      </c>
      <c r="D141" s="79">
        <v>-64.47</v>
      </c>
      <c r="E141" s="79">
        <v>0</v>
      </c>
      <c r="F141" s="79">
        <v>-64.47</v>
      </c>
      <c r="G141" s="78">
        <v>45083</v>
      </c>
      <c r="H141" s="77" t="s">
        <v>4961</v>
      </c>
      <c r="I141" s="80">
        <v>1585794</v>
      </c>
      <c r="J141" s="80" t="s">
        <v>1338</v>
      </c>
      <c r="K141" s="80">
        <v>180896</v>
      </c>
      <c r="L141" s="81">
        <v>45085</v>
      </c>
      <c r="M141" s="77" t="s">
        <v>1213</v>
      </c>
      <c r="N141" s="73" t="s">
        <v>1291</v>
      </c>
      <c r="P141" s="82">
        <v>-64.47</v>
      </c>
      <c r="Q141" s="83"/>
      <c r="R141" s="84">
        <v>1</v>
      </c>
      <c r="S141" s="77"/>
      <c r="T141" s="85" t="s">
        <v>1289</v>
      </c>
    </row>
    <row r="142" spans="1:20" s="73" customFormat="1" x14ac:dyDescent="0.25">
      <c r="A142" s="77" t="s">
        <v>4955</v>
      </c>
      <c r="B142" s="77" t="s">
        <v>4999</v>
      </c>
      <c r="C142" s="78">
        <v>45083</v>
      </c>
      <c r="D142" s="79">
        <v>-348.03</v>
      </c>
      <c r="E142" s="79">
        <v>0</v>
      </c>
      <c r="F142" s="79">
        <v>-348.03</v>
      </c>
      <c r="G142" s="78">
        <v>45083</v>
      </c>
      <c r="H142" s="77" t="s">
        <v>4962</v>
      </c>
      <c r="I142" s="62">
        <v>1704887</v>
      </c>
      <c r="J142" s="80" t="s">
        <v>5745</v>
      </c>
      <c r="K142" s="80">
        <v>180896</v>
      </c>
      <c r="L142" s="81">
        <v>45085</v>
      </c>
      <c r="M142" s="77" t="s">
        <v>1213</v>
      </c>
      <c r="N142" s="74" t="s">
        <v>5745</v>
      </c>
      <c r="P142" s="82">
        <v>-27.39</v>
      </c>
      <c r="Q142" s="83"/>
      <c r="R142" s="84">
        <v>12.706462212486308</v>
      </c>
      <c r="S142" s="77"/>
      <c r="T142" s="86" t="s">
        <v>5746</v>
      </c>
    </row>
    <row r="143" spans="1:20" s="73" customFormat="1" x14ac:dyDescent="0.25">
      <c r="A143" s="77" t="s">
        <v>4955</v>
      </c>
      <c r="B143" s="77" t="s">
        <v>5000</v>
      </c>
      <c r="C143" s="78">
        <v>45083</v>
      </c>
      <c r="D143" s="79">
        <v>-97.22</v>
      </c>
      <c r="E143" s="79">
        <v>-11.37</v>
      </c>
      <c r="F143" s="79">
        <v>-85.85</v>
      </c>
      <c r="G143" s="78">
        <v>45083</v>
      </c>
      <c r="H143" s="77" t="s">
        <v>4963</v>
      </c>
      <c r="I143" s="80">
        <v>1662422</v>
      </c>
      <c r="J143" s="80" t="s">
        <v>1327</v>
      </c>
      <c r="K143" s="80">
        <v>180896</v>
      </c>
      <c r="L143" s="81">
        <v>45085</v>
      </c>
      <c r="M143" s="77" t="s">
        <v>1213</v>
      </c>
      <c r="N143" s="73" t="s">
        <v>1301</v>
      </c>
      <c r="P143" s="82">
        <v>-85.85</v>
      </c>
      <c r="Q143" s="83"/>
      <c r="R143" s="84">
        <v>1</v>
      </c>
      <c r="S143" s="77"/>
      <c r="T143" s="85" t="s">
        <v>1289</v>
      </c>
    </row>
    <row r="144" spans="1:20" s="73" customFormat="1" x14ac:dyDescent="0.25">
      <c r="A144" s="77" t="s">
        <v>4955</v>
      </c>
      <c r="B144" s="77" t="s">
        <v>5001</v>
      </c>
      <c r="C144" s="78">
        <v>45083</v>
      </c>
      <c r="D144" s="79">
        <v>-39</v>
      </c>
      <c r="E144" s="79">
        <v>0</v>
      </c>
      <c r="F144" s="79">
        <v>-39</v>
      </c>
      <c r="G144" s="78">
        <v>45083</v>
      </c>
      <c r="H144" s="77" t="s">
        <v>4964</v>
      </c>
      <c r="I144" s="80">
        <v>1529946</v>
      </c>
      <c r="J144" s="80" t="s">
        <v>1306</v>
      </c>
      <c r="K144" s="80">
        <v>180896</v>
      </c>
      <c r="L144" s="81">
        <v>45085</v>
      </c>
      <c r="M144" s="77" t="s">
        <v>1213</v>
      </c>
      <c r="N144" s="73" t="s">
        <v>1291</v>
      </c>
      <c r="P144" s="82">
        <v>-39</v>
      </c>
      <c r="Q144" s="83"/>
      <c r="R144" s="84">
        <v>1</v>
      </c>
      <c r="S144" s="77"/>
      <c r="T144" s="85" t="s">
        <v>1289</v>
      </c>
    </row>
    <row r="145" spans="1:20" s="73" customFormat="1" x14ac:dyDescent="0.25">
      <c r="A145" s="77" t="s">
        <v>4955</v>
      </c>
      <c r="B145" s="77" t="s">
        <v>5002</v>
      </c>
      <c r="C145" s="78">
        <v>45083</v>
      </c>
      <c r="D145" s="79">
        <v>-39</v>
      </c>
      <c r="E145" s="79">
        <v>0</v>
      </c>
      <c r="F145" s="79">
        <v>-39</v>
      </c>
      <c r="G145" s="78">
        <v>45083</v>
      </c>
      <c r="H145" s="77" t="s">
        <v>4965</v>
      </c>
      <c r="I145" s="80">
        <v>1529946</v>
      </c>
      <c r="J145" s="80" t="s">
        <v>1306</v>
      </c>
      <c r="K145" s="80">
        <v>180896</v>
      </c>
      <c r="L145" s="81">
        <v>45085</v>
      </c>
      <c r="M145" s="77" t="s">
        <v>1213</v>
      </c>
      <c r="N145" s="73" t="s">
        <v>1291</v>
      </c>
      <c r="P145" s="82">
        <v>-39</v>
      </c>
      <c r="Q145" s="83"/>
      <c r="R145" s="84">
        <v>1</v>
      </c>
      <c r="S145" s="77"/>
      <c r="T145" s="85" t="s">
        <v>1289</v>
      </c>
    </row>
    <row r="146" spans="1:20" s="73" customFormat="1" x14ac:dyDescent="0.25">
      <c r="A146" s="77" t="s">
        <v>4955</v>
      </c>
      <c r="B146" s="77" t="s">
        <v>5003</v>
      </c>
      <c r="C146" s="78">
        <v>45083</v>
      </c>
      <c r="D146" s="79">
        <v>-38.659999999999997</v>
      </c>
      <c r="E146" s="79">
        <v>-10.51</v>
      </c>
      <c r="F146" s="79">
        <v>-28.15</v>
      </c>
      <c r="G146" s="78">
        <v>45083</v>
      </c>
      <c r="H146" s="77" t="s">
        <v>4966</v>
      </c>
      <c r="I146" s="80">
        <v>1593356</v>
      </c>
      <c r="J146" s="80" t="s">
        <v>1329</v>
      </c>
      <c r="K146" s="80">
        <v>180896</v>
      </c>
      <c r="L146" s="81">
        <v>45085</v>
      </c>
      <c r="M146" s="77" t="s">
        <v>1213</v>
      </c>
      <c r="N146" s="73" t="s">
        <v>1298</v>
      </c>
      <c r="P146" s="82">
        <v>-28.15</v>
      </c>
      <c r="Q146" s="83"/>
      <c r="R146" s="84">
        <v>1</v>
      </c>
      <c r="S146" s="77"/>
      <c r="T146" s="85" t="s">
        <v>1289</v>
      </c>
    </row>
    <row r="147" spans="1:20" s="73" customFormat="1" x14ac:dyDescent="0.25">
      <c r="A147" s="77" t="s">
        <v>4955</v>
      </c>
      <c r="B147" s="77" t="s">
        <v>5004</v>
      </c>
      <c r="C147" s="78">
        <v>45083</v>
      </c>
      <c r="D147" s="79">
        <v>-39</v>
      </c>
      <c r="E147" s="79">
        <v>0</v>
      </c>
      <c r="F147" s="79">
        <v>-39</v>
      </c>
      <c r="G147" s="78">
        <v>45083</v>
      </c>
      <c r="H147" s="77" t="s">
        <v>4967</v>
      </c>
      <c r="I147" s="80">
        <v>1529947</v>
      </c>
      <c r="J147" s="80" t="s">
        <v>1294</v>
      </c>
      <c r="K147" s="80">
        <v>180896</v>
      </c>
      <c r="L147" s="81">
        <v>45085</v>
      </c>
      <c r="M147" s="77" t="s">
        <v>1213</v>
      </c>
      <c r="N147" s="73" t="s">
        <v>1291</v>
      </c>
      <c r="P147" s="82">
        <v>-39</v>
      </c>
      <c r="Q147" s="83"/>
      <c r="R147" s="84">
        <v>1</v>
      </c>
      <c r="S147" s="77"/>
      <c r="T147" s="85" t="s">
        <v>1289</v>
      </c>
    </row>
    <row r="148" spans="1:20" s="73" customFormat="1" x14ac:dyDescent="0.25">
      <c r="A148" s="77" t="s">
        <v>4955</v>
      </c>
      <c r="B148" s="77" t="s">
        <v>5005</v>
      </c>
      <c r="C148" s="78">
        <v>45083</v>
      </c>
      <c r="D148" s="79">
        <v>-38.67</v>
      </c>
      <c r="E148" s="79">
        <v>0</v>
      </c>
      <c r="F148" s="79">
        <v>-38.67</v>
      </c>
      <c r="G148" s="78">
        <v>45083</v>
      </c>
      <c r="H148" s="77" t="s">
        <v>4968</v>
      </c>
      <c r="I148" s="62">
        <v>1704887</v>
      </c>
      <c r="J148" s="80" t="s">
        <v>5745</v>
      </c>
      <c r="K148" s="80">
        <v>180896</v>
      </c>
      <c r="L148" s="81">
        <v>45085</v>
      </c>
      <c r="M148" s="77" t="s">
        <v>1213</v>
      </c>
      <c r="N148" s="74" t="s">
        <v>5745</v>
      </c>
      <c r="P148" s="82">
        <v>-27.39</v>
      </c>
      <c r="Q148" s="83"/>
      <c r="R148" s="84">
        <v>1.411829134720701</v>
      </c>
      <c r="S148" s="77"/>
      <c r="T148" s="86" t="s">
        <v>5746</v>
      </c>
    </row>
    <row r="149" spans="1:20" s="73" customFormat="1" x14ac:dyDescent="0.25">
      <c r="A149" s="77" t="s">
        <v>4955</v>
      </c>
      <c r="B149" s="77" t="s">
        <v>5006</v>
      </c>
      <c r="C149" s="78">
        <v>45083</v>
      </c>
      <c r="D149" s="79">
        <v>-38.67</v>
      </c>
      <c r="E149" s="79">
        <v>0</v>
      </c>
      <c r="F149" s="79">
        <v>-38.67</v>
      </c>
      <c r="G149" s="78">
        <v>45083</v>
      </c>
      <c r="H149" s="77" t="s">
        <v>4969</v>
      </c>
      <c r="I149" s="62">
        <v>1704887</v>
      </c>
      <c r="J149" s="80" t="s">
        <v>5745</v>
      </c>
      <c r="K149" s="80">
        <v>180896</v>
      </c>
      <c r="L149" s="81">
        <v>45085</v>
      </c>
      <c r="M149" s="77" t="s">
        <v>1213</v>
      </c>
      <c r="N149" s="74" t="s">
        <v>5745</v>
      </c>
      <c r="P149" s="82">
        <v>-27.39</v>
      </c>
      <c r="Q149" s="83"/>
      <c r="R149" s="84">
        <v>1.411829134720701</v>
      </c>
      <c r="S149" s="77"/>
      <c r="T149" s="86" t="s">
        <v>5746</v>
      </c>
    </row>
    <row r="150" spans="1:20" s="73" customFormat="1" x14ac:dyDescent="0.25">
      <c r="A150" s="77" t="s">
        <v>4955</v>
      </c>
      <c r="B150" s="77" t="s">
        <v>5007</v>
      </c>
      <c r="C150" s="78">
        <v>45083</v>
      </c>
      <c r="D150" s="79">
        <v>-70.62</v>
      </c>
      <c r="E150" s="79">
        <v>0</v>
      </c>
      <c r="F150" s="79">
        <v>-70.62</v>
      </c>
      <c r="G150" s="78">
        <v>45083</v>
      </c>
      <c r="H150" s="77" t="s">
        <v>4970</v>
      </c>
      <c r="I150" s="80">
        <v>1585901</v>
      </c>
      <c r="J150" s="80" t="s">
        <v>1347</v>
      </c>
      <c r="K150" s="80">
        <v>180896</v>
      </c>
      <c r="L150" s="81">
        <v>45085</v>
      </c>
      <c r="M150" s="77" t="s">
        <v>1213</v>
      </c>
      <c r="N150" s="73" t="s">
        <v>1291</v>
      </c>
      <c r="P150" s="82">
        <v>-70.62</v>
      </c>
      <c r="Q150" s="83"/>
      <c r="R150" s="84">
        <v>1</v>
      </c>
      <c r="S150" s="77"/>
      <c r="T150" s="85" t="s">
        <v>1289</v>
      </c>
    </row>
    <row r="151" spans="1:20" s="73" customFormat="1" x14ac:dyDescent="0.25">
      <c r="A151" s="77" t="s">
        <v>4955</v>
      </c>
      <c r="B151" s="77" t="s">
        <v>5008</v>
      </c>
      <c r="C151" s="78">
        <v>45083</v>
      </c>
      <c r="D151" s="79">
        <v>-88.35</v>
      </c>
      <c r="E151" s="79">
        <v>-11</v>
      </c>
      <c r="F151" s="79">
        <v>-77.349999999999994</v>
      </c>
      <c r="G151" s="78">
        <v>45083</v>
      </c>
      <c r="H151" s="77" t="s">
        <v>4971</v>
      </c>
      <c r="I151" s="80">
        <v>1662420</v>
      </c>
      <c r="J151" s="80" t="s">
        <v>1318</v>
      </c>
      <c r="K151" s="80">
        <v>180896</v>
      </c>
      <c r="L151" s="81">
        <v>45085</v>
      </c>
      <c r="M151" s="77" t="s">
        <v>1213</v>
      </c>
      <c r="N151" s="73" t="s">
        <v>1301</v>
      </c>
      <c r="P151" s="82">
        <v>-77.349999999999994</v>
      </c>
      <c r="Q151" s="83"/>
      <c r="R151" s="84">
        <v>1</v>
      </c>
      <c r="S151" s="77"/>
      <c r="T151" s="85" t="s">
        <v>1289</v>
      </c>
    </row>
    <row r="152" spans="1:20" s="73" customFormat="1" x14ac:dyDescent="0.25">
      <c r="A152" s="77" t="s">
        <v>4955</v>
      </c>
      <c r="B152" s="77" t="s">
        <v>5009</v>
      </c>
      <c r="C152" s="78">
        <v>45083</v>
      </c>
      <c r="D152" s="79">
        <v>-38.659999999999997</v>
      </c>
      <c r="E152" s="79">
        <v>-10.51</v>
      </c>
      <c r="F152" s="79">
        <v>-28.15</v>
      </c>
      <c r="G152" s="78">
        <v>45083</v>
      </c>
      <c r="H152" s="77" t="s">
        <v>4972</v>
      </c>
      <c r="I152" s="80">
        <v>1540781</v>
      </c>
      <c r="J152" s="80" t="s">
        <v>1308</v>
      </c>
      <c r="K152" s="80">
        <v>180896</v>
      </c>
      <c r="L152" s="81">
        <v>45085</v>
      </c>
      <c r="M152" s="77" t="s">
        <v>1213</v>
      </c>
      <c r="N152" s="73" t="s">
        <v>1298</v>
      </c>
      <c r="P152" s="82">
        <v>-28.15</v>
      </c>
      <c r="Q152" s="83"/>
      <c r="R152" s="84">
        <v>1</v>
      </c>
      <c r="S152" s="77"/>
      <c r="T152" s="85" t="s">
        <v>1289</v>
      </c>
    </row>
    <row r="153" spans="1:20" s="73" customFormat="1" x14ac:dyDescent="0.25">
      <c r="A153" s="77" t="s">
        <v>4955</v>
      </c>
      <c r="B153" s="77" t="s">
        <v>5009</v>
      </c>
      <c r="C153" s="78">
        <v>45083</v>
      </c>
      <c r="D153" s="79">
        <v>-85.4</v>
      </c>
      <c r="E153" s="79">
        <v>-22.2</v>
      </c>
      <c r="F153" s="79">
        <v>-63.2</v>
      </c>
      <c r="G153" s="78">
        <v>45083</v>
      </c>
      <c r="H153" s="77" t="s">
        <v>4972</v>
      </c>
      <c r="I153" s="80">
        <v>1540784</v>
      </c>
      <c r="J153" s="80" t="s">
        <v>1297</v>
      </c>
      <c r="K153" s="80">
        <v>180896</v>
      </c>
      <c r="L153" s="81">
        <v>45085</v>
      </c>
      <c r="M153" s="77" t="s">
        <v>1213</v>
      </c>
      <c r="N153" s="73" t="s">
        <v>1298</v>
      </c>
      <c r="P153" s="82">
        <v>-31.6</v>
      </c>
      <c r="Q153" s="83"/>
      <c r="R153" s="84">
        <v>2</v>
      </c>
      <c r="S153" s="77"/>
      <c r="T153" s="85" t="s">
        <v>1289</v>
      </c>
    </row>
    <row r="154" spans="1:20" s="73" customFormat="1" x14ac:dyDescent="0.25">
      <c r="A154" s="77" t="s">
        <v>4973</v>
      </c>
      <c r="B154" s="77" t="s">
        <v>5010</v>
      </c>
      <c r="C154" s="78">
        <v>45082</v>
      </c>
      <c r="D154" s="79">
        <v>-38.68</v>
      </c>
      <c r="E154" s="79">
        <v>0</v>
      </c>
      <c r="F154" s="79">
        <v>-38.68</v>
      </c>
      <c r="G154" s="78">
        <v>45082</v>
      </c>
      <c r="H154" s="77" t="s">
        <v>4974</v>
      </c>
      <c r="I154" s="62">
        <v>1704887</v>
      </c>
      <c r="J154" s="80" t="s">
        <v>5745</v>
      </c>
      <c r="K154" s="80">
        <v>180901</v>
      </c>
      <c r="L154" s="81">
        <v>45084</v>
      </c>
      <c r="M154" s="77" t="s">
        <v>1213</v>
      </c>
      <c r="N154" s="74" t="s">
        <v>5745</v>
      </c>
      <c r="P154" s="82">
        <v>-27.39</v>
      </c>
      <c r="Q154" s="83"/>
      <c r="R154" s="84">
        <v>1.4121942314713398</v>
      </c>
      <c r="S154" s="77"/>
      <c r="T154" s="86" t="s">
        <v>5746</v>
      </c>
    </row>
    <row r="155" spans="1:20" s="73" customFormat="1" x14ac:dyDescent="0.25">
      <c r="A155" s="77" t="s">
        <v>4973</v>
      </c>
      <c r="B155" s="77" t="s">
        <v>5011</v>
      </c>
      <c r="C155" s="78">
        <v>45082</v>
      </c>
      <c r="D155" s="79">
        <v>-38.700000000000003</v>
      </c>
      <c r="E155" s="79">
        <v>0</v>
      </c>
      <c r="F155" s="79">
        <v>-38.700000000000003</v>
      </c>
      <c r="G155" s="78">
        <v>45082</v>
      </c>
      <c r="H155" s="77" t="s">
        <v>4975</v>
      </c>
      <c r="I155" s="62">
        <v>1704887</v>
      </c>
      <c r="J155" s="80" t="s">
        <v>5745</v>
      </c>
      <c r="K155" s="80">
        <v>180901</v>
      </c>
      <c r="L155" s="81">
        <v>45084</v>
      </c>
      <c r="M155" s="77" t="s">
        <v>1213</v>
      </c>
      <c r="N155" s="74" t="s">
        <v>5745</v>
      </c>
      <c r="P155" s="82">
        <v>-27.39</v>
      </c>
      <c r="Q155" s="83"/>
      <c r="R155" s="84">
        <v>1.4129244249726178</v>
      </c>
      <c r="S155" s="77"/>
      <c r="T155" s="86" t="s">
        <v>5746</v>
      </c>
    </row>
    <row r="156" spans="1:20" s="73" customFormat="1" x14ac:dyDescent="0.25">
      <c r="A156" s="77" t="s">
        <v>4973</v>
      </c>
      <c r="B156" s="77" t="s">
        <v>5012</v>
      </c>
      <c r="C156" s="78">
        <v>45082</v>
      </c>
      <c r="D156" s="79">
        <v>-38.67</v>
      </c>
      <c r="E156" s="79">
        <v>0</v>
      </c>
      <c r="F156" s="79">
        <v>-38.67</v>
      </c>
      <c r="G156" s="78">
        <v>45082</v>
      </c>
      <c r="H156" s="77" t="s">
        <v>4976</v>
      </c>
      <c r="I156" s="62">
        <v>1704887</v>
      </c>
      <c r="J156" s="80" t="s">
        <v>5745</v>
      </c>
      <c r="K156" s="80">
        <v>180901</v>
      </c>
      <c r="L156" s="81">
        <v>45084</v>
      </c>
      <c r="M156" s="77" t="s">
        <v>1213</v>
      </c>
      <c r="N156" s="74" t="s">
        <v>5745</v>
      </c>
      <c r="P156" s="82">
        <v>-27.39</v>
      </c>
      <c r="Q156" s="83"/>
      <c r="R156" s="84">
        <v>1.411829134720701</v>
      </c>
      <c r="S156" s="77"/>
      <c r="T156" s="86" t="s">
        <v>5746</v>
      </c>
    </row>
    <row r="157" spans="1:20" s="73" customFormat="1" x14ac:dyDescent="0.25">
      <c r="A157" s="77" t="s">
        <v>4973</v>
      </c>
      <c r="B157" s="77" t="s">
        <v>5013</v>
      </c>
      <c r="C157" s="78">
        <v>45082</v>
      </c>
      <c r="D157" s="79">
        <v>-38.700000000000003</v>
      </c>
      <c r="E157" s="79">
        <v>0</v>
      </c>
      <c r="F157" s="79">
        <v>-38.700000000000003</v>
      </c>
      <c r="G157" s="78">
        <v>45082</v>
      </c>
      <c r="H157" s="77" t="s">
        <v>4977</v>
      </c>
      <c r="I157" s="62">
        <v>1704887</v>
      </c>
      <c r="J157" s="80" t="s">
        <v>5745</v>
      </c>
      <c r="K157" s="80">
        <v>180901</v>
      </c>
      <c r="L157" s="81">
        <v>45084</v>
      </c>
      <c r="M157" s="77" t="s">
        <v>1213</v>
      </c>
      <c r="N157" s="74" t="s">
        <v>5745</v>
      </c>
      <c r="P157" s="82">
        <v>-27.39</v>
      </c>
      <c r="Q157" s="83"/>
      <c r="R157" s="84">
        <v>1.4129244249726178</v>
      </c>
      <c r="S157" s="77"/>
      <c r="T157" s="86" t="s">
        <v>5746</v>
      </c>
    </row>
    <row r="158" spans="1:20" s="73" customFormat="1" x14ac:dyDescent="0.25">
      <c r="A158" s="77" t="s">
        <v>4973</v>
      </c>
      <c r="B158" s="77" t="s">
        <v>5014</v>
      </c>
      <c r="C158" s="78">
        <v>45082</v>
      </c>
      <c r="D158" s="79">
        <v>-64.47</v>
      </c>
      <c r="E158" s="79">
        <v>0</v>
      </c>
      <c r="F158" s="79">
        <v>-64.47</v>
      </c>
      <c r="G158" s="78">
        <v>45082</v>
      </c>
      <c r="H158" s="77" t="s">
        <v>4978</v>
      </c>
      <c r="I158" s="80">
        <v>1585673</v>
      </c>
      <c r="J158" s="80" t="s">
        <v>1349</v>
      </c>
      <c r="K158" s="80">
        <v>180901</v>
      </c>
      <c r="L158" s="81">
        <v>45084</v>
      </c>
      <c r="M158" s="77" t="s">
        <v>1213</v>
      </c>
      <c r="N158" s="73" t="s">
        <v>1291</v>
      </c>
      <c r="P158" s="82">
        <v>-64.47</v>
      </c>
      <c r="Q158" s="83"/>
      <c r="R158" s="84">
        <v>1</v>
      </c>
      <c r="S158" s="77"/>
      <c r="T158" s="85" t="s">
        <v>1289</v>
      </c>
    </row>
    <row r="159" spans="1:20" s="73" customFormat="1" x14ac:dyDescent="0.25">
      <c r="A159" s="77" t="s">
        <v>4973</v>
      </c>
      <c r="B159" s="77" t="s">
        <v>5015</v>
      </c>
      <c r="C159" s="78">
        <v>45082</v>
      </c>
      <c r="D159" s="79">
        <v>-39</v>
      </c>
      <c r="E159" s="79">
        <v>0</v>
      </c>
      <c r="F159" s="79">
        <v>-39</v>
      </c>
      <c r="G159" s="78">
        <v>45082</v>
      </c>
      <c r="H159" s="77" t="s">
        <v>4979</v>
      </c>
      <c r="I159" s="80">
        <v>1529947</v>
      </c>
      <c r="J159" s="80" t="s">
        <v>1294</v>
      </c>
      <c r="K159" s="80">
        <v>180901</v>
      </c>
      <c r="L159" s="81">
        <v>45084</v>
      </c>
      <c r="M159" s="77" t="s">
        <v>1213</v>
      </c>
      <c r="N159" s="73" t="s">
        <v>1291</v>
      </c>
      <c r="P159" s="82">
        <v>-39</v>
      </c>
      <c r="Q159" s="83"/>
      <c r="R159" s="84">
        <v>1</v>
      </c>
      <c r="S159" s="77"/>
      <c r="T159" s="85" t="s">
        <v>1289</v>
      </c>
    </row>
    <row r="160" spans="1:20" s="73" customFormat="1" x14ac:dyDescent="0.25">
      <c r="A160" s="77" t="s">
        <v>4973</v>
      </c>
      <c r="B160" s="77" t="s">
        <v>5016</v>
      </c>
      <c r="C160" s="78">
        <v>45082</v>
      </c>
      <c r="D160" s="79">
        <v>-39</v>
      </c>
      <c r="E160" s="79">
        <v>0</v>
      </c>
      <c r="F160" s="79">
        <v>-39</v>
      </c>
      <c r="G160" s="78">
        <v>45082</v>
      </c>
      <c r="H160" s="77" t="s">
        <v>4980</v>
      </c>
      <c r="I160" s="80">
        <v>1529946</v>
      </c>
      <c r="J160" s="80" t="s">
        <v>1306</v>
      </c>
      <c r="K160" s="80">
        <v>180901</v>
      </c>
      <c r="L160" s="81">
        <v>45084</v>
      </c>
      <c r="M160" s="77" t="s">
        <v>1213</v>
      </c>
      <c r="N160" s="73" t="s">
        <v>1291</v>
      </c>
      <c r="P160" s="82">
        <v>-39</v>
      </c>
      <c r="Q160" s="83"/>
      <c r="R160" s="84">
        <v>1</v>
      </c>
      <c r="S160" s="77"/>
      <c r="T160" s="85" t="s">
        <v>1289</v>
      </c>
    </row>
    <row r="161" spans="1:20" s="73" customFormat="1" x14ac:dyDescent="0.25">
      <c r="A161" s="77" t="s">
        <v>4973</v>
      </c>
      <c r="B161" s="77" t="s">
        <v>5017</v>
      </c>
      <c r="C161" s="78">
        <v>45082</v>
      </c>
      <c r="D161" s="79">
        <v>-22.78</v>
      </c>
      <c r="E161" s="79">
        <v>0</v>
      </c>
      <c r="F161" s="79">
        <v>-22.78</v>
      </c>
      <c r="G161" s="78">
        <v>45082</v>
      </c>
      <c r="H161" s="77" t="s">
        <v>4981</v>
      </c>
      <c r="I161" s="80">
        <v>1529944</v>
      </c>
      <c r="J161" s="80" t="s">
        <v>1330</v>
      </c>
      <c r="K161" s="80">
        <v>180901</v>
      </c>
      <c r="L161" s="81">
        <v>45084</v>
      </c>
      <c r="M161" s="77" t="s">
        <v>1213</v>
      </c>
      <c r="N161" s="73" t="s">
        <v>1291</v>
      </c>
      <c r="P161" s="82">
        <v>-22.78</v>
      </c>
      <c r="Q161" s="83"/>
      <c r="R161" s="84">
        <v>1</v>
      </c>
      <c r="S161" s="77"/>
      <c r="T161" s="85" t="s">
        <v>1289</v>
      </c>
    </row>
    <row r="162" spans="1:20" s="73" customFormat="1" x14ac:dyDescent="0.25">
      <c r="A162" s="77" t="s">
        <v>4973</v>
      </c>
      <c r="B162" s="77" t="s">
        <v>5018</v>
      </c>
      <c r="C162" s="78">
        <v>45082</v>
      </c>
      <c r="D162" s="79">
        <v>-38.67</v>
      </c>
      <c r="E162" s="79">
        <v>0</v>
      </c>
      <c r="F162" s="79">
        <v>-38.67</v>
      </c>
      <c r="G162" s="78">
        <v>45082</v>
      </c>
      <c r="H162" s="77" t="s">
        <v>4982</v>
      </c>
      <c r="I162" s="62">
        <v>1704887</v>
      </c>
      <c r="J162" s="80" t="s">
        <v>5745</v>
      </c>
      <c r="K162" s="80">
        <v>180901</v>
      </c>
      <c r="L162" s="81">
        <v>45084</v>
      </c>
      <c r="M162" s="77" t="s">
        <v>1213</v>
      </c>
      <c r="N162" s="74" t="s">
        <v>5745</v>
      </c>
      <c r="P162" s="82">
        <v>-27.39</v>
      </c>
      <c r="Q162" s="83"/>
      <c r="R162" s="84">
        <v>1.411829134720701</v>
      </c>
      <c r="S162" s="77"/>
      <c r="T162" s="86" t="s">
        <v>5746</v>
      </c>
    </row>
    <row r="163" spans="1:20" s="73" customFormat="1" x14ac:dyDescent="0.25">
      <c r="A163" s="77" t="s">
        <v>4973</v>
      </c>
      <c r="B163" s="77" t="s">
        <v>5019</v>
      </c>
      <c r="C163" s="78">
        <v>45082</v>
      </c>
      <c r="D163" s="79">
        <v>-38.68</v>
      </c>
      <c r="E163" s="79">
        <v>0</v>
      </c>
      <c r="F163" s="79">
        <v>-38.68</v>
      </c>
      <c r="G163" s="78">
        <v>45082</v>
      </c>
      <c r="H163" s="77" t="s">
        <v>4983</v>
      </c>
      <c r="I163" s="62">
        <v>1704887</v>
      </c>
      <c r="J163" s="80" t="s">
        <v>5745</v>
      </c>
      <c r="K163" s="80">
        <v>180901</v>
      </c>
      <c r="L163" s="81">
        <v>45084</v>
      </c>
      <c r="M163" s="77" t="s">
        <v>1213</v>
      </c>
      <c r="N163" s="74" t="s">
        <v>5745</v>
      </c>
      <c r="P163" s="82">
        <v>-27.39</v>
      </c>
      <c r="Q163" s="83"/>
      <c r="R163" s="84">
        <v>1.4121942314713398</v>
      </c>
      <c r="S163" s="77"/>
      <c r="T163" s="86" t="s">
        <v>5746</v>
      </c>
    </row>
    <row r="164" spans="1:20" s="73" customFormat="1" x14ac:dyDescent="0.25">
      <c r="A164" s="77" t="s">
        <v>4973</v>
      </c>
      <c r="B164" s="77" t="s">
        <v>5020</v>
      </c>
      <c r="C164" s="78">
        <v>45082</v>
      </c>
      <c r="D164" s="79">
        <v>-38.67</v>
      </c>
      <c r="E164" s="79">
        <v>0</v>
      </c>
      <c r="F164" s="79">
        <v>-38.67</v>
      </c>
      <c r="G164" s="78">
        <v>45082</v>
      </c>
      <c r="H164" s="77" t="s">
        <v>4984</v>
      </c>
      <c r="I164" s="62">
        <v>1704887</v>
      </c>
      <c r="J164" s="80" t="s">
        <v>5745</v>
      </c>
      <c r="K164" s="80">
        <v>180901</v>
      </c>
      <c r="L164" s="81">
        <v>45084</v>
      </c>
      <c r="M164" s="77" t="s">
        <v>1213</v>
      </c>
      <c r="N164" s="74" t="s">
        <v>5745</v>
      </c>
      <c r="P164" s="82">
        <v>-27.39</v>
      </c>
      <c r="Q164" s="83"/>
      <c r="R164" s="84">
        <v>1.411829134720701</v>
      </c>
      <c r="S164" s="77"/>
      <c r="T164" s="86" t="s">
        <v>5746</v>
      </c>
    </row>
    <row r="165" spans="1:20" s="73" customFormat="1" x14ac:dyDescent="0.25">
      <c r="A165" s="77" t="s">
        <v>4973</v>
      </c>
      <c r="B165" s="77" t="s">
        <v>5021</v>
      </c>
      <c r="C165" s="78">
        <v>45082</v>
      </c>
      <c r="D165" s="79">
        <v>-38.659999999999997</v>
      </c>
      <c r="E165" s="79">
        <v>-10.51</v>
      </c>
      <c r="F165" s="79">
        <v>-28.15</v>
      </c>
      <c r="G165" s="78">
        <v>45082</v>
      </c>
      <c r="H165" s="77" t="s">
        <v>4985</v>
      </c>
      <c r="I165" s="80">
        <v>1540781</v>
      </c>
      <c r="J165" s="80" t="s">
        <v>1308</v>
      </c>
      <c r="K165" s="80">
        <v>180901</v>
      </c>
      <c r="L165" s="81">
        <v>45084</v>
      </c>
      <c r="M165" s="77" t="s">
        <v>1213</v>
      </c>
      <c r="N165" s="73" t="s">
        <v>1298</v>
      </c>
      <c r="P165" s="82">
        <v>-28.15</v>
      </c>
      <c r="Q165" s="83"/>
      <c r="R165" s="84">
        <v>1</v>
      </c>
      <c r="S165" s="77"/>
      <c r="T165" s="85" t="s">
        <v>1289</v>
      </c>
    </row>
    <row r="166" spans="1:20" s="73" customFormat="1" x14ac:dyDescent="0.25">
      <c r="A166" s="77" t="s">
        <v>4973</v>
      </c>
      <c r="B166" s="77" t="s">
        <v>5022</v>
      </c>
      <c r="C166" s="78">
        <v>45082</v>
      </c>
      <c r="D166" s="79">
        <v>-42.07</v>
      </c>
      <c r="E166" s="79">
        <v>0</v>
      </c>
      <c r="F166" s="79">
        <v>-42.07</v>
      </c>
      <c r="G166" s="78">
        <v>45082</v>
      </c>
      <c r="H166" s="77" t="s">
        <v>4986</v>
      </c>
      <c r="I166" s="80">
        <v>1514691</v>
      </c>
      <c r="J166" s="80" t="s">
        <v>1293</v>
      </c>
      <c r="K166" s="80">
        <v>180901</v>
      </c>
      <c r="L166" s="81">
        <v>45084</v>
      </c>
      <c r="M166" s="77" t="s">
        <v>1213</v>
      </c>
      <c r="N166" s="73" t="s">
        <v>1291</v>
      </c>
      <c r="P166" s="82">
        <v>-42.07</v>
      </c>
      <c r="Q166" s="83"/>
      <c r="R166" s="84">
        <v>1</v>
      </c>
      <c r="S166" s="77"/>
      <c r="T166" s="85" t="s">
        <v>1289</v>
      </c>
    </row>
    <row r="167" spans="1:20" s="73" customFormat="1" x14ac:dyDescent="0.25">
      <c r="A167" s="77" t="s">
        <v>4973</v>
      </c>
      <c r="B167" s="77" t="s">
        <v>5023</v>
      </c>
      <c r="C167" s="78">
        <v>45082</v>
      </c>
      <c r="D167" s="79">
        <v>-77.319999999999993</v>
      </c>
      <c r="E167" s="79">
        <v>-21.02</v>
      </c>
      <c r="F167" s="79">
        <v>-56.3</v>
      </c>
      <c r="G167" s="78">
        <v>45082</v>
      </c>
      <c r="H167" s="77" t="s">
        <v>4987</v>
      </c>
      <c r="I167" s="80">
        <v>1540781</v>
      </c>
      <c r="J167" s="80" t="s">
        <v>1308</v>
      </c>
      <c r="K167" s="80">
        <v>180901</v>
      </c>
      <c r="L167" s="81">
        <v>45084</v>
      </c>
      <c r="M167" s="77" t="s">
        <v>1213</v>
      </c>
      <c r="N167" s="73" t="s">
        <v>1298</v>
      </c>
      <c r="P167" s="82">
        <v>-28.15</v>
      </c>
      <c r="Q167" s="83"/>
      <c r="R167" s="84">
        <v>2</v>
      </c>
      <c r="S167" s="77"/>
      <c r="T167" s="85" t="s">
        <v>1289</v>
      </c>
    </row>
    <row r="168" spans="1:20" s="73" customFormat="1" x14ac:dyDescent="0.25">
      <c r="A168" s="77" t="s">
        <v>4973</v>
      </c>
      <c r="B168" s="77" t="s">
        <v>5023</v>
      </c>
      <c r="C168" s="78">
        <v>45082</v>
      </c>
      <c r="D168" s="79">
        <v>-265.05</v>
      </c>
      <c r="E168" s="79">
        <v>-33</v>
      </c>
      <c r="F168" s="79">
        <v>-232.05</v>
      </c>
      <c r="G168" s="78">
        <v>45082</v>
      </c>
      <c r="H168" s="77" t="s">
        <v>4987</v>
      </c>
      <c r="I168" s="80">
        <v>1662420</v>
      </c>
      <c r="J168" s="80" t="s">
        <v>1318</v>
      </c>
      <c r="K168" s="80">
        <v>180901</v>
      </c>
      <c r="L168" s="81">
        <v>45084</v>
      </c>
      <c r="M168" s="77" t="s">
        <v>1213</v>
      </c>
      <c r="N168" s="73" t="s">
        <v>1301</v>
      </c>
      <c r="P168" s="82">
        <v>-77.349999999999994</v>
      </c>
      <c r="Q168" s="83"/>
      <c r="R168" s="84">
        <v>3.0000000000000004</v>
      </c>
      <c r="S168" s="77"/>
      <c r="T168" s="85" t="s">
        <v>1289</v>
      </c>
    </row>
    <row r="169" spans="1:20" s="73" customFormat="1" x14ac:dyDescent="0.25">
      <c r="A169" s="77" t="s">
        <v>4973</v>
      </c>
      <c r="B169" s="77" t="s">
        <v>5024</v>
      </c>
      <c r="C169" s="78">
        <v>45082</v>
      </c>
      <c r="D169" s="79">
        <v>-39</v>
      </c>
      <c r="E169" s="79">
        <v>0</v>
      </c>
      <c r="F169" s="79">
        <v>-39</v>
      </c>
      <c r="G169" s="78">
        <v>45082</v>
      </c>
      <c r="H169" s="77" t="s">
        <v>4988</v>
      </c>
      <c r="I169" s="80">
        <v>1529947</v>
      </c>
      <c r="J169" s="80" t="s">
        <v>1294</v>
      </c>
      <c r="K169" s="80">
        <v>180901</v>
      </c>
      <c r="L169" s="81">
        <v>45084</v>
      </c>
      <c r="M169" s="77" t="s">
        <v>1213</v>
      </c>
      <c r="N169" s="73" t="s">
        <v>1291</v>
      </c>
      <c r="P169" s="82">
        <v>-39</v>
      </c>
      <c r="Q169" s="83"/>
      <c r="R169" s="84">
        <v>1</v>
      </c>
      <c r="S169" s="77"/>
      <c r="T169" s="85" t="s">
        <v>1289</v>
      </c>
    </row>
    <row r="170" spans="1:20" s="73" customFormat="1" x14ac:dyDescent="0.25">
      <c r="A170" s="77" t="s">
        <v>4973</v>
      </c>
      <c r="B170" s="77" t="s">
        <v>5025</v>
      </c>
      <c r="C170" s="78">
        <v>45082</v>
      </c>
      <c r="D170" s="79">
        <v>-88.35</v>
      </c>
      <c r="E170" s="79">
        <v>-11</v>
      </c>
      <c r="F170" s="79">
        <v>-77.349999999999994</v>
      </c>
      <c r="G170" s="78">
        <v>45082</v>
      </c>
      <c r="H170" s="77" t="s">
        <v>4989</v>
      </c>
      <c r="I170" s="80">
        <v>1662420</v>
      </c>
      <c r="J170" s="80" t="s">
        <v>1318</v>
      </c>
      <c r="K170" s="80">
        <v>180901</v>
      </c>
      <c r="L170" s="81">
        <v>45084</v>
      </c>
      <c r="M170" s="77" t="s">
        <v>1213</v>
      </c>
      <c r="N170" s="73" t="s">
        <v>1301</v>
      </c>
      <c r="P170" s="82">
        <v>-77.349999999999994</v>
      </c>
      <c r="Q170" s="83"/>
      <c r="R170" s="84">
        <v>1</v>
      </c>
      <c r="S170" s="77"/>
      <c r="T170" s="85" t="s">
        <v>1289</v>
      </c>
    </row>
    <row r="171" spans="1:20" s="73" customFormat="1" x14ac:dyDescent="0.25">
      <c r="A171" s="77" t="s">
        <v>4973</v>
      </c>
      <c r="B171" s="77" t="s">
        <v>5025</v>
      </c>
      <c r="C171" s="78">
        <v>45082</v>
      </c>
      <c r="D171" s="79">
        <v>-194.44</v>
      </c>
      <c r="E171" s="79">
        <v>-22.74</v>
      </c>
      <c r="F171" s="79">
        <v>-171.7</v>
      </c>
      <c r="G171" s="78">
        <v>45082</v>
      </c>
      <c r="H171" s="77" t="s">
        <v>4989</v>
      </c>
      <c r="I171" s="80">
        <v>1662421</v>
      </c>
      <c r="J171" s="80" t="s">
        <v>1300</v>
      </c>
      <c r="K171" s="80">
        <v>180901</v>
      </c>
      <c r="L171" s="81">
        <v>45084</v>
      </c>
      <c r="M171" s="77" t="s">
        <v>1213</v>
      </c>
      <c r="N171" s="73" t="s">
        <v>1301</v>
      </c>
      <c r="P171" s="82">
        <v>-85.85</v>
      </c>
      <c r="Q171" s="83"/>
      <c r="R171" s="84">
        <v>2</v>
      </c>
      <c r="S171" s="77"/>
      <c r="T171" s="85" t="s">
        <v>1289</v>
      </c>
    </row>
    <row r="172" spans="1:20" s="73" customFormat="1" x14ac:dyDescent="0.25">
      <c r="A172" s="77" t="s">
        <v>4973</v>
      </c>
      <c r="B172" s="77" t="s">
        <v>5026</v>
      </c>
      <c r="C172" s="78">
        <v>45082</v>
      </c>
      <c r="D172" s="79">
        <v>-38.68</v>
      </c>
      <c r="E172" s="79">
        <v>0</v>
      </c>
      <c r="F172" s="79">
        <v>-38.68</v>
      </c>
      <c r="G172" s="78">
        <v>45082</v>
      </c>
      <c r="H172" s="77" t="s">
        <v>4990</v>
      </c>
      <c r="I172" s="62">
        <v>1704887</v>
      </c>
      <c r="J172" s="80" t="s">
        <v>5745</v>
      </c>
      <c r="K172" s="80">
        <v>180901</v>
      </c>
      <c r="L172" s="81">
        <v>45084</v>
      </c>
      <c r="M172" s="77" t="s">
        <v>1213</v>
      </c>
      <c r="N172" s="74" t="s">
        <v>5745</v>
      </c>
      <c r="P172" s="82">
        <v>-27.39</v>
      </c>
      <c r="Q172" s="83"/>
      <c r="R172" s="84">
        <v>1.4121942314713398</v>
      </c>
      <c r="S172" s="77"/>
      <c r="T172" s="86" t="s">
        <v>5746</v>
      </c>
    </row>
    <row r="173" spans="1:20" s="73" customFormat="1" x14ac:dyDescent="0.25">
      <c r="A173" s="77" t="s">
        <v>4973</v>
      </c>
      <c r="B173" s="77" t="s">
        <v>5027</v>
      </c>
      <c r="C173" s="78">
        <v>45082</v>
      </c>
      <c r="D173" s="79">
        <v>-38.68</v>
      </c>
      <c r="E173" s="79">
        <v>0</v>
      </c>
      <c r="F173" s="79">
        <v>-38.68</v>
      </c>
      <c r="G173" s="78">
        <v>45082</v>
      </c>
      <c r="H173" s="77" t="s">
        <v>4991</v>
      </c>
      <c r="I173" s="62">
        <v>1704887</v>
      </c>
      <c r="J173" s="80" t="s">
        <v>5745</v>
      </c>
      <c r="K173" s="80">
        <v>180901</v>
      </c>
      <c r="L173" s="81">
        <v>45084</v>
      </c>
      <c r="M173" s="77" t="s">
        <v>1213</v>
      </c>
      <c r="N173" s="74" t="s">
        <v>5745</v>
      </c>
      <c r="P173" s="82">
        <v>-27.39</v>
      </c>
      <c r="Q173" s="83"/>
      <c r="R173" s="84">
        <v>1.4121942314713398</v>
      </c>
      <c r="S173" s="77"/>
      <c r="T173" s="86" t="s">
        <v>5746</v>
      </c>
    </row>
    <row r="174" spans="1:20" s="73" customFormat="1" x14ac:dyDescent="0.25">
      <c r="A174" s="77" t="s">
        <v>4973</v>
      </c>
      <c r="B174" s="77" t="s">
        <v>5028</v>
      </c>
      <c r="C174" s="78">
        <v>45082</v>
      </c>
      <c r="D174" s="79">
        <v>-116.04</v>
      </c>
      <c r="E174" s="79">
        <v>0</v>
      </c>
      <c r="F174" s="79">
        <v>-116.04</v>
      </c>
      <c r="G174" s="78">
        <v>45082</v>
      </c>
      <c r="H174" s="77" t="s">
        <v>4992</v>
      </c>
      <c r="I174" s="62">
        <v>1704887</v>
      </c>
      <c r="J174" s="80" t="s">
        <v>5745</v>
      </c>
      <c r="K174" s="80">
        <v>180901</v>
      </c>
      <c r="L174" s="81">
        <v>45084</v>
      </c>
      <c r="M174" s="77" t="s">
        <v>1213</v>
      </c>
      <c r="N174" s="74" t="s">
        <v>5745</v>
      </c>
      <c r="P174" s="82">
        <v>-27.39</v>
      </c>
      <c r="Q174" s="83"/>
      <c r="R174" s="84">
        <v>4.2365826944140199</v>
      </c>
      <c r="S174" s="77"/>
      <c r="T174" s="86" t="s">
        <v>5746</v>
      </c>
    </row>
    <row r="175" spans="1:20" s="73" customFormat="1" x14ac:dyDescent="0.25">
      <c r="A175" s="77" t="s">
        <v>5029</v>
      </c>
      <c r="B175" s="77" t="s">
        <v>5049</v>
      </c>
      <c r="C175" s="78">
        <v>45084</v>
      </c>
      <c r="D175" s="79">
        <v>-140.46</v>
      </c>
      <c r="E175" s="79">
        <v>-30.2</v>
      </c>
      <c r="F175" s="79">
        <v>-110.26</v>
      </c>
      <c r="G175" s="78">
        <v>45084</v>
      </c>
      <c r="H175" s="77" t="s">
        <v>5050</v>
      </c>
      <c r="I175" s="80">
        <v>1339333</v>
      </c>
      <c r="J175" s="80" t="s">
        <v>1337</v>
      </c>
      <c r="K175" s="80">
        <v>12217425</v>
      </c>
      <c r="L175" s="81">
        <v>45086</v>
      </c>
      <c r="M175" s="77" t="s">
        <v>187</v>
      </c>
      <c r="N175" s="73" t="s">
        <v>1301</v>
      </c>
      <c r="P175" s="82">
        <v>-55.13</v>
      </c>
      <c r="Q175" s="83"/>
      <c r="R175" s="84">
        <v>2</v>
      </c>
      <c r="S175" s="77"/>
      <c r="T175" s="85" t="s">
        <v>1289</v>
      </c>
    </row>
    <row r="176" spans="1:20" s="73" customFormat="1" x14ac:dyDescent="0.25">
      <c r="A176" s="77" t="s">
        <v>5029</v>
      </c>
      <c r="B176" s="77" t="s">
        <v>5049</v>
      </c>
      <c r="C176" s="78">
        <v>45084</v>
      </c>
      <c r="D176" s="79">
        <v>-94.330000000000013</v>
      </c>
      <c r="E176" s="79">
        <v>-32.06</v>
      </c>
      <c r="F176" s="79">
        <v>-62.27</v>
      </c>
      <c r="G176" s="78">
        <v>45084</v>
      </c>
      <c r="H176" s="77" t="s">
        <v>5050</v>
      </c>
      <c r="I176" s="80">
        <v>1339335</v>
      </c>
      <c r="J176" s="80" t="s">
        <v>1314</v>
      </c>
      <c r="K176" s="80">
        <v>12217425</v>
      </c>
      <c r="L176" s="81">
        <v>45086</v>
      </c>
      <c r="M176" s="77" t="s">
        <v>187</v>
      </c>
      <c r="N176" s="73" t="s">
        <v>1301</v>
      </c>
      <c r="P176" s="82">
        <v>-62.27</v>
      </c>
      <c r="Q176" s="83"/>
      <c r="R176" s="84">
        <v>1</v>
      </c>
      <c r="S176" s="77"/>
      <c r="T176" s="85" t="s">
        <v>1289</v>
      </c>
    </row>
    <row r="177" spans="1:20" s="73" customFormat="1" x14ac:dyDescent="0.25">
      <c r="A177" s="77" t="s">
        <v>5029</v>
      </c>
      <c r="B177" s="77" t="s">
        <v>5051</v>
      </c>
      <c r="C177" s="78">
        <v>45084</v>
      </c>
      <c r="D177" s="79">
        <v>-38.67</v>
      </c>
      <c r="E177" s="79">
        <v>0</v>
      </c>
      <c r="F177" s="79">
        <v>-38.67</v>
      </c>
      <c r="G177" s="78">
        <v>45084</v>
      </c>
      <c r="H177" s="77" t="s">
        <v>5030</v>
      </c>
      <c r="I177" s="62">
        <v>1704887</v>
      </c>
      <c r="J177" s="80" t="s">
        <v>5745</v>
      </c>
      <c r="K177" s="80">
        <v>180982</v>
      </c>
      <c r="L177" s="81">
        <v>45086</v>
      </c>
      <c r="M177" s="77" t="s">
        <v>1213</v>
      </c>
      <c r="N177" s="74" t="s">
        <v>5745</v>
      </c>
      <c r="P177" s="82">
        <v>-27.39</v>
      </c>
      <c r="Q177" s="83"/>
      <c r="R177" s="84">
        <v>1.411829134720701</v>
      </c>
      <c r="S177" s="77"/>
      <c r="T177" s="86" t="s">
        <v>5746</v>
      </c>
    </row>
    <row r="178" spans="1:20" s="73" customFormat="1" x14ac:dyDescent="0.25">
      <c r="A178" s="77" t="s">
        <v>5029</v>
      </c>
      <c r="B178" s="77" t="s">
        <v>5052</v>
      </c>
      <c r="C178" s="78">
        <v>45084</v>
      </c>
      <c r="D178" s="79">
        <v>-38.67</v>
      </c>
      <c r="E178" s="79">
        <v>0</v>
      </c>
      <c r="F178" s="79">
        <v>-38.67</v>
      </c>
      <c r="G178" s="78">
        <v>45084</v>
      </c>
      <c r="H178" s="77" t="s">
        <v>5031</v>
      </c>
      <c r="I178" s="62">
        <v>1704887</v>
      </c>
      <c r="J178" s="80" t="s">
        <v>5745</v>
      </c>
      <c r="K178" s="80">
        <v>180982</v>
      </c>
      <c r="L178" s="81">
        <v>45086</v>
      </c>
      <c r="M178" s="77" t="s">
        <v>1213</v>
      </c>
      <c r="N178" s="74" t="s">
        <v>5745</v>
      </c>
      <c r="P178" s="82">
        <v>-27.39</v>
      </c>
      <c r="Q178" s="83"/>
      <c r="R178" s="84">
        <v>1.411829134720701</v>
      </c>
      <c r="S178" s="77"/>
      <c r="T178" s="86" t="s">
        <v>5746</v>
      </c>
    </row>
    <row r="179" spans="1:20" s="73" customFormat="1" x14ac:dyDescent="0.25">
      <c r="A179" s="77" t="s">
        <v>5029</v>
      </c>
      <c r="B179" s="77" t="s">
        <v>5053</v>
      </c>
      <c r="C179" s="78">
        <v>45084</v>
      </c>
      <c r="D179" s="79">
        <v>-38.67</v>
      </c>
      <c r="E179" s="79">
        <v>0</v>
      </c>
      <c r="F179" s="79">
        <v>-38.67</v>
      </c>
      <c r="G179" s="78">
        <v>45084</v>
      </c>
      <c r="H179" s="77" t="s">
        <v>5032</v>
      </c>
      <c r="I179" s="62">
        <v>1704887</v>
      </c>
      <c r="J179" s="80" t="s">
        <v>5745</v>
      </c>
      <c r="K179" s="80">
        <v>180982</v>
      </c>
      <c r="L179" s="81">
        <v>45086</v>
      </c>
      <c r="M179" s="77" t="s">
        <v>1213</v>
      </c>
      <c r="N179" s="74" t="s">
        <v>5745</v>
      </c>
      <c r="P179" s="82">
        <v>-27.39</v>
      </c>
      <c r="Q179" s="83"/>
      <c r="R179" s="84">
        <v>1.411829134720701</v>
      </c>
      <c r="S179" s="77"/>
      <c r="T179" s="86" t="s">
        <v>5746</v>
      </c>
    </row>
    <row r="180" spans="1:20" s="73" customFormat="1" x14ac:dyDescent="0.25">
      <c r="A180" s="77" t="s">
        <v>5029</v>
      </c>
      <c r="B180" s="77" t="s">
        <v>5054</v>
      </c>
      <c r="C180" s="78">
        <v>45084</v>
      </c>
      <c r="D180" s="79">
        <v>-78</v>
      </c>
      <c r="E180" s="79">
        <v>0</v>
      </c>
      <c r="F180" s="79">
        <v>-78</v>
      </c>
      <c r="G180" s="78">
        <v>45084</v>
      </c>
      <c r="H180" s="77" t="s">
        <v>5033</v>
      </c>
      <c r="I180" s="80">
        <v>1529947</v>
      </c>
      <c r="J180" s="80" t="s">
        <v>1294</v>
      </c>
      <c r="K180" s="80">
        <v>180982</v>
      </c>
      <c r="L180" s="81">
        <v>45086</v>
      </c>
      <c r="M180" s="77" t="s">
        <v>1213</v>
      </c>
      <c r="N180" s="73" t="s">
        <v>1291</v>
      </c>
      <c r="P180" s="82">
        <v>-39</v>
      </c>
      <c r="Q180" s="83"/>
      <c r="R180" s="84">
        <v>2</v>
      </c>
      <c r="S180" s="77"/>
      <c r="T180" s="85" t="s">
        <v>1289</v>
      </c>
    </row>
    <row r="181" spans="1:20" s="73" customFormat="1" x14ac:dyDescent="0.25">
      <c r="A181" s="77" t="s">
        <v>5029</v>
      </c>
      <c r="B181" s="77" t="s">
        <v>5055</v>
      </c>
      <c r="C181" s="78">
        <v>45084</v>
      </c>
      <c r="D181" s="79">
        <v>-97.22</v>
      </c>
      <c r="E181" s="79">
        <v>-11.37</v>
      </c>
      <c r="F181" s="79">
        <v>-85.85</v>
      </c>
      <c r="G181" s="78">
        <v>45084</v>
      </c>
      <c r="H181" s="77" t="s">
        <v>5034</v>
      </c>
      <c r="I181" s="80">
        <v>1662421</v>
      </c>
      <c r="J181" s="80" t="s">
        <v>1300</v>
      </c>
      <c r="K181" s="80">
        <v>180982</v>
      </c>
      <c r="L181" s="81">
        <v>45086</v>
      </c>
      <c r="M181" s="77" t="s">
        <v>1213</v>
      </c>
      <c r="N181" s="73" t="s">
        <v>1301</v>
      </c>
      <c r="P181" s="82">
        <v>-85.85</v>
      </c>
      <c r="Q181" s="83"/>
      <c r="R181" s="84">
        <v>1</v>
      </c>
      <c r="S181" s="77"/>
      <c r="T181" s="85" t="s">
        <v>1289</v>
      </c>
    </row>
    <row r="182" spans="1:20" s="73" customFormat="1" x14ac:dyDescent="0.25">
      <c r="A182" s="77" t="s">
        <v>5029</v>
      </c>
      <c r="B182" s="77" t="s">
        <v>5056</v>
      </c>
      <c r="C182" s="78">
        <v>45084</v>
      </c>
      <c r="D182" s="79">
        <v>-154.68</v>
      </c>
      <c r="E182" s="79">
        <v>0</v>
      </c>
      <c r="F182" s="79">
        <v>-154.68</v>
      </c>
      <c r="G182" s="78">
        <v>45084</v>
      </c>
      <c r="H182" s="77" t="s">
        <v>5035</v>
      </c>
      <c r="I182" s="62">
        <v>1704887</v>
      </c>
      <c r="J182" s="80" t="s">
        <v>5745</v>
      </c>
      <c r="K182" s="80">
        <v>180982</v>
      </c>
      <c r="L182" s="81">
        <v>45086</v>
      </c>
      <c r="M182" s="77" t="s">
        <v>1213</v>
      </c>
      <c r="N182" s="74" t="s">
        <v>5745</v>
      </c>
      <c r="P182" s="82">
        <v>-27.39</v>
      </c>
      <c r="Q182" s="83"/>
      <c r="R182" s="84">
        <v>5.6473165388828042</v>
      </c>
      <c r="S182" s="77"/>
      <c r="T182" s="86" t="s">
        <v>5746</v>
      </c>
    </row>
    <row r="183" spans="1:20" s="73" customFormat="1" x14ac:dyDescent="0.25">
      <c r="A183" s="77" t="s">
        <v>5029</v>
      </c>
      <c r="B183" s="77" t="s">
        <v>5057</v>
      </c>
      <c r="C183" s="78">
        <v>45084</v>
      </c>
      <c r="D183" s="79">
        <v>-38.67</v>
      </c>
      <c r="E183" s="79">
        <v>0</v>
      </c>
      <c r="F183" s="79">
        <v>-38.67</v>
      </c>
      <c r="G183" s="78">
        <v>45084</v>
      </c>
      <c r="H183" s="77" t="s">
        <v>5036</v>
      </c>
      <c r="I183" s="62">
        <v>1704887</v>
      </c>
      <c r="J183" s="80" t="s">
        <v>5745</v>
      </c>
      <c r="K183" s="80">
        <v>180982</v>
      </c>
      <c r="L183" s="81">
        <v>45086</v>
      </c>
      <c r="M183" s="77" t="s">
        <v>1213</v>
      </c>
      <c r="N183" s="74" t="s">
        <v>5745</v>
      </c>
      <c r="P183" s="82">
        <v>-27.39</v>
      </c>
      <c r="Q183" s="83"/>
      <c r="R183" s="84">
        <v>1.411829134720701</v>
      </c>
      <c r="S183" s="77"/>
      <c r="T183" s="86" t="s">
        <v>5746</v>
      </c>
    </row>
    <row r="184" spans="1:20" s="73" customFormat="1" x14ac:dyDescent="0.25">
      <c r="A184" s="77" t="s">
        <v>5029</v>
      </c>
      <c r="B184" s="77" t="s">
        <v>5058</v>
      </c>
      <c r="C184" s="78">
        <v>45084</v>
      </c>
      <c r="D184" s="79">
        <v>-97.22</v>
      </c>
      <c r="E184" s="79">
        <v>-11.37</v>
      </c>
      <c r="F184" s="79">
        <v>-85.85</v>
      </c>
      <c r="G184" s="78">
        <v>45084</v>
      </c>
      <c r="H184" s="77" t="s">
        <v>5037</v>
      </c>
      <c r="I184" s="80">
        <v>1662421</v>
      </c>
      <c r="J184" s="80" t="s">
        <v>1300</v>
      </c>
      <c r="K184" s="80">
        <v>180982</v>
      </c>
      <c r="L184" s="81">
        <v>45086</v>
      </c>
      <c r="M184" s="77" t="s">
        <v>1213</v>
      </c>
      <c r="N184" s="73" t="s">
        <v>1301</v>
      </c>
      <c r="P184" s="82">
        <v>-85.85</v>
      </c>
      <c r="Q184" s="83"/>
      <c r="R184" s="84">
        <v>1</v>
      </c>
      <c r="S184" s="77"/>
      <c r="T184" s="85" t="s">
        <v>1289</v>
      </c>
    </row>
    <row r="185" spans="1:20" s="73" customFormat="1" x14ac:dyDescent="0.25">
      <c r="A185" s="77" t="s">
        <v>5029</v>
      </c>
      <c r="B185" s="77" t="s">
        <v>5059</v>
      </c>
      <c r="C185" s="78">
        <v>45084</v>
      </c>
      <c r="D185" s="79">
        <v>-42.7</v>
      </c>
      <c r="E185" s="79">
        <v>-11.1</v>
      </c>
      <c r="F185" s="79">
        <v>-31.6</v>
      </c>
      <c r="G185" s="78">
        <v>45084</v>
      </c>
      <c r="H185" s="77" t="s">
        <v>5038</v>
      </c>
      <c r="I185" s="80">
        <v>1593359</v>
      </c>
      <c r="J185" s="80" t="s">
        <v>1316</v>
      </c>
      <c r="K185" s="80">
        <v>180982</v>
      </c>
      <c r="L185" s="81">
        <v>45086</v>
      </c>
      <c r="M185" s="77" t="s">
        <v>1213</v>
      </c>
      <c r="N185" s="73" t="s">
        <v>1298</v>
      </c>
      <c r="P185" s="82">
        <v>-31.6</v>
      </c>
      <c r="Q185" s="83"/>
      <c r="R185" s="84">
        <v>1</v>
      </c>
      <c r="S185" s="77"/>
      <c r="T185" s="85" t="s">
        <v>1289</v>
      </c>
    </row>
    <row r="186" spans="1:20" s="73" customFormat="1" x14ac:dyDescent="0.25">
      <c r="A186" s="77" t="s">
        <v>5029</v>
      </c>
      <c r="B186" s="77" t="s">
        <v>5060</v>
      </c>
      <c r="C186" s="78">
        <v>45084</v>
      </c>
      <c r="D186" s="79">
        <v>-25.55</v>
      </c>
      <c r="E186" s="79">
        <v>0</v>
      </c>
      <c r="F186" s="79">
        <v>-25.55</v>
      </c>
      <c r="G186" s="78">
        <v>45084</v>
      </c>
      <c r="H186" s="77" t="s">
        <v>5039</v>
      </c>
      <c r="I186" s="80">
        <v>1516594</v>
      </c>
      <c r="J186" s="80" t="s">
        <v>1313</v>
      </c>
      <c r="K186" s="80">
        <v>180982</v>
      </c>
      <c r="L186" s="81">
        <v>45086</v>
      </c>
      <c r="M186" s="77" t="s">
        <v>1213</v>
      </c>
      <c r="N186" s="73" t="s">
        <v>1291</v>
      </c>
      <c r="P186" s="82">
        <v>-25.55</v>
      </c>
      <c r="Q186" s="83"/>
      <c r="R186" s="84">
        <v>1</v>
      </c>
      <c r="S186" s="77"/>
      <c r="T186" s="85" t="s">
        <v>1289</v>
      </c>
    </row>
    <row r="187" spans="1:20" s="73" customFormat="1" x14ac:dyDescent="0.25">
      <c r="A187" s="77" t="s">
        <v>5029</v>
      </c>
      <c r="B187" s="77" t="s">
        <v>5061</v>
      </c>
      <c r="C187" s="78">
        <v>45084</v>
      </c>
      <c r="D187" s="79">
        <v>-88.35</v>
      </c>
      <c r="E187" s="79">
        <v>-11</v>
      </c>
      <c r="F187" s="79">
        <v>-77.349999999999994</v>
      </c>
      <c r="G187" s="78">
        <v>45084</v>
      </c>
      <c r="H187" s="77" t="s">
        <v>5040</v>
      </c>
      <c r="I187" s="80">
        <v>1662420</v>
      </c>
      <c r="J187" s="80" t="s">
        <v>1318</v>
      </c>
      <c r="K187" s="80">
        <v>180982</v>
      </c>
      <c r="L187" s="81">
        <v>45086</v>
      </c>
      <c r="M187" s="77" t="s">
        <v>1213</v>
      </c>
      <c r="N187" s="73" t="s">
        <v>1301</v>
      </c>
      <c r="P187" s="82">
        <v>-77.349999999999994</v>
      </c>
      <c r="Q187" s="83"/>
      <c r="R187" s="84">
        <v>1</v>
      </c>
      <c r="S187" s="77"/>
      <c r="T187" s="85" t="s">
        <v>1289</v>
      </c>
    </row>
    <row r="188" spans="1:20" s="73" customFormat="1" x14ac:dyDescent="0.25">
      <c r="A188" s="77" t="s">
        <v>5029</v>
      </c>
      <c r="B188" s="77" t="s">
        <v>5062</v>
      </c>
      <c r="C188" s="78">
        <v>45084</v>
      </c>
      <c r="D188" s="79">
        <v>-77.34</v>
      </c>
      <c r="E188" s="79">
        <v>0</v>
      </c>
      <c r="F188" s="79">
        <v>-77.34</v>
      </c>
      <c r="G188" s="78">
        <v>45084</v>
      </c>
      <c r="H188" s="77" t="s">
        <v>5041</v>
      </c>
      <c r="I188" s="62">
        <v>1704887</v>
      </c>
      <c r="J188" s="80" t="s">
        <v>5745</v>
      </c>
      <c r="K188" s="80">
        <v>180982</v>
      </c>
      <c r="L188" s="81">
        <v>45086</v>
      </c>
      <c r="M188" s="77" t="s">
        <v>1213</v>
      </c>
      <c r="N188" s="74" t="s">
        <v>5745</v>
      </c>
      <c r="P188" s="82">
        <v>-27.39</v>
      </c>
      <c r="Q188" s="83"/>
      <c r="R188" s="84">
        <v>2.8236582694414021</v>
      </c>
      <c r="S188" s="77"/>
      <c r="T188" s="86" t="s">
        <v>5746</v>
      </c>
    </row>
    <row r="189" spans="1:20" s="73" customFormat="1" x14ac:dyDescent="0.25">
      <c r="A189" s="77" t="s">
        <v>5029</v>
      </c>
      <c r="B189" s="77" t="s">
        <v>5063</v>
      </c>
      <c r="C189" s="78">
        <v>45084</v>
      </c>
      <c r="D189" s="79">
        <v>-39</v>
      </c>
      <c r="E189" s="79">
        <v>0</v>
      </c>
      <c r="F189" s="79">
        <v>-39</v>
      </c>
      <c r="G189" s="78">
        <v>45084</v>
      </c>
      <c r="H189" s="77" t="s">
        <v>5042</v>
      </c>
      <c r="I189" s="80">
        <v>1529946</v>
      </c>
      <c r="J189" s="80" t="s">
        <v>1306</v>
      </c>
      <c r="K189" s="80">
        <v>180982</v>
      </c>
      <c r="L189" s="81">
        <v>45086</v>
      </c>
      <c r="M189" s="77" t="s">
        <v>1213</v>
      </c>
      <c r="N189" s="73" t="s">
        <v>1291</v>
      </c>
      <c r="P189" s="82">
        <v>-39</v>
      </c>
      <c r="Q189" s="83"/>
      <c r="R189" s="84">
        <v>1</v>
      </c>
      <c r="S189" s="77"/>
      <c r="T189" s="85" t="s">
        <v>1289</v>
      </c>
    </row>
    <row r="190" spans="1:20" s="73" customFormat="1" x14ac:dyDescent="0.25">
      <c r="A190" s="77" t="s">
        <v>5029</v>
      </c>
      <c r="B190" s="77" t="s">
        <v>5064</v>
      </c>
      <c r="C190" s="78">
        <v>45084</v>
      </c>
      <c r="D190" s="79">
        <v>-70.62</v>
      </c>
      <c r="E190" s="79">
        <v>0</v>
      </c>
      <c r="F190" s="79">
        <v>-70.62</v>
      </c>
      <c r="G190" s="78">
        <v>45084</v>
      </c>
      <c r="H190" s="77" t="s">
        <v>5043</v>
      </c>
      <c r="I190" s="80">
        <v>1585799</v>
      </c>
      <c r="J190" s="80" t="s">
        <v>1292</v>
      </c>
      <c r="K190" s="80">
        <v>180982</v>
      </c>
      <c r="L190" s="81">
        <v>45086</v>
      </c>
      <c r="M190" s="77" t="s">
        <v>1213</v>
      </c>
      <c r="N190" s="73" t="s">
        <v>1291</v>
      </c>
      <c r="P190" s="82">
        <v>-70.62</v>
      </c>
      <c r="Q190" s="83"/>
      <c r="R190" s="84">
        <v>1</v>
      </c>
      <c r="S190" s="77"/>
      <c r="T190" s="85" t="s">
        <v>1289</v>
      </c>
    </row>
    <row r="191" spans="1:20" s="73" customFormat="1" x14ac:dyDescent="0.25">
      <c r="A191" s="77" t="s">
        <v>5029</v>
      </c>
      <c r="B191" s="77" t="s">
        <v>5065</v>
      </c>
      <c r="C191" s="78">
        <v>45084</v>
      </c>
      <c r="D191" s="79">
        <v>-38.659999999999997</v>
      </c>
      <c r="E191" s="79">
        <v>-10.51</v>
      </c>
      <c r="F191" s="79">
        <v>-28.15</v>
      </c>
      <c r="G191" s="78">
        <v>45084</v>
      </c>
      <c r="H191" s="77" t="s">
        <v>5044</v>
      </c>
      <c r="I191" s="80">
        <v>1593356</v>
      </c>
      <c r="J191" s="80" t="s">
        <v>1329</v>
      </c>
      <c r="K191" s="80">
        <v>180982</v>
      </c>
      <c r="L191" s="81">
        <v>45086</v>
      </c>
      <c r="M191" s="77" t="s">
        <v>1213</v>
      </c>
      <c r="N191" s="73" t="s">
        <v>1298</v>
      </c>
      <c r="P191" s="82">
        <v>-28.15</v>
      </c>
      <c r="Q191" s="83"/>
      <c r="R191" s="84">
        <v>1</v>
      </c>
      <c r="S191" s="77"/>
      <c r="T191" s="85" t="s">
        <v>1289</v>
      </c>
    </row>
    <row r="192" spans="1:20" s="73" customFormat="1" x14ac:dyDescent="0.25">
      <c r="A192" s="77" t="s">
        <v>5029</v>
      </c>
      <c r="B192" s="77" t="s">
        <v>5066</v>
      </c>
      <c r="C192" s="78">
        <v>45084</v>
      </c>
      <c r="D192" s="79">
        <v>-154.68</v>
      </c>
      <c r="E192" s="79">
        <v>0</v>
      </c>
      <c r="F192" s="79">
        <v>-154.68</v>
      </c>
      <c r="G192" s="78">
        <v>45084</v>
      </c>
      <c r="H192" s="77" t="s">
        <v>5045</v>
      </c>
      <c r="I192" s="62">
        <v>1704887</v>
      </c>
      <c r="J192" s="80" t="s">
        <v>5745</v>
      </c>
      <c r="K192" s="80">
        <v>180982</v>
      </c>
      <c r="L192" s="81">
        <v>45086</v>
      </c>
      <c r="M192" s="77" t="s">
        <v>1213</v>
      </c>
      <c r="N192" s="74" t="s">
        <v>5745</v>
      </c>
      <c r="P192" s="82">
        <v>-27.39</v>
      </c>
      <c r="Q192" s="83"/>
      <c r="R192" s="84">
        <v>5.6473165388828042</v>
      </c>
      <c r="S192" s="77"/>
      <c r="T192" s="86" t="s">
        <v>5746</v>
      </c>
    </row>
    <row r="193" spans="1:20" s="73" customFormat="1" x14ac:dyDescent="0.25">
      <c r="A193" s="77" t="s">
        <v>5029</v>
      </c>
      <c r="B193" s="77" t="s">
        <v>5067</v>
      </c>
      <c r="C193" s="78">
        <v>45084</v>
      </c>
      <c r="D193" s="79">
        <v>-42.7</v>
      </c>
      <c r="E193" s="79">
        <v>-11.1</v>
      </c>
      <c r="F193" s="79">
        <v>-31.6</v>
      </c>
      <c r="G193" s="78">
        <v>45084</v>
      </c>
      <c r="H193" s="77" t="s">
        <v>5046</v>
      </c>
      <c r="I193" s="80">
        <v>1540784</v>
      </c>
      <c r="J193" s="80" t="s">
        <v>1297</v>
      </c>
      <c r="K193" s="80">
        <v>180982</v>
      </c>
      <c r="L193" s="81">
        <v>45086</v>
      </c>
      <c r="M193" s="77" t="s">
        <v>1213</v>
      </c>
      <c r="N193" s="73" t="s">
        <v>1298</v>
      </c>
      <c r="P193" s="82">
        <v>-31.6</v>
      </c>
      <c r="Q193" s="83"/>
      <c r="R193" s="84">
        <v>1</v>
      </c>
      <c r="S193" s="77"/>
      <c r="T193" s="85" t="s">
        <v>1289</v>
      </c>
    </row>
    <row r="194" spans="1:20" s="73" customFormat="1" x14ac:dyDescent="0.25">
      <c r="A194" s="77" t="s">
        <v>5029</v>
      </c>
      <c r="B194" s="77" t="s">
        <v>5067</v>
      </c>
      <c r="C194" s="78">
        <v>45084</v>
      </c>
      <c r="D194" s="79">
        <v>-88.35</v>
      </c>
      <c r="E194" s="79">
        <v>-11</v>
      </c>
      <c r="F194" s="79">
        <v>-77.349999999999994</v>
      </c>
      <c r="G194" s="78">
        <v>45084</v>
      </c>
      <c r="H194" s="77" t="s">
        <v>5046</v>
      </c>
      <c r="I194" s="80">
        <v>1662420</v>
      </c>
      <c r="J194" s="80" t="s">
        <v>1318</v>
      </c>
      <c r="K194" s="80">
        <v>180982</v>
      </c>
      <c r="L194" s="81">
        <v>45086</v>
      </c>
      <c r="M194" s="77" t="s">
        <v>1213</v>
      </c>
      <c r="N194" s="73" t="s">
        <v>1301</v>
      </c>
      <c r="P194" s="82">
        <v>-77.349999999999994</v>
      </c>
      <c r="Q194" s="83"/>
      <c r="R194" s="84">
        <v>1</v>
      </c>
      <c r="S194" s="77"/>
      <c r="T194" s="85" t="s">
        <v>1289</v>
      </c>
    </row>
    <row r="195" spans="1:20" s="73" customFormat="1" x14ac:dyDescent="0.25">
      <c r="A195" s="77" t="s">
        <v>5029</v>
      </c>
      <c r="B195" s="77" t="s">
        <v>5068</v>
      </c>
      <c r="C195" s="78">
        <v>45084</v>
      </c>
      <c r="D195" s="79">
        <v>-38.68</v>
      </c>
      <c r="E195" s="79">
        <v>0</v>
      </c>
      <c r="F195" s="79">
        <v>-38.68</v>
      </c>
      <c r="G195" s="78">
        <v>45084</v>
      </c>
      <c r="H195" s="77" t="s">
        <v>5047</v>
      </c>
      <c r="I195" s="62">
        <v>1704887</v>
      </c>
      <c r="J195" s="80" t="s">
        <v>5745</v>
      </c>
      <c r="K195" s="80">
        <v>180982</v>
      </c>
      <c r="L195" s="81">
        <v>45086</v>
      </c>
      <c r="M195" s="77" t="s">
        <v>1213</v>
      </c>
      <c r="N195" s="74" t="s">
        <v>5745</v>
      </c>
      <c r="P195" s="82">
        <v>-27.39</v>
      </c>
      <c r="Q195" s="83"/>
      <c r="R195" s="84">
        <v>1.4121942314713398</v>
      </c>
      <c r="S195" s="77"/>
      <c r="T195" s="86" t="s">
        <v>5746</v>
      </c>
    </row>
    <row r="196" spans="1:20" s="73" customFormat="1" x14ac:dyDescent="0.25">
      <c r="A196" s="77" t="s">
        <v>5029</v>
      </c>
      <c r="B196" s="77" t="s">
        <v>5069</v>
      </c>
      <c r="C196" s="78">
        <v>45084</v>
      </c>
      <c r="D196" s="79">
        <v>-64.47</v>
      </c>
      <c r="E196" s="79">
        <v>0</v>
      </c>
      <c r="F196" s="79">
        <v>-64.47</v>
      </c>
      <c r="G196" s="78">
        <v>45084</v>
      </c>
      <c r="H196" s="77" t="s">
        <v>5048</v>
      </c>
      <c r="I196" s="80">
        <v>1585673</v>
      </c>
      <c r="J196" s="80" t="s">
        <v>1349</v>
      </c>
      <c r="K196" s="80">
        <v>180982</v>
      </c>
      <c r="L196" s="81">
        <v>45086</v>
      </c>
      <c r="M196" s="77" t="s">
        <v>1213</v>
      </c>
      <c r="N196" s="73" t="s">
        <v>1291</v>
      </c>
      <c r="P196" s="82">
        <v>-64.47</v>
      </c>
      <c r="Q196" s="83"/>
      <c r="R196" s="84">
        <v>1</v>
      </c>
      <c r="S196" s="77"/>
      <c r="T196" s="85" t="s">
        <v>1289</v>
      </c>
    </row>
    <row r="197" spans="1:20" s="73" customFormat="1" x14ac:dyDescent="0.25">
      <c r="A197" s="77" t="s">
        <v>5070</v>
      </c>
      <c r="B197" s="77" t="s">
        <v>5088</v>
      </c>
      <c r="C197" s="78">
        <v>45085</v>
      </c>
      <c r="D197" s="79">
        <v>-76.86</v>
      </c>
      <c r="E197" s="79">
        <v>-31.86</v>
      </c>
      <c r="F197" s="79">
        <v>-45</v>
      </c>
      <c r="G197" s="78">
        <v>45085</v>
      </c>
      <c r="H197" s="77" t="s">
        <v>5071</v>
      </c>
      <c r="I197" s="80">
        <v>1663075</v>
      </c>
      <c r="J197" s="80" t="s">
        <v>5741</v>
      </c>
      <c r="K197" s="80">
        <v>12217475</v>
      </c>
      <c r="L197" s="81">
        <v>45089</v>
      </c>
      <c r="M197" s="77" t="s">
        <v>187</v>
      </c>
      <c r="N197" s="73" t="s">
        <v>1311</v>
      </c>
      <c r="P197" s="82">
        <v>-22.5</v>
      </c>
      <c r="Q197" s="83"/>
      <c r="R197" s="84">
        <v>2</v>
      </c>
      <c r="S197" s="77"/>
      <c r="T197" s="85" t="s">
        <v>1289</v>
      </c>
    </row>
    <row r="198" spans="1:20" s="73" customFormat="1" x14ac:dyDescent="0.25">
      <c r="A198" s="77" t="s">
        <v>5070</v>
      </c>
      <c r="B198" s="77" t="s">
        <v>5089</v>
      </c>
      <c r="C198" s="78">
        <v>45085</v>
      </c>
      <c r="D198" s="79">
        <v>-76.099999999999994</v>
      </c>
      <c r="E198" s="79">
        <v>-15.55</v>
      </c>
      <c r="F198" s="79">
        <v>-22.5</v>
      </c>
      <c r="G198" s="78">
        <v>45085</v>
      </c>
      <c r="H198" s="77" t="s">
        <v>5072</v>
      </c>
      <c r="I198" s="80">
        <v>1663069</v>
      </c>
      <c r="J198" s="80" t="s">
        <v>5742</v>
      </c>
      <c r="K198" s="80">
        <v>12217475</v>
      </c>
      <c r="L198" s="81">
        <v>45089</v>
      </c>
      <c r="M198" s="77" t="s">
        <v>187</v>
      </c>
      <c r="N198" s="73" t="s">
        <v>1311</v>
      </c>
      <c r="P198" s="82">
        <v>-22.5</v>
      </c>
      <c r="Q198" s="83"/>
      <c r="R198" s="84">
        <v>1</v>
      </c>
      <c r="S198" s="77"/>
      <c r="T198" s="85" t="s">
        <v>1289</v>
      </c>
    </row>
    <row r="199" spans="1:20" s="73" customFormat="1" x14ac:dyDescent="0.25">
      <c r="A199" s="77" t="s">
        <v>5070</v>
      </c>
      <c r="B199" s="77" t="s">
        <v>5089</v>
      </c>
      <c r="C199" s="78">
        <v>45085</v>
      </c>
      <c r="D199" s="79"/>
      <c r="E199" s="79">
        <v>-15.55</v>
      </c>
      <c r="F199" s="79">
        <v>-22.5</v>
      </c>
      <c r="G199" s="78">
        <v>45085</v>
      </c>
      <c r="H199" s="77" t="s">
        <v>5072</v>
      </c>
      <c r="I199" s="80">
        <v>1663075</v>
      </c>
      <c r="J199" s="80" t="s">
        <v>5741</v>
      </c>
      <c r="K199" s="80">
        <v>12217475</v>
      </c>
      <c r="L199" s="81">
        <v>45089</v>
      </c>
      <c r="M199" s="77" t="s">
        <v>187</v>
      </c>
      <c r="N199" s="73" t="s">
        <v>1311</v>
      </c>
      <c r="P199" s="82">
        <v>-22.5</v>
      </c>
      <c r="Q199" s="83"/>
      <c r="R199" s="84">
        <v>1</v>
      </c>
      <c r="S199" s="77"/>
      <c r="T199" s="85" t="s">
        <v>1289</v>
      </c>
    </row>
    <row r="200" spans="1:20" s="73" customFormat="1" x14ac:dyDescent="0.25">
      <c r="A200" s="77" t="s">
        <v>5070</v>
      </c>
      <c r="B200" s="77" t="s">
        <v>5090</v>
      </c>
      <c r="C200" s="78">
        <v>45085</v>
      </c>
      <c r="D200" s="79">
        <v>-40.409999999999997</v>
      </c>
      <c r="E200" s="79">
        <v>-17.91</v>
      </c>
      <c r="F200" s="79">
        <v>-22.5</v>
      </c>
      <c r="G200" s="78">
        <v>45085</v>
      </c>
      <c r="H200" s="77" t="s">
        <v>5073</v>
      </c>
      <c r="I200" s="80">
        <v>1663075</v>
      </c>
      <c r="J200" s="80" t="s">
        <v>5741</v>
      </c>
      <c r="K200" s="80">
        <v>12217475</v>
      </c>
      <c r="L200" s="81">
        <v>45089</v>
      </c>
      <c r="M200" s="77" t="s">
        <v>187</v>
      </c>
      <c r="N200" s="73" t="s">
        <v>1311</v>
      </c>
      <c r="P200" s="82">
        <v>-22.5</v>
      </c>
      <c r="Q200" s="83"/>
      <c r="R200" s="84">
        <v>1</v>
      </c>
      <c r="S200" s="77"/>
      <c r="T200" s="85" t="s">
        <v>1289</v>
      </c>
    </row>
    <row r="201" spans="1:20" s="73" customFormat="1" x14ac:dyDescent="0.25">
      <c r="A201" s="77" t="s">
        <v>5070</v>
      </c>
      <c r="B201" s="77" t="s">
        <v>5091</v>
      </c>
      <c r="C201" s="78">
        <v>45085</v>
      </c>
      <c r="D201" s="79">
        <v>-70.62</v>
      </c>
      <c r="E201" s="79">
        <v>0</v>
      </c>
      <c r="F201" s="79">
        <v>-70.62</v>
      </c>
      <c r="G201" s="78">
        <v>45085</v>
      </c>
      <c r="H201" s="77" t="s">
        <v>5074</v>
      </c>
      <c r="I201" s="80">
        <v>1585798</v>
      </c>
      <c r="J201" s="80" t="s">
        <v>1319</v>
      </c>
      <c r="K201" s="80">
        <v>181122</v>
      </c>
      <c r="L201" s="81">
        <v>45089</v>
      </c>
      <c r="M201" s="77" t="s">
        <v>1213</v>
      </c>
      <c r="N201" s="73" t="s">
        <v>1291</v>
      </c>
      <c r="P201" s="82">
        <v>-70.62</v>
      </c>
      <c r="Q201" s="83"/>
      <c r="R201" s="84">
        <v>1</v>
      </c>
      <c r="S201" s="77"/>
      <c r="T201" s="85" t="s">
        <v>1289</v>
      </c>
    </row>
    <row r="202" spans="1:20" s="73" customFormat="1" x14ac:dyDescent="0.25">
      <c r="A202" s="77" t="s">
        <v>5070</v>
      </c>
      <c r="B202" s="77" t="s">
        <v>5092</v>
      </c>
      <c r="C202" s="78">
        <v>45085</v>
      </c>
      <c r="D202" s="79">
        <v>-25.55</v>
      </c>
      <c r="E202" s="79">
        <v>0</v>
      </c>
      <c r="F202" s="79">
        <v>-25.55</v>
      </c>
      <c r="G202" s="78">
        <v>45085</v>
      </c>
      <c r="H202" s="77" t="s">
        <v>5075</v>
      </c>
      <c r="I202" s="80">
        <v>1516597</v>
      </c>
      <c r="J202" s="80" t="s">
        <v>1303</v>
      </c>
      <c r="K202" s="80">
        <v>181122</v>
      </c>
      <c r="L202" s="81">
        <v>45089</v>
      </c>
      <c r="M202" s="77" t="s">
        <v>1213</v>
      </c>
      <c r="N202" s="73" t="s">
        <v>1291</v>
      </c>
      <c r="P202" s="82">
        <v>-25.55</v>
      </c>
      <c r="Q202" s="83"/>
      <c r="R202" s="84">
        <v>1</v>
      </c>
      <c r="S202" s="77"/>
      <c r="T202" s="85" t="s">
        <v>1289</v>
      </c>
    </row>
    <row r="203" spans="1:20" s="73" customFormat="1" x14ac:dyDescent="0.25">
      <c r="A203" s="77" t="s">
        <v>5070</v>
      </c>
      <c r="B203" s="77" t="s">
        <v>5093</v>
      </c>
      <c r="C203" s="78">
        <v>45085</v>
      </c>
      <c r="D203" s="79">
        <v>-39</v>
      </c>
      <c r="E203" s="79">
        <v>0</v>
      </c>
      <c r="F203" s="79">
        <v>-39</v>
      </c>
      <c r="G203" s="78">
        <v>45085</v>
      </c>
      <c r="H203" s="77" t="s">
        <v>5076</v>
      </c>
      <c r="I203" s="80">
        <v>1529947</v>
      </c>
      <c r="J203" s="80" t="s">
        <v>1294</v>
      </c>
      <c r="K203" s="80">
        <v>181122</v>
      </c>
      <c r="L203" s="81">
        <v>45089</v>
      </c>
      <c r="M203" s="77" t="s">
        <v>1213</v>
      </c>
      <c r="N203" s="73" t="s">
        <v>1291</v>
      </c>
      <c r="P203" s="82">
        <v>-39</v>
      </c>
      <c r="Q203" s="83"/>
      <c r="R203" s="84">
        <v>1</v>
      </c>
      <c r="S203" s="77"/>
      <c r="T203" s="85" t="s">
        <v>1289</v>
      </c>
    </row>
    <row r="204" spans="1:20" s="73" customFormat="1" x14ac:dyDescent="0.25">
      <c r="A204" s="77" t="s">
        <v>5070</v>
      </c>
      <c r="B204" s="77" t="s">
        <v>5094</v>
      </c>
      <c r="C204" s="78">
        <v>45085</v>
      </c>
      <c r="D204" s="79">
        <v>-232.02</v>
      </c>
      <c r="E204" s="79">
        <v>0</v>
      </c>
      <c r="F204" s="79">
        <v>-232.02</v>
      </c>
      <c r="G204" s="78">
        <v>45085</v>
      </c>
      <c r="H204" s="77" t="s">
        <v>5077</v>
      </c>
      <c r="I204" s="62">
        <v>1704887</v>
      </c>
      <c r="J204" s="80" t="s">
        <v>5745</v>
      </c>
      <c r="K204" s="80">
        <v>181122</v>
      </c>
      <c r="L204" s="81">
        <v>45089</v>
      </c>
      <c r="M204" s="77" t="s">
        <v>1213</v>
      </c>
      <c r="N204" s="74" t="s">
        <v>5745</v>
      </c>
      <c r="P204" s="82">
        <v>-27.39</v>
      </c>
      <c r="Q204" s="83"/>
      <c r="R204" s="84">
        <v>8.4709748083242058</v>
      </c>
      <c r="S204" s="77"/>
      <c r="T204" s="86" t="s">
        <v>5746</v>
      </c>
    </row>
    <row r="205" spans="1:20" s="73" customFormat="1" x14ac:dyDescent="0.25">
      <c r="A205" s="77" t="s">
        <v>5070</v>
      </c>
      <c r="B205" s="77" t="s">
        <v>5095</v>
      </c>
      <c r="C205" s="78">
        <v>45085</v>
      </c>
      <c r="D205" s="79">
        <v>-735.3</v>
      </c>
      <c r="E205" s="79">
        <v>0</v>
      </c>
      <c r="F205" s="79">
        <v>-735.3</v>
      </c>
      <c r="G205" s="78">
        <v>45085</v>
      </c>
      <c r="H205" s="77" t="s">
        <v>5078</v>
      </c>
      <c r="I205" s="62">
        <v>1704887</v>
      </c>
      <c r="J205" s="80" t="s">
        <v>5745</v>
      </c>
      <c r="K205" s="80">
        <v>181122</v>
      </c>
      <c r="L205" s="81">
        <v>45089</v>
      </c>
      <c r="M205" s="77" t="s">
        <v>1213</v>
      </c>
      <c r="N205" s="74" t="s">
        <v>5745</v>
      </c>
      <c r="P205" s="82">
        <v>-27.39</v>
      </c>
      <c r="Q205" s="83"/>
      <c r="R205" s="84">
        <v>26.845564074479736</v>
      </c>
      <c r="S205" s="77"/>
      <c r="T205" s="86" t="s">
        <v>5746</v>
      </c>
    </row>
    <row r="206" spans="1:20" s="73" customFormat="1" x14ac:dyDescent="0.25">
      <c r="A206" s="77" t="s">
        <v>5070</v>
      </c>
      <c r="B206" s="77" t="s">
        <v>5096</v>
      </c>
      <c r="C206" s="78">
        <v>45085</v>
      </c>
      <c r="D206" s="79">
        <v>-38.68</v>
      </c>
      <c r="E206" s="79">
        <v>0</v>
      </c>
      <c r="F206" s="79">
        <v>-38.68</v>
      </c>
      <c r="G206" s="78">
        <v>45085</v>
      </c>
      <c r="H206" s="77" t="s">
        <v>5079</v>
      </c>
      <c r="I206" s="62">
        <v>1704887</v>
      </c>
      <c r="J206" s="80" t="s">
        <v>5745</v>
      </c>
      <c r="K206" s="80">
        <v>181122</v>
      </c>
      <c r="L206" s="81">
        <v>45089</v>
      </c>
      <c r="M206" s="77" t="s">
        <v>1213</v>
      </c>
      <c r="N206" s="74" t="s">
        <v>5745</v>
      </c>
      <c r="P206" s="82">
        <v>-27.39</v>
      </c>
      <c r="Q206" s="83"/>
      <c r="R206" s="84">
        <v>1.4121942314713398</v>
      </c>
      <c r="S206" s="77"/>
      <c r="T206" s="86" t="s">
        <v>5746</v>
      </c>
    </row>
    <row r="207" spans="1:20" s="73" customFormat="1" x14ac:dyDescent="0.25">
      <c r="A207" s="77" t="s">
        <v>5070</v>
      </c>
      <c r="B207" s="77" t="s">
        <v>5097</v>
      </c>
      <c r="C207" s="78">
        <v>45085</v>
      </c>
      <c r="D207" s="79">
        <v>-38.68</v>
      </c>
      <c r="E207" s="79">
        <v>0</v>
      </c>
      <c r="F207" s="79">
        <v>-38.68</v>
      </c>
      <c r="G207" s="78">
        <v>45085</v>
      </c>
      <c r="H207" s="77" t="s">
        <v>5080</v>
      </c>
      <c r="I207" s="62">
        <v>1704887</v>
      </c>
      <c r="J207" s="80" t="s">
        <v>5745</v>
      </c>
      <c r="K207" s="80">
        <v>181122</v>
      </c>
      <c r="L207" s="81">
        <v>45089</v>
      </c>
      <c r="M207" s="77" t="s">
        <v>1213</v>
      </c>
      <c r="N207" s="74" t="s">
        <v>5745</v>
      </c>
      <c r="P207" s="82">
        <v>-27.39</v>
      </c>
      <c r="Q207" s="83"/>
      <c r="R207" s="84">
        <v>1.4121942314713398</v>
      </c>
      <c r="S207" s="77"/>
      <c r="T207" s="86" t="s">
        <v>5746</v>
      </c>
    </row>
    <row r="208" spans="1:20" s="73" customFormat="1" x14ac:dyDescent="0.25">
      <c r="A208" s="77" t="s">
        <v>5070</v>
      </c>
      <c r="B208" s="77" t="s">
        <v>5098</v>
      </c>
      <c r="C208" s="78">
        <v>45085</v>
      </c>
      <c r="D208" s="79">
        <v>-128.1</v>
      </c>
      <c r="E208" s="79">
        <v>-33.299999999999997</v>
      </c>
      <c r="F208" s="79">
        <v>-94.8</v>
      </c>
      <c r="G208" s="78">
        <v>45085</v>
      </c>
      <c r="H208" s="77" t="s">
        <v>5081</v>
      </c>
      <c r="I208" s="80">
        <v>1540785</v>
      </c>
      <c r="J208" s="80" t="s">
        <v>1328</v>
      </c>
      <c r="K208" s="80">
        <v>181122</v>
      </c>
      <c r="L208" s="81">
        <v>45089</v>
      </c>
      <c r="M208" s="77" t="s">
        <v>1213</v>
      </c>
      <c r="N208" s="73" t="s">
        <v>1298</v>
      </c>
      <c r="P208" s="82">
        <v>-31.6</v>
      </c>
      <c r="Q208" s="83"/>
      <c r="R208" s="84">
        <v>2.9999999999999996</v>
      </c>
      <c r="S208" s="77"/>
      <c r="T208" s="85" t="s">
        <v>1289</v>
      </c>
    </row>
    <row r="209" spans="1:20" s="73" customFormat="1" x14ac:dyDescent="0.25">
      <c r="A209" s="77" t="s">
        <v>5070</v>
      </c>
      <c r="B209" s="77" t="s">
        <v>5098</v>
      </c>
      <c r="C209" s="78">
        <v>45085</v>
      </c>
      <c r="D209" s="79">
        <v>-88.35</v>
      </c>
      <c r="E209" s="79">
        <v>-11</v>
      </c>
      <c r="F209" s="79">
        <v>-77.349999999999994</v>
      </c>
      <c r="G209" s="78">
        <v>45085</v>
      </c>
      <c r="H209" s="77" t="s">
        <v>5081</v>
      </c>
      <c r="I209" s="80">
        <v>1662420</v>
      </c>
      <c r="J209" s="80" t="s">
        <v>1318</v>
      </c>
      <c r="K209" s="80">
        <v>181122</v>
      </c>
      <c r="L209" s="81">
        <v>45089</v>
      </c>
      <c r="M209" s="77" t="s">
        <v>1213</v>
      </c>
      <c r="N209" s="73" t="s">
        <v>1301</v>
      </c>
      <c r="P209" s="82">
        <v>-77.349999999999994</v>
      </c>
      <c r="Q209" s="83"/>
      <c r="R209" s="84">
        <v>1</v>
      </c>
      <c r="S209" s="77"/>
      <c r="T209" s="85" t="s">
        <v>1289</v>
      </c>
    </row>
    <row r="210" spans="1:20" s="73" customFormat="1" x14ac:dyDescent="0.25">
      <c r="A210" s="77" t="s">
        <v>5070</v>
      </c>
      <c r="B210" s="77" t="s">
        <v>5098</v>
      </c>
      <c r="C210" s="78">
        <v>45085</v>
      </c>
      <c r="D210" s="79">
        <v>-97.22</v>
      </c>
      <c r="E210" s="79">
        <v>-11.37</v>
      </c>
      <c r="F210" s="79">
        <v>-85.85</v>
      </c>
      <c r="G210" s="78">
        <v>45085</v>
      </c>
      <c r="H210" s="77" t="s">
        <v>5081</v>
      </c>
      <c r="I210" s="80">
        <v>1662421</v>
      </c>
      <c r="J210" s="80" t="s">
        <v>1300</v>
      </c>
      <c r="K210" s="80">
        <v>181122</v>
      </c>
      <c r="L210" s="81">
        <v>45089</v>
      </c>
      <c r="M210" s="77" t="s">
        <v>1213</v>
      </c>
      <c r="N210" s="73" t="s">
        <v>1301</v>
      </c>
      <c r="P210" s="82">
        <v>-85.85</v>
      </c>
      <c r="Q210" s="83"/>
      <c r="R210" s="84">
        <v>1</v>
      </c>
      <c r="S210" s="77"/>
      <c r="T210" s="85" t="s">
        <v>1289</v>
      </c>
    </row>
    <row r="211" spans="1:20" s="73" customFormat="1" x14ac:dyDescent="0.25">
      <c r="A211" s="77" t="s">
        <v>5070</v>
      </c>
      <c r="B211" s="77" t="s">
        <v>5098</v>
      </c>
      <c r="C211" s="78">
        <v>45085</v>
      </c>
      <c r="D211" s="79">
        <v>-97.22</v>
      </c>
      <c r="E211" s="79">
        <v>-11.37</v>
      </c>
      <c r="F211" s="79">
        <v>-85.85</v>
      </c>
      <c r="G211" s="78">
        <v>45085</v>
      </c>
      <c r="H211" s="77" t="s">
        <v>5081</v>
      </c>
      <c r="I211" s="80">
        <v>1662422</v>
      </c>
      <c r="J211" s="80" t="s">
        <v>1327</v>
      </c>
      <c r="K211" s="80">
        <v>181122</v>
      </c>
      <c r="L211" s="81">
        <v>45089</v>
      </c>
      <c r="M211" s="77" t="s">
        <v>1213</v>
      </c>
      <c r="N211" s="73" t="s">
        <v>1301</v>
      </c>
      <c r="P211" s="82">
        <v>-85.85</v>
      </c>
      <c r="Q211" s="83"/>
      <c r="R211" s="84">
        <v>1</v>
      </c>
      <c r="S211" s="77"/>
      <c r="T211" s="85" t="s">
        <v>1289</v>
      </c>
    </row>
    <row r="212" spans="1:20" s="73" customFormat="1" x14ac:dyDescent="0.25">
      <c r="A212" s="77" t="s">
        <v>5070</v>
      </c>
      <c r="B212" s="77" t="s">
        <v>5099</v>
      </c>
      <c r="C212" s="78">
        <v>45085</v>
      </c>
      <c r="D212" s="79">
        <v>-39</v>
      </c>
      <c r="E212" s="79">
        <v>0</v>
      </c>
      <c r="F212" s="79">
        <v>-39</v>
      </c>
      <c r="G212" s="78">
        <v>45085</v>
      </c>
      <c r="H212" s="77" t="s">
        <v>5082</v>
      </c>
      <c r="I212" s="80">
        <v>1529947</v>
      </c>
      <c r="J212" s="80" t="s">
        <v>1294</v>
      </c>
      <c r="K212" s="80">
        <v>181122</v>
      </c>
      <c r="L212" s="81">
        <v>45089</v>
      </c>
      <c r="M212" s="77" t="s">
        <v>1213</v>
      </c>
      <c r="N212" s="73" t="s">
        <v>1291</v>
      </c>
      <c r="P212" s="82">
        <v>-39</v>
      </c>
      <c r="Q212" s="83"/>
      <c r="R212" s="84">
        <v>1</v>
      </c>
      <c r="S212" s="77"/>
      <c r="T212" s="85" t="s">
        <v>1289</v>
      </c>
    </row>
    <row r="213" spans="1:20" s="73" customFormat="1" x14ac:dyDescent="0.25">
      <c r="A213" s="77" t="s">
        <v>5070</v>
      </c>
      <c r="B213" s="77" t="s">
        <v>5100</v>
      </c>
      <c r="C213" s="78">
        <v>45085</v>
      </c>
      <c r="D213" s="79">
        <v>-115.98</v>
      </c>
      <c r="E213" s="79">
        <v>-31.53</v>
      </c>
      <c r="F213" s="79">
        <v>-84.45</v>
      </c>
      <c r="G213" s="78">
        <v>45085</v>
      </c>
      <c r="H213" s="77" t="s">
        <v>5083</v>
      </c>
      <c r="I213" s="80">
        <v>1540781</v>
      </c>
      <c r="J213" s="80" t="s">
        <v>1308</v>
      </c>
      <c r="K213" s="80">
        <v>181122</v>
      </c>
      <c r="L213" s="81">
        <v>45089</v>
      </c>
      <c r="M213" s="77" t="s">
        <v>1213</v>
      </c>
      <c r="N213" s="73" t="s">
        <v>1298</v>
      </c>
      <c r="P213" s="82">
        <v>-28.15</v>
      </c>
      <c r="Q213" s="83"/>
      <c r="R213" s="84">
        <v>3.0000000000000004</v>
      </c>
      <c r="S213" s="77"/>
      <c r="T213" s="85" t="s">
        <v>1289</v>
      </c>
    </row>
    <row r="214" spans="1:20" s="73" customFormat="1" x14ac:dyDescent="0.25">
      <c r="A214" s="77" t="s">
        <v>5070</v>
      </c>
      <c r="B214" s="77" t="s">
        <v>5100</v>
      </c>
      <c r="C214" s="78">
        <v>45085</v>
      </c>
      <c r="D214" s="79">
        <v>-85.4</v>
      </c>
      <c r="E214" s="79">
        <v>-22.2</v>
      </c>
      <c r="F214" s="79">
        <v>-63.2</v>
      </c>
      <c r="G214" s="78">
        <v>45085</v>
      </c>
      <c r="H214" s="77" t="s">
        <v>5083</v>
      </c>
      <c r="I214" s="80">
        <v>1540784</v>
      </c>
      <c r="J214" s="80" t="s">
        <v>1297</v>
      </c>
      <c r="K214" s="80">
        <v>181122</v>
      </c>
      <c r="L214" s="81">
        <v>45089</v>
      </c>
      <c r="M214" s="77" t="s">
        <v>1213</v>
      </c>
      <c r="N214" s="73" t="s">
        <v>1298</v>
      </c>
      <c r="P214" s="82">
        <v>-31.6</v>
      </c>
      <c r="Q214" s="83"/>
      <c r="R214" s="84">
        <v>2</v>
      </c>
      <c r="S214" s="77"/>
      <c r="T214" s="85" t="s">
        <v>1289</v>
      </c>
    </row>
    <row r="215" spans="1:20" s="73" customFormat="1" x14ac:dyDescent="0.25">
      <c r="A215" s="77" t="s">
        <v>5070</v>
      </c>
      <c r="B215" s="77" t="s">
        <v>5101</v>
      </c>
      <c r="C215" s="78">
        <v>45085</v>
      </c>
      <c r="D215" s="79">
        <v>-25.55</v>
      </c>
      <c r="E215" s="79">
        <v>0</v>
      </c>
      <c r="F215" s="79">
        <v>-25.55</v>
      </c>
      <c r="G215" s="78">
        <v>45085</v>
      </c>
      <c r="H215" s="77" t="s">
        <v>5084</v>
      </c>
      <c r="I215" s="80">
        <v>1516597</v>
      </c>
      <c r="J215" s="80" t="s">
        <v>1303</v>
      </c>
      <c r="K215" s="80">
        <v>181122</v>
      </c>
      <c r="L215" s="81">
        <v>45089</v>
      </c>
      <c r="M215" s="77" t="s">
        <v>1213</v>
      </c>
      <c r="N215" s="73" t="s">
        <v>1291</v>
      </c>
      <c r="P215" s="82">
        <v>-25.55</v>
      </c>
      <c r="Q215" s="83"/>
      <c r="R215" s="84">
        <v>1</v>
      </c>
      <c r="S215" s="77"/>
      <c r="T215" s="85" t="s">
        <v>1289</v>
      </c>
    </row>
    <row r="216" spans="1:20" s="73" customFormat="1" x14ac:dyDescent="0.25">
      <c r="A216" s="77" t="s">
        <v>5070</v>
      </c>
      <c r="B216" s="77" t="s">
        <v>5102</v>
      </c>
      <c r="C216" s="78">
        <v>45085</v>
      </c>
      <c r="D216" s="79">
        <v>-116.01</v>
      </c>
      <c r="E216" s="79">
        <v>0</v>
      </c>
      <c r="F216" s="79">
        <v>-116.01</v>
      </c>
      <c r="G216" s="78">
        <v>45085</v>
      </c>
      <c r="H216" s="77" t="s">
        <v>5085</v>
      </c>
      <c r="I216" s="62">
        <v>1704887</v>
      </c>
      <c r="J216" s="80" t="s">
        <v>5745</v>
      </c>
      <c r="K216" s="80">
        <v>181122</v>
      </c>
      <c r="L216" s="81">
        <v>45089</v>
      </c>
      <c r="M216" s="77" t="s">
        <v>1213</v>
      </c>
      <c r="N216" s="74" t="s">
        <v>5745</v>
      </c>
      <c r="P216" s="82">
        <v>-27.39</v>
      </c>
      <c r="Q216" s="83"/>
      <c r="R216" s="84">
        <v>4.2354874041621029</v>
      </c>
      <c r="S216" s="77"/>
      <c r="T216" s="86" t="s">
        <v>5746</v>
      </c>
    </row>
    <row r="217" spans="1:20" s="73" customFormat="1" x14ac:dyDescent="0.25">
      <c r="A217" s="77" t="s">
        <v>5070</v>
      </c>
      <c r="B217" s="77" t="s">
        <v>5103</v>
      </c>
      <c r="C217" s="78">
        <v>45085</v>
      </c>
      <c r="D217" s="79">
        <v>-116.01</v>
      </c>
      <c r="E217" s="79">
        <v>0</v>
      </c>
      <c r="F217" s="79">
        <v>-116.01</v>
      </c>
      <c r="G217" s="78">
        <v>45085</v>
      </c>
      <c r="H217" s="77" t="s">
        <v>5086</v>
      </c>
      <c r="I217" s="62">
        <v>1704887</v>
      </c>
      <c r="J217" s="80" t="s">
        <v>5745</v>
      </c>
      <c r="K217" s="80">
        <v>181122</v>
      </c>
      <c r="L217" s="81">
        <v>45089</v>
      </c>
      <c r="M217" s="77" t="s">
        <v>1213</v>
      </c>
      <c r="N217" s="74" t="s">
        <v>5745</v>
      </c>
      <c r="P217" s="82">
        <v>-27.39</v>
      </c>
      <c r="Q217" s="83"/>
      <c r="R217" s="84">
        <v>4.2354874041621029</v>
      </c>
      <c r="S217" s="77"/>
      <c r="T217" s="86" t="s">
        <v>5746</v>
      </c>
    </row>
    <row r="218" spans="1:20" s="73" customFormat="1" x14ac:dyDescent="0.25">
      <c r="A218" s="77" t="s">
        <v>5070</v>
      </c>
      <c r="B218" s="77" t="s">
        <v>5104</v>
      </c>
      <c r="C218" s="78">
        <v>45085</v>
      </c>
      <c r="D218" s="79">
        <v>-154.72</v>
      </c>
      <c r="E218" s="79">
        <v>0</v>
      </c>
      <c r="F218" s="79">
        <v>-154.72</v>
      </c>
      <c r="G218" s="78">
        <v>45085</v>
      </c>
      <c r="H218" s="77" t="s">
        <v>5087</v>
      </c>
      <c r="I218" s="62">
        <v>1704887</v>
      </c>
      <c r="J218" s="80" t="s">
        <v>5745</v>
      </c>
      <c r="K218" s="80">
        <v>181122</v>
      </c>
      <c r="L218" s="81">
        <v>45089</v>
      </c>
      <c r="M218" s="77" t="s">
        <v>1213</v>
      </c>
      <c r="N218" s="74" t="s">
        <v>5745</v>
      </c>
      <c r="P218" s="82">
        <v>-27.39</v>
      </c>
      <c r="Q218" s="83"/>
      <c r="R218" s="84">
        <v>5.6487769258853593</v>
      </c>
      <c r="S218" s="77"/>
      <c r="T218" s="86" t="s">
        <v>5746</v>
      </c>
    </row>
    <row r="219" spans="1:20" s="73" customFormat="1" x14ac:dyDescent="0.25">
      <c r="A219" s="77" t="s">
        <v>5105</v>
      </c>
      <c r="B219" s="77" t="s">
        <v>5122</v>
      </c>
      <c r="C219" s="78">
        <v>45087</v>
      </c>
      <c r="D219" s="79">
        <v>-44.76</v>
      </c>
      <c r="E219" s="79">
        <v>-22.26</v>
      </c>
      <c r="F219" s="79">
        <v>-22.5</v>
      </c>
      <c r="G219" s="78">
        <v>45087</v>
      </c>
      <c r="H219" s="77" t="s">
        <v>5106</v>
      </c>
      <c r="I219" s="80">
        <v>1663069</v>
      </c>
      <c r="J219" s="80" t="s">
        <v>5742</v>
      </c>
      <c r="K219" s="80">
        <v>12217477</v>
      </c>
      <c r="L219" s="81">
        <v>45090</v>
      </c>
      <c r="M219" s="77" t="s">
        <v>187</v>
      </c>
      <c r="N219" s="73" t="s">
        <v>1311</v>
      </c>
      <c r="P219" s="82">
        <v>-22.5</v>
      </c>
      <c r="Q219" s="83"/>
      <c r="R219" s="84">
        <v>1</v>
      </c>
      <c r="S219" s="77"/>
      <c r="T219" s="85" t="s">
        <v>1289</v>
      </c>
    </row>
    <row r="220" spans="1:20" s="73" customFormat="1" x14ac:dyDescent="0.25">
      <c r="A220" s="77" t="s">
        <v>5105</v>
      </c>
      <c r="B220" s="77" t="s">
        <v>5123</v>
      </c>
      <c r="C220" s="78">
        <v>45087</v>
      </c>
      <c r="D220" s="79">
        <v>-81.23</v>
      </c>
      <c r="E220" s="79">
        <v>-26.1</v>
      </c>
      <c r="F220" s="79">
        <v>-55.13</v>
      </c>
      <c r="G220" s="78">
        <v>45087</v>
      </c>
      <c r="H220" s="77" t="s">
        <v>5107</v>
      </c>
      <c r="I220" s="80">
        <v>1339333</v>
      </c>
      <c r="J220" s="80" t="s">
        <v>1337</v>
      </c>
      <c r="K220" s="80">
        <v>12217477</v>
      </c>
      <c r="L220" s="81">
        <v>45090</v>
      </c>
      <c r="M220" s="77" t="s">
        <v>187</v>
      </c>
      <c r="N220" s="73" t="s">
        <v>1301</v>
      </c>
      <c r="P220" s="82">
        <v>-55.13</v>
      </c>
      <c r="Q220" s="83"/>
      <c r="R220" s="84">
        <v>1</v>
      </c>
      <c r="S220" s="77"/>
      <c r="T220" s="85" t="s">
        <v>1289</v>
      </c>
    </row>
    <row r="221" spans="1:20" s="73" customFormat="1" x14ac:dyDescent="0.25">
      <c r="A221" s="77" t="s">
        <v>5105</v>
      </c>
      <c r="B221" s="77" t="s">
        <v>5124</v>
      </c>
      <c r="C221" s="78">
        <v>45086</v>
      </c>
      <c r="D221" s="79">
        <v>-97.22</v>
      </c>
      <c r="E221" s="79">
        <v>-11.37</v>
      </c>
      <c r="F221" s="79">
        <v>-85.85</v>
      </c>
      <c r="G221" s="78">
        <v>45086</v>
      </c>
      <c r="H221" s="77" t="s">
        <v>5108</v>
      </c>
      <c r="I221" s="80">
        <v>1662422</v>
      </c>
      <c r="J221" s="80" t="s">
        <v>1327</v>
      </c>
      <c r="K221" s="80">
        <v>181141</v>
      </c>
      <c r="L221" s="81">
        <v>45090</v>
      </c>
      <c r="M221" s="77" t="s">
        <v>1213</v>
      </c>
      <c r="N221" s="73" t="s">
        <v>1301</v>
      </c>
      <c r="P221" s="82">
        <v>-85.85</v>
      </c>
      <c r="Q221" s="83"/>
      <c r="R221" s="84">
        <v>1</v>
      </c>
      <c r="S221" s="77"/>
      <c r="T221" s="85" t="s">
        <v>1289</v>
      </c>
    </row>
    <row r="222" spans="1:20" s="73" customFormat="1" x14ac:dyDescent="0.25">
      <c r="A222" s="77" t="s">
        <v>5105</v>
      </c>
      <c r="B222" s="77" t="s">
        <v>5125</v>
      </c>
      <c r="C222" s="78">
        <v>45087</v>
      </c>
      <c r="D222" s="79">
        <v>-39</v>
      </c>
      <c r="E222" s="79">
        <v>0</v>
      </c>
      <c r="F222" s="79">
        <v>-39</v>
      </c>
      <c r="G222" s="78">
        <v>45087</v>
      </c>
      <c r="H222" s="77" t="s">
        <v>5109</v>
      </c>
      <c r="I222" s="80">
        <v>1529946</v>
      </c>
      <c r="J222" s="80" t="s">
        <v>1306</v>
      </c>
      <c r="K222" s="80">
        <v>181141</v>
      </c>
      <c r="L222" s="81">
        <v>45090</v>
      </c>
      <c r="M222" s="77" t="s">
        <v>1213</v>
      </c>
      <c r="N222" s="73" t="s">
        <v>1291</v>
      </c>
      <c r="P222" s="82">
        <v>-39</v>
      </c>
      <c r="Q222" s="83"/>
      <c r="R222" s="84">
        <v>1</v>
      </c>
      <c r="S222" s="77"/>
      <c r="T222" s="85" t="s">
        <v>1289</v>
      </c>
    </row>
    <row r="223" spans="1:20" s="73" customFormat="1" x14ac:dyDescent="0.25">
      <c r="A223" s="77" t="s">
        <v>5105</v>
      </c>
      <c r="B223" s="77" t="s">
        <v>5126</v>
      </c>
      <c r="C223" s="78">
        <v>45088</v>
      </c>
      <c r="D223" s="79">
        <v>-42.7</v>
      </c>
      <c r="E223" s="79">
        <v>-11.1</v>
      </c>
      <c r="F223" s="79">
        <v>-31.6</v>
      </c>
      <c r="G223" s="78">
        <v>45088</v>
      </c>
      <c r="H223" s="77" t="s">
        <v>5110</v>
      </c>
      <c r="I223" s="80">
        <v>1540784</v>
      </c>
      <c r="J223" s="80" t="s">
        <v>1297</v>
      </c>
      <c r="K223" s="80">
        <v>181141</v>
      </c>
      <c r="L223" s="81">
        <v>45090</v>
      </c>
      <c r="M223" s="77" t="s">
        <v>1213</v>
      </c>
      <c r="N223" s="73" t="s">
        <v>1298</v>
      </c>
      <c r="P223" s="82">
        <v>-31.6</v>
      </c>
      <c r="Q223" s="83"/>
      <c r="R223" s="84">
        <v>1</v>
      </c>
      <c r="S223" s="77"/>
      <c r="T223" s="85" t="s">
        <v>1289</v>
      </c>
    </row>
    <row r="224" spans="1:20" s="73" customFormat="1" x14ac:dyDescent="0.25">
      <c r="A224" s="77" t="s">
        <v>5105</v>
      </c>
      <c r="B224" s="77" t="s">
        <v>5127</v>
      </c>
      <c r="C224" s="78">
        <v>45087</v>
      </c>
      <c r="D224" s="79">
        <v>-39</v>
      </c>
      <c r="E224" s="79">
        <v>0</v>
      </c>
      <c r="F224" s="79">
        <v>-39</v>
      </c>
      <c r="G224" s="78">
        <v>45087</v>
      </c>
      <c r="H224" s="77" t="s">
        <v>5111</v>
      </c>
      <c r="I224" s="80">
        <v>1529946</v>
      </c>
      <c r="J224" s="80" t="s">
        <v>1306</v>
      </c>
      <c r="K224" s="80">
        <v>181141</v>
      </c>
      <c r="L224" s="81">
        <v>45090</v>
      </c>
      <c r="M224" s="77" t="s">
        <v>1213</v>
      </c>
      <c r="N224" s="73" t="s">
        <v>1291</v>
      </c>
      <c r="P224" s="82">
        <v>-39</v>
      </c>
      <c r="Q224" s="83"/>
      <c r="R224" s="84">
        <v>1</v>
      </c>
      <c r="S224" s="77"/>
      <c r="T224" s="85" t="s">
        <v>1289</v>
      </c>
    </row>
    <row r="225" spans="1:20" s="73" customFormat="1" x14ac:dyDescent="0.25">
      <c r="A225" s="77" t="s">
        <v>5105</v>
      </c>
      <c r="B225" s="77" t="s">
        <v>5128</v>
      </c>
      <c r="C225" s="78">
        <v>45086</v>
      </c>
      <c r="D225" s="79">
        <v>-64.47</v>
      </c>
      <c r="E225" s="79">
        <v>0</v>
      </c>
      <c r="F225" s="79">
        <v>-64.47</v>
      </c>
      <c r="G225" s="78">
        <v>45086</v>
      </c>
      <c r="H225" s="77" t="s">
        <v>5112</v>
      </c>
      <c r="I225" s="80">
        <v>1585793</v>
      </c>
      <c r="J225" s="80" t="s">
        <v>1323</v>
      </c>
      <c r="K225" s="80">
        <v>181141</v>
      </c>
      <c r="L225" s="81">
        <v>45090</v>
      </c>
      <c r="M225" s="77" t="s">
        <v>1213</v>
      </c>
      <c r="N225" s="73" t="s">
        <v>1291</v>
      </c>
      <c r="P225" s="82">
        <v>-64.47</v>
      </c>
      <c r="Q225" s="83"/>
      <c r="R225" s="84">
        <v>1</v>
      </c>
      <c r="S225" s="77"/>
      <c r="T225" s="85" t="s">
        <v>1289</v>
      </c>
    </row>
    <row r="226" spans="1:20" s="73" customFormat="1" x14ac:dyDescent="0.25">
      <c r="A226" s="77" t="s">
        <v>5105</v>
      </c>
      <c r="B226" s="77" t="s">
        <v>5129</v>
      </c>
      <c r="C226" s="78">
        <v>45087</v>
      </c>
      <c r="D226" s="79">
        <v>-425.37</v>
      </c>
      <c r="E226" s="79">
        <v>0</v>
      </c>
      <c r="F226" s="79">
        <v>-425.37</v>
      </c>
      <c r="G226" s="78">
        <v>45087</v>
      </c>
      <c r="H226" s="77" t="s">
        <v>5113</v>
      </c>
      <c r="I226" s="62">
        <v>1704887</v>
      </c>
      <c r="J226" s="80" t="s">
        <v>5745</v>
      </c>
      <c r="K226" s="80">
        <v>181141</v>
      </c>
      <c r="L226" s="81">
        <v>45090</v>
      </c>
      <c r="M226" s="77" t="s">
        <v>1213</v>
      </c>
      <c r="N226" s="74" t="s">
        <v>5745</v>
      </c>
      <c r="P226" s="82">
        <v>-27.39</v>
      </c>
      <c r="Q226" s="83"/>
      <c r="R226" s="84">
        <v>15.53012048192771</v>
      </c>
      <c r="S226" s="77"/>
      <c r="T226" s="86" t="s">
        <v>5746</v>
      </c>
    </row>
    <row r="227" spans="1:20" s="73" customFormat="1" x14ac:dyDescent="0.25">
      <c r="A227" s="77" t="s">
        <v>5105</v>
      </c>
      <c r="B227" s="77" t="s">
        <v>5130</v>
      </c>
      <c r="C227" s="78">
        <v>45086</v>
      </c>
      <c r="D227" s="79">
        <v>-85.4</v>
      </c>
      <c r="E227" s="79">
        <v>-22.2</v>
      </c>
      <c r="F227" s="79">
        <v>-63.2</v>
      </c>
      <c r="G227" s="78">
        <v>45086</v>
      </c>
      <c r="H227" s="77" t="s">
        <v>5114</v>
      </c>
      <c r="I227" s="80">
        <v>1540785</v>
      </c>
      <c r="J227" s="80" t="s">
        <v>1328</v>
      </c>
      <c r="K227" s="80">
        <v>181141</v>
      </c>
      <c r="L227" s="81">
        <v>45090</v>
      </c>
      <c r="M227" s="77" t="s">
        <v>1213</v>
      </c>
      <c r="N227" s="73" t="s">
        <v>1298</v>
      </c>
      <c r="P227" s="82">
        <v>-31.6</v>
      </c>
      <c r="Q227" s="83"/>
      <c r="R227" s="84">
        <v>2</v>
      </c>
      <c r="S227" s="77"/>
      <c r="T227" s="85" t="s">
        <v>1289</v>
      </c>
    </row>
    <row r="228" spans="1:20" s="73" customFormat="1" x14ac:dyDescent="0.25">
      <c r="A228" s="77" t="s">
        <v>5105</v>
      </c>
      <c r="B228" s="77" t="s">
        <v>5131</v>
      </c>
      <c r="C228" s="78">
        <v>45086</v>
      </c>
      <c r="D228" s="79">
        <v>-116.04</v>
      </c>
      <c r="E228" s="79">
        <v>0</v>
      </c>
      <c r="F228" s="79">
        <v>-116.04</v>
      </c>
      <c r="G228" s="78">
        <v>45086</v>
      </c>
      <c r="H228" s="77" t="s">
        <v>5115</v>
      </c>
      <c r="I228" s="62">
        <v>1704887</v>
      </c>
      <c r="J228" s="80" t="s">
        <v>5745</v>
      </c>
      <c r="K228" s="80">
        <v>181141</v>
      </c>
      <c r="L228" s="81">
        <v>45090</v>
      </c>
      <c r="M228" s="77" t="s">
        <v>1213</v>
      </c>
      <c r="N228" s="74" t="s">
        <v>5745</v>
      </c>
      <c r="P228" s="82">
        <v>-27.39</v>
      </c>
      <c r="Q228" s="83"/>
      <c r="R228" s="84">
        <v>4.2365826944140199</v>
      </c>
      <c r="S228" s="77"/>
      <c r="T228" s="86" t="s">
        <v>5746</v>
      </c>
    </row>
    <row r="229" spans="1:20" s="73" customFormat="1" x14ac:dyDescent="0.25">
      <c r="A229" s="77" t="s">
        <v>5105</v>
      </c>
      <c r="B229" s="77" t="s">
        <v>5132</v>
      </c>
      <c r="C229" s="78">
        <v>45086</v>
      </c>
      <c r="D229" s="79">
        <v>-193.35</v>
      </c>
      <c r="E229" s="79">
        <v>0</v>
      </c>
      <c r="F229" s="79">
        <v>-193.35</v>
      </c>
      <c r="G229" s="78">
        <v>45086</v>
      </c>
      <c r="H229" s="77" t="s">
        <v>5116</v>
      </c>
      <c r="I229" s="62">
        <v>1704887</v>
      </c>
      <c r="J229" s="80" t="s">
        <v>5745</v>
      </c>
      <c r="K229" s="80">
        <v>181141</v>
      </c>
      <c r="L229" s="81">
        <v>45090</v>
      </c>
      <c r="M229" s="77" t="s">
        <v>1213</v>
      </c>
      <c r="N229" s="74" t="s">
        <v>5745</v>
      </c>
      <c r="P229" s="82">
        <v>-27.39</v>
      </c>
      <c r="Q229" s="83"/>
      <c r="R229" s="84">
        <v>7.0591456736035045</v>
      </c>
      <c r="S229" s="77"/>
      <c r="T229" s="86" t="s">
        <v>5746</v>
      </c>
    </row>
    <row r="230" spans="1:20" s="73" customFormat="1" x14ac:dyDescent="0.25">
      <c r="A230" s="77" t="s">
        <v>5105</v>
      </c>
      <c r="B230" s="77" t="s">
        <v>5133</v>
      </c>
      <c r="C230" s="78">
        <v>45087</v>
      </c>
      <c r="D230" s="79">
        <v>-22.78</v>
      </c>
      <c r="E230" s="79">
        <v>0</v>
      </c>
      <c r="F230" s="79">
        <v>-22.78</v>
      </c>
      <c r="G230" s="78">
        <v>45087</v>
      </c>
      <c r="H230" s="77" t="s">
        <v>5117</v>
      </c>
      <c r="I230" s="80">
        <v>1529939</v>
      </c>
      <c r="J230" s="80" t="s">
        <v>1339</v>
      </c>
      <c r="K230" s="80">
        <v>181141</v>
      </c>
      <c r="L230" s="81">
        <v>45090</v>
      </c>
      <c r="M230" s="77" t="s">
        <v>1213</v>
      </c>
      <c r="N230" s="73" t="s">
        <v>1291</v>
      </c>
      <c r="P230" s="82">
        <v>-22.78</v>
      </c>
      <c r="Q230" s="83"/>
      <c r="R230" s="84">
        <v>1</v>
      </c>
      <c r="S230" s="77"/>
      <c r="T230" s="85" t="s">
        <v>1289</v>
      </c>
    </row>
    <row r="231" spans="1:20" s="73" customFormat="1" x14ac:dyDescent="0.25">
      <c r="A231" s="77" t="s">
        <v>5105</v>
      </c>
      <c r="B231" s="77" t="s">
        <v>5134</v>
      </c>
      <c r="C231" s="78">
        <v>45086</v>
      </c>
      <c r="D231" s="79">
        <v>-193.4</v>
      </c>
      <c r="E231" s="79">
        <v>0</v>
      </c>
      <c r="F231" s="79">
        <v>-193.4</v>
      </c>
      <c r="G231" s="78">
        <v>45086</v>
      </c>
      <c r="H231" s="77" t="s">
        <v>5118</v>
      </c>
      <c r="I231" s="62">
        <v>1704887</v>
      </c>
      <c r="J231" s="80" t="s">
        <v>5745</v>
      </c>
      <c r="K231" s="80">
        <v>181141</v>
      </c>
      <c r="L231" s="81">
        <v>45090</v>
      </c>
      <c r="M231" s="77" t="s">
        <v>1213</v>
      </c>
      <c r="N231" s="74" t="s">
        <v>5745</v>
      </c>
      <c r="P231" s="82">
        <v>-27.39</v>
      </c>
      <c r="Q231" s="83"/>
      <c r="R231" s="84">
        <v>7.0609711573566996</v>
      </c>
      <c r="S231" s="77"/>
      <c r="T231" s="86" t="s">
        <v>5746</v>
      </c>
    </row>
    <row r="232" spans="1:20" s="73" customFormat="1" x14ac:dyDescent="0.25">
      <c r="A232" s="77" t="s">
        <v>5105</v>
      </c>
      <c r="B232" s="77" t="s">
        <v>5135</v>
      </c>
      <c r="C232" s="78">
        <v>45086</v>
      </c>
      <c r="D232" s="79">
        <v>-77.319999999999993</v>
      </c>
      <c r="E232" s="79">
        <v>-21.02</v>
      </c>
      <c r="F232" s="79">
        <v>-56.3</v>
      </c>
      <c r="G232" s="78">
        <v>45086</v>
      </c>
      <c r="H232" s="77" t="s">
        <v>5119</v>
      </c>
      <c r="I232" s="80">
        <v>1593356</v>
      </c>
      <c r="J232" s="80" t="s">
        <v>1329</v>
      </c>
      <c r="K232" s="80">
        <v>181141</v>
      </c>
      <c r="L232" s="81">
        <v>45090</v>
      </c>
      <c r="M232" s="77" t="s">
        <v>1213</v>
      </c>
      <c r="N232" s="73" t="s">
        <v>1298</v>
      </c>
      <c r="P232" s="82">
        <v>-28.15</v>
      </c>
      <c r="Q232" s="83"/>
      <c r="R232" s="84">
        <v>2</v>
      </c>
      <c r="S232" s="77"/>
      <c r="T232" s="85" t="s">
        <v>1289</v>
      </c>
    </row>
    <row r="233" spans="1:20" s="73" customFormat="1" x14ac:dyDescent="0.25">
      <c r="A233" s="77" t="s">
        <v>5105</v>
      </c>
      <c r="B233" s="77" t="s">
        <v>5135</v>
      </c>
      <c r="C233" s="78">
        <v>45086</v>
      </c>
      <c r="D233" s="79">
        <v>-128.1</v>
      </c>
      <c r="E233" s="79">
        <v>-33.299999999999997</v>
      </c>
      <c r="F233" s="79">
        <v>-94.8</v>
      </c>
      <c r="G233" s="78">
        <v>45086</v>
      </c>
      <c r="H233" s="77" t="s">
        <v>5119</v>
      </c>
      <c r="I233" s="80">
        <v>1593358</v>
      </c>
      <c r="J233" s="80" t="s">
        <v>1322</v>
      </c>
      <c r="K233" s="80">
        <v>181141</v>
      </c>
      <c r="L233" s="81">
        <v>45090</v>
      </c>
      <c r="M233" s="77" t="s">
        <v>1213</v>
      </c>
      <c r="N233" s="73" t="s">
        <v>1298</v>
      </c>
      <c r="P233" s="82">
        <v>-31.6</v>
      </c>
      <c r="Q233" s="83"/>
      <c r="R233" s="84">
        <v>2.9999999999999996</v>
      </c>
      <c r="S233" s="77"/>
      <c r="T233" s="85" t="s">
        <v>1289</v>
      </c>
    </row>
    <row r="234" spans="1:20" s="73" customFormat="1" x14ac:dyDescent="0.25">
      <c r="A234" s="77" t="s">
        <v>5105</v>
      </c>
      <c r="B234" s="77" t="s">
        <v>5136</v>
      </c>
      <c r="C234" s="78">
        <v>45086</v>
      </c>
      <c r="D234" s="79">
        <v>-42.07</v>
      </c>
      <c r="E234" s="79">
        <v>0</v>
      </c>
      <c r="F234" s="79">
        <v>-42.07</v>
      </c>
      <c r="G234" s="78">
        <v>45086</v>
      </c>
      <c r="H234" s="77" t="s">
        <v>5120</v>
      </c>
      <c r="I234" s="80">
        <v>1514685</v>
      </c>
      <c r="J234" s="80" t="s">
        <v>1353</v>
      </c>
      <c r="K234" s="80">
        <v>181141</v>
      </c>
      <c r="L234" s="81">
        <v>45090</v>
      </c>
      <c r="M234" s="77" t="s">
        <v>1213</v>
      </c>
      <c r="N234" s="73" t="s">
        <v>1291</v>
      </c>
      <c r="P234" s="82">
        <v>-42.07</v>
      </c>
      <c r="Q234" s="83"/>
      <c r="R234" s="84">
        <v>1</v>
      </c>
      <c r="S234" s="77"/>
      <c r="T234" s="85" t="s">
        <v>1289</v>
      </c>
    </row>
    <row r="235" spans="1:20" s="73" customFormat="1" x14ac:dyDescent="0.25">
      <c r="A235" s="77" t="s">
        <v>5105</v>
      </c>
      <c r="B235" s="77" t="s">
        <v>5136</v>
      </c>
      <c r="C235" s="78">
        <v>45086</v>
      </c>
      <c r="D235" s="79">
        <v>-64.47</v>
      </c>
      <c r="E235" s="79"/>
      <c r="F235" s="79">
        <v>-64.47</v>
      </c>
      <c r="G235" s="78">
        <v>45086</v>
      </c>
      <c r="H235" s="77" t="s">
        <v>5120</v>
      </c>
      <c r="I235" s="80">
        <v>1585673</v>
      </c>
      <c r="J235" s="80" t="s">
        <v>1349</v>
      </c>
      <c r="K235" s="80">
        <v>181141</v>
      </c>
      <c r="L235" s="81">
        <v>45090</v>
      </c>
      <c r="M235" s="77" t="s">
        <v>1213</v>
      </c>
      <c r="N235" s="73" t="s">
        <v>1291</v>
      </c>
      <c r="P235" s="82">
        <v>-64.47</v>
      </c>
      <c r="Q235" s="83"/>
      <c r="R235" s="84">
        <v>1</v>
      </c>
      <c r="S235" s="77"/>
      <c r="T235" s="85" t="s">
        <v>1289</v>
      </c>
    </row>
    <row r="236" spans="1:20" s="73" customFormat="1" x14ac:dyDescent="0.25">
      <c r="A236" s="77" t="s">
        <v>5105</v>
      </c>
      <c r="B236" s="77" t="s">
        <v>5137</v>
      </c>
      <c r="C236" s="78">
        <v>45086</v>
      </c>
      <c r="D236" s="79">
        <v>-77.36</v>
      </c>
      <c r="E236" s="79">
        <v>0</v>
      </c>
      <c r="F236" s="79">
        <v>-77.36</v>
      </c>
      <c r="G236" s="78">
        <v>45086</v>
      </c>
      <c r="H236" s="77" t="s">
        <v>5121</v>
      </c>
      <c r="I236" s="62">
        <v>1704887</v>
      </c>
      <c r="J236" s="80" t="s">
        <v>5745</v>
      </c>
      <c r="K236" s="80">
        <v>181141</v>
      </c>
      <c r="L236" s="81">
        <v>45090</v>
      </c>
      <c r="M236" s="77" t="s">
        <v>1213</v>
      </c>
      <c r="N236" s="74" t="s">
        <v>5745</v>
      </c>
      <c r="P236" s="82">
        <v>-27.39</v>
      </c>
      <c r="Q236" s="83"/>
      <c r="R236" s="84">
        <v>2.8243884629426796</v>
      </c>
      <c r="S236" s="77"/>
      <c r="T236" s="86" t="s">
        <v>5746</v>
      </c>
    </row>
    <row r="237" spans="1:20" s="73" customFormat="1" x14ac:dyDescent="0.25">
      <c r="A237" s="77" t="s">
        <v>5138</v>
      </c>
      <c r="B237" s="77" t="s">
        <v>5173</v>
      </c>
      <c r="C237" s="78">
        <v>45089</v>
      </c>
      <c r="D237" s="79">
        <v>-44.18</v>
      </c>
      <c r="E237" s="79">
        <v>-21.68</v>
      </c>
      <c r="F237" s="79">
        <v>-22.5</v>
      </c>
      <c r="G237" s="78">
        <v>45089</v>
      </c>
      <c r="H237" s="77" t="s">
        <v>5139</v>
      </c>
      <c r="I237" s="80">
        <v>1663082</v>
      </c>
      <c r="J237" s="80" t="s">
        <v>5740</v>
      </c>
      <c r="K237" s="80">
        <v>12217604</v>
      </c>
      <c r="L237" s="81">
        <v>45091</v>
      </c>
      <c r="M237" s="77" t="s">
        <v>187</v>
      </c>
      <c r="N237" s="73" t="s">
        <v>1311</v>
      </c>
      <c r="P237" s="82">
        <v>-22.5</v>
      </c>
      <c r="Q237" s="83"/>
      <c r="R237" s="84">
        <v>1</v>
      </c>
      <c r="S237" s="77"/>
      <c r="T237" s="85" t="s">
        <v>1289</v>
      </c>
    </row>
    <row r="238" spans="1:20" s="73" customFormat="1" x14ac:dyDescent="0.25">
      <c r="A238" s="77" t="s">
        <v>5138</v>
      </c>
      <c r="B238" s="77" t="s">
        <v>5174</v>
      </c>
      <c r="C238" s="78">
        <v>45089</v>
      </c>
      <c r="D238" s="79">
        <v>-22.78</v>
      </c>
      <c r="E238" s="79">
        <v>0</v>
      </c>
      <c r="F238" s="79">
        <v>-22.78</v>
      </c>
      <c r="G238" s="78">
        <v>45089</v>
      </c>
      <c r="H238" s="77" t="s">
        <v>5140</v>
      </c>
      <c r="I238" s="80">
        <v>1529939</v>
      </c>
      <c r="J238" s="80" t="s">
        <v>1339</v>
      </c>
      <c r="K238" s="80">
        <v>181468</v>
      </c>
      <c r="L238" s="81">
        <v>45091</v>
      </c>
      <c r="M238" s="77" t="s">
        <v>1213</v>
      </c>
      <c r="N238" s="73" t="s">
        <v>1291</v>
      </c>
      <c r="P238" s="82">
        <v>-22.78</v>
      </c>
      <c r="Q238" s="83"/>
      <c r="R238" s="84">
        <v>1</v>
      </c>
      <c r="S238" s="77"/>
      <c r="T238" s="85" t="s">
        <v>1289</v>
      </c>
    </row>
    <row r="239" spans="1:20" s="73" customFormat="1" x14ac:dyDescent="0.25">
      <c r="A239" s="77" t="s">
        <v>5138</v>
      </c>
      <c r="B239" s="77" t="s">
        <v>5175</v>
      </c>
      <c r="C239" s="78">
        <v>45089</v>
      </c>
      <c r="D239" s="79">
        <v>-97.22</v>
      </c>
      <c r="E239" s="79">
        <v>-11.37</v>
      </c>
      <c r="F239" s="79">
        <v>-85.85</v>
      </c>
      <c r="G239" s="78">
        <v>45089</v>
      </c>
      <c r="H239" s="77" t="s">
        <v>5141</v>
      </c>
      <c r="I239" s="80">
        <v>1662422</v>
      </c>
      <c r="J239" s="80" t="s">
        <v>1327</v>
      </c>
      <c r="K239" s="80">
        <v>181468</v>
      </c>
      <c r="L239" s="81">
        <v>45091</v>
      </c>
      <c r="M239" s="77" t="s">
        <v>1213</v>
      </c>
      <c r="N239" s="73" t="s">
        <v>1301</v>
      </c>
      <c r="P239" s="82">
        <v>-85.85</v>
      </c>
      <c r="Q239" s="83"/>
      <c r="R239" s="84">
        <v>1</v>
      </c>
      <c r="S239" s="77"/>
      <c r="T239" s="85" t="s">
        <v>1289</v>
      </c>
    </row>
    <row r="240" spans="1:20" s="73" customFormat="1" x14ac:dyDescent="0.25">
      <c r="A240" s="77" t="s">
        <v>5138</v>
      </c>
      <c r="B240" s="77" t="s">
        <v>5176</v>
      </c>
      <c r="C240" s="78">
        <v>45089</v>
      </c>
      <c r="D240" s="79">
        <v>-270.69</v>
      </c>
      <c r="E240" s="79">
        <v>0</v>
      </c>
      <c r="F240" s="79">
        <v>-270.69</v>
      </c>
      <c r="G240" s="78">
        <v>45089</v>
      </c>
      <c r="H240" s="77" t="s">
        <v>5142</v>
      </c>
      <c r="I240" s="62">
        <v>1704887</v>
      </c>
      <c r="J240" s="80" t="s">
        <v>5745</v>
      </c>
      <c r="K240" s="80">
        <v>181468</v>
      </c>
      <c r="L240" s="81">
        <v>45091</v>
      </c>
      <c r="M240" s="77" t="s">
        <v>1213</v>
      </c>
      <c r="N240" s="74" t="s">
        <v>5745</v>
      </c>
      <c r="P240" s="82">
        <v>-27.39</v>
      </c>
      <c r="Q240" s="83"/>
      <c r="R240" s="84">
        <v>9.8828039430449071</v>
      </c>
      <c r="S240" s="77"/>
      <c r="T240" s="86" t="s">
        <v>5746</v>
      </c>
    </row>
    <row r="241" spans="1:20" s="73" customFormat="1" x14ac:dyDescent="0.25">
      <c r="A241" s="77" t="s">
        <v>5138</v>
      </c>
      <c r="B241" s="77" t="s">
        <v>5177</v>
      </c>
      <c r="C241" s="78">
        <v>45089</v>
      </c>
      <c r="D241" s="79">
        <v>-39</v>
      </c>
      <c r="E241" s="79">
        <v>0</v>
      </c>
      <c r="F241" s="79">
        <v>-39</v>
      </c>
      <c r="G241" s="78">
        <v>45089</v>
      </c>
      <c r="H241" s="77" t="s">
        <v>5143</v>
      </c>
      <c r="I241" s="80">
        <v>1529947</v>
      </c>
      <c r="J241" s="80" t="s">
        <v>1294</v>
      </c>
      <c r="K241" s="80">
        <v>181468</v>
      </c>
      <c r="L241" s="81">
        <v>45091</v>
      </c>
      <c r="M241" s="77" t="s">
        <v>1213</v>
      </c>
      <c r="N241" s="73" t="s">
        <v>1291</v>
      </c>
      <c r="P241" s="82">
        <v>-39</v>
      </c>
      <c r="Q241" s="83"/>
      <c r="R241" s="84">
        <v>1</v>
      </c>
      <c r="S241" s="77"/>
      <c r="T241" s="85" t="s">
        <v>1289</v>
      </c>
    </row>
    <row r="242" spans="1:20" s="73" customFormat="1" x14ac:dyDescent="0.25">
      <c r="A242" s="77" t="s">
        <v>5138</v>
      </c>
      <c r="B242" s="77" t="s">
        <v>5178</v>
      </c>
      <c r="C242" s="78">
        <v>45089</v>
      </c>
      <c r="D242" s="79">
        <v>-77.34</v>
      </c>
      <c r="E242" s="79">
        <v>0</v>
      </c>
      <c r="F242" s="79">
        <v>-77.34</v>
      </c>
      <c r="G242" s="78">
        <v>45089</v>
      </c>
      <c r="H242" s="77" t="s">
        <v>5144</v>
      </c>
      <c r="I242" s="62">
        <v>1704887</v>
      </c>
      <c r="J242" s="80" t="s">
        <v>5745</v>
      </c>
      <c r="K242" s="80">
        <v>181468</v>
      </c>
      <c r="L242" s="81">
        <v>45091</v>
      </c>
      <c r="M242" s="77" t="s">
        <v>1213</v>
      </c>
      <c r="N242" s="74" t="s">
        <v>5745</v>
      </c>
      <c r="P242" s="82">
        <v>-27.39</v>
      </c>
      <c r="Q242" s="83"/>
      <c r="R242" s="84">
        <v>2.8236582694414021</v>
      </c>
      <c r="S242" s="77"/>
      <c r="T242" s="86" t="s">
        <v>5746</v>
      </c>
    </row>
    <row r="243" spans="1:20" s="73" customFormat="1" x14ac:dyDescent="0.25">
      <c r="A243" s="77" t="s">
        <v>5138</v>
      </c>
      <c r="B243" s="77" t="s">
        <v>5179</v>
      </c>
      <c r="C243" s="78">
        <v>45089</v>
      </c>
      <c r="D243" s="79">
        <v>-64.47</v>
      </c>
      <c r="E243" s="79">
        <v>0</v>
      </c>
      <c r="F243" s="79">
        <v>-64.47</v>
      </c>
      <c r="G243" s="78">
        <v>45089</v>
      </c>
      <c r="H243" s="77" t="s">
        <v>5145</v>
      </c>
      <c r="I243" s="80">
        <v>1585673</v>
      </c>
      <c r="J243" s="80" t="s">
        <v>1349</v>
      </c>
      <c r="K243" s="80">
        <v>181468</v>
      </c>
      <c r="L243" s="81">
        <v>45091</v>
      </c>
      <c r="M243" s="77" t="s">
        <v>1213</v>
      </c>
      <c r="N243" s="73" t="s">
        <v>1291</v>
      </c>
      <c r="P243" s="82">
        <v>-64.47</v>
      </c>
      <c r="Q243" s="83"/>
      <c r="R243" s="84">
        <v>1</v>
      </c>
      <c r="S243" s="77"/>
      <c r="T243" s="85" t="s">
        <v>1289</v>
      </c>
    </row>
    <row r="244" spans="1:20" s="73" customFormat="1" x14ac:dyDescent="0.25">
      <c r="A244" s="77" t="s">
        <v>5138</v>
      </c>
      <c r="B244" s="77" t="s">
        <v>5179</v>
      </c>
      <c r="C244" s="78">
        <v>45089</v>
      </c>
      <c r="D244" s="79">
        <v>-141.24</v>
      </c>
      <c r="E244" s="79"/>
      <c r="F244" s="79">
        <v>-141.24</v>
      </c>
      <c r="G244" s="78">
        <v>45089</v>
      </c>
      <c r="H244" s="77" t="s">
        <v>5145</v>
      </c>
      <c r="I244" s="80">
        <v>1585798</v>
      </c>
      <c r="J244" s="80" t="s">
        <v>1319</v>
      </c>
      <c r="K244" s="80">
        <v>181468</v>
      </c>
      <c r="L244" s="81">
        <v>45091</v>
      </c>
      <c r="M244" s="77" t="s">
        <v>1213</v>
      </c>
      <c r="N244" s="73" t="s">
        <v>1291</v>
      </c>
      <c r="P244" s="82">
        <v>-70.62</v>
      </c>
      <c r="Q244" s="83"/>
      <c r="R244" s="84">
        <v>2</v>
      </c>
      <c r="S244" s="77"/>
      <c r="T244" s="85" t="s">
        <v>1289</v>
      </c>
    </row>
    <row r="245" spans="1:20" s="73" customFormat="1" x14ac:dyDescent="0.25">
      <c r="A245" s="77" t="s">
        <v>5146</v>
      </c>
      <c r="B245" s="77" t="s">
        <v>5180</v>
      </c>
      <c r="C245" s="78">
        <v>45090</v>
      </c>
      <c r="D245" s="79">
        <v>-78.16</v>
      </c>
      <c r="E245" s="79">
        <v>-33.159999999999997</v>
      </c>
      <c r="F245" s="79">
        <v>-45</v>
      </c>
      <c r="G245" s="78">
        <v>45090</v>
      </c>
      <c r="H245" s="77" t="s">
        <v>5147</v>
      </c>
      <c r="I245" s="80">
        <v>1663069</v>
      </c>
      <c r="J245" s="80" t="s">
        <v>5742</v>
      </c>
      <c r="K245" s="80">
        <v>12217606</v>
      </c>
      <c r="L245" s="81">
        <v>45092</v>
      </c>
      <c r="M245" s="77" t="s">
        <v>187</v>
      </c>
      <c r="N245" s="73" t="s">
        <v>1311</v>
      </c>
      <c r="P245" s="82">
        <v>-22.5</v>
      </c>
      <c r="Q245" s="83"/>
      <c r="R245" s="84">
        <v>2</v>
      </c>
      <c r="S245" s="77"/>
      <c r="T245" s="85" t="s">
        <v>1289</v>
      </c>
    </row>
    <row r="246" spans="1:20" s="73" customFormat="1" x14ac:dyDescent="0.25">
      <c r="A246" s="77" t="s">
        <v>5146</v>
      </c>
      <c r="B246" s="77" t="s">
        <v>5181</v>
      </c>
      <c r="C246" s="78">
        <v>45090</v>
      </c>
      <c r="D246" s="79">
        <v>-84.46</v>
      </c>
      <c r="E246" s="79">
        <v>-39.46</v>
      </c>
      <c r="F246" s="79">
        <v>-22.5</v>
      </c>
      <c r="G246" s="78">
        <v>45090</v>
      </c>
      <c r="H246" s="77" t="s">
        <v>5148</v>
      </c>
      <c r="I246" s="80">
        <v>1663075</v>
      </c>
      <c r="J246" s="80" t="s">
        <v>5741</v>
      </c>
      <c r="K246" s="80">
        <v>12217606</v>
      </c>
      <c r="L246" s="81">
        <v>45092</v>
      </c>
      <c r="M246" s="77" t="s">
        <v>187</v>
      </c>
      <c r="N246" s="73" t="s">
        <v>1311</v>
      </c>
      <c r="P246" s="82">
        <v>-22.5</v>
      </c>
      <c r="Q246" s="83"/>
      <c r="R246" s="84">
        <v>1</v>
      </c>
      <c r="S246" s="77"/>
      <c r="T246" s="85" t="s">
        <v>1289</v>
      </c>
    </row>
    <row r="247" spans="1:20" s="73" customFormat="1" x14ac:dyDescent="0.25">
      <c r="A247" s="77" t="s">
        <v>5146</v>
      </c>
      <c r="B247" s="77" t="s">
        <v>5181</v>
      </c>
      <c r="C247" s="78">
        <v>45090</v>
      </c>
      <c r="D247" s="79"/>
      <c r="E247" s="79"/>
      <c r="F247" s="79">
        <v>-22.5</v>
      </c>
      <c r="G247" s="78">
        <v>45090</v>
      </c>
      <c r="H247" s="77" t="s">
        <v>5148</v>
      </c>
      <c r="I247" s="80">
        <v>1663079</v>
      </c>
      <c r="J247" s="80" t="s">
        <v>5743</v>
      </c>
      <c r="K247" s="80">
        <v>12217606</v>
      </c>
      <c r="L247" s="81">
        <v>45092</v>
      </c>
      <c r="M247" s="77" t="s">
        <v>187</v>
      </c>
      <c r="N247" s="73" t="s">
        <v>1311</v>
      </c>
      <c r="P247" s="82">
        <v>-22.5</v>
      </c>
      <c r="Q247" s="83"/>
      <c r="R247" s="84">
        <v>1</v>
      </c>
      <c r="S247" s="77"/>
      <c r="T247" s="85" t="s">
        <v>1289</v>
      </c>
    </row>
    <row r="248" spans="1:20" s="73" customFormat="1" x14ac:dyDescent="0.25">
      <c r="A248" s="77" t="s">
        <v>5146</v>
      </c>
      <c r="B248" s="77" t="s">
        <v>5182</v>
      </c>
      <c r="C248" s="78">
        <v>45090</v>
      </c>
      <c r="D248" s="79">
        <v>-70.23</v>
      </c>
      <c r="E248" s="79">
        <v>-15.1</v>
      </c>
      <c r="F248" s="79">
        <v>-55.13</v>
      </c>
      <c r="G248" s="78">
        <v>45090</v>
      </c>
      <c r="H248" s="77" t="s">
        <v>5149</v>
      </c>
      <c r="I248" s="80">
        <v>1339333</v>
      </c>
      <c r="J248" s="80" t="s">
        <v>1337</v>
      </c>
      <c r="K248" s="80">
        <v>12217606</v>
      </c>
      <c r="L248" s="81">
        <v>45092</v>
      </c>
      <c r="M248" s="77" t="s">
        <v>187</v>
      </c>
      <c r="N248" s="73" t="s">
        <v>1301</v>
      </c>
      <c r="P248" s="82">
        <v>-55.13</v>
      </c>
      <c r="Q248" s="83"/>
      <c r="R248" s="84">
        <v>1</v>
      </c>
      <c r="S248" s="77"/>
      <c r="T248" s="85" t="s">
        <v>1289</v>
      </c>
    </row>
    <row r="249" spans="1:20" s="73" customFormat="1" x14ac:dyDescent="0.25">
      <c r="A249" s="77" t="s">
        <v>5146</v>
      </c>
      <c r="B249" s="77" t="s">
        <v>5182</v>
      </c>
      <c r="C249" s="78">
        <v>45090</v>
      </c>
      <c r="D249" s="79">
        <v>-44.489999999999995</v>
      </c>
      <c r="E249" s="79">
        <v>-21.99</v>
      </c>
      <c r="F249" s="79">
        <v>-22.5</v>
      </c>
      <c r="G249" s="78">
        <v>45090</v>
      </c>
      <c r="H249" s="77" t="s">
        <v>5149</v>
      </c>
      <c r="I249" s="80">
        <v>1663082</v>
      </c>
      <c r="J249" s="80" t="s">
        <v>5740</v>
      </c>
      <c r="K249" s="80">
        <v>12217606</v>
      </c>
      <c r="L249" s="81">
        <v>45092</v>
      </c>
      <c r="M249" s="77" t="s">
        <v>187</v>
      </c>
      <c r="N249" s="73" t="s">
        <v>1311</v>
      </c>
      <c r="P249" s="82">
        <v>-22.5</v>
      </c>
      <c r="Q249" s="83"/>
      <c r="R249" s="84">
        <v>1</v>
      </c>
      <c r="S249" s="77"/>
      <c r="T249" s="85" t="s">
        <v>1289</v>
      </c>
    </row>
    <row r="250" spans="1:20" s="73" customFormat="1" x14ac:dyDescent="0.25">
      <c r="A250" s="77" t="s">
        <v>5146</v>
      </c>
      <c r="B250" s="77" t="s">
        <v>5183</v>
      </c>
      <c r="C250" s="78">
        <v>45090</v>
      </c>
      <c r="D250" s="79">
        <v>-22.78</v>
      </c>
      <c r="E250" s="79">
        <v>0</v>
      </c>
      <c r="F250" s="79">
        <v>-22.78</v>
      </c>
      <c r="G250" s="78">
        <v>45090</v>
      </c>
      <c r="H250" s="77" t="s">
        <v>5150</v>
      </c>
      <c r="I250" s="80">
        <v>1529939</v>
      </c>
      <c r="J250" s="80" t="s">
        <v>1339</v>
      </c>
      <c r="K250" s="80">
        <v>181485</v>
      </c>
      <c r="L250" s="81">
        <v>45092</v>
      </c>
      <c r="M250" s="77" t="s">
        <v>1213</v>
      </c>
      <c r="N250" s="73" t="s">
        <v>1291</v>
      </c>
      <c r="P250" s="82">
        <v>-22.78</v>
      </c>
      <c r="Q250" s="83"/>
      <c r="R250" s="84">
        <v>1</v>
      </c>
      <c r="S250" s="77"/>
      <c r="T250" s="85" t="s">
        <v>1289</v>
      </c>
    </row>
    <row r="251" spans="1:20" s="73" customFormat="1" x14ac:dyDescent="0.25">
      <c r="A251" s="77" t="s">
        <v>5146</v>
      </c>
      <c r="B251" s="77" t="s">
        <v>5184</v>
      </c>
      <c r="C251" s="78">
        <v>45090</v>
      </c>
      <c r="D251" s="79">
        <v>-85.4</v>
      </c>
      <c r="E251" s="79">
        <v>-22.2</v>
      </c>
      <c r="F251" s="79">
        <v>-63.2</v>
      </c>
      <c r="G251" s="78">
        <v>45090</v>
      </c>
      <c r="H251" s="77" t="s">
        <v>5151</v>
      </c>
      <c r="I251" s="80">
        <v>1540784</v>
      </c>
      <c r="J251" s="80" t="s">
        <v>1297</v>
      </c>
      <c r="K251" s="80">
        <v>181485</v>
      </c>
      <c r="L251" s="81">
        <v>45092</v>
      </c>
      <c r="M251" s="77" t="s">
        <v>1213</v>
      </c>
      <c r="N251" s="73" t="s">
        <v>1298</v>
      </c>
      <c r="P251" s="82">
        <v>-31.6</v>
      </c>
      <c r="Q251" s="83"/>
      <c r="R251" s="84">
        <v>2</v>
      </c>
      <c r="S251" s="77"/>
      <c r="T251" s="85" t="s">
        <v>1289</v>
      </c>
    </row>
    <row r="252" spans="1:20" s="73" customFormat="1" x14ac:dyDescent="0.25">
      <c r="A252" s="77" t="s">
        <v>5146</v>
      </c>
      <c r="B252" s="77" t="s">
        <v>5185</v>
      </c>
      <c r="C252" s="78">
        <v>45090</v>
      </c>
      <c r="D252" s="79">
        <v>-38.68</v>
      </c>
      <c r="E252" s="79">
        <v>0</v>
      </c>
      <c r="F252" s="79">
        <v>-38.68</v>
      </c>
      <c r="G252" s="78">
        <v>45090</v>
      </c>
      <c r="H252" s="77" t="s">
        <v>5152</v>
      </c>
      <c r="I252" s="62">
        <v>1704887</v>
      </c>
      <c r="J252" s="80" t="s">
        <v>5745</v>
      </c>
      <c r="K252" s="80">
        <v>181485</v>
      </c>
      <c r="L252" s="81">
        <v>45092</v>
      </c>
      <c r="M252" s="77" t="s">
        <v>1213</v>
      </c>
      <c r="N252" s="74" t="s">
        <v>5745</v>
      </c>
      <c r="P252" s="82">
        <v>-27.39</v>
      </c>
      <c r="Q252" s="83"/>
      <c r="R252" s="84">
        <v>1.4121942314713398</v>
      </c>
      <c r="S252" s="77"/>
      <c r="T252" s="86" t="s">
        <v>5746</v>
      </c>
    </row>
    <row r="253" spans="1:20" s="73" customFormat="1" x14ac:dyDescent="0.25">
      <c r="A253" s="77" t="s">
        <v>5146</v>
      </c>
      <c r="B253" s="77" t="s">
        <v>5186</v>
      </c>
      <c r="C253" s="78">
        <v>45090</v>
      </c>
      <c r="D253" s="79">
        <v>-270.76</v>
      </c>
      <c r="E253" s="79">
        <v>0</v>
      </c>
      <c r="F253" s="79">
        <v>-270.76</v>
      </c>
      <c r="G253" s="78">
        <v>45090</v>
      </c>
      <c r="H253" s="77" t="s">
        <v>5153</v>
      </c>
      <c r="I253" s="62">
        <v>1704887</v>
      </c>
      <c r="J253" s="80" t="s">
        <v>5745</v>
      </c>
      <c r="K253" s="80">
        <v>181485</v>
      </c>
      <c r="L253" s="81">
        <v>45092</v>
      </c>
      <c r="M253" s="77" t="s">
        <v>1213</v>
      </c>
      <c r="N253" s="74" t="s">
        <v>5745</v>
      </c>
      <c r="P253" s="82">
        <v>-27.39</v>
      </c>
      <c r="Q253" s="83"/>
      <c r="R253" s="84">
        <v>9.8853596202993792</v>
      </c>
      <c r="S253" s="77"/>
      <c r="T253" s="86" t="s">
        <v>5746</v>
      </c>
    </row>
    <row r="254" spans="1:20" s="73" customFormat="1" x14ac:dyDescent="0.25">
      <c r="A254" s="77" t="s">
        <v>5146</v>
      </c>
      <c r="B254" s="77" t="s">
        <v>5187</v>
      </c>
      <c r="C254" s="78">
        <v>45090</v>
      </c>
      <c r="D254" s="79">
        <v>-38.68</v>
      </c>
      <c r="E254" s="79">
        <v>0</v>
      </c>
      <c r="F254" s="79">
        <v>-38.68</v>
      </c>
      <c r="G254" s="78">
        <v>45090</v>
      </c>
      <c r="H254" s="77" t="s">
        <v>5154</v>
      </c>
      <c r="I254" s="62">
        <v>1704887</v>
      </c>
      <c r="J254" s="80" t="s">
        <v>5745</v>
      </c>
      <c r="K254" s="80">
        <v>181485</v>
      </c>
      <c r="L254" s="81">
        <v>45092</v>
      </c>
      <c r="M254" s="77" t="s">
        <v>1213</v>
      </c>
      <c r="N254" s="74" t="s">
        <v>5745</v>
      </c>
      <c r="P254" s="82">
        <v>-27.39</v>
      </c>
      <c r="Q254" s="83"/>
      <c r="R254" s="84">
        <v>1.4121942314713398</v>
      </c>
      <c r="S254" s="77"/>
      <c r="T254" s="86" t="s">
        <v>5746</v>
      </c>
    </row>
    <row r="255" spans="1:20" s="73" customFormat="1" x14ac:dyDescent="0.25">
      <c r="A255" s="77" t="s">
        <v>5146</v>
      </c>
      <c r="B255" s="77" t="s">
        <v>5188</v>
      </c>
      <c r="C255" s="78">
        <v>45090</v>
      </c>
      <c r="D255" s="79">
        <v>-39</v>
      </c>
      <c r="E255" s="79">
        <v>0</v>
      </c>
      <c r="F255" s="79">
        <v>-39</v>
      </c>
      <c r="G255" s="78">
        <v>45090</v>
      </c>
      <c r="H255" s="77" t="s">
        <v>5155</v>
      </c>
      <c r="I255" s="80">
        <v>1529947</v>
      </c>
      <c r="J255" s="80" t="s">
        <v>1294</v>
      </c>
      <c r="K255" s="80">
        <v>181485</v>
      </c>
      <c r="L255" s="81">
        <v>45092</v>
      </c>
      <c r="M255" s="77" t="s">
        <v>1213</v>
      </c>
      <c r="N255" s="73" t="s">
        <v>1291</v>
      </c>
      <c r="P255" s="82">
        <v>-39</v>
      </c>
      <c r="Q255" s="83"/>
      <c r="R255" s="84">
        <v>1</v>
      </c>
      <c r="S255" s="77"/>
      <c r="T255" s="85" t="s">
        <v>1289</v>
      </c>
    </row>
    <row r="256" spans="1:20" s="73" customFormat="1" x14ac:dyDescent="0.25">
      <c r="A256" s="77" t="s">
        <v>5146</v>
      </c>
      <c r="B256" s="77" t="s">
        <v>5189</v>
      </c>
      <c r="C256" s="78">
        <v>45090</v>
      </c>
      <c r="D256" s="79">
        <v>-88.35</v>
      </c>
      <c r="E256" s="79">
        <v>-11</v>
      </c>
      <c r="F256" s="79">
        <v>-77.349999999999994</v>
      </c>
      <c r="G256" s="78">
        <v>45090</v>
      </c>
      <c r="H256" s="77" t="s">
        <v>5156</v>
      </c>
      <c r="I256" s="80">
        <v>1662420</v>
      </c>
      <c r="J256" s="80" t="s">
        <v>1318</v>
      </c>
      <c r="K256" s="80">
        <v>181485</v>
      </c>
      <c r="L256" s="81">
        <v>45092</v>
      </c>
      <c r="M256" s="77" t="s">
        <v>1213</v>
      </c>
      <c r="N256" s="73" t="s">
        <v>1301</v>
      </c>
      <c r="P256" s="82">
        <v>-77.349999999999994</v>
      </c>
      <c r="Q256" s="83"/>
      <c r="R256" s="84">
        <v>1</v>
      </c>
      <c r="S256" s="77"/>
      <c r="T256" s="85" t="s">
        <v>1289</v>
      </c>
    </row>
    <row r="257" spans="1:20" s="73" customFormat="1" x14ac:dyDescent="0.25">
      <c r="A257" s="77" t="s">
        <v>5146</v>
      </c>
      <c r="B257" s="77" t="s">
        <v>5189</v>
      </c>
      <c r="C257" s="78">
        <v>45090</v>
      </c>
      <c r="D257" s="79">
        <v>-97.22</v>
      </c>
      <c r="E257" s="79">
        <v>-11.37</v>
      </c>
      <c r="F257" s="79">
        <v>-85.85</v>
      </c>
      <c r="G257" s="78">
        <v>45090</v>
      </c>
      <c r="H257" s="77" t="s">
        <v>5156</v>
      </c>
      <c r="I257" s="80">
        <v>1662421</v>
      </c>
      <c r="J257" s="80" t="s">
        <v>1300</v>
      </c>
      <c r="K257" s="80">
        <v>181485</v>
      </c>
      <c r="L257" s="81">
        <v>45092</v>
      </c>
      <c r="M257" s="77" t="s">
        <v>1213</v>
      </c>
      <c r="N257" s="73" t="s">
        <v>1301</v>
      </c>
      <c r="P257" s="82">
        <v>-85.85</v>
      </c>
      <c r="Q257" s="83"/>
      <c r="R257" s="84">
        <v>1</v>
      </c>
      <c r="S257" s="77"/>
      <c r="T257" s="85" t="s">
        <v>1289</v>
      </c>
    </row>
    <row r="258" spans="1:20" s="73" customFormat="1" x14ac:dyDescent="0.25">
      <c r="A258" s="77" t="s">
        <v>5146</v>
      </c>
      <c r="B258" s="77" t="s">
        <v>5190</v>
      </c>
      <c r="C258" s="78">
        <v>45090</v>
      </c>
      <c r="D258" s="79">
        <v>-25.55</v>
      </c>
      <c r="E258" s="79">
        <v>0</v>
      </c>
      <c r="F258" s="79">
        <v>-25.55</v>
      </c>
      <c r="G258" s="78">
        <v>45090</v>
      </c>
      <c r="H258" s="77" t="s">
        <v>5157</v>
      </c>
      <c r="I258" s="80">
        <v>1516592</v>
      </c>
      <c r="J258" s="80" t="s">
        <v>1299</v>
      </c>
      <c r="K258" s="80">
        <v>181485</v>
      </c>
      <c r="L258" s="81">
        <v>45092</v>
      </c>
      <c r="M258" s="77" t="s">
        <v>1213</v>
      </c>
      <c r="N258" s="73" t="s">
        <v>1291</v>
      </c>
      <c r="P258" s="82">
        <v>-25.55</v>
      </c>
      <c r="Q258" s="83"/>
      <c r="R258" s="84">
        <v>1</v>
      </c>
      <c r="S258" s="77"/>
      <c r="T258" s="85" t="s">
        <v>1289</v>
      </c>
    </row>
    <row r="259" spans="1:20" s="73" customFormat="1" x14ac:dyDescent="0.25">
      <c r="A259" s="77" t="s">
        <v>5146</v>
      </c>
      <c r="B259" s="77" t="s">
        <v>5191</v>
      </c>
      <c r="C259" s="78">
        <v>45090</v>
      </c>
      <c r="D259" s="79">
        <v>-64.47</v>
      </c>
      <c r="E259" s="79">
        <v>0</v>
      </c>
      <c r="F259" s="79">
        <v>-64.47</v>
      </c>
      <c r="G259" s="78">
        <v>45090</v>
      </c>
      <c r="H259" s="77" t="s">
        <v>5158</v>
      </c>
      <c r="I259" s="80">
        <v>1585673</v>
      </c>
      <c r="J259" s="80" t="s">
        <v>1349</v>
      </c>
      <c r="K259" s="80">
        <v>181485</v>
      </c>
      <c r="L259" s="81">
        <v>45092</v>
      </c>
      <c r="M259" s="77" t="s">
        <v>1213</v>
      </c>
      <c r="N259" s="73" t="s">
        <v>1291</v>
      </c>
      <c r="P259" s="82">
        <v>-64.47</v>
      </c>
      <c r="Q259" s="83"/>
      <c r="R259" s="84">
        <v>1</v>
      </c>
      <c r="S259" s="77"/>
      <c r="T259" s="85" t="s">
        <v>1289</v>
      </c>
    </row>
    <row r="260" spans="1:20" s="73" customFormat="1" x14ac:dyDescent="0.25">
      <c r="A260" s="77" t="s">
        <v>5146</v>
      </c>
      <c r="B260" s="77" t="s">
        <v>5192</v>
      </c>
      <c r="C260" s="78">
        <v>45090</v>
      </c>
      <c r="D260" s="79">
        <v>-39</v>
      </c>
      <c r="E260" s="79">
        <v>0</v>
      </c>
      <c r="F260" s="79">
        <v>-39</v>
      </c>
      <c r="G260" s="78">
        <v>45090</v>
      </c>
      <c r="H260" s="77" t="s">
        <v>5159</v>
      </c>
      <c r="I260" s="80">
        <v>1529947</v>
      </c>
      <c r="J260" s="80" t="s">
        <v>1294</v>
      </c>
      <c r="K260" s="80">
        <v>181485</v>
      </c>
      <c r="L260" s="81">
        <v>45092</v>
      </c>
      <c r="M260" s="77" t="s">
        <v>1213</v>
      </c>
      <c r="N260" s="73" t="s">
        <v>1291</v>
      </c>
      <c r="P260" s="82">
        <v>-39</v>
      </c>
      <c r="Q260" s="83"/>
      <c r="R260" s="84">
        <v>1</v>
      </c>
      <c r="S260" s="77"/>
      <c r="T260" s="85" t="s">
        <v>1289</v>
      </c>
    </row>
    <row r="261" spans="1:20" s="73" customFormat="1" x14ac:dyDescent="0.25">
      <c r="A261" s="77" t="s">
        <v>5146</v>
      </c>
      <c r="B261" s="77" t="s">
        <v>5193</v>
      </c>
      <c r="C261" s="78">
        <v>45090</v>
      </c>
      <c r="D261" s="79">
        <v>-154.68</v>
      </c>
      <c r="E261" s="79">
        <v>0</v>
      </c>
      <c r="F261" s="79">
        <v>-154.68</v>
      </c>
      <c r="G261" s="78">
        <v>45090</v>
      </c>
      <c r="H261" s="77" t="s">
        <v>5160</v>
      </c>
      <c r="I261" s="62">
        <v>1704887</v>
      </c>
      <c r="J261" s="80" t="s">
        <v>5745</v>
      </c>
      <c r="K261" s="80">
        <v>181485</v>
      </c>
      <c r="L261" s="81">
        <v>45092</v>
      </c>
      <c r="M261" s="77" t="s">
        <v>1213</v>
      </c>
      <c r="N261" s="74" t="s">
        <v>5745</v>
      </c>
      <c r="P261" s="82">
        <v>-27.39</v>
      </c>
      <c r="Q261" s="83"/>
      <c r="R261" s="84">
        <v>5.6473165388828042</v>
      </c>
      <c r="S261" s="77"/>
      <c r="T261" s="86" t="s">
        <v>5746</v>
      </c>
    </row>
    <row r="262" spans="1:20" s="73" customFormat="1" x14ac:dyDescent="0.25">
      <c r="A262" s="77" t="s">
        <v>5146</v>
      </c>
      <c r="B262" s="77" t="s">
        <v>5194</v>
      </c>
      <c r="C262" s="78">
        <v>45090</v>
      </c>
      <c r="D262" s="79">
        <v>-38.68</v>
      </c>
      <c r="E262" s="79">
        <v>0</v>
      </c>
      <c r="F262" s="79">
        <v>-38.68</v>
      </c>
      <c r="G262" s="78">
        <v>45090</v>
      </c>
      <c r="H262" s="77" t="s">
        <v>5161</v>
      </c>
      <c r="I262" s="62">
        <v>1704887</v>
      </c>
      <c r="J262" s="80" t="s">
        <v>5745</v>
      </c>
      <c r="K262" s="80">
        <v>181485</v>
      </c>
      <c r="L262" s="81">
        <v>45092</v>
      </c>
      <c r="M262" s="77" t="s">
        <v>1213</v>
      </c>
      <c r="N262" s="74" t="s">
        <v>5745</v>
      </c>
      <c r="P262" s="82">
        <v>-27.39</v>
      </c>
      <c r="Q262" s="83"/>
      <c r="R262" s="84">
        <v>1.4121942314713398</v>
      </c>
      <c r="S262" s="77"/>
      <c r="T262" s="86" t="s">
        <v>5746</v>
      </c>
    </row>
    <row r="263" spans="1:20" s="73" customFormat="1" x14ac:dyDescent="0.25">
      <c r="A263" s="77" t="s">
        <v>5146</v>
      </c>
      <c r="B263" s="77" t="s">
        <v>5195</v>
      </c>
      <c r="C263" s="78">
        <v>45090</v>
      </c>
      <c r="D263" s="79">
        <v>-38.659999999999997</v>
      </c>
      <c r="E263" s="79">
        <v>-10.51</v>
      </c>
      <c r="F263" s="79">
        <v>-28.15</v>
      </c>
      <c r="G263" s="78">
        <v>45090</v>
      </c>
      <c r="H263" s="77" t="s">
        <v>5162</v>
      </c>
      <c r="I263" s="80">
        <v>1540781</v>
      </c>
      <c r="J263" s="80" t="s">
        <v>1308</v>
      </c>
      <c r="K263" s="80">
        <v>181485</v>
      </c>
      <c r="L263" s="81">
        <v>45092</v>
      </c>
      <c r="M263" s="77" t="s">
        <v>1213</v>
      </c>
      <c r="N263" s="73" t="s">
        <v>1298</v>
      </c>
      <c r="P263" s="82">
        <v>-28.15</v>
      </c>
      <c r="Q263" s="83"/>
      <c r="R263" s="84">
        <v>1</v>
      </c>
      <c r="S263" s="77"/>
      <c r="T263" s="85" t="s">
        <v>1289</v>
      </c>
    </row>
    <row r="264" spans="1:20" s="73" customFormat="1" x14ac:dyDescent="0.25">
      <c r="A264" s="77" t="s">
        <v>5163</v>
      </c>
      <c r="B264" s="77" t="s">
        <v>5196</v>
      </c>
      <c r="C264" s="78">
        <v>45091</v>
      </c>
      <c r="D264" s="79">
        <v>-42.07</v>
      </c>
      <c r="E264" s="79">
        <v>0</v>
      </c>
      <c r="F264" s="79">
        <v>-42.07</v>
      </c>
      <c r="G264" s="78">
        <v>45091</v>
      </c>
      <c r="H264" s="77" t="s">
        <v>5164</v>
      </c>
      <c r="I264" s="80">
        <v>1514691</v>
      </c>
      <c r="J264" s="80" t="s">
        <v>1293</v>
      </c>
      <c r="K264" s="80">
        <v>181492</v>
      </c>
      <c r="L264" s="81">
        <v>45093</v>
      </c>
      <c r="M264" s="77" t="s">
        <v>1213</v>
      </c>
      <c r="N264" s="73" t="s">
        <v>1291</v>
      </c>
      <c r="P264" s="82">
        <v>-42.07</v>
      </c>
      <c r="Q264" s="83"/>
      <c r="R264" s="84">
        <v>1</v>
      </c>
      <c r="S264" s="77"/>
      <c r="T264" s="85" t="s">
        <v>1289</v>
      </c>
    </row>
    <row r="265" spans="1:20" s="73" customFormat="1" x14ac:dyDescent="0.25">
      <c r="A265" s="77" t="s">
        <v>5163</v>
      </c>
      <c r="B265" s="77" t="s">
        <v>5197</v>
      </c>
      <c r="C265" s="78">
        <v>45091</v>
      </c>
      <c r="D265" s="79">
        <v>-39</v>
      </c>
      <c r="E265" s="79">
        <v>0</v>
      </c>
      <c r="F265" s="79">
        <v>-39</v>
      </c>
      <c r="G265" s="78">
        <v>45091</v>
      </c>
      <c r="H265" s="77" t="s">
        <v>5165</v>
      </c>
      <c r="I265" s="80">
        <v>1529947</v>
      </c>
      <c r="J265" s="80" t="s">
        <v>1294</v>
      </c>
      <c r="K265" s="80">
        <v>181492</v>
      </c>
      <c r="L265" s="81">
        <v>45093</v>
      </c>
      <c r="M265" s="77" t="s">
        <v>1213</v>
      </c>
      <c r="N265" s="73" t="s">
        <v>1291</v>
      </c>
      <c r="P265" s="82">
        <v>-39</v>
      </c>
      <c r="Q265" s="83"/>
      <c r="R265" s="84">
        <v>1</v>
      </c>
      <c r="S265" s="77"/>
      <c r="T265" s="85" t="s">
        <v>1289</v>
      </c>
    </row>
    <row r="266" spans="1:20" s="73" customFormat="1" x14ac:dyDescent="0.25">
      <c r="A266" s="77" t="s">
        <v>5163</v>
      </c>
      <c r="B266" s="77" t="s">
        <v>5198</v>
      </c>
      <c r="C266" s="78">
        <v>45091</v>
      </c>
      <c r="D266" s="79">
        <v>-39</v>
      </c>
      <c r="E266" s="79">
        <v>0</v>
      </c>
      <c r="F266" s="79">
        <v>-39</v>
      </c>
      <c r="G266" s="78">
        <v>45091</v>
      </c>
      <c r="H266" s="77" t="s">
        <v>5166</v>
      </c>
      <c r="I266" s="80">
        <v>1529947</v>
      </c>
      <c r="J266" s="80" t="s">
        <v>1294</v>
      </c>
      <c r="K266" s="80">
        <v>181492</v>
      </c>
      <c r="L266" s="81">
        <v>45093</v>
      </c>
      <c r="M266" s="77" t="s">
        <v>1213</v>
      </c>
      <c r="N266" s="73" t="s">
        <v>1291</v>
      </c>
      <c r="P266" s="82">
        <v>-39</v>
      </c>
      <c r="Q266" s="83"/>
      <c r="R266" s="84">
        <v>1</v>
      </c>
      <c r="S266" s="77"/>
      <c r="T266" s="85" t="s">
        <v>1289</v>
      </c>
    </row>
    <row r="267" spans="1:20" s="73" customFormat="1" x14ac:dyDescent="0.25">
      <c r="A267" s="77" t="s">
        <v>5163</v>
      </c>
      <c r="B267" s="77" t="s">
        <v>5198</v>
      </c>
      <c r="C267" s="78">
        <v>45091</v>
      </c>
      <c r="D267" s="79">
        <v>-128.94</v>
      </c>
      <c r="E267" s="79"/>
      <c r="F267" s="79">
        <v>-128.94</v>
      </c>
      <c r="G267" s="78">
        <v>45091</v>
      </c>
      <c r="H267" s="77" t="s">
        <v>5166</v>
      </c>
      <c r="I267" s="80">
        <v>1585673</v>
      </c>
      <c r="J267" s="80" t="s">
        <v>1349</v>
      </c>
      <c r="K267" s="80">
        <v>181492</v>
      </c>
      <c r="L267" s="81">
        <v>45093</v>
      </c>
      <c r="M267" s="77" t="s">
        <v>1213</v>
      </c>
      <c r="N267" s="73" t="s">
        <v>1291</v>
      </c>
      <c r="P267" s="82">
        <v>-64.47</v>
      </c>
      <c r="Q267" s="83"/>
      <c r="R267" s="84">
        <v>2</v>
      </c>
      <c r="S267" s="77"/>
      <c r="T267" s="85" t="s">
        <v>1289</v>
      </c>
    </row>
    <row r="268" spans="1:20" s="73" customFormat="1" x14ac:dyDescent="0.25">
      <c r="A268" s="77" t="s">
        <v>5163</v>
      </c>
      <c r="B268" s="77" t="s">
        <v>5199</v>
      </c>
      <c r="C268" s="78">
        <v>45091</v>
      </c>
      <c r="D268" s="79">
        <v>-39</v>
      </c>
      <c r="E268" s="79">
        <v>0</v>
      </c>
      <c r="F268" s="79">
        <v>-39</v>
      </c>
      <c r="G268" s="78">
        <v>45091</v>
      </c>
      <c r="H268" s="77" t="s">
        <v>5167</v>
      </c>
      <c r="I268" s="80">
        <v>1529947</v>
      </c>
      <c r="J268" s="80" t="s">
        <v>1294</v>
      </c>
      <c r="K268" s="80">
        <v>181492</v>
      </c>
      <c r="L268" s="81">
        <v>45093</v>
      </c>
      <c r="M268" s="77" t="s">
        <v>1213</v>
      </c>
      <c r="N268" s="73" t="s">
        <v>1291</v>
      </c>
      <c r="P268" s="82">
        <v>-39</v>
      </c>
      <c r="Q268" s="83"/>
      <c r="R268" s="84">
        <v>1</v>
      </c>
      <c r="S268" s="77"/>
      <c r="T268" s="85" t="s">
        <v>1289</v>
      </c>
    </row>
    <row r="269" spans="1:20" s="73" customFormat="1" x14ac:dyDescent="0.25">
      <c r="A269" s="77" t="s">
        <v>5163</v>
      </c>
      <c r="B269" s="77" t="s">
        <v>5200</v>
      </c>
      <c r="C269" s="78">
        <v>45091</v>
      </c>
      <c r="D269" s="79">
        <v>-619.20000000000005</v>
      </c>
      <c r="E269" s="79">
        <v>0</v>
      </c>
      <c r="F269" s="79">
        <v>-619.20000000000005</v>
      </c>
      <c r="G269" s="78">
        <v>45091</v>
      </c>
      <c r="H269" s="77" t="s">
        <v>5168</v>
      </c>
      <c r="I269" s="62">
        <v>1704887</v>
      </c>
      <c r="J269" s="80" t="s">
        <v>5745</v>
      </c>
      <c r="K269" s="80">
        <v>181492</v>
      </c>
      <c r="L269" s="81">
        <v>45093</v>
      </c>
      <c r="M269" s="77" t="s">
        <v>1213</v>
      </c>
      <c r="N269" s="74" t="s">
        <v>5745</v>
      </c>
      <c r="P269" s="82">
        <v>-27.39</v>
      </c>
      <c r="Q269" s="83"/>
      <c r="R269" s="84">
        <v>22.606790799561885</v>
      </c>
      <c r="S269" s="77"/>
      <c r="T269" s="86" t="s">
        <v>5746</v>
      </c>
    </row>
    <row r="270" spans="1:20" s="73" customFormat="1" x14ac:dyDescent="0.25">
      <c r="A270" s="77" t="s">
        <v>5163</v>
      </c>
      <c r="B270" s="77" t="s">
        <v>5201</v>
      </c>
      <c r="C270" s="78">
        <v>45091</v>
      </c>
      <c r="D270" s="79">
        <v>-77.34</v>
      </c>
      <c r="E270" s="79">
        <v>0</v>
      </c>
      <c r="F270" s="79">
        <v>-77.34</v>
      </c>
      <c r="G270" s="78">
        <v>45091</v>
      </c>
      <c r="H270" s="77" t="s">
        <v>5169</v>
      </c>
      <c r="I270" s="62">
        <v>1704887</v>
      </c>
      <c r="J270" s="80" t="s">
        <v>5745</v>
      </c>
      <c r="K270" s="80">
        <v>181492</v>
      </c>
      <c r="L270" s="81">
        <v>45093</v>
      </c>
      <c r="M270" s="77" t="s">
        <v>1213</v>
      </c>
      <c r="N270" s="74" t="s">
        <v>5745</v>
      </c>
      <c r="P270" s="82">
        <v>-27.39</v>
      </c>
      <c r="Q270" s="83"/>
      <c r="R270" s="84">
        <v>2.8236582694414021</v>
      </c>
      <c r="S270" s="77"/>
      <c r="T270" s="86" t="s">
        <v>5746</v>
      </c>
    </row>
    <row r="271" spans="1:20" s="73" customFormat="1" x14ac:dyDescent="0.25">
      <c r="A271" s="77" t="s">
        <v>5163</v>
      </c>
      <c r="B271" s="77" t="s">
        <v>5202</v>
      </c>
      <c r="C271" s="78">
        <v>45091</v>
      </c>
      <c r="D271" s="79">
        <v>-232.02</v>
      </c>
      <c r="E271" s="79">
        <v>0</v>
      </c>
      <c r="F271" s="79">
        <v>-232.02</v>
      </c>
      <c r="G271" s="78">
        <v>45091</v>
      </c>
      <c r="H271" s="77" t="s">
        <v>5170</v>
      </c>
      <c r="I271" s="62">
        <v>1704887</v>
      </c>
      <c r="J271" s="80" t="s">
        <v>5745</v>
      </c>
      <c r="K271" s="80">
        <v>181492</v>
      </c>
      <c r="L271" s="81">
        <v>45093</v>
      </c>
      <c r="M271" s="77" t="s">
        <v>1213</v>
      </c>
      <c r="N271" s="74" t="s">
        <v>5745</v>
      </c>
      <c r="P271" s="82">
        <v>-27.39</v>
      </c>
      <c r="Q271" s="83"/>
      <c r="R271" s="84">
        <v>8.4709748083242058</v>
      </c>
      <c r="S271" s="77"/>
      <c r="T271" s="86" t="s">
        <v>5746</v>
      </c>
    </row>
    <row r="272" spans="1:20" s="73" customFormat="1" x14ac:dyDescent="0.25">
      <c r="A272" s="77" t="s">
        <v>5163</v>
      </c>
      <c r="B272" s="77" t="s">
        <v>5203</v>
      </c>
      <c r="C272" s="78">
        <v>45091</v>
      </c>
      <c r="D272" s="79">
        <v>-39</v>
      </c>
      <c r="E272" s="79">
        <v>0</v>
      </c>
      <c r="F272" s="79">
        <v>-39</v>
      </c>
      <c r="G272" s="78">
        <v>45091</v>
      </c>
      <c r="H272" s="77" t="s">
        <v>5171</v>
      </c>
      <c r="I272" s="80">
        <v>1529946</v>
      </c>
      <c r="J272" s="80" t="s">
        <v>1306</v>
      </c>
      <c r="K272" s="80">
        <v>181492</v>
      </c>
      <c r="L272" s="81">
        <v>45093</v>
      </c>
      <c r="M272" s="77" t="s">
        <v>1213</v>
      </c>
      <c r="N272" s="73" t="s">
        <v>1291</v>
      </c>
      <c r="P272" s="82">
        <v>-39</v>
      </c>
      <c r="Q272" s="83"/>
      <c r="R272" s="84">
        <v>1</v>
      </c>
      <c r="S272" s="77"/>
      <c r="T272" s="85" t="s">
        <v>1289</v>
      </c>
    </row>
    <row r="273" spans="1:20" s="73" customFormat="1" x14ac:dyDescent="0.25">
      <c r="A273" s="77" t="s">
        <v>5163</v>
      </c>
      <c r="B273" s="77" t="s">
        <v>5204</v>
      </c>
      <c r="C273" s="78">
        <v>45091</v>
      </c>
      <c r="D273" s="79">
        <v>-116.04</v>
      </c>
      <c r="E273" s="79">
        <v>0</v>
      </c>
      <c r="F273" s="79">
        <v>-116.04</v>
      </c>
      <c r="G273" s="78">
        <v>45091</v>
      </c>
      <c r="H273" s="77" t="s">
        <v>5172</v>
      </c>
      <c r="I273" s="62">
        <v>1704887</v>
      </c>
      <c r="J273" s="80" t="s">
        <v>5745</v>
      </c>
      <c r="K273" s="80">
        <v>181492</v>
      </c>
      <c r="L273" s="81">
        <v>45093</v>
      </c>
      <c r="M273" s="77" t="s">
        <v>1213</v>
      </c>
      <c r="N273" s="74" t="s">
        <v>5745</v>
      </c>
      <c r="P273" s="82">
        <v>-27.39</v>
      </c>
      <c r="Q273" s="83"/>
      <c r="R273" s="84">
        <v>4.2365826944140199</v>
      </c>
      <c r="S273" s="77"/>
      <c r="T273" s="86" t="s">
        <v>5746</v>
      </c>
    </row>
    <row r="274" spans="1:20" s="73" customFormat="1" x14ac:dyDescent="0.25">
      <c r="A274" s="77" t="s">
        <v>5205</v>
      </c>
      <c r="B274" s="77" t="s">
        <v>5227</v>
      </c>
      <c r="C274" s="78">
        <v>45092</v>
      </c>
      <c r="D274" s="79">
        <v>-55.25</v>
      </c>
      <c r="E274" s="79">
        <v>-32.75</v>
      </c>
      <c r="F274" s="79">
        <v>-22.5</v>
      </c>
      <c r="G274" s="78">
        <v>45092</v>
      </c>
      <c r="H274" s="77" t="s">
        <v>5206</v>
      </c>
      <c r="I274" s="80">
        <v>1663069</v>
      </c>
      <c r="J274" s="80" t="s">
        <v>5742</v>
      </c>
      <c r="K274" s="80">
        <v>12217728</v>
      </c>
      <c r="L274" s="81">
        <v>45097</v>
      </c>
      <c r="M274" s="77" t="s">
        <v>187</v>
      </c>
      <c r="N274" s="73" t="s">
        <v>1311</v>
      </c>
      <c r="P274" s="82">
        <v>-22.5</v>
      </c>
      <c r="Q274" s="83"/>
      <c r="R274" s="84">
        <v>1</v>
      </c>
      <c r="S274" s="77"/>
      <c r="T274" s="85" t="s">
        <v>1289</v>
      </c>
    </row>
    <row r="275" spans="1:20" s="73" customFormat="1" x14ac:dyDescent="0.25">
      <c r="A275" s="77" t="s">
        <v>5205</v>
      </c>
      <c r="B275" s="77" t="s">
        <v>5227</v>
      </c>
      <c r="C275" s="78">
        <v>45092</v>
      </c>
      <c r="D275" s="79">
        <v>-22.5</v>
      </c>
      <c r="E275" s="79"/>
      <c r="F275" s="79">
        <v>-22.5</v>
      </c>
      <c r="G275" s="78">
        <v>45092</v>
      </c>
      <c r="H275" s="77" t="s">
        <v>5206</v>
      </c>
      <c r="I275" s="80">
        <v>1663075</v>
      </c>
      <c r="J275" s="80" t="s">
        <v>5741</v>
      </c>
      <c r="K275" s="80">
        <v>12217728</v>
      </c>
      <c r="L275" s="81">
        <v>45097</v>
      </c>
      <c r="M275" s="77" t="s">
        <v>187</v>
      </c>
      <c r="N275" s="73" t="s">
        <v>1311</v>
      </c>
      <c r="P275" s="82">
        <v>-22.5</v>
      </c>
      <c r="Q275" s="83"/>
      <c r="R275" s="84">
        <v>1</v>
      </c>
      <c r="S275" s="77"/>
      <c r="T275" s="85" t="s">
        <v>1289</v>
      </c>
    </row>
    <row r="276" spans="1:20" s="73" customFormat="1" x14ac:dyDescent="0.25">
      <c r="A276" s="77" t="s">
        <v>5205</v>
      </c>
      <c r="B276" s="77" t="s">
        <v>5228</v>
      </c>
      <c r="C276" s="78">
        <v>45092</v>
      </c>
      <c r="D276" s="79">
        <v>-58.16</v>
      </c>
      <c r="E276" s="79">
        <v>-35.659999999999997</v>
      </c>
      <c r="F276" s="79">
        <v>-22.5</v>
      </c>
      <c r="G276" s="78">
        <v>45092</v>
      </c>
      <c r="H276" s="77" t="s">
        <v>5207</v>
      </c>
      <c r="I276" s="80">
        <v>1663069</v>
      </c>
      <c r="J276" s="80" t="s">
        <v>5742</v>
      </c>
      <c r="K276" s="80">
        <v>12217728</v>
      </c>
      <c r="L276" s="81">
        <v>45097</v>
      </c>
      <c r="M276" s="77" t="s">
        <v>187</v>
      </c>
      <c r="N276" s="73" t="s">
        <v>1311</v>
      </c>
      <c r="P276" s="82">
        <v>-22.5</v>
      </c>
      <c r="Q276" s="83"/>
      <c r="R276" s="84">
        <v>1</v>
      </c>
      <c r="S276" s="77"/>
      <c r="T276" s="85" t="s">
        <v>1289</v>
      </c>
    </row>
    <row r="277" spans="1:20" s="73" customFormat="1" x14ac:dyDescent="0.25">
      <c r="A277" s="77" t="s">
        <v>5205</v>
      </c>
      <c r="B277" s="77" t="s">
        <v>5229</v>
      </c>
      <c r="C277" s="78">
        <v>45092</v>
      </c>
      <c r="D277" s="79">
        <v>-42.26</v>
      </c>
      <c r="E277" s="79">
        <v>-19.760000000000002</v>
      </c>
      <c r="F277" s="79">
        <v>-22.5</v>
      </c>
      <c r="G277" s="78">
        <v>45092</v>
      </c>
      <c r="H277" s="77" t="s">
        <v>5208</v>
      </c>
      <c r="I277" s="80">
        <v>1663075</v>
      </c>
      <c r="J277" s="80" t="s">
        <v>5741</v>
      </c>
      <c r="K277" s="80">
        <v>12217728</v>
      </c>
      <c r="L277" s="81">
        <v>45097</v>
      </c>
      <c r="M277" s="77" t="s">
        <v>187</v>
      </c>
      <c r="N277" s="73" t="s">
        <v>1311</v>
      </c>
      <c r="P277" s="82">
        <v>-22.5</v>
      </c>
      <c r="Q277" s="83"/>
      <c r="R277" s="84">
        <v>1</v>
      </c>
      <c r="S277" s="77"/>
      <c r="T277" s="85" t="s">
        <v>1289</v>
      </c>
    </row>
    <row r="278" spans="1:20" s="73" customFormat="1" x14ac:dyDescent="0.25">
      <c r="A278" s="77" t="s">
        <v>5205</v>
      </c>
      <c r="B278" s="77" t="s">
        <v>5229</v>
      </c>
      <c r="C278" s="78">
        <v>45092</v>
      </c>
      <c r="D278" s="79">
        <v>-22.5</v>
      </c>
      <c r="E278" s="79"/>
      <c r="F278" s="79">
        <v>-22.5</v>
      </c>
      <c r="G278" s="78">
        <v>45092</v>
      </c>
      <c r="H278" s="77" t="s">
        <v>5208</v>
      </c>
      <c r="I278" s="80">
        <v>1663079</v>
      </c>
      <c r="J278" s="80" t="s">
        <v>5743</v>
      </c>
      <c r="K278" s="80">
        <v>12217728</v>
      </c>
      <c r="L278" s="81">
        <v>45097</v>
      </c>
      <c r="M278" s="77" t="s">
        <v>187</v>
      </c>
      <c r="N278" s="73" t="s">
        <v>1311</v>
      </c>
      <c r="P278" s="82">
        <v>-22.5</v>
      </c>
      <c r="Q278" s="83"/>
      <c r="R278" s="84">
        <v>1</v>
      </c>
      <c r="S278" s="77"/>
      <c r="T278" s="85" t="s">
        <v>1289</v>
      </c>
    </row>
    <row r="279" spans="1:20" s="73" customFormat="1" x14ac:dyDescent="0.25">
      <c r="A279" s="77" t="s">
        <v>5205</v>
      </c>
      <c r="B279" s="77" t="s">
        <v>5230</v>
      </c>
      <c r="C279" s="78">
        <v>45092</v>
      </c>
      <c r="D279" s="79">
        <v>-42.67</v>
      </c>
      <c r="E279" s="79">
        <v>-20.170000000000002</v>
      </c>
      <c r="F279" s="79">
        <v>-22.5</v>
      </c>
      <c r="G279" s="78">
        <v>45092</v>
      </c>
      <c r="H279" s="77" t="s">
        <v>5209</v>
      </c>
      <c r="I279" s="80">
        <v>1663079</v>
      </c>
      <c r="J279" s="80" t="s">
        <v>5743</v>
      </c>
      <c r="K279" s="80">
        <v>12217728</v>
      </c>
      <c r="L279" s="81">
        <v>45097</v>
      </c>
      <c r="M279" s="77" t="s">
        <v>187</v>
      </c>
      <c r="N279" s="73" t="s">
        <v>1311</v>
      </c>
      <c r="P279" s="82">
        <v>-22.5</v>
      </c>
      <c r="Q279" s="83"/>
      <c r="R279" s="84">
        <v>1</v>
      </c>
      <c r="S279" s="77"/>
      <c r="T279" s="85" t="s">
        <v>1289</v>
      </c>
    </row>
    <row r="280" spans="1:20" s="73" customFormat="1" x14ac:dyDescent="0.25">
      <c r="A280" s="77" t="s">
        <v>5205</v>
      </c>
      <c r="B280" s="77" t="s">
        <v>5231</v>
      </c>
      <c r="C280" s="78">
        <v>45092</v>
      </c>
      <c r="D280" s="79">
        <v>-88.35</v>
      </c>
      <c r="E280" s="79">
        <v>-11</v>
      </c>
      <c r="F280" s="79">
        <v>-77.349999999999994</v>
      </c>
      <c r="G280" s="78">
        <v>45092</v>
      </c>
      <c r="H280" s="77" t="s">
        <v>5210</v>
      </c>
      <c r="I280" s="80">
        <v>1662420</v>
      </c>
      <c r="J280" s="80" t="s">
        <v>1318</v>
      </c>
      <c r="K280" s="80">
        <v>181632</v>
      </c>
      <c r="L280" s="81">
        <v>45097</v>
      </c>
      <c r="M280" s="77" t="s">
        <v>1213</v>
      </c>
      <c r="N280" s="73" t="s">
        <v>1301</v>
      </c>
      <c r="P280" s="82">
        <v>-77.349999999999994</v>
      </c>
      <c r="Q280" s="83"/>
      <c r="R280" s="84">
        <v>1</v>
      </c>
      <c r="S280" s="77"/>
      <c r="T280" s="85" t="s">
        <v>1289</v>
      </c>
    </row>
    <row r="281" spans="1:20" s="73" customFormat="1" x14ac:dyDescent="0.25">
      <c r="A281" s="77" t="s">
        <v>5205</v>
      </c>
      <c r="B281" s="77" t="s">
        <v>5232</v>
      </c>
      <c r="C281" s="78">
        <v>45092</v>
      </c>
      <c r="D281" s="79">
        <v>-39</v>
      </c>
      <c r="E281" s="79">
        <v>0</v>
      </c>
      <c r="F281" s="79">
        <v>-39</v>
      </c>
      <c r="G281" s="78">
        <v>45092</v>
      </c>
      <c r="H281" s="77" t="s">
        <v>5211</v>
      </c>
      <c r="I281" s="80">
        <v>1529946</v>
      </c>
      <c r="J281" s="80" t="s">
        <v>1306</v>
      </c>
      <c r="K281" s="80">
        <v>181632</v>
      </c>
      <c r="L281" s="81">
        <v>45097</v>
      </c>
      <c r="M281" s="77" t="s">
        <v>1213</v>
      </c>
      <c r="N281" s="73" t="s">
        <v>1291</v>
      </c>
      <c r="P281" s="82">
        <v>-39</v>
      </c>
      <c r="Q281" s="83"/>
      <c r="R281" s="84">
        <v>1</v>
      </c>
      <c r="S281" s="77"/>
      <c r="T281" s="85" t="s">
        <v>1289</v>
      </c>
    </row>
    <row r="282" spans="1:20" s="73" customFormat="1" x14ac:dyDescent="0.25">
      <c r="A282" s="77" t="s">
        <v>5205</v>
      </c>
      <c r="B282" s="77" t="s">
        <v>5233</v>
      </c>
      <c r="C282" s="78">
        <v>45092</v>
      </c>
      <c r="D282" s="79">
        <v>-25.55</v>
      </c>
      <c r="E282" s="79">
        <v>0</v>
      </c>
      <c r="F282" s="79">
        <v>-25.55</v>
      </c>
      <c r="G282" s="78">
        <v>45092</v>
      </c>
      <c r="H282" s="77" t="s">
        <v>5212</v>
      </c>
      <c r="I282" s="80">
        <v>1516594</v>
      </c>
      <c r="J282" s="80" t="s">
        <v>1313</v>
      </c>
      <c r="K282" s="80">
        <v>181632</v>
      </c>
      <c r="L282" s="81">
        <v>45097</v>
      </c>
      <c r="M282" s="77" t="s">
        <v>1213</v>
      </c>
      <c r="N282" s="73" t="s">
        <v>1291</v>
      </c>
      <c r="P282" s="82">
        <v>-25.55</v>
      </c>
      <c r="Q282" s="83"/>
      <c r="R282" s="84">
        <v>1</v>
      </c>
      <c r="S282" s="77"/>
      <c r="T282" s="85" t="s">
        <v>1289</v>
      </c>
    </row>
    <row r="283" spans="1:20" s="73" customFormat="1" x14ac:dyDescent="0.25">
      <c r="A283" s="77" t="s">
        <v>5205</v>
      </c>
      <c r="B283" s="77" t="s">
        <v>5234</v>
      </c>
      <c r="C283" s="78">
        <v>45092</v>
      </c>
      <c r="D283" s="79">
        <v>-25.55</v>
      </c>
      <c r="E283" s="79">
        <v>0</v>
      </c>
      <c r="F283" s="79">
        <v>-25.55</v>
      </c>
      <c r="G283" s="78">
        <v>45092</v>
      </c>
      <c r="H283" s="77" t="s">
        <v>5213</v>
      </c>
      <c r="I283" s="80">
        <v>1516597</v>
      </c>
      <c r="J283" s="80" t="s">
        <v>1303</v>
      </c>
      <c r="K283" s="80">
        <v>181632</v>
      </c>
      <c r="L283" s="81">
        <v>45097</v>
      </c>
      <c r="M283" s="77" t="s">
        <v>1213</v>
      </c>
      <c r="N283" s="73" t="s">
        <v>1291</v>
      </c>
      <c r="P283" s="82">
        <v>-25.55</v>
      </c>
      <c r="Q283" s="83"/>
      <c r="R283" s="84">
        <v>1</v>
      </c>
      <c r="S283" s="77"/>
      <c r="T283" s="85" t="s">
        <v>1289</v>
      </c>
    </row>
    <row r="284" spans="1:20" s="73" customFormat="1" x14ac:dyDescent="0.25">
      <c r="A284" s="77" t="s">
        <v>5205</v>
      </c>
      <c r="B284" s="77" t="s">
        <v>5235</v>
      </c>
      <c r="C284" s="78">
        <v>45092</v>
      </c>
      <c r="D284" s="79">
        <v>-77.34</v>
      </c>
      <c r="E284" s="79">
        <v>0</v>
      </c>
      <c r="F284" s="79">
        <v>-77.34</v>
      </c>
      <c r="G284" s="78">
        <v>45092</v>
      </c>
      <c r="H284" s="77" t="s">
        <v>5214</v>
      </c>
      <c r="I284" s="62">
        <v>1704887</v>
      </c>
      <c r="J284" s="80" t="s">
        <v>5745</v>
      </c>
      <c r="K284" s="80">
        <v>181632</v>
      </c>
      <c r="L284" s="81">
        <v>45097</v>
      </c>
      <c r="M284" s="77" t="s">
        <v>1213</v>
      </c>
      <c r="N284" s="74" t="s">
        <v>5745</v>
      </c>
      <c r="P284" s="82">
        <v>-27.39</v>
      </c>
      <c r="Q284" s="83"/>
      <c r="R284" s="84">
        <v>2.8236582694414021</v>
      </c>
      <c r="S284" s="77"/>
      <c r="T284" s="86" t="s">
        <v>5746</v>
      </c>
    </row>
    <row r="285" spans="1:20" s="73" customFormat="1" x14ac:dyDescent="0.25">
      <c r="A285" s="77" t="s">
        <v>5205</v>
      </c>
      <c r="B285" s="77" t="s">
        <v>5236</v>
      </c>
      <c r="C285" s="78">
        <v>45092</v>
      </c>
      <c r="D285" s="79">
        <v>-42.7</v>
      </c>
      <c r="E285" s="79">
        <v>-11.1</v>
      </c>
      <c r="F285" s="79">
        <v>-31.6</v>
      </c>
      <c r="G285" s="78">
        <v>45092</v>
      </c>
      <c r="H285" s="77" t="s">
        <v>5215</v>
      </c>
      <c r="I285" s="80">
        <v>1540787</v>
      </c>
      <c r="J285" s="80" t="s">
        <v>1341</v>
      </c>
      <c r="K285" s="80">
        <v>181632</v>
      </c>
      <c r="L285" s="81">
        <v>45097</v>
      </c>
      <c r="M285" s="77" t="s">
        <v>1213</v>
      </c>
      <c r="N285" s="73" t="s">
        <v>1298</v>
      </c>
      <c r="P285" s="82">
        <v>-31.6</v>
      </c>
      <c r="Q285" s="83"/>
      <c r="R285" s="84">
        <v>1</v>
      </c>
      <c r="S285" s="77"/>
      <c r="T285" s="85" t="s">
        <v>1289</v>
      </c>
    </row>
    <row r="286" spans="1:20" s="73" customFormat="1" x14ac:dyDescent="0.25">
      <c r="A286" s="77" t="s">
        <v>5205</v>
      </c>
      <c r="B286" s="77" t="s">
        <v>5237</v>
      </c>
      <c r="C286" s="78">
        <v>45092</v>
      </c>
      <c r="D286" s="79">
        <v>-154.68</v>
      </c>
      <c r="E286" s="79">
        <v>0</v>
      </c>
      <c r="F286" s="79">
        <v>-154.68</v>
      </c>
      <c r="G286" s="78">
        <v>45092</v>
      </c>
      <c r="H286" s="77" t="s">
        <v>5216</v>
      </c>
      <c r="I286" s="62">
        <v>1704887</v>
      </c>
      <c r="J286" s="80" t="s">
        <v>5745</v>
      </c>
      <c r="K286" s="80">
        <v>181632</v>
      </c>
      <c r="L286" s="81">
        <v>45097</v>
      </c>
      <c r="M286" s="77" t="s">
        <v>1213</v>
      </c>
      <c r="N286" s="74" t="s">
        <v>5745</v>
      </c>
      <c r="P286" s="82">
        <v>-27.39</v>
      </c>
      <c r="Q286" s="83"/>
      <c r="R286" s="84">
        <v>5.6473165388828042</v>
      </c>
      <c r="S286" s="77"/>
      <c r="T286" s="86" t="s">
        <v>5746</v>
      </c>
    </row>
    <row r="287" spans="1:20" s="73" customFormat="1" x14ac:dyDescent="0.25">
      <c r="A287" s="77" t="s">
        <v>5205</v>
      </c>
      <c r="B287" s="77" t="s">
        <v>5238</v>
      </c>
      <c r="C287" s="78">
        <v>45092</v>
      </c>
      <c r="D287" s="79">
        <v>-25.55</v>
      </c>
      <c r="E287" s="79">
        <v>0</v>
      </c>
      <c r="F287" s="79">
        <v>-25.55</v>
      </c>
      <c r="G287" s="78">
        <v>45092</v>
      </c>
      <c r="H287" s="77" t="s">
        <v>5217</v>
      </c>
      <c r="I287" s="80">
        <v>1516597</v>
      </c>
      <c r="J287" s="80" t="s">
        <v>1303</v>
      </c>
      <c r="K287" s="80">
        <v>181632</v>
      </c>
      <c r="L287" s="81">
        <v>45097</v>
      </c>
      <c r="M287" s="77" t="s">
        <v>1213</v>
      </c>
      <c r="N287" s="73" t="s">
        <v>1291</v>
      </c>
      <c r="P287" s="82">
        <v>-25.55</v>
      </c>
      <c r="Q287" s="83"/>
      <c r="R287" s="84">
        <v>1</v>
      </c>
      <c r="S287" s="77"/>
      <c r="T287" s="85" t="s">
        <v>1289</v>
      </c>
    </row>
    <row r="288" spans="1:20" s="73" customFormat="1" x14ac:dyDescent="0.25">
      <c r="A288" s="77" t="s">
        <v>5205</v>
      </c>
      <c r="B288" s="77" t="s">
        <v>5238</v>
      </c>
      <c r="C288" s="78">
        <v>45092</v>
      </c>
      <c r="D288" s="79">
        <v>-70.62</v>
      </c>
      <c r="E288" s="79"/>
      <c r="F288" s="79">
        <v>-70.62</v>
      </c>
      <c r="G288" s="78">
        <v>45092</v>
      </c>
      <c r="H288" s="77" t="s">
        <v>5217</v>
      </c>
      <c r="I288" s="80">
        <v>1585798</v>
      </c>
      <c r="J288" s="80" t="s">
        <v>1319</v>
      </c>
      <c r="K288" s="80">
        <v>181632</v>
      </c>
      <c r="L288" s="81">
        <v>45097</v>
      </c>
      <c r="M288" s="77" t="s">
        <v>1213</v>
      </c>
      <c r="N288" s="73" t="s">
        <v>1291</v>
      </c>
      <c r="P288" s="82">
        <v>-70.62</v>
      </c>
      <c r="Q288" s="83"/>
      <c r="R288" s="84">
        <v>1</v>
      </c>
      <c r="S288" s="77"/>
      <c r="T288" s="85" t="s">
        <v>1289</v>
      </c>
    </row>
    <row r="289" spans="1:20" s="73" customFormat="1" x14ac:dyDescent="0.25">
      <c r="A289" s="77" t="s">
        <v>5205</v>
      </c>
      <c r="B289" s="77" t="s">
        <v>5239</v>
      </c>
      <c r="C289" s="78">
        <v>45092</v>
      </c>
      <c r="D289" s="79">
        <v>-42.7</v>
      </c>
      <c r="E289" s="79">
        <v>-11.1</v>
      </c>
      <c r="F289" s="79">
        <v>-31.6</v>
      </c>
      <c r="G289" s="78">
        <v>45092</v>
      </c>
      <c r="H289" s="77" t="s">
        <v>5218</v>
      </c>
      <c r="I289" s="80">
        <v>1540785</v>
      </c>
      <c r="J289" s="80" t="s">
        <v>1328</v>
      </c>
      <c r="K289" s="80">
        <v>181632</v>
      </c>
      <c r="L289" s="81">
        <v>45097</v>
      </c>
      <c r="M289" s="77" t="s">
        <v>1213</v>
      </c>
      <c r="N289" s="73" t="s">
        <v>1298</v>
      </c>
      <c r="P289" s="82">
        <v>-31.6</v>
      </c>
      <c r="Q289" s="83"/>
      <c r="R289" s="84">
        <v>1</v>
      </c>
      <c r="S289" s="77"/>
      <c r="T289" s="85" t="s">
        <v>1289</v>
      </c>
    </row>
    <row r="290" spans="1:20" s="73" customFormat="1" x14ac:dyDescent="0.25">
      <c r="A290" s="77" t="s">
        <v>5205</v>
      </c>
      <c r="B290" s="77" t="s">
        <v>5240</v>
      </c>
      <c r="C290" s="78">
        <v>45092</v>
      </c>
      <c r="D290" s="79">
        <v>-154.68</v>
      </c>
      <c r="E290" s="79">
        <v>0</v>
      </c>
      <c r="F290" s="79">
        <v>-154.68</v>
      </c>
      <c r="G290" s="78">
        <v>45092</v>
      </c>
      <c r="H290" s="77" t="s">
        <v>5219</v>
      </c>
      <c r="I290" s="62">
        <v>1704887</v>
      </c>
      <c r="J290" s="80" t="s">
        <v>5745</v>
      </c>
      <c r="K290" s="80">
        <v>181632</v>
      </c>
      <c r="L290" s="81">
        <v>45097</v>
      </c>
      <c r="M290" s="77" t="s">
        <v>1213</v>
      </c>
      <c r="N290" s="74" t="s">
        <v>5745</v>
      </c>
      <c r="P290" s="82">
        <v>-27.39</v>
      </c>
      <c r="Q290" s="83"/>
      <c r="R290" s="84">
        <v>5.6473165388828042</v>
      </c>
      <c r="S290" s="77"/>
      <c r="T290" s="86" t="s">
        <v>5746</v>
      </c>
    </row>
    <row r="291" spans="1:20" s="73" customFormat="1" x14ac:dyDescent="0.25">
      <c r="A291" s="77" t="s">
        <v>5205</v>
      </c>
      <c r="B291" s="77" t="s">
        <v>5241</v>
      </c>
      <c r="C291" s="78">
        <v>45092</v>
      </c>
      <c r="D291" s="79">
        <v>-97.22</v>
      </c>
      <c r="E291" s="79">
        <v>-11.37</v>
      </c>
      <c r="F291" s="79">
        <v>-85.85</v>
      </c>
      <c r="G291" s="78">
        <v>45092</v>
      </c>
      <c r="H291" s="77" t="s">
        <v>5220</v>
      </c>
      <c r="I291" s="80">
        <v>1662421</v>
      </c>
      <c r="J291" s="80" t="s">
        <v>1300</v>
      </c>
      <c r="K291" s="80">
        <v>181632</v>
      </c>
      <c r="L291" s="81">
        <v>45097</v>
      </c>
      <c r="M291" s="77" t="s">
        <v>1213</v>
      </c>
      <c r="N291" s="73" t="s">
        <v>1301</v>
      </c>
      <c r="P291" s="82">
        <v>-85.85</v>
      </c>
      <c r="Q291" s="83"/>
      <c r="R291" s="84">
        <v>1</v>
      </c>
      <c r="S291" s="77"/>
      <c r="T291" s="85" t="s">
        <v>1289</v>
      </c>
    </row>
    <row r="292" spans="1:20" s="73" customFormat="1" x14ac:dyDescent="0.25">
      <c r="A292" s="77" t="s">
        <v>5205</v>
      </c>
      <c r="B292" s="77" t="s">
        <v>5242</v>
      </c>
      <c r="C292" s="78">
        <v>45092</v>
      </c>
      <c r="D292" s="79">
        <v>-128.1</v>
      </c>
      <c r="E292" s="79">
        <v>-33.299999999999997</v>
      </c>
      <c r="F292" s="79">
        <v>-94.8</v>
      </c>
      <c r="G292" s="78">
        <v>45092</v>
      </c>
      <c r="H292" s="77" t="s">
        <v>5221</v>
      </c>
      <c r="I292" s="80">
        <v>1540785</v>
      </c>
      <c r="J292" s="80" t="s">
        <v>1328</v>
      </c>
      <c r="K292" s="80">
        <v>181632</v>
      </c>
      <c r="L292" s="81">
        <v>45097</v>
      </c>
      <c r="M292" s="77" t="s">
        <v>1213</v>
      </c>
      <c r="N292" s="73" t="s">
        <v>1298</v>
      </c>
      <c r="P292" s="82">
        <v>-31.6</v>
      </c>
      <c r="Q292" s="83"/>
      <c r="R292" s="84">
        <v>2.9999999999999996</v>
      </c>
      <c r="S292" s="77"/>
      <c r="T292" s="85" t="s">
        <v>1289</v>
      </c>
    </row>
    <row r="293" spans="1:20" s="73" customFormat="1" x14ac:dyDescent="0.25">
      <c r="A293" s="77" t="s">
        <v>5205</v>
      </c>
      <c r="B293" s="77" t="s">
        <v>5243</v>
      </c>
      <c r="C293" s="78">
        <v>45092</v>
      </c>
      <c r="D293" s="79">
        <v>-42.07</v>
      </c>
      <c r="E293" s="79">
        <v>0</v>
      </c>
      <c r="F293" s="79">
        <v>-42.07</v>
      </c>
      <c r="G293" s="78">
        <v>45092</v>
      </c>
      <c r="H293" s="77" t="s">
        <v>5222</v>
      </c>
      <c r="I293" s="80">
        <v>1514691</v>
      </c>
      <c r="J293" s="80" t="s">
        <v>1293</v>
      </c>
      <c r="K293" s="80">
        <v>181632</v>
      </c>
      <c r="L293" s="81">
        <v>45097</v>
      </c>
      <c r="M293" s="77" t="s">
        <v>1213</v>
      </c>
      <c r="N293" s="73" t="s">
        <v>1291</v>
      </c>
      <c r="P293" s="82">
        <v>-42.07</v>
      </c>
      <c r="Q293" s="83"/>
      <c r="R293" s="84">
        <v>1</v>
      </c>
      <c r="S293" s="77"/>
      <c r="T293" s="85" t="s">
        <v>1289</v>
      </c>
    </row>
    <row r="294" spans="1:20" s="73" customFormat="1" x14ac:dyDescent="0.25">
      <c r="A294" s="77" t="s">
        <v>5205</v>
      </c>
      <c r="B294" s="77" t="s">
        <v>5244</v>
      </c>
      <c r="C294" s="78">
        <v>45092</v>
      </c>
      <c r="D294" s="79">
        <v>-25.55</v>
      </c>
      <c r="E294" s="79">
        <v>0</v>
      </c>
      <c r="F294" s="79">
        <v>-25.55</v>
      </c>
      <c r="G294" s="78">
        <v>45092</v>
      </c>
      <c r="H294" s="77" t="s">
        <v>5223</v>
      </c>
      <c r="I294" s="80">
        <v>1516592</v>
      </c>
      <c r="J294" s="80" t="s">
        <v>1299</v>
      </c>
      <c r="K294" s="80">
        <v>181632</v>
      </c>
      <c r="L294" s="81">
        <v>45097</v>
      </c>
      <c r="M294" s="77" t="s">
        <v>1213</v>
      </c>
      <c r="N294" s="73" t="s">
        <v>1291</v>
      </c>
      <c r="P294" s="82">
        <v>-25.55</v>
      </c>
      <c r="Q294" s="83"/>
      <c r="R294" s="84">
        <v>1</v>
      </c>
      <c r="S294" s="77"/>
      <c r="T294" s="85" t="s">
        <v>1289</v>
      </c>
    </row>
    <row r="295" spans="1:20" s="73" customFormat="1" x14ac:dyDescent="0.25">
      <c r="A295" s="77" t="s">
        <v>5205</v>
      </c>
      <c r="B295" s="77" t="s">
        <v>5245</v>
      </c>
      <c r="C295" s="78">
        <v>45092</v>
      </c>
      <c r="D295" s="79">
        <v>-39</v>
      </c>
      <c r="E295" s="79">
        <v>0</v>
      </c>
      <c r="F295" s="79">
        <v>-39</v>
      </c>
      <c r="G295" s="78">
        <v>45092</v>
      </c>
      <c r="H295" s="77" t="s">
        <v>5224</v>
      </c>
      <c r="I295" s="80">
        <v>1529946</v>
      </c>
      <c r="J295" s="80" t="s">
        <v>1306</v>
      </c>
      <c r="K295" s="80">
        <v>181632</v>
      </c>
      <c r="L295" s="81">
        <v>45097</v>
      </c>
      <c r="M295" s="77" t="s">
        <v>1213</v>
      </c>
      <c r="N295" s="73" t="s">
        <v>1291</v>
      </c>
      <c r="P295" s="82">
        <v>-39</v>
      </c>
      <c r="Q295" s="83"/>
      <c r="R295" s="84">
        <v>1</v>
      </c>
      <c r="S295" s="77"/>
      <c r="T295" s="85" t="s">
        <v>1289</v>
      </c>
    </row>
    <row r="296" spans="1:20" s="73" customFormat="1" x14ac:dyDescent="0.25">
      <c r="A296" s="77" t="s">
        <v>5205</v>
      </c>
      <c r="B296" s="77" t="s">
        <v>5246</v>
      </c>
      <c r="C296" s="78">
        <v>45092</v>
      </c>
      <c r="D296" s="79">
        <v>-115.98</v>
      </c>
      <c r="E296" s="79">
        <v>-31.53</v>
      </c>
      <c r="F296" s="79">
        <v>-84.45</v>
      </c>
      <c r="G296" s="78">
        <v>45092</v>
      </c>
      <c r="H296" s="77" t="s">
        <v>5225</v>
      </c>
      <c r="I296" s="80">
        <v>1540781</v>
      </c>
      <c r="J296" s="80" t="s">
        <v>1308</v>
      </c>
      <c r="K296" s="80">
        <v>181632</v>
      </c>
      <c r="L296" s="81">
        <v>45097</v>
      </c>
      <c r="M296" s="77" t="s">
        <v>1213</v>
      </c>
      <c r="N296" s="73" t="s">
        <v>1298</v>
      </c>
      <c r="P296" s="82">
        <v>-28.15</v>
      </c>
      <c r="Q296" s="83"/>
      <c r="R296" s="84">
        <v>3.0000000000000004</v>
      </c>
      <c r="S296" s="77"/>
      <c r="T296" s="85" t="s">
        <v>1289</v>
      </c>
    </row>
    <row r="297" spans="1:20" s="73" customFormat="1" x14ac:dyDescent="0.25">
      <c r="A297" s="77" t="s">
        <v>5205</v>
      </c>
      <c r="B297" s="77" t="s">
        <v>5246</v>
      </c>
      <c r="C297" s="78">
        <v>45092</v>
      </c>
      <c r="D297" s="79">
        <v>-42.7</v>
      </c>
      <c r="E297" s="79">
        <v>-11.1</v>
      </c>
      <c r="F297" s="79">
        <v>-31.6</v>
      </c>
      <c r="G297" s="78">
        <v>45092</v>
      </c>
      <c r="H297" s="77" t="s">
        <v>5225</v>
      </c>
      <c r="I297" s="80">
        <v>1540787</v>
      </c>
      <c r="J297" s="80" t="s">
        <v>1341</v>
      </c>
      <c r="K297" s="80">
        <v>181632</v>
      </c>
      <c r="L297" s="81">
        <v>45097</v>
      </c>
      <c r="M297" s="77" t="s">
        <v>1213</v>
      </c>
      <c r="N297" s="73" t="s">
        <v>1298</v>
      </c>
      <c r="P297" s="82">
        <v>-31.6</v>
      </c>
      <c r="Q297" s="83"/>
      <c r="R297" s="84">
        <v>1</v>
      </c>
      <c r="S297" s="77"/>
      <c r="T297" s="85" t="s">
        <v>1289</v>
      </c>
    </row>
    <row r="298" spans="1:20" s="73" customFormat="1" x14ac:dyDescent="0.25">
      <c r="A298" s="77" t="s">
        <v>5205</v>
      </c>
      <c r="B298" s="77" t="s">
        <v>5247</v>
      </c>
      <c r="C298" s="78">
        <v>45092</v>
      </c>
      <c r="D298" s="79">
        <v>-39</v>
      </c>
      <c r="E298" s="79">
        <v>0</v>
      </c>
      <c r="F298" s="79">
        <v>-39</v>
      </c>
      <c r="G298" s="78">
        <v>45092</v>
      </c>
      <c r="H298" s="77" t="s">
        <v>5226</v>
      </c>
      <c r="I298" s="80">
        <v>1529947</v>
      </c>
      <c r="J298" s="80" t="s">
        <v>1294</v>
      </c>
      <c r="K298" s="80">
        <v>181632</v>
      </c>
      <c r="L298" s="81">
        <v>45097</v>
      </c>
      <c r="M298" s="77" t="s">
        <v>1213</v>
      </c>
      <c r="N298" s="73" t="s">
        <v>1291</v>
      </c>
      <c r="P298" s="82">
        <v>-39</v>
      </c>
      <c r="Q298" s="83"/>
      <c r="R298" s="84">
        <v>1</v>
      </c>
      <c r="S298" s="77"/>
      <c r="T298" s="85" t="s">
        <v>1289</v>
      </c>
    </row>
    <row r="299" spans="1:20" s="73" customFormat="1" x14ac:dyDescent="0.25">
      <c r="A299" s="77" t="s">
        <v>5248</v>
      </c>
      <c r="B299" s="77" t="s">
        <v>5295</v>
      </c>
      <c r="C299" s="78">
        <v>45093</v>
      </c>
      <c r="D299" s="79">
        <v>-43.47</v>
      </c>
      <c r="E299" s="79">
        <v>-20.97</v>
      </c>
      <c r="F299" s="79">
        <v>-22.5</v>
      </c>
      <c r="G299" s="78">
        <v>45093</v>
      </c>
      <c r="H299" s="77" t="s">
        <v>5249</v>
      </c>
      <c r="I299" s="80">
        <v>1663075</v>
      </c>
      <c r="J299" s="80" t="s">
        <v>5741</v>
      </c>
      <c r="K299" s="80">
        <v>12217871</v>
      </c>
      <c r="L299" s="81">
        <v>45098</v>
      </c>
      <c r="M299" s="77" t="s">
        <v>187</v>
      </c>
      <c r="N299" s="73" t="s">
        <v>1311</v>
      </c>
      <c r="P299" s="82">
        <v>-22.5</v>
      </c>
      <c r="Q299" s="83"/>
      <c r="R299" s="84">
        <v>1</v>
      </c>
      <c r="S299" s="77"/>
      <c r="T299" s="85" t="s">
        <v>1289</v>
      </c>
    </row>
    <row r="300" spans="1:20" s="73" customFormat="1" x14ac:dyDescent="0.25">
      <c r="A300" s="77" t="s">
        <v>5248</v>
      </c>
      <c r="B300" s="77" t="s">
        <v>5296</v>
      </c>
      <c r="C300" s="78">
        <v>45094</v>
      </c>
      <c r="D300" s="79">
        <v>-99.65</v>
      </c>
      <c r="E300" s="79">
        <v>-37.380000000000003</v>
      </c>
      <c r="F300" s="79">
        <v>-62.27</v>
      </c>
      <c r="G300" s="78">
        <v>45094</v>
      </c>
      <c r="H300" s="77" t="s">
        <v>5250</v>
      </c>
      <c r="I300" s="80">
        <v>1339335</v>
      </c>
      <c r="J300" s="80" t="s">
        <v>1314</v>
      </c>
      <c r="K300" s="80">
        <v>12217871</v>
      </c>
      <c r="L300" s="81">
        <v>45098</v>
      </c>
      <c r="M300" s="77" t="s">
        <v>187</v>
      </c>
      <c r="N300" s="73" t="s">
        <v>1301</v>
      </c>
      <c r="P300" s="82">
        <v>-62.27</v>
      </c>
      <c r="Q300" s="83"/>
      <c r="R300" s="84">
        <v>1</v>
      </c>
      <c r="S300" s="77"/>
      <c r="T300" s="85" t="s">
        <v>1289</v>
      </c>
    </row>
    <row r="301" spans="1:20" s="73" customFormat="1" x14ac:dyDescent="0.25">
      <c r="A301" s="77" t="s">
        <v>5248</v>
      </c>
      <c r="B301" s="77" t="s">
        <v>5297</v>
      </c>
      <c r="C301" s="78">
        <v>45094</v>
      </c>
      <c r="D301" s="79">
        <v>-70.23</v>
      </c>
      <c r="E301" s="79">
        <v>-15.1</v>
      </c>
      <c r="F301" s="79">
        <v>-55.13</v>
      </c>
      <c r="G301" s="78">
        <v>45094</v>
      </c>
      <c r="H301" s="77" t="s">
        <v>5251</v>
      </c>
      <c r="I301" s="80">
        <v>1339333</v>
      </c>
      <c r="J301" s="80" t="s">
        <v>1337</v>
      </c>
      <c r="K301" s="80">
        <v>12217871</v>
      </c>
      <c r="L301" s="81">
        <v>45098</v>
      </c>
      <c r="M301" s="77" t="s">
        <v>187</v>
      </c>
      <c r="N301" s="73" t="s">
        <v>1301</v>
      </c>
      <c r="P301" s="82">
        <v>-55.13</v>
      </c>
      <c r="Q301" s="83"/>
      <c r="R301" s="84">
        <v>1</v>
      </c>
      <c r="S301" s="77"/>
      <c r="T301" s="85" t="s">
        <v>1289</v>
      </c>
    </row>
    <row r="302" spans="1:20" s="73" customFormat="1" x14ac:dyDescent="0.25">
      <c r="A302" s="77" t="s">
        <v>5248</v>
      </c>
      <c r="B302" s="77" t="s">
        <v>5298</v>
      </c>
      <c r="C302" s="78">
        <v>45094</v>
      </c>
      <c r="D302" s="79">
        <v>-42.07</v>
      </c>
      <c r="E302" s="79">
        <v>0</v>
      </c>
      <c r="F302" s="79">
        <v>-42.07</v>
      </c>
      <c r="G302" s="78">
        <v>45094</v>
      </c>
      <c r="H302" s="77" t="s">
        <v>5252</v>
      </c>
      <c r="I302" s="80">
        <v>1514691</v>
      </c>
      <c r="J302" s="80" t="s">
        <v>1293</v>
      </c>
      <c r="K302" s="80">
        <v>181982</v>
      </c>
      <c r="L302" s="81">
        <v>45098</v>
      </c>
      <c r="M302" s="77" t="s">
        <v>1213</v>
      </c>
      <c r="N302" s="73" t="s">
        <v>1291</v>
      </c>
      <c r="P302" s="82">
        <v>-42.07</v>
      </c>
      <c r="Q302" s="83"/>
      <c r="R302" s="84">
        <v>1</v>
      </c>
      <c r="S302" s="77"/>
      <c r="T302" s="85" t="s">
        <v>1289</v>
      </c>
    </row>
    <row r="303" spans="1:20" s="73" customFormat="1" x14ac:dyDescent="0.25">
      <c r="A303" s="77" t="s">
        <v>5248</v>
      </c>
      <c r="B303" s="77" t="s">
        <v>5299</v>
      </c>
      <c r="C303" s="78">
        <v>45095</v>
      </c>
      <c r="D303" s="79">
        <v>-25.55</v>
      </c>
      <c r="E303" s="79">
        <v>0</v>
      </c>
      <c r="F303" s="79">
        <v>-25.55</v>
      </c>
      <c r="G303" s="78">
        <v>45095</v>
      </c>
      <c r="H303" s="77" t="s">
        <v>5253</v>
      </c>
      <c r="I303" s="80">
        <v>1516592</v>
      </c>
      <c r="J303" s="80" t="s">
        <v>1299</v>
      </c>
      <c r="K303" s="80">
        <v>181982</v>
      </c>
      <c r="L303" s="81">
        <v>45098</v>
      </c>
      <c r="M303" s="77" t="s">
        <v>1213</v>
      </c>
      <c r="N303" s="73" t="s">
        <v>1291</v>
      </c>
      <c r="P303" s="82">
        <v>-25.55</v>
      </c>
      <c r="Q303" s="83"/>
      <c r="R303" s="84">
        <v>1</v>
      </c>
      <c r="S303" s="77"/>
      <c r="T303" s="85" t="s">
        <v>1289</v>
      </c>
    </row>
    <row r="304" spans="1:20" s="73" customFormat="1" x14ac:dyDescent="0.25">
      <c r="A304" s="77" t="s">
        <v>5248</v>
      </c>
      <c r="B304" s="77" t="s">
        <v>5300</v>
      </c>
      <c r="C304" s="78">
        <v>45094</v>
      </c>
      <c r="D304" s="79">
        <v>-25.55</v>
      </c>
      <c r="E304" s="79">
        <v>0</v>
      </c>
      <c r="F304" s="79">
        <v>-25.55</v>
      </c>
      <c r="G304" s="78">
        <v>45094</v>
      </c>
      <c r="H304" s="77" t="s">
        <v>5254</v>
      </c>
      <c r="I304" s="80">
        <v>1516597</v>
      </c>
      <c r="J304" s="80" t="s">
        <v>1303</v>
      </c>
      <c r="K304" s="80">
        <v>181982</v>
      </c>
      <c r="L304" s="81">
        <v>45098</v>
      </c>
      <c r="M304" s="77" t="s">
        <v>1213</v>
      </c>
      <c r="N304" s="73" t="s">
        <v>1291</v>
      </c>
      <c r="P304" s="82">
        <v>-25.55</v>
      </c>
      <c r="Q304" s="83"/>
      <c r="R304" s="84">
        <v>1</v>
      </c>
      <c r="S304" s="77"/>
      <c r="T304" s="85" t="s">
        <v>1289</v>
      </c>
    </row>
    <row r="305" spans="1:20" s="73" customFormat="1" x14ac:dyDescent="0.25">
      <c r="A305" s="77" t="s">
        <v>5248</v>
      </c>
      <c r="B305" s="77" t="s">
        <v>5301</v>
      </c>
      <c r="C305" s="78">
        <v>45095</v>
      </c>
      <c r="D305" s="79">
        <v>-39</v>
      </c>
      <c r="E305" s="79">
        <v>0</v>
      </c>
      <c r="F305" s="79">
        <v>-39</v>
      </c>
      <c r="G305" s="78">
        <v>45095</v>
      </c>
      <c r="H305" s="77" t="s">
        <v>5255</v>
      </c>
      <c r="I305" s="80">
        <v>1529946</v>
      </c>
      <c r="J305" s="80" t="s">
        <v>1306</v>
      </c>
      <c r="K305" s="80">
        <v>181982</v>
      </c>
      <c r="L305" s="81">
        <v>45098</v>
      </c>
      <c r="M305" s="77" t="s">
        <v>1213</v>
      </c>
      <c r="N305" s="73" t="s">
        <v>1291</v>
      </c>
      <c r="P305" s="82">
        <v>-39</v>
      </c>
      <c r="Q305" s="83"/>
      <c r="R305" s="84">
        <v>1</v>
      </c>
      <c r="S305" s="77"/>
      <c r="T305" s="85" t="s">
        <v>1289</v>
      </c>
    </row>
    <row r="306" spans="1:20" s="73" customFormat="1" x14ac:dyDescent="0.25">
      <c r="A306" s="77" t="s">
        <v>5248</v>
      </c>
      <c r="B306" s="77" t="s">
        <v>5302</v>
      </c>
      <c r="C306" s="78">
        <v>45093</v>
      </c>
      <c r="D306" s="79">
        <v>-51.1</v>
      </c>
      <c r="E306" s="79">
        <v>0</v>
      </c>
      <c r="F306" s="79">
        <v>-51.1</v>
      </c>
      <c r="G306" s="78">
        <v>45093</v>
      </c>
      <c r="H306" s="77" t="s">
        <v>5256</v>
      </c>
      <c r="I306" s="80">
        <v>1516597</v>
      </c>
      <c r="J306" s="80" t="s">
        <v>1303</v>
      </c>
      <c r="K306" s="80">
        <v>181982</v>
      </c>
      <c r="L306" s="81">
        <v>45098</v>
      </c>
      <c r="M306" s="77" t="s">
        <v>1213</v>
      </c>
      <c r="N306" s="73" t="s">
        <v>1291</v>
      </c>
      <c r="P306" s="82">
        <v>-25.55</v>
      </c>
      <c r="Q306" s="83"/>
      <c r="R306" s="84">
        <v>2</v>
      </c>
      <c r="S306" s="77"/>
      <c r="T306" s="85" t="s">
        <v>1289</v>
      </c>
    </row>
    <row r="307" spans="1:20" s="73" customFormat="1" x14ac:dyDescent="0.25">
      <c r="A307" s="77" t="s">
        <v>5248</v>
      </c>
      <c r="B307" s="77" t="s">
        <v>5303</v>
      </c>
      <c r="C307" s="78">
        <v>45094</v>
      </c>
      <c r="D307" s="79">
        <v>-39</v>
      </c>
      <c r="E307" s="79">
        <v>0</v>
      </c>
      <c r="F307" s="79">
        <v>-39</v>
      </c>
      <c r="G307" s="78">
        <v>45094</v>
      </c>
      <c r="H307" s="77" t="s">
        <v>5257</v>
      </c>
      <c r="I307" s="80">
        <v>1529946</v>
      </c>
      <c r="J307" s="80" t="s">
        <v>1306</v>
      </c>
      <c r="K307" s="80">
        <v>181982</v>
      </c>
      <c r="L307" s="81">
        <v>45098</v>
      </c>
      <c r="M307" s="77" t="s">
        <v>1213</v>
      </c>
      <c r="N307" s="73" t="s">
        <v>1291</v>
      </c>
      <c r="P307" s="82">
        <v>-39</v>
      </c>
      <c r="Q307" s="83"/>
      <c r="R307" s="84">
        <v>1</v>
      </c>
      <c r="S307" s="77"/>
      <c r="T307" s="85" t="s">
        <v>1289</v>
      </c>
    </row>
    <row r="308" spans="1:20" s="73" customFormat="1" x14ac:dyDescent="0.25">
      <c r="A308" s="77" t="s">
        <v>5248</v>
      </c>
      <c r="B308" s="77" t="s">
        <v>5304</v>
      </c>
      <c r="C308" s="78">
        <v>45096</v>
      </c>
      <c r="D308" s="79">
        <v>-70.62</v>
      </c>
      <c r="E308" s="79">
        <v>0</v>
      </c>
      <c r="F308" s="79">
        <v>-70.62</v>
      </c>
      <c r="G308" s="78">
        <v>45096</v>
      </c>
      <c r="H308" s="77" t="s">
        <v>5258</v>
      </c>
      <c r="I308" s="80">
        <v>1585798</v>
      </c>
      <c r="J308" s="80" t="s">
        <v>1319</v>
      </c>
      <c r="K308" s="80">
        <v>181982</v>
      </c>
      <c r="L308" s="81">
        <v>45098</v>
      </c>
      <c r="M308" s="77" t="s">
        <v>1213</v>
      </c>
      <c r="N308" s="73" t="s">
        <v>1291</v>
      </c>
      <c r="P308" s="82">
        <v>-70.62</v>
      </c>
      <c r="Q308" s="83"/>
      <c r="R308" s="84">
        <v>1</v>
      </c>
      <c r="S308" s="77"/>
      <c r="T308" s="85" t="s">
        <v>1289</v>
      </c>
    </row>
    <row r="309" spans="1:20" s="73" customFormat="1" x14ac:dyDescent="0.25">
      <c r="A309" s="77" t="s">
        <v>5248</v>
      </c>
      <c r="B309" s="77" t="s">
        <v>5305</v>
      </c>
      <c r="C309" s="78">
        <v>45094</v>
      </c>
      <c r="D309" s="79">
        <v>-97.22</v>
      </c>
      <c r="E309" s="79">
        <v>-11.37</v>
      </c>
      <c r="F309" s="79">
        <v>-85.85</v>
      </c>
      <c r="G309" s="78">
        <v>45094</v>
      </c>
      <c r="H309" s="77" t="s">
        <v>5259</v>
      </c>
      <c r="I309" s="80">
        <v>1662421</v>
      </c>
      <c r="J309" s="80" t="s">
        <v>1300</v>
      </c>
      <c r="K309" s="80">
        <v>181982</v>
      </c>
      <c r="L309" s="81">
        <v>45098</v>
      </c>
      <c r="M309" s="77" t="s">
        <v>1213</v>
      </c>
      <c r="N309" s="73" t="s">
        <v>1301</v>
      </c>
      <c r="P309" s="82">
        <v>-85.85</v>
      </c>
      <c r="Q309" s="83"/>
      <c r="R309" s="84">
        <v>1</v>
      </c>
      <c r="S309" s="77"/>
      <c r="T309" s="85" t="s">
        <v>1289</v>
      </c>
    </row>
    <row r="310" spans="1:20" s="73" customFormat="1" x14ac:dyDescent="0.25">
      <c r="A310" s="77" t="s">
        <v>5248</v>
      </c>
      <c r="B310" s="77" t="s">
        <v>5306</v>
      </c>
      <c r="C310" s="78">
        <v>45093</v>
      </c>
      <c r="D310" s="79">
        <v>-42.7</v>
      </c>
      <c r="E310" s="79">
        <v>-11.1</v>
      </c>
      <c r="F310" s="79">
        <v>-31.6</v>
      </c>
      <c r="G310" s="78">
        <v>45093</v>
      </c>
      <c r="H310" s="77" t="s">
        <v>5260</v>
      </c>
      <c r="I310" s="80">
        <v>1540784</v>
      </c>
      <c r="J310" s="80" t="s">
        <v>1297</v>
      </c>
      <c r="K310" s="80">
        <v>181982</v>
      </c>
      <c r="L310" s="81">
        <v>45098</v>
      </c>
      <c r="M310" s="77" t="s">
        <v>1213</v>
      </c>
      <c r="N310" s="73" t="s">
        <v>1298</v>
      </c>
      <c r="P310" s="82">
        <v>-31.6</v>
      </c>
      <c r="Q310" s="83"/>
      <c r="R310" s="84">
        <v>1</v>
      </c>
      <c r="S310" s="77"/>
      <c r="T310" s="85" t="s">
        <v>1289</v>
      </c>
    </row>
    <row r="311" spans="1:20" s="73" customFormat="1" x14ac:dyDescent="0.25">
      <c r="A311" s="77" t="s">
        <v>5248</v>
      </c>
      <c r="B311" s="77" t="s">
        <v>5306</v>
      </c>
      <c r="C311" s="78">
        <v>45093</v>
      </c>
      <c r="D311" s="79">
        <v>-42.7</v>
      </c>
      <c r="E311" s="79">
        <v>-11.1</v>
      </c>
      <c r="F311" s="79">
        <v>-31.6</v>
      </c>
      <c r="G311" s="78">
        <v>45093</v>
      </c>
      <c r="H311" s="77" t="s">
        <v>5260</v>
      </c>
      <c r="I311" s="80">
        <v>1540785</v>
      </c>
      <c r="J311" s="80" t="s">
        <v>1328</v>
      </c>
      <c r="K311" s="80">
        <v>181982</v>
      </c>
      <c r="L311" s="81">
        <v>45098</v>
      </c>
      <c r="M311" s="77" t="s">
        <v>1213</v>
      </c>
      <c r="N311" s="73" t="s">
        <v>1298</v>
      </c>
      <c r="P311" s="82">
        <v>-31.6</v>
      </c>
      <c r="Q311" s="83"/>
      <c r="R311" s="84">
        <v>1</v>
      </c>
      <c r="S311" s="77"/>
      <c r="T311" s="85" t="s">
        <v>1289</v>
      </c>
    </row>
    <row r="312" spans="1:20" s="73" customFormat="1" x14ac:dyDescent="0.25">
      <c r="A312" s="77" t="s">
        <v>5248</v>
      </c>
      <c r="B312" s="77" t="s">
        <v>5306</v>
      </c>
      <c r="C312" s="78">
        <v>45093</v>
      </c>
      <c r="D312" s="79">
        <v>-170.8</v>
      </c>
      <c r="E312" s="79">
        <v>-44.4</v>
      </c>
      <c r="F312" s="79">
        <v>-126.4</v>
      </c>
      <c r="G312" s="78">
        <v>45093</v>
      </c>
      <c r="H312" s="77" t="s">
        <v>5260</v>
      </c>
      <c r="I312" s="80">
        <v>1593358</v>
      </c>
      <c r="J312" s="80" t="s">
        <v>1322</v>
      </c>
      <c r="K312" s="80">
        <v>181982</v>
      </c>
      <c r="L312" s="81">
        <v>45098</v>
      </c>
      <c r="M312" s="77" t="s">
        <v>1213</v>
      </c>
      <c r="N312" s="73" t="s">
        <v>1298</v>
      </c>
      <c r="P312" s="82">
        <v>-31.6</v>
      </c>
      <c r="Q312" s="83"/>
      <c r="R312" s="84">
        <v>4</v>
      </c>
      <c r="S312" s="77"/>
      <c r="T312" s="85" t="s">
        <v>1289</v>
      </c>
    </row>
    <row r="313" spans="1:20" s="73" customFormat="1" x14ac:dyDescent="0.25">
      <c r="A313" s="77" t="s">
        <v>5248</v>
      </c>
      <c r="B313" s="77" t="s">
        <v>5306</v>
      </c>
      <c r="C313" s="78">
        <v>45093</v>
      </c>
      <c r="D313" s="79">
        <v>-170.8</v>
      </c>
      <c r="E313" s="79">
        <v>-44.4</v>
      </c>
      <c r="F313" s="79">
        <v>-126.4</v>
      </c>
      <c r="G313" s="78">
        <v>45093</v>
      </c>
      <c r="H313" s="77" t="s">
        <v>5260</v>
      </c>
      <c r="I313" s="80">
        <v>1593359</v>
      </c>
      <c r="J313" s="80" t="s">
        <v>1316</v>
      </c>
      <c r="K313" s="80">
        <v>181982</v>
      </c>
      <c r="L313" s="81">
        <v>45098</v>
      </c>
      <c r="M313" s="77" t="s">
        <v>1213</v>
      </c>
      <c r="N313" s="73" t="s">
        <v>1298</v>
      </c>
      <c r="P313" s="82">
        <v>-31.6</v>
      </c>
      <c r="Q313" s="83"/>
      <c r="R313" s="84">
        <v>4</v>
      </c>
      <c r="S313" s="77"/>
      <c r="T313" s="85" t="s">
        <v>1289</v>
      </c>
    </row>
    <row r="314" spans="1:20" s="73" customFormat="1" x14ac:dyDescent="0.25">
      <c r="A314" s="77" t="s">
        <v>5248</v>
      </c>
      <c r="B314" s="77" t="s">
        <v>5307</v>
      </c>
      <c r="C314" s="78">
        <v>45093</v>
      </c>
      <c r="D314" s="79">
        <v>-193.35</v>
      </c>
      <c r="E314" s="79">
        <v>0</v>
      </c>
      <c r="F314" s="79">
        <v>-193.35</v>
      </c>
      <c r="G314" s="78">
        <v>45093</v>
      </c>
      <c r="H314" s="77" t="s">
        <v>5261</v>
      </c>
      <c r="I314" s="62">
        <v>1704887</v>
      </c>
      <c r="J314" s="80" t="s">
        <v>5745</v>
      </c>
      <c r="K314" s="80">
        <v>181982</v>
      </c>
      <c r="L314" s="81">
        <v>45098</v>
      </c>
      <c r="M314" s="77" t="s">
        <v>1213</v>
      </c>
      <c r="N314" s="74" t="s">
        <v>5745</v>
      </c>
      <c r="P314" s="82">
        <v>-27.39</v>
      </c>
      <c r="Q314" s="83"/>
      <c r="R314" s="84">
        <v>7.0591456736035045</v>
      </c>
      <c r="S314" s="77"/>
      <c r="T314" s="86" t="s">
        <v>5746</v>
      </c>
    </row>
    <row r="315" spans="1:20" s="73" customFormat="1" x14ac:dyDescent="0.25">
      <c r="A315" s="77" t="s">
        <v>5248</v>
      </c>
      <c r="B315" s="77" t="s">
        <v>5308</v>
      </c>
      <c r="C315" s="78">
        <v>45093</v>
      </c>
      <c r="D315" s="79">
        <v>-116.01</v>
      </c>
      <c r="E315" s="79">
        <v>0</v>
      </c>
      <c r="F315" s="79">
        <v>-116.01</v>
      </c>
      <c r="G315" s="78">
        <v>45093</v>
      </c>
      <c r="H315" s="77" t="s">
        <v>5262</v>
      </c>
      <c r="I315" s="62">
        <v>1704887</v>
      </c>
      <c r="J315" s="80" t="s">
        <v>5745</v>
      </c>
      <c r="K315" s="80">
        <v>181982</v>
      </c>
      <c r="L315" s="81">
        <v>45098</v>
      </c>
      <c r="M315" s="77" t="s">
        <v>1213</v>
      </c>
      <c r="N315" s="74" t="s">
        <v>5745</v>
      </c>
      <c r="P315" s="82">
        <v>-27.39</v>
      </c>
      <c r="Q315" s="83"/>
      <c r="R315" s="84">
        <v>4.2354874041621029</v>
      </c>
      <c r="S315" s="77"/>
      <c r="T315" s="86" t="s">
        <v>5746</v>
      </c>
    </row>
    <row r="316" spans="1:20" s="73" customFormat="1" x14ac:dyDescent="0.25">
      <c r="A316" s="77" t="s">
        <v>5248</v>
      </c>
      <c r="B316" s="77" t="s">
        <v>5309</v>
      </c>
      <c r="C316" s="78">
        <v>45096</v>
      </c>
      <c r="D316" s="79">
        <v>-38.659999999999997</v>
      </c>
      <c r="E316" s="79">
        <v>-10.51</v>
      </c>
      <c r="F316" s="79">
        <v>-28.15</v>
      </c>
      <c r="G316" s="78">
        <v>45096</v>
      </c>
      <c r="H316" s="77" t="s">
        <v>5263</v>
      </c>
      <c r="I316" s="80">
        <v>1540783</v>
      </c>
      <c r="J316" s="80" t="s">
        <v>1317</v>
      </c>
      <c r="K316" s="80">
        <v>181982</v>
      </c>
      <c r="L316" s="81">
        <v>45098</v>
      </c>
      <c r="M316" s="77" t="s">
        <v>1213</v>
      </c>
      <c r="N316" s="73" t="s">
        <v>1298</v>
      </c>
      <c r="P316" s="82">
        <v>-28.15</v>
      </c>
      <c r="Q316" s="83"/>
      <c r="R316" s="84">
        <v>1</v>
      </c>
      <c r="S316" s="77"/>
      <c r="T316" s="85" t="s">
        <v>1289</v>
      </c>
    </row>
    <row r="317" spans="1:20" s="73" customFormat="1" x14ac:dyDescent="0.25">
      <c r="A317" s="77" t="s">
        <v>5248</v>
      </c>
      <c r="B317" s="77" t="s">
        <v>5310</v>
      </c>
      <c r="C317" s="78">
        <v>45096</v>
      </c>
      <c r="D317" s="79">
        <v>-51.98</v>
      </c>
      <c r="E317" s="79">
        <v>-14.48</v>
      </c>
      <c r="F317" s="79">
        <v>-37.5</v>
      </c>
      <c r="G317" s="78">
        <v>45096</v>
      </c>
      <c r="H317" s="77" t="s">
        <v>5264</v>
      </c>
      <c r="I317" s="80">
        <v>1476764</v>
      </c>
      <c r="J317" s="80" t="s">
        <v>1295</v>
      </c>
      <c r="K317" s="80">
        <v>181982</v>
      </c>
      <c r="L317" s="81">
        <v>45098</v>
      </c>
      <c r="M317" s="77" t="s">
        <v>1213</v>
      </c>
      <c r="N317" s="73" t="s">
        <v>1296</v>
      </c>
      <c r="P317" s="82">
        <v>-37.5</v>
      </c>
      <c r="Q317" s="83"/>
      <c r="R317" s="84">
        <v>1</v>
      </c>
      <c r="S317" s="77"/>
      <c r="T317" s="85" t="s">
        <v>1289</v>
      </c>
    </row>
    <row r="318" spans="1:20" s="73" customFormat="1" x14ac:dyDescent="0.25">
      <c r="A318" s="77" t="s">
        <v>5248</v>
      </c>
      <c r="B318" s="77" t="s">
        <v>5311</v>
      </c>
      <c r="C318" s="78">
        <v>45093</v>
      </c>
      <c r="D318" s="79">
        <v>-38.68</v>
      </c>
      <c r="E318" s="79">
        <v>0</v>
      </c>
      <c r="F318" s="79">
        <v>-38.68</v>
      </c>
      <c r="G318" s="78">
        <v>45093</v>
      </c>
      <c r="H318" s="77" t="s">
        <v>5265</v>
      </c>
      <c r="I318" s="62">
        <v>1704887</v>
      </c>
      <c r="J318" s="80" t="s">
        <v>5745</v>
      </c>
      <c r="K318" s="80">
        <v>181982</v>
      </c>
      <c r="L318" s="81">
        <v>45098</v>
      </c>
      <c r="M318" s="77" t="s">
        <v>1213</v>
      </c>
      <c r="N318" s="74" t="s">
        <v>5745</v>
      </c>
      <c r="P318" s="82">
        <v>-27.39</v>
      </c>
      <c r="Q318" s="83"/>
      <c r="R318" s="84">
        <v>1.4121942314713398</v>
      </c>
      <c r="S318" s="77"/>
      <c r="T318" s="86" t="s">
        <v>5746</v>
      </c>
    </row>
    <row r="319" spans="1:20" s="73" customFormat="1" x14ac:dyDescent="0.25">
      <c r="A319" s="77" t="s">
        <v>5248</v>
      </c>
      <c r="B319" s="77" t="s">
        <v>5312</v>
      </c>
      <c r="C319" s="78">
        <v>45093</v>
      </c>
      <c r="D319" s="79">
        <v>-39</v>
      </c>
      <c r="E319" s="79">
        <v>0</v>
      </c>
      <c r="F319" s="79">
        <v>-39</v>
      </c>
      <c r="G319" s="78">
        <v>45093</v>
      </c>
      <c r="H319" s="77" t="s">
        <v>5266</v>
      </c>
      <c r="I319" s="80">
        <v>1529947</v>
      </c>
      <c r="J319" s="80" t="s">
        <v>1294</v>
      </c>
      <c r="K319" s="80">
        <v>181982</v>
      </c>
      <c r="L319" s="81">
        <v>45098</v>
      </c>
      <c r="M319" s="77" t="s">
        <v>1213</v>
      </c>
      <c r="N319" s="73" t="s">
        <v>1291</v>
      </c>
      <c r="P319" s="82">
        <v>-39</v>
      </c>
      <c r="Q319" s="83"/>
      <c r="R319" s="84">
        <v>1</v>
      </c>
      <c r="S319" s="77"/>
      <c r="T319" s="85" t="s">
        <v>1289</v>
      </c>
    </row>
    <row r="320" spans="1:20" s="73" customFormat="1" x14ac:dyDescent="0.25">
      <c r="A320" s="77" t="s">
        <v>5248</v>
      </c>
      <c r="B320" s="77" t="s">
        <v>5313</v>
      </c>
      <c r="C320" s="78">
        <v>45093</v>
      </c>
      <c r="D320" s="79">
        <v>-25.55</v>
      </c>
      <c r="E320" s="79">
        <v>0</v>
      </c>
      <c r="F320" s="79">
        <v>-25.55</v>
      </c>
      <c r="G320" s="78">
        <v>45093</v>
      </c>
      <c r="H320" s="77" t="s">
        <v>5267</v>
      </c>
      <c r="I320" s="80">
        <v>1516597</v>
      </c>
      <c r="J320" s="80" t="s">
        <v>1303</v>
      </c>
      <c r="K320" s="80">
        <v>181982</v>
      </c>
      <c r="L320" s="81">
        <v>45098</v>
      </c>
      <c r="M320" s="77" t="s">
        <v>1213</v>
      </c>
      <c r="N320" s="73" t="s">
        <v>1291</v>
      </c>
      <c r="P320" s="82">
        <v>-25.55</v>
      </c>
      <c r="Q320" s="83"/>
      <c r="R320" s="84">
        <v>1</v>
      </c>
      <c r="S320" s="77"/>
      <c r="T320" s="85" t="s">
        <v>1289</v>
      </c>
    </row>
    <row r="321" spans="1:20" s="73" customFormat="1" x14ac:dyDescent="0.25">
      <c r="A321" s="77" t="s">
        <v>5248</v>
      </c>
      <c r="B321" s="77" t="s">
        <v>5314</v>
      </c>
      <c r="C321" s="78">
        <v>45093</v>
      </c>
      <c r="D321" s="79">
        <v>-194.44</v>
      </c>
      <c r="E321" s="79">
        <v>-22.74</v>
      </c>
      <c r="F321" s="79">
        <v>-171.7</v>
      </c>
      <c r="G321" s="78">
        <v>45093</v>
      </c>
      <c r="H321" s="77" t="s">
        <v>5268</v>
      </c>
      <c r="I321" s="80">
        <v>1662421</v>
      </c>
      <c r="J321" s="80" t="s">
        <v>1300</v>
      </c>
      <c r="K321" s="80">
        <v>181982</v>
      </c>
      <c r="L321" s="81">
        <v>45098</v>
      </c>
      <c r="M321" s="77" t="s">
        <v>1213</v>
      </c>
      <c r="N321" s="73" t="s">
        <v>1301</v>
      </c>
      <c r="P321" s="82">
        <v>-85.85</v>
      </c>
      <c r="Q321" s="83"/>
      <c r="R321" s="84">
        <v>2</v>
      </c>
      <c r="S321" s="77"/>
      <c r="T321" s="85" t="s">
        <v>1289</v>
      </c>
    </row>
    <row r="322" spans="1:20" s="73" customFormat="1" x14ac:dyDescent="0.25">
      <c r="A322" s="77" t="s">
        <v>5248</v>
      </c>
      <c r="B322" s="77" t="s">
        <v>5315</v>
      </c>
      <c r="C322" s="78">
        <v>45096</v>
      </c>
      <c r="D322" s="79">
        <v>-25.55</v>
      </c>
      <c r="E322" s="79">
        <v>0</v>
      </c>
      <c r="F322" s="79">
        <v>-25.55</v>
      </c>
      <c r="G322" s="78">
        <v>45096</v>
      </c>
      <c r="H322" s="77" t="s">
        <v>5269</v>
      </c>
      <c r="I322" s="80">
        <v>1516596</v>
      </c>
      <c r="J322" s="80" t="s">
        <v>1344</v>
      </c>
      <c r="K322" s="80">
        <v>181982</v>
      </c>
      <c r="L322" s="81">
        <v>45098</v>
      </c>
      <c r="M322" s="77" t="s">
        <v>1213</v>
      </c>
      <c r="N322" s="73" t="s">
        <v>1291</v>
      </c>
      <c r="P322" s="82">
        <v>-25.55</v>
      </c>
      <c r="Q322" s="83"/>
      <c r="R322" s="84">
        <v>1</v>
      </c>
      <c r="S322" s="77"/>
      <c r="T322" s="85" t="s">
        <v>1289</v>
      </c>
    </row>
    <row r="323" spans="1:20" s="73" customFormat="1" x14ac:dyDescent="0.25">
      <c r="A323" s="77" t="s">
        <v>5270</v>
      </c>
      <c r="B323" s="77" t="s">
        <v>5316</v>
      </c>
      <c r="C323" s="78">
        <v>45097</v>
      </c>
      <c r="D323" s="79">
        <v>-25.55</v>
      </c>
      <c r="E323" s="79">
        <v>0</v>
      </c>
      <c r="F323" s="79">
        <v>-25.55</v>
      </c>
      <c r="G323" s="78">
        <v>45097</v>
      </c>
      <c r="H323" s="77" t="s">
        <v>5271</v>
      </c>
      <c r="I323" s="80">
        <v>1516597</v>
      </c>
      <c r="J323" s="80" t="s">
        <v>1303</v>
      </c>
      <c r="K323" s="80">
        <v>181989</v>
      </c>
      <c r="L323" s="81">
        <v>45099</v>
      </c>
      <c r="M323" s="77" t="s">
        <v>1213</v>
      </c>
      <c r="N323" s="73" t="s">
        <v>1291</v>
      </c>
      <c r="P323" s="82">
        <v>-25.55</v>
      </c>
      <c r="Q323" s="83"/>
      <c r="R323" s="84">
        <v>1</v>
      </c>
      <c r="S323" s="77"/>
      <c r="T323" s="85" t="s">
        <v>1289</v>
      </c>
    </row>
    <row r="324" spans="1:20" s="73" customFormat="1" x14ac:dyDescent="0.25">
      <c r="A324" s="77" t="s">
        <v>5270</v>
      </c>
      <c r="B324" s="77" t="s">
        <v>5317</v>
      </c>
      <c r="C324" s="78">
        <v>45097</v>
      </c>
      <c r="D324" s="79">
        <v>-77.319999999999993</v>
      </c>
      <c r="E324" s="79">
        <v>-21.02</v>
      </c>
      <c r="F324" s="79">
        <v>-56.3</v>
      </c>
      <c r="G324" s="78">
        <v>45097</v>
      </c>
      <c r="H324" s="77" t="s">
        <v>5272</v>
      </c>
      <c r="I324" s="80">
        <v>1540780</v>
      </c>
      <c r="J324" s="80" t="s">
        <v>1334</v>
      </c>
      <c r="K324" s="80">
        <v>181989</v>
      </c>
      <c r="L324" s="81">
        <v>45099</v>
      </c>
      <c r="M324" s="77" t="s">
        <v>1213</v>
      </c>
      <c r="N324" s="73" t="s">
        <v>1298</v>
      </c>
      <c r="P324" s="82">
        <v>-28.15</v>
      </c>
      <c r="Q324" s="83"/>
      <c r="R324" s="84">
        <v>2</v>
      </c>
      <c r="S324" s="77"/>
      <c r="T324" s="85" t="s">
        <v>1289</v>
      </c>
    </row>
    <row r="325" spans="1:20" s="73" customFormat="1" x14ac:dyDescent="0.25">
      <c r="A325" s="77" t="s">
        <v>5270</v>
      </c>
      <c r="B325" s="77" t="s">
        <v>5318</v>
      </c>
      <c r="C325" s="78">
        <v>45097</v>
      </c>
      <c r="D325" s="79">
        <v>-42.7</v>
      </c>
      <c r="E325" s="79">
        <v>-11.1</v>
      </c>
      <c r="F325" s="79">
        <v>-31.6</v>
      </c>
      <c r="G325" s="78">
        <v>45097</v>
      </c>
      <c r="H325" s="77" t="s">
        <v>5273</v>
      </c>
      <c r="I325" s="80">
        <v>1540785</v>
      </c>
      <c r="J325" s="80" t="s">
        <v>1328</v>
      </c>
      <c r="K325" s="80">
        <v>181989</v>
      </c>
      <c r="L325" s="81">
        <v>45099</v>
      </c>
      <c r="M325" s="77" t="s">
        <v>1213</v>
      </c>
      <c r="N325" s="73" t="s">
        <v>1298</v>
      </c>
      <c r="P325" s="82">
        <v>-31.6</v>
      </c>
      <c r="Q325" s="83"/>
      <c r="R325" s="84">
        <v>1</v>
      </c>
      <c r="S325" s="77"/>
      <c r="T325" s="85" t="s">
        <v>1289</v>
      </c>
    </row>
    <row r="326" spans="1:20" s="73" customFormat="1" x14ac:dyDescent="0.25">
      <c r="A326" s="77" t="s">
        <v>5270</v>
      </c>
      <c r="B326" s="77" t="s">
        <v>5319</v>
      </c>
      <c r="C326" s="78">
        <v>45097</v>
      </c>
      <c r="D326" s="79">
        <v>-42.7</v>
      </c>
      <c r="E326" s="79">
        <v>-11.1</v>
      </c>
      <c r="F326" s="79">
        <v>-31.6</v>
      </c>
      <c r="G326" s="78">
        <v>45097</v>
      </c>
      <c r="H326" s="77" t="s">
        <v>5274</v>
      </c>
      <c r="I326" s="80">
        <v>1540787</v>
      </c>
      <c r="J326" s="80" t="s">
        <v>1341</v>
      </c>
      <c r="K326" s="80">
        <v>181989</v>
      </c>
      <c r="L326" s="81">
        <v>45099</v>
      </c>
      <c r="M326" s="77" t="s">
        <v>1213</v>
      </c>
      <c r="N326" s="73" t="s">
        <v>1298</v>
      </c>
      <c r="P326" s="82">
        <v>-31.6</v>
      </c>
      <c r="Q326" s="83"/>
      <c r="R326" s="84">
        <v>1</v>
      </c>
      <c r="S326" s="77"/>
      <c r="T326" s="85" t="s">
        <v>1289</v>
      </c>
    </row>
    <row r="327" spans="1:20" s="73" customFormat="1" x14ac:dyDescent="0.25">
      <c r="A327" s="77" t="s">
        <v>5270</v>
      </c>
      <c r="B327" s="77" t="s">
        <v>5320</v>
      </c>
      <c r="C327" s="78">
        <v>45097</v>
      </c>
      <c r="D327" s="79">
        <v>-39</v>
      </c>
      <c r="E327" s="79">
        <v>0</v>
      </c>
      <c r="F327" s="79">
        <v>-39</v>
      </c>
      <c r="G327" s="78">
        <v>45097</v>
      </c>
      <c r="H327" s="77" t="s">
        <v>5275</v>
      </c>
      <c r="I327" s="80">
        <v>1529947</v>
      </c>
      <c r="J327" s="80" t="s">
        <v>1294</v>
      </c>
      <c r="K327" s="80">
        <v>181989</v>
      </c>
      <c r="L327" s="81">
        <v>45099</v>
      </c>
      <c r="M327" s="77" t="s">
        <v>1213</v>
      </c>
      <c r="N327" s="73" t="s">
        <v>1291</v>
      </c>
      <c r="P327" s="82">
        <v>-39</v>
      </c>
      <c r="Q327" s="83"/>
      <c r="R327" s="84">
        <v>1</v>
      </c>
      <c r="S327" s="77"/>
      <c r="T327" s="85" t="s">
        <v>1289</v>
      </c>
    </row>
    <row r="328" spans="1:20" s="73" customFormat="1" x14ac:dyDescent="0.25">
      <c r="A328" s="77" t="s">
        <v>5270</v>
      </c>
      <c r="B328" s="77" t="s">
        <v>5321</v>
      </c>
      <c r="C328" s="78">
        <v>45097</v>
      </c>
      <c r="D328" s="79">
        <v>-25.55</v>
      </c>
      <c r="E328" s="79">
        <v>0</v>
      </c>
      <c r="F328" s="79">
        <v>-25.55</v>
      </c>
      <c r="G328" s="78">
        <v>45097</v>
      </c>
      <c r="H328" s="77" t="s">
        <v>5276</v>
      </c>
      <c r="I328" s="80">
        <v>1516592</v>
      </c>
      <c r="J328" s="80" t="s">
        <v>1299</v>
      </c>
      <c r="K328" s="80">
        <v>181989</v>
      </c>
      <c r="L328" s="81">
        <v>45099</v>
      </c>
      <c r="M328" s="77" t="s">
        <v>1213</v>
      </c>
      <c r="N328" s="73" t="s">
        <v>1291</v>
      </c>
      <c r="P328" s="82">
        <v>-25.55</v>
      </c>
      <c r="Q328" s="83"/>
      <c r="R328" s="84">
        <v>1</v>
      </c>
      <c r="S328" s="77"/>
      <c r="T328" s="85" t="s">
        <v>1289</v>
      </c>
    </row>
    <row r="329" spans="1:20" s="73" customFormat="1" x14ac:dyDescent="0.25">
      <c r="A329" s="77" t="s">
        <v>5270</v>
      </c>
      <c r="B329" s="77" t="s">
        <v>5322</v>
      </c>
      <c r="C329" s="78">
        <v>45097</v>
      </c>
      <c r="D329" s="79">
        <v>-39</v>
      </c>
      <c r="E329" s="79">
        <v>0</v>
      </c>
      <c r="F329" s="79">
        <v>-39</v>
      </c>
      <c r="G329" s="78">
        <v>45097</v>
      </c>
      <c r="H329" s="77" t="s">
        <v>5277</v>
      </c>
      <c r="I329" s="80">
        <v>1529946</v>
      </c>
      <c r="J329" s="80" t="s">
        <v>1306</v>
      </c>
      <c r="K329" s="80">
        <v>181989</v>
      </c>
      <c r="L329" s="81">
        <v>45099</v>
      </c>
      <c r="M329" s="77" t="s">
        <v>1213</v>
      </c>
      <c r="N329" s="73" t="s">
        <v>1291</v>
      </c>
      <c r="P329" s="82">
        <v>-39</v>
      </c>
      <c r="Q329" s="83"/>
      <c r="R329" s="84">
        <v>1</v>
      </c>
      <c r="S329" s="77"/>
      <c r="T329" s="85" t="s">
        <v>1289</v>
      </c>
    </row>
    <row r="330" spans="1:20" s="73" customFormat="1" x14ac:dyDescent="0.25">
      <c r="A330" s="77" t="s">
        <v>5270</v>
      </c>
      <c r="B330" s="77" t="s">
        <v>5322</v>
      </c>
      <c r="C330" s="78">
        <v>45097</v>
      </c>
      <c r="D330" s="79">
        <v>-117</v>
      </c>
      <c r="E330" s="79"/>
      <c r="F330" s="79">
        <v>-117</v>
      </c>
      <c r="G330" s="78">
        <v>45097</v>
      </c>
      <c r="H330" s="77" t="s">
        <v>5277</v>
      </c>
      <c r="I330" s="80">
        <v>1529947</v>
      </c>
      <c r="J330" s="80" t="s">
        <v>1294</v>
      </c>
      <c r="K330" s="80">
        <v>181989</v>
      </c>
      <c r="L330" s="81">
        <v>45099</v>
      </c>
      <c r="M330" s="77" t="s">
        <v>1213</v>
      </c>
      <c r="N330" s="73" t="s">
        <v>1291</v>
      </c>
      <c r="P330" s="82">
        <v>-39</v>
      </c>
      <c r="Q330" s="83"/>
      <c r="R330" s="84">
        <v>3</v>
      </c>
      <c r="S330" s="77"/>
      <c r="T330" s="85" t="s">
        <v>1289</v>
      </c>
    </row>
    <row r="331" spans="1:20" s="73" customFormat="1" x14ac:dyDescent="0.25">
      <c r="A331" s="77" t="s">
        <v>5270</v>
      </c>
      <c r="B331" s="77" t="s">
        <v>5323</v>
      </c>
      <c r="C331" s="78">
        <v>45097</v>
      </c>
      <c r="D331" s="79">
        <v>-42.07</v>
      </c>
      <c r="E331" s="79">
        <v>0</v>
      </c>
      <c r="F331" s="79">
        <v>-42.07</v>
      </c>
      <c r="G331" s="78">
        <v>45097</v>
      </c>
      <c r="H331" s="77" t="s">
        <v>5278</v>
      </c>
      <c r="I331" s="80">
        <v>1514684</v>
      </c>
      <c r="J331" s="80" t="s">
        <v>1324</v>
      </c>
      <c r="K331" s="80">
        <v>181989</v>
      </c>
      <c r="L331" s="81">
        <v>45099</v>
      </c>
      <c r="M331" s="77" t="s">
        <v>1213</v>
      </c>
      <c r="N331" s="73" t="s">
        <v>1291</v>
      </c>
      <c r="P331" s="82">
        <v>-42.07</v>
      </c>
      <c r="Q331" s="83"/>
      <c r="R331" s="84">
        <v>1</v>
      </c>
      <c r="S331" s="77"/>
      <c r="T331" s="85" t="s">
        <v>1289</v>
      </c>
    </row>
    <row r="332" spans="1:20" s="73" customFormat="1" x14ac:dyDescent="0.25">
      <c r="A332" s="77" t="s">
        <v>5270</v>
      </c>
      <c r="B332" s="77" t="s">
        <v>5323</v>
      </c>
      <c r="C332" s="78">
        <v>45097</v>
      </c>
      <c r="D332" s="79">
        <v>-25.55</v>
      </c>
      <c r="E332" s="79"/>
      <c r="F332" s="79">
        <v>-25.55</v>
      </c>
      <c r="G332" s="78">
        <v>45097</v>
      </c>
      <c r="H332" s="77" t="s">
        <v>5278</v>
      </c>
      <c r="I332" s="80">
        <v>1516592</v>
      </c>
      <c r="J332" s="80" t="s">
        <v>1299</v>
      </c>
      <c r="K332" s="80">
        <v>181989</v>
      </c>
      <c r="L332" s="81">
        <v>45099</v>
      </c>
      <c r="M332" s="77" t="s">
        <v>1213</v>
      </c>
      <c r="N332" s="73" t="s">
        <v>1291</v>
      </c>
      <c r="P332" s="82">
        <v>-25.55</v>
      </c>
      <c r="Q332" s="83"/>
      <c r="R332" s="84">
        <v>1</v>
      </c>
      <c r="S332" s="77"/>
      <c r="T332" s="85" t="s">
        <v>1289</v>
      </c>
    </row>
    <row r="333" spans="1:20" s="73" customFormat="1" x14ac:dyDescent="0.25">
      <c r="A333" s="77" t="s">
        <v>5270</v>
      </c>
      <c r="B333" s="77" t="s">
        <v>5324</v>
      </c>
      <c r="C333" s="78">
        <v>45097</v>
      </c>
      <c r="D333" s="79">
        <v>-97.22</v>
      </c>
      <c r="E333" s="79">
        <v>-11.37</v>
      </c>
      <c r="F333" s="79">
        <v>-85.85</v>
      </c>
      <c r="G333" s="78">
        <v>45097</v>
      </c>
      <c r="H333" s="77" t="s">
        <v>5279</v>
      </c>
      <c r="I333" s="80">
        <v>1662421</v>
      </c>
      <c r="J333" s="80" t="s">
        <v>1300</v>
      </c>
      <c r="K333" s="80">
        <v>181989</v>
      </c>
      <c r="L333" s="81">
        <v>45099</v>
      </c>
      <c r="M333" s="77" t="s">
        <v>1213</v>
      </c>
      <c r="N333" s="73" t="s">
        <v>1301</v>
      </c>
      <c r="P333" s="82">
        <v>-85.85</v>
      </c>
      <c r="Q333" s="83"/>
      <c r="R333" s="84">
        <v>1</v>
      </c>
      <c r="S333" s="77"/>
      <c r="T333" s="85" t="s">
        <v>1289</v>
      </c>
    </row>
    <row r="334" spans="1:20" s="73" customFormat="1" x14ac:dyDescent="0.25">
      <c r="A334" s="77" t="s">
        <v>5270</v>
      </c>
      <c r="B334" s="77" t="s">
        <v>5325</v>
      </c>
      <c r="C334" s="78">
        <v>45097</v>
      </c>
      <c r="D334" s="79">
        <v>-128.1</v>
      </c>
      <c r="E334" s="79">
        <v>-33.299999999999997</v>
      </c>
      <c r="F334" s="79">
        <v>-94.8</v>
      </c>
      <c r="G334" s="78">
        <v>45097</v>
      </c>
      <c r="H334" s="77" t="s">
        <v>5280</v>
      </c>
      <c r="I334" s="80">
        <v>1540787</v>
      </c>
      <c r="J334" s="80" t="s">
        <v>1341</v>
      </c>
      <c r="K334" s="80">
        <v>181989</v>
      </c>
      <c r="L334" s="81">
        <v>45099</v>
      </c>
      <c r="M334" s="77" t="s">
        <v>1213</v>
      </c>
      <c r="N334" s="73" t="s">
        <v>1298</v>
      </c>
      <c r="P334" s="82">
        <v>-31.6</v>
      </c>
      <c r="Q334" s="83"/>
      <c r="R334" s="84">
        <v>2.9999999999999996</v>
      </c>
      <c r="S334" s="77"/>
      <c r="T334" s="85" t="s">
        <v>1289</v>
      </c>
    </row>
    <row r="335" spans="1:20" s="73" customFormat="1" x14ac:dyDescent="0.25">
      <c r="A335" s="77" t="s">
        <v>5281</v>
      </c>
      <c r="B335" s="77" t="s">
        <v>5326</v>
      </c>
      <c r="C335" s="78">
        <v>45098</v>
      </c>
      <c r="D335" s="79">
        <v>-42.67</v>
      </c>
      <c r="E335" s="79">
        <v>-20.170000000000002</v>
      </c>
      <c r="F335" s="79">
        <v>-22.5</v>
      </c>
      <c r="G335" s="78">
        <v>45098</v>
      </c>
      <c r="H335" s="77" t="s">
        <v>5282</v>
      </c>
      <c r="I335" s="80">
        <v>1663069</v>
      </c>
      <c r="J335" s="80" t="s">
        <v>5742</v>
      </c>
      <c r="K335" s="80">
        <v>12217875</v>
      </c>
      <c r="L335" s="81">
        <v>45100</v>
      </c>
      <c r="M335" s="77" t="s">
        <v>187</v>
      </c>
      <c r="N335" s="73" t="s">
        <v>1311</v>
      </c>
      <c r="P335" s="82">
        <v>-22.5</v>
      </c>
      <c r="Q335" s="83"/>
      <c r="R335" s="84">
        <v>1</v>
      </c>
      <c r="S335" s="77"/>
      <c r="T335" s="85" t="s">
        <v>1289</v>
      </c>
    </row>
    <row r="336" spans="1:20" s="73" customFormat="1" x14ac:dyDescent="0.25">
      <c r="A336" s="77" t="s">
        <v>5281</v>
      </c>
      <c r="B336" s="77" t="s">
        <v>5327</v>
      </c>
      <c r="C336" s="78">
        <v>45098</v>
      </c>
      <c r="D336" s="79">
        <v>-116.01</v>
      </c>
      <c r="E336" s="79">
        <v>0</v>
      </c>
      <c r="F336" s="79">
        <v>-116.01</v>
      </c>
      <c r="G336" s="78">
        <v>45098</v>
      </c>
      <c r="H336" s="77" t="s">
        <v>5283</v>
      </c>
      <c r="I336" s="62">
        <v>1704887</v>
      </c>
      <c r="J336" s="80" t="s">
        <v>5745</v>
      </c>
      <c r="K336" s="80">
        <v>181996</v>
      </c>
      <c r="L336" s="81">
        <v>45100</v>
      </c>
      <c r="M336" s="77" t="s">
        <v>1213</v>
      </c>
      <c r="N336" s="74" t="s">
        <v>5745</v>
      </c>
      <c r="P336" s="82">
        <v>-27.39</v>
      </c>
      <c r="Q336" s="83"/>
      <c r="R336" s="84">
        <v>4.2354874041621029</v>
      </c>
      <c r="S336" s="77"/>
      <c r="T336" s="86" t="s">
        <v>5746</v>
      </c>
    </row>
    <row r="337" spans="1:20" s="73" customFormat="1" x14ac:dyDescent="0.25">
      <c r="A337" s="77" t="s">
        <v>5281</v>
      </c>
      <c r="B337" s="77" t="s">
        <v>5328</v>
      </c>
      <c r="C337" s="78">
        <v>45098</v>
      </c>
      <c r="D337" s="79">
        <v>-309.36</v>
      </c>
      <c r="E337" s="79">
        <v>0</v>
      </c>
      <c r="F337" s="79">
        <v>-309.36</v>
      </c>
      <c r="G337" s="78">
        <v>45098</v>
      </c>
      <c r="H337" s="77" t="s">
        <v>5284</v>
      </c>
      <c r="I337" s="62">
        <v>1704887</v>
      </c>
      <c r="J337" s="80" t="s">
        <v>5745</v>
      </c>
      <c r="K337" s="80">
        <v>181996</v>
      </c>
      <c r="L337" s="81">
        <v>45100</v>
      </c>
      <c r="M337" s="77" t="s">
        <v>1213</v>
      </c>
      <c r="N337" s="74" t="s">
        <v>5745</v>
      </c>
      <c r="P337" s="82">
        <v>-27.39</v>
      </c>
      <c r="Q337" s="83"/>
      <c r="R337" s="84">
        <v>11.294633077765608</v>
      </c>
      <c r="S337" s="77"/>
      <c r="T337" s="86" t="s">
        <v>5746</v>
      </c>
    </row>
    <row r="338" spans="1:20" s="73" customFormat="1" x14ac:dyDescent="0.25">
      <c r="A338" s="77" t="s">
        <v>5281</v>
      </c>
      <c r="B338" s="77" t="s">
        <v>5329</v>
      </c>
      <c r="C338" s="78">
        <v>45098</v>
      </c>
      <c r="D338" s="79">
        <v>-88.35</v>
      </c>
      <c r="E338" s="79">
        <v>-11</v>
      </c>
      <c r="F338" s="79">
        <v>-77.349999999999994</v>
      </c>
      <c r="G338" s="78">
        <v>45098</v>
      </c>
      <c r="H338" s="77" t="s">
        <v>5285</v>
      </c>
      <c r="I338" s="80">
        <v>1662420</v>
      </c>
      <c r="J338" s="80" t="s">
        <v>1318</v>
      </c>
      <c r="K338" s="80">
        <v>181996</v>
      </c>
      <c r="L338" s="81">
        <v>45100</v>
      </c>
      <c r="M338" s="77" t="s">
        <v>1213</v>
      </c>
      <c r="N338" s="73" t="s">
        <v>1301</v>
      </c>
      <c r="P338" s="82">
        <v>-77.349999999999994</v>
      </c>
      <c r="Q338" s="83"/>
      <c r="R338" s="84">
        <v>1</v>
      </c>
      <c r="S338" s="77"/>
      <c r="T338" s="85" t="s">
        <v>1289</v>
      </c>
    </row>
    <row r="339" spans="1:20" s="73" customFormat="1" x14ac:dyDescent="0.25">
      <c r="A339" s="77" t="s">
        <v>5281</v>
      </c>
      <c r="B339" s="77" t="s">
        <v>5330</v>
      </c>
      <c r="C339" s="78">
        <v>45098</v>
      </c>
      <c r="D339" s="79">
        <v>-70.62</v>
      </c>
      <c r="E339" s="79">
        <v>0</v>
      </c>
      <c r="F339" s="79">
        <v>-70.62</v>
      </c>
      <c r="G339" s="78">
        <v>45098</v>
      </c>
      <c r="H339" s="77" t="s">
        <v>5286</v>
      </c>
      <c r="I339" s="80">
        <v>1585798</v>
      </c>
      <c r="J339" s="80" t="s">
        <v>1319</v>
      </c>
      <c r="K339" s="80">
        <v>181996</v>
      </c>
      <c r="L339" s="81">
        <v>45100</v>
      </c>
      <c r="M339" s="77" t="s">
        <v>1213</v>
      </c>
      <c r="N339" s="73" t="s">
        <v>1291</v>
      </c>
      <c r="P339" s="82">
        <v>-70.62</v>
      </c>
      <c r="Q339" s="83"/>
      <c r="R339" s="84">
        <v>1</v>
      </c>
      <c r="S339" s="77"/>
      <c r="T339" s="85" t="s">
        <v>1289</v>
      </c>
    </row>
    <row r="340" spans="1:20" s="73" customFormat="1" x14ac:dyDescent="0.25">
      <c r="A340" s="77" t="s">
        <v>5281</v>
      </c>
      <c r="B340" s="77" t="s">
        <v>5331</v>
      </c>
      <c r="C340" s="78">
        <v>45098</v>
      </c>
      <c r="D340" s="79">
        <v>-25.55</v>
      </c>
      <c r="E340" s="79">
        <v>0</v>
      </c>
      <c r="F340" s="79">
        <v>-25.55</v>
      </c>
      <c r="G340" s="78">
        <v>45098</v>
      </c>
      <c r="H340" s="77" t="s">
        <v>5287</v>
      </c>
      <c r="I340" s="80">
        <v>1516592</v>
      </c>
      <c r="J340" s="80" t="s">
        <v>1299</v>
      </c>
      <c r="K340" s="80">
        <v>181996</v>
      </c>
      <c r="L340" s="81">
        <v>45100</v>
      </c>
      <c r="M340" s="77" t="s">
        <v>1213</v>
      </c>
      <c r="N340" s="73" t="s">
        <v>1291</v>
      </c>
      <c r="P340" s="82">
        <v>-25.55</v>
      </c>
      <c r="Q340" s="83"/>
      <c r="R340" s="84">
        <v>1</v>
      </c>
      <c r="S340" s="77"/>
      <c r="T340" s="85" t="s">
        <v>1289</v>
      </c>
    </row>
    <row r="341" spans="1:20" s="73" customFormat="1" x14ac:dyDescent="0.25">
      <c r="A341" s="77" t="s">
        <v>5281</v>
      </c>
      <c r="B341" s="77" t="s">
        <v>5332</v>
      </c>
      <c r="C341" s="78">
        <v>45098</v>
      </c>
      <c r="D341" s="79">
        <v>-85.4</v>
      </c>
      <c r="E341" s="79">
        <v>-22.2</v>
      </c>
      <c r="F341" s="79">
        <v>-63.2</v>
      </c>
      <c r="G341" s="78">
        <v>45098</v>
      </c>
      <c r="H341" s="77" t="s">
        <v>5288</v>
      </c>
      <c r="I341" s="80">
        <v>1540787</v>
      </c>
      <c r="J341" s="80" t="s">
        <v>1341</v>
      </c>
      <c r="K341" s="80">
        <v>181996</v>
      </c>
      <c r="L341" s="81">
        <v>45100</v>
      </c>
      <c r="M341" s="77" t="s">
        <v>1213</v>
      </c>
      <c r="N341" s="73" t="s">
        <v>1298</v>
      </c>
      <c r="P341" s="82">
        <v>-31.6</v>
      </c>
      <c r="Q341" s="83"/>
      <c r="R341" s="84">
        <v>2</v>
      </c>
      <c r="S341" s="77"/>
      <c r="T341" s="85" t="s">
        <v>1289</v>
      </c>
    </row>
    <row r="342" spans="1:20" s="73" customFormat="1" x14ac:dyDescent="0.25">
      <c r="A342" s="77" t="s">
        <v>5281</v>
      </c>
      <c r="B342" s="77" t="s">
        <v>5333</v>
      </c>
      <c r="C342" s="78">
        <v>45098</v>
      </c>
      <c r="D342" s="79">
        <v>-42.07</v>
      </c>
      <c r="E342" s="79">
        <v>0</v>
      </c>
      <c r="F342" s="79">
        <v>-42.07</v>
      </c>
      <c r="G342" s="78">
        <v>45098</v>
      </c>
      <c r="H342" s="77" t="s">
        <v>5289</v>
      </c>
      <c r="I342" s="80">
        <v>1514691</v>
      </c>
      <c r="J342" s="80" t="s">
        <v>1293</v>
      </c>
      <c r="K342" s="80">
        <v>181996</v>
      </c>
      <c r="L342" s="81">
        <v>45100</v>
      </c>
      <c r="M342" s="77" t="s">
        <v>1213</v>
      </c>
      <c r="N342" s="73" t="s">
        <v>1291</v>
      </c>
      <c r="P342" s="82">
        <v>-42.07</v>
      </c>
      <c r="Q342" s="83"/>
      <c r="R342" s="84">
        <v>1</v>
      </c>
      <c r="S342" s="77"/>
      <c r="T342" s="85" t="s">
        <v>1289</v>
      </c>
    </row>
    <row r="343" spans="1:20" s="73" customFormat="1" x14ac:dyDescent="0.25">
      <c r="A343" s="77" t="s">
        <v>5281</v>
      </c>
      <c r="B343" s="77" t="s">
        <v>5334</v>
      </c>
      <c r="C343" s="78">
        <v>45098</v>
      </c>
      <c r="D343" s="79">
        <v>-85.4</v>
      </c>
      <c r="E343" s="79">
        <v>-22.2</v>
      </c>
      <c r="F343" s="79">
        <v>-63.2</v>
      </c>
      <c r="G343" s="78">
        <v>45098</v>
      </c>
      <c r="H343" s="77" t="s">
        <v>5290</v>
      </c>
      <c r="I343" s="80">
        <v>1540784</v>
      </c>
      <c r="J343" s="80" t="s">
        <v>1297</v>
      </c>
      <c r="K343" s="80">
        <v>181996</v>
      </c>
      <c r="L343" s="81">
        <v>45100</v>
      </c>
      <c r="M343" s="77" t="s">
        <v>1213</v>
      </c>
      <c r="N343" s="73" t="s">
        <v>1298</v>
      </c>
      <c r="P343" s="82">
        <v>-31.6</v>
      </c>
      <c r="Q343" s="83"/>
      <c r="R343" s="84">
        <v>2</v>
      </c>
      <c r="S343" s="77"/>
      <c r="T343" s="85" t="s">
        <v>1289</v>
      </c>
    </row>
    <row r="344" spans="1:20" s="73" customFormat="1" x14ac:dyDescent="0.25">
      <c r="A344" s="77" t="s">
        <v>5281</v>
      </c>
      <c r="B344" s="77" t="s">
        <v>5334</v>
      </c>
      <c r="C344" s="78">
        <v>45098</v>
      </c>
      <c r="D344" s="79">
        <v>-85.4</v>
      </c>
      <c r="E344" s="79">
        <v>-22.2</v>
      </c>
      <c r="F344" s="79">
        <v>-63.2</v>
      </c>
      <c r="G344" s="78">
        <v>45098</v>
      </c>
      <c r="H344" s="77" t="s">
        <v>5290</v>
      </c>
      <c r="I344" s="80">
        <v>1593358</v>
      </c>
      <c r="J344" s="80" t="s">
        <v>1322</v>
      </c>
      <c r="K344" s="80">
        <v>181996</v>
      </c>
      <c r="L344" s="81">
        <v>45100</v>
      </c>
      <c r="M344" s="77" t="s">
        <v>1213</v>
      </c>
      <c r="N344" s="73" t="s">
        <v>1298</v>
      </c>
      <c r="P344" s="82">
        <v>-31.6</v>
      </c>
      <c r="Q344" s="83"/>
      <c r="R344" s="84">
        <v>2</v>
      </c>
      <c r="S344" s="77"/>
      <c r="T344" s="85" t="s">
        <v>1289</v>
      </c>
    </row>
    <row r="345" spans="1:20" s="73" customFormat="1" x14ac:dyDescent="0.25">
      <c r="A345" s="77" t="s">
        <v>5281</v>
      </c>
      <c r="B345" s="77" t="s">
        <v>5335</v>
      </c>
      <c r="C345" s="78">
        <v>45098</v>
      </c>
      <c r="D345" s="79">
        <v>-64.47</v>
      </c>
      <c r="E345" s="79">
        <v>0</v>
      </c>
      <c r="F345" s="79">
        <v>-64.47</v>
      </c>
      <c r="G345" s="78">
        <v>45098</v>
      </c>
      <c r="H345" s="77" t="s">
        <v>5291</v>
      </c>
      <c r="I345" s="80">
        <v>1585793</v>
      </c>
      <c r="J345" s="80" t="s">
        <v>1323</v>
      </c>
      <c r="K345" s="80">
        <v>181996</v>
      </c>
      <c r="L345" s="81">
        <v>45100</v>
      </c>
      <c r="M345" s="77" t="s">
        <v>1213</v>
      </c>
      <c r="N345" s="73" t="s">
        <v>1291</v>
      </c>
      <c r="P345" s="82">
        <v>-64.47</v>
      </c>
      <c r="Q345" s="83"/>
      <c r="R345" s="84">
        <v>1</v>
      </c>
      <c r="S345" s="77"/>
      <c r="T345" s="85" t="s">
        <v>1289</v>
      </c>
    </row>
    <row r="346" spans="1:20" s="73" customFormat="1" x14ac:dyDescent="0.25">
      <c r="A346" s="77" t="s">
        <v>5281</v>
      </c>
      <c r="B346" s="77" t="s">
        <v>5336</v>
      </c>
      <c r="C346" s="78">
        <v>45098</v>
      </c>
      <c r="D346" s="79">
        <v>-270.69</v>
      </c>
      <c r="E346" s="79">
        <v>0</v>
      </c>
      <c r="F346" s="79">
        <v>-270.69</v>
      </c>
      <c r="G346" s="78">
        <v>45098</v>
      </c>
      <c r="H346" s="77" t="s">
        <v>5292</v>
      </c>
      <c r="I346" s="62">
        <v>1704887</v>
      </c>
      <c r="J346" s="80" t="s">
        <v>5745</v>
      </c>
      <c r="K346" s="80">
        <v>181996</v>
      </c>
      <c r="L346" s="81">
        <v>45100</v>
      </c>
      <c r="M346" s="77" t="s">
        <v>1213</v>
      </c>
      <c r="N346" s="74" t="s">
        <v>5745</v>
      </c>
      <c r="P346" s="82">
        <v>-27.39</v>
      </c>
      <c r="Q346" s="83"/>
      <c r="R346" s="84">
        <v>9.8828039430449071</v>
      </c>
      <c r="S346" s="77"/>
      <c r="T346" s="86" t="s">
        <v>5746</v>
      </c>
    </row>
    <row r="347" spans="1:20" s="73" customFormat="1" x14ac:dyDescent="0.25">
      <c r="A347" s="77" t="s">
        <v>5281</v>
      </c>
      <c r="B347" s="77" t="s">
        <v>5337</v>
      </c>
      <c r="C347" s="78">
        <v>45098</v>
      </c>
      <c r="D347" s="79">
        <v>-38.68</v>
      </c>
      <c r="E347" s="79">
        <v>0</v>
      </c>
      <c r="F347" s="79">
        <v>-38.68</v>
      </c>
      <c r="G347" s="78">
        <v>45098</v>
      </c>
      <c r="H347" s="77" t="s">
        <v>5293</v>
      </c>
      <c r="I347" s="62">
        <v>1704887</v>
      </c>
      <c r="J347" s="80" t="s">
        <v>5745</v>
      </c>
      <c r="K347" s="80">
        <v>181996</v>
      </c>
      <c r="L347" s="81">
        <v>45100</v>
      </c>
      <c r="M347" s="77" t="s">
        <v>1213</v>
      </c>
      <c r="N347" s="74" t="s">
        <v>5745</v>
      </c>
      <c r="P347" s="82">
        <v>-27.39</v>
      </c>
      <c r="Q347" s="83"/>
      <c r="R347" s="84">
        <v>1.4121942314713398</v>
      </c>
      <c r="S347" s="77"/>
      <c r="T347" s="86" t="s">
        <v>5746</v>
      </c>
    </row>
    <row r="348" spans="1:20" s="73" customFormat="1" x14ac:dyDescent="0.25">
      <c r="A348" s="77" t="s">
        <v>5281</v>
      </c>
      <c r="B348" s="77" t="s">
        <v>5338</v>
      </c>
      <c r="C348" s="78">
        <v>45098</v>
      </c>
      <c r="D348" s="79">
        <v>-22.78</v>
      </c>
      <c r="E348" s="79">
        <v>0</v>
      </c>
      <c r="F348" s="79">
        <v>-22.78</v>
      </c>
      <c r="G348" s="78">
        <v>45098</v>
      </c>
      <c r="H348" s="77" t="s">
        <v>5294</v>
      </c>
      <c r="I348" s="80">
        <v>1529939</v>
      </c>
      <c r="J348" s="80" t="s">
        <v>1339</v>
      </c>
      <c r="K348" s="80">
        <v>181996</v>
      </c>
      <c r="L348" s="81">
        <v>45100</v>
      </c>
      <c r="M348" s="77" t="s">
        <v>1213</v>
      </c>
      <c r="N348" s="73" t="s">
        <v>1291</v>
      </c>
      <c r="P348" s="82">
        <v>-22.78</v>
      </c>
      <c r="Q348" s="83"/>
      <c r="R348" s="84">
        <v>1</v>
      </c>
      <c r="S348" s="77"/>
      <c r="T348" s="85" t="s">
        <v>1289</v>
      </c>
    </row>
    <row r="349" spans="1:20" s="73" customFormat="1" x14ac:dyDescent="0.25">
      <c r="A349" s="77" t="s">
        <v>5339</v>
      </c>
      <c r="B349" s="77" t="s">
        <v>5364</v>
      </c>
      <c r="C349" s="78">
        <v>45100</v>
      </c>
      <c r="D349" s="79">
        <v>-42.59</v>
      </c>
      <c r="E349" s="79">
        <v>-20.09</v>
      </c>
      <c r="F349" s="79">
        <v>-22.5</v>
      </c>
      <c r="G349" s="78">
        <v>45100</v>
      </c>
      <c r="H349" s="77" t="s">
        <v>5340</v>
      </c>
      <c r="I349" s="80">
        <v>1663075</v>
      </c>
      <c r="J349" s="80" t="s">
        <v>5741</v>
      </c>
      <c r="K349" s="80">
        <v>12218065</v>
      </c>
      <c r="L349" s="81">
        <v>45104</v>
      </c>
      <c r="M349" s="77" t="s">
        <v>187</v>
      </c>
      <c r="N349" s="73" t="s">
        <v>1311</v>
      </c>
      <c r="P349" s="82">
        <v>-22.5</v>
      </c>
      <c r="Q349" s="83"/>
      <c r="R349" s="84">
        <v>1</v>
      </c>
      <c r="S349" s="77"/>
      <c r="T349" s="85" t="s">
        <v>1289</v>
      </c>
    </row>
    <row r="350" spans="1:20" s="73" customFormat="1" x14ac:dyDescent="0.25">
      <c r="A350" s="77" t="s">
        <v>5339</v>
      </c>
      <c r="B350" s="77" t="s">
        <v>5365</v>
      </c>
      <c r="C350" s="78">
        <v>45102</v>
      </c>
      <c r="D350" s="79">
        <v>-38.67</v>
      </c>
      <c r="E350" s="79">
        <v>0</v>
      </c>
      <c r="F350" s="79">
        <v>-38.67</v>
      </c>
      <c r="G350" s="78">
        <v>45102</v>
      </c>
      <c r="H350" s="77" t="s">
        <v>5341</v>
      </c>
      <c r="I350" s="62">
        <v>1704887</v>
      </c>
      <c r="J350" s="80" t="s">
        <v>5745</v>
      </c>
      <c r="K350" s="80">
        <v>182197</v>
      </c>
      <c r="L350" s="81">
        <v>45104</v>
      </c>
      <c r="M350" s="77" t="s">
        <v>1213</v>
      </c>
      <c r="N350" s="74" t="s">
        <v>5745</v>
      </c>
      <c r="P350" s="82">
        <v>-27.39</v>
      </c>
      <c r="Q350" s="83"/>
      <c r="R350" s="84">
        <v>1.411829134720701</v>
      </c>
      <c r="S350" s="77"/>
      <c r="T350" s="86" t="s">
        <v>5746</v>
      </c>
    </row>
    <row r="351" spans="1:20" s="73" customFormat="1" x14ac:dyDescent="0.25">
      <c r="A351" s="77" t="s">
        <v>5339</v>
      </c>
      <c r="B351" s="77" t="s">
        <v>5366</v>
      </c>
      <c r="C351" s="78">
        <v>45101</v>
      </c>
      <c r="D351" s="79">
        <v>-42.07</v>
      </c>
      <c r="E351" s="79">
        <v>0</v>
      </c>
      <c r="F351" s="79">
        <v>-42.07</v>
      </c>
      <c r="G351" s="78">
        <v>45101</v>
      </c>
      <c r="H351" s="77" t="s">
        <v>5342</v>
      </c>
      <c r="I351" s="80">
        <v>1514684</v>
      </c>
      <c r="J351" s="80" t="s">
        <v>1324</v>
      </c>
      <c r="K351" s="80">
        <v>182197</v>
      </c>
      <c r="L351" s="81">
        <v>45104</v>
      </c>
      <c r="M351" s="77" t="s">
        <v>1213</v>
      </c>
      <c r="N351" s="73" t="s">
        <v>1291</v>
      </c>
      <c r="P351" s="82">
        <v>-42.07</v>
      </c>
      <c r="Q351" s="83"/>
      <c r="R351" s="84">
        <v>1</v>
      </c>
      <c r="S351" s="77"/>
      <c r="T351" s="85" t="s">
        <v>1289</v>
      </c>
    </row>
    <row r="352" spans="1:20" s="73" customFormat="1" x14ac:dyDescent="0.25">
      <c r="A352" s="77" t="s">
        <v>5339</v>
      </c>
      <c r="B352" s="77" t="s">
        <v>5367</v>
      </c>
      <c r="C352" s="78">
        <v>45100</v>
      </c>
      <c r="D352" s="79">
        <v>-64.47</v>
      </c>
      <c r="E352" s="79">
        <v>0</v>
      </c>
      <c r="F352" s="79">
        <v>-64.47</v>
      </c>
      <c r="G352" s="78">
        <v>45100</v>
      </c>
      <c r="H352" s="77" t="s">
        <v>5343</v>
      </c>
      <c r="I352" s="80">
        <v>1585795</v>
      </c>
      <c r="J352" s="80" t="s">
        <v>1290</v>
      </c>
      <c r="K352" s="80">
        <v>182197</v>
      </c>
      <c r="L352" s="81">
        <v>45104</v>
      </c>
      <c r="M352" s="77" t="s">
        <v>1213</v>
      </c>
      <c r="N352" s="73" t="s">
        <v>1291</v>
      </c>
      <c r="P352" s="82">
        <v>-64.47</v>
      </c>
      <c r="Q352" s="83"/>
      <c r="R352" s="84">
        <v>1</v>
      </c>
      <c r="S352" s="77"/>
      <c r="T352" s="85" t="s">
        <v>1289</v>
      </c>
    </row>
    <row r="353" spans="1:20" s="73" customFormat="1" x14ac:dyDescent="0.25">
      <c r="A353" s="77" t="s">
        <v>5339</v>
      </c>
      <c r="B353" s="77" t="s">
        <v>5368</v>
      </c>
      <c r="C353" s="78">
        <v>45102</v>
      </c>
      <c r="D353" s="79">
        <v>-70.62</v>
      </c>
      <c r="E353" s="79">
        <v>0</v>
      </c>
      <c r="F353" s="79">
        <v>-70.62</v>
      </c>
      <c r="G353" s="78">
        <v>45102</v>
      </c>
      <c r="H353" s="77" t="s">
        <v>5344</v>
      </c>
      <c r="I353" s="80">
        <v>1585798</v>
      </c>
      <c r="J353" s="80" t="s">
        <v>1319</v>
      </c>
      <c r="K353" s="80">
        <v>182197</v>
      </c>
      <c r="L353" s="81">
        <v>45104</v>
      </c>
      <c r="M353" s="77" t="s">
        <v>1213</v>
      </c>
      <c r="N353" s="73" t="s">
        <v>1291</v>
      </c>
      <c r="P353" s="82">
        <v>-70.62</v>
      </c>
      <c r="Q353" s="83"/>
      <c r="R353" s="84">
        <v>1</v>
      </c>
      <c r="S353" s="77"/>
      <c r="T353" s="85" t="s">
        <v>1289</v>
      </c>
    </row>
    <row r="354" spans="1:20" s="73" customFormat="1" x14ac:dyDescent="0.25">
      <c r="A354" s="77" t="s">
        <v>5339</v>
      </c>
      <c r="B354" s="77" t="s">
        <v>5369</v>
      </c>
      <c r="C354" s="78">
        <v>45100</v>
      </c>
      <c r="D354" s="79">
        <v>-85.4</v>
      </c>
      <c r="E354" s="79">
        <v>-22.2</v>
      </c>
      <c r="F354" s="79">
        <v>-63.2</v>
      </c>
      <c r="G354" s="78">
        <v>45100</v>
      </c>
      <c r="H354" s="77" t="s">
        <v>5345</v>
      </c>
      <c r="I354" s="80">
        <v>1540784</v>
      </c>
      <c r="J354" s="80" t="s">
        <v>1297</v>
      </c>
      <c r="K354" s="80">
        <v>182197</v>
      </c>
      <c r="L354" s="81">
        <v>45104</v>
      </c>
      <c r="M354" s="77" t="s">
        <v>1213</v>
      </c>
      <c r="N354" s="73" t="s">
        <v>1298</v>
      </c>
      <c r="P354" s="82">
        <v>-31.6</v>
      </c>
      <c r="Q354" s="83"/>
      <c r="R354" s="84">
        <v>2</v>
      </c>
      <c r="S354" s="77"/>
      <c r="T354" s="85" t="s">
        <v>1289</v>
      </c>
    </row>
    <row r="355" spans="1:20" s="73" customFormat="1" x14ac:dyDescent="0.25">
      <c r="A355" s="77" t="s">
        <v>5339</v>
      </c>
      <c r="B355" s="77" t="s">
        <v>5369</v>
      </c>
      <c r="C355" s="78">
        <v>45100</v>
      </c>
      <c r="D355" s="79">
        <v>-88.35</v>
      </c>
      <c r="E355" s="79">
        <v>-11</v>
      </c>
      <c r="F355" s="79">
        <v>-77.349999999999994</v>
      </c>
      <c r="G355" s="78">
        <v>45100</v>
      </c>
      <c r="H355" s="77" t="s">
        <v>5345</v>
      </c>
      <c r="I355" s="80">
        <v>1662420</v>
      </c>
      <c r="J355" s="80" t="s">
        <v>1318</v>
      </c>
      <c r="K355" s="80">
        <v>182197</v>
      </c>
      <c r="L355" s="81">
        <v>45104</v>
      </c>
      <c r="M355" s="77" t="s">
        <v>1213</v>
      </c>
      <c r="N355" s="73" t="s">
        <v>1301</v>
      </c>
      <c r="P355" s="82">
        <v>-77.349999999999994</v>
      </c>
      <c r="Q355" s="83"/>
      <c r="R355" s="84">
        <v>1</v>
      </c>
      <c r="S355" s="77"/>
      <c r="T355" s="85" t="s">
        <v>1289</v>
      </c>
    </row>
    <row r="356" spans="1:20" s="73" customFormat="1" x14ac:dyDescent="0.25">
      <c r="A356" s="77" t="s">
        <v>5339</v>
      </c>
      <c r="B356" s="77" t="s">
        <v>5370</v>
      </c>
      <c r="C356" s="78">
        <v>45100</v>
      </c>
      <c r="D356" s="79">
        <v>-25.55</v>
      </c>
      <c r="E356" s="79">
        <v>0</v>
      </c>
      <c r="F356" s="79">
        <v>-25.55</v>
      </c>
      <c r="G356" s="78">
        <v>45100</v>
      </c>
      <c r="H356" s="77" t="s">
        <v>5346</v>
      </c>
      <c r="I356" s="80">
        <v>1516592</v>
      </c>
      <c r="J356" s="80" t="s">
        <v>1299</v>
      </c>
      <c r="K356" s="80">
        <v>182197</v>
      </c>
      <c r="L356" s="81">
        <v>45104</v>
      </c>
      <c r="M356" s="77" t="s">
        <v>1213</v>
      </c>
      <c r="N356" s="73" t="s">
        <v>1291</v>
      </c>
      <c r="P356" s="82">
        <v>-25.55</v>
      </c>
      <c r="Q356" s="83"/>
      <c r="R356" s="84">
        <v>1</v>
      </c>
      <c r="S356" s="77"/>
      <c r="T356" s="85" t="s">
        <v>1289</v>
      </c>
    </row>
    <row r="357" spans="1:20" s="73" customFormat="1" x14ac:dyDescent="0.25">
      <c r="A357" s="77" t="s">
        <v>5339</v>
      </c>
      <c r="B357" s="77" t="s">
        <v>5371</v>
      </c>
      <c r="C357" s="78">
        <v>45100</v>
      </c>
      <c r="D357" s="79">
        <v>-38.659999999999997</v>
      </c>
      <c r="E357" s="79">
        <v>-10.51</v>
      </c>
      <c r="F357" s="79">
        <v>-28.15</v>
      </c>
      <c r="G357" s="78">
        <v>45100</v>
      </c>
      <c r="H357" s="77" t="s">
        <v>5347</v>
      </c>
      <c r="I357" s="80">
        <v>1540781</v>
      </c>
      <c r="J357" s="80" t="s">
        <v>1308</v>
      </c>
      <c r="K357" s="80">
        <v>182197</v>
      </c>
      <c r="L357" s="81">
        <v>45104</v>
      </c>
      <c r="M357" s="77" t="s">
        <v>1213</v>
      </c>
      <c r="N357" s="73" t="s">
        <v>1298</v>
      </c>
      <c r="P357" s="82">
        <v>-28.15</v>
      </c>
      <c r="Q357" s="83"/>
      <c r="R357" s="84">
        <v>1</v>
      </c>
      <c r="S357" s="77"/>
      <c r="T357" s="85" t="s">
        <v>1289</v>
      </c>
    </row>
    <row r="358" spans="1:20" s="73" customFormat="1" x14ac:dyDescent="0.25">
      <c r="A358" s="77" t="s">
        <v>5339</v>
      </c>
      <c r="B358" s="77" t="s">
        <v>5371</v>
      </c>
      <c r="C358" s="78">
        <v>45100</v>
      </c>
      <c r="D358" s="79">
        <v>-85.4</v>
      </c>
      <c r="E358" s="79">
        <v>-22.2</v>
      </c>
      <c r="F358" s="79">
        <v>-63.2</v>
      </c>
      <c r="G358" s="78">
        <v>45100</v>
      </c>
      <c r="H358" s="77" t="s">
        <v>5347</v>
      </c>
      <c r="I358" s="80">
        <v>1540784</v>
      </c>
      <c r="J358" s="80" t="s">
        <v>1297</v>
      </c>
      <c r="K358" s="80">
        <v>182197</v>
      </c>
      <c r="L358" s="81">
        <v>45104</v>
      </c>
      <c r="M358" s="77" t="s">
        <v>1213</v>
      </c>
      <c r="N358" s="73" t="s">
        <v>1298</v>
      </c>
      <c r="P358" s="82">
        <v>-31.6</v>
      </c>
      <c r="Q358" s="83"/>
      <c r="R358" s="84">
        <v>2</v>
      </c>
      <c r="S358" s="77"/>
      <c r="T358" s="85" t="s">
        <v>1289</v>
      </c>
    </row>
    <row r="359" spans="1:20" s="73" customFormat="1" x14ac:dyDescent="0.25">
      <c r="A359" s="77" t="s">
        <v>5339</v>
      </c>
      <c r="B359" s="77" t="s">
        <v>5372</v>
      </c>
      <c r="C359" s="78">
        <v>45100</v>
      </c>
      <c r="D359" s="79">
        <v>-39</v>
      </c>
      <c r="E359" s="79">
        <v>0</v>
      </c>
      <c r="F359" s="79">
        <v>-39</v>
      </c>
      <c r="G359" s="78">
        <v>45100</v>
      </c>
      <c r="H359" s="77" t="s">
        <v>5348</v>
      </c>
      <c r="I359" s="80">
        <v>1529946</v>
      </c>
      <c r="J359" s="80" t="s">
        <v>1306</v>
      </c>
      <c r="K359" s="80">
        <v>182197</v>
      </c>
      <c r="L359" s="81">
        <v>45104</v>
      </c>
      <c r="M359" s="77" t="s">
        <v>1213</v>
      </c>
      <c r="N359" s="73" t="s">
        <v>1291</v>
      </c>
      <c r="P359" s="82">
        <v>-39</v>
      </c>
      <c r="Q359" s="83"/>
      <c r="R359" s="84">
        <v>1</v>
      </c>
      <c r="S359" s="77"/>
      <c r="T359" s="85" t="s">
        <v>1289</v>
      </c>
    </row>
    <row r="360" spans="1:20" s="73" customFormat="1" x14ac:dyDescent="0.25">
      <c r="A360" s="77" t="s">
        <v>5339</v>
      </c>
      <c r="B360" s="77" t="s">
        <v>5373</v>
      </c>
      <c r="C360" s="78">
        <v>45100</v>
      </c>
      <c r="D360" s="79">
        <v>-85.4</v>
      </c>
      <c r="E360" s="79">
        <v>-22.2</v>
      </c>
      <c r="F360" s="79">
        <v>-63.2</v>
      </c>
      <c r="G360" s="78">
        <v>45100</v>
      </c>
      <c r="H360" s="77" t="s">
        <v>5349</v>
      </c>
      <c r="I360" s="80">
        <v>1540785</v>
      </c>
      <c r="J360" s="80" t="s">
        <v>1328</v>
      </c>
      <c r="K360" s="80">
        <v>182197</v>
      </c>
      <c r="L360" s="81">
        <v>45104</v>
      </c>
      <c r="M360" s="77" t="s">
        <v>1213</v>
      </c>
      <c r="N360" s="73" t="s">
        <v>1298</v>
      </c>
      <c r="P360" s="82">
        <v>-31.6</v>
      </c>
      <c r="Q360" s="83"/>
      <c r="R360" s="84">
        <v>2</v>
      </c>
      <c r="S360" s="77"/>
      <c r="T360" s="85" t="s">
        <v>1289</v>
      </c>
    </row>
    <row r="361" spans="1:20" s="73" customFormat="1" x14ac:dyDescent="0.25">
      <c r="A361" s="77" t="s">
        <v>5339</v>
      </c>
      <c r="B361" s="77" t="s">
        <v>5374</v>
      </c>
      <c r="C361" s="78">
        <v>45100</v>
      </c>
      <c r="D361" s="79">
        <v>-85.4</v>
      </c>
      <c r="E361" s="79">
        <v>-22.2</v>
      </c>
      <c r="F361" s="79">
        <v>-63.2</v>
      </c>
      <c r="G361" s="78">
        <v>45100</v>
      </c>
      <c r="H361" s="77" t="s">
        <v>5350</v>
      </c>
      <c r="I361" s="80">
        <v>1540787</v>
      </c>
      <c r="J361" s="80" t="s">
        <v>1341</v>
      </c>
      <c r="K361" s="80">
        <v>182197</v>
      </c>
      <c r="L361" s="81">
        <v>45104</v>
      </c>
      <c r="M361" s="77" t="s">
        <v>1213</v>
      </c>
      <c r="N361" s="73" t="s">
        <v>1298</v>
      </c>
      <c r="P361" s="82">
        <v>-31.6</v>
      </c>
      <c r="Q361" s="83"/>
      <c r="R361" s="84">
        <v>2</v>
      </c>
      <c r="S361" s="77"/>
      <c r="T361" s="85" t="s">
        <v>1289</v>
      </c>
    </row>
    <row r="362" spans="1:20" s="73" customFormat="1" x14ac:dyDescent="0.25">
      <c r="A362" s="77" t="s">
        <v>5339</v>
      </c>
      <c r="B362" s="77" t="s">
        <v>5374</v>
      </c>
      <c r="C362" s="78">
        <v>45100</v>
      </c>
      <c r="D362" s="79">
        <v>-77.319999999999993</v>
      </c>
      <c r="E362" s="79">
        <v>-21.02</v>
      </c>
      <c r="F362" s="79">
        <v>-56.3</v>
      </c>
      <c r="G362" s="78">
        <v>45100</v>
      </c>
      <c r="H362" s="77" t="s">
        <v>5350</v>
      </c>
      <c r="I362" s="80">
        <v>1593356</v>
      </c>
      <c r="J362" s="80" t="s">
        <v>1329</v>
      </c>
      <c r="K362" s="80">
        <v>182197</v>
      </c>
      <c r="L362" s="81">
        <v>45104</v>
      </c>
      <c r="M362" s="77" t="s">
        <v>1213</v>
      </c>
      <c r="N362" s="73" t="s">
        <v>1298</v>
      </c>
      <c r="P362" s="82">
        <v>-28.15</v>
      </c>
      <c r="Q362" s="83"/>
      <c r="R362" s="84">
        <v>2</v>
      </c>
      <c r="S362" s="77"/>
      <c r="T362" s="85" t="s">
        <v>1289</v>
      </c>
    </row>
    <row r="363" spans="1:20" s="73" customFormat="1" x14ac:dyDescent="0.25">
      <c r="A363" s="77" t="s">
        <v>5339</v>
      </c>
      <c r="B363" s="77" t="s">
        <v>5375</v>
      </c>
      <c r="C363" s="78">
        <v>45100</v>
      </c>
      <c r="D363" s="79">
        <v>-38.659999999999997</v>
      </c>
      <c r="E363" s="79">
        <v>-10.51</v>
      </c>
      <c r="F363" s="79">
        <v>-28.15</v>
      </c>
      <c r="G363" s="78">
        <v>45100</v>
      </c>
      <c r="H363" s="77" t="s">
        <v>5351</v>
      </c>
      <c r="I363" s="80">
        <v>1593357</v>
      </c>
      <c r="J363" s="80" t="s">
        <v>1302</v>
      </c>
      <c r="K363" s="80">
        <v>182197</v>
      </c>
      <c r="L363" s="81">
        <v>45104</v>
      </c>
      <c r="M363" s="77" t="s">
        <v>1213</v>
      </c>
      <c r="N363" s="73" t="s">
        <v>1298</v>
      </c>
      <c r="P363" s="82">
        <v>-28.15</v>
      </c>
      <c r="Q363" s="83"/>
      <c r="R363" s="84">
        <v>1</v>
      </c>
      <c r="S363" s="77"/>
      <c r="T363" s="85" t="s">
        <v>1289</v>
      </c>
    </row>
    <row r="364" spans="1:20" s="73" customFormat="1" x14ac:dyDescent="0.25">
      <c r="A364" s="77" t="s">
        <v>5339</v>
      </c>
      <c r="B364" s="77" t="s">
        <v>5376</v>
      </c>
      <c r="C364" s="78">
        <v>45101</v>
      </c>
      <c r="D364" s="79">
        <v>-88.35</v>
      </c>
      <c r="E364" s="79">
        <v>-11</v>
      </c>
      <c r="F364" s="79">
        <v>-77.349999999999994</v>
      </c>
      <c r="G364" s="78">
        <v>45101</v>
      </c>
      <c r="H364" s="77" t="s">
        <v>5352</v>
      </c>
      <c r="I364" s="80">
        <v>1662420</v>
      </c>
      <c r="J364" s="80" t="s">
        <v>1318</v>
      </c>
      <c r="K364" s="80">
        <v>182197</v>
      </c>
      <c r="L364" s="81">
        <v>45104</v>
      </c>
      <c r="M364" s="77" t="s">
        <v>1213</v>
      </c>
      <c r="N364" s="73" t="s">
        <v>1301</v>
      </c>
      <c r="P364" s="82">
        <v>-77.349999999999994</v>
      </c>
      <c r="Q364" s="83"/>
      <c r="R364" s="84">
        <v>1</v>
      </c>
      <c r="S364" s="77"/>
      <c r="T364" s="85" t="s">
        <v>1289</v>
      </c>
    </row>
    <row r="365" spans="1:20" s="73" customFormat="1" x14ac:dyDescent="0.25">
      <c r="A365" s="77" t="s">
        <v>5339</v>
      </c>
      <c r="B365" s="77" t="s">
        <v>5376</v>
      </c>
      <c r="C365" s="78">
        <v>45101</v>
      </c>
      <c r="D365" s="79">
        <v>-97.22</v>
      </c>
      <c r="E365" s="79">
        <v>-11.37</v>
      </c>
      <c r="F365" s="79">
        <v>-85.85</v>
      </c>
      <c r="G365" s="78">
        <v>45101</v>
      </c>
      <c r="H365" s="77" t="s">
        <v>5352</v>
      </c>
      <c r="I365" s="80">
        <v>1662421</v>
      </c>
      <c r="J365" s="80" t="s">
        <v>1300</v>
      </c>
      <c r="K365" s="80">
        <v>182197</v>
      </c>
      <c r="L365" s="81">
        <v>45104</v>
      </c>
      <c r="M365" s="77" t="s">
        <v>1213</v>
      </c>
      <c r="N365" s="73" t="s">
        <v>1301</v>
      </c>
      <c r="P365" s="82">
        <v>-85.85</v>
      </c>
      <c r="Q365" s="83"/>
      <c r="R365" s="84">
        <v>1</v>
      </c>
      <c r="S365" s="77"/>
      <c r="T365" s="85" t="s">
        <v>1289</v>
      </c>
    </row>
    <row r="366" spans="1:20" s="73" customFormat="1" x14ac:dyDescent="0.25">
      <c r="A366" s="77" t="s">
        <v>5353</v>
      </c>
      <c r="B366" s="77" t="s">
        <v>5377</v>
      </c>
      <c r="C366" s="78">
        <v>45099</v>
      </c>
      <c r="D366" s="79">
        <v>-51.07</v>
      </c>
      <c r="E366" s="79">
        <v>-28.57</v>
      </c>
      <c r="F366" s="79">
        <v>-22.5</v>
      </c>
      <c r="G366" s="78">
        <v>45099</v>
      </c>
      <c r="H366" s="77" t="s">
        <v>5354</v>
      </c>
      <c r="I366" s="80">
        <v>1663069</v>
      </c>
      <c r="J366" s="80" t="s">
        <v>5742</v>
      </c>
      <c r="K366" s="80">
        <v>12218059</v>
      </c>
      <c r="L366" s="81">
        <v>45103</v>
      </c>
      <c r="M366" s="77" t="s">
        <v>187</v>
      </c>
      <c r="N366" s="73" t="s">
        <v>1311</v>
      </c>
      <c r="P366" s="82">
        <v>-22.5</v>
      </c>
      <c r="Q366" s="83"/>
      <c r="R366" s="84">
        <v>1</v>
      </c>
      <c r="S366" s="77"/>
      <c r="T366" s="85" t="s">
        <v>1289</v>
      </c>
    </row>
    <row r="367" spans="1:20" s="73" customFormat="1" x14ac:dyDescent="0.25">
      <c r="A367" s="77" t="s">
        <v>5353</v>
      </c>
      <c r="B367" s="77" t="s">
        <v>5377</v>
      </c>
      <c r="C367" s="78">
        <v>45099</v>
      </c>
      <c r="D367" s="79">
        <v>-22.5</v>
      </c>
      <c r="E367" s="79"/>
      <c r="F367" s="79">
        <v>-22.5</v>
      </c>
      <c r="G367" s="78">
        <v>45099</v>
      </c>
      <c r="H367" s="77" t="s">
        <v>5354</v>
      </c>
      <c r="I367" s="80">
        <v>1663075</v>
      </c>
      <c r="J367" s="80" t="s">
        <v>5741</v>
      </c>
      <c r="K367" s="80">
        <v>12218059</v>
      </c>
      <c r="L367" s="81">
        <v>45103</v>
      </c>
      <c r="M367" s="77" t="s">
        <v>187</v>
      </c>
      <c r="N367" s="73" t="s">
        <v>1311</v>
      </c>
      <c r="P367" s="82">
        <v>-22.5</v>
      </c>
      <c r="Q367" s="83"/>
      <c r="R367" s="84">
        <v>1</v>
      </c>
      <c r="S367" s="77"/>
      <c r="T367" s="85" t="s">
        <v>1289</v>
      </c>
    </row>
    <row r="368" spans="1:20" s="73" customFormat="1" x14ac:dyDescent="0.25">
      <c r="A368" s="77" t="s">
        <v>5353</v>
      </c>
      <c r="B368" s="77" t="s">
        <v>5378</v>
      </c>
      <c r="C368" s="78">
        <v>45099</v>
      </c>
      <c r="D368" s="79">
        <v>-70.62</v>
      </c>
      <c r="E368" s="79">
        <v>0</v>
      </c>
      <c r="F368" s="79">
        <v>-70.62</v>
      </c>
      <c r="G368" s="78">
        <v>45099</v>
      </c>
      <c r="H368" s="77" t="s">
        <v>5355</v>
      </c>
      <c r="I368" s="80">
        <v>1585799</v>
      </c>
      <c r="J368" s="80" t="s">
        <v>1292</v>
      </c>
      <c r="K368" s="80">
        <v>182190</v>
      </c>
      <c r="L368" s="81">
        <v>45103</v>
      </c>
      <c r="M368" s="77" t="s">
        <v>1213</v>
      </c>
      <c r="N368" s="73" t="s">
        <v>1291</v>
      </c>
      <c r="P368" s="82">
        <v>-70.62</v>
      </c>
      <c r="Q368" s="83"/>
      <c r="R368" s="84">
        <v>1</v>
      </c>
      <c r="S368" s="77"/>
      <c r="T368" s="85" t="s">
        <v>1289</v>
      </c>
    </row>
    <row r="369" spans="1:20" s="73" customFormat="1" x14ac:dyDescent="0.25">
      <c r="A369" s="77" t="s">
        <v>5353</v>
      </c>
      <c r="B369" s="77" t="s">
        <v>5379</v>
      </c>
      <c r="C369" s="78">
        <v>45099</v>
      </c>
      <c r="D369" s="79">
        <v>-70.62</v>
      </c>
      <c r="E369" s="79">
        <v>0</v>
      </c>
      <c r="F369" s="79">
        <v>-70.62</v>
      </c>
      <c r="G369" s="78">
        <v>45099</v>
      </c>
      <c r="H369" s="77" t="s">
        <v>5356</v>
      </c>
      <c r="I369" s="80">
        <v>1585799</v>
      </c>
      <c r="J369" s="80" t="s">
        <v>1292</v>
      </c>
      <c r="K369" s="80">
        <v>182190</v>
      </c>
      <c r="L369" s="81">
        <v>45103</v>
      </c>
      <c r="M369" s="77" t="s">
        <v>1213</v>
      </c>
      <c r="N369" s="73" t="s">
        <v>1291</v>
      </c>
      <c r="P369" s="82">
        <v>-70.62</v>
      </c>
      <c r="Q369" s="83"/>
      <c r="R369" s="84">
        <v>1</v>
      </c>
      <c r="S369" s="77"/>
      <c r="T369" s="85" t="s">
        <v>1289</v>
      </c>
    </row>
    <row r="370" spans="1:20" s="73" customFormat="1" x14ac:dyDescent="0.25">
      <c r="A370" s="77" t="s">
        <v>5353</v>
      </c>
      <c r="B370" s="77" t="s">
        <v>5380</v>
      </c>
      <c r="C370" s="78">
        <v>45099</v>
      </c>
      <c r="D370" s="79">
        <v>-39</v>
      </c>
      <c r="E370" s="79">
        <v>0</v>
      </c>
      <c r="F370" s="79">
        <v>-39</v>
      </c>
      <c r="G370" s="78">
        <v>45099</v>
      </c>
      <c r="H370" s="77" t="s">
        <v>5357</v>
      </c>
      <c r="I370" s="80">
        <v>1529947</v>
      </c>
      <c r="J370" s="80" t="s">
        <v>1294</v>
      </c>
      <c r="K370" s="80">
        <v>182190</v>
      </c>
      <c r="L370" s="81">
        <v>45103</v>
      </c>
      <c r="M370" s="77" t="s">
        <v>1213</v>
      </c>
      <c r="N370" s="73" t="s">
        <v>1291</v>
      </c>
      <c r="P370" s="82">
        <v>-39</v>
      </c>
      <c r="Q370" s="83"/>
      <c r="R370" s="84">
        <v>1</v>
      </c>
      <c r="S370" s="77"/>
      <c r="T370" s="85" t="s">
        <v>1289</v>
      </c>
    </row>
    <row r="371" spans="1:20" s="73" customFormat="1" x14ac:dyDescent="0.25">
      <c r="A371" s="77" t="s">
        <v>5353</v>
      </c>
      <c r="B371" s="77" t="s">
        <v>5381</v>
      </c>
      <c r="C371" s="78">
        <v>45099</v>
      </c>
      <c r="D371" s="79">
        <v>-70.62</v>
      </c>
      <c r="E371" s="79">
        <v>0</v>
      </c>
      <c r="F371" s="79">
        <v>-70.62</v>
      </c>
      <c r="G371" s="78">
        <v>45099</v>
      </c>
      <c r="H371" s="77" t="s">
        <v>5358</v>
      </c>
      <c r="I371" s="80">
        <v>1585798</v>
      </c>
      <c r="J371" s="80" t="s">
        <v>1319</v>
      </c>
      <c r="K371" s="80">
        <v>182190</v>
      </c>
      <c r="L371" s="81">
        <v>45103</v>
      </c>
      <c r="M371" s="77" t="s">
        <v>1213</v>
      </c>
      <c r="N371" s="73" t="s">
        <v>1291</v>
      </c>
      <c r="P371" s="82">
        <v>-70.62</v>
      </c>
      <c r="Q371" s="83"/>
      <c r="R371" s="84">
        <v>1</v>
      </c>
      <c r="S371" s="77"/>
      <c r="T371" s="85" t="s">
        <v>1289</v>
      </c>
    </row>
    <row r="372" spans="1:20" s="73" customFormat="1" x14ac:dyDescent="0.25">
      <c r="A372" s="77" t="s">
        <v>5353</v>
      </c>
      <c r="B372" s="77" t="s">
        <v>5382</v>
      </c>
      <c r="C372" s="78">
        <v>45099</v>
      </c>
      <c r="D372" s="79">
        <v>-88.35</v>
      </c>
      <c r="E372" s="79">
        <v>-11</v>
      </c>
      <c r="F372" s="79">
        <v>-77.349999999999994</v>
      </c>
      <c r="G372" s="78">
        <v>45099</v>
      </c>
      <c r="H372" s="77" t="s">
        <v>5359</v>
      </c>
      <c r="I372" s="80">
        <v>1662420</v>
      </c>
      <c r="J372" s="80" t="s">
        <v>1318</v>
      </c>
      <c r="K372" s="80">
        <v>182190</v>
      </c>
      <c r="L372" s="81">
        <v>45103</v>
      </c>
      <c r="M372" s="77" t="s">
        <v>1213</v>
      </c>
      <c r="N372" s="73" t="s">
        <v>1301</v>
      </c>
      <c r="P372" s="82">
        <v>-77.349999999999994</v>
      </c>
      <c r="Q372" s="83"/>
      <c r="R372" s="84">
        <v>1</v>
      </c>
      <c r="S372" s="77"/>
      <c r="T372" s="85" t="s">
        <v>1289</v>
      </c>
    </row>
    <row r="373" spans="1:20" s="73" customFormat="1" x14ac:dyDescent="0.25">
      <c r="A373" s="77" t="s">
        <v>5353</v>
      </c>
      <c r="B373" s="77" t="s">
        <v>5383</v>
      </c>
      <c r="C373" s="78">
        <v>45099</v>
      </c>
      <c r="D373" s="79">
        <v>-77.319999999999993</v>
      </c>
      <c r="E373" s="79">
        <v>-21.02</v>
      </c>
      <c r="F373" s="79">
        <v>-56.3</v>
      </c>
      <c r="G373" s="78">
        <v>45099</v>
      </c>
      <c r="H373" s="77" t="s">
        <v>5360</v>
      </c>
      <c r="I373" s="80">
        <v>1540780</v>
      </c>
      <c r="J373" s="80" t="s">
        <v>1334</v>
      </c>
      <c r="K373" s="80">
        <v>182190</v>
      </c>
      <c r="L373" s="81">
        <v>45103</v>
      </c>
      <c r="M373" s="77" t="s">
        <v>1213</v>
      </c>
      <c r="N373" s="73" t="s">
        <v>1298</v>
      </c>
      <c r="P373" s="82">
        <v>-28.15</v>
      </c>
      <c r="Q373" s="83"/>
      <c r="R373" s="84">
        <v>2</v>
      </c>
      <c r="S373" s="77"/>
      <c r="T373" s="85" t="s">
        <v>1289</v>
      </c>
    </row>
    <row r="374" spans="1:20" s="73" customFormat="1" x14ac:dyDescent="0.25">
      <c r="A374" s="77" t="s">
        <v>5353</v>
      </c>
      <c r="B374" s="77" t="s">
        <v>5383</v>
      </c>
      <c r="C374" s="78">
        <v>45099</v>
      </c>
      <c r="D374" s="79">
        <v>-38.659999999999997</v>
      </c>
      <c r="E374" s="79">
        <v>-10.51</v>
      </c>
      <c r="F374" s="79">
        <v>-28.15</v>
      </c>
      <c r="G374" s="78">
        <v>45099</v>
      </c>
      <c r="H374" s="77" t="s">
        <v>5360</v>
      </c>
      <c r="I374" s="80">
        <v>1540781</v>
      </c>
      <c r="J374" s="80" t="s">
        <v>1308</v>
      </c>
      <c r="K374" s="80">
        <v>182190</v>
      </c>
      <c r="L374" s="81">
        <v>45103</v>
      </c>
      <c r="M374" s="77" t="s">
        <v>1213</v>
      </c>
      <c r="N374" s="73" t="s">
        <v>1298</v>
      </c>
      <c r="P374" s="82">
        <v>-28.15</v>
      </c>
      <c r="Q374" s="83"/>
      <c r="R374" s="84">
        <v>1</v>
      </c>
      <c r="S374" s="77"/>
      <c r="T374" s="85" t="s">
        <v>1289</v>
      </c>
    </row>
    <row r="375" spans="1:20" s="73" customFormat="1" x14ac:dyDescent="0.25">
      <c r="A375" s="77" t="s">
        <v>5353</v>
      </c>
      <c r="B375" s="77" t="s">
        <v>5384</v>
      </c>
      <c r="C375" s="78">
        <v>45099</v>
      </c>
      <c r="D375" s="79">
        <v>-38.68</v>
      </c>
      <c r="E375" s="79">
        <v>0</v>
      </c>
      <c r="F375" s="79">
        <v>-38.68</v>
      </c>
      <c r="G375" s="78">
        <v>45099</v>
      </c>
      <c r="H375" s="77" t="s">
        <v>5361</v>
      </c>
      <c r="I375" s="62">
        <v>1704887</v>
      </c>
      <c r="J375" s="80" t="s">
        <v>5745</v>
      </c>
      <c r="K375" s="80">
        <v>182190</v>
      </c>
      <c r="L375" s="81">
        <v>45103</v>
      </c>
      <c r="M375" s="77" t="s">
        <v>1213</v>
      </c>
      <c r="N375" s="74" t="s">
        <v>5745</v>
      </c>
      <c r="P375" s="82">
        <v>-27.39</v>
      </c>
      <c r="Q375" s="83"/>
      <c r="R375" s="84">
        <v>1.4121942314713398</v>
      </c>
      <c r="S375" s="77"/>
      <c r="T375" s="86" t="s">
        <v>5746</v>
      </c>
    </row>
    <row r="376" spans="1:20" s="73" customFormat="1" x14ac:dyDescent="0.25">
      <c r="A376" s="77" t="s">
        <v>5353</v>
      </c>
      <c r="B376" s="77" t="s">
        <v>5385</v>
      </c>
      <c r="C376" s="78">
        <v>45099</v>
      </c>
      <c r="D376" s="79">
        <v>-38.659999999999997</v>
      </c>
      <c r="E376" s="79">
        <v>-10.51</v>
      </c>
      <c r="F376" s="79">
        <v>-28.15</v>
      </c>
      <c r="G376" s="78">
        <v>45099</v>
      </c>
      <c r="H376" s="77" t="s">
        <v>5362</v>
      </c>
      <c r="I376" s="80">
        <v>1540781</v>
      </c>
      <c r="J376" s="80" t="s">
        <v>1308</v>
      </c>
      <c r="K376" s="80">
        <v>182190</v>
      </c>
      <c r="L376" s="81">
        <v>45103</v>
      </c>
      <c r="M376" s="77" t="s">
        <v>1213</v>
      </c>
      <c r="N376" s="73" t="s">
        <v>1298</v>
      </c>
      <c r="P376" s="82">
        <v>-28.15</v>
      </c>
      <c r="Q376" s="83"/>
      <c r="R376" s="84">
        <v>1</v>
      </c>
      <c r="S376" s="77"/>
      <c r="T376" s="85" t="s">
        <v>1289</v>
      </c>
    </row>
    <row r="377" spans="1:20" s="73" customFormat="1" x14ac:dyDescent="0.25">
      <c r="A377" s="77" t="s">
        <v>5353</v>
      </c>
      <c r="B377" s="77" t="s">
        <v>5385</v>
      </c>
      <c r="C377" s="78">
        <v>45099</v>
      </c>
      <c r="D377" s="79">
        <v>-38.659999999999997</v>
      </c>
      <c r="E377" s="79">
        <v>-10.51</v>
      </c>
      <c r="F377" s="79">
        <v>-28.15</v>
      </c>
      <c r="G377" s="78">
        <v>45099</v>
      </c>
      <c r="H377" s="77" t="s">
        <v>5362</v>
      </c>
      <c r="I377" s="80">
        <v>1593357</v>
      </c>
      <c r="J377" s="80" t="s">
        <v>1302</v>
      </c>
      <c r="K377" s="80">
        <v>182190</v>
      </c>
      <c r="L377" s="81">
        <v>45103</v>
      </c>
      <c r="M377" s="77" t="s">
        <v>1213</v>
      </c>
      <c r="N377" s="73" t="s">
        <v>1298</v>
      </c>
      <c r="P377" s="82">
        <v>-28.15</v>
      </c>
      <c r="Q377" s="83"/>
      <c r="R377" s="84">
        <v>1</v>
      </c>
      <c r="S377" s="77"/>
      <c r="T377" s="85" t="s">
        <v>1289</v>
      </c>
    </row>
    <row r="378" spans="1:20" s="73" customFormat="1" x14ac:dyDescent="0.25">
      <c r="A378" s="77" t="s">
        <v>5353</v>
      </c>
      <c r="B378" s="77" t="s">
        <v>5386</v>
      </c>
      <c r="C378" s="78">
        <v>45099</v>
      </c>
      <c r="D378" s="79">
        <v>-77.319999999999993</v>
      </c>
      <c r="E378" s="79">
        <v>-21.02</v>
      </c>
      <c r="F378" s="79">
        <v>-56.3</v>
      </c>
      <c r="G378" s="78">
        <v>45099</v>
      </c>
      <c r="H378" s="77" t="s">
        <v>5363</v>
      </c>
      <c r="I378" s="80">
        <v>1540783</v>
      </c>
      <c r="J378" s="80" t="s">
        <v>1317</v>
      </c>
      <c r="K378" s="80">
        <v>182190</v>
      </c>
      <c r="L378" s="81">
        <v>45103</v>
      </c>
      <c r="M378" s="77" t="s">
        <v>1213</v>
      </c>
      <c r="N378" s="73" t="s">
        <v>1298</v>
      </c>
      <c r="P378" s="82">
        <v>-28.15</v>
      </c>
      <c r="Q378" s="83"/>
      <c r="R378" s="84">
        <v>2</v>
      </c>
      <c r="S378" s="77"/>
      <c r="T378" s="85" t="s">
        <v>1289</v>
      </c>
    </row>
    <row r="379" spans="1:20" s="73" customFormat="1" x14ac:dyDescent="0.25">
      <c r="A379" s="77" t="s">
        <v>5353</v>
      </c>
      <c r="B379" s="77" t="s">
        <v>5386</v>
      </c>
      <c r="C379" s="78">
        <v>45099</v>
      </c>
      <c r="D379" s="79">
        <v>-256.2</v>
      </c>
      <c r="E379" s="79">
        <v>-66.599999999999994</v>
      </c>
      <c r="F379" s="79">
        <v>-189.6</v>
      </c>
      <c r="G379" s="78">
        <v>45099</v>
      </c>
      <c r="H379" s="77" t="s">
        <v>5363</v>
      </c>
      <c r="I379" s="80">
        <v>1540785</v>
      </c>
      <c r="J379" s="80" t="s">
        <v>1328</v>
      </c>
      <c r="K379" s="80">
        <v>182190</v>
      </c>
      <c r="L379" s="81">
        <v>45103</v>
      </c>
      <c r="M379" s="77" t="s">
        <v>1213</v>
      </c>
      <c r="N379" s="73" t="s">
        <v>1298</v>
      </c>
      <c r="P379" s="82">
        <v>-31.6</v>
      </c>
      <c r="Q379" s="83"/>
      <c r="R379" s="84">
        <v>5.9999999999999991</v>
      </c>
      <c r="S379" s="77"/>
      <c r="T379" s="85" t="s">
        <v>1289</v>
      </c>
    </row>
    <row r="380" spans="1:20" s="73" customFormat="1" x14ac:dyDescent="0.25">
      <c r="A380" s="77" t="s">
        <v>5387</v>
      </c>
      <c r="B380" s="77" t="s">
        <v>5410</v>
      </c>
      <c r="C380" s="78">
        <v>45103</v>
      </c>
      <c r="D380" s="79">
        <v>-70.62</v>
      </c>
      <c r="E380" s="79">
        <v>0</v>
      </c>
      <c r="F380" s="79">
        <v>-70.62</v>
      </c>
      <c r="G380" s="78">
        <v>45103</v>
      </c>
      <c r="H380" s="77" t="s">
        <v>5388</v>
      </c>
      <c r="I380" s="80">
        <v>1585900</v>
      </c>
      <c r="J380" s="80" t="s">
        <v>1320</v>
      </c>
      <c r="K380" s="80">
        <v>182430</v>
      </c>
      <c r="L380" s="81">
        <v>45105</v>
      </c>
      <c r="M380" s="77" t="s">
        <v>1213</v>
      </c>
      <c r="N380" s="73" t="s">
        <v>1291</v>
      </c>
      <c r="P380" s="82">
        <v>-70.62</v>
      </c>
      <c r="Q380" s="83"/>
      <c r="R380" s="84">
        <v>1</v>
      </c>
      <c r="S380" s="77"/>
      <c r="T380" s="85" t="s">
        <v>1289</v>
      </c>
    </row>
    <row r="381" spans="1:20" s="73" customFormat="1" x14ac:dyDescent="0.25">
      <c r="A381" s="77" t="s">
        <v>5387</v>
      </c>
      <c r="B381" s="77" t="s">
        <v>5411</v>
      </c>
      <c r="C381" s="78">
        <v>45103</v>
      </c>
      <c r="D381" s="79">
        <v>-23.62</v>
      </c>
      <c r="E381" s="79">
        <v>0</v>
      </c>
      <c r="F381" s="79">
        <v>-23.62</v>
      </c>
      <c r="G381" s="78">
        <v>45103</v>
      </c>
      <c r="H381" s="77" t="s">
        <v>5389</v>
      </c>
      <c r="I381" s="80">
        <v>1407966</v>
      </c>
      <c r="J381" s="80" t="s">
        <v>5744</v>
      </c>
      <c r="K381" s="80">
        <v>182430</v>
      </c>
      <c r="L381" s="81">
        <v>45105</v>
      </c>
      <c r="M381" s="77" t="s">
        <v>1213</v>
      </c>
      <c r="N381" s="73" t="s">
        <v>1291</v>
      </c>
      <c r="P381" s="82">
        <v>-23.62</v>
      </c>
      <c r="Q381" s="83"/>
      <c r="R381" s="84">
        <v>1</v>
      </c>
      <c r="S381" s="77"/>
      <c r="T381" s="85" t="s">
        <v>1289</v>
      </c>
    </row>
    <row r="382" spans="1:20" s="73" customFormat="1" x14ac:dyDescent="0.25">
      <c r="A382" s="77" t="s">
        <v>5387</v>
      </c>
      <c r="B382" s="77" t="s">
        <v>5412</v>
      </c>
      <c r="C382" s="78">
        <v>45103</v>
      </c>
      <c r="D382" s="79">
        <v>-70.62</v>
      </c>
      <c r="E382" s="79">
        <v>0</v>
      </c>
      <c r="F382" s="79">
        <v>-70.62</v>
      </c>
      <c r="G382" s="78">
        <v>45103</v>
      </c>
      <c r="H382" s="77" t="s">
        <v>5390</v>
      </c>
      <c r="I382" s="80">
        <v>1585799</v>
      </c>
      <c r="J382" s="80" t="s">
        <v>1292</v>
      </c>
      <c r="K382" s="80">
        <v>182430</v>
      </c>
      <c r="L382" s="81">
        <v>45105</v>
      </c>
      <c r="M382" s="77" t="s">
        <v>1213</v>
      </c>
      <c r="N382" s="73" t="s">
        <v>1291</v>
      </c>
      <c r="P382" s="82">
        <v>-70.62</v>
      </c>
      <c r="Q382" s="83"/>
      <c r="R382" s="84">
        <v>1</v>
      </c>
      <c r="S382" s="77"/>
      <c r="T382" s="85" t="s">
        <v>1289</v>
      </c>
    </row>
    <row r="383" spans="1:20" s="73" customFormat="1" x14ac:dyDescent="0.25">
      <c r="A383" s="77" t="s">
        <v>5387</v>
      </c>
      <c r="B383" s="77" t="s">
        <v>5413</v>
      </c>
      <c r="C383" s="78">
        <v>45103</v>
      </c>
      <c r="D383" s="79">
        <v>-39</v>
      </c>
      <c r="E383" s="79">
        <v>0</v>
      </c>
      <c r="F383" s="79">
        <v>-39</v>
      </c>
      <c r="G383" s="78">
        <v>45103</v>
      </c>
      <c r="H383" s="77" t="s">
        <v>5391</v>
      </c>
      <c r="I383" s="80">
        <v>1529946</v>
      </c>
      <c r="J383" s="80" t="s">
        <v>1306</v>
      </c>
      <c r="K383" s="80">
        <v>182430</v>
      </c>
      <c r="L383" s="81">
        <v>45105</v>
      </c>
      <c r="M383" s="77" t="s">
        <v>1213</v>
      </c>
      <c r="N383" s="73" t="s">
        <v>1291</v>
      </c>
      <c r="P383" s="82">
        <v>-39</v>
      </c>
      <c r="Q383" s="83"/>
      <c r="R383" s="84">
        <v>1</v>
      </c>
      <c r="S383" s="77"/>
      <c r="T383" s="85" t="s">
        <v>1289</v>
      </c>
    </row>
    <row r="384" spans="1:20" s="73" customFormat="1" x14ac:dyDescent="0.25">
      <c r="A384" s="77" t="s">
        <v>5387</v>
      </c>
      <c r="B384" s="77" t="s">
        <v>5414</v>
      </c>
      <c r="C384" s="78">
        <v>45103</v>
      </c>
      <c r="D384" s="79">
        <v>-25.55</v>
      </c>
      <c r="E384" s="79">
        <v>0</v>
      </c>
      <c r="F384" s="79">
        <v>-25.55</v>
      </c>
      <c r="G384" s="78">
        <v>45103</v>
      </c>
      <c r="H384" s="77" t="s">
        <v>5392</v>
      </c>
      <c r="I384" s="80">
        <v>1516592</v>
      </c>
      <c r="J384" s="80" t="s">
        <v>1299</v>
      </c>
      <c r="K384" s="80">
        <v>182430</v>
      </c>
      <c r="L384" s="81">
        <v>45105</v>
      </c>
      <c r="M384" s="77" t="s">
        <v>1213</v>
      </c>
      <c r="N384" s="73" t="s">
        <v>1291</v>
      </c>
      <c r="P384" s="82">
        <v>-25.55</v>
      </c>
      <c r="Q384" s="83"/>
      <c r="R384" s="84">
        <v>1</v>
      </c>
      <c r="S384" s="77"/>
      <c r="T384" s="85" t="s">
        <v>1289</v>
      </c>
    </row>
    <row r="385" spans="1:20" s="73" customFormat="1" x14ac:dyDescent="0.25">
      <c r="A385" s="77" t="s">
        <v>5387</v>
      </c>
      <c r="B385" s="77" t="s">
        <v>5415</v>
      </c>
      <c r="C385" s="78">
        <v>45103</v>
      </c>
      <c r="D385" s="79">
        <v>-70.62</v>
      </c>
      <c r="E385" s="79">
        <v>0</v>
      </c>
      <c r="F385" s="79">
        <v>-70.62</v>
      </c>
      <c r="G385" s="78">
        <v>45103</v>
      </c>
      <c r="H385" s="77" t="s">
        <v>5393</v>
      </c>
      <c r="I385" s="80">
        <v>1585798</v>
      </c>
      <c r="J385" s="80" t="s">
        <v>1319</v>
      </c>
      <c r="K385" s="80">
        <v>182430</v>
      </c>
      <c r="L385" s="81">
        <v>45105</v>
      </c>
      <c r="M385" s="77" t="s">
        <v>1213</v>
      </c>
      <c r="N385" s="73" t="s">
        <v>1291</v>
      </c>
      <c r="P385" s="82">
        <v>-70.62</v>
      </c>
      <c r="Q385" s="83"/>
      <c r="R385" s="84">
        <v>1</v>
      </c>
      <c r="S385" s="77"/>
      <c r="T385" s="85" t="s">
        <v>1289</v>
      </c>
    </row>
    <row r="386" spans="1:20" s="73" customFormat="1" x14ac:dyDescent="0.25">
      <c r="A386" s="77" t="s">
        <v>5387</v>
      </c>
      <c r="B386" s="77" t="s">
        <v>5416</v>
      </c>
      <c r="C386" s="78">
        <v>45103</v>
      </c>
      <c r="D386" s="79">
        <v>-42.07</v>
      </c>
      <c r="E386" s="79">
        <v>0</v>
      </c>
      <c r="F386" s="79">
        <v>-42.07</v>
      </c>
      <c r="G386" s="78">
        <v>45103</v>
      </c>
      <c r="H386" s="77" t="s">
        <v>5394</v>
      </c>
      <c r="I386" s="80">
        <v>1514689</v>
      </c>
      <c r="J386" s="80" t="s">
        <v>1358</v>
      </c>
      <c r="K386" s="80">
        <v>182430</v>
      </c>
      <c r="L386" s="81">
        <v>45105</v>
      </c>
      <c r="M386" s="77" t="s">
        <v>1213</v>
      </c>
      <c r="N386" s="73" t="s">
        <v>1291</v>
      </c>
      <c r="P386" s="82">
        <v>-42.07</v>
      </c>
      <c r="Q386" s="83"/>
      <c r="R386" s="84">
        <v>1</v>
      </c>
      <c r="S386" s="77"/>
      <c r="T386" s="85" t="s">
        <v>1289</v>
      </c>
    </row>
    <row r="387" spans="1:20" s="73" customFormat="1" x14ac:dyDescent="0.25">
      <c r="A387" s="77" t="s">
        <v>5387</v>
      </c>
      <c r="B387" s="77" t="s">
        <v>5417</v>
      </c>
      <c r="C387" s="78">
        <v>45103</v>
      </c>
      <c r="D387" s="79">
        <v>-77.319999999999993</v>
      </c>
      <c r="E387" s="79">
        <v>-21.02</v>
      </c>
      <c r="F387" s="79">
        <v>-56.3</v>
      </c>
      <c r="G387" s="78">
        <v>45103</v>
      </c>
      <c r="H387" s="77" t="s">
        <v>5395</v>
      </c>
      <c r="I387" s="80">
        <v>1593356</v>
      </c>
      <c r="J387" s="80" t="s">
        <v>1329</v>
      </c>
      <c r="K387" s="80">
        <v>182430</v>
      </c>
      <c r="L387" s="81">
        <v>45105</v>
      </c>
      <c r="M387" s="77" t="s">
        <v>1213</v>
      </c>
      <c r="N387" s="73" t="s">
        <v>1298</v>
      </c>
      <c r="P387" s="82">
        <v>-28.15</v>
      </c>
      <c r="Q387" s="83"/>
      <c r="R387" s="84">
        <v>2</v>
      </c>
      <c r="S387" s="77"/>
      <c r="T387" s="85" t="s">
        <v>1289</v>
      </c>
    </row>
    <row r="388" spans="1:20" s="73" customFormat="1" x14ac:dyDescent="0.25">
      <c r="A388" s="77" t="s">
        <v>5387</v>
      </c>
      <c r="B388" s="77" t="s">
        <v>5417</v>
      </c>
      <c r="C388" s="78">
        <v>45103</v>
      </c>
      <c r="D388" s="79">
        <v>-194.44</v>
      </c>
      <c r="E388" s="79">
        <v>-22.74</v>
      </c>
      <c r="F388" s="79">
        <v>-171.7</v>
      </c>
      <c r="G388" s="78">
        <v>45103</v>
      </c>
      <c r="H388" s="77" t="s">
        <v>5395</v>
      </c>
      <c r="I388" s="80">
        <v>1662422</v>
      </c>
      <c r="J388" s="80" t="s">
        <v>1327</v>
      </c>
      <c r="K388" s="80">
        <v>182430</v>
      </c>
      <c r="L388" s="81">
        <v>45105</v>
      </c>
      <c r="M388" s="77" t="s">
        <v>1213</v>
      </c>
      <c r="N388" s="73" t="s">
        <v>1301</v>
      </c>
      <c r="P388" s="82">
        <v>-85.85</v>
      </c>
      <c r="Q388" s="83"/>
      <c r="R388" s="84">
        <v>2</v>
      </c>
      <c r="S388" s="77"/>
      <c r="T388" s="85" t="s">
        <v>1289</v>
      </c>
    </row>
    <row r="389" spans="1:20" s="73" customFormat="1" x14ac:dyDescent="0.25">
      <c r="A389" s="77" t="s">
        <v>5387</v>
      </c>
      <c r="B389" s="77" t="s">
        <v>5418</v>
      </c>
      <c r="C389" s="78">
        <v>45103</v>
      </c>
      <c r="D389" s="79">
        <v>-116.01</v>
      </c>
      <c r="E389" s="79">
        <v>0</v>
      </c>
      <c r="F389" s="79">
        <v>-116.01</v>
      </c>
      <c r="G389" s="78">
        <v>45103</v>
      </c>
      <c r="H389" s="77" t="s">
        <v>5396</v>
      </c>
      <c r="I389" s="62">
        <v>1704887</v>
      </c>
      <c r="J389" s="80" t="s">
        <v>5745</v>
      </c>
      <c r="K389" s="80">
        <v>182430</v>
      </c>
      <c r="L389" s="81">
        <v>45105</v>
      </c>
      <c r="M389" s="77" t="s">
        <v>1213</v>
      </c>
      <c r="N389" s="74" t="s">
        <v>5745</v>
      </c>
      <c r="P389" s="82">
        <v>-27.39</v>
      </c>
      <c r="Q389" s="83"/>
      <c r="R389" s="84">
        <v>4.2354874041621029</v>
      </c>
      <c r="S389" s="77"/>
      <c r="T389" s="86" t="s">
        <v>5746</v>
      </c>
    </row>
    <row r="390" spans="1:20" s="73" customFormat="1" x14ac:dyDescent="0.25">
      <c r="A390" s="77" t="s">
        <v>5397</v>
      </c>
      <c r="B390" s="77" t="s">
        <v>5419</v>
      </c>
      <c r="C390" s="78">
        <v>45104</v>
      </c>
      <c r="D390" s="79">
        <v>-44.18</v>
      </c>
      <c r="E390" s="79">
        <v>-21.68</v>
      </c>
      <c r="F390" s="79">
        <v>-22.5</v>
      </c>
      <c r="G390" s="78">
        <v>45104</v>
      </c>
      <c r="H390" s="77" t="s">
        <v>5398</v>
      </c>
      <c r="I390" s="80">
        <v>1663075</v>
      </c>
      <c r="J390" s="80" t="s">
        <v>5741</v>
      </c>
      <c r="K390" s="80">
        <v>182435</v>
      </c>
      <c r="L390" s="81">
        <v>45106</v>
      </c>
      <c r="M390" s="77" t="s">
        <v>1213</v>
      </c>
      <c r="N390" s="73" t="s">
        <v>1311</v>
      </c>
      <c r="P390" s="82">
        <v>-22.5</v>
      </c>
      <c r="Q390" s="83"/>
      <c r="R390" s="84">
        <v>1</v>
      </c>
      <c r="S390" s="77"/>
      <c r="T390" s="85" t="s">
        <v>1289</v>
      </c>
    </row>
    <row r="391" spans="1:20" s="73" customFormat="1" x14ac:dyDescent="0.25">
      <c r="A391" s="77" t="s">
        <v>5397</v>
      </c>
      <c r="B391" s="77" t="s">
        <v>5420</v>
      </c>
      <c r="C391" s="78">
        <v>45104</v>
      </c>
      <c r="D391" s="79">
        <v>-137.26</v>
      </c>
      <c r="E391" s="79">
        <v>0</v>
      </c>
      <c r="F391" s="79">
        <v>-137.26</v>
      </c>
      <c r="G391" s="78">
        <v>45104</v>
      </c>
      <c r="H391" s="77" t="s">
        <v>5399</v>
      </c>
      <c r="I391" s="80">
        <v>1529951</v>
      </c>
      <c r="J391" s="80" t="s">
        <v>1326</v>
      </c>
      <c r="K391" s="80">
        <v>182437</v>
      </c>
      <c r="L391" s="81">
        <v>45106</v>
      </c>
      <c r="M391" s="77" t="s">
        <v>1213</v>
      </c>
      <c r="N391" s="73" t="s">
        <v>1291</v>
      </c>
      <c r="P391" s="82">
        <v>-68.63</v>
      </c>
      <c r="Q391" s="83"/>
      <c r="R391" s="84">
        <v>2</v>
      </c>
      <c r="S391" s="77"/>
      <c r="T391" s="85" t="s">
        <v>1289</v>
      </c>
    </row>
    <row r="392" spans="1:20" s="73" customFormat="1" x14ac:dyDescent="0.25">
      <c r="A392" s="77" t="s">
        <v>5397</v>
      </c>
      <c r="B392" s="77" t="s">
        <v>5421</v>
      </c>
      <c r="C392" s="78">
        <v>45104</v>
      </c>
      <c r="D392" s="79">
        <v>-64.47</v>
      </c>
      <c r="E392" s="79">
        <v>0</v>
      </c>
      <c r="F392" s="79">
        <v>-64.47</v>
      </c>
      <c r="G392" s="78">
        <v>45104</v>
      </c>
      <c r="H392" s="77" t="s">
        <v>5400</v>
      </c>
      <c r="I392" s="80">
        <v>1585673</v>
      </c>
      <c r="J392" s="80" t="s">
        <v>1349</v>
      </c>
      <c r="K392" s="80">
        <v>182437</v>
      </c>
      <c r="L392" s="81">
        <v>45106</v>
      </c>
      <c r="M392" s="77" t="s">
        <v>1213</v>
      </c>
      <c r="N392" s="73" t="s">
        <v>1291</v>
      </c>
      <c r="P392" s="82">
        <v>-64.47</v>
      </c>
      <c r="Q392" s="83"/>
      <c r="R392" s="84">
        <v>1</v>
      </c>
      <c r="S392" s="77"/>
      <c r="T392" s="85" t="s">
        <v>1289</v>
      </c>
    </row>
    <row r="393" spans="1:20" s="73" customFormat="1" x14ac:dyDescent="0.25">
      <c r="A393" s="77" t="s">
        <v>5397</v>
      </c>
      <c r="B393" s="77" t="s">
        <v>5422</v>
      </c>
      <c r="C393" s="78">
        <v>45104</v>
      </c>
      <c r="D393" s="79">
        <v>-64.47</v>
      </c>
      <c r="E393" s="79">
        <v>0</v>
      </c>
      <c r="F393" s="79">
        <v>-64.47</v>
      </c>
      <c r="G393" s="78">
        <v>45104</v>
      </c>
      <c r="H393" s="77" t="s">
        <v>5401</v>
      </c>
      <c r="I393" s="80">
        <v>1585673</v>
      </c>
      <c r="J393" s="80" t="s">
        <v>1349</v>
      </c>
      <c r="K393" s="80">
        <v>182437</v>
      </c>
      <c r="L393" s="81">
        <v>45106</v>
      </c>
      <c r="M393" s="77" t="s">
        <v>1213</v>
      </c>
      <c r="N393" s="73" t="s">
        <v>1291</v>
      </c>
      <c r="P393" s="82">
        <v>-64.47</v>
      </c>
      <c r="Q393" s="83"/>
      <c r="R393" s="84">
        <v>1</v>
      </c>
      <c r="S393" s="77"/>
      <c r="T393" s="85" t="s">
        <v>1289</v>
      </c>
    </row>
    <row r="394" spans="1:20" s="73" customFormat="1" x14ac:dyDescent="0.25">
      <c r="A394" s="77" t="s">
        <v>5397</v>
      </c>
      <c r="B394" s="77" t="s">
        <v>5422</v>
      </c>
      <c r="C394" s="78">
        <v>45104</v>
      </c>
      <c r="D394" s="79">
        <v>-70.62</v>
      </c>
      <c r="E394" s="79"/>
      <c r="F394" s="79">
        <v>-70.62</v>
      </c>
      <c r="G394" s="78">
        <v>45104</v>
      </c>
      <c r="H394" s="77" t="s">
        <v>5401</v>
      </c>
      <c r="I394" s="80">
        <v>1585798</v>
      </c>
      <c r="J394" s="80" t="s">
        <v>1319</v>
      </c>
      <c r="K394" s="80">
        <v>182437</v>
      </c>
      <c r="L394" s="81">
        <v>45106</v>
      </c>
      <c r="M394" s="77" t="s">
        <v>1213</v>
      </c>
      <c r="N394" s="73" t="s">
        <v>1291</v>
      </c>
      <c r="P394" s="82">
        <v>-70.62</v>
      </c>
      <c r="Q394" s="83"/>
      <c r="R394" s="84">
        <v>1</v>
      </c>
      <c r="S394" s="77"/>
      <c r="T394" s="85" t="s">
        <v>1289</v>
      </c>
    </row>
    <row r="395" spans="1:20" s="73" customFormat="1" x14ac:dyDescent="0.25">
      <c r="A395" s="77" t="s">
        <v>5397</v>
      </c>
      <c r="B395" s="77" t="s">
        <v>5423</v>
      </c>
      <c r="C395" s="78">
        <v>45104</v>
      </c>
      <c r="D395" s="79">
        <v>-42.07</v>
      </c>
      <c r="E395" s="79">
        <v>0</v>
      </c>
      <c r="F395" s="79">
        <v>-42.07</v>
      </c>
      <c r="G395" s="78">
        <v>45104</v>
      </c>
      <c r="H395" s="77" t="s">
        <v>5402</v>
      </c>
      <c r="I395" s="80">
        <v>1514691</v>
      </c>
      <c r="J395" s="80" t="s">
        <v>1293</v>
      </c>
      <c r="K395" s="80">
        <v>182437</v>
      </c>
      <c r="L395" s="81">
        <v>45106</v>
      </c>
      <c r="M395" s="77" t="s">
        <v>1213</v>
      </c>
      <c r="N395" s="73" t="s">
        <v>1291</v>
      </c>
      <c r="P395" s="82">
        <v>-42.07</v>
      </c>
      <c r="Q395" s="83"/>
      <c r="R395" s="84">
        <v>1</v>
      </c>
      <c r="S395" s="77"/>
      <c r="T395" s="85" t="s">
        <v>1289</v>
      </c>
    </row>
    <row r="396" spans="1:20" s="73" customFormat="1" x14ac:dyDescent="0.25">
      <c r="A396" s="77" t="s">
        <v>5397</v>
      </c>
      <c r="B396" s="77" t="s">
        <v>5424</v>
      </c>
      <c r="C396" s="78">
        <v>45104</v>
      </c>
      <c r="D396" s="79">
        <v>-22.78</v>
      </c>
      <c r="E396" s="79">
        <v>0</v>
      </c>
      <c r="F396" s="79">
        <v>-22.78</v>
      </c>
      <c r="G396" s="78">
        <v>45104</v>
      </c>
      <c r="H396" s="77" t="s">
        <v>5403</v>
      </c>
      <c r="I396" s="80">
        <v>1529939</v>
      </c>
      <c r="J396" s="80" t="s">
        <v>1339</v>
      </c>
      <c r="K396" s="80">
        <v>182437</v>
      </c>
      <c r="L396" s="81">
        <v>45106</v>
      </c>
      <c r="M396" s="77" t="s">
        <v>1213</v>
      </c>
      <c r="N396" s="73" t="s">
        <v>1291</v>
      </c>
      <c r="P396" s="82">
        <v>-22.78</v>
      </c>
      <c r="Q396" s="83"/>
      <c r="R396" s="84">
        <v>1</v>
      </c>
      <c r="S396" s="77"/>
      <c r="T396" s="85" t="s">
        <v>1289</v>
      </c>
    </row>
    <row r="397" spans="1:20" s="73" customFormat="1" x14ac:dyDescent="0.25">
      <c r="A397" s="77" t="s">
        <v>5397</v>
      </c>
      <c r="B397" s="77" t="s">
        <v>5425</v>
      </c>
      <c r="C397" s="78">
        <v>45104</v>
      </c>
      <c r="D397" s="79">
        <v>-85.4</v>
      </c>
      <c r="E397" s="79">
        <v>-22.2</v>
      </c>
      <c r="F397" s="79">
        <v>-63.2</v>
      </c>
      <c r="G397" s="78">
        <v>45104</v>
      </c>
      <c r="H397" s="77" t="s">
        <v>5404</v>
      </c>
      <c r="I397" s="80">
        <v>1540785</v>
      </c>
      <c r="J397" s="80" t="s">
        <v>1328</v>
      </c>
      <c r="K397" s="80">
        <v>182437</v>
      </c>
      <c r="L397" s="81">
        <v>45106</v>
      </c>
      <c r="M397" s="77" t="s">
        <v>1213</v>
      </c>
      <c r="N397" s="73" t="s">
        <v>1298</v>
      </c>
      <c r="P397" s="82">
        <v>-31.6</v>
      </c>
      <c r="Q397" s="83"/>
      <c r="R397" s="84">
        <v>2</v>
      </c>
      <c r="S397" s="77"/>
      <c r="T397" s="85" t="s">
        <v>1289</v>
      </c>
    </row>
    <row r="398" spans="1:20" s="73" customFormat="1" x14ac:dyDescent="0.25">
      <c r="A398" s="77" t="s">
        <v>5397</v>
      </c>
      <c r="B398" s="77" t="s">
        <v>5426</v>
      </c>
      <c r="C398" s="78">
        <v>45104</v>
      </c>
      <c r="D398" s="79">
        <v>-97.22</v>
      </c>
      <c r="E398" s="79">
        <v>-11.37</v>
      </c>
      <c r="F398" s="79">
        <v>-85.85</v>
      </c>
      <c r="G398" s="78">
        <v>45104</v>
      </c>
      <c r="H398" s="77" t="s">
        <v>5405</v>
      </c>
      <c r="I398" s="80">
        <v>1662422</v>
      </c>
      <c r="J398" s="80" t="s">
        <v>1327</v>
      </c>
      <c r="K398" s="80">
        <v>182437</v>
      </c>
      <c r="L398" s="81">
        <v>45106</v>
      </c>
      <c r="M398" s="77" t="s">
        <v>1213</v>
      </c>
      <c r="N398" s="73" t="s">
        <v>1301</v>
      </c>
      <c r="P398" s="82">
        <v>-85.85</v>
      </c>
      <c r="Q398" s="83"/>
      <c r="R398" s="84">
        <v>1</v>
      </c>
      <c r="S398" s="77"/>
      <c r="T398" s="85" t="s">
        <v>1289</v>
      </c>
    </row>
    <row r="399" spans="1:20" s="73" customFormat="1" x14ac:dyDescent="0.25">
      <c r="A399" s="77" t="s">
        <v>5397</v>
      </c>
      <c r="B399" s="77" t="s">
        <v>5427</v>
      </c>
      <c r="C399" s="78">
        <v>45104</v>
      </c>
      <c r="D399" s="79">
        <v>-97.22</v>
      </c>
      <c r="E399" s="79">
        <v>-11.37</v>
      </c>
      <c r="F399" s="79">
        <v>-85.85</v>
      </c>
      <c r="G399" s="78">
        <v>45104</v>
      </c>
      <c r="H399" s="77" t="s">
        <v>5406</v>
      </c>
      <c r="I399" s="80">
        <v>1662422</v>
      </c>
      <c r="J399" s="80" t="s">
        <v>1327</v>
      </c>
      <c r="K399" s="80">
        <v>182437</v>
      </c>
      <c r="L399" s="81">
        <v>45106</v>
      </c>
      <c r="M399" s="77" t="s">
        <v>1213</v>
      </c>
      <c r="N399" s="73" t="s">
        <v>1301</v>
      </c>
      <c r="P399" s="82">
        <v>-85.85</v>
      </c>
      <c r="Q399" s="83"/>
      <c r="R399" s="84">
        <v>1</v>
      </c>
      <c r="S399" s="77"/>
      <c r="T399" s="85" t="s">
        <v>1289</v>
      </c>
    </row>
    <row r="400" spans="1:20" s="73" customFormat="1" x14ac:dyDescent="0.25">
      <c r="A400" s="77" t="s">
        <v>5397</v>
      </c>
      <c r="B400" s="77" t="s">
        <v>5428</v>
      </c>
      <c r="C400" s="78">
        <v>45104</v>
      </c>
      <c r="D400" s="79">
        <v>-39</v>
      </c>
      <c r="E400" s="79">
        <v>0</v>
      </c>
      <c r="F400" s="79">
        <v>-39</v>
      </c>
      <c r="G400" s="78">
        <v>45104</v>
      </c>
      <c r="H400" s="77" t="s">
        <v>5407</v>
      </c>
      <c r="I400" s="80">
        <v>1529946</v>
      </c>
      <c r="J400" s="80" t="s">
        <v>1306</v>
      </c>
      <c r="K400" s="80">
        <v>182437</v>
      </c>
      <c r="L400" s="81">
        <v>45106</v>
      </c>
      <c r="M400" s="77" t="s">
        <v>1213</v>
      </c>
      <c r="N400" s="73" t="s">
        <v>1291</v>
      </c>
      <c r="P400" s="82">
        <v>-39</v>
      </c>
      <c r="Q400" s="83"/>
      <c r="R400" s="84">
        <v>1</v>
      </c>
      <c r="S400" s="77"/>
      <c r="T400" s="85" t="s">
        <v>1289</v>
      </c>
    </row>
    <row r="401" spans="1:20" s="73" customFormat="1" x14ac:dyDescent="0.25">
      <c r="A401" s="77" t="s">
        <v>5397</v>
      </c>
      <c r="B401" s="77" t="s">
        <v>5429</v>
      </c>
      <c r="C401" s="78">
        <v>45104</v>
      </c>
      <c r="D401" s="79">
        <v>-22.78</v>
      </c>
      <c r="E401" s="79">
        <v>0</v>
      </c>
      <c r="F401" s="79">
        <v>-22.78</v>
      </c>
      <c r="G401" s="78">
        <v>45104</v>
      </c>
      <c r="H401" s="77" t="s">
        <v>5408</v>
      </c>
      <c r="I401" s="80">
        <v>1529939</v>
      </c>
      <c r="J401" s="80" t="s">
        <v>1339</v>
      </c>
      <c r="K401" s="80">
        <v>182437</v>
      </c>
      <c r="L401" s="81">
        <v>45106</v>
      </c>
      <c r="M401" s="77" t="s">
        <v>1213</v>
      </c>
      <c r="N401" s="73" t="s">
        <v>1291</v>
      </c>
      <c r="P401" s="82">
        <v>-22.78</v>
      </c>
      <c r="Q401" s="83"/>
      <c r="R401" s="84">
        <v>1</v>
      </c>
      <c r="S401" s="77"/>
      <c r="T401" s="85" t="s">
        <v>1289</v>
      </c>
    </row>
    <row r="402" spans="1:20" s="73" customFormat="1" x14ac:dyDescent="0.25">
      <c r="A402" s="77" t="s">
        <v>5397</v>
      </c>
      <c r="B402" s="77" t="s">
        <v>5429</v>
      </c>
      <c r="C402" s="78">
        <v>45104</v>
      </c>
      <c r="D402" s="79">
        <v>-22.78</v>
      </c>
      <c r="E402" s="79"/>
      <c r="F402" s="79">
        <v>-22.78</v>
      </c>
      <c r="G402" s="78">
        <v>45104</v>
      </c>
      <c r="H402" s="77" t="s">
        <v>5408</v>
      </c>
      <c r="I402" s="80">
        <v>1529944</v>
      </c>
      <c r="J402" s="80" t="s">
        <v>1330</v>
      </c>
      <c r="K402" s="80">
        <v>182437</v>
      </c>
      <c r="L402" s="81">
        <v>45106</v>
      </c>
      <c r="M402" s="77" t="s">
        <v>1213</v>
      </c>
      <c r="N402" s="73" t="s">
        <v>1291</v>
      </c>
      <c r="P402" s="82">
        <v>-22.78</v>
      </c>
      <c r="Q402" s="83"/>
      <c r="R402" s="84">
        <v>1</v>
      </c>
      <c r="S402" s="77"/>
      <c r="T402" s="85" t="s">
        <v>1289</v>
      </c>
    </row>
    <row r="403" spans="1:20" s="73" customFormat="1" x14ac:dyDescent="0.25">
      <c r="A403" s="77" t="s">
        <v>5397</v>
      </c>
      <c r="B403" s="77" t="s">
        <v>5429</v>
      </c>
      <c r="C403" s="78">
        <v>45104</v>
      </c>
      <c r="D403" s="79">
        <v>-39</v>
      </c>
      <c r="E403" s="79"/>
      <c r="F403" s="79">
        <v>-39</v>
      </c>
      <c r="G403" s="78">
        <v>45104</v>
      </c>
      <c r="H403" s="77" t="s">
        <v>5408</v>
      </c>
      <c r="I403" s="80">
        <v>1529946</v>
      </c>
      <c r="J403" s="80" t="s">
        <v>1306</v>
      </c>
      <c r="K403" s="80">
        <v>182437</v>
      </c>
      <c r="L403" s="81">
        <v>45106</v>
      </c>
      <c r="M403" s="77" t="s">
        <v>1213</v>
      </c>
      <c r="N403" s="73" t="s">
        <v>1291</v>
      </c>
      <c r="P403" s="82">
        <v>-39</v>
      </c>
      <c r="Q403" s="83"/>
      <c r="R403" s="84">
        <v>1</v>
      </c>
      <c r="S403" s="77"/>
      <c r="T403" s="85" t="s">
        <v>1289</v>
      </c>
    </row>
    <row r="404" spans="1:20" s="73" customFormat="1" x14ac:dyDescent="0.25">
      <c r="A404" s="77" t="s">
        <v>5397</v>
      </c>
      <c r="B404" s="77" t="s">
        <v>5430</v>
      </c>
      <c r="C404" s="78">
        <v>45104</v>
      </c>
      <c r="D404" s="79">
        <v>-85.4</v>
      </c>
      <c r="E404" s="79">
        <v>-22.2</v>
      </c>
      <c r="F404" s="79">
        <v>-63.2</v>
      </c>
      <c r="G404" s="78">
        <v>45104</v>
      </c>
      <c r="H404" s="77" t="s">
        <v>5409</v>
      </c>
      <c r="I404" s="80">
        <v>1593359</v>
      </c>
      <c r="J404" s="80" t="s">
        <v>1316</v>
      </c>
      <c r="K404" s="80">
        <v>182437</v>
      </c>
      <c r="L404" s="81">
        <v>45106</v>
      </c>
      <c r="M404" s="77" t="s">
        <v>1213</v>
      </c>
      <c r="N404" s="73" t="s">
        <v>1298</v>
      </c>
      <c r="P404" s="82">
        <v>-31.6</v>
      </c>
      <c r="Q404" s="83"/>
      <c r="R404" s="84">
        <v>2</v>
      </c>
      <c r="S404" s="77"/>
      <c r="T404" s="85" t="s">
        <v>1289</v>
      </c>
    </row>
    <row r="405" spans="1:20" s="73" customFormat="1" x14ac:dyDescent="0.25">
      <c r="A405" s="77" t="s">
        <v>5397</v>
      </c>
      <c r="B405" s="77" t="s">
        <v>5430</v>
      </c>
      <c r="C405" s="78">
        <v>45104</v>
      </c>
      <c r="D405" s="79">
        <v>-97.22</v>
      </c>
      <c r="E405" s="79">
        <v>-11.37</v>
      </c>
      <c r="F405" s="79">
        <v>-85.85</v>
      </c>
      <c r="G405" s="78">
        <v>45104</v>
      </c>
      <c r="H405" s="77" t="s">
        <v>5409</v>
      </c>
      <c r="I405" s="80">
        <v>1662421</v>
      </c>
      <c r="J405" s="80" t="s">
        <v>1300</v>
      </c>
      <c r="K405" s="80">
        <v>182437</v>
      </c>
      <c r="L405" s="81">
        <v>45106</v>
      </c>
      <c r="M405" s="77" t="s">
        <v>1213</v>
      </c>
      <c r="N405" s="73" t="s">
        <v>1301</v>
      </c>
      <c r="P405" s="82">
        <v>-85.85</v>
      </c>
      <c r="Q405" s="83"/>
      <c r="R405" s="84">
        <v>1</v>
      </c>
      <c r="S405" s="77"/>
      <c r="T405" s="85" t="s">
        <v>1289</v>
      </c>
    </row>
    <row r="406" spans="1:20" s="73" customFormat="1" x14ac:dyDescent="0.25">
      <c r="A406" s="77" t="s">
        <v>5397</v>
      </c>
      <c r="B406" s="77" t="s">
        <v>5430</v>
      </c>
      <c r="C406" s="78">
        <v>45104</v>
      </c>
      <c r="D406" s="79">
        <v>-97.22</v>
      </c>
      <c r="E406" s="79">
        <v>-11.37</v>
      </c>
      <c r="F406" s="79">
        <v>-85.85</v>
      </c>
      <c r="G406" s="78">
        <v>45104</v>
      </c>
      <c r="H406" s="77" t="s">
        <v>5409</v>
      </c>
      <c r="I406" s="80">
        <v>1662422</v>
      </c>
      <c r="J406" s="80" t="s">
        <v>1327</v>
      </c>
      <c r="K406" s="80">
        <v>182437</v>
      </c>
      <c r="L406" s="81">
        <v>45106</v>
      </c>
      <c r="M406" s="77" t="s">
        <v>1213</v>
      </c>
      <c r="N406" s="73" t="s">
        <v>1301</v>
      </c>
      <c r="P406" s="82">
        <v>-85.85</v>
      </c>
      <c r="Q406" s="83"/>
      <c r="R406" s="84">
        <v>1</v>
      </c>
      <c r="S406" s="77"/>
      <c r="T406" s="85" t="s">
        <v>1289</v>
      </c>
    </row>
    <row r="407" spans="1:20" s="73" customFormat="1" x14ac:dyDescent="0.25">
      <c r="A407" s="77" t="s">
        <v>5431</v>
      </c>
      <c r="B407" s="77" t="s">
        <v>5443</v>
      </c>
      <c r="C407" s="78">
        <v>45105</v>
      </c>
      <c r="D407" s="79">
        <v>-141.24</v>
      </c>
      <c r="E407" s="79">
        <v>0</v>
      </c>
      <c r="F407" s="79">
        <v>-141.24</v>
      </c>
      <c r="G407" s="78">
        <v>45105</v>
      </c>
      <c r="H407" s="77" t="s">
        <v>5432</v>
      </c>
      <c r="I407" s="80">
        <v>1585901</v>
      </c>
      <c r="J407" s="80" t="s">
        <v>1347</v>
      </c>
      <c r="K407" s="80">
        <v>182523</v>
      </c>
      <c r="L407" s="81">
        <v>45107</v>
      </c>
      <c r="M407" s="77" t="s">
        <v>1213</v>
      </c>
      <c r="N407" s="73" t="s">
        <v>1291</v>
      </c>
      <c r="P407" s="82">
        <v>-70.62</v>
      </c>
      <c r="Q407" s="83"/>
      <c r="R407" s="84">
        <v>2</v>
      </c>
      <c r="S407" s="77"/>
      <c r="T407" s="85" t="s">
        <v>1289</v>
      </c>
    </row>
    <row r="408" spans="1:20" s="73" customFormat="1" x14ac:dyDescent="0.25">
      <c r="A408" s="77" t="s">
        <v>5431</v>
      </c>
      <c r="B408" s="77" t="s">
        <v>5444</v>
      </c>
      <c r="C408" s="78">
        <v>45105</v>
      </c>
      <c r="D408" s="79">
        <v>-78</v>
      </c>
      <c r="E408" s="79">
        <v>0</v>
      </c>
      <c r="F408" s="79">
        <v>-78</v>
      </c>
      <c r="G408" s="78">
        <v>45105</v>
      </c>
      <c r="H408" s="77" t="s">
        <v>5433</v>
      </c>
      <c r="I408" s="80">
        <v>1529946</v>
      </c>
      <c r="J408" s="80" t="s">
        <v>1306</v>
      </c>
      <c r="K408" s="80">
        <v>182523</v>
      </c>
      <c r="L408" s="81">
        <v>45107</v>
      </c>
      <c r="M408" s="77" t="s">
        <v>1213</v>
      </c>
      <c r="N408" s="73" t="s">
        <v>1291</v>
      </c>
      <c r="P408" s="82">
        <v>-39</v>
      </c>
      <c r="Q408" s="83"/>
      <c r="R408" s="84">
        <v>2</v>
      </c>
      <c r="S408" s="77"/>
      <c r="T408" s="85" t="s">
        <v>1289</v>
      </c>
    </row>
    <row r="409" spans="1:20" s="73" customFormat="1" x14ac:dyDescent="0.25">
      <c r="A409" s="77" t="s">
        <v>5431</v>
      </c>
      <c r="B409" s="77" t="s">
        <v>5445</v>
      </c>
      <c r="C409" s="78">
        <v>45105</v>
      </c>
      <c r="D409" s="79">
        <v>-78</v>
      </c>
      <c r="E409" s="79">
        <v>0</v>
      </c>
      <c r="F409" s="79">
        <v>-78</v>
      </c>
      <c r="G409" s="78">
        <v>45105</v>
      </c>
      <c r="H409" s="77" t="s">
        <v>5434</v>
      </c>
      <c r="I409" s="80">
        <v>1529946</v>
      </c>
      <c r="J409" s="80" t="s">
        <v>1306</v>
      </c>
      <c r="K409" s="80">
        <v>182523</v>
      </c>
      <c r="L409" s="81">
        <v>45107</v>
      </c>
      <c r="M409" s="77" t="s">
        <v>1213</v>
      </c>
      <c r="N409" s="73" t="s">
        <v>1291</v>
      </c>
      <c r="P409" s="82">
        <v>-39</v>
      </c>
      <c r="Q409" s="83"/>
      <c r="R409" s="84">
        <v>2</v>
      </c>
      <c r="S409" s="77"/>
      <c r="T409" s="85" t="s">
        <v>1289</v>
      </c>
    </row>
    <row r="410" spans="1:20" s="73" customFormat="1" x14ac:dyDescent="0.25">
      <c r="A410" s="77" t="s">
        <v>5431</v>
      </c>
      <c r="B410" s="77" t="s">
        <v>5446</v>
      </c>
      <c r="C410" s="78">
        <v>45105</v>
      </c>
      <c r="D410" s="79">
        <v>-42.07</v>
      </c>
      <c r="E410" s="79">
        <v>0</v>
      </c>
      <c r="F410" s="79">
        <v>-42.07</v>
      </c>
      <c r="G410" s="78">
        <v>45105</v>
      </c>
      <c r="H410" s="77" t="s">
        <v>5435</v>
      </c>
      <c r="I410" s="80">
        <v>1514688</v>
      </c>
      <c r="J410" s="80" t="s">
        <v>1304</v>
      </c>
      <c r="K410" s="80">
        <v>182523</v>
      </c>
      <c r="L410" s="81">
        <v>45107</v>
      </c>
      <c r="M410" s="77" t="s">
        <v>1213</v>
      </c>
      <c r="N410" s="73" t="s">
        <v>1291</v>
      </c>
      <c r="P410" s="82">
        <v>-42.07</v>
      </c>
      <c r="Q410" s="83"/>
      <c r="R410" s="84">
        <v>1</v>
      </c>
      <c r="S410" s="77"/>
      <c r="T410" s="85" t="s">
        <v>1289</v>
      </c>
    </row>
    <row r="411" spans="1:20" s="73" customFormat="1" x14ac:dyDescent="0.25">
      <c r="A411" s="77" t="s">
        <v>5431</v>
      </c>
      <c r="B411" s="77" t="s">
        <v>5446</v>
      </c>
      <c r="C411" s="78">
        <v>45105</v>
      </c>
      <c r="D411" s="79">
        <v>-42.07</v>
      </c>
      <c r="E411" s="79"/>
      <c r="F411" s="79">
        <v>-42.07</v>
      </c>
      <c r="G411" s="78">
        <v>45105</v>
      </c>
      <c r="H411" s="77" t="s">
        <v>5435</v>
      </c>
      <c r="I411" s="80">
        <v>1514689</v>
      </c>
      <c r="J411" s="80" t="s">
        <v>1358</v>
      </c>
      <c r="K411" s="80">
        <v>182523</v>
      </c>
      <c r="L411" s="81">
        <v>45107</v>
      </c>
      <c r="M411" s="77" t="s">
        <v>1213</v>
      </c>
      <c r="N411" s="73" t="s">
        <v>1291</v>
      </c>
      <c r="P411" s="82">
        <v>-42.07</v>
      </c>
      <c r="Q411" s="83"/>
      <c r="R411" s="84">
        <v>1</v>
      </c>
      <c r="S411" s="77"/>
      <c r="T411" s="85" t="s">
        <v>1289</v>
      </c>
    </row>
    <row r="412" spans="1:20" s="73" customFormat="1" x14ac:dyDescent="0.25">
      <c r="A412" s="77" t="s">
        <v>5431</v>
      </c>
      <c r="B412" s="77" t="s">
        <v>5447</v>
      </c>
      <c r="C412" s="78">
        <v>45105</v>
      </c>
      <c r="D412" s="79">
        <v>-25.55</v>
      </c>
      <c r="E412" s="79">
        <v>0</v>
      </c>
      <c r="F412" s="79">
        <v>-25.55</v>
      </c>
      <c r="G412" s="78">
        <v>45105</v>
      </c>
      <c r="H412" s="77" t="s">
        <v>5436</v>
      </c>
      <c r="I412" s="80">
        <v>1516594</v>
      </c>
      <c r="J412" s="80" t="s">
        <v>1313</v>
      </c>
      <c r="K412" s="80">
        <v>182523</v>
      </c>
      <c r="L412" s="81">
        <v>45107</v>
      </c>
      <c r="M412" s="77" t="s">
        <v>1213</v>
      </c>
      <c r="N412" s="73" t="s">
        <v>1291</v>
      </c>
      <c r="P412" s="82">
        <v>-25.55</v>
      </c>
      <c r="Q412" s="83"/>
      <c r="R412" s="84">
        <v>1</v>
      </c>
      <c r="S412" s="77"/>
      <c r="T412" s="85" t="s">
        <v>1289</v>
      </c>
    </row>
    <row r="413" spans="1:20" s="73" customFormat="1" x14ac:dyDescent="0.25">
      <c r="A413" s="77" t="s">
        <v>5431</v>
      </c>
      <c r="B413" s="77" t="s">
        <v>5448</v>
      </c>
      <c r="C413" s="78">
        <v>45105</v>
      </c>
      <c r="D413" s="79">
        <v>-88.35</v>
      </c>
      <c r="E413" s="79">
        <v>-11</v>
      </c>
      <c r="F413" s="79">
        <v>-77.349999999999994</v>
      </c>
      <c r="G413" s="78">
        <v>45105</v>
      </c>
      <c r="H413" s="77" t="s">
        <v>5437</v>
      </c>
      <c r="I413" s="80">
        <v>1662420</v>
      </c>
      <c r="J413" s="80" t="s">
        <v>1318</v>
      </c>
      <c r="K413" s="80">
        <v>182523</v>
      </c>
      <c r="L413" s="81">
        <v>45107</v>
      </c>
      <c r="M413" s="77" t="s">
        <v>1213</v>
      </c>
      <c r="N413" s="73" t="s">
        <v>1301</v>
      </c>
      <c r="P413" s="82">
        <v>-77.349999999999994</v>
      </c>
      <c r="Q413" s="83"/>
      <c r="R413" s="84">
        <v>1</v>
      </c>
      <c r="S413" s="77"/>
      <c r="T413" s="85" t="s">
        <v>1289</v>
      </c>
    </row>
    <row r="414" spans="1:20" s="73" customFormat="1" x14ac:dyDescent="0.25">
      <c r="A414" s="77" t="s">
        <v>5431</v>
      </c>
      <c r="B414" s="77" t="s">
        <v>5449</v>
      </c>
      <c r="C414" s="78">
        <v>45105</v>
      </c>
      <c r="D414" s="79">
        <v>-85.4</v>
      </c>
      <c r="E414" s="79">
        <v>-22.2</v>
      </c>
      <c r="F414" s="79">
        <v>-63.2</v>
      </c>
      <c r="G414" s="78">
        <v>45105</v>
      </c>
      <c r="H414" s="77" t="s">
        <v>5438</v>
      </c>
      <c r="I414" s="80">
        <v>1540784</v>
      </c>
      <c r="J414" s="80" t="s">
        <v>1297</v>
      </c>
      <c r="K414" s="80">
        <v>182523</v>
      </c>
      <c r="L414" s="81">
        <v>45107</v>
      </c>
      <c r="M414" s="77" t="s">
        <v>1213</v>
      </c>
      <c r="N414" s="73" t="s">
        <v>1298</v>
      </c>
      <c r="P414" s="82">
        <v>-31.6</v>
      </c>
      <c r="Q414" s="83"/>
      <c r="R414" s="84">
        <v>2</v>
      </c>
      <c r="S414" s="77"/>
      <c r="T414" s="85" t="s">
        <v>1289</v>
      </c>
    </row>
    <row r="415" spans="1:20" s="73" customFormat="1" x14ac:dyDescent="0.25">
      <c r="A415" s="77" t="s">
        <v>5431</v>
      </c>
      <c r="B415" s="77" t="s">
        <v>5450</v>
      </c>
      <c r="C415" s="78">
        <v>45105</v>
      </c>
      <c r="D415" s="79">
        <v>-97.22</v>
      </c>
      <c r="E415" s="79">
        <v>-11.37</v>
      </c>
      <c r="F415" s="79">
        <v>-85.85</v>
      </c>
      <c r="G415" s="78">
        <v>45105</v>
      </c>
      <c r="H415" s="77" t="s">
        <v>5439</v>
      </c>
      <c r="I415" s="80">
        <v>1662422</v>
      </c>
      <c r="J415" s="80" t="s">
        <v>1327</v>
      </c>
      <c r="K415" s="80">
        <v>182523</v>
      </c>
      <c r="L415" s="81">
        <v>45107</v>
      </c>
      <c r="M415" s="77" t="s">
        <v>1213</v>
      </c>
      <c r="N415" s="73" t="s">
        <v>1301</v>
      </c>
      <c r="P415" s="82">
        <v>-85.85</v>
      </c>
      <c r="Q415" s="83"/>
      <c r="R415" s="84">
        <v>1</v>
      </c>
      <c r="S415" s="77"/>
      <c r="T415" s="85" t="s">
        <v>1289</v>
      </c>
    </row>
    <row r="416" spans="1:20" s="73" customFormat="1" x14ac:dyDescent="0.25">
      <c r="A416" s="77" t="s">
        <v>5431</v>
      </c>
      <c r="B416" s="77" t="s">
        <v>5451</v>
      </c>
      <c r="C416" s="78">
        <v>45105</v>
      </c>
      <c r="D416" s="79">
        <v>-39</v>
      </c>
      <c r="E416" s="79">
        <v>0</v>
      </c>
      <c r="F416" s="79">
        <v>-39</v>
      </c>
      <c r="G416" s="78">
        <v>45105</v>
      </c>
      <c r="H416" s="77" t="s">
        <v>5440</v>
      </c>
      <c r="I416" s="80">
        <v>1529947</v>
      </c>
      <c r="J416" s="80" t="s">
        <v>1294</v>
      </c>
      <c r="K416" s="80">
        <v>182523</v>
      </c>
      <c r="L416" s="81">
        <v>45107</v>
      </c>
      <c r="M416" s="77" t="s">
        <v>1213</v>
      </c>
      <c r="N416" s="73" t="s">
        <v>1291</v>
      </c>
      <c r="P416" s="82">
        <v>-39</v>
      </c>
      <c r="Q416" s="83"/>
      <c r="R416" s="84">
        <v>1</v>
      </c>
      <c r="S416" s="77"/>
      <c r="T416" s="85" t="s">
        <v>1289</v>
      </c>
    </row>
    <row r="417" spans="1:20" s="73" customFormat="1" x14ac:dyDescent="0.25">
      <c r="A417" s="77" t="s">
        <v>5431</v>
      </c>
      <c r="B417" s="77" t="s">
        <v>5452</v>
      </c>
      <c r="C417" s="78">
        <v>45105</v>
      </c>
      <c r="D417" s="79">
        <v>-97.22</v>
      </c>
      <c r="E417" s="79">
        <v>-11.37</v>
      </c>
      <c r="F417" s="79">
        <v>-85.85</v>
      </c>
      <c r="G417" s="78">
        <v>45105</v>
      </c>
      <c r="H417" s="77" t="s">
        <v>5441</v>
      </c>
      <c r="I417" s="80">
        <v>1662422</v>
      </c>
      <c r="J417" s="80" t="s">
        <v>1327</v>
      </c>
      <c r="K417" s="80">
        <v>182523</v>
      </c>
      <c r="L417" s="81">
        <v>45107</v>
      </c>
      <c r="M417" s="77" t="s">
        <v>1213</v>
      </c>
      <c r="N417" s="73" t="s">
        <v>1301</v>
      </c>
      <c r="P417" s="82">
        <v>-85.85</v>
      </c>
      <c r="Q417" s="83"/>
      <c r="R417" s="84">
        <v>1</v>
      </c>
      <c r="S417" s="77"/>
      <c r="T417" s="85" t="s">
        <v>1289</v>
      </c>
    </row>
    <row r="418" spans="1:20" s="73" customFormat="1" x14ac:dyDescent="0.25">
      <c r="A418" s="77" t="s">
        <v>5431</v>
      </c>
      <c r="B418" s="77" t="s">
        <v>5453</v>
      </c>
      <c r="C418" s="78">
        <v>45105</v>
      </c>
      <c r="D418" s="79">
        <v>-70.62</v>
      </c>
      <c r="E418" s="79">
        <v>0</v>
      </c>
      <c r="F418" s="79">
        <v>-70.62</v>
      </c>
      <c r="G418" s="78">
        <v>45105</v>
      </c>
      <c r="H418" s="77" t="s">
        <v>5442</v>
      </c>
      <c r="I418" s="80">
        <v>1585798</v>
      </c>
      <c r="J418" s="80" t="s">
        <v>1319</v>
      </c>
      <c r="K418" s="80">
        <v>182523</v>
      </c>
      <c r="L418" s="81">
        <v>45107</v>
      </c>
      <c r="M418" s="77" t="s">
        <v>1213</v>
      </c>
      <c r="N418" s="73" t="s">
        <v>1291</v>
      </c>
      <c r="P418" s="82">
        <v>-70.62</v>
      </c>
      <c r="Q418" s="83"/>
      <c r="R418" s="84">
        <v>1</v>
      </c>
      <c r="S418" s="77"/>
      <c r="T418" s="85" t="s">
        <v>1289</v>
      </c>
    </row>
    <row r="419" spans="1:20" x14ac:dyDescent="0.25">
      <c r="A419" s="1"/>
      <c r="B419" s="1"/>
      <c r="C419" s="18"/>
      <c r="D419" s="72">
        <f>SUM(D2:D418)</f>
        <v>-31435.769999999986</v>
      </c>
      <c r="E419" s="72">
        <f>SUM(E2:E418)</f>
        <v>-2560.5599999999977</v>
      </c>
      <c r="F419" s="72">
        <f>SUM(F2:F418)</f>
        <v>-28875.209999999963</v>
      </c>
      <c r="G419" s="18"/>
      <c r="H419" s="1"/>
      <c r="I419" s="19"/>
      <c r="J419" s="19"/>
      <c r="K419" s="19"/>
      <c r="L419" s="28"/>
      <c r="M419" s="1"/>
      <c r="P419" s="42"/>
      <c r="Q419" s="11"/>
      <c r="R419" s="13"/>
    </row>
    <row r="421" spans="1:20" x14ac:dyDescent="0.25">
      <c r="D421" s="69"/>
    </row>
  </sheetData>
  <autoFilter ref="A1:T419" xr:uid="{00000000-0009-0000-0000-000007000000}"/>
  <conditionalFormatting sqref="B1">
    <cfRule type="duplicateValues" dxfId="41" priority="1"/>
    <cfRule type="duplicateValues" dxfId="40" priority="2"/>
    <cfRule type="duplicateValues" dxfId="39" priority="3"/>
  </conditionalFormatting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66"/>
  <sheetViews>
    <sheetView topLeftCell="A137" workbookViewId="0">
      <selection activeCell="E137" sqref="E137"/>
    </sheetView>
  </sheetViews>
  <sheetFormatPr defaultRowHeight="15" x14ac:dyDescent="0.25"/>
  <cols>
    <col min="1" max="1" width="18.7109375" customWidth="1"/>
    <col min="2" max="2" width="16.140625" customWidth="1"/>
    <col min="3" max="3" width="14" customWidth="1"/>
    <col min="4" max="4" width="11" customWidth="1"/>
    <col min="5" max="5" width="16.42578125" customWidth="1"/>
    <col min="6" max="6" width="13" customWidth="1"/>
    <col min="7" max="7" width="11.140625" customWidth="1"/>
    <col min="8" max="8" width="14.140625" customWidth="1"/>
    <col min="9" max="9" width="10" customWidth="1"/>
    <col min="12" max="12" width="9.42578125" bestFit="1" customWidth="1"/>
    <col min="18" max="18" width="27.42578125" style="5" bestFit="1" customWidth="1"/>
    <col min="20" max="20" width="13.140625" customWidth="1"/>
    <col min="21" max="21" width="26.140625" customWidth="1"/>
    <col min="22" max="22" width="18.7109375" bestFit="1" customWidth="1"/>
  </cols>
  <sheetData>
    <row r="1" spans="1:22" x14ac:dyDescent="0.25">
      <c r="A1" s="20" t="s">
        <v>0</v>
      </c>
      <c r="B1" s="20" t="s">
        <v>1</v>
      </c>
      <c r="C1" s="21" t="s">
        <v>2</v>
      </c>
      <c r="D1" s="37" t="s">
        <v>3</v>
      </c>
      <c r="E1" s="37" t="s">
        <v>4</v>
      </c>
      <c r="F1" s="37" t="s">
        <v>5</v>
      </c>
      <c r="G1" s="21" t="s">
        <v>6</v>
      </c>
      <c r="H1" s="20" t="s">
        <v>7</v>
      </c>
      <c r="I1" s="70" t="s">
        <v>190</v>
      </c>
      <c r="J1" s="70" t="s">
        <v>1288</v>
      </c>
      <c r="K1" s="70" t="s">
        <v>8</v>
      </c>
      <c r="L1" s="71" t="s">
        <v>9</v>
      </c>
      <c r="M1" s="20" t="s">
        <v>10</v>
      </c>
      <c r="N1" s="20" t="s">
        <v>11</v>
      </c>
      <c r="O1" s="20" t="s">
        <v>12</v>
      </c>
      <c r="P1" s="22" t="s">
        <v>13</v>
      </c>
      <c r="Q1" s="33" t="s">
        <v>15</v>
      </c>
      <c r="R1" s="33" t="s">
        <v>5750</v>
      </c>
      <c r="T1" s="88" t="s">
        <v>5753</v>
      </c>
      <c r="U1" t="s">
        <v>5756</v>
      </c>
      <c r="V1" t="s">
        <v>5755</v>
      </c>
    </row>
    <row r="2" spans="1:22" x14ac:dyDescent="0.25">
      <c r="A2" s="77" t="s">
        <v>5454</v>
      </c>
      <c r="B2" s="77" t="s">
        <v>5466</v>
      </c>
      <c r="C2" s="78">
        <v>45106</v>
      </c>
      <c r="D2" s="79">
        <v>-97.22</v>
      </c>
      <c r="E2" s="79">
        <v>-11.37</v>
      </c>
      <c r="F2" s="79">
        <v>-85.85</v>
      </c>
      <c r="G2" s="78">
        <v>45106</v>
      </c>
      <c r="H2" s="77" t="s">
        <v>5455</v>
      </c>
      <c r="I2" s="80">
        <v>1662421</v>
      </c>
      <c r="J2" s="80" t="s">
        <v>1300</v>
      </c>
      <c r="K2" s="80">
        <v>182771</v>
      </c>
      <c r="L2" s="81">
        <v>45110</v>
      </c>
      <c r="M2" s="77" t="str">
        <f>VLOOKUP(I2,'ITEM#'!A:B,2,0)</f>
        <v>Costco01</v>
      </c>
      <c r="N2" s="73" t="s">
        <v>1301</v>
      </c>
      <c r="O2" s="73">
        <f>VLOOKUP(N2,[3]Sheet1!$A:$C,3,0)</f>
        <v>32</v>
      </c>
      <c r="P2" s="82">
        <v>-85.85</v>
      </c>
      <c r="Q2" s="84">
        <f t="shared" ref="Q2:Q65" si="0">F2/P2</f>
        <v>1</v>
      </c>
      <c r="R2" s="5" t="s">
        <v>1289</v>
      </c>
      <c r="T2" s="89">
        <v>32</v>
      </c>
      <c r="U2">
        <v>-500.19000000000011</v>
      </c>
      <c r="V2">
        <v>-2497.9399999999991</v>
      </c>
    </row>
    <row r="3" spans="1:22" x14ac:dyDescent="0.25">
      <c r="A3" s="77" t="s">
        <v>5454</v>
      </c>
      <c r="B3" s="77" t="s">
        <v>5467</v>
      </c>
      <c r="C3" s="78">
        <v>45106</v>
      </c>
      <c r="D3" s="79">
        <v>-42.6</v>
      </c>
      <c r="E3" s="79">
        <v>0</v>
      </c>
      <c r="F3" s="79">
        <v>-42.6</v>
      </c>
      <c r="G3" s="78">
        <v>45106</v>
      </c>
      <c r="H3" s="77" t="s">
        <v>5456</v>
      </c>
      <c r="I3" s="80">
        <v>1677241</v>
      </c>
      <c r="J3" s="80" t="s">
        <v>2791</v>
      </c>
      <c r="K3" s="80">
        <v>182771</v>
      </c>
      <c r="L3" s="81">
        <v>45110</v>
      </c>
      <c r="M3" s="77" t="str">
        <f>VLOOKUP(I3,'ITEM#'!A:B,2,0)</f>
        <v>Costco01</v>
      </c>
      <c r="N3" s="73" t="s">
        <v>1291</v>
      </c>
      <c r="O3" s="73">
        <f>VLOOKUP(N3,[3]Sheet1!$A:$C,3,0)</f>
        <v>40</v>
      </c>
      <c r="P3" s="82">
        <v>-42.6</v>
      </c>
      <c r="Q3" s="84">
        <f t="shared" si="0"/>
        <v>1</v>
      </c>
      <c r="R3" s="5" t="s">
        <v>1289</v>
      </c>
      <c r="T3" s="89">
        <v>40</v>
      </c>
      <c r="U3">
        <v>-19.39</v>
      </c>
      <c r="V3">
        <v>-2264.9000000000015</v>
      </c>
    </row>
    <row r="4" spans="1:22" x14ac:dyDescent="0.25">
      <c r="A4" s="77" t="s">
        <v>5454</v>
      </c>
      <c r="B4" s="77" t="s">
        <v>5468</v>
      </c>
      <c r="C4" s="78">
        <v>45106</v>
      </c>
      <c r="D4" s="79">
        <v>-70.62</v>
      </c>
      <c r="E4" s="79">
        <v>0</v>
      </c>
      <c r="F4" s="79">
        <v>-70.62</v>
      </c>
      <c r="G4" s="78">
        <v>45106</v>
      </c>
      <c r="H4" s="77" t="s">
        <v>5457</v>
      </c>
      <c r="I4" s="80">
        <v>1585799</v>
      </c>
      <c r="J4" s="80" t="s">
        <v>1292</v>
      </c>
      <c r="K4" s="80">
        <v>182771</v>
      </c>
      <c r="L4" s="81">
        <v>45110</v>
      </c>
      <c r="M4" s="77" t="str">
        <f>VLOOKUP(I4,'ITEM#'!A:B,2,0)</f>
        <v>Costco01</v>
      </c>
      <c r="N4" s="73" t="s">
        <v>1291</v>
      </c>
      <c r="O4" s="73">
        <f>VLOOKUP(N4,[3]Sheet1!$A:$C,3,0)</f>
        <v>40</v>
      </c>
      <c r="P4" s="82">
        <v>-70.62</v>
      </c>
      <c r="Q4" s="84">
        <f t="shared" si="0"/>
        <v>1</v>
      </c>
      <c r="R4" s="5" t="s">
        <v>1289</v>
      </c>
      <c r="T4" s="89">
        <v>60</v>
      </c>
      <c r="U4">
        <v>-1039.06</v>
      </c>
      <c r="V4">
        <v>-2881.8</v>
      </c>
    </row>
    <row r="5" spans="1:22" x14ac:dyDescent="0.25">
      <c r="A5" s="77" t="s">
        <v>5454</v>
      </c>
      <c r="B5" s="77" t="s">
        <v>5469</v>
      </c>
      <c r="C5" s="78">
        <v>45106</v>
      </c>
      <c r="D5" s="79">
        <v>-121.37</v>
      </c>
      <c r="E5" s="79">
        <v>-59.1</v>
      </c>
      <c r="F5" s="79">
        <v>-62.27</v>
      </c>
      <c r="G5" s="78">
        <v>45106</v>
      </c>
      <c r="H5" s="77" t="s">
        <v>5458</v>
      </c>
      <c r="I5" s="80">
        <v>1339334</v>
      </c>
      <c r="J5" s="80" t="s">
        <v>1331</v>
      </c>
      <c r="K5" s="80">
        <v>182771</v>
      </c>
      <c r="L5" s="81">
        <v>45110</v>
      </c>
      <c r="M5" s="77" t="str">
        <f>VLOOKUP(I5,'ITEM#'!A:B,2,0)</f>
        <v>Costco01</v>
      </c>
      <c r="N5" s="73" t="s">
        <v>1301</v>
      </c>
      <c r="O5" s="73">
        <f>VLOOKUP(N5,[3]Sheet1!$A:$C,3,0)</f>
        <v>32</v>
      </c>
      <c r="P5" s="82">
        <v>-62.27</v>
      </c>
      <c r="Q5" s="84">
        <f t="shared" si="0"/>
        <v>1</v>
      </c>
      <c r="R5" s="5" t="s">
        <v>1289</v>
      </c>
      <c r="T5" s="89">
        <v>55</v>
      </c>
      <c r="U5">
        <v>-289.83</v>
      </c>
      <c r="V5">
        <v>-405</v>
      </c>
    </row>
    <row r="6" spans="1:22" x14ac:dyDescent="0.25">
      <c r="A6" s="77" t="s">
        <v>5454</v>
      </c>
      <c r="B6" s="77" t="s">
        <v>5470</v>
      </c>
      <c r="C6" s="78">
        <v>45106</v>
      </c>
      <c r="D6" s="79">
        <v>-176.7</v>
      </c>
      <c r="E6" s="79">
        <v>-22</v>
      </c>
      <c r="F6" s="79">
        <v>-154.69999999999999</v>
      </c>
      <c r="G6" s="78">
        <v>45106</v>
      </c>
      <c r="H6" s="77" t="s">
        <v>5459</v>
      </c>
      <c r="I6" s="80">
        <v>1662420</v>
      </c>
      <c r="J6" s="80" t="s">
        <v>1318</v>
      </c>
      <c r="K6" s="80">
        <v>182771</v>
      </c>
      <c r="L6" s="81">
        <v>45110</v>
      </c>
      <c r="M6" s="77" t="str">
        <f>VLOOKUP(I6,'ITEM#'!A:B,2,0)</f>
        <v>Costco01</v>
      </c>
      <c r="N6" s="73" t="s">
        <v>1301</v>
      </c>
      <c r="O6" s="73">
        <f>VLOOKUP(N6,[3]Sheet1!$A:$C,3,0)</f>
        <v>32</v>
      </c>
      <c r="P6" s="82">
        <v>-77.349999999999994</v>
      </c>
      <c r="Q6" s="84">
        <f t="shared" si="0"/>
        <v>2</v>
      </c>
      <c r="R6" s="5" t="s">
        <v>1289</v>
      </c>
      <c r="T6" s="89" t="s">
        <v>5754</v>
      </c>
      <c r="U6">
        <v>-1848.47</v>
      </c>
      <c r="V6">
        <v>-8049.64</v>
      </c>
    </row>
    <row r="7" spans="1:22" x14ac:dyDescent="0.25">
      <c r="A7" s="77" t="s">
        <v>5454</v>
      </c>
      <c r="B7" s="77" t="s">
        <v>5471</v>
      </c>
      <c r="C7" s="78">
        <v>45106</v>
      </c>
      <c r="D7" s="79">
        <v>-42.7</v>
      </c>
      <c r="E7" s="79">
        <v>-11.1</v>
      </c>
      <c r="F7" s="79">
        <v>-31.6</v>
      </c>
      <c r="G7" s="78">
        <v>45106</v>
      </c>
      <c r="H7" s="77" t="s">
        <v>5460</v>
      </c>
      <c r="I7" s="80">
        <v>1593359</v>
      </c>
      <c r="J7" s="80" t="s">
        <v>1316</v>
      </c>
      <c r="K7" s="80">
        <v>182771</v>
      </c>
      <c r="L7" s="81">
        <v>45110</v>
      </c>
      <c r="M7" s="77" t="str">
        <f>VLOOKUP(I7,'ITEM#'!A:B,2,0)</f>
        <v>Costco01</v>
      </c>
      <c r="N7" s="73" t="s">
        <v>1298</v>
      </c>
      <c r="O7" s="73">
        <f>VLOOKUP(N7,[3]Sheet1!$A:$C,3,0)</f>
        <v>60</v>
      </c>
      <c r="P7" s="82">
        <v>-31.6</v>
      </c>
      <c r="Q7" s="84">
        <f t="shared" si="0"/>
        <v>1</v>
      </c>
      <c r="R7" s="5" t="s">
        <v>1289</v>
      </c>
    </row>
    <row r="8" spans="1:22" x14ac:dyDescent="0.25">
      <c r="A8" s="77" t="s">
        <v>5454</v>
      </c>
      <c r="B8" s="77" t="s">
        <v>5472</v>
      </c>
      <c r="C8" s="78">
        <v>45106</v>
      </c>
      <c r="D8" s="79">
        <v>-25.55</v>
      </c>
      <c r="E8" s="79">
        <v>0</v>
      </c>
      <c r="F8" s="79">
        <v>-25.55</v>
      </c>
      <c r="G8" s="78">
        <v>45106</v>
      </c>
      <c r="H8" s="77" t="s">
        <v>5461</v>
      </c>
      <c r="I8" s="80">
        <v>1516594</v>
      </c>
      <c r="J8" s="80" t="s">
        <v>1313</v>
      </c>
      <c r="K8" s="80">
        <v>182771</v>
      </c>
      <c r="L8" s="81">
        <v>45110</v>
      </c>
      <c r="M8" s="77" t="str">
        <f>VLOOKUP(I8,'ITEM#'!A:B,2,0)</f>
        <v>Costco01</v>
      </c>
      <c r="N8" s="73" t="s">
        <v>1291</v>
      </c>
      <c r="O8" s="73">
        <f>VLOOKUP(N8,[3]Sheet1!$A:$C,3,0)</f>
        <v>40</v>
      </c>
      <c r="P8" s="82">
        <v>-25.55</v>
      </c>
      <c r="Q8" s="84">
        <f t="shared" si="0"/>
        <v>1</v>
      </c>
      <c r="R8" s="5" t="s">
        <v>1289</v>
      </c>
      <c r="U8" s="76"/>
      <c r="V8" s="76"/>
    </row>
    <row r="9" spans="1:22" x14ac:dyDescent="0.25">
      <c r="A9" s="77" t="s">
        <v>5454</v>
      </c>
      <c r="B9" s="77" t="s">
        <v>5473</v>
      </c>
      <c r="C9" s="78">
        <v>45106</v>
      </c>
      <c r="D9" s="79">
        <v>-25.55</v>
      </c>
      <c r="E9" s="79">
        <v>0</v>
      </c>
      <c r="F9" s="79">
        <v>-25.55</v>
      </c>
      <c r="G9" s="78">
        <v>45106</v>
      </c>
      <c r="H9" s="77" t="s">
        <v>5462</v>
      </c>
      <c r="I9" s="80">
        <v>1516597</v>
      </c>
      <c r="J9" s="80" t="s">
        <v>1303</v>
      </c>
      <c r="K9" s="80">
        <v>182771</v>
      </c>
      <c r="L9" s="81">
        <v>45110</v>
      </c>
      <c r="M9" s="77" t="str">
        <f>VLOOKUP(I9,'ITEM#'!A:B,2,0)</f>
        <v>Costco01</v>
      </c>
      <c r="N9" s="73" t="s">
        <v>1291</v>
      </c>
      <c r="O9" s="73">
        <f>VLOOKUP(N9,[3]Sheet1!$A:$C,3,0)</f>
        <v>40</v>
      </c>
      <c r="P9" s="82">
        <v>-25.55</v>
      </c>
      <c r="Q9" s="84">
        <f t="shared" si="0"/>
        <v>1</v>
      </c>
      <c r="R9" s="5" t="s">
        <v>1289</v>
      </c>
    </row>
    <row r="10" spans="1:22" x14ac:dyDescent="0.25">
      <c r="A10" s="77" t="s">
        <v>5454</v>
      </c>
      <c r="B10" s="77" t="s">
        <v>5474</v>
      </c>
      <c r="C10" s="78">
        <v>45106</v>
      </c>
      <c r="D10" s="79">
        <v>-42.7</v>
      </c>
      <c r="E10" s="79">
        <v>-11.1</v>
      </c>
      <c r="F10" s="79">
        <v>-31.6</v>
      </c>
      <c r="G10" s="78">
        <v>45106</v>
      </c>
      <c r="H10" s="77" t="s">
        <v>5463</v>
      </c>
      <c r="I10" s="80">
        <v>1540787</v>
      </c>
      <c r="J10" s="80" t="s">
        <v>1341</v>
      </c>
      <c r="K10" s="80">
        <v>182771</v>
      </c>
      <c r="L10" s="81">
        <v>45110</v>
      </c>
      <c r="M10" s="77" t="str">
        <f>VLOOKUP(I10,'ITEM#'!A:B,2,0)</f>
        <v>Costco01</v>
      </c>
      <c r="N10" s="73" t="s">
        <v>1298</v>
      </c>
      <c r="O10" s="73">
        <f>VLOOKUP(N10,[3]Sheet1!$A:$C,3,0)</f>
        <v>60</v>
      </c>
      <c r="P10" s="82">
        <v>-31.6</v>
      </c>
      <c r="Q10" s="84">
        <f t="shared" si="0"/>
        <v>1</v>
      </c>
      <c r="R10" s="5" t="s">
        <v>1289</v>
      </c>
    </row>
    <row r="11" spans="1:22" x14ac:dyDescent="0.25">
      <c r="A11" s="77" t="s">
        <v>5454</v>
      </c>
      <c r="B11" s="77" t="s">
        <v>5475</v>
      </c>
      <c r="C11" s="78">
        <v>45106</v>
      </c>
      <c r="D11" s="79">
        <v>-38.67</v>
      </c>
      <c r="E11" s="79">
        <v>0</v>
      </c>
      <c r="F11" s="79">
        <v>-38.67</v>
      </c>
      <c r="G11" s="78">
        <v>45106</v>
      </c>
      <c r="H11" s="77" t="s">
        <v>5464</v>
      </c>
      <c r="I11" s="80">
        <v>1704887</v>
      </c>
      <c r="J11" s="80" t="s">
        <v>5745</v>
      </c>
      <c r="K11" s="80">
        <v>182771</v>
      </c>
      <c r="L11" s="81">
        <v>45110</v>
      </c>
      <c r="M11" s="77" t="str">
        <f>VLOOKUP(I11,'ITEM#'!A:B,2,0)</f>
        <v>COSTCO</v>
      </c>
      <c r="N11" s="74" t="s">
        <v>5745</v>
      </c>
      <c r="O11" s="74" t="s">
        <v>5745</v>
      </c>
      <c r="P11" s="82">
        <v>-27.39</v>
      </c>
      <c r="Q11" s="84">
        <f t="shared" si="0"/>
        <v>1.411829134720701</v>
      </c>
      <c r="R11" s="87" t="s">
        <v>5746</v>
      </c>
    </row>
    <row r="12" spans="1:22" x14ac:dyDescent="0.25">
      <c r="A12" s="77" t="s">
        <v>5454</v>
      </c>
      <c r="B12" s="77" t="s">
        <v>5476</v>
      </c>
      <c r="C12" s="78">
        <v>45106</v>
      </c>
      <c r="D12" s="79">
        <v>-42.7</v>
      </c>
      <c r="E12" s="79">
        <v>-11.1</v>
      </c>
      <c r="F12" s="79">
        <v>-31.6</v>
      </c>
      <c r="G12" s="78">
        <v>45106</v>
      </c>
      <c r="H12" s="77" t="s">
        <v>5465</v>
      </c>
      <c r="I12" s="80">
        <v>1540785</v>
      </c>
      <c r="J12" s="80" t="s">
        <v>1328</v>
      </c>
      <c r="K12" s="80">
        <v>182771</v>
      </c>
      <c r="L12" s="81">
        <v>45110</v>
      </c>
      <c r="M12" s="77" t="str">
        <f>VLOOKUP(I12,'ITEM#'!A:B,2,0)</f>
        <v>Costco01</v>
      </c>
      <c r="N12" s="73" t="s">
        <v>1298</v>
      </c>
      <c r="O12" s="73">
        <f>VLOOKUP(N12,[3]Sheet1!$A:$C,3,0)</f>
        <v>60</v>
      </c>
      <c r="P12" s="82">
        <v>-31.6</v>
      </c>
      <c r="Q12" s="84">
        <f t="shared" si="0"/>
        <v>1</v>
      </c>
      <c r="R12" s="5" t="s">
        <v>1289</v>
      </c>
    </row>
    <row r="13" spans="1:22" x14ac:dyDescent="0.25">
      <c r="A13" s="77" t="s">
        <v>5477</v>
      </c>
      <c r="B13" s="77" t="s">
        <v>5482</v>
      </c>
      <c r="C13" s="78">
        <v>45107</v>
      </c>
      <c r="D13" s="79">
        <v>-39</v>
      </c>
      <c r="E13" s="79">
        <v>0</v>
      </c>
      <c r="F13" s="79">
        <v>-39</v>
      </c>
      <c r="G13" s="78">
        <v>45107</v>
      </c>
      <c r="H13" s="77" t="s">
        <v>5478</v>
      </c>
      <c r="I13" s="80">
        <v>1529947</v>
      </c>
      <c r="J13" s="80" t="s">
        <v>1294</v>
      </c>
      <c r="K13" s="80">
        <v>183069</v>
      </c>
      <c r="L13" s="81">
        <v>45112</v>
      </c>
      <c r="M13" s="77" t="str">
        <f>VLOOKUP(I13,'ITEM#'!A:B,2,0)</f>
        <v>Costco01</v>
      </c>
      <c r="N13" s="73" t="s">
        <v>1291</v>
      </c>
      <c r="O13" s="73">
        <f>VLOOKUP(N13,[3]Sheet1!$A:$C,3,0)</f>
        <v>40</v>
      </c>
      <c r="P13" s="82">
        <v>-39</v>
      </c>
      <c r="Q13" s="84">
        <f t="shared" si="0"/>
        <v>1</v>
      </c>
      <c r="R13" s="5" t="s">
        <v>1289</v>
      </c>
    </row>
    <row r="14" spans="1:22" x14ac:dyDescent="0.25">
      <c r="A14" s="77" t="s">
        <v>5477</v>
      </c>
      <c r="B14" s="77" t="s">
        <v>5483</v>
      </c>
      <c r="C14" s="78">
        <v>45108</v>
      </c>
      <c r="D14" s="79">
        <v>-97.22</v>
      </c>
      <c r="E14" s="79">
        <v>-11.37</v>
      </c>
      <c r="F14" s="79">
        <v>-85.85</v>
      </c>
      <c r="G14" s="78">
        <v>45108</v>
      </c>
      <c r="H14" s="77" t="s">
        <v>5479</v>
      </c>
      <c r="I14" s="80">
        <v>1662421</v>
      </c>
      <c r="J14" s="80" t="s">
        <v>1300</v>
      </c>
      <c r="K14" s="80">
        <v>183069</v>
      </c>
      <c r="L14" s="81">
        <v>45112</v>
      </c>
      <c r="M14" s="77" t="str">
        <f>VLOOKUP(I14,'ITEM#'!A:B,2,0)</f>
        <v>Costco01</v>
      </c>
      <c r="N14" s="73" t="s">
        <v>1301</v>
      </c>
      <c r="O14" s="73">
        <f>VLOOKUP(N14,[3]Sheet1!$A:$C,3,0)</f>
        <v>32</v>
      </c>
      <c r="P14" s="82">
        <v>-85.85</v>
      </c>
      <c r="Q14" s="84">
        <f t="shared" si="0"/>
        <v>1</v>
      </c>
      <c r="R14" s="5" t="s">
        <v>1289</v>
      </c>
    </row>
    <row r="15" spans="1:22" x14ac:dyDescent="0.25">
      <c r="A15" s="77" t="s">
        <v>5477</v>
      </c>
      <c r="B15" s="77" t="s">
        <v>5484</v>
      </c>
      <c r="C15" s="78">
        <v>45107</v>
      </c>
      <c r="D15" s="79">
        <v>-39</v>
      </c>
      <c r="E15" s="79">
        <v>0</v>
      </c>
      <c r="F15" s="79">
        <v>-39</v>
      </c>
      <c r="G15" s="78">
        <v>45107</v>
      </c>
      <c r="H15" s="77" t="s">
        <v>5480</v>
      </c>
      <c r="I15" s="80">
        <v>1529946</v>
      </c>
      <c r="J15" s="80" t="s">
        <v>1306</v>
      </c>
      <c r="K15" s="80">
        <v>183069</v>
      </c>
      <c r="L15" s="81">
        <v>45112</v>
      </c>
      <c r="M15" s="77" t="str">
        <f>VLOOKUP(I15,'ITEM#'!A:B,2,0)</f>
        <v>Costco01</v>
      </c>
      <c r="N15" s="73" t="s">
        <v>1291</v>
      </c>
      <c r="O15" s="73">
        <f>VLOOKUP(N15,[3]Sheet1!$A:$C,3,0)</f>
        <v>40</v>
      </c>
      <c r="P15" s="82">
        <v>-39</v>
      </c>
      <c r="Q15" s="84">
        <f t="shared" si="0"/>
        <v>1</v>
      </c>
      <c r="R15" s="5" t="s">
        <v>1289</v>
      </c>
    </row>
    <row r="16" spans="1:22" x14ac:dyDescent="0.25">
      <c r="A16" s="77" t="s">
        <v>5477</v>
      </c>
      <c r="B16" s="77" t="s">
        <v>5485</v>
      </c>
      <c r="C16" s="78">
        <v>45107</v>
      </c>
      <c r="D16" s="79">
        <v>-231.96</v>
      </c>
      <c r="E16" s="79">
        <v>-63.06</v>
      </c>
      <c r="F16" s="79">
        <v>-168.9</v>
      </c>
      <c r="G16" s="78">
        <v>45107</v>
      </c>
      <c r="H16" s="77" t="s">
        <v>5481</v>
      </c>
      <c r="I16" s="80">
        <v>1540781</v>
      </c>
      <c r="J16" s="80" t="s">
        <v>1308</v>
      </c>
      <c r="K16" s="80">
        <v>183069</v>
      </c>
      <c r="L16" s="81">
        <v>45112</v>
      </c>
      <c r="M16" s="77" t="str">
        <f>VLOOKUP(I16,'ITEM#'!A:B,2,0)</f>
        <v>Costco01</v>
      </c>
      <c r="N16" s="73" t="s">
        <v>1298</v>
      </c>
      <c r="O16" s="73">
        <f>VLOOKUP(N16,[3]Sheet1!$A:$C,3,0)</f>
        <v>60</v>
      </c>
      <c r="P16" s="82">
        <v>-28.15</v>
      </c>
      <c r="Q16" s="84">
        <f t="shared" si="0"/>
        <v>6.0000000000000009</v>
      </c>
      <c r="R16" s="5" t="s">
        <v>1289</v>
      </c>
    </row>
    <row r="17" spans="1:18" x14ac:dyDescent="0.25">
      <c r="A17" s="77" t="s">
        <v>5486</v>
      </c>
      <c r="B17" s="77" t="s">
        <v>5496</v>
      </c>
      <c r="C17" s="78">
        <v>45110</v>
      </c>
      <c r="D17" s="79">
        <v>-39</v>
      </c>
      <c r="E17" s="79">
        <v>0</v>
      </c>
      <c r="F17" s="79">
        <v>-39</v>
      </c>
      <c r="G17" s="78">
        <v>45110</v>
      </c>
      <c r="H17" s="77" t="s">
        <v>5487</v>
      </c>
      <c r="I17" s="80">
        <v>1529947</v>
      </c>
      <c r="J17" s="80" t="s">
        <v>1294</v>
      </c>
      <c r="K17" s="80">
        <v>183076</v>
      </c>
      <c r="L17" s="81">
        <v>45113</v>
      </c>
      <c r="M17" s="77" t="str">
        <f>VLOOKUP(I17,'ITEM#'!A:B,2,0)</f>
        <v>Costco01</v>
      </c>
      <c r="N17" s="73" t="s">
        <v>1291</v>
      </c>
      <c r="O17" s="73">
        <f>VLOOKUP(N17,[3]Sheet1!$A:$C,3,0)</f>
        <v>40</v>
      </c>
      <c r="P17" s="82">
        <v>-39</v>
      </c>
      <c r="Q17" s="84">
        <f t="shared" si="0"/>
        <v>1</v>
      </c>
      <c r="R17" s="5" t="s">
        <v>1289</v>
      </c>
    </row>
    <row r="18" spans="1:18" x14ac:dyDescent="0.25">
      <c r="A18" s="77" t="s">
        <v>5486</v>
      </c>
      <c r="B18" s="77" t="s">
        <v>5497</v>
      </c>
      <c r="C18" s="78">
        <v>45110</v>
      </c>
      <c r="D18" s="79">
        <v>-25.55</v>
      </c>
      <c r="E18" s="79">
        <v>0</v>
      </c>
      <c r="F18" s="79">
        <v>-25.55</v>
      </c>
      <c r="G18" s="78">
        <v>45110</v>
      </c>
      <c r="H18" s="77" t="s">
        <v>5488</v>
      </c>
      <c r="I18" s="80">
        <v>1516597</v>
      </c>
      <c r="J18" s="80" t="s">
        <v>1303</v>
      </c>
      <c r="K18" s="80">
        <v>183076</v>
      </c>
      <c r="L18" s="81">
        <v>45113</v>
      </c>
      <c r="M18" s="77" t="str">
        <f>VLOOKUP(I18,'ITEM#'!A:B,2,0)</f>
        <v>Costco01</v>
      </c>
      <c r="N18" s="73" t="s">
        <v>1291</v>
      </c>
      <c r="O18" s="73">
        <f>VLOOKUP(N18,[3]Sheet1!$A:$C,3,0)</f>
        <v>40</v>
      </c>
      <c r="P18" s="82">
        <v>-25.55</v>
      </c>
      <c r="Q18" s="84">
        <f t="shared" si="0"/>
        <v>1</v>
      </c>
      <c r="R18" s="5" t="s">
        <v>1289</v>
      </c>
    </row>
    <row r="19" spans="1:18" x14ac:dyDescent="0.25">
      <c r="A19" s="77" t="s">
        <v>5486</v>
      </c>
      <c r="B19" s="77" t="s">
        <v>5498</v>
      </c>
      <c r="C19" s="78">
        <v>45110</v>
      </c>
      <c r="D19" s="79">
        <v>-97.22</v>
      </c>
      <c r="E19" s="79">
        <v>-11.37</v>
      </c>
      <c r="F19" s="79">
        <v>-85.85</v>
      </c>
      <c r="G19" s="78">
        <v>45110</v>
      </c>
      <c r="H19" s="77" t="s">
        <v>5489</v>
      </c>
      <c r="I19" s="80">
        <v>1662421</v>
      </c>
      <c r="J19" s="80" t="s">
        <v>1300</v>
      </c>
      <c r="K19" s="80">
        <v>183076</v>
      </c>
      <c r="L19" s="81">
        <v>45113</v>
      </c>
      <c r="M19" s="77" t="str">
        <f>VLOOKUP(I19,'ITEM#'!A:B,2,0)</f>
        <v>Costco01</v>
      </c>
      <c r="N19" s="73" t="s">
        <v>1301</v>
      </c>
      <c r="O19" s="73">
        <f>VLOOKUP(N19,[3]Sheet1!$A:$C,3,0)</f>
        <v>32</v>
      </c>
      <c r="P19" s="82">
        <v>-85.85</v>
      </c>
      <c r="Q19" s="84">
        <f t="shared" si="0"/>
        <v>1</v>
      </c>
      <c r="R19" s="5" t="s">
        <v>1289</v>
      </c>
    </row>
    <row r="20" spans="1:18" x14ac:dyDescent="0.25">
      <c r="A20" s="77" t="s">
        <v>5486</v>
      </c>
      <c r="B20" s="77" t="s">
        <v>5499</v>
      </c>
      <c r="C20" s="78">
        <v>45110</v>
      </c>
      <c r="D20" s="79">
        <v>-88.35</v>
      </c>
      <c r="E20" s="79">
        <v>-11</v>
      </c>
      <c r="F20" s="79">
        <v>-77.349999999999994</v>
      </c>
      <c r="G20" s="78">
        <v>45110</v>
      </c>
      <c r="H20" s="77" t="s">
        <v>5490</v>
      </c>
      <c r="I20" s="80">
        <v>1662420</v>
      </c>
      <c r="J20" s="80" t="s">
        <v>1318</v>
      </c>
      <c r="K20" s="80">
        <v>183076</v>
      </c>
      <c r="L20" s="81">
        <v>45113</v>
      </c>
      <c r="M20" s="77" t="str">
        <f>VLOOKUP(I20,'ITEM#'!A:B,2,0)</f>
        <v>Costco01</v>
      </c>
      <c r="N20" s="73" t="s">
        <v>1301</v>
      </c>
      <c r="O20" s="73">
        <f>VLOOKUP(N20,[3]Sheet1!$A:$C,3,0)</f>
        <v>32</v>
      </c>
      <c r="P20" s="82">
        <v>-77.349999999999994</v>
      </c>
      <c r="Q20" s="84">
        <f t="shared" si="0"/>
        <v>1</v>
      </c>
      <c r="R20" s="5" t="s">
        <v>1289</v>
      </c>
    </row>
    <row r="21" spans="1:18" x14ac:dyDescent="0.25">
      <c r="A21" s="77" t="s">
        <v>5486</v>
      </c>
      <c r="B21" s="77" t="s">
        <v>5500</v>
      </c>
      <c r="C21" s="78">
        <v>45110</v>
      </c>
      <c r="D21" s="79">
        <v>-88.35</v>
      </c>
      <c r="E21" s="79">
        <v>-11</v>
      </c>
      <c r="F21" s="79">
        <v>-77.349999999999994</v>
      </c>
      <c r="G21" s="78">
        <v>45110</v>
      </c>
      <c r="H21" s="77" t="s">
        <v>5491</v>
      </c>
      <c r="I21" s="80">
        <v>1662420</v>
      </c>
      <c r="J21" s="80" t="s">
        <v>1318</v>
      </c>
      <c r="K21" s="80">
        <v>183076</v>
      </c>
      <c r="L21" s="81">
        <v>45113</v>
      </c>
      <c r="M21" s="77" t="str">
        <f>VLOOKUP(I21,'ITEM#'!A:B,2,0)</f>
        <v>Costco01</v>
      </c>
      <c r="N21" s="73" t="s">
        <v>1301</v>
      </c>
      <c r="O21" s="73">
        <f>VLOOKUP(N21,[3]Sheet1!$A:$C,3,0)</f>
        <v>32</v>
      </c>
      <c r="P21" s="82">
        <v>-77.349999999999994</v>
      </c>
      <c r="Q21" s="84">
        <f t="shared" si="0"/>
        <v>1</v>
      </c>
      <c r="R21" s="5" t="s">
        <v>1289</v>
      </c>
    </row>
    <row r="22" spans="1:18" x14ac:dyDescent="0.25">
      <c r="A22" s="77" t="s">
        <v>5486</v>
      </c>
      <c r="B22" s="77" t="s">
        <v>5501</v>
      </c>
      <c r="C22" s="78">
        <v>45110</v>
      </c>
      <c r="D22" s="79">
        <v>-42.7</v>
      </c>
      <c r="E22" s="79">
        <v>-11.1</v>
      </c>
      <c r="F22" s="79">
        <v>-31.6</v>
      </c>
      <c r="G22" s="78">
        <v>45110</v>
      </c>
      <c r="H22" s="77" t="s">
        <v>5492</v>
      </c>
      <c r="I22" s="80">
        <v>1593359</v>
      </c>
      <c r="J22" s="80" t="s">
        <v>1316</v>
      </c>
      <c r="K22" s="80">
        <v>183076</v>
      </c>
      <c r="L22" s="81">
        <v>45113</v>
      </c>
      <c r="M22" s="77" t="str">
        <f>VLOOKUP(I22,'ITEM#'!A:B,2,0)</f>
        <v>Costco01</v>
      </c>
      <c r="N22" s="73" t="s">
        <v>1298</v>
      </c>
      <c r="O22" s="73">
        <f>VLOOKUP(N22,[3]Sheet1!$A:$C,3,0)</f>
        <v>60</v>
      </c>
      <c r="P22" s="82">
        <v>-31.6</v>
      </c>
      <c r="Q22" s="84">
        <f t="shared" si="0"/>
        <v>1</v>
      </c>
      <c r="R22" s="5" t="s">
        <v>1289</v>
      </c>
    </row>
    <row r="23" spans="1:18" x14ac:dyDescent="0.25">
      <c r="A23" s="77" t="s">
        <v>5486</v>
      </c>
      <c r="B23" s="77" t="s">
        <v>5502</v>
      </c>
      <c r="C23" s="78">
        <v>45110</v>
      </c>
      <c r="D23" s="79">
        <v>-25.55</v>
      </c>
      <c r="E23" s="79">
        <v>0</v>
      </c>
      <c r="F23" s="79">
        <v>-25.55</v>
      </c>
      <c r="G23" s="78">
        <v>45110</v>
      </c>
      <c r="H23" s="77" t="s">
        <v>5493</v>
      </c>
      <c r="I23" s="80">
        <v>1516592</v>
      </c>
      <c r="J23" s="80" t="s">
        <v>1299</v>
      </c>
      <c r="K23" s="80">
        <v>183076</v>
      </c>
      <c r="L23" s="81">
        <v>45113</v>
      </c>
      <c r="M23" s="77" t="str">
        <f>VLOOKUP(I23,'ITEM#'!A:B,2,0)</f>
        <v>Costco01</v>
      </c>
      <c r="N23" s="73" t="s">
        <v>1291</v>
      </c>
      <c r="O23" s="73">
        <f>VLOOKUP(N23,[3]Sheet1!$A:$C,3,0)</f>
        <v>40</v>
      </c>
      <c r="P23" s="82">
        <v>-25.55</v>
      </c>
      <c r="Q23" s="84">
        <f t="shared" si="0"/>
        <v>1</v>
      </c>
      <c r="R23" s="5" t="s">
        <v>1289</v>
      </c>
    </row>
    <row r="24" spans="1:18" x14ac:dyDescent="0.25">
      <c r="A24" s="77" t="s">
        <v>5486</v>
      </c>
      <c r="B24" s="77" t="s">
        <v>5503</v>
      </c>
      <c r="C24" s="78">
        <v>45110</v>
      </c>
      <c r="D24" s="79">
        <v>-25.55</v>
      </c>
      <c r="E24" s="79">
        <v>0</v>
      </c>
      <c r="F24" s="79">
        <v>-25.55</v>
      </c>
      <c r="G24" s="78">
        <v>45110</v>
      </c>
      <c r="H24" s="77" t="s">
        <v>5494</v>
      </c>
      <c r="I24" s="80">
        <v>1516597</v>
      </c>
      <c r="J24" s="80" t="s">
        <v>1303</v>
      </c>
      <c r="K24" s="80">
        <v>183076</v>
      </c>
      <c r="L24" s="81">
        <v>45113</v>
      </c>
      <c r="M24" s="77" t="str">
        <f>VLOOKUP(I24,'ITEM#'!A:B,2,0)</f>
        <v>Costco01</v>
      </c>
      <c r="N24" s="73" t="s">
        <v>1291</v>
      </c>
      <c r="O24" s="73">
        <f>VLOOKUP(N24,[3]Sheet1!$A:$C,3,0)</f>
        <v>40</v>
      </c>
      <c r="P24" s="82">
        <v>-25.55</v>
      </c>
      <c r="Q24" s="84">
        <f t="shared" si="0"/>
        <v>1</v>
      </c>
      <c r="R24" s="5" t="s">
        <v>1289</v>
      </c>
    </row>
    <row r="25" spans="1:18" x14ac:dyDescent="0.25">
      <c r="A25" s="77" t="s">
        <v>5486</v>
      </c>
      <c r="B25" s="77" t="s">
        <v>5504</v>
      </c>
      <c r="C25" s="78">
        <v>45110</v>
      </c>
      <c r="D25" s="79">
        <v>-38.659999999999997</v>
      </c>
      <c r="E25" s="79">
        <v>-10.51</v>
      </c>
      <c r="F25" s="79">
        <v>-28.15</v>
      </c>
      <c r="G25" s="78">
        <v>45110</v>
      </c>
      <c r="H25" s="77" t="s">
        <v>5495</v>
      </c>
      <c r="I25" s="80">
        <v>1540780</v>
      </c>
      <c r="J25" s="80" t="s">
        <v>1334</v>
      </c>
      <c r="K25" s="80">
        <v>183076</v>
      </c>
      <c r="L25" s="81">
        <v>45113</v>
      </c>
      <c r="M25" s="77" t="str">
        <f>VLOOKUP(I25,'ITEM#'!A:B,2,0)</f>
        <v>Costco01</v>
      </c>
      <c r="N25" s="73" t="s">
        <v>1298</v>
      </c>
      <c r="O25" s="73">
        <f>VLOOKUP(N25,[3]Sheet1!$A:$C,3,0)</f>
        <v>60</v>
      </c>
      <c r="P25" s="82">
        <v>-28.15</v>
      </c>
      <c r="Q25" s="84">
        <f t="shared" si="0"/>
        <v>1</v>
      </c>
      <c r="R25" s="5" t="s">
        <v>1289</v>
      </c>
    </row>
    <row r="26" spans="1:18" x14ac:dyDescent="0.25">
      <c r="A26" s="77" t="s">
        <v>5505</v>
      </c>
      <c r="B26" s="77" t="s">
        <v>5511</v>
      </c>
      <c r="C26" s="78">
        <v>45112</v>
      </c>
      <c r="D26" s="79">
        <f>E26+F26</f>
        <v>-33.82</v>
      </c>
      <c r="E26" s="79">
        <v>-8.27</v>
      </c>
      <c r="F26" s="79">
        <v>-25.55</v>
      </c>
      <c r="G26" s="78">
        <v>45112</v>
      </c>
      <c r="H26" s="77" t="s">
        <v>5506</v>
      </c>
      <c r="I26" s="80">
        <v>1516596</v>
      </c>
      <c r="J26" s="80" t="s">
        <v>1344</v>
      </c>
      <c r="K26" s="80">
        <v>183083</v>
      </c>
      <c r="L26" s="81">
        <v>45114</v>
      </c>
      <c r="M26" s="77" t="str">
        <f>VLOOKUP(I26,'ITEM#'!A:B,2,0)</f>
        <v>Costco01</v>
      </c>
      <c r="N26" s="73" t="s">
        <v>1291</v>
      </c>
      <c r="O26" s="73">
        <f>VLOOKUP(N26,[3]Sheet1!$A:$C,3,0)</f>
        <v>40</v>
      </c>
      <c r="P26" s="82">
        <v>-25.55</v>
      </c>
      <c r="Q26" s="84">
        <f t="shared" si="0"/>
        <v>1</v>
      </c>
      <c r="R26" s="5" t="s">
        <v>1289</v>
      </c>
    </row>
    <row r="27" spans="1:18" x14ac:dyDescent="0.25">
      <c r="A27" s="77" t="s">
        <v>5505</v>
      </c>
      <c r="B27" s="77" t="s">
        <v>5511</v>
      </c>
      <c r="C27" s="78">
        <v>45112</v>
      </c>
      <c r="D27" s="79">
        <f>E27+F27</f>
        <v>-36.67</v>
      </c>
      <c r="E27" s="79">
        <v>-11.12</v>
      </c>
      <c r="F27" s="79">
        <v>-25.55</v>
      </c>
      <c r="G27" s="78">
        <v>45112</v>
      </c>
      <c r="H27" s="77" t="s">
        <v>5506</v>
      </c>
      <c r="I27" s="80">
        <v>1516592</v>
      </c>
      <c r="J27" s="80" t="s">
        <v>1299</v>
      </c>
      <c r="K27" s="80">
        <v>183083</v>
      </c>
      <c r="L27" s="81">
        <v>45114</v>
      </c>
      <c r="M27" s="77" t="str">
        <f>VLOOKUP(I27,'ITEM#'!A:B,2,0)</f>
        <v>Costco01</v>
      </c>
      <c r="N27" s="73" t="s">
        <v>1291</v>
      </c>
      <c r="O27" s="73">
        <f>VLOOKUP(N27,[3]Sheet1!$A:$C,3,0)</f>
        <v>40</v>
      </c>
      <c r="P27" s="82">
        <v>-25.55</v>
      </c>
      <c r="Q27" s="84">
        <f t="shared" si="0"/>
        <v>1</v>
      </c>
      <c r="R27" s="5" t="s">
        <v>1289</v>
      </c>
    </row>
    <row r="28" spans="1:18" x14ac:dyDescent="0.25">
      <c r="A28" s="77" t="s">
        <v>5505</v>
      </c>
      <c r="B28" s="77" t="s">
        <v>5512</v>
      </c>
      <c r="C28" s="78">
        <v>45112</v>
      </c>
      <c r="D28" s="79">
        <v>-38.659999999999997</v>
      </c>
      <c r="E28" s="79">
        <v>-10.51</v>
      </c>
      <c r="F28" s="79">
        <v>-28.15</v>
      </c>
      <c r="G28" s="78">
        <v>45112</v>
      </c>
      <c r="H28" s="77" t="s">
        <v>5507</v>
      </c>
      <c r="I28" s="80">
        <v>1540781</v>
      </c>
      <c r="J28" s="80" t="s">
        <v>1308</v>
      </c>
      <c r="K28" s="80">
        <v>183083</v>
      </c>
      <c r="L28" s="81">
        <v>45114</v>
      </c>
      <c r="M28" s="77" t="str">
        <f>VLOOKUP(I28,'ITEM#'!A:B,2,0)</f>
        <v>Costco01</v>
      </c>
      <c r="N28" s="73" t="s">
        <v>1298</v>
      </c>
      <c r="O28" s="73">
        <f>VLOOKUP(N28,[3]Sheet1!$A:$C,3,0)</f>
        <v>60</v>
      </c>
      <c r="P28" s="82">
        <v>-28.15</v>
      </c>
      <c r="Q28" s="84">
        <f t="shared" si="0"/>
        <v>1</v>
      </c>
      <c r="R28" s="5" t="s">
        <v>1289</v>
      </c>
    </row>
    <row r="29" spans="1:18" x14ac:dyDescent="0.25">
      <c r="A29" s="77" t="s">
        <v>5505</v>
      </c>
      <c r="B29" s="77" t="s">
        <v>5513</v>
      </c>
      <c r="C29" s="78">
        <v>45112</v>
      </c>
      <c r="D29" s="79">
        <v>-25.55</v>
      </c>
      <c r="E29" s="79">
        <v>0</v>
      </c>
      <c r="F29" s="79">
        <v>-25.55</v>
      </c>
      <c r="G29" s="78">
        <v>45112</v>
      </c>
      <c r="H29" s="77" t="s">
        <v>5508</v>
      </c>
      <c r="I29" s="80">
        <v>1516597</v>
      </c>
      <c r="J29" s="80" t="s">
        <v>1303</v>
      </c>
      <c r="K29" s="80">
        <v>183083</v>
      </c>
      <c r="L29" s="81">
        <v>45114</v>
      </c>
      <c r="M29" s="77" t="str">
        <f>VLOOKUP(I29,'ITEM#'!A:B,2,0)</f>
        <v>Costco01</v>
      </c>
      <c r="N29" s="73" t="s">
        <v>1291</v>
      </c>
      <c r="O29" s="73">
        <f>VLOOKUP(N29,[3]Sheet1!$A:$C,3,0)</f>
        <v>40</v>
      </c>
      <c r="P29" s="82">
        <v>-25.55</v>
      </c>
      <c r="Q29" s="84">
        <f t="shared" si="0"/>
        <v>1</v>
      </c>
      <c r="R29" s="5" t="s">
        <v>1289</v>
      </c>
    </row>
    <row r="30" spans="1:18" x14ac:dyDescent="0.25">
      <c r="A30" s="77" t="s">
        <v>5505</v>
      </c>
      <c r="B30" s="77" t="s">
        <v>5514</v>
      </c>
      <c r="C30" s="78">
        <v>45112</v>
      </c>
      <c r="D30" s="79">
        <f>E30+F30</f>
        <v>-77.319999999999993</v>
      </c>
      <c r="E30" s="79">
        <v>-21.02</v>
      </c>
      <c r="F30" s="79">
        <v>-56.3</v>
      </c>
      <c r="G30" s="78">
        <v>45112</v>
      </c>
      <c r="H30" s="77" t="s">
        <v>5509</v>
      </c>
      <c r="I30" s="80">
        <v>1540781</v>
      </c>
      <c r="J30" s="80" t="s">
        <v>1308</v>
      </c>
      <c r="K30" s="80">
        <v>183083</v>
      </c>
      <c r="L30" s="81">
        <v>45114</v>
      </c>
      <c r="M30" s="77" t="str">
        <f>VLOOKUP(I30,'ITEM#'!A:B,2,0)</f>
        <v>Costco01</v>
      </c>
      <c r="N30" s="73" t="s">
        <v>1298</v>
      </c>
      <c r="O30" s="73">
        <f>VLOOKUP(N30,[3]Sheet1!$A:$C,3,0)</f>
        <v>60</v>
      </c>
      <c r="P30" s="82">
        <v>-28.15</v>
      </c>
      <c r="Q30" s="84">
        <f t="shared" si="0"/>
        <v>2</v>
      </c>
      <c r="R30" s="5" t="s">
        <v>1289</v>
      </c>
    </row>
    <row r="31" spans="1:18" x14ac:dyDescent="0.25">
      <c r="A31" s="77" t="s">
        <v>5505</v>
      </c>
      <c r="B31" s="77" t="s">
        <v>5514</v>
      </c>
      <c r="C31" s="78">
        <v>45112</v>
      </c>
      <c r="D31" s="79">
        <f t="shared" ref="D31:D33" si="1">E31+F31</f>
        <v>-42.7</v>
      </c>
      <c r="E31" s="79">
        <v>-11.1</v>
      </c>
      <c r="F31" s="79">
        <v>-31.6</v>
      </c>
      <c r="G31" s="78">
        <v>45112</v>
      </c>
      <c r="H31" s="77" t="s">
        <v>5509</v>
      </c>
      <c r="I31" s="80">
        <v>1540787</v>
      </c>
      <c r="J31" s="80" t="s">
        <v>1341</v>
      </c>
      <c r="K31" s="80">
        <v>183083</v>
      </c>
      <c r="L31" s="81">
        <v>45114</v>
      </c>
      <c r="M31" s="77" t="str">
        <f>VLOOKUP(I31,'ITEM#'!A:B,2,0)</f>
        <v>Costco01</v>
      </c>
      <c r="N31" s="73" t="s">
        <v>1298</v>
      </c>
      <c r="O31" s="73">
        <f>VLOOKUP(N31,[3]Sheet1!$A:$C,3,0)</f>
        <v>60</v>
      </c>
      <c r="P31" s="82">
        <v>-31.6</v>
      </c>
      <c r="Q31" s="84">
        <f t="shared" si="0"/>
        <v>1</v>
      </c>
      <c r="R31" s="5" t="s">
        <v>1289</v>
      </c>
    </row>
    <row r="32" spans="1:18" x14ac:dyDescent="0.25">
      <c r="A32" s="77" t="s">
        <v>5505</v>
      </c>
      <c r="B32" s="77" t="s">
        <v>5514</v>
      </c>
      <c r="C32" s="78">
        <v>45112</v>
      </c>
      <c r="D32" s="79">
        <f t="shared" si="1"/>
        <v>-77.319999999999993</v>
      </c>
      <c r="E32" s="79">
        <v>-21.02</v>
      </c>
      <c r="F32" s="79">
        <v>-56.3</v>
      </c>
      <c r="G32" s="78">
        <v>45112</v>
      </c>
      <c r="H32" s="77" t="s">
        <v>5509</v>
      </c>
      <c r="I32" s="80">
        <v>1593356</v>
      </c>
      <c r="J32" s="80" t="s">
        <v>1329</v>
      </c>
      <c r="K32" s="80">
        <v>183083</v>
      </c>
      <c r="L32" s="81">
        <v>45114</v>
      </c>
      <c r="M32" s="77" t="str">
        <f>VLOOKUP(I32,'ITEM#'!A:B,2,0)</f>
        <v>Costco01</v>
      </c>
      <c r="N32" s="73" t="s">
        <v>1298</v>
      </c>
      <c r="O32" s="73">
        <f>VLOOKUP(N32,[3]Sheet1!$A:$C,3,0)</f>
        <v>60</v>
      </c>
      <c r="P32" s="82">
        <v>-28.15</v>
      </c>
      <c r="Q32" s="84">
        <f t="shared" si="0"/>
        <v>2</v>
      </c>
      <c r="R32" s="5" t="s">
        <v>1289</v>
      </c>
    </row>
    <row r="33" spans="1:18" x14ac:dyDescent="0.25">
      <c r="A33" s="77" t="s">
        <v>5505</v>
      </c>
      <c r="B33" s="77" t="s">
        <v>5514</v>
      </c>
      <c r="C33" s="78">
        <v>45112</v>
      </c>
      <c r="D33" s="79">
        <f t="shared" si="1"/>
        <v>-85.4</v>
      </c>
      <c r="E33" s="79">
        <v>-22.2</v>
      </c>
      <c r="F33" s="79">
        <v>-63.2</v>
      </c>
      <c r="G33" s="78">
        <v>45112</v>
      </c>
      <c r="H33" s="77" t="s">
        <v>5509</v>
      </c>
      <c r="I33" s="80">
        <v>1593358</v>
      </c>
      <c r="J33" s="80" t="s">
        <v>1322</v>
      </c>
      <c r="K33" s="80">
        <v>183083</v>
      </c>
      <c r="L33" s="81">
        <v>45114</v>
      </c>
      <c r="M33" s="77" t="str">
        <f>VLOOKUP(I33,'ITEM#'!A:B,2,0)</f>
        <v>Costco01</v>
      </c>
      <c r="N33" s="73" t="s">
        <v>1298</v>
      </c>
      <c r="O33" s="73">
        <f>VLOOKUP(N33,[3]Sheet1!$A:$C,3,0)</f>
        <v>60</v>
      </c>
      <c r="P33" s="82">
        <v>-31.6</v>
      </c>
      <c r="Q33" s="84">
        <f t="shared" si="0"/>
        <v>2</v>
      </c>
      <c r="R33" s="5" t="s">
        <v>1289</v>
      </c>
    </row>
    <row r="34" spans="1:18" x14ac:dyDescent="0.25">
      <c r="A34" s="77" t="s">
        <v>5505</v>
      </c>
      <c r="B34" s="77" t="s">
        <v>5515</v>
      </c>
      <c r="C34" s="78">
        <v>45112</v>
      </c>
      <c r="D34" s="79">
        <v>-39</v>
      </c>
      <c r="E34" s="79">
        <v>0</v>
      </c>
      <c r="F34" s="79">
        <v>-39</v>
      </c>
      <c r="G34" s="78">
        <v>45112</v>
      </c>
      <c r="H34" s="77" t="s">
        <v>5510</v>
      </c>
      <c r="I34" s="80">
        <v>1529947</v>
      </c>
      <c r="J34" s="80" t="s">
        <v>1294</v>
      </c>
      <c r="K34" s="80">
        <v>183083</v>
      </c>
      <c r="L34" s="81">
        <v>45114</v>
      </c>
      <c r="M34" s="77" t="str">
        <f>VLOOKUP(I34,'ITEM#'!A:B,2,0)</f>
        <v>Costco01</v>
      </c>
      <c r="N34" s="73" t="s">
        <v>1291</v>
      </c>
      <c r="O34" s="73">
        <f>VLOOKUP(N34,[3]Sheet1!$A:$C,3,0)</f>
        <v>40</v>
      </c>
      <c r="P34" s="82">
        <v>-39</v>
      </c>
      <c r="Q34" s="84">
        <f t="shared" si="0"/>
        <v>1</v>
      </c>
      <c r="R34" s="5" t="s">
        <v>1289</v>
      </c>
    </row>
    <row r="35" spans="1:18" x14ac:dyDescent="0.25">
      <c r="A35" s="77" t="s">
        <v>5516</v>
      </c>
      <c r="B35" s="77" t="s">
        <v>5530</v>
      </c>
      <c r="C35" s="78">
        <v>45113</v>
      </c>
      <c r="D35" s="79">
        <v>-77.23</v>
      </c>
      <c r="E35" s="79">
        <v>-32.229999999999997</v>
      </c>
      <c r="F35" s="79">
        <v>-22.5</v>
      </c>
      <c r="G35" s="78">
        <v>45113</v>
      </c>
      <c r="H35" s="77" t="s">
        <v>5517</v>
      </c>
      <c r="I35" s="80">
        <v>1663069</v>
      </c>
      <c r="J35" s="80" t="s">
        <v>5742</v>
      </c>
      <c r="K35" s="80">
        <v>12218582</v>
      </c>
      <c r="L35" s="81">
        <v>45117</v>
      </c>
      <c r="M35" s="77" t="str">
        <f>VLOOKUP(I35,'ITEM#'!A:B,2,0)</f>
        <v>Costco01</v>
      </c>
      <c r="N35" s="73" t="s">
        <v>1311</v>
      </c>
      <c r="O35" s="73">
        <f>VLOOKUP(N35,[3]Sheet1!$A:$C,3,0)</f>
        <v>55</v>
      </c>
      <c r="P35" s="82">
        <v>-22.5</v>
      </c>
      <c r="Q35" s="84">
        <f t="shared" si="0"/>
        <v>1</v>
      </c>
      <c r="R35" s="5" t="s">
        <v>1289</v>
      </c>
    </row>
    <row r="36" spans="1:18" x14ac:dyDescent="0.25">
      <c r="A36" s="77" t="s">
        <v>5516</v>
      </c>
      <c r="B36" s="77" t="s">
        <v>5530</v>
      </c>
      <c r="C36" s="78">
        <v>45113</v>
      </c>
      <c r="D36" s="79"/>
      <c r="E36" s="79"/>
      <c r="F36" s="79">
        <v>-22.5</v>
      </c>
      <c r="G36" s="78">
        <v>45113</v>
      </c>
      <c r="H36" s="77" t="s">
        <v>5517</v>
      </c>
      <c r="I36" s="80">
        <v>1663075</v>
      </c>
      <c r="J36" s="80" t="s">
        <v>5741</v>
      </c>
      <c r="K36" s="80">
        <v>12218582</v>
      </c>
      <c r="L36" s="81">
        <v>45117</v>
      </c>
      <c r="M36" s="77" t="str">
        <f>VLOOKUP(I36,'ITEM#'!A:B,2,0)</f>
        <v>Costco01</v>
      </c>
      <c r="N36" s="73" t="s">
        <v>1311</v>
      </c>
      <c r="O36" s="73">
        <f>VLOOKUP(N36,[3]Sheet1!$A:$C,3,0)</f>
        <v>55</v>
      </c>
      <c r="P36" s="82">
        <v>-22.5</v>
      </c>
      <c r="Q36" s="84">
        <f t="shared" si="0"/>
        <v>1</v>
      </c>
      <c r="R36" s="5" t="s">
        <v>1289</v>
      </c>
    </row>
    <row r="37" spans="1:18" x14ac:dyDescent="0.25">
      <c r="A37" s="77" t="s">
        <v>5516</v>
      </c>
      <c r="B37" s="77" t="s">
        <v>5531</v>
      </c>
      <c r="C37" s="78">
        <v>45113</v>
      </c>
      <c r="D37" s="79">
        <v>-88.12</v>
      </c>
      <c r="E37" s="79">
        <v>-25.85</v>
      </c>
      <c r="F37" s="79">
        <v>-62.27</v>
      </c>
      <c r="G37" s="78">
        <v>45113</v>
      </c>
      <c r="H37" s="77" t="s">
        <v>5518</v>
      </c>
      <c r="I37" s="80">
        <v>1339334</v>
      </c>
      <c r="J37" s="80" t="s">
        <v>1331</v>
      </c>
      <c r="K37" s="80">
        <v>12218582</v>
      </c>
      <c r="L37" s="81">
        <v>45117</v>
      </c>
      <c r="M37" s="77" t="str">
        <f>VLOOKUP(I37,'ITEM#'!A:B,2,0)</f>
        <v>Costco01</v>
      </c>
      <c r="N37" s="73" t="s">
        <v>1301</v>
      </c>
      <c r="O37" s="73">
        <f>VLOOKUP(N37,[3]Sheet1!$A:$C,3,0)</f>
        <v>32</v>
      </c>
      <c r="P37" s="82">
        <v>-62.27</v>
      </c>
      <c r="Q37" s="84">
        <f t="shared" si="0"/>
        <v>1</v>
      </c>
      <c r="R37" s="5" t="s">
        <v>1289</v>
      </c>
    </row>
    <row r="38" spans="1:18" x14ac:dyDescent="0.25">
      <c r="A38" s="77" t="s">
        <v>5516</v>
      </c>
      <c r="B38" s="77" t="s">
        <v>5532</v>
      </c>
      <c r="C38" s="78">
        <v>45113</v>
      </c>
      <c r="D38" s="79">
        <v>-22.78</v>
      </c>
      <c r="E38" s="79">
        <v>0</v>
      </c>
      <c r="F38" s="79">
        <v>-22.78</v>
      </c>
      <c r="G38" s="78">
        <v>45113</v>
      </c>
      <c r="H38" s="77" t="s">
        <v>5519</v>
      </c>
      <c r="I38" s="80">
        <v>1529944</v>
      </c>
      <c r="J38" s="80" t="s">
        <v>1330</v>
      </c>
      <c r="K38" s="80">
        <v>183240</v>
      </c>
      <c r="L38" s="81">
        <v>45117</v>
      </c>
      <c r="M38" s="77" t="str">
        <f>VLOOKUP(I38,'ITEM#'!A:B,2,0)</f>
        <v>Costco01</v>
      </c>
      <c r="N38" s="73" t="s">
        <v>1291</v>
      </c>
      <c r="O38" s="73">
        <f>VLOOKUP(N38,[3]Sheet1!$A:$C,3,0)</f>
        <v>40</v>
      </c>
      <c r="P38" s="82">
        <v>-22.78</v>
      </c>
      <c r="Q38" s="84">
        <f t="shared" si="0"/>
        <v>1</v>
      </c>
      <c r="R38" s="5" t="s">
        <v>1289</v>
      </c>
    </row>
    <row r="39" spans="1:18" x14ac:dyDescent="0.25">
      <c r="A39" s="77" t="s">
        <v>5516</v>
      </c>
      <c r="B39" s="77" t="s">
        <v>5533</v>
      </c>
      <c r="C39" s="78">
        <v>45113</v>
      </c>
      <c r="D39" s="79">
        <v>-22.78</v>
      </c>
      <c r="E39" s="79">
        <v>0</v>
      </c>
      <c r="F39" s="79">
        <v>-22.78</v>
      </c>
      <c r="G39" s="78">
        <v>45113</v>
      </c>
      <c r="H39" s="77" t="s">
        <v>5520</v>
      </c>
      <c r="I39" s="80">
        <v>1529939</v>
      </c>
      <c r="J39" s="80" t="s">
        <v>1339</v>
      </c>
      <c r="K39" s="80">
        <v>183240</v>
      </c>
      <c r="L39" s="81">
        <v>45117</v>
      </c>
      <c r="M39" s="77" t="str">
        <f>VLOOKUP(I39,'ITEM#'!A:B,2,0)</f>
        <v>Costco01</v>
      </c>
      <c r="N39" s="73" t="s">
        <v>1291</v>
      </c>
      <c r="O39" s="73">
        <f>VLOOKUP(N39,[3]Sheet1!$A:$C,3,0)</f>
        <v>40</v>
      </c>
      <c r="P39" s="82">
        <v>-22.78</v>
      </c>
      <c r="Q39" s="84">
        <f t="shared" si="0"/>
        <v>1</v>
      </c>
      <c r="R39" s="5" t="s">
        <v>1289</v>
      </c>
    </row>
    <row r="40" spans="1:18" x14ac:dyDescent="0.25">
      <c r="A40" s="77" t="s">
        <v>5516</v>
      </c>
      <c r="B40" s="77" t="s">
        <v>5534</v>
      </c>
      <c r="C40" s="78">
        <v>45113</v>
      </c>
      <c r="D40" s="79">
        <v>-22.78</v>
      </c>
      <c r="E40" s="79">
        <v>0</v>
      </c>
      <c r="F40" s="79">
        <v>-22.78</v>
      </c>
      <c r="G40" s="78">
        <v>45113</v>
      </c>
      <c r="H40" s="77" t="s">
        <v>5521</v>
      </c>
      <c r="I40" s="80">
        <v>1529939</v>
      </c>
      <c r="J40" s="80" t="s">
        <v>1339</v>
      </c>
      <c r="K40" s="80">
        <v>183240</v>
      </c>
      <c r="L40" s="81">
        <v>45117</v>
      </c>
      <c r="M40" s="77" t="str">
        <f>VLOOKUP(I40,'ITEM#'!A:B,2,0)</f>
        <v>Costco01</v>
      </c>
      <c r="N40" s="73" t="s">
        <v>1291</v>
      </c>
      <c r="O40" s="73">
        <f>VLOOKUP(N40,[3]Sheet1!$A:$C,3,0)</f>
        <v>40</v>
      </c>
      <c r="P40" s="82">
        <v>-22.78</v>
      </c>
      <c r="Q40" s="84">
        <f t="shared" si="0"/>
        <v>1</v>
      </c>
      <c r="R40" s="5" t="s">
        <v>1289</v>
      </c>
    </row>
    <row r="41" spans="1:18" x14ac:dyDescent="0.25">
      <c r="A41" s="77" t="s">
        <v>5516</v>
      </c>
      <c r="B41" s="77" t="s">
        <v>5535</v>
      </c>
      <c r="C41" s="78">
        <v>45113</v>
      </c>
      <c r="D41" s="79">
        <v>-81.36</v>
      </c>
      <c r="E41" s="79">
        <v>-21.61</v>
      </c>
      <c r="F41" s="79">
        <v>-28.15</v>
      </c>
      <c r="G41" s="78">
        <v>45113</v>
      </c>
      <c r="H41" s="77" t="s">
        <v>5522</v>
      </c>
      <c r="I41" s="80">
        <v>1593357</v>
      </c>
      <c r="J41" s="80" t="s">
        <v>1302</v>
      </c>
      <c r="K41" s="80">
        <v>183240</v>
      </c>
      <c r="L41" s="81">
        <v>45117</v>
      </c>
      <c r="M41" s="77" t="str">
        <f>VLOOKUP(I41,'ITEM#'!A:B,2,0)</f>
        <v>Costco01</v>
      </c>
      <c r="N41" s="73" t="s">
        <v>1298</v>
      </c>
      <c r="O41" s="73">
        <f>VLOOKUP(N41,[3]Sheet1!$A:$C,3,0)</f>
        <v>60</v>
      </c>
      <c r="P41" s="82">
        <v>-28.15</v>
      </c>
      <c r="Q41" s="84">
        <f t="shared" si="0"/>
        <v>1</v>
      </c>
      <c r="R41" s="5" t="s">
        <v>1289</v>
      </c>
    </row>
    <row r="42" spans="1:18" x14ac:dyDescent="0.25">
      <c r="A42" s="77" t="s">
        <v>5516</v>
      </c>
      <c r="B42" s="77" t="s">
        <v>5535</v>
      </c>
      <c r="C42" s="78">
        <v>45113</v>
      </c>
      <c r="D42" s="79"/>
      <c r="E42" s="79"/>
      <c r="F42" s="79">
        <v>-31.6</v>
      </c>
      <c r="G42" s="78">
        <v>45113</v>
      </c>
      <c r="H42" s="77" t="s">
        <v>5522</v>
      </c>
      <c r="I42" s="80">
        <v>1593358</v>
      </c>
      <c r="J42" s="80" t="s">
        <v>1322</v>
      </c>
      <c r="K42" s="80">
        <v>183240</v>
      </c>
      <c r="L42" s="81">
        <v>45117</v>
      </c>
      <c r="M42" s="77" t="str">
        <f>VLOOKUP(I42,'ITEM#'!A:B,2,0)</f>
        <v>Costco01</v>
      </c>
      <c r="N42" s="73" t="s">
        <v>1298</v>
      </c>
      <c r="O42" s="73">
        <f>VLOOKUP(N42,[3]Sheet1!$A:$C,3,0)</f>
        <v>60</v>
      </c>
      <c r="P42" s="82">
        <v>-31.6</v>
      </c>
      <c r="Q42" s="84">
        <f t="shared" si="0"/>
        <v>1</v>
      </c>
      <c r="R42" s="5" t="s">
        <v>1289</v>
      </c>
    </row>
    <row r="43" spans="1:18" x14ac:dyDescent="0.25">
      <c r="A43" s="77" t="s">
        <v>5516</v>
      </c>
      <c r="B43" s="77" t="s">
        <v>5536</v>
      </c>
      <c r="C43" s="78">
        <v>45113</v>
      </c>
      <c r="D43" s="79">
        <v>-77.319999999999993</v>
      </c>
      <c r="E43" s="79">
        <v>-21.02</v>
      </c>
      <c r="F43" s="79">
        <v>-56.3</v>
      </c>
      <c r="G43" s="78">
        <v>45113</v>
      </c>
      <c r="H43" s="77" t="s">
        <v>5523</v>
      </c>
      <c r="I43" s="80">
        <v>1540780</v>
      </c>
      <c r="J43" s="80" t="s">
        <v>1334</v>
      </c>
      <c r="K43" s="80">
        <v>183240</v>
      </c>
      <c r="L43" s="81">
        <v>45117</v>
      </c>
      <c r="M43" s="77" t="str">
        <f>VLOOKUP(I43,'ITEM#'!A:B,2,0)</f>
        <v>Costco01</v>
      </c>
      <c r="N43" s="73" t="s">
        <v>1298</v>
      </c>
      <c r="O43" s="73">
        <f>VLOOKUP(N43,[3]Sheet1!$A:$C,3,0)</f>
        <v>60</v>
      </c>
      <c r="P43" s="82">
        <v>-28.15</v>
      </c>
      <c r="Q43" s="84">
        <f t="shared" si="0"/>
        <v>2</v>
      </c>
      <c r="R43" s="5" t="s">
        <v>1289</v>
      </c>
    </row>
    <row r="44" spans="1:18" x14ac:dyDescent="0.25">
      <c r="A44" s="77" t="s">
        <v>5516</v>
      </c>
      <c r="B44" s="77" t="s">
        <v>5537</v>
      </c>
      <c r="C44" s="78">
        <v>45113</v>
      </c>
      <c r="D44" s="79">
        <v>-88.35</v>
      </c>
      <c r="E44" s="79">
        <v>-11</v>
      </c>
      <c r="F44" s="79">
        <v>-77.349999999999994</v>
      </c>
      <c r="G44" s="78">
        <v>45113</v>
      </c>
      <c r="H44" s="77" t="s">
        <v>5524</v>
      </c>
      <c r="I44" s="80">
        <v>1662420</v>
      </c>
      <c r="J44" s="80" t="s">
        <v>1318</v>
      </c>
      <c r="K44" s="80">
        <v>183240</v>
      </c>
      <c r="L44" s="81">
        <v>45117</v>
      </c>
      <c r="M44" s="77" t="str">
        <f>VLOOKUP(I44,'ITEM#'!A:B,2,0)</f>
        <v>Costco01</v>
      </c>
      <c r="N44" s="73" t="s">
        <v>1301</v>
      </c>
      <c r="O44" s="73">
        <f>VLOOKUP(N44,[3]Sheet1!$A:$C,3,0)</f>
        <v>32</v>
      </c>
      <c r="P44" s="82">
        <v>-77.349999999999994</v>
      </c>
      <c r="Q44" s="84">
        <f t="shared" si="0"/>
        <v>1</v>
      </c>
      <c r="R44" s="5" t="s">
        <v>1289</v>
      </c>
    </row>
    <row r="45" spans="1:18" x14ac:dyDescent="0.25">
      <c r="A45" s="77" t="s">
        <v>5516</v>
      </c>
      <c r="B45" s="77" t="s">
        <v>5538</v>
      </c>
      <c r="C45" s="78">
        <v>45113</v>
      </c>
      <c r="D45" s="79">
        <v>-97.22</v>
      </c>
      <c r="E45" s="79">
        <v>-11.37</v>
      </c>
      <c r="F45" s="79">
        <v>-85.85</v>
      </c>
      <c r="G45" s="78">
        <v>45113</v>
      </c>
      <c r="H45" s="77" t="s">
        <v>5525</v>
      </c>
      <c r="I45" s="80">
        <v>1662422</v>
      </c>
      <c r="J45" s="80" t="s">
        <v>1327</v>
      </c>
      <c r="K45" s="80">
        <v>183240</v>
      </c>
      <c r="L45" s="81">
        <v>45117</v>
      </c>
      <c r="M45" s="77" t="str">
        <f>VLOOKUP(I45,'ITEM#'!A:B,2,0)</f>
        <v>Costco01</v>
      </c>
      <c r="N45" s="73" t="s">
        <v>1301</v>
      </c>
      <c r="O45" s="73">
        <f>VLOOKUP(N45,[3]Sheet1!$A:$C,3,0)</f>
        <v>32</v>
      </c>
      <c r="P45" s="82">
        <v>-85.85</v>
      </c>
      <c r="Q45" s="84">
        <f t="shared" si="0"/>
        <v>1</v>
      </c>
      <c r="R45" s="5" t="s">
        <v>1289</v>
      </c>
    </row>
    <row r="46" spans="1:18" x14ac:dyDescent="0.25">
      <c r="A46" s="77" t="s">
        <v>5516</v>
      </c>
      <c r="B46" s="77" t="s">
        <v>5539</v>
      </c>
      <c r="C46" s="78">
        <v>45113</v>
      </c>
      <c r="D46" s="79">
        <v>-88.35</v>
      </c>
      <c r="E46" s="79">
        <v>-11</v>
      </c>
      <c r="F46" s="79">
        <v>-77.349999999999994</v>
      </c>
      <c r="G46" s="78">
        <v>45113</v>
      </c>
      <c r="H46" s="77" t="s">
        <v>5526</v>
      </c>
      <c r="I46" s="80">
        <v>1662420</v>
      </c>
      <c r="J46" s="80" t="s">
        <v>1318</v>
      </c>
      <c r="K46" s="80">
        <v>183240</v>
      </c>
      <c r="L46" s="81">
        <v>45117</v>
      </c>
      <c r="M46" s="77" t="str">
        <f>VLOOKUP(I46,'ITEM#'!A:B,2,0)</f>
        <v>Costco01</v>
      </c>
      <c r="N46" s="73" t="s">
        <v>1301</v>
      </c>
      <c r="O46" s="73">
        <f>VLOOKUP(N46,[3]Sheet1!$A:$C,3,0)</f>
        <v>32</v>
      </c>
      <c r="P46" s="82">
        <v>-77.349999999999994</v>
      </c>
      <c r="Q46" s="84">
        <f t="shared" si="0"/>
        <v>1</v>
      </c>
      <c r="R46" s="5" t="s">
        <v>1289</v>
      </c>
    </row>
    <row r="47" spans="1:18" x14ac:dyDescent="0.25">
      <c r="A47" s="77" t="s">
        <v>5516</v>
      </c>
      <c r="B47" s="77" t="s">
        <v>5540</v>
      </c>
      <c r="C47" s="78">
        <v>45113</v>
      </c>
      <c r="D47" s="79">
        <v>-38.659999999999997</v>
      </c>
      <c r="E47" s="79">
        <v>-10.51</v>
      </c>
      <c r="F47" s="79">
        <v>-28.15</v>
      </c>
      <c r="G47" s="78">
        <v>45113</v>
      </c>
      <c r="H47" s="77" t="s">
        <v>5527</v>
      </c>
      <c r="I47" s="80">
        <v>1593356</v>
      </c>
      <c r="J47" s="80" t="s">
        <v>1329</v>
      </c>
      <c r="K47" s="80">
        <v>183240</v>
      </c>
      <c r="L47" s="81">
        <v>45117</v>
      </c>
      <c r="M47" s="77" t="str">
        <f>VLOOKUP(I47,'ITEM#'!A:B,2,0)</f>
        <v>Costco01</v>
      </c>
      <c r="N47" s="73" t="s">
        <v>1298</v>
      </c>
      <c r="O47" s="73">
        <f>VLOOKUP(N47,[3]Sheet1!$A:$C,3,0)</f>
        <v>60</v>
      </c>
      <c r="P47" s="82">
        <v>-28.15</v>
      </c>
      <c r="Q47" s="84">
        <f t="shared" si="0"/>
        <v>1</v>
      </c>
      <c r="R47" s="5" t="s">
        <v>1289</v>
      </c>
    </row>
    <row r="48" spans="1:18" x14ac:dyDescent="0.25">
      <c r="A48" s="77" t="s">
        <v>5516</v>
      </c>
      <c r="B48" s="77" t="s">
        <v>5541</v>
      </c>
      <c r="C48" s="78">
        <v>45113</v>
      </c>
      <c r="D48" s="79">
        <v>-64.47</v>
      </c>
      <c r="E48" s="79">
        <v>0</v>
      </c>
      <c r="F48" s="79">
        <v>-64.47</v>
      </c>
      <c r="G48" s="78">
        <v>45113</v>
      </c>
      <c r="H48" s="77" t="s">
        <v>5528</v>
      </c>
      <c r="I48" s="80">
        <v>1585793</v>
      </c>
      <c r="J48" s="80" t="s">
        <v>1323</v>
      </c>
      <c r="K48" s="80">
        <v>183240</v>
      </c>
      <c r="L48" s="81">
        <v>45117</v>
      </c>
      <c r="M48" s="77" t="str">
        <f>VLOOKUP(I48,'ITEM#'!A:B,2,0)</f>
        <v>Costco01</v>
      </c>
      <c r="N48" s="73" t="s">
        <v>1291</v>
      </c>
      <c r="O48" s="73">
        <f>VLOOKUP(N48,[3]Sheet1!$A:$C,3,0)</f>
        <v>40</v>
      </c>
      <c r="P48" s="82">
        <v>-64.47</v>
      </c>
      <c r="Q48" s="84">
        <f t="shared" si="0"/>
        <v>1</v>
      </c>
      <c r="R48" s="5" t="s">
        <v>1289</v>
      </c>
    </row>
    <row r="49" spans="1:18" x14ac:dyDescent="0.25">
      <c r="A49" s="77" t="s">
        <v>5516</v>
      </c>
      <c r="B49" s="77" t="s">
        <v>5542</v>
      </c>
      <c r="C49" s="78">
        <v>45113</v>
      </c>
      <c r="D49" s="79">
        <v>-22.78</v>
      </c>
      <c r="E49" s="79">
        <v>0</v>
      </c>
      <c r="F49" s="79">
        <v>-22.78</v>
      </c>
      <c r="G49" s="78">
        <v>45113</v>
      </c>
      <c r="H49" s="77" t="s">
        <v>5529</v>
      </c>
      <c r="I49" s="80">
        <v>1529939</v>
      </c>
      <c r="J49" s="80" t="s">
        <v>1339</v>
      </c>
      <c r="K49" s="80">
        <v>183240</v>
      </c>
      <c r="L49" s="81">
        <v>45117</v>
      </c>
      <c r="M49" s="77" t="str">
        <f>VLOOKUP(I49,'ITEM#'!A:B,2,0)</f>
        <v>Costco01</v>
      </c>
      <c r="N49" s="73" t="s">
        <v>1291</v>
      </c>
      <c r="O49" s="73">
        <f>VLOOKUP(N49,[3]Sheet1!$A:$C,3,0)</f>
        <v>40</v>
      </c>
      <c r="P49" s="82">
        <v>-22.78</v>
      </c>
      <c r="Q49" s="84">
        <f t="shared" si="0"/>
        <v>1</v>
      </c>
      <c r="R49" s="5" t="s">
        <v>1289</v>
      </c>
    </row>
    <row r="50" spans="1:18" x14ac:dyDescent="0.25">
      <c r="A50" s="77" t="s">
        <v>5516</v>
      </c>
      <c r="B50" s="77" t="s">
        <v>5542</v>
      </c>
      <c r="C50" s="78">
        <v>45113</v>
      </c>
      <c r="D50" s="79">
        <v>-39</v>
      </c>
      <c r="E50" s="79"/>
      <c r="F50" s="79">
        <v>-39</v>
      </c>
      <c r="G50" s="78">
        <v>45113</v>
      </c>
      <c r="H50" s="77" t="s">
        <v>5529</v>
      </c>
      <c r="I50" s="80">
        <v>1529947</v>
      </c>
      <c r="J50" s="80" t="s">
        <v>1294</v>
      </c>
      <c r="K50" s="80">
        <v>183240</v>
      </c>
      <c r="L50" s="81">
        <v>45117</v>
      </c>
      <c r="M50" s="77" t="str">
        <f>VLOOKUP(I50,'ITEM#'!A:B,2,0)</f>
        <v>Costco01</v>
      </c>
      <c r="N50" s="73" t="s">
        <v>1291</v>
      </c>
      <c r="O50" s="73">
        <f>VLOOKUP(N50,[3]Sheet1!$A:$C,3,0)</f>
        <v>40</v>
      </c>
      <c r="P50" s="82">
        <v>-39</v>
      </c>
      <c r="Q50" s="84">
        <f t="shared" si="0"/>
        <v>1</v>
      </c>
      <c r="R50" s="5" t="s">
        <v>1289</v>
      </c>
    </row>
    <row r="51" spans="1:18" x14ac:dyDescent="0.25">
      <c r="A51" s="77" t="s">
        <v>5543</v>
      </c>
      <c r="B51" s="77" t="s">
        <v>5549</v>
      </c>
      <c r="C51" s="78">
        <v>45116</v>
      </c>
      <c r="D51" s="79">
        <v>-75.45</v>
      </c>
      <c r="E51" s="79">
        <v>-30.45</v>
      </c>
      <c r="F51" s="79">
        <v>-45</v>
      </c>
      <c r="G51" s="78">
        <v>45116</v>
      </c>
      <c r="H51" s="77" t="s">
        <v>5544</v>
      </c>
      <c r="I51" s="80">
        <v>1663075</v>
      </c>
      <c r="J51" s="80" t="s">
        <v>5741</v>
      </c>
      <c r="K51" s="80">
        <v>12218606</v>
      </c>
      <c r="L51" s="81">
        <v>45118</v>
      </c>
      <c r="M51" s="77" t="str">
        <f>VLOOKUP(I51,'ITEM#'!A:B,2,0)</f>
        <v>Costco01</v>
      </c>
      <c r="N51" s="73" t="s">
        <v>1311</v>
      </c>
      <c r="O51" s="73">
        <f>VLOOKUP(N51,[3]Sheet1!$A:$C,3,0)</f>
        <v>55</v>
      </c>
      <c r="P51" s="82">
        <v>-22.5</v>
      </c>
      <c r="Q51" s="84">
        <f t="shared" si="0"/>
        <v>2</v>
      </c>
      <c r="R51" s="5" t="s">
        <v>1289</v>
      </c>
    </row>
    <row r="52" spans="1:18" x14ac:dyDescent="0.25">
      <c r="A52" s="77" t="s">
        <v>5543</v>
      </c>
      <c r="B52" s="77" t="s">
        <v>5550</v>
      </c>
      <c r="C52" s="78">
        <v>45115</v>
      </c>
      <c r="D52" s="79">
        <v>-64.47</v>
      </c>
      <c r="E52" s="79">
        <v>0</v>
      </c>
      <c r="F52" s="79">
        <v>-64.47</v>
      </c>
      <c r="G52" s="78">
        <v>45115</v>
      </c>
      <c r="H52" s="77" t="s">
        <v>5545</v>
      </c>
      <c r="I52" s="80">
        <v>1585673</v>
      </c>
      <c r="J52" s="80" t="s">
        <v>1349</v>
      </c>
      <c r="K52" s="80">
        <v>183250</v>
      </c>
      <c r="L52" s="81">
        <v>45118</v>
      </c>
      <c r="M52" s="77" t="str">
        <f>VLOOKUP(I52,'ITEM#'!A:B,2,0)</f>
        <v>Costco01</v>
      </c>
      <c r="N52" s="73" t="s">
        <v>1291</v>
      </c>
      <c r="O52" s="73">
        <f>VLOOKUP(N52,[3]Sheet1!$A:$C,3,0)</f>
        <v>40</v>
      </c>
      <c r="P52" s="82">
        <v>-64.47</v>
      </c>
      <c r="Q52" s="84">
        <f t="shared" si="0"/>
        <v>1</v>
      </c>
      <c r="R52" s="5" t="s">
        <v>1289</v>
      </c>
    </row>
    <row r="53" spans="1:18" x14ac:dyDescent="0.25">
      <c r="A53" s="77" t="s">
        <v>5543</v>
      </c>
      <c r="B53" s="77" t="s">
        <v>5551</v>
      </c>
      <c r="C53" s="78">
        <v>45115</v>
      </c>
      <c r="D53" s="79">
        <v>-39</v>
      </c>
      <c r="E53" s="79">
        <v>0</v>
      </c>
      <c r="F53" s="79">
        <v>-39</v>
      </c>
      <c r="G53" s="78">
        <v>45115</v>
      </c>
      <c r="H53" s="77" t="s">
        <v>5546</v>
      </c>
      <c r="I53" s="80">
        <v>1529947</v>
      </c>
      <c r="J53" s="80" t="s">
        <v>1294</v>
      </c>
      <c r="K53" s="80">
        <v>183250</v>
      </c>
      <c r="L53" s="81">
        <v>45118</v>
      </c>
      <c r="M53" s="77" t="str">
        <f>VLOOKUP(I53,'ITEM#'!A:B,2,0)</f>
        <v>Costco01</v>
      </c>
      <c r="N53" s="73" t="s">
        <v>1291</v>
      </c>
      <c r="O53" s="73">
        <f>VLOOKUP(N53,[3]Sheet1!$A:$C,3,0)</f>
        <v>40</v>
      </c>
      <c r="P53" s="82">
        <v>-39</v>
      </c>
      <c r="Q53" s="84">
        <f t="shared" si="0"/>
        <v>1</v>
      </c>
      <c r="R53" s="5" t="s">
        <v>1289</v>
      </c>
    </row>
    <row r="54" spans="1:18" x14ac:dyDescent="0.25">
      <c r="A54" s="77" t="s">
        <v>5543</v>
      </c>
      <c r="B54" s="77" t="s">
        <v>5552</v>
      </c>
      <c r="C54" s="78">
        <v>45114</v>
      </c>
      <c r="D54" s="79">
        <v>-38.68</v>
      </c>
      <c r="E54" s="79">
        <v>0</v>
      </c>
      <c r="F54" s="79">
        <v>-38.68</v>
      </c>
      <c r="G54" s="78">
        <v>45114</v>
      </c>
      <c r="H54" s="77" t="s">
        <v>5547</v>
      </c>
      <c r="I54" s="80">
        <v>1704887</v>
      </c>
      <c r="J54" s="80" t="s">
        <v>5745</v>
      </c>
      <c r="K54" s="80">
        <v>183250</v>
      </c>
      <c r="L54" s="81">
        <v>45118</v>
      </c>
      <c r="M54" s="77" t="str">
        <f>VLOOKUP(I54,'ITEM#'!A:B,2,0)</f>
        <v>COSTCO</v>
      </c>
      <c r="N54" s="74" t="s">
        <v>5745</v>
      </c>
      <c r="O54" s="74" t="s">
        <v>5745</v>
      </c>
      <c r="P54" s="82">
        <v>-27.39</v>
      </c>
      <c r="Q54" s="84">
        <f t="shared" si="0"/>
        <v>1.4121942314713398</v>
      </c>
      <c r="R54" s="87" t="s">
        <v>5746</v>
      </c>
    </row>
    <row r="55" spans="1:18" x14ac:dyDescent="0.25">
      <c r="A55" s="77" t="s">
        <v>5543</v>
      </c>
      <c r="B55" s="77" t="s">
        <v>5553</v>
      </c>
      <c r="C55" s="78">
        <v>45114</v>
      </c>
      <c r="D55" s="79">
        <v>-22.78</v>
      </c>
      <c r="E55" s="79">
        <v>0</v>
      </c>
      <c r="F55" s="79">
        <v>-22.78</v>
      </c>
      <c r="G55" s="78">
        <v>45114</v>
      </c>
      <c r="H55" s="77" t="s">
        <v>5548</v>
      </c>
      <c r="I55" s="80">
        <v>1529939</v>
      </c>
      <c r="J55" s="80" t="s">
        <v>1339</v>
      </c>
      <c r="K55" s="80">
        <v>183250</v>
      </c>
      <c r="L55" s="81">
        <v>45118</v>
      </c>
      <c r="M55" s="77" t="str">
        <f>VLOOKUP(I55,'ITEM#'!A:B,2,0)</f>
        <v>Costco01</v>
      </c>
      <c r="N55" s="73" t="s">
        <v>1291</v>
      </c>
      <c r="O55" s="73">
        <f>VLOOKUP(N55,[3]Sheet1!$A:$C,3,0)</f>
        <v>40</v>
      </c>
      <c r="P55" s="82">
        <v>-22.78</v>
      </c>
      <c r="Q55" s="84">
        <f t="shared" si="0"/>
        <v>1</v>
      </c>
      <c r="R55" s="5" t="s">
        <v>1289</v>
      </c>
    </row>
    <row r="56" spans="1:18" x14ac:dyDescent="0.25">
      <c r="A56" s="77" t="s">
        <v>5554</v>
      </c>
      <c r="B56" s="77" t="s">
        <v>5563</v>
      </c>
      <c r="C56" s="78">
        <v>45117</v>
      </c>
      <c r="D56" s="79">
        <v>-113.33</v>
      </c>
      <c r="E56" s="79">
        <v>-45.83</v>
      </c>
      <c r="F56" s="79">
        <v>-67.5</v>
      </c>
      <c r="G56" s="78">
        <v>45117</v>
      </c>
      <c r="H56" s="77" t="s">
        <v>5555</v>
      </c>
      <c r="I56" s="80">
        <v>1663075</v>
      </c>
      <c r="J56" s="80" t="s">
        <v>5741</v>
      </c>
      <c r="K56" s="80">
        <v>12218703</v>
      </c>
      <c r="L56" s="81">
        <v>45119</v>
      </c>
      <c r="M56" s="77" t="str">
        <f>VLOOKUP(I56,'ITEM#'!A:B,2,0)</f>
        <v>Costco01</v>
      </c>
      <c r="N56" s="73" t="s">
        <v>1311</v>
      </c>
      <c r="O56" s="73">
        <f>VLOOKUP(N56,[3]Sheet1!$A:$C,3,0)</f>
        <v>55</v>
      </c>
      <c r="P56" s="82">
        <v>-22.5</v>
      </c>
      <c r="Q56" s="84">
        <f t="shared" si="0"/>
        <v>3</v>
      </c>
      <c r="R56" s="5" t="s">
        <v>1289</v>
      </c>
    </row>
    <row r="57" spans="1:18" x14ac:dyDescent="0.25">
      <c r="A57" s="77" t="s">
        <v>5554</v>
      </c>
      <c r="B57" s="77" t="s">
        <v>5564</v>
      </c>
      <c r="C57" s="78">
        <v>45117</v>
      </c>
      <c r="D57" s="79">
        <v>-77.239999999999995</v>
      </c>
      <c r="E57" s="79">
        <v>-32.24</v>
      </c>
      <c r="F57" s="79">
        <v>-22.5</v>
      </c>
      <c r="G57" s="78">
        <v>45117</v>
      </c>
      <c r="H57" s="77" t="s">
        <v>5556</v>
      </c>
      <c r="I57" s="80">
        <v>1663075</v>
      </c>
      <c r="J57" s="80" t="s">
        <v>5741</v>
      </c>
      <c r="K57" s="80">
        <v>12218703</v>
      </c>
      <c r="L57" s="81">
        <v>45119</v>
      </c>
      <c r="M57" s="77" t="str">
        <f>VLOOKUP(I57,'ITEM#'!A:B,2,0)</f>
        <v>Costco01</v>
      </c>
      <c r="N57" s="73" t="s">
        <v>1311</v>
      </c>
      <c r="O57" s="73">
        <f>VLOOKUP(N57,[3]Sheet1!$A:$C,3,0)</f>
        <v>55</v>
      </c>
      <c r="P57" s="82">
        <v>-22.5</v>
      </c>
      <c r="Q57" s="84">
        <f t="shared" si="0"/>
        <v>1</v>
      </c>
      <c r="R57" s="5" t="s">
        <v>1289</v>
      </c>
    </row>
    <row r="58" spans="1:18" x14ac:dyDescent="0.25">
      <c r="A58" s="77" t="s">
        <v>5554</v>
      </c>
      <c r="B58" s="77" t="s">
        <v>5564</v>
      </c>
      <c r="C58" s="78">
        <v>45117</v>
      </c>
      <c r="D58" s="79"/>
      <c r="E58" s="79"/>
      <c r="F58" s="79">
        <v>-22.5</v>
      </c>
      <c r="G58" s="78">
        <v>45117</v>
      </c>
      <c r="H58" s="77" t="s">
        <v>5556</v>
      </c>
      <c r="I58" s="80">
        <v>1663079</v>
      </c>
      <c r="J58" s="80" t="s">
        <v>5743</v>
      </c>
      <c r="K58" s="80">
        <v>12218703</v>
      </c>
      <c r="L58" s="81">
        <v>45119</v>
      </c>
      <c r="M58" s="77" t="str">
        <f>VLOOKUP(I58,'ITEM#'!A:B,2,0)</f>
        <v>Costco01</v>
      </c>
      <c r="N58" s="73" t="s">
        <v>1311</v>
      </c>
      <c r="O58" s="73">
        <f>VLOOKUP(N58,[3]Sheet1!$A:$C,3,0)</f>
        <v>55</v>
      </c>
      <c r="P58" s="82">
        <v>-22.5</v>
      </c>
      <c r="Q58" s="84">
        <f t="shared" si="0"/>
        <v>1</v>
      </c>
      <c r="R58" s="5" t="s">
        <v>1289</v>
      </c>
    </row>
    <row r="59" spans="1:18" x14ac:dyDescent="0.25">
      <c r="A59" s="77" t="s">
        <v>5554</v>
      </c>
      <c r="B59" s="77" t="s">
        <v>5565</v>
      </c>
      <c r="C59" s="78">
        <v>45117</v>
      </c>
      <c r="D59" s="79">
        <v>-25.55</v>
      </c>
      <c r="E59" s="79">
        <v>0</v>
      </c>
      <c r="F59" s="79">
        <v>-25.55</v>
      </c>
      <c r="G59" s="78">
        <v>45117</v>
      </c>
      <c r="H59" s="77" t="s">
        <v>5557</v>
      </c>
      <c r="I59" s="80">
        <v>1516597</v>
      </c>
      <c r="J59" s="80" t="s">
        <v>1303</v>
      </c>
      <c r="K59" s="80">
        <v>183581</v>
      </c>
      <c r="L59" s="81">
        <v>45119</v>
      </c>
      <c r="M59" s="77" t="str">
        <f>VLOOKUP(I59,'ITEM#'!A:B,2,0)</f>
        <v>Costco01</v>
      </c>
      <c r="N59" s="73" t="s">
        <v>1291</v>
      </c>
      <c r="O59" s="73">
        <f>VLOOKUP(N59,[3]Sheet1!$A:$C,3,0)</f>
        <v>40</v>
      </c>
      <c r="P59" s="82">
        <v>-25.55</v>
      </c>
      <c r="Q59" s="84">
        <f t="shared" si="0"/>
        <v>1</v>
      </c>
      <c r="R59" s="5" t="s">
        <v>1289</v>
      </c>
    </row>
    <row r="60" spans="1:18" x14ac:dyDescent="0.25">
      <c r="A60" s="77" t="s">
        <v>5554</v>
      </c>
      <c r="B60" s="77" t="s">
        <v>5566</v>
      </c>
      <c r="C60" s="78">
        <v>45117</v>
      </c>
      <c r="D60" s="79">
        <v>-25.55</v>
      </c>
      <c r="E60" s="79">
        <v>0</v>
      </c>
      <c r="F60" s="79">
        <v>-25.55</v>
      </c>
      <c r="G60" s="78">
        <v>45117</v>
      </c>
      <c r="H60" s="77" t="s">
        <v>5558</v>
      </c>
      <c r="I60" s="80">
        <v>1516594</v>
      </c>
      <c r="J60" s="80" t="s">
        <v>1313</v>
      </c>
      <c r="K60" s="80">
        <v>183581</v>
      </c>
      <c r="L60" s="81">
        <v>45119</v>
      </c>
      <c r="M60" s="77" t="str">
        <f>VLOOKUP(I60,'ITEM#'!A:B,2,0)</f>
        <v>Costco01</v>
      </c>
      <c r="N60" s="73" t="s">
        <v>1291</v>
      </c>
      <c r="O60" s="73">
        <f>VLOOKUP(N60,[3]Sheet1!$A:$C,3,0)</f>
        <v>40</v>
      </c>
      <c r="P60" s="82">
        <v>-25.55</v>
      </c>
      <c r="Q60" s="84">
        <f t="shared" si="0"/>
        <v>1</v>
      </c>
      <c r="R60" s="5" t="s">
        <v>1289</v>
      </c>
    </row>
    <row r="61" spans="1:18" x14ac:dyDescent="0.25">
      <c r="A61" s="77" t="s">
        <v>5554</v>
      </c>
      <c r="B61" s="77" t="s">
        <v>5567</v>
      </c>
      <c r="C61" s="78">
        <v>45117</v>
      </c>
      <c r="D61" s="79">
        <v>-38.659999999999997</v>
      </c>
      <c r="E61" s="79">
        <v>-10.51</v>
      </c>
      <c r="F61" s="79">
        <v>-28.15</v>
      </c>
      <c r="G61" s="78">
        <v>45117</v>
      </c>
      <c r="H61" s="77" t="s">
        <v>5559</v>
      </c>
      <c r="I61" s="80">
        <v>1593357</v>
      </c>
      <c r="J61" s="80" t="s">
        <v>1302</v>
      </c>
      <c r="K61" s="80">
        <v>183581</v>
      </c>
      <c r="L61" s="81">
        <v>45119</v>
      </c>
      <c r="M61" s="77" t="str">
        <f>VLOOKUP(I61,'ITEM#'!A:B,2,0)</f>
        <v>Costco01</v>
      </c>
      <c r="N61" s="73" t="s">
        <v>1298</v>
      </c>
      <c r="O61" s="73">
        <f>VLOOKUP(N61,[3]Sheet1!$A:$C,3,0)</f>
        <v>60</v>
      </c>
      <c r="P61" s="82">
        <v>-28.15</v>
      </c>
      <c r="Q61" s="84">
        <f t="shared" si="0"/>
        <v>1</v>
      </c>
      <c r="R61" s="5" t="s">
        <v>1289</v>
      </c>
    </row>
    <row r="62" spans="1:18" x14ac:dyDescent="0.25">
      <c r="A62" s="77" t="s">
        <v>5554</v>
      </c>
      <c r="B62" s="77" t="s">
        <v>5568</v>
      </c>
      <c r="C62" s="78">
        <v>45117</v>
      </c>
      <c r="D62" s="79">
        <v>-42.07</v>
      </c>
      <c r="E62" s="79">
        <v>0</v>
      </c>
      <c r="F62" s="79">
        <v>-42.07</v>
      </c>
      <c r="G62" s="78">
        <v>45117</v>
      </c>
      <c r="H62" s="77" t="s">
        <v>5560</v>
      </c>
      <c r="I62" s="80">
        <v>1514683</v>
      </c>
      <c r="J62" s="80" t="s">
        <v>1346</v>
      </c>
      <c r="K62" s="80">
        <v>183581</v>
      </c>
      <c r="L62" s="81">
        <v>45119</v>
      </c>
      <c r="M62" s="77" t="str">
        <f>VLOOKUP(I62,'ITEM#'!A:B,2,0)</f>
        <v>Costco01</v>
      </c>
      <c r="N62" s="73" t="s">
        <v>1291</v>
      </c>
      <c r="O62" s="73">
        <f>VLOOKUP(N62,[3]Sheet1!$A:$C,3,0)</f>
        <v>40</v>
      </c>
      <c r="P62" s="82">
        <v>-42.07</v>
      </c>
      <c r="Q62" s="84">
        <f t="shared" si="0"/>
        <v>1</v>
      </c>
      <c r="R62" s="5" t="s">
        <v>1289</v>
      </c>
    </row>
    <row r="63" spans="1:18" x14ac:dyDescent="0.25">
      <c r="A63" s="77" t="s">
        <v>5554</v>
      </c>
      <c r="B63" s="77" t="s">
        <v>5569</v>
      </c>
      <c r="C63" s="78">
        <v>45117</v>
      </c>
      <c r="D63" s="79">
        <f>E63+F63</f>
        <v>-42.7</v>
      </c>
      <c r="E63" s="79">
        <v>-11.1</v>
      </c>
      <c r="F63" s="79">
        <v>-31.6</v>
      </c>
      <c r="G63" s="78">
        <v>45117</v>
      </c>
      <c r="H63" s="77" t="s">
        <v>5561</v>
      </c>
      <c r="I63" s="80">
        <v>1540785</v>
      </c>
      <c r="J63" s="80" t="s">
        <v>1328</v>
      </c>
      <c r="K63" s="80">
        <v>183581</v>
      </c>
      <c r="L63" s="81">
        <v>45119</v>
      </c>
      <c r="M63" s="77" t="str">
        <f>VLOOKUP(I63,'ITEM#'!A:B,2,0)</f>
        <v>Costco01</v>
      </c>
      <c r="N63" s="73" t="s">
        <v>1298</v>
      </c>
      <c r="O63" s="73">
        <f>VLOOKUP(N63,[3]Sheet1!$A:$C,3,0)</f>
        <v>60</v>
      </c>
      <c r="P63" s="82">
        <v>-31.6</v>
      </c>
      <c r="Q63" s="84">
        <f t="shared" si="0"/>
        <v>1</v>
      </c>
      <c r="R63" s="5" t="s">
        <v>1289</v>
      </c>
    </row>
    <row r="64" spans="1:18" x14ac:dyDescent="0.25">
      <c r="A64" s="77" t="s">
        <v>5554</v>
      </c>
      <c r="B64" s="77" t="s">
        <v>5569</v>
      </c>
      <c r="C64" s="78">
        <v>45117</v>
      </c>
      <c r="D64" s="79">
        <f>E64+F64</f>
        <v>-97.22</v>
      </c>
      <c r="E64" s="79">
        <v>-11.37</v>
      </c>
      <c r="F64" s="79">
        <v>-85.85</v>
      </c>
      <c r="G64" s="78">
        <v>45117</v>
      </c>
      <c r="H64" s="77" t="s">
        <v>5561</v>
      </c>
      <c r="I64" s="80">
        <v>1662421</v>
      </c>
      <c r="J64" s="80" t="s">
        <v>1300</v>
      </c>
      <c r="K64" s="80">
        <v>183581</v>
      </c>
      <c r="L64" s="81">
        <v>45119</v>
      </c>
      <c r="M64" s="77" t="str">
        <f>VLOOKUP(I64,'ITEM#'!A:B,2,0)</f>
        <v>Costco01</v>
      </c>
      <c r="N64" s="73" t="s">
        <v>1301</v>
      </c>
      <c r="O64" s="73">
        <f>VLOOKUP(N64,[3]Sheet1!$A:$C,3,0)</f>
        <v>32</v>
      </c>
      <c r="P64" s="82">
        <v>-85.85</v>
      </c>
      <c r="Q64" s="84">
        <f t="shared" si="0"/>
        <v>1</v>
      </c>
      <c r="R64" s="5" t="s">
        <v>1289</v>
      </c>
    </row>
    <row r="65" spans="1:18" x14ac:dyDescent="0.25">
      <c r="A65" s="77" t="s">
        <v>5554</v>
      </c>
      <c r="B65" s="77" t="s">
        <v>5570</v>
      </c>
      <c r="C65" s="78">
        <v>45117</v>
      </c>
      <c r="D65" s="79">
        <f>E65+F65</f>
        <v>-77.319999999999993</v>
      </c>
      <c r="E65" s="79">
        <v>-21.02</v>
      </c>
      <c r="F65" s="79">
        <v>-56.3</v>
      </c>
      <c r="G65" s="78">
        <v>45117</v>
      </c>
      <c r="H65" s="77" t="s">
        <v>5562</v>
      </c>
      <c r="I65" s="80">
        <v>1540781</v>
      </c>
      <c r="J65" s="80" t="s">
        <v>1308</v>
      </c>
      <c r="K65" s="80">
        <v>183581</v>
      </c>
      <c r="L65" s="81">
        <v>45119</v>
      </c>
      <c r="M65" s="77" t="str">
        <f>VLOOKUP(I65,'ITEM#'!A:B,2,0)</f>
        <v>Costco01</v>
      </c>
      <c r="N65" s="73" t="s">
        <v>1298</v>
      </c>
      <c r="O65" s="73">
        <f>VLOOKUP(N65,[3]Sheet1!$A:$C,3,0)</f>
        <v>60</v>
      </c>
      <c r="P65" s="82">
        <v>-28.15</v>
      </c>
      <c r="Q65" s="84">
        <f t="shared" si="0"/>
        <v>2</v>
      </c>
      <c r="R65" s="5" t="s">
        <v>1289</v>
      </c>
    </row>
    <row r="66" spans="1:18" x14ac:dyDescent="0.25">
      <c r="A66" s="77" t="s">
        <v>5554</v>
      </c>
      <c r="B66" s="77" t="s">
        <v>5570</v>
      </c>
      <c r="C66" s="78">
        <v>45117</v>
      </c>
      <c r="D66" s="79">
        <f>E66+F66</f>
        <v>-88.35</v>
      </c>
      <c r="E66" s="79">
        <v>-11</v>
      </c>
      <c r="F66" s="79">
        <v>-77.349999999999994</v>
      </c>
      <c r="G66" s="78">
        <v>45117</v>
      </c>
      <c r="H66" s="77" t="s">
        <v>5562</v>
      </c>
      <c r="I66" s="80">
        <v>1662420</v>
      </c>
      <c r="J66" s="80" t="s">
        <v>1318</v>
      </c>
      <c r="K66" s="80">
        <v>183581</v>
      </c>
      <c r="L66" s="81">
        <v>45119</v>
      </c>
      <c r="M66" s="77" t="str">
        <f>VLOOKUP(I66,'ITEM#'!A:B,2,0)</f>
        <v>Costco01</v>
      </c>
      <c r="N66" s="73" t="s">
        <v>1301</v>
      </c>
      <c r="O66" s="73">
        <f>VLOOKUP(N66,[3]Sheet1!$A:$C,3,0)</f>
        <v>32</v>
      </c>
      <c r="P66" s="82">
        <v>-77.349999999999994</v>
      </c>
      <c r="Q66" s="84">
        <f t="shared" ref="Q66:Q129" si="2">F66/P66</f>
        <v>1</v>
      </c>
      <c r="R66" s="5" t="s">
        <v>1289</v>
      </c>
    </row>
    <row r="67" spans="1:18" x14ac:dyDescent="0.25">
      <c r="A67" s="77" t="s">
        <v>5571</v>
      </c>
      <c r="B67" s="77" t="s">
        <v>5575</v>
      </c>
      <c r="C67" s="78">
        <v>45118</v>
      </c>
      <c r="D67" s="79">
        <v>-38.659999999999997</v>
      </c>
      <c r="E67" s="79">
        <v>-10.51</v>
      </c>
      <c r="F67" s="79">
        <v>-28.15</v>
      </c>
      <c r="G67" s="78">
        <v>45118</v>
      </c>
      <c r="H67" s="77" t="s">
        <v>5572</v>
      </c>
      <c r="I67" s="80">
        <v>1540780</v>
      </c>
      <c r="J67" s="80" t="s">
        <v>1334</v>
      </c>
      <c r="K67" s="80">
        <v>183588</v>
      </c>
      <c r="L67" s="81">
        <v>45120</v>
      </c>
      <c r="M67" s="77" t="str">
        <f>VLOOKUP(I67,'ITEM#'!A:B,2,0)</f>
        <v>Costco01</v>
      </c>
      <c r="N67" s="73" t="s">
        <v>1298</v>
      </c>
      <c r="O67" s="73">
        <f>VLOOKUP(N67,[3]Sheet1!$A:$C,3,0)</f>
        <v>60</v>
      </c>
      <c r="P67" s="82">
        <v>-28.15</v>
      </c>
      <c r="Q67" s="84">
        <f t="shared" si="2"/>
        <v>1</v>
      </c>
      <c r="R67" s="5" t="s">
        <v>1289</v>
      </c>
    </row>
    <row r="68" spans="1:18" x14ac:dyDescent="0.25">
      <c r="A68" s="77" t="s">
        <v>5571</v>
      </c>
      <c r="B68" s="77" t="s">
        <v>5576</v>
      </c>
      <c r="C68" s="78">
        <v>45118</v>
      </c>
      <c r="D68" s="79">
        <v>-170.8</v>
      </c>
      <c r="E68" s="79">
        <v>-44.4</v>
      </c>
      <c r="F68" s="79">
        <v>-126.4</v>
      </c>
      <c r="G68" s="78">
        <v>45118</v>
      </c>
      <c r="H68" s="77" t="s">
        <v>5573</v>
      </c>
      <c r="I68" s="80">
        <v>1593359</v>
      </c>
      <c r="J68" s="80" t="s">
        <v>1316</v>
      </c>
      <c r="K68" s="80">
        <v>183588</v>
      </c>
      <c r="L68" s="81">
        <v>45120</v>
      </c>
      <c r="M68" s="77" t="str">
        <f>VLOOKUP(I68,'ITEM#'!A:B,2,0)</f>
        <v>Costco01</v>
      </c>
      <c r="N68" s="73" t="s">
        <v>1298</v>
      </c>
      <c r="O68" s="73">
        <f>VLOOKUP(N68,[3]Sheet1!$A:$C,3,0)</f>
        <v>60</v>
      </c>
      <c r="P68" s="82">
        <v>-31.6</v>
      </c>
      <c r="Q68" s="84">
        <f t="shared" si="2"/>
        <v>4</v>
      </c>
      <c r="R68" s="5" t="s">
        <v>1289</v>
      </c>
    </row>
    <row r="69" spans="1:18" x14ac:dyDescent="0.25">
      <c r="A69" s="77" t="s">
        <v>5571</v>
      </c>
      <c r="B69" s="77" t="s">
        <v>5577</v>
      </c>
      <c r="C69" s="78">
        <v>45118</v>
      </c>
      <c r="D69" s="79">
        <v>-97.22</v>
      </c>
      <c r="E69" s="79">
        <v>-11.37</v>
      </c>
      <c r="F69" s="79">
        <v>-85.85</v>
      </c>
      <c r="G69" s="78">
        <v>45118</v>
      </c>
      <c r="H69" s="77" t="s">
        <v>5574</v>
      </c>
      <c r="I69" s="80">
        <v>1662421</v>
      </c>
      <c r="J69" s="80" t="s">
        <v>1300</v>
      </c>
      <c r="K69" s="80">
        <v>183588</v>
      </c>
      <c r="L69" s="81">
        <v>45120</v>
      </c>
      <c r="M69" s="77" t="str">
        <f>VLOOKUP(I69,'ITEM#'!A:B,2,0)</f>
        <v>Costco01</v>
      </c>
      <c r="N69" s="73" t="s">
        <v>1301</v>
      </c>
      <c r="O69" s="73">
        <f>VLOOKUP(N69,[3]Sheet1!$A:$C,3,0)</f>
        <v>32</v>
      </c>
      <c r="P69" s="82">
        <v>-85.85</v>
      </c>
      <c r="Q69" s="84">
        <f t="shared" si="2"/>
        <v>1</v>
      </c>
      <c r="R69" s="5" t="s">
        <v>1289</v>
      </c>
    </row>
    <row r="70" spans="1:18" x14ac:dyDescent="0.25">
      <c r="A70" s="77" t="s">
        <v>5578</v>
      </c>
      <c r="B70" s="77" t="s">
        <v>5585</v>
      </c>
      <c r="C70" s="78">
        <v>45119</v>
      </c>
      <c r="D70" s="79">
        <v>-79</v>
      </c>
      <c r="E70" s="79">
        <v>-34</v>
      </c>
      <c r="F70" s="79">
        <v>-22.5</v>
      </c>
      <c r="G70" s="78">
        <v>45119</v>
      </c>
      <c r="H70" s="77" t="s">
        <v>5583</v>
      </c>
      <c r="I70" s="80">
        <v>1663079</v>
      </c>
      <c r="J70" s="80" t="s">
        <v>5743</v>
      </c>
      <c r="K70" s="80">
        <v>183595</v>
      </c>
      <c r="L70" s="81">
        <v>45121</v>
      </c>
      <c r="M70" s="77" t="str">
        <f>VLOOKUP(I70,'ITEM#'!A:B,2,0)</f>
        <v>Costco01</v>
      </c>
      <c r="N70" s="73" t="s">
        <v>1311</v>
      </c>
      <c r="O70" s="73">
        <f>VLOOKUP(N70,[3]Sheet1!$A:$C,3,0)</f>
        <v>55</v>
      </c>
      <c r="P70" s="82">
        <v>-22.5</v>
      </c>
      <c r="Q70" s="84">
        <f t="shared" si="2"/>
        <v>1</v>
      </c>
      <c r="R70" s="5" t="s">
        <v>1289</v>
      </c>
    </row>
    <row r="71" spans="1:18" x14ac:dyDescent="0.25">
      <c r="A71" s="77" t="s">
        <v>5578</v>
      </c>
      <c r="B71" s="77" t="s">
        <v>5585</v>
      </c>
      <c r="C71" s="78">
        <v>45119</v>
      </c>
      <c r="D71" s="79"/>
      <c r="E71" s="79"/>
      <c r="F71" s="79">
        <v>-22.5</v>
      </c>
      <c r="G71" s="78">
        <v>45119</v>
      </c>
      <c r="H71" s="77" t="s">
        <v>5583</v>
      </c>
      <c r="I71" s="80">
        <v>1663082</v>
      </c>
      <c r="J71" s="80" t="s">
        <v>5740</v>
      </c>
      <c r="K71" s="80">
        <v>183595</v>
      </c>
      <c r="L71" s="81">
        <v>45121</v>
      </c>
      <c r="M71" s="77" t="str">
        <f>VLOOKUP(I71,'ITEM#'!A:B,2,0)</f>
        <v>Costco01</v>
      </c>
      <c r="N71" s="73" t="s">
        <v>1311</v>
      </c>
      <c r="O71" s="73">
        <f>VLOOKUP(N71,[3]Sheet1!$A:$C,3,0)</f>
        <v>55</v>
      </c>
      <c r="P71" s="82">
        <v>-22.5</v>
      </c>
      <c r="Q71" s="84">
        <f t="shared" si="2"/>
        <v>1</v>
      </c>
      <c r="R71" s="5" t="s">
        <v>1289</v>
      </c>
    </row>
    <row r="72" spans="1:18" x14ac:dyDescent="0.25">
      <c r="A72" s="77" t="s">
        <v>5578</v>
      </c>
      <c r="B72" s="77" t="s">
        <v>5586</v>
      </c>
      <c r="C72" s="78">
        <v>45119</v>
      </c>
      <c r="D72" s="79">
        <v>-93.62</v>
      </c>
      <c r="E72" s="79">
        <v>-31.35</v>
      </c>
      <c r="F72" s="79">
        <v>-62.27</v>
      </c>
      <c r="G72" s="78">
        <v>45119</v>
      </c>
      <c r="H72" s="77" t="s">
        <v>5584</v>
      </c>
      <c r="I72" s="80">
        <v>1339334</v>
      </c>
      <c r="J72" s="80" t="s">
        <v>1331</v>
      </c>
      <c r="K72" s="80">
        <v>183595</v>
      </c>
      <c r="L72" s="81">
        <v>45121</v>
      </c>
      <c r="M72" s="77" t="str">
        <f>VLOOKUP(I72,'ITEM#'!A:B,2,0)</f>
        <v>Costco01</v>
      </c>
      <c r="N72" s="73" t="s">
        <v>1301</v>
      </c>
      <c r="O72" s="73">
        <f>VLOOKUP(N72,[3]Sheet1!$A:$C,3,0)</f>
        <v>32</v>
      </c>
      <c r="P72" s="82">
        <v>-62.27</v>
      </c>
      <c r="Q72" s="84">
        <f t="shared" si="2"/>
        <v>1</v>
      </c>
      <c r="R72" s="5" t="s">
        <v>1289</v>
      </c>
    </row>
    <row r="73" spans="1:18" x14ac:dyDescent="0.25">
      <c r="A73" s="77" t="s">
        <v>5578</v>
      </c>
      <c r="B73" s="77" t="s">
        <v>5587</v>
      </c>
      <c r="C73" s="78">
        <v>45119</v>
      </c>
      <c r="D73" s="79">
        <v>-39</v>
      </c>
      <c r="E73" s="79">
        <v>0</v>
      </c>
      <c r="F73" s="79">
        <v>-39</v>
      </c>
      <c r="G73" s="78">
        <v>45119</v>
      </c>
      <c r="H73" s="77" t="s">
        <v>5579</v>
      </c>
      <c r="I73" s="80">
        <v>1529947</v>
      </c>
      <c r="J73" s="80" t="s">
        <v>1294</v>
      </c>
      <c r="K73" s="80">
        <v>183597</v>
      </c>
      <c r="L73" s="81">
        <v>45121</v>
      </c>
      <c r="M73" s="77" t="str">
        <f>VLOOKUP(I73,'ITEM#'!A:B,2,0)</f>
        <v>Costco01</v>
      </c>
      <c r="N73" s="73" t="s">
        <v>1291</v>
      </c>
      <c r="O73" s="73">
        <f>VLOOKUP(N73,[3]Sheet1!$A:$C,3,0)</f>
        <v>40</v>
      </c>
      <c r="P73" s="82">
        <v>-39</v>
      </c>
      <c r="Q73" s="84">
        <f t="shared" si="2"/>
        <v>1</v>
      </c>
      <c r="R73" s="5" t="s">
        <v>1289</v>
      </c>
    </row>
    <row r="74" spans="1:18" x14ac:dyDescent="0.25">
      <c r="A74" s="77" t="s">
        <v>5578</v>
      </c>
      <c r="B74" s="77" t="s">
        <v>5588</v>
      </c>
      <c r="C74" s="78">
        <v>45119</v>
      </c>
      <c r="D74" s="79">
        <v>-97.22</v>
      </c>
      <c r="E74" s="79">
        <v>-11.37</v>
      </c>
      <c r="F74" s="79">
        <v>-85.85</v>
      </c>
      <c r="G74" s="78">
        <v>45119</v>
      </c>
      <c r="H74" s="77" t="s">
        <v>5580</v>
      </c>
      <c r="I74" s="80">
        <v>1662422</v>
      </c>
      <c r="J74" s="80" t="s">
        <v>1327</v>
      </c>
      <c r="K74" s="80">
        <v>183597</v>
      </c>
      <c r="L74" s="81">
        <v>45121</v>
      </c>
      <c r="M74" s="77" t="str">
        <f>VLOOKUP(I74,'ITEM#'!A:B,2,0)</f>
        <v>Costco01</v>
      </c>
      <c r="N74" s="73" t="s">
        <v>1301</v>
      </c>
      <c r="O74" s="73">
        <f>VLOOKUP(N74,[3]Sheet1!$A:$C,3,0)</f>
        <v>32</v>
      </c>
      <c r="P74" s="82">
        <v>-85.85</v>
      </c>
      <c r="Q74" s="84">
        <f t="shared" si="2"/>
        <v>1</v>
      </c>
      <c r="R74" s="5" t="s">
        <v>1289</v>
      </c>
    </row>
    <row r="75" spans="1:18" x14ac:dyDescent="0.25">
      <c r="A75" s="77" t="s">
        <v>5578</v>
      </c>
      <c r="B75" s="77" t="s">
        <v>5589</v>
      </c>
      <c r="C75" s="78">
        <v>45119</v>
      </c>
      <c r="D75" s="79">
        <v>-88.35</v>
      </c>
      <c r="E75" s="79">
        <v>-11</v>
      </c>
      <c r="F75" s="79">
        <v>-77.349999999999994</v>
      </c>
      <c r="G75" s="78">
        <v>45119</v>
      </c>
      <c r="H75" s="77" t="s">
        <v>5581</v>
      </c>
      <c r="I75" s="80">
        <v>1662420</v>
      </c>
      <c r="J75" s="80" t="s">
        <v>1318</v>
      </c>
      <c r="K75" s="80">
        <v>183597</v>
      </c>
      <c r="L75" s="81">
        <v>45121</v>
      </c>
      <c r="M75" s="77" t="str">
        <f>VLOOKUP(I75,'ITEM#'!A:B,2,0)</f>
        <v>Costco01</v>
      </c>
      <c r="N75" s="73" t="s">
        <v>1301</v>
      </c>
      <c r="O75" s="73">
        <f>VLOOKUP(N75,[3]Sheet1!$A:$C,3,0)</f>
        <v>32</v>
      </c>
      <c r="P75" s="82">
        <v>-77.349999999999994</v>
      </c>
      <c r="Q75" s="84">
        <f t="shared" si="2"/>
        <v>1</v>
      </c>
      <c r="R75" s="5" t="s">
        <v>1289</v>
      </c>
    </row>
    <row r="76" spans="1:18" x14ac:dyDescent="0.25">
      <c r="A76" s="77" t="s">
        <v>5578</v>
      </c>
      <c r="B76" s="77" t="s">
        <v>5590</v>
      </c>
      <c r="C76" s="78">
        <v>45119</v>
      </c>
      <c r="D76" s="79">
        <v>-97.22</v>
      </c>
      <c r="E76" s="79">
        <v>-11.37</v>
      </c>
      <c r="F76" s="79">
        <v>-85.85</v>
      </c>
      <c r="G76" s="78">
        <v>45119</v>
      </c>
      <c r="H76" s="77" t="s">
        <v>5582</v>
      </c>
      <c r="I76" s="80">
        <v>1662422</v>
      </c>
      <c r="J76" s="80" t="s">
        <v>1327</v>
      </c>
      <c r="K76" s="80">
        <v>183597</v>
      </c>
      <c r="L76" s="81">
        <v>45121</v>
      </c>
      <c r="M76" s="77" t="str">
        <f>VLOOKUP(I76,'ITEM#'!A:B,2,0)</f>
        <v>Costco01</v>
      </c>
      <c r="N76" s="73" t="s">
        <v>1301</v>
      </c>
      <c r="O76" s="73">
        <f>VLOOKUP(N76,[3]Sheet1!$A:$C,3,0)</f>
        <v>32</v>
      </c>
      <c r="P76" s="82">
        <v>-85.85</v>
      </c>
      <c r="Q76" s="84">
        <f t="shared" si="2"/>
        <v>1</v>
      </c>
      <c r="R76" s="5" t="s">
        <v>1289</v>
      </c>
    </row>
    <row r="77" spans="1:18" x14ac:dyDescent="0.25">
      <c r="A77" s="77" t="s">
        <v>5591</v>
      </c>
      <c r="B77" s="77" t="s">
        <v>5601</v>
      </c>
      <c r="C77" s="78">
        <v>45120</v>
      </c>
      <c r="D77" s="79">
        <v>-97.22</v>
      </c>
      <c r="E77" s="79">
        <v>-11.37</v>
      </c>
      <c r="F77" s="79">
        <v>-85.85</v>
      </c>
      <c r="G77" s="78">
        <v>45120</v>
      </c>
      <c r="H77" s="77" t="s">
        <v>5592</v>
      </c>
      <c r="I77" s="80">
        <v>1662421</v>
      </c>
      <c r="J77" s="80" t="s">
        <v>1300</v>
      </c>
      <c r="K77" s="80">
        <v>183753</v>
      </c>
      <c r="L77" s="81">
        <v>45124</v>
      </c>
      <c r="M77" s="77" t="str">
        <f>VLOOKUP(I77,'ITEM#'!A:B,2,0)</f>
        <v>Costco01</v>
      </c>
      <c r="N77" s="73" t="s">
        <v>1301</v>
      </c>
      <c r="O77" s="73">
        <f>VLOOKUP(N77,[3]Sheet1!$A:$C,3,0)</f>
        <v>32</v>
      </c>
      <c r="P77" s="82">
        <v>-85.85</v>
      </c>
      <c r="Q77" s="84">
        <f t="shared" si="2"/>
        <v>1</v>
      </c>
      <c r="R77" s="5" t="s">
        <v>1289</v>
      </c>
    </row>
    <row r="78" spans="1:18" x14ac:dyDescent="0.25">
      <c r="A78" s="77" t="s">
        <v>5591</v>
      </c>
      <c r="B78" s="77" t="s">
        <v>5602</v>
      </c>
      <c r="C78" s="78">
        <v>45120</v>
      </c>
      <c r="D78" s="79">
        <v>-64.47</v>
      </c>
      <c r="E78" s="79">
        <v>0</v>
      </c>
      <c r="F78" s="79">
        <v>-64.47</v>
      </c>
      <c r="G78" s="78">
        <v>45120</v>
      </c>
      <c r="H78" s="77" t="s">
        <v>5593</v>
      </c>
      <c r="I78" s="80">
        <v>1585673</v>
      </c>
      <c r="J78" s="80" t="s">
        <v>1349</v>
      </c>
      <c r="K78" s="80">
        <v>183753</v>
      </c>
      <c r="L78" s="81">
        <v>45124</v>
      </c>
      <c r="M78" s="77" t="str">
        <f>VLOOKUP(I78,'ITEM#'!A:B,2,0)</f>
        <v>Costco01</v>
      </c>
      <c r="N78" s="73" t="s">
        <v>1291</v>
      </c>
      <c r="O78" s="73">
        <f>VLOOKUP(N78,[3]Sheet1!$A:$C,3,0)</f>
        <v>40</v>
      </c>
      <c r="P78" s="82">
        <v>-64.47</v>
      </c>
      <c r="Q78" s="84">
        <f t="shared" si="2"/>
        <v>1</v>
      </c>
      <c r="R78" s="5" t="s">
        <v>1289</v>
      </c>
    </row>
    <row r="79" spans="1:18" x14ac:dyDescent="0.25">
      <c r="A79" s="77" t="s">
        <v>5591</v>
      </c>
      <c r="B79" s="77" t="s">
        <v>5603</v>
      </c>
      <c r="C79" s="78">
        <v>45120</v>
      </c>
      <c r="D79" s="79">
        <v>-39</v>
      </c>
      <c r="E79" s="79">
        <v>0</v>
      </c>
      <c r="F79" s="79">
        <v>-39</v>
      </c>
      <c r="G79" s="78">
        <v>45120</v>
      </c>
      <c r="H79" s="77" t="s">
        <v>5594</v>
      </c>
      <c r="I79" s="80">
        <v>1529947</v>
      </c>
      <c r="J79" s="80" t="s">
        <v>1294</v>
      </c>
      <c r="K79" s="80">
        <v>183753</v>
      </c>
      <c r="L79" s="81">
        <v>45124</v>
      </c>
      <c r="M79" s="77" t="str">
        <f>VLOOKUP(I79,'ITEM#'!A:B,2,0)</f>
        <v>Costco01</v>
      </c>
      <c r="N79" s="73" t="s">
        <v>1291</v>
      </c>
      <c r="O79" s="73">
        <f>VLOOKUP(N79,[3]Sheet1!$A:$C,3,0)</f>
        <v>40</v>
      </c>
      <c r="P79" s="82">
        <v>-39</v>
      </c>
      <c r="Q79" s="84">
        <f t="shared" si="2"/>
        <v>1</v>
      </c>
      <c r="R79" s="5" t="s">
        <v>1289</v>
      </c>
    </row>
    <row r="80" spans="1:18" x14ac:dyDescent="0.25">
      <c r="A80" s="77" t="s">
        <v>5591</v>
      </c>
      <c r="B80" s="77" t="s">
        <v>5604</v>
      </c>
      <c r="C80" s="78">
        <v>45120</v>
      </c>
      <c r="D80" s="79">
        <v>-38.659999999999997</v>
      </c>
      <c r="E80" s="79">
        <v>-10.51</v>
      </c>
      <c r="F80" s="79">
        <v>-28.15</v>
      </c>
      <c r="G80" s="78">
        <v>45120</v>
      </c>
      <c r="H80" s="77" t="s">
        <v>5595</v>
      </c>
      <c r="I80" s="80">
        <v>1593357</v>
      </c>
      <c r="J80" s="80" t="s">
        <v>1302</v>
      </c>
      <c r="K80" s="80">
        <v>183753</v>
      </c>
      <c r="L80" s="81">
        <v>45124</v>
      </c>
      <c r="M80" s="77" t="str">
        <f>VLOOKUP(I80,'ITEM#'!A:B,2,0)</f>
        <v>Costco01</v>
      </c>
      <c r="N80" s="73" t="s">
        <v>1298</v>
      </c>
      <c r="O80" s="73">
        <f>VLOOKUP(N80,[3]Sheet1!$A:$C,3,0)</f>
        <v>60</v>
      </c>
      <c r="P80" s="82">
        <v>-28.15</v>
      </c>
      <c r="Q80" s="84">
        <f t="shared" si="2"/>
        <v>1</v>
      </c>
      <c r="R80" s="5" t="s">
        <v>1289</v>
      </c>
    </row>
    <row r="81" spans="1:18" x14ac:dyDescent="0.25">
      <c r="A81" s="77" t="s">
        <v>5591</v>
      </c>
      <c r="B81" s="77" t="s">
        <v>5605</v>
      </c>
      <c r="C81" s="78">
        <v>45120</v>
      </c>
      <c r="D81" s="79">
        <f>E81+F81</f>
        <v>-128.1</v>
      </c>
      <c r="E81" s="79">
        <v>-33.299999999999997</v>
      </c>
      <c r="F81" s="79">
        <v>-94.8</v>
      </c>
      <c r="G81" s="78">
        <v>45120</v>
      </c>
      <c r="H81" s="77" t="s">
        <v>5596</v>
      </c>
      <c r="I81" s="80">
        <v>1540787</v>
      </c>
      <c r="J81" s="80" t="s">
        <v>1341</v>
      </c>
      <c r="K81" s="80">
        <v>183753</v>
      </c>
      <c r="L81" s="81">
        <v>45124</v>
      </c>
      <c r="M81" s="77" t="str">
        <f>VLOOKUP(I81,'ITEM#'!A:B,2,0)</f>
        <v>Costco01</v>
      </c>
      <c r="N81" s="73" t="s">
        <v>1298</v>
      </c>
      <c r="O81" s="73">
        <f>VLOOKUP(N81,[3]Sheet1!$A:$C,3,0)</f>
        <v>60</v>
      </c>
      <c r="P81" s="82">
        <v>-31.6</v>
      </c>
      <c r="Q81" s="84">
        <f t="shared" si="2"/>
        <v>2.9999999999999996</v>
      </c>
      <c r="R81" s="5" t="s">
        <v>1289</v>
      </c>
    </row>
    <row r="82" spans="1:18" x14ac:dyDescent="0.25">
      <c r="A82" s="77" t="s">
        <v>5591</v>
      </c>
      <c r="B82" s="77" t="s">
        <v>5605</v>
      </c>
      <c r="C82" s="78">
        <v>45120</v>
      </c>
      <c r="D82" s="79">
        <f>E82+F82</f>
        <v>-128.1</v>
      </c>
      <c r="E82" s="79">
        <v>-33.299999999999997</v>
      </c>
      <c r="F82" s="79">
        <v>-94.8</v>
      </c>
      <c r="G82" s="78">
        <v>45120</v>
      </c>
      <c r="H82" s="77" t="s">
        <v>5596</v>
      </c>
      <c r="I82" s="80">
        <v>1593358</v>
      </c>
      <c r="J82" s="80" t="s">
        <v>1322</v>
      </c>
      <c r="K82" s="80">
        <v>183753</v>
      </c>
      <c r="L82" s="81">
        <v>45124</v>
      </c>
      <c r="M82" s="77" t="str">
        <f>VLOOKUP(I82,'ITEM#'!A:B,2,0)</f>
        <v>Costco01</v>
      </c>
      <c r="N82" s="73" t="s">
        <v>1298</v>
      </c>
      <c r="O82" s="73">
        <f>VLOOKUP(N82,[3]Sheet1!$A:$C,3,0)</f>
        <v>60</v>
      </c>
      <c r="P82" s="82">
        <v>-31.6</v>
      </c>
      <c r="Q82" s="84">
        <f t="shared" si="2"/>
        <v>2.9999999999999996</v>
      </c>
      <c r="R82" s="5" t="s">
        <v>1289</v>
      </c>
    </row>
    <row r="83" spans="1:18" x14ac:dyDescent="0.25">
      <c r="A83" s="77" t="s">
        <v>5591</v>
      </c>
      <c r="B83" s="77" t="s">
        <v>5606</v>
      </c>
      <c r="C83" s="78">
        <v>45120</v>
      </c>
      <c r="D83" s="79">
        <v>-25.55</v>
      </c>
      <c r="E83" s="79">
        <v>0</v>
      </c>
      <c r="F83" s="79">
        <v>-25.55</v>
      </c>
      <c r="G83" s="78">
        <v>45120</v>
      </c>
      <c r="H83" s="77" t="s">
        <v>5597</v>
      </c>
      <c r="I83" s="80">
        <v>1516596</v>
      </c>
      <c r="J83" s="80" t="s">
        <v>1344</v>
      </c>
      <c r="K83" s="80">
        <v>183753</v>
      </c>
      <c r="L83" s="81">
        <v>45124</v>
      </c>
      <c r="M83" s="77" t="str">
        <f>VLOOKUP(I83,'ITEM#'!A:B,2,0)</f>
        <v>Costco01</v>
      </c>
      <c r="N83" s="73" t="s">
        <v>1291</v>
      </c>
      <c r="O83" s="73">
        <f>VLOOKUP(N83,[3]Sheet1!$A:$C,3,0)</f>
        <v>40</v>
      </c>
      <c r="P83" s="82">
        <v>-25.55</v>
      </c>
      <c r="Q83" s="84">
        <f t="shared" si="2"/>
        <v>1</v>
      </c>
      <c r="R83" s="5" t="s">
        <v>1289</v>
      </c>
    </row>
    <row r="84" spans="1:18" x14ac:dyDescent="0.25">
      <c r="A84" s="77" t="s">
        <v>5591</v>
      </c>
      <c r="B84" s="77" t="s">
        <v>5607</v>
      </c>
      <c r="C84" s="78">
        <v>45120</v>
      </c>
      <c r="D84" s="79">
        <v>-39</v>
      </c>
      <c r="E84" s="79">
        <v>0</v>
      </c>
      <c r="F84" s="79">
        <v>-39</v>
      </c>
      <c r="G84" s="78">
        <v>45120</v>
      </c>
      <c r="H84" s="77" t="s">
        <v>5598</v>
      </c>
      <c r="I84" s="80">
        <v>1529946</v>
      </c>
      <c r="J84" s="80" t="s">
        <v>1306</v>
      </c>
      <c r="K84" s="80">
        <v>183753</v>
      </c>
      <c r="L84" s="81">
        <v>45124</v>
      </c>
      <c r="M84" s="77" t="str">
        <f>VLOOKUP(I84,'ITEM#'!A:B,2,0)</f>
        <v>Costco01</v>
      </c>
      <c r="N84" s="73" t="s">
        <v>1291</v>
      </c>
      <c r="O84" s="73">
        <f>VLOOKUP(N84,[3]Sheet1!$A:$C,3,0)</f>
        <v>40</v>
      </c>
      <c r="P84" s="82">
        <v>-39</v>
      </c>
      <c r="Q84" s="84">
        <f t="shared" si="2"/>
        <v>1</v>
      </c>
      <c r="R84" s="5" t="s">
        <v>1289</v>
      </c>
    </row>
    <row r="85" spans="1:18" x14ac:dyDescent="0.25">
      <c r="A85" s="77" t="s">
        <v>5591</v>
      </c>
      <c r="B85" s="77" t="s">
        <v>5608</v>
      </c>
      <c r="C85" s="78">
        <v>45120</v>
      </c>
      <c r="D85" s="79">
        <v>-39</v>
      </c>
      <c r="E85" s="79">
        <v>0</v>
      </c>
      <c r="F85" s="79">
        <v>-39</v>
      </c>
      <c r="G85" s="78">
        <v>45120</v>
      </c>
      <c r="H85" s="77" t="s">
        <v>5599</v>
      </c>
      <c r="I85" s="80">
        <v>1529946</v>
      </c>
      <c r="J85" s="80" t="s">
        <v>1306</v>
      </c>
      <c r="K85" s="80">
        <v>183753</v>
      </c>
      <c r="L85" s="81">
        <v>45124</v>
      </c>
      <c r="M85" s="77" t="str">
        <f>VLOOKUP(I85,'ITEM#'!A:B,2,0)</f>
        <v>Costco01</v>
      </c>
      <c r="N85" s="73" t="s">
        <v>1291</v>
      </c>
      <c r="O85" s="73">
        <f>VLOOKUP(N85,[3]Sheet1!$A:$C,3,0)</f>
        <v>40</v>
      </c>
      <c r="P85" s="82">
        <v>-39</v>
      </c>
      <c r="Q85" s="84">
        <f t="shared" si="2"/>
        <v>1</v>
      </c>
      <c r="R85" s="5" t="s">
        <v>1289</v>
      </c>
    </row>
    <row r="86" spans="1:18" x14ac:dyDescent="0.25">
      <c r="A86" s="77" t="s">
        <v>5591</v>
      </c>
      <c r="B86" s="77" t="s">
        <v>5608</v>
      </c>
      <c r="C86" s="78">
        <v>45120</v>
      </c>
      <c r="D86" s="79">
        <v>-78</v>
      </c>
      <c r="E86" s="79"/>
      <c r="F86" s="79">
        <v>-78</v>
      </c>
      <c r="G86" s="78">
        <v>45120</v>
      </c>
      <c r="H86" s="77" t="s">
        <v>5599</v>
      </c>
      <c r="I86" s="80">
        <v>1529947</v>
      </c>
      <c r="J86" s="80" t="s">
        <v>1294</v>
      </c>
      <c r="K86" s="80">
        <v>183753</v>
      </c>
      <c r="L86" s="81">
        <v>45124</v>
      </c>
      <c r="M86" s="77" t="str">
        <f>VLOOKUP(I86,'ITEM#'!A:B,2,0)</f>
        <v>Costco01</v>
      </c>
      <c r="N86" s="73" t="s">
        <v>1291</v>
      </c>
      <c r="O86" s="73">
        <f>VLOOKUP(N86,[3]Sheet1!$A:$C,3,0)</f>
        <v>40</v>
      </c>
      <c r="P86" s="82">
        <v>-39</v>
      </c>
      <c r="Q86" s="84">
        <f t="shared" si="2"/>
        <v>2</v>
      </c>
      <c r="R86" s="5" t="s">
        <v>1289</v>
      </c>
    </row>
    <row r="87" spans="1:18" x14ac:dyDescent="0.25">
      <c r="A87" s="77" t="s">
        <v>5591</v>
      </c>
      <c r="B87" s="77" t="s">
        <v>5609</v>
      </c>
      <c r="C87" s="78">
        <v>45120</v>
      </c>
      <c r="D87" s="79">
        <v>-270.62</v>
      </c>
      <c r="E87" s="79">
        <v>-73.569999999999993</v>
      </c>
      <c r="F87" s="79">
        <v>-197.05</v>
      </c>
      <c r="G87" s="78">
        <v>45120</v>
      </c>
      <c r="H87" s="77" t="s">
        <v>5600</v>
      </c>
      <c r="I87" s="80">
        <v>1540783</v>
      </c>
      <c r="J87" s="80" t="s">
        <v>1317</v>
      </c>
      <c r="K87" s="80">
        <v>183753</v>
      </c>
      <c r="L87" s="81">
        <v>45124</v>
      </c>
      <c r="M87" s="77" t="str">
        <f>VLOOKUP(I87,'ITEM#'!A:B,2,0)</f>
        <v>Costco01</v>
      </c>
      <c r="N87" s="73" t="s">
        <v>1298</v>
      </c>
      <c r="O87" s="73">
        <f>VLOOKUP(N87,[3]Sheet1!$A:$C,3,0)</f>
        <v>60</v>
      </c>
      <c r="P87" s="82">
        <v>-28.15</v>
      </c>
      <c r="Q87" s="84">
        <f t="shared" si="2"/>
        <v>7.0000000000000009</v>
      </c>
      <c r="R87" s="5" t="s">
        <v>1289</v>
      </c>
    </row>
    <row r="88" spans="1:18" x14ac:dyDescent="0.25">
      <c r="A88" s="77" t="s">
        <v>5610</v>
      </c>
      <c r="B88" s="77" t="s">
        <v>5616</v>
      </c>
      <c r="C88" s="78">
        <v>45121</v>
      </c>
      <c r="D88" s="79">
        <v>-42.8</v>
      </c>
      <c r="E88" s="79">
        <v>-20.3</v>
      </c>
      <c r="F88" s="79">
        <v>-22.5</v>
      </c>
      <c r="G88" s="78">
        <v>45121</v>
      </c>
      <c r="H88" s="77" t="s">
        <v>5611</v>
      </c>
      <c r="I88" s="80">
        <v>1663075</v>
      </c>
      <c r="J88" s="80" t="s">
        <v>5741</v>
      </c>
      <c r="K88" s="80">
        <v>12218805</v>
      </c>
      <c r="L88" s="81">
        <v>45125</v>
      </c>
      <c r="M88" s="77" t="str">
        <f>VLOOKUP(I88,'ITEM#'!A:B,2,0)</f>
        <v>Costco01</v>
      </c>
      <c r="N88" s="73" t="s">
        <v>1311</v>
      </c>
      <c r="O88" s="73">
        <f>VLOOKUP(N88,[3]Sheet1!$A:$C,3,0)</f>
        <v>55</v>
      </c>
      <c r="P88" s="82">
        <v>-22.5</v>
      </c>
      <c r="Q88" s="84">
        <f t="shared" si="2"/>
        <v>1</v>
      </c>
      <c r="R88" s="5" t="s">
        <v>1289</v>
      </c>
    </row>
    <row r="89" spans="1:18" x14ac:dyDescent="0.25">
      <c r="A89" s="77" t="s">
        <v>5610</v>
      </c>
      <c r="B89" s="77" t="s">
        <v>5617</v>
      </c>
      <c r="C89" s="78">
        <v>45122</v>
      </c>
      <c r="D89" s="79">
        <v>-42.7</v>
      </c>
      <c r="E89" s="79">
        <v>-11.1</v>
      </c>
      <c r="F89" s="79">
        <v>-31.6</v>
      </c>
      <c r="G89" s="78">
        <v>45122</v>
      </c>
      <c r="H89" s="77" t="s">
        <v>5612</v>
      </c>
      <c r="I89" s="80">
        <v>1540784</v>
      </c>
      <c r="J89" s="80" t="s">
        <v>1297</v>
      </c>
      <c r="K89" s="80">
        <v>183767</v>
      </c>
      <c r="L89" s="81">
        <v>45125</v>
      </c>
      <c r="M89" s="77" t="str">
        <f>VLOOKUP(I89,'ITEM#'!A:B,2,0)</f>
        <v>Costco01</v>
      </c>
      <c r="N89" s="73" t="s">
        <v>1298</v>
      </c>
      <c r="O89" s="73">
        <f>VLOOKUP(N89,[3]Sheet1!$A:$C,3,0)</f>
        <v>60</v>
      </c>
      <c r="P89" s="82">
        <v>-31.6</v>
      </c>
      <c r="Q89" s="84">
        <f t="shared" si="2"/>
        <v>1</v>
      </c>
      <c r="R89" s="5" t="s">
        <v>1289</v>
      </c>
    </row>
    <row r="90" spans="1:18" x14ac:dyDescent="0.25">
      <c r="A90" s="77" t="s">
        <v>5610</v>
      </c>
      <c r="B90" s="77" t="s">
        <v>5618</v>
      </c>
      <c r="C90" s="78">
        <v>45121</v>
      </c>
      <c r="D90" s="79">
        <v>-25.55</v>
      </c>
      <c r="E90" s="79">
        <v>0</v>
      </c>
      <c r="F90" s="79">
        <v>-25.55</v>
      </c>
      <c r="G90" s="78">
        <v>45121</v>
      </c>
      <c r="H90" s="77" t="s">
        <v>5613</v>
      </c>
      <c r="I90" s="80">
        <v>1516596</v>
      </c>
      <c r="J90" s="80" t="s">
        <v>1344</v>
      </c>
      <c r="K90" s="80">
        <v>183767</v>
      </c>
      <c r="L90" s="81">
        <v>45125</v>
      </c>
      <c r="M90" s="77" t="str">
        <f>VLOOKUP(I90,'ITEM#'!A:B,2,0)</f>
        <v>Costco01</v>
      </c>
      <c r="N90" s="73" t="s">
        <v>1291</v>
      </c>
      <c r="O90" s="73">
        <f>VLOOKUP(N90,[3]Sheet1!$A:$C,3,0)</f>
        <v>40</v>
      </c>
      <c r="P90" s="82">
        <v>-25.55</v>
      </c>
      <c r="Q90" s="84">
        <f t="shared" si="2"/>
        <v>1</v>
      </c>
      <c r="R90" s="5" t="s">
        <v>1289</v>
      </c>
    </row>
    <row r="91" spans="1:18" x14ac:dyDescent="0.25">
      <c r="A91" s="77" t="s">
        <v>5610</v>
      </c>
      <c r="B91" s="77" t="s">
        <v>5619</v>
      </c>
      <c r="C91" s="78">
        <v>45122</v>
      </c>
      <c r="D91" s="79">
        <v>-76.650000000000006</v>
      </c>
      <c r="E91" s="79">
        <v>0</v>
      </c>
      <c r="F91" s="79">
        <v>-76.650000000000006</v>
      </c>
      <c r="G91" s="78">
        <v>45122</v>
      </c>
      <c r="H91" s="77" t="s">
        <v>5614</v>
      </c>
      <c r="I91" s="80">
        <v>1516597</v>
      </c>
      <c r="J91" s="80" t="s">
        <v>1303</v>
      </c>
      <c r="K91" s="80">
        <v>183767</v>
      </c>
      <c r="L91" s="81">
        <v>45125</v>
      </c>
      <c r="M91" s="77" t="str">
        <f>VLOOKUP(I91,'ITEM#'!A:B,2,0)</f>
        <v>Costco01</v>
      </c>
      <c r="N91" s="73" t="s">
        <v>1291</v>
      </c>
      <c r="O91" s="73">
        <f>VLOOKUP(N91,[3]Sheet1!$A:$C,3,0)</f>
        <v>40</v>
      </c>
      <c r="P91" s="82">
        <v>-25.55</v>
      </c>
      <c r="Q91" s="84">
        <f t="shared" si="2"/>
        <v>3</v>
      </c>
      <c r="R91" s="5" t="s">
        <v>1289</v>
      </c>
    </row>
    <row r="92" spans="1:18" x14ac:dyDescent="0.25">
      <c r="A92" s="77" t="s">
        <v>5610</v>
      </c>
      <c r="B92" s="77" t="s">
        <v>5620</v>
      </c>
      <c r="C92" s="78">
        <v>45121</v>
      </c>
      <c r="D92" s="79">
        <v>-25.55</v>
      </c>
      <c r="E92" s="79">
        <v>0</v>
      </c>
      <c r="F92" s="79">
        <v>-25.55</v>
      </c>
      <c r="G92" s="78">
        <v>45121</v>
      </c>
      <c r="H92" s="77" t="s">
        <v>5615</v>
      </c>
      <c r="I92" s="80">
        <v>1516597</v>
      </c>
      <c r="J92" s="80" t="s">
        <v>1303</v>
      </c>
      <c r="K92" s="80">
        <v>183767</v>
      </c>
      <c r="L92" s="81">
        <v>45125</v>
      </c>
      <c r="M92" s="77" t="str">
        <f>VLOOKUP(I92,'ITEM#'!A:B,2,0)</f>
        <v>Costco01</v>
      </c>
      <c r="N92" s="73" t="s">
        <v>1291</v>
      </c>
      <c r="O92" s="73">
        <f>VLOOKUP(N92,[3]Sheet1!$A:$C,3,0)</f>
        <v>40</v>
      </c>
      <c r="P92" s="82">
        <v>-25.55</v>
      </c>
      <c r="Q92" s="84">
        <f t="shared" si="2"/>
        <v>1</v>
      </c>
      <c r="R92" s="5" t="s">
        <v>1289</v>
      </c>
    </row>
    <row r="93" spans="1:18" x14ac:dyDescent="0.25">
      <c r="A93" s="77" t="s">
        <v>5621</v>
      </c>
      <c r="B93" s="77" t="s">
        <v>5626</v>
      </c>
      <c r="C93" s="78">
        <v>45124</v>
      </c>
      <c r="D93" s="79">
        <v>-44.76</v>
      </c>
      <c r="E93" s="79">
        <v>-22.26</v>
      </c>
      <c r="F93" s="79">
        <v>-22.5</v>
      </c>
      <c r="G93" s="78">
        <v>45124</v>
      </c>
      <c r="H93" s="77" t="s">
        <v>5622</v>
      </c>
      <c r="I93" s="80">
        <v>1663075</v>
      </c>
      <c r="J93" s="80" t="s">
        <v>5741</v>
      </c>
      <c r="K93" s="80">
        <v>12218879</v>
      </c>
      <c r="L93" s="81">
        <v>45126</v>
      </c>
      <c r="M93" s="77" t="str">
        <f>VLOOKUP(I93,'ITEM#'!A:B,2,0)</f>
        <v>Costco01</v>
      </c>
      <c r="N93" s="73" t="s">
        <v>1311</v>
      </c>
      <c r="O93" s="73">
        <f>VLOOKUP(N93,[3]Sheet1!$A:$C,3,0)</f>
        <v>55</v>
      </c>
      <c r="P93" s="82">
        <v>-22.5</v>
      </c>
      <c r="Q93" s="84">
        <f t="shared" si="2"/>
        <v>1</v>
      </c>
      <c r="R93" s="5" t="s">
        <v>1289</v>
      </c>
    </row>
    <row r="94" spans="1:18" x14ac:dyDescent="0.25">
      <c r="A94" s="77" t="s">
        <v>5621</v>
      </c>
      <c r="B94" s="77" t="s">
        <v>5627</v>
      </c>
      <c r="C94" s="78">
        <v>45124</v>
      </c>
      <c r="D94" s="79">
        <v>-64.47</v>
      </c>
      <c r="E94" s="79">
        <v>0</v>
      </c>
      <c r="F94" s="79">
        <v>-64.47</v>
      </c>
      <c r="G94" s="78">
        <v>45124</v>
      </c>
      <c r="H94" s="77" t="s">
        <v>5623</v>
      </c>
      <c r="I94" s="80">
        <v>1585793</v>
      </c>
      <c r="J94" s="80" t="s">
        <v>1323</v>
      </c>
      <c r="K94" s="80">
        <v>184003</v>
      </c>
      <c r="L94" s="81">
        <v>45126</v>
      </c>
      <c r="M94" s="77" t="str">
        <f>VLOOKUP(I94,'ITEM#'!A:B,2,0)</f>
        <v>Costco01</v>
      </c>
      <c r="N94" s="73" t="s">
        <v>1291</v>
      </c>
      <c r="O94" s="73">
        <f>VLOOKUP(N94,[3]Sheet1!$A:$C,3,0)</f>
        <v>40</v>
      </c>
      <c r="P94" s="82">
        <v>-64.47</v>
      </c>
      <c r="Q94" s="84">
        <f t="shared" si="2"/>
        <v>1</v>
      </c>
      <c r="R94" s="5" t="s">
        <v>1289</v>
      </c>
    </row>
    <row r="95" spans="1:18" x14ac:dyDescent="0.25">
      <c r="A95" s="77" t="s">
        <v>5621</v>
      </c>
      <c r="B95" s="77" t="s">
        <v>5628</v>
      </c>
      <c r="C95" s="78">
        <v>45124</v>
      </c>
      <c r="D95" s="79">
        <v>-39</v>
      </c>
      <c r="E95" s="79">
        <v>0</v>
      </c>
      <c r="F95" s="79">
        <v>-39</v>
      </c>
      <c r="G95" s="78">
        <v>45124</v>
      </c>
      <c r="H95" s="77" t="s">
        <v>5624</v>
      </c>
      <c r="I95" s="80">
        <v>1529947</v>
      </c>
      <c r="J95" s="80" t="s">
        <v>1294</v>
      </c>
      <c r="K95" s="80">
        <v>184003</v>
      </c>
      <c r="L95" s="81">
        <v>45126</v>
      </c>
      <c r="M95" s="77" t="str">
        <f>VLOOKUP(I95,'ITEM#'!A:B,2,0)</f>
        <v>Costco01</v>
      </c>
      <c r="N95" s="73" t="s">
        <v>1291</v>
      </c>
      <c r="O95" s="73">
        <f>VLOOKUP(N95,[3]Sheet1!$A:$C,3,0)</f>
        <v>40</v>
      </c>
      <c r="P95" s="82">
        <v>-39</v>
      </c>
      <c r="Q95" s="84">
        <f t="shared" si="2"/>
        <v>1</v>
      </c>
      <c r="R95" s="5" t="s">
        <v>1289</v>
      </c>
    </row>
    <row r="96" spans="1:18" x14ac:dyDescent="0.25">
      <c r="A96" s="77" t="s">
        <v>5621</v>
      </c>
      <c r="B96" s="77" t="s">
        <v>5629</v>
      </c>
      <c r="C96" s="78">
        <v>45124</v>
      </c>
      <c r="D96" s="79">
        <v>-42.7</v>
      </c>
      <c r="E96" s="79">
        <v>-11.1</v>
      </c>
      <c r="F96" s="79">
        <v>-31.6</v>
      </c>
      <c r="G96" s="78">
        <v>45124</v>
      </c>
      <c r="H96" s="77" t="s">
        <v>5625</v>
      </c>
      <c r="I96" s="80">
        <v>1593358</v>
      </c>
      <c r="J96" s="80" t="s">
        <v>1322</v>
      </c>
      <c r="K96" s="80">
        <v>184003</v>
      </c>
      <c r="L96" s="81">
        <v>45126</v>
      </c>
      <c r="M96" s="77" t="str">
        <f>VLOOKUP(I96,'ITEM#'!A:B,2,0)</f>
        <v>Costco01</v>
      </c>
      <c r="N96" s="73" t="s">
        <v>1298</v>
      </c>
      <c r="O96" s="73">
        <f>VLOOKUP(N96,[3]Sheet1!$A:$C,3,0)</f>
        <v>60</v>
      </c>
      <c r="P96" s="82">
        <v>-31.6</v>
      </c>
      <c r="Q96" s="84">
        <f t="shared" si="2"/>
        <v>1</v>
      </c>
      <c r="R96" s="5" t="s">
        <v>1289</v>
      </c>
    </row>
    <row r="97" spans="1:18" x14ac:dyDescent="0.25">
      <c r="A97" s="77" t="s">
        <v>5630</v>
      </c>
      <c r="B97" s="77" t="s">
        <v>5646</v>
      </c>
      <c r="C97" s="78">
        <v>45125</v>
      </c>
      <c r="D97" s="79">
        <v>-86.87</v>
      </c>
      <c r="E97" s="79">
        <v>-24.6</v>
      </c>
      <c r="F97" s="79">
        <v>-62.27</v>
      </c>
      <c r="G97" s="78">
        <v>45125</v>
      </c>
      <c r="H97" s="77" t="s">
        <v>5631</v>
      </c>
      <c r="I97" s="80">
        <v>1339335</v>
      </c>
      <c r="J97" s="80" t="s">
        <v>1314</v>
      </c>
      <c r="K97" s="80">
        <v>12218881</v>
      </c>
      <c r="L97" s="81">
        <v>45127</v>
      </c>
      <c r="M97" s="77" t="str">
        <f>VLOOKUP(I97,'ITEM#'!A:B,2,0)</f>
        <v>Costco01</v>
      </c>
      <c r="N97" s="73" t="s">
        <v>1301</v>
      </c>
      <c r="O97" s="73">
        <f>VLOOKUP(N97,[3]Sheet1!$A:$C,3,0)</f>
        <v>32</v>
      </c>
      <c r="P97" s="82">
        <v>-62.27</v>
      </c>
      <c r="Q97" s="84">
        <f t="shared" si="2"/>
        <v>1</v>
      </c>
      <c r="R97" s="5" t="s">
        <v>1289</v>
      </c>
    </row>
    <row r="98" spans="1:18" x14ac:dyDescent="0.25">
      <c r="A98" s="77" t="s">
        <v>5630</v>
      </c>
      <c r="B98" s="77" t="s">
        <v>5647</v>
      </c>
      <c r="C98" s="78">
        <v>45125</v>
      </c>
      <c r="D98" s="79">
        <v>-22.78</v>
      </c>
      <c r="E98" s="79">
        <v>0</v>
      </c>
      <c r="F98" s="79">
        <v>-22.78</v>
      </c>
      <c r="G98" s="78">
        <v>45125</v>
      </c>
      <c r="H98" s="77" t="s">
        <v>5632</v>
      </c>
      <c r="I98" s="80">
        <v>1529939</v>
      </c>
      <c r="J98" s="80" t="s">
        <v>1339</v>
      </c>
      <c r="K98" s="80">
        <v>184008</v>
      </c>
      <c r="L98" s="81">
        <v>45127</v>
      </c>
      <c r="M98" s="77" t="str">
        <f>VLOOKUP(I98,'ITEM#'!A:B,2,0)</f>
        <v>Costco01</v>
      </c>
      <c r="N98" s="73" t="s">
        <v>1291</v>
      </c>
      <c r="O98" s="73">
        <f>VLOOKUP(N98,[3]Sheet1!$A:$C,3,0)</f>
        <v>40</v>
      </c>
      <c r="P98" s="82">
        <v>-22.78</v>
      </c>
      <c r="Q98" s="84">
        <f t="shared" si="2"/>
        <v>1</v>
      </c>
      <c r="R98" s="5" t="s">
        <v>1289</v>
      </c>
    </row>
    <row r="99" spans="1:18" x14ac:dyDescent="0.25">
      <c r="A99" s="77" t="s">
        <v>5630</v>
      </c>
      <c r="B99" s="77" t="s">
        <v>5648</v>
      </c>
      <c r="C99" s="78">
        <v>45125</v>
      </c>
      <c r="D99" s="79">
        <v>-81.36</v>
      </c>
      <c r="E99" s="79">
        <v>-11.1</v>
      </c>
      <c r="F99" s="79">
        <v>-31.6</v>
      </c>
      <c r="G99" s="78">
        <v>45125</v>
      </c>
      <c r="H99" s="77" t="s">
        <v>5633</v>
      </c>
      <c r="I99" s="80">
        <v>1540787</v>
      </c>
      <c r="J99" s="80" t="s">
        <v>1341</v>
      </c>
      <c r="K99" s="80">
        <v>184008</v>
      </c>
      <c r="L99" s="81">
        <v>45127</v>
      </c>
      <c r="M99" s="77" t="str">
        <f>VLOOKUP(I99,'ITEM#'!A:B,2,0)</f>
        <v>Costco01</v>
      </c>
      <c r="N99" s="73" t="s">
        <v>1298</v>
      </c>
      <c r="O99" s="73">
        <f>VLOOKUP(N99,[3]Sheet1!$A:$C,3,0)</f>
        <v>60</v>
      </c>
      <c r="P99" s="82">
        <v>-31.6</v>
      </c>
      <c r="Q99" s="84">
        <f t="shared" si="2"/>
        <v>1</v>
      </c>
      <c r="R99" s="5" t="s">
        <v>1289</v>
      </c>
    </row>
    <row r="100" spans="1:18" x14ac:dyDescent="0.25">
      <c r="A100" s="77" t="s">
        <v>5630</v>
      </c>
      <c r="B100" s="77" t="s">
        <v>5648</v>
      </c>
      <c r="C100" s="78">
        <v>45125</v>
      </c>
      <c r="D100" s="79"/>
      <c r="E100" s="79">
        <v>-10.51</v>
      </c>
      <c r="F100" s="79">
        <v>-28.15</v>
      </c>
      <c r="G100" s="78">
        <v>45125</v>
      </c>
      <c r="H100" s="77" t="s">
        <v>5633</v>
      </c>
      <c r="I100" s="80">
        <v>1593356</v>
      </c>
      <c r="J100" s="80" t="s">
        <v>1329</v>
      </c>
      <c r="K100" s="80">
        <v>184008</v>
      </c>
      <c r="L100" s="81">
        <v>45127</v>
      </c>
      <c r="M100" s="77" t="str">
        <f>VLOOKUP(I100,'ITEM#'!A:B,2,0)</f>
        <v>Costco01</v>
      </c>
      <c r="N100" s="73" t="s">
        <v>1298</v>
      </c>
      <c r="O100" s="73">
        <f>VLOOKUP(N100,[3]Sheet1!$A:$C,3,0)</f>
        <v>60</v>
      </c>
      <c r="P100" s="82">
        <v>-28.15</v>
      </c>
      <c r="Q100" s="84">
        <f t="shared" si="2"/>
        <v>1</v>
      </c>
      <c r="R100" s="5" t="s">
        <v>1289</v>
      </c>
    </row>
    <row r="101" spans="1:18" x14ac:dyDescent="0.25">
      <c r="A101" s="77" t="s">
        <v>5630</v>
      </c>
      <c r="B101" s="77" t="s">
        <v>5649</v>
      </c>
      <c r="C101" s="78">
        <v>45125</v>
      </c>
      <c r="D101" s="79">
        <v>-78</v>
      </c>
      <c r="E101" s="79">
        <v>0</v>
      </c>
      <c r="F101" s="79">
        <v>-78</v>
      </c>
      <c r="G101" s="78">
        <v>45125</v>
      </c>
      <c r="H101" s="77" t="s">
        <v>5634</v>
      </c>
      <c r="I101" s="80">
        <v>1529946</v>
      </c>
      <c r="J101" s="80" t="s">
        <v>1306</v>
      </c>
      <c r="K101" s="80">
        <v>184008</v>
      </c>
      <c r="L101" s="81">
        <v>45127</v>
      </c>
      <c r="M101" s="77" t="str">
        <f>VLOOKUP(I101,'ITEM#'!A:B,2,0)</f>
        <v>Costco01</v>
      </c>
      <c r="N101" s="73" t="s">
        <v>1291</v>
      </c>
      <c r="O101" s="73">
        <f>VLOOKUP(N101,[3]Sheet1!$A:$C,3,0)</f>
        <v>40</v>
      </c>
      <c r="P101" s="82">
        <v>-39</v>
      </c>
      <c r="Q101" s="84">
        <f t="shared" si="2"/>
        <v>2</v>
      </c>
      <c r="R101" s="5" t="s">
        <v>1289</v>
      </c>
    </row>
    <row r="102" spans="1:18" x14ac:dyDescent="0.25">
      <c r="A102" s="77" t="s">
        <v>5630</v>
      </c>
      <c r="B102" s="77" t="s">
        <v>5650</v>
      </c>
      <c r="C102" s="78">
        <v>45125</v>
      </c>
      <c r="D102" s="79">
        <v>-88.35</v>
      </c>
      <c r="E102" s="79">
        <v>-11</v>
      </c>
      <c r="F102" s="79">
        <v>-77.349999999999994</v>
      </c>
      <c r="G102" s="78">
        <v>45125</v>
      </c>
      <c r="H102" s="77" t="s">
        <v>5635</v>
      </c>
      <c r="I102" s="80">
        <v>1662420</v>
      </c>
      <c r="J102" s="80" t="s">
        <v>1318</v>
      </c>
      <c r="K102" s="80">
        <v>184008</v>
      </c>
      <c r="L102" s="81">
        <v>45127</v>
      </c>
      <c r="M102" s="77" t="str">
        <f>VLOOKUP(I102,'ITEM#'!A:B,2,0)</f>
        <v>Costco01</v>
      </c>
      <c r="N102" s="73" t="s">
        <v>1301</v>
      </c>
      <c r="O102" s="73">
        <f>VLOOKUP(N102,[3]Sheet1!$A:$C,3,0)</f>
        <v>32</v>
      </c>
      <c r="P102" s="82">
        <v>-77.349999999999994</v>
      </c>
      <c r="Q102" s="84">
        <f t="shared" si="2"/>
        <v>1</v>
      </c>
      <c r="R102" s="5" t="s">
        <v>1289</v>
      </c>
    </row>
    <row r="103" spans="1:18" x14ac:dyDescent="0.25">
      <c r="A103" s="77" t="s">
        <v>5630</v>
      </c>
      <c r="B103" s="77" t="s">
        <v>5651</v>
      </c>
      <c r="C103" s="78">
        <v>45125</v>
      </c>
      <c r="D103" s="79">
        <v>-25.55</v>
      </c>
      <c r="E103" s="79">
        <v>0</v>
      </c>
      <c r="F103" s="79">
        <v>-25.55</v>
      </c>
      <c r="G103" s="78">
        <v>45125</v>
      </c>
      <c r="H103" s="77" t="s">
        <v>5636</v>
      </c>
      <c r="I103" s="80">
        <v>1516594</v>
      </c>
      <c r="J103" s="80" t="s">
        <v>1313</v>
      </c>
      <c r="K103" s="80">
        <v>184008</v>
      </c>
      <c r="L103" s="81">
        <v>45127</v>
      </c>
      <c r="M103" s="77" t="str">
        <f>VLOOKUP(I103,'ITEM#'!A:B,2,0)</f>
        <v>Costco01</v>
      </c>
      <c r="N103" s="73" t="s">
        <v>1291</v>
      </c>
      <c r="O103" s="73">
        <f>VLOOKUP(N103,[3]Sheet1!$A:$C,3,0)</f>
        <v>40</v>
      </c>
      <c r="P103" s="82">
        <v>-25.55</v>
      </c>
      <c r="Q103" s="84">
        <f t="shared" si="2"/>
        <v>1</v>
      </c>
      <c r="R103" s="5" t="s">
        <v>1289</v>
      </c>
    </row>
    <row r="104" spans="1:18" x14ac:dyDescent="0.25">
      <c r="A104" s="77" t="s">
        <v>5630</v>
      </c>
      <c r="B104" s="77" t="s">
        <v>5652</v>
      </c>
      <c r="C104" s="78">
        <v>45125</v>
      </c>
      <c r="D104" s="79">
        <v>-128.1</v>
      </c>
      <c r="E104" s="79">
        <v>-33.299999999999997</v>
      </c>
      <c r="F104" s="79">
        <v>-94.8</v>
      </c>
      <c r="G104" s="78">
        <v>45125</v>
      </c>
      <c r="H104" s="77" t="s">
        <v>5637</v>
      </c>
      <c r="I104" s="80">
        <v>1540787</v>
      </c>
      <c r="J104" s="80" t="s">
        <v>1341</v>
      </c>
      <c r="K104" s="80">
        <v>184008</v>
      </c>
      <c r="L104" s="81">
        <v>45127</v>
      </c>
      <c r="M104" s="77" t="str">
        <f>VLOOKUP(I104,'ITEM#'!A:B,2,0)</f>
        <v>Costco01</v>
      </c>
      <c r="N104" s="73" t="s">
        <v>1298</v>
      </c>
      <c r="O104" s="73">
        <f>VLOOKUP(N104,[3]Sheet1!$A:$C,3,0)</f>
        <v>60</v>
      </c>
      <c r="P104" s="82">
        <v>-31.6</v>
      </c>
      <c r="Q104" s="84">
        <f t="shared" si="2"/>
        <v>2.9999999999999996</v>
      </c>
      <c r="R104" s="5" t="s">
        <v>1289</v>
      </c>
    </row>
    <row r="105" spans="1:18" x14ac:dyDescent="0.25">
      <c r="A105" s="77" t="s">
        <v>5630</v>
      </c>
      <c r="B105" s="77" t="s">
        <v>5653</v>
      </c>
      <c r="C105" s="78">
        <v>45125</v>
      </c>
      <c r="D105" s="79">
        <v>-185.57</v>
      </c>
      <c r="E105" s="79">
        <v>-11</v>
      </c>
      <c r="F105" s="79">
        <v>-77.349999999999994</v>
      </c>
      <c r="G105" s="78">
        <v>45125</v>
      </c>
      <c r="H105" s="77" t="s">
        <v>5638</v>
      </c>
      <c r="I105" s="80">
        <v>1662420</v>
      </c>
      <c r="J105" s="80" t="s">
        <v>1318</v>
      </c>
      <c r="K105" s="80">
        <v>184008</v>
      </c>
      <c r="L105" s="81">
        <v>45127</v>
      </c>
      <c r="M105" s="77" t="str">
        <f>VLOOKUP(I105,'ITEM#'!A:B,2,0)</f>
        <v>Costco01</v>
      </c>
      <c r="N105" s="73" t="s">
        <v>1301</v>
      </c>
      <c r="O105" s="73">
        <f>VLOOKUP(N105,[3]Sheet1!$A:$C,3,0)</f>
        <v>32</v>
      </c>
      <c r="P105" s="82">
        <v>-77.349999999999994</v>
      </c>
      <c r="Q105" s="84">
        <f t="shared" si="2"/>
        <v>1</v>
      </c>
      <c r="R105" s="5" t="s">
        <v>1289</v>
      </c>
    </row>
    <row r="106" spans="1:18" x14ac:dyDescent="0.25">
      <c r="A106" s="77" t="s">
        <v>5630</v>
      </c>
      <c r="B106" s="77" t="s">
        <v>5653</v>
      </c>
      <c r="C106" s="78">
        <v>45125</v>
      </c>
      <c r="D106" s="79"/>
      <c r="E106" s="79">
        <v>-11.37</v>
      </c>
      <c r="F106" s="79">
        <v>-85.85</v>
      </c>
      <c r="G106" s="78">
        <v>45125</v>
      </c>
      <c r="H106" s="77" t="s">
        <v>5638</v>
      </c>
      <c r="I106" s="80">
        <v>1662422</v>
      </c>
      <c r="J106" s="80" t="s">
        <v>1327</v>
      </c>
      <c r="K106" s="80">
        <v>184008</v>
      </c>
      <c r="L106" s="81">
        <v>45127</v>
      </c>
      <c r="M106" s="77" t="str">
        <f>VLOOKUP(I106,'ITEM#'!A:B,2,0)</f>
        <v>Costco01</v>
      </c>
      <c r="N106" s="73" t="s">
        <v>1301</v>
      </c>
      <c r="O106" s="73">
        <f>VLOOKUP(N106,[3]Sheet1!$A:$C,3,0)</f>
        <v>32</v>
      </c>
      <c r="P106" s="82">
        <v>-85.85</v>
      </c>
      <c r="Q106" s="84">
        <f t="shared" si="2"/>
        <v>1</v>
      </c>
      <c r="R106" s="5" t="s">
        <v>1289</v>
      </c>
    </row>
    <row r="107" spans="1:18" x14ac:dyDescent="0.25">
      <c r="A107" s="77" t="s">
        <v>5630</v>
      </c>
      <c r="B107" s="77" t="s">
        <v>5654</v>
      </c>
      <c r="C107" s="78">
        <v>45125</v>
      </c>
      <c r="D107" s="79">
        <v>-25.55</v>
      </c>
      <c r="E107" s="79">
        <v>0</v>
      </c>
      <c r="F107" s="79">
        <v>-25.55</v>
      </c>
      <c r="G107" s="78">
        <v>45125</v>
      </c>
      <c r="H107" s="77" t="s">
        <v>5639</v>
      </c>
      <c r="I107" s="80">
        <v>1516597</v>
      </c>
      <c r="J107" s="80" t="s">
        <v>1303</v>
      </c>
      <c r="K107" s="80">
        <v>184008</v>
      </c>
      <c r="L107" s="81">
        <v>45127</v>
      </c>
      <c r="M107" s="77" t="str">
        <f>VLOOKUP(I107,'ITEM#'!A:B,2,0)</f>
        <v>Costco01</v>
      </c>
      <c r="N107" s="73" t="s">
        <v>1291</v>
      </c>
      <c r="O107" s="73">
        <f>VLOOKUP(N107,[3]Sheet1!$A:$C,3,0)</f>
        <v>40</v>
      </c>
      <c r="P107" s="82">
        <v>-25.55</v>
      </c>
      <c r="Q107" s="84">
        <f t="shared" si="2"/>
        <v>1</v>
      </c>
      <c r="R107" s="5" t="s">
        <v>1289</v>
      </c>
    </row>
    <row r="108" spans="1:18" x14ac:dyDescent="0.25">
      <c r="A108" s="77" t="s">
        <v>5640</v>
      </c>
      <c r="B108" s="77" t="s">
        <v>5655</v>
      </c>
      <c r="C108" s="78">
        <v>45126</v>
      </c>
      <c r="D108" s="79">
        <v>-38.659999999999997</v>
      </c>
      <c r="E108" s="79">
        <v>-10.51</v>
      </c>
      <c r="F108" s="79">
        <v>-28.15</v>
      </c>
      <c r="G108" s="78">
        <v>45126</v>
      </c>
      <c r="H108" s="77" t="s">
        <v>5641</v>
      </c>
      <c r="I108" s="80">
        <v>1593356</v>
      </c>
      <c r="J108" s="80" t="s">
        <v>1329</v>
      </c>
      <c r="K108" s="80">
        <v>184013</v>
      </c>
      <c r="L108" s="81">
        <v>45128</v>
      </c>
      <c r="M108" s="77" t="str">
        <f>VLOOKUP(I108,'ITEM#'!A:B,2,0)</f>
        <v>Costco01</v>
      </c>
      <c r="N108" s="73" t="s">
        <v>1298</v>
      </c>
      <c r="O108" s="73">
        <f>VLOOKUP(N108,[3]Sheet1!$A:$C,3,0)</f>
        <v>60</v>
      </c>
      <c r="P108" s="82">
        <v>-28.15</v>
      </c>
      <c r="Q108" s="84">
        <f t="shared" si="2"/>
        <v>1</v>
      </c>
      <c r="R108" s="5" t="s">
        <v>1289</v>
      </c>
    </row>
    <row r="109" spans="1:18" x14ac:dyDescent="0.25">
      <c r="A109" s="77" t="s">
        <v>5640</v>
      </c>
      <c r="B109" s="77" t="s">
        <v>5656</v>
      </c>
      <c r="C109" s="78">
        <v>45126</v>
      </c>
      <c r="D109" s="79">
        <v>-154.06</v>
      </c>
      <c r="E109" s="79">
        <v>-9.93</v>
      </c>
      <c r="F109" s="79">
        <v>-28.15</v>
      </c>
      <c r="G109" s="78">
        <v>45126</v>
      </c>
      <c r="H109" s="77" t="s">
        <v>5642</v>
      </c>
      <c r="I109" s="80">
        <v>1540782</v>
      </c>
      <c r="J109" s="80" t="s">
        <v>5749</v>
      </c>
      <c r="K109" s="80">
        <v>184013</v>
      </c>
      <c r="L109" s="81">
        <v>45128</v>
      </c>
      <c r="M109" s="77" t="str">
        <f>VLOOKUP(I109,'ITEM#'!A:B,2,0)</f>
        <v>Costco01</v>
      </c>
      <c r="N109" s="73" t="s">
        <v>1298</v>
      </c>
      <c r="O109" s="73">
        <f>VLOOKUP(N109,[3]Sheet1!$A:$C,3,0)</f>
        <v>60</v>
      </c>
      <c r="P109" s="82">
        <v>-28.15</v>
      </c>
      <c r="Q109" s="84">
        <f t="shared" si="2"/>
        <v>1</v>
      </c>
      <c r="R109" s="5" t="s">
        <v>1289</v>
      </c>
    </row>
    <row r="110" spans="1:18" x14ac:dyDescent="0.25">
      <c r="A110" s="77" t="s">
        <v>5640</v>
      </c>
      <c r="B110" s="77" t="s">
        <v>5656</v>
      </c>
      <c r="C110" s="78">
        <v>45126</v>
      </c>
      <c r="D110" s="79"/>
      <c r="E110" s="79">
        <v>-31.53</v>
      </c>
      <c r="F110" s="79">
        <v>-84.45</v>
      </c>
      <c r="G110" s="78">
        <v>45126</v>
      </c>
      <c r="H110" s="77" t="s">
        <v>5642</v>
      </c>
      <c r="I110" s="80">
        <v>1593356</v>
      </c>
      <c r="J110" s="80" t="s">
        <v>1329</v>
      </c>
      <c r="K110" s="80">
        <v>184013</v>
      </c>
      <c r="L110" s="81">
        <v>45128</v>
      </c>
      <c r="M110" s="77" t="str">
        <f>VLOOKUP(I110,'ITEM#'!A:B,2,0)</f>
        <v>Costco01</v>
      </c>
      <c r="N110" s="73" t="s">
        <v>1298</v>
      </c>
      <c r="O110" s="73">
        <f>VLOOKUP(N110,[3]Sheet1!$A:$C,3,0)</f>
        <v>60</v>
      </c>
      <c r="P110" s="82">
        <v>-28.15</v>
      </c>
      <c r="Q110" s="84">
        <f t="shared" si="2"/>
        <v>3.0000000000000004</v>
      </c>
      <c r="R110" s="5" t="s">
        <v>1289</v>
      </c>
    </row>
    <row r="111" spans="1:18" x14ac:dyDescent="0.25">
      <c r="A111" s="77" t="s">
        <v>5640</v>
      </c>
      <c r="B111" s="77" t="s">
        <v>5657</v>
      </c>
      <c r="C111" s="78">
        <v>45126</v>
      </c>
      <c r="D111" s="79">
        <v>-39</v>
      </c>
      <c r="E111" s="79">
        <v>0</v>
      </c>
      <c r="F111" s="79">
        <v>-39</v>
      </c>
      <c r="G111" s="78">
        <v>45126</v>
      </c>
      <c r="H111" s="77" t="s">
        <v>5643</v>
      </c>
      <c r="I111" s="80">
        <v>1529946</v>
      </c>
      <c r="J111" s="80" t="s">
        <v>1306</v>
      </c>
      <c r="K111" s="80">
        <v>184013</v>
      </c>
      <c r="L111" s="81">
        <v>45128</v>
      </c>
      <c r="M111" s="77" t="str">
        <f>VLOOKUP(I111,'ITEM#'!A:B,2,0)</f>
        <v>Costco01</v>
      </c>
      <c r="N111" s="73" t="s">
        <v>1291</v>
      </c>
      <c r="O111" s="73">
        <f>VLOOKUP(N111,[3]Sheet1!$A:$C,3,0)</f>
        <v>40</v>
      </c>
      <c r="P111" s="82">
        <v>-39</v>
      </c>
      <c r="Q111" s="84">
        <f t="shared" si="2"/>
        <v>1</v>
      </c>
      <c r="R111" s="5" t="s">
        <v>1289</v>
      </c>
    </row>
    <row r="112" spans="1:18" x14ac:dyDescent="0.25">
      <c r="A112" s="77" t="s">
        <v>5640</v>
      </c>
      <c r="B112" s="77" t="s">
        <v>5658</v>
      </c>
      <c r="C112" s="78">
        <v>45126</v>
      </c>
      <c r="D112" s="79">
        <v>-64.47</v>
      </c>
      <c r="E112" s="79">
        <v>0</v>
      </c>
      <c r="F112" s="79">
        <v>-64.47</v>
      </c>
      <c r="G112" s="78">
        <v>45126</v>
      </c>
      <c r="H112" s="77" t="s">
        <v>5644</v>
      </c>
      <c r="I112" s="80">
        <v>1585673</v>
      </c>
      <c r="J112" s="80" t="s">
        <v>1349</v>
      </c>
      <c r="K112" s="80">
        <v>184013</v>
      </c>
      <c r="L112" s="81">
        <v>45128</v>
      </c>
      <c r="M112" s="77" t="str">
        <f>VLOOKUP(I112,'ITEM#'!A:B,2,0)</f>
        <v>Costco01</v>
      </c>
      <c r="N112" s="73" t="s">
        <v>1291</v>
      </c>
      <c r="O112" s="73">
        <f>VLOOKUP(N112,[3]Sheet1!$A:$C,3,0)</f>
        <v>40</v>
      </c>
      <c r="P112" s="82">
        <v>-64.47</v>
      </c>
      <c r="Q112" s="84">
        <f t="shared" si="2"/>
        <v>1</v>
      </c>
      <c r="R112" s="5" t="s">
        <v>1289</v>
      </c>
    </row>
    <row r="113" spans="1:18" x14ac:dyDescent="0.25">
      <c r="A113" s="77" t="s">
        <v>5640</v>
      </c>
      <c r="B113" s="77" t="s">
        <v>5659</v>
      </c>
      <c r="C113" s="78">
        <v>45126</v>
      </c>
      <c r="D113" s="79">
        <v>-97.22</v>
      </c>
      <c r="E113" s="79">
        <v>-11.37</v>
      </c>
      <c r="F113" s="79">
        <v>-85.85</v>
      </c>
      <c r="G113" s="78">
        <v>45126</v>
      </c>
      <c r="H113" s="77" t="s">
        <v>5645</v>
      </c>
      <c r="I113" s="80">
        <v>1662421</v>
      </c>
      <c r="J113" s="80" t="s">
        <v>1300</v>
      </c>
      <c r="K113" s="80">
        <v>184013</v>
      </c>
      <c r="L113" s="81">
        <v>45128</v>
      </c>
      <c r="M113" s="77" t="str">
        <f>VLOOKUP(I113,'ITEM#'!A:B,2,0)</f>
        <v>Costco01</v>
      </c>
      <c r="N113" s="73" t="s">
        <v>1301</v>
      </c>
      <c r="O113" s="73">
        <f>VLOOKUP(N113,[3]Sheet1!$A:$C,3,0)</f>
        <v>32</v>
      </c>
      <c r="P113" s="82">
        <v>-85.85</v>
      </c>
      <c r="Q113" s="84">
        <f t="shared" si="2"/>
        <v>1</v>
      </c>
      <c r="R113" s="5" t="s">
        <v>1289</v>
      </c>
    </row>
    <row r="114" spans="1:18" x14ac:dyDescent="0.25">
      <c r="A114" s="77" t="s">
        <v>5660</v>
      </c>
      <c r="B114" s="77" t="s">
        <v>5670</v>
      </c>
      <c r="C114" s="78">
        <v>45131</v>
      </c>
      <c r="D114" s="79">
        <v>-41.78</v>
      </c>
      <c r="E114" s="79">
        <v>-19.28</v>
      </c>
      <c r="F114" s="79">
        <v>-22.5</v>
      </c>
      <c r="G114" s="78">
        <v>45131</v>
      </c>
      <c r="H114" s="77" t="s">
        <v>5661</v>
      </c>
      <c r="I114" s="80">
        <v>1663075</v>
      </c>
      <c r="J114" s="80" t="s">
        <v>5741</v>
      </c>
      <c r="K114" s="80">
        <v>12219155</v>
      </c>
      <c r="L114" s="81">
        <v>45133</v>
      </c>
      <c r="M114" s="77" t="str">
        <f>VLOOKUP(I114,'ITEM#'!A:B,2,0)</f>
        <v>Costco01</v>
      </c>
      <c r="N114" s="73" t="s">
        <v>1311</v>
      </c>
      <c r="O114" s="73">
        <f>VLOOKUP(N114,[3]Sheet1!$A:$C,3,0)</f>
        <v>55</v>
      </c>
      <c r="P114" s="82">
        <v>-22.5</v>
      </c>
      <c r="Q114" s="84">
        <f t="shared" si="2"/>
        <v>1</v>
      </c>
      <c r="R114" s="5" t="s">
        <v>1289</v>
      </c>
    </row>
    <row r="115" spans="1:18" x14ac:dyDescent="0.25">
      <c r="A115" s="77" t="s">
        <v>5660</v>
      </c>
      <c r="B115" s="77" t="s">
        <v>5671</v>
      </c>
      <c r="C115" s="78">
        <v>45131</v>
      </c>
      <c r="D115" s="79">
        <v>-97.22</v>
      </c>
      <c r="E115" s="79">
        <v>-11.37</v>
      </c>
      <c r="F115" s="79">
        <v>-85.85</v>
      </c>
      <c r="G115" s="78">
        <v>45131</v>
      </c>
      <c r="H115" s="77" t="s">
        <v>5662</v>
      </c>
      <c r="I115" s="80">
        <v>1662422</v>
      </c>
      <c r="J115" s="80" t="s">
        <v>1327</v>
      </c>
      <c r="K115" s="80">
        <v>184549</v>
      </c>
      <c r="L115" s="81">
        <v>45133</v>
      </c>
      <c r="M115" s="77" t="str">
        <f>VLOOKUP(I115,'ITEM#'!A:B,2,0)</f>
        <v>Costco01</v>
      </c>
      <c r="N115" s="73" t="s">
        <v>1301</v>
      </c>
      <c r="O115" s="73">
        <f>VLOOKUP(N115,[3]Sheet1!$A:$C,3,0)</f>
        <v>32</v>
      </c>
      <c r="P115" s="82">
        <v>-85.85</v>
      </c>
      <c r="Q115" s="84">
        <f t="shared" si="2"/>
        <v>1</v>
      </c>
      <c r="R115" s="5" t="s">
        <v>1289</v>
      </c>
    </row>
    <row r="116" spans="1:18" x14ac:dyDescent="0.25">
      <c r="A116" s="77" t="s">
        <v>5660</v>
      </c>
      <c r="B116" s="77" t="s">
        <v>5672</v>
      </c>
      <c r="C116" s="78">
        <v>45131</v>
      </c>
      <c r="D116" s="79">
        <v>-25.55</v>
      </c>
      <c r="E116" s="79">
        <v>0</v>
      </c>
      <c r="F116" s="79">
        <v>-25.55</v>
      </c>
      <c r="G116" s="78">
        <v>45131</v>
      </c>
      <c r="H116" s="77" t="s">
        <v>5663</v>
      </c>
      <c r="I116" s="80">
        <v>1516594</v>
      </c>
      <c r="J116" s="80" t="s">
        <v>1313</v>
      </c>
      <c r="K116" s="80">
        <v>184549</v>
      </c>
      <c r="L116" s="81">
        <v>45133</v>
      </c>
      <c r="M116" s="77" t="str">
        <f>VLOOKUP(I116,'ITEM#'!A:B,2,0)</f>
        <v>Costco01</v>
      </c>
      <c r="N116" s="73" t="s">
        <v>1291</v>
      </c>
      <c r="O116" s="73">
        <f>VLOOKUP(N116,[3]Sheet1!$A:$C,3,0)</f>
        <v>40</v>
      </c>
      <c r="P116" s="82">
        <v>-25.55</v>
      </c>
      <c r="Q116" s="84">
        <f t="shared" si="2"/>
        <v>1</v>
      </c>
      <c r="R116" s="5" t="s">
        <v>1289</v>
      </c>
    </row>
    <row r="117" spans="1:18" x14ac:dyDescent="0.25">
      <c r="A117" s="77" t="s">
        <v>5660</v>
      </c>
      <c r="B117" s="77" t="s">
        <v>5673</v>
      </c>
      <c r="C117" s="78">
        <v>45131</v>
      </c>
      <c r="D117" s="79">
        <v>-88.35</v>
      </c>
      <c r="E117" s="79">
        <v>-11</v>
      </c>
      <c r="F117" s="79">
        <v>-77.349999999999994</v>
      </c>
      <c r="G117" s="78">
        <v>45131</v>
      </c>
      <c r="H117" s="77" t="s">
        <v>5664</v>
      </c>
      <c r="I117" s="80">
        <v>1662420</v>
      </c>
      <c r="J117" s="80" t="s">
        <v>1318</v>
      </c>
      <c r="K117" s="80">
        <v>184549</v>
      </c>
      <c r="L117" s="81">
        <v>45133</v>
      </c>
      <c r="M117" s="77" t="str">
        <f>VLOOKUP(I117,'ITEM#'!A:B,2,0)</f>
        <v>Costco01</v>
      </c>
      <c r="N117" s="73" t="s">
        <v>1301</v>
      </c>
      <c r="O117" s="73">
        <f>VLOOKUP(N117,[3]Sheet1!$A:$C,3,0)</f>
        <v>32</v>
      </c>
      <c r="P117" s="82">
        <v>-77.349999999999994</v>
      </c>
      <c r="Q117" s="84">
        <f t="shared" si="2"/>
        <v>1</v>
      </c>
      <c r="R117" s="5" t="s">
        <v>1289</v>
      </c>
    </row>
    <row r="118" spans="1:18" x14ac:dyDescent="0.25">
      <c r="A118" s="77" t="s">
        <v>5660</v>
      </c>
      <c r="B118" s="77" t="s">
        <v>5674</v>
      </c>
      <c r="C118" s="78">
        <v>45131</v>
      </c>
      <c r="D118" s="79">
        <v>-77.319999999999993</v>
      </c>
      <c r="E118" s="79">
        <v>-21.02</v>
      </c>
      <c r="F118" s="79">
        <v>-28.15</v>
      </c>
      <c r="G118" s="78">
        <v>45131</v>
      </c>
      <c r="H118" s="77" t="s">
        <v>5665</v>
      </c>
      <c r="I118" s="80">
        <v>1540783</v>
      </c>
      <c r="J118" s="80" t="s">
        <v>1317</v>
      </c>
      <c r="K118" s="80">
        <v>184549</v>
      </c>
      <c r="L118" s="81">
        <v>45133</v>
      </c>
      <c r="M118" s="77" t="str">
        <f>VLOOKUP(I118,'ITEM#'!A:B,2,0)</f>
        <v>Costco01</v>
      </c>
      <c r="N118" s="73" t="s">
        <v>1298</v>
      </c>
      <c r="O118" s="73">
        <f>VLOOKUP(N118,[3]Sheet1!$A:$C,3,0)</f>
        <v>60</v>
      </c>
      <c r="P118" s="82">
        <v>-28.15</v>
      </c>
      <c r="Q118" s="84">
        <f t="shared" si="2"/>
        <v>1</v>
      </c>
      <c r="R118" s="5" t="s">
        <v>1289</v>
      </c>
    </row>
    <row r="119" spans="1:18" x14ac:dyDescent="0.25">
      <c r="A119" s="77" t="s">
        <v>5660</v>
      </c>
      <c r="B119" s="77" t="s">
        <v>5674</v>
      </c>
      <c r="C119" s="78">
        <v>45131</v>
      </c>
      <c r="D119" s="79"/>
      <c r="E119" s="79"/>
      <c r="F119" s="79">
        <v>-28.15</v>
      </c>
      <c r="G119" s="78">
        <v>45131</v>
      </c>
      <c r="H119" s="77" t="s">
        <v>5665</v>
      </c>
      <c r="I119" s="80">
        <v>1593357</v>
      </c>
      <c r="J119" s="80" t="s">
        <v>1302</v>
      </c>
      <c r="K119" s="80">
        <v>184549</v>
      </c>
      <c r="L119" s="81">
        <v>45133</v>
      </c>
      <c r="M119" s="77" t="str">
        <f>VLOOKUP(I119,'ITEM#'!A:B,2,0)</f>
        <v>Costco01</v>
      </c>
      <c r="N119" s="73" t="s">
        <v>1298</v>
      </c>
      <c r="O119" s="73">
        <f>VLOOKUP(N119,[3]Sheet1!$A:$C,3,0)</f>
        <v>60</v>
      </c>
      <c r="P119" s="82">
        <v>-28.15</v>
      </c>
      <c r="Q119" s="84">
        <f t="shared" si="2"/>
        <v>1</v>
      </c>
      <c r="R119" s="5" t="s">
        <v>1289</v>
      </c>
    </row>
    <row r="120" spans="1:18" x14ac:dyDescent="0.25">
      <c r="A120" s="77" t="s">
        <v>5660</v>
      </c>
      <c r="B120" s="77" t="s">
        <v>5675</v>
      </c>
      <c r="C120" s="78">
        <v>45131</v>
      </c>
      <c r="D120" s="79">
        <v>-39</v>
      </c>
      <c r="E120" s="79">
        <v>0</v>
      </c>
      <c r="F120" s="79">
        <v>-39</v>
      </c>
      <c r="G120" s="78">
        <v>45131</v>
      </c>
      <c r="H120" s="77" t="s">
        <v>5666</v>
      </c>
      <c r="I120" s="80">
        <v>1529946</v>
      </c>
      <c r="J120" s="80" t="s">
        <v>1306</v>
      </c>
      <c r="K120" s="80">
        <v>184549</v>
      </c>
      <c r="L120" s="81">
        <v>45133</v>
      </c>
      <c r="M120" s="77" t="str">
        <f>VLOOKUP(I120,'ITEM#'!A:B,2,0)</f>
        <v>Costco01</v>
      </c>
      <c r="N120" s="73" t="s">
        <v>1291</v>
      </c>
      <c r="O120" s="73">
        <f>VLOOKUP(N120,[3]Sheet1!$A:$C,3,0)</f>
        <v>40</v>
      </c>
      <c r="P120" s="82">
        <v>-39</v>
      </c>
      <c r="Q120" s="84">
        <f t="shared" si="2"/>
        <v>1</v>
      </c>
      <c r="R120" s="5" t="s">
        <v>1289</v>
      </c>
    </row>
    <row r="121" spans="1:18" x14ac:dyDescent="0.25">
      <c r="A121" s="77" t="s">
        <v>5660</v>
      </c>
      <c r="B121" s="77" t="s">
        <v>5676</v>
      </c>
      <c r="C121" s="78">
        <v>45131</v>
      </c>
      <c r="D121" s="79">
        <v>-70.62</v>
      </c>
      <c r="E121" s="79">
        <v>0</v>
      </c>
      <c r="F121" s="79">
        <v>-70.62</v>
      </c>
      <c r="G121" s="78">
        <v>45131</v>
      </c>
      <c r="H121" s="77" t="s">
        <v>5667</v>
      </c>
      <c r="I121" s="80">
        <v>1585901</v>
      </c>
      <c r="J121" s="80" t="s">
        <v>1347</v>
      </c>
      <c r="K121" s="80">
        <v>184549</v>
      </c>
      <c r="L121" s="81">
        <v>45133</v>
      </c>
      <c r="M121" s="77" t="str">
        <f>VLOOKUP(I121,'ITEM#'!A:B,2,0)</f>
        <v>Costco01</v>
      </c>
      <c r="N121" s="73" t="s">
        <v>1291</v>
      </c>
      <c r="O121" s="73">
        <f>VLOOKUP(N121,[3]Sheet1!$A:$C,3,0)</f>
        <v>40</v>
      </c>
      <c r="P121" s="82">
        <v>-70.62</v>
      </c>
      <c r="Q121" s="84">
        <f t="shared" si="2"/>
        <v>1</v>
      </c>
      <c r="R121" s="5" t="s">
        <v>1289</v>
      </c>
    </row>
    <row r="122" spans="1:18" x14ac:dyDescent="0.25">
      <c r="A122" s="77" t="s">
        <v>5660</v>
      </c>
      <c r="B122" s="77" t="s">
        <v>5677</v>
      </c>
      <c r="C122" s="78">
        <v>45131</v>
      </c>
      <c r="D122" s="79">
        <v>-97.22</v>
      </c>
      <c r="E122" s="79">
        <v>-11.37</v>
      </c>
      <c r="F122" s="79">
        <v>-85.85</v>
      </c>
      <c r="G122" s="78">
        <v>45131</v>
      </c>
      <c r="H122" s="77" t="s">
        <v>5668</v>
      </c>
      <c r="I122" s="80">
        <v>1662422</v>
      </c>
      <c r="J122" s="80" t="s">
        <v>1327</v>
      </c>
      <c r="K122" s="80">
        <v>184549</v>
      </c>
      <c r="L122" s="81">
        <v>45133</v>
      </c>
      <c r="M122" s="77" t="str">
        <f>VLOOKUP(I122,'ITEM#'!A:B,2,0)</f>
        <v>Costco01</v>
      </c>
      <c r="N122" s="73" t="s">
        <v>1301</v>
      </c>
      <c r="O122" s="73">
        <f>VLOOKUP(N122,[3]Sheet1!$A:$C,3,0)</f>
        <v>32</v>
      </c>
      <c r="P122" s="82">
        <v>-85.85</v>
      </c>
      <c r="Q122" s="84">
        <f t="shared" si="2"/>
        <v>1</v>
      </c>
      <c r="R122" s="5" t="s">
        <v>1289</v>
      </c>
    </row>
    <row r="123" spans="1:18" x14ac:dyDescent="0.25">
      <c r="A123" s="77" t="s">
        <v>5660</v>
      </c>
      <c r="B123" s="77" t="s">
        <v>5678</v>
      </c>
      <c r="C123" s="78">
        <v>45131</v>
      </c>
      <c r="D123" s="79">
        <v>-51.1</v>
      </c>
      <c r="E123" s="79"/>
      <c r="F123" s="79">
        <v>-51.1</v>
      </c>
      <c r="G123" s="78">
        <v>45131</v>
      </c>
      <c r="H123" s="77" t="s">
        <v>5669</v>
      </c>
      <c r="I123" s="80">
        <v>1516596</v>
      </c>
      <c r="J123" s="80" t="s">
        <v>1344</v>
      </c>
      <c r="K123" s="80">
        <v>184549</v>
      </c>
      <c r="L123" s="81">
        <v>45133</v>
      </c>
      <c r="M123" s="77" t="str">
        <f>VLOOKUP(I123,'ITEM#'!A:B,2,0)</f>
        <v>Costco01</v>
      </c>
      <c r="N123" s="73" t="s">
        <v>1291</v>
      </c>
      <c r="O123" s="73">
        <f>VLOOKUP(N123,[3]Sheet1!$A:$C,3,0)</f>
        <v>40</v>
      </c>
      <c r="P123" s="82">
        <v>-25.55</v>
      </c>
      <c r="Q123" s="84">
        <f t="shared" si="2"/>
        <v>2</v>
      </c>
      <c r="R123" s="5" t="s">
        <v>1289</v>
      </c>
    </row>
    <row r="124" spans="1:18" x14ac:dyDescent="0.25">
      <c r="A124" s="77" t="s">
        <v>5660</v>
      </c>
      <c r="B124" s="77" t="s">
        <v>5678</v>
      </c>
      <c r="C124" s="78">
        <v>45131</v>
      </c>
      <c r="D124" s="79">
        <v>-25.55</v>
      </c>
      <c r="E124" s="79"/>
      <c r="F124" s="79">
        <v>-25.55</v>
      </c>
      <c r="G124" s="78">
        <v>45131</v>
      </c>
      <c r="H124" s="77" t="s">
        <v>5669</v>
      </c>
      <c r="I124" s="80">
        <v>1516597</v>
      </c>
      <c r="J124" s="80" t="s">
        <v>1303</v>
      </c>
      <c r="K124" s="80">
        <v>184549</v>
      </c>
      <c r="L124" s="81">
        <v>45133</v>
      </c>
      <c r="M124" s="77" t="str">
        <f>VLOOKUP(I124,'ITEM#'!A:B,2,0)</f>
        <v>Costco01</v>
      </c>
      <c r="N124" s="73" t="s">
        <v>1291</v>
      </c>
      <c r="O124" s="73">
        <f>VLOOKUP(N124,[3]Sheet1!$A:$C,3,0)</f>
        <v>40</v>
      </c>
      <c r="P124" s="82">
        <v>-25.55</v>
      </c>
      <c r="Q124" s="84">
        <f t="shared" si="2"/>
        <v>1</v>
      </c>
      <c r="R124" s="5" t="s">
        <v>1289</v>
      </c>
    </row>
    <row r="125" spans="1:18" x14ac:dyDescent="0.25">
      <c r="A125" s="77" t="s">
        <v>5679</v>
      </c>
      <c r="B125" s="77" t="s">
        <v>5680</v>
      </c>
      <c r="C125" s="78">
        <v>45132</v>
      </c>
      <c r="D125" s="79">
        <v>-79.67</v>
      </c>
      <c r="E125" s="79">
        <v>-24.54</v>
      </c>
      <c r="F125" s="79">
        <v>-55.13</v>
      </c>
      <c r="G125" s="78">
        <v>45132</v>
      </c>
      <c r="H125" s="77" t="s">
        <v>5681</v>
      </c>
      <c r="I125" s="80">
        <v>1339333</v>
      </c>
      <c r="J125" s="80" t="s">
        <v>1337</v>
      </c>
      <c r="K125" s="80">
        <v>12219157</v>
      </c>
      <c r="L125" s="81">
        <v>45134</v>
      </c>
      <c r="M125" s="77" t="str">
        <f>VLOOKUP(I125,'ITEM#'!A:B,2,0)</f>
        <v>Costco01</v>
      </c>
      <c r="N125" s="73" t="s">
        <v>1301</v>
      </c>
      <c r="O125" s="73">
        <f>VLOOKUP(N125,[3]Sheet1!$A:$C,3,0)</f>
        <v>32</v>
      </c>
      <c r="P125" s="82">
        <v>-55.13</v>
      </c>
      <c r="Q125" s="84">
        <f t="shared" si="2"/>
        <v>1</v>
      </c>
      <c r="R125" s="5" t="s">
        <v>1289</v>
      </c>
    </row>
    <row r="126" spans="1:18" x14ac:dyDescent="0.25">
      <c r="A126" s="77" t="s">
        <v>5679</v>
      </c>
      <c r="B126" s="77" t="s">
        <v>5685</v>
      </c>
      <c r="C126" s="78">
        <v>45132</v>
      </c>
      <c r="D126" s="79">
        <v>-85.4</v>
      </c>
      <c r="E126" s="79">
        <v>-22.2</v>
      </c>
      <c r="F126" s="79">
        <v>-63.2</v>
      </c>
      <c r="G126" s="78">
        <v>45132</v>
      </c>
      <c r="H126" s="77" t="s">
        <v>5682</v>
      </c>
      <c r="I126" s="80">
        <v>1593359</v>
      </c>
      <c r="J126" s="80" t="s">
        <v>1316</v>
      </c>
      <c r="K126" s="80">
        <v>184552</v>
      </c>
      <c r="L126" s="81">
        <v>45134</v>
      </c>
      <c r="M126" s="77" t="str">
        <f>VLOOKUP(I126,'ITEM#'!A:B,2,0)</f>
        <v>Costco01</v>
      </c>
      <c r="N126" s="73" t="s">
        <v>1298</v>
      </c>
      <c r="O126" s="73">
        <f>VLOOKUP(N126,[3]Sheet1!$A:$C,3,0)</f>
        <v>60</v>
      </c>
      <c r="P126" s="82">
        <v>-31.6</v>
      </c>
      <c r="Q126" s="84">
        <f t="shared" si="2"/>
        <v>2</v>
      </c>
      <c r="R126" s="5" t="s">
        <v>1289</v>
      </c>
    </row>
    <row r="127" spans="1:18" x14ac:dyDescent="0.25">
      <c r="A127" s="77" t="s">
        <v>5679</v>
      </c>
      <c r="B127" s="77" t="s">
        <v>5686</v>
      </c>
      <c r="C127" s="78">
        <v>45132</v>
      </c>
      <c r="D127" s="79">
        <v>-78</v>
      </c>
      <c r="E127" s="79">
        <v>0</v>
      </c>
      <c r="F127" s="79">
        <v>-78</v>
      </c>
      <c r="G127" s="78">
        <v>45132</v>
      </c>
      <c r="H127" s="77" t="s">
        <v>5683</v>
      </c>
      <c r="I127" s="80">
        <v>1529946</v>
      </c>
      <c r="J127" s="80" t="s">
        <v>1306</v>
      </c>
      <c r="K127" s="80">
        <v>184552</v>
      </c>
      <c r="L127" s="81">
        <v>45134</v>
      </c>
      <c r="M127" s="77" t="str">
        <f>VLOOKUP(I127,'ITEM#'!A:B,2,0)</f>
        <v>Costco01</v>
      </c>
      <c r="N127" s="73" t="s">
        <v>1291</v>
      </c>
      <c r="O127" s="73">
        <f>VLOOKUP(N127,[3]Sheet1!$A:$C,3,0)</f>
        <v>40</v>
      </c>
      <c r="P127" s="82">
        <v>-39</v>
      </c>
      <c r="Q127" s="84">
        <f t="shared" si="2"/>
        <v>2</v>
      </c>
      <c r="R127" s="5" t="s">
        <v>1289</v>
      </c>
    </row>
    <row r="128" spans="1:18" x14ac:dyDescent="0.25">
      <c r="A128" s="77" t="s">
        <v>5679</v>
      </c>
      <c r="B128" s="77" t="s">
        <v>5687</v>
      </c>
      <c r="C128" s="78">
        <v>45132</v>
      </c>
      <c r="D128" s="79">
        <v>-154.63999999999999</v>
      </c>
      <c r="E128" s="79">
        <v>-42.04</v>
      </c>
      <c r="F128" s="79">
        <v>-112.6</v>
      </c>
      <c r="G128" s="78">
        <v>45132</v>
      </c>
      <c r="H128" s="77" t="s">
        <v>5684</v>
      </c>
      <c r="I128" s="80">
        <v>1540781</v>
      </c>
      <c r="J128" s="80" t="s">
        <v>1308</v>
      </c>
      <c r="K128" s="80">
        <v>184552</v>
      </c>
      <c r="L128" s="81">
        <v>45134</v>
      </c>
      <c r="M128" s="77" t="str">
        <f>VLOOKUP(I128,'ITEM#'!A:B,2,0)</f>
        <v>Costco01</v>
      </c>
      <c r="N128" s="73" t="s">
        <v>1298</v>
      </c>
      <c r="O128" s="73">
        <f>VLOOKUP(N128,[3]Sheet1!$A:$C,3,0)</f>
        <v>60</v>
      </c>
      <c r="P128" s="82">
        <v>-28.15</v>
      </c>
      <c r="Q128" s="84">
        <f t="shared" si="2"/>
        <v>4</v>
      </c>
      <c r="R128" s="5" t="s">
        <v>1289</v>
      </c>
    </row>
    <row r="129" spans="1:18" x14ac:dyDescent="0.25">
      <c r="A129" s="77" t="s">
        <v>5688</v>
      </c>
      <c r="B129" s="77" t="s">
        <v>5694</v>
      </c>
      <c r="C129" s="78">
        <v>45133</v>
      </c>
      <c r="D129" s="79">
        <v>-44.18</v>
      </c>
      <c r="E129" s="79">
        <v>-21.68</v>
      </c>
      <c r="F129" s="79">
        <v>-22.5</v>
      </c>
      <c r="G129" s="78">
        <v>45133</v>
      </c>
      <c r="H129" s="77" t="s">
        <v>5689</v>
      </c>
      <c r="I129" s="80">
        <v>1663075</v>
      </c>
      <c r="J129" s="80" t="s">
        <v>5741</v>
      </c>
      <c r="K129" s="80">
        <v>12219179</v>
      </c>
      <c r="L129" s="81">
        <v>45135</v>
      </c>
      <c r="M129" s="77" t="str">
        <f>VLOOKUP(I129,'ITEM#'!A:B,2,0)</f>
        <v>Costco01</v>
      </c>
      <c r="N129" s="73" t="s">
        <v>1311</v>
      </c>
      <c r="O129" s="73">
        <f>VLOOKUP(N129,[3]Sheet1!$A:$C,3,0)</f>
        <v>55</v>
      </c>
      <c r="P129" s="82">
        <v>-22.5</v>
      </c>
      <c r="Q129" s="84">
        <f t="shared" si="2"/>
        <v>1</v>
      </c>
      <c r="R129" s="5" t="s">
        <v>1289</v>
      </c>
    </row>
    <row r="130" spans="1:18" x14ac:dyDescent="0.25">
      <c r="A130" s="77" t="s">
        <v>5688</v>
      </c>
      <c r="B130" s="77" t="s">
        <v>5695</v>
      </c>
      <c r="C130" s="78">
        <v>45133</v>
      </c>
      <c r="D130" s="79">
        <v>-44.18</v>
      </c>
      <c r="E130" s="79">
        <v>-21.68</v>
      </c>
      <c r="F130" s="79">
        <v>-22.5</v>
      </c>
      <c r="G130" s="78">
        <v>45133</v>
      </c>
      <c r="H130" s="77" t="s">
        <v>5690</v>
      </c>
      <c r="I130" s="80">
        <v>1663075</v>
      </c>
      <c r="J130" s="80" t="s">
        <v>5741</v>
      </c>
      <c r="K130" s="80">
        <v>12219179</v>
      </c>
      <c r="L130" s="81">
        <v>45135</v>
      </c>
      <c r="M130" s="77" t="str">
        <f>VLOOKUP(I130,'ITEM#'!A:B,2,0)</f>
        <v>Costco01</v>
      </c>
      <c r="N130" s="73" t="s">
        <v>1311</v>
      </c>
      <c r="O130" s="73">
        <f>VLOOKUP(N130,[3]Sheet1!$A:$C,3,0)</f>
        <v>55</v>
      </c>
      <c r="P130" s="82">
        <v>-22.5</v>
      </c>
      <c r="Q130" s="84">
        <f t="shared" ref="Q130:Q155" si="3">F130/P130</f>
        <v>1</v>
      </c>
      <c r="R130" s="5" t="s">
        <v>1289</v>
      </c>
    </row>
    <row r="131" spans="1:18" x14ac:dyDescent="0.25">
      <c r="A131" s="77" t="s">
        <v>5688</v>
      </c>
      <c r="B131" s="77" t="s">
        <v>5696</v>
      </c>
      <c r="C131" s="78">
        <v>45133</v>
      </c>
      <c r="D131" s="79">
        <v>-42.7</v>
      </c>
      <c r="E131" s="79">
        <v>-11.1</v>
      </c>
      <c r="F131" s="79">
        <v>-31.6</v>
      </c>
      <c r="G131" s="78">
        <v>45133</v>
      </c>
      <c r="H131" s="77" t="s">
        <v>5691</v>
      </c>
      <c r="I131" s="80">
        <v>1540784</v>
      </c>
      <c r="J131" s="80" t="s">
        <v>1297</v>
      </c>
      <c r="K131" s="80">
        <v>184569</v>
      </c>
      <c r="L131" s="81">
        <v>45135</v>
      </c>
      <c r="M131" s="77" t="str">
        <f>VLOOKUP(I131,'ITEM#'!A:B,2,0)</f>
        <v>Costco01</v>
      </c>
      <c r="N131" s="73" t="s">
        <v>1298</v>
      </c>
      <c r="O131" s="73">
        <f>VLOOKUP(N131,[3]Sheet1!$A:$C,3,0)</f>
        <v>60</v>
      </c>
      <c r="P131" s="82">
        <v>-31.6</v>
      </c>
      <c r="Q131" s="84">
        <f t="shared" si="3"/>
        <v>1</v>
      </c>
      <c r="R131" s="5" t="s">
        <v>1289</v>
      </c>
    </row>
    <row r="132" spans="1:18" x14ac:dyDescent="0.25">
      <c r="A132" s="77" t="s">
        <v>5688</v>
      </c>
      <c r="B132" s="77" t="s">
        <v>5696</v>
      </c>
      <c r="C132" s="78">
        <v>45133</v>
      </c>
      <c r="D132" s="79">
        <v>-42.7</v>
      </c>
      <c r="E132" s="79">
        <v>-11.1</v>
      </c>
      <c r="F132" s="79">
        <v>-31.6</v>
      </c>
      <c r="G132" s="78">
        <v>45133</v>
      </c>
      <c r="H132" s="77" t="s">
        <v>5691</v>
      </c>
      <c r="I132" s="80">
        <v>1540785</v>
      </c>
      <c r="J132" s="80" t="s">
        <v>1328</v>
      </c>
      <c r="K132" s="80">
        <v>184569</v>
      </c>
      <c r="L132" s="81">
        <v>45135</v>
      </c>
      <c r="M132" s="77" t="str">
        <f>VLOOKUP(I132,'ITEM#'!A:B,2,0)</f>
        <v>Costco01</v>
      </c>
      <c r="N132" s="73" t="s">
        <v>1298</v>
      </c>
      <c r="O132" s="73">
        <f>VLOOKUP(N132,[3]Sheet1!$A:$C,3,0)</f>
        <v>60</v>
      </c>
      <c r="P132" s="82">
        <v>-31.6</v>
      </c>
      <c r="Q132" s="84">
        <f t="shared" si="3"/>
        <v>1</v>
      </c>
      <c r="R132" s="5" t="s">
        <v>1289</v>
      </c>
    </row>
    <row r="133" spans="1:18" x14ac:dyDescent="0.25">
      <c r="A133" s="77" t="s">
        <v>5688</v>
      </c>
      <c r="B133" s="77" t="s">
        <v>5697</v>
      </c>
      <c r="C133" s="78">
        <v>45133</v>
      </c>
      <c r="D133" s="79">
        <v>-39</v>
      </c>
      <c r="E133" s="79">
        <v>0</v>
      </c>
      <c r="F133" s="79">
        <v>-39</v>
      </c>
      <c r="G133" s="78">
        <v>45133</v>
      </c>
      <c r="H133" s="77" t="s">
        <v>5692</v>
      </c>
      <c r="I133" s="80">
        <v>1529947</v>
      </c>
      <c r="J133" s="80" t="s">
        <v>1294</v>
      </c>
      <c r="K133" s="80">
        <v>184569</v>
      </c>
      <c r="L133" s="81">
        <v>45135</v>
      </c>
      <c r="M133" s="77" t="str">
        <f>VLOOKUP(I133,'ITEM#'!A:B,2,0)</f>
        <v>Costco01</v>
      </c>
      <c r="N133" s="73" t="s">
        <v>1291</v>
      </c>
      <c r="O133" s="73">
        <f>VLOOKUP(N133,[3]Sheet1!$A:$C,3,0)</f>
        <v>40</v>
      </c>
      <c r="P133" s="82">
        <v>-39</v>
      </c>
      <c r="Q133" s="84">
        <f t="shared" si="3"/>
        <v>1</v>
      </c>
      <c r="R133" s="5" t="s">
        <v>1289</v>
      </c>
    </row>
    <row r="134" spans="1:18" x14ac:dyDescent="0.25">
      <c r="A134" s="77" t="s">
        <v>5688</v>
      </c>
      <c r="B134" s="77" t="s">
        <v>5698</v>
      </c>
      <c r="C134" s="78">
        <v>45133</v>
      </c>
      <c r="D134" s="79">
        <v>-77.319999999999993</v>
      </c>
      <c r="E134" s="79">
        <v>-21.02</v>
      </c>
      <c r="F134" s="79">
        <v>-56.3</v>
      </c>
      <c r="G134" s="78">
        <v>45133</v>
      </c>
      <c r="H134" s="77" t="s">
        <v>5693</v>
      </c>
      <c r="I134" s="80">
        <v>1540781</v>
      </c>
      <c r="J134" s="80" t="s">
        <v>1308</v>
      </c>
      <c r="K134" s="80">
        <v>184569</v>
      </c>
      <c r="L134" s="81">
        <v>45135</v>
      </c>
      <c r="M134" s="77" t="str">
        <f>VLOOKUP(I134,'ITEM#'!A:B,2,0)</f>
        <v>Costco01</v>
      </c>
      <c r="N134" s="73" t="s">
        <v>1298</v>
      </c>
      <c r="O134" s="73">
        <f>VLOOKUP(N134,[3]Sheet1!$A:$C,3,0)</f>
        <v>60</v>
      </c>
      <c r="P134" s="82">
        <v>-28.15</v>
      </c>
      <c r="Q134" s="84">
        <f t="shared" si="3"/>
        <v>2</v>
      </c>
      <c r="R134" s="5" t="s">
        <v>1289</v>
      </c>
    </row>
    <row r="135" spans="1:18" x14ac:dyDescent="0.25">
      <c r="A135" s="77" t="s">
        <v>5699</v>
      </c>
      <c r="B135" s="77" t="s">
        <v>5708</v>
      </c>
      <c r="C135" s="78">
        <v>45127</v>
      </c>
      <c r="D135" s="79">
        <v>-120.83</v>
      </c>
      <c r="E135" s="79">
        <v>-43.2</v>
      </c>
      <c r="F135" s="79">
        <v>-55.13</v>
      </c>
      <c r="G135" s="78">
        <v>45127</v>
      </c>
      <c r="H135" s="77" t="s">
        <v>5700</v>
      </c>
      <c r="I135" s="80">
        <v>1339333</v>
      </c>
      <c r="J135" s="80" t="s">
        <v>1337</v>
      </c>
      <c r="K135" s="80">
        <v>12219226</v>
      </c>
      <c r="L135" s="81">
        <v>45131</v>
      </c>
      <c r="M135" s="77" t="str">
        <f>VLOOKUP(I135,'ITEM#'!A:B,2,0)</f>
        <v>Costco01</v>
      </c>
      <c r="N135" s="73" t="s">
        <v>1301</v>
      </c>
      <c r="O135" s="73">
        <f>VLOOKUP(N135,[3]Sheet1!$A:$C,3,0)</f>
        <v>32</v>
      </c>
      <c r="P135" s="82">
        <v>-55.13</v>
      </c>
      <c r="Q135" s="84">
        <f t="shared" si="3"/>
        <v>1</v>
      </c>
      <c r="R135" s="5" t="s">
        <v>1289</v>
      </c>
    </row>
    <row r="136" spans="1:18" x14ac:dyDescent="0.25">
      <c r="A136" s="77" t="s">
        <v>5699</v>
      </c>
      <c r="B136" s="77" t="s">
        <v>5708</v>
      </c>
      <c r="C136" s="78">
        <v>45127</v>
      </c>
      <c r="D136" s="79"/>
      <c r="E136" s="79"/>
      <c r="F136" s="79">
        <v>-22.5</v>
      </c>
      <c r="G136" s="78">
        <v>45127</v>
      </c>
      <c r="H136" s="77" t="s">
        <v>5700</v>
      </c>
      <c r="I136" s="80">
        <v>1663069</v>
      </c>
      <c r="J136" s="80" t="s">
        <v>5742</v>
      </c>
      <c r="K136" s="80">
        <v>12219226</v>
      </c>
      <c r="L136" s="81">
        <v>45131</v>
      </c>
      <c r="M136" s="77" t="str">
        <f>VLOOKUP(I136,'ITEM#'!A:B,2,0)</f>
        <v>Costco01</v>
      </c>
      <c r="N136" s="73" t="s">
        <v>1311</v>
      </c>
      <c r="O136" s="73">
        <f>VLOOKUP(N136,[3]Sheet1!$A:$C,3,0)</f>
        <v>55</v>
      </c>
      <c r="P136" s="82">
        <v>-22.5</v>
      </c>
      <c r="Q136" s="84">
        <f t="shared" si="3"/>
        <v>1</v>
      </c>
      <c r="R136" s="5" t="s">
        <v>1289</v>
      </c>
    </row>
    <row r="137" spans="1:18" x14ac:dyDescent="0.25">
      <c r="A137" s="77" t="s">
        <v>5699</v>
      </c>
      <c r="B137" s="77" t="s">
        <v>5709</v>
      </c>
      <c r="C137" s="78">
        <v>45127</v>
      </c>
      <c r="D137" s="79">
        <v>-25.55</v>
      </c>
      <c r="E137" s="79">
        <v>0</v>
      </c>
      <c r="F137" s="79">
        <v>-25.55</v>
      </c>
      <c r="G137" s="78">
        <v>45127</v>
      </c>
      <c r="H137" s="77" t="s">
        <v>5701</v>
      </c>
      <c r="I137" s="80">
        <v>1516594</v>
      </c>
      <c r="J137" s="80" t="s">
        <v>1313</v>
      </c>
      <c r="K137" s="80">
        <v>184672</v>
      </c>
      <c r="L137" s="81">
        <v>45131</v>
      </c>
      <c r="M137" s="77" t="str">
        <f>VLOOKUP(I137,'ITEM#'!A:B,2,0)</f>
        <v>Costco01</v>
      </c>
      <c r="N137" s="73" t="s">
        <v>1291</v>
      </c>
      <c r="O137" s="73">
        <f>VLOOKUP(N137,[3]Sheet1!$A:$C,3,0)</f>
        <v>40</v>
      </c>
      <c r="P137" s="82">
        <v>-25.55</v>
      </c>
      <c r="Q137" s="84">
        <f t="shared" si="3"/>
        <v>1</v>
      </c>
      <c r="R137" s="5" t="s">
        <v>1289</v>
      </c>
    </row>
    <row r="138" spans="1:18" x14ac:dyDescent="0.25">
      <c r="A138" s="77" t="s">
        <v>5699</v>
      </c>
      <c r="B138" s="77" t="s">
        <v>5710</v>
      </c>
      <c r="C138" s="78">
        <v>45127</v>
      </c>
      <c r="D138" s="79">
        <v>-97.22</v>
      </c>
      <c r="E138" s="79">
        <v>-11.37</v>
      </c>
      <c r="F138" s="79">
        <v>-85.85</v>
      </c>
      <c r="G138" s="78">
        <v>45127</v>
      </c>
      <c r="H138" s="77" t="s">
        <v>5702</v>
      </c>
      <c r="I138" s="80">
        <v>1662422</v>
      </c>
      <c r="J138" s="80" t="s">
        <v>1327</v>
      </c>
      <c r="K138" s="80">
        <v>184672</v>
      </c>
      <c r="L138" s="81">
        <v>45131</v>
      </c>
      <c r="M138" s="77" t="str">
        <f>VLOOKUP(I138,'ITEM#'!A:B,2,0)</f>
        <v>Costco01</v>
      </c>
      <c r="N138" s="73" t="s">
        <v>1301</v>
      </c>
      <c r="O138" s="73">
        <f>VLOOKUP(N138,[3]Sheet1!$A:$C,3,0)</f>
        <v>32</v>
      </c>
      <c r="P138" s="82">
        <v>-85.85</v>
      </c>
      <c r="Q138" s="84">
        <f t="shared" si="3"/>
        <v>1</v>
      </c>
      <c r="R138" s="5" t="s">
        <v>1289</v>
      </c>
    </row>
    <row r="139" spans="1:18" x14ac:dyDescent="0.25">
      <c r="A139" s="77" t="s">
        <v>5699</v>
      </c>
      <c r="B139" s="77" t="s">
        <v>5711</v>
      </c>
      <c r="C139" s="78">
        <v>45127</v>
      </c>
      <c r="D139" s="79">
        <v>-128.1</v>
      </c>
      <c r="E139" s="79">
        <v>-33.299999999999997</v>
      </c>
      <c r="F139" s="79">
        <v>-94.8</v>
      </c>
      <c r="G139" s="78">
        <v>45127</v>
      </c>
      <c r="H139" s="77" t="s">
        <v>5703</v>
      </c>
      <c r="I139" s="80">
        <v>1540784</v>
      </c>
      <c r="J139" s="80" t="s">
        <v>1297</v>
      </c>
      <c r="K139" s="80">
        <v>184672</v>
      </c>
      <c r="L139" s="81">
        <v>45131</v>
      </c>
      <c r="M139" s="77" t="str">
        <f>VLOOKUP(I139,'ITEM#'!A:B,2,0)</f>
        <v>Costco01</v>
      </c>
      <c r="N139" s="73" t="s">
        <v>1298</v>
      </c>
      <c r="O139" s="73">
        <f>VLOOKUP(N139,[3]Sheet1!$A:$C,3,0)</f>
        <v>60</v>
      </c>
      <c r="P139" s="82">
        <v>-31.6</v>
      </c>
      <c r="Q139" s="84">
        <f t="shared" si="3"/>
        <v>2.9999999999999996</v>
      </c>
      <c r="R139" s="5" t="s">
        <v>1289</v>
      </c>
    </row>
    <row r="140" spans="1:18" x14ac:dyDescent="0.25">
      <c r="A140" s="77" t="s">
        <v>5699</v>
      </c>
      <c r="B140" s="77" t="s">
        <v>5712</v>
      </c>
      <c r="C140" s="78">
        <v>45127</v>
      </c>
      <c r="D140" s="79">
        <v>-39</v>
      </c>
      <c r="E140" s="79">
        <v>0</v>
      </c>
      <c r="F140" s="79">
        <v>-39</v>
      </c>
      <c r="G140" s="78">
        <v>45127</v>
      </c>
      <c r="H140" s="77" t="s">
        <v>5704</v>
      </c>
      <c r="I140" s="80">
        <v>1529946</v>
      </c>
      <c r="J140" s="80" t="s">
        <v>1306</v>
      </c>
      <c r="K140" s="80">
        <v>184672</v>
      </c>
      <c r="L140" s="81">
        <v>45131</v>
      </c>
      <c r="M140" s="77" t="str">
        <f>VLOOKUP(I140,'ITEM#'!A:B,2,0)</f>
        <v>Costco01</v>
      </c>
      <c r="N140" s="73" t="s">
        <v>1291</v>
      </c>
      <c r="O140" s="73">
        <f>VLOOKUP(N140,[3]Sheet1!$A:$C,3,0)</f>
        <v>40</v>
      </c>
      <c r="P140" s="82">
        <v>-39</v>
      </c>
      <c r="Q140" s="84">
        <f t="shared" si="3"/>
        <v>1</v>
      </c>
      <c r="R140" s="5" t="s">
        <v>1289</v>
      </c>
    </row>
    <row r="141" spans="1:18" x14ac:dyDescent="0.25">
      <c r="A141" s="77" t="s">
        <v>5699</v>
      </c>
      <c r="B141" s="77" t="s">
        <v>5713</v>
      </c>
      <c r="C141" s="78">
        <v>45127</v>
      </c>
      <c r="D141" s="79">
        <v>-42.7</v>
      </c>
      <c r="E141" s="79">
        <v>-11.1</v>
      </c>
      <c r="F141" s="79">
        <v>-31.6</v>
      </c>
      <c r="G141" s="78">
        <v>45127</v>
      </c>
      <c r="H141" s="77" t="s">
        <v>5705</v>
      </c>
      <c r="I141" s="80">
        <v>1540784</v>
      </c>
      <c r="J141" s="80" t="s">
        <v>1297</v>
      </c>
      <c r="K141" s="80">
        <v>184672</v>
      </c>
      <c r="L141" s="81">
        <v>45131</v>
      </c>
      <c r="M141" s="77" t="str">
        <f>VLOOKUP(I141,'ITEM#'!A:B,2,0)</f>
        <v>Costco01</v>
      </c>
      <c r="N141" s="73" t="s">
        <v>1298</v>
      </c>
      <c r="O141" s="73">
        <f>VLOOKUP(N141,[3]Sheet1!$A:$C,3,0)</f>
        <v>60</v>
      </c>
      <c r="P141" s="82">
        <v>-31.6</v>
      </c>
      <c r="Q141" s="84">
        <f t="shared" si="3"/>
        <v>1</v>
      </c>
      <c r="R141" s="5" t="s">
        <v>1289</v>
      </c>
    </row>
    <row r="142" spans="1:18" x14ac:dyDescent="0.25">
      <c r="A142" s="77" t="s">
        <v>5699</v>
      </c>
      <c r="B142" s="77" t="s">
        <v>5714</v>
      </c>
      <c r="C142" s="78">
        <v>45127</v>
      </c>
      <c r="D142" s="79">
        <v>-25.55</v>
      </c>
      <c r="E142" s="79">
        <v>0</v>
      </c>
      <c r="F142" s="79">
        <v>-25.55</v>
      </c>
      <c r="G142" s="78">
        <v>45127</v>
      </c>
      <c r="H142" s="77" t="s">
        <v>5706</v>
      </c>
      <c r="I142" s="80">
        <v>1516594</v>
      </c>
      <c r="J142" s="80" t="s">
        <v>1313</v>
      </c>
      <c r="K142" s="80">
        <v>184672</v>
      </c>
      <c r="L142" s="81">
        <v>45131</v>
      </c>
      <c r="M142" s="77" t="str">
        <f>VLOOKUP(I142,'ITEM#'!A:B,2,0)</f>
        <v>Costco01</v>
      </c>
      <c r="N142" s="73" t="s">
        <v>1291</v>
      </c>
      <c r="O142" s="73">
        <f>VLOOKUP(N142,[3]Sheet1!$A:$C,3,0)</f>
        <v>40</v>
      </c>
      <c r="P142" s="82">
        <v>-25.55</v>
      </c>
      <c r="Q142" s="84">
        <f t="shared" si="3"/>
        <v>1</v>
      </c>
      <c r="R142" s="5" t="s">
        <v>1289</v>
      </c>
    </row>
    <row r="143" spans="1:18" x14ac:dyDescent="0.25">
      <c r="A143" s="77" t="s">
        <v>5699</v>
      </c>
      <c r="B143" s="77" t="s">
        <v>5715</v>
      </c>
      <c r="C143" s="78">
        <v>45127</v>
      </c>
      <c r="D143" s="79">
        <v>-97.22</v>
      </c>
      <c r="E143" s="79">
        <v>-11.37</v>
      </c>
      <c r="F143" s="79">
        <v>-85.85</v>
      </c>
      <c r="G143" s="78">
        <v>45127</v>
      </c>
      <c r="H143" s="77" t="s">
        <v>5707</v>
      </c>
      <c r="I143" s="80">
        <v>1662421</v>
      </c>
      <c r="J143" s="80" t="s">
        <v>1300</v>
      </c>
      <c r="K143" s="80">
        <v>184672</v>
      </c>
      <c r="L143" s="81">
        <v>45131</v>
      </c>
      <c r="M143" s="77" t="str">
        <f>VLOOKUP(I143,'ITEM#'!A:B,2,0)</f>
        <v>Costco01</v>
      </c>
      <c r="N143" s="73" t="s">
        <v>1301</v>
      </c>
      <c r="O143" s="73">
        <f>VLOOKUP(N143,[3]Sheet1!$A:$C,3,0)</f>
        <v>32</v>
      </c>
      <c r="P143" s="82">
        <v>-85.85</v>
      </c>
      <c r="Q143" s="84">
        <f t="shared" si="3"/>
        <v>1</v>
      </c>
      <c r="R143" s="5" t="s">
        <v>1289</v>
      </c>
    </row>
    <row r="144" spans="1:18" x14ac:dyDescent="0.25">
      <c r="A144" s="77" t="s">
        <v>5716</v>
      </c>
      <c r="B144" s="77" t="s">
        <v>5720</v>
      </c>
      <c r="C144" s="78">
        <v>45130</v>
      </c>
      <c r="D144" s="79">
        <v>-25.55</v>
      </c>
      <c r="E144" s="79">
        <v>0</v>
      </c>
      <c r="F144" s="79">
        <v>-25.55</v>
      </c>
      <c r="G144" s="78">
        <v>45130</v>
      </c>
      <c r="H144" s="77" t="s">
        <v>5717</v>
      </c>
      <c r="I144" s="80">
        <v>1516597</v>
      </c>
      <c r="J144" s="80" t="s">
        <v>1303</v>
      </c>
      <c r="K144" s="80">
        <v>184681</v>
      </c>
      <c r="L144" s="81">
        <v>45132</v>
      </c>
      <c r="M144" s="77" t="str">
        <f>VLOOKUP(I144,'ITEM#'!A:B,2,0)</f>
        <v>Costco01</v>
      </c>
      <c r="N144" s="73" t="s">
        <v>1291</v>
      </c>
      <c r="O144" s="73">
        <f>VLOOKUP(N144,[3]Sheet1!$A:$C,3,0)</f>
        <v>40</v>
      </c>
      <c r="P144" s="82">
        <v>-25.55</v>
      </c>
      <c r="Q144" s="84">
        <f t="shared" si="3"/>
        <v>1</v>
      </c>
      <c r="R144" s="5" t="s">
        <v>1289</v>
      </c>
    </row>
    <row r="145" spans="1:18" x14ac:dyDescent="0.25">
      <c r="A145" s="77" t="s">
        <v>5716</v>
      </c>
      <c r="B145" s="77" t="s">
        <v>5721</v>
      </c>
      <c r="C145" s="78">
        <v>45128</v>
      </c>
      <c r="D145" s="79">
        <f>E145+F145</f>
        <v>-341.6</v>
      </c>
      <c r="E145" s="79">
        <v>-88.8</v>
      </c>
      <c r="F145" s="79">
        <v>-252.8</v>
      </c>
      <c r="G145" s="78">
        <v>45128</v>
      </c>
      <c r="H145" s="77" t="s">
        <v>5718</v>
      </c>
      <c r="I145" s="80">
        <v>1593358</v>
      </c>
      <c r="J145" s="80" t="s">
        <v>1322</v>
      </c>
      <c r="K145" s="80">
        <v>184681</v>
      </c>
      <c r="L145" s="81">
        <v>45132</v>
      </c>
      <c r="M145" s="77" t="str">
        <f>VLOOKUP(I145,'ITEM#'!A:B,2,0)</f>
        <v>Costco01</v>
      </c>
      <c r="N145" s="73" t="s">
        <v>1298</v>
      </c>
      <c r="O145" s="73">
        <f>VLOOKUP(N145,[3]Sheet1!$A:$C,3,0)</f>
        <v>60</v>
      </c>
      <c r="P145" s="82">
        <v>-31.6</v>
      </c>
      <c r="Q145" s="84">
        <f t="shared" si="3"/>
        <v>8</v>
      </c>
      <c r="R145" s="5" t="s">
        <v>1289</v>
      </c>
    </row>
    <row r="146" spans="1:18" x14ac:dyDescent="0.25">
      <c r="A146" s="77" t="s">
        <v>5716</v>
      </c>
      <c r="B146" s="77" t="s">
        <v>5721</v>
      </c>
      <c r="C146" s="78">
        <v>45128</v>
      </c>
      <c r="D146" s="79">
        <f>E146+F146</f>
        <v>-298.89999999999998</v>
      </c>
      <c r="E146" s="79">
        <v>-77.7</v>
      </c>
      <c r="F146" s="79">
        <v>-221.2</v>
      </c>
      <c r="G146" s="78">
        <v>45128</v>
      </c>
      <c r="H146" s="77" t="s">
        <v>5718</v>
      </c>
      <c r="I146" s="80">
        <v>1593359</v>
      </c>
      <c r="J146" s="80" t="s">
        <v>1316</v>
      </c>
      <c r="K146" s="80">
        <v>184681</v>
      </c>
      <c r="L146" s="81">
        <v>45132</v>
      </c>
      <c r="M146" s="77" t="str">
        <f>VLOOKUP(I146,'ITEM#'!A:B,2,0)</f>
        <v>Costco01</v>
      </c>
      <c r="N146" s="73" t="s">
        <v>1298</v>
      </c>
      <c r="O146" s="73">
        <f>VLOOKUP(N146,[3]Sheet1!$A:$C,3,0)</f>
        <v>60</v>
      </c>
      <c r="P146" s="82">
        <v>-31.6</v>
      </c>
      <c r="Q146" s="84">
        <f t="shared" si="3"/>
        <v>6.9999999999999991</v>
      </c>
      <c r="R146" s="5" t="s">
        <v>1289</v>
      </c>
    </row>
    <row r="147" spans="1:18" x14ac:dyDescent="0.25">
      <c r="A147" s="77" t="s">
        <v>5716</v>
      </c>
      <c r="B147" s="77" t="s">
        <v>5722</v>
      </c>
      <c r="C147" s="78">
        <v>45128</v>
      </c>
      <c r="D147" s="79">
        <v>-22.78</v>
      </c>
      <c r="E147" s="79">
        <v>0</v>
      </c>
      <c r="F147" s="79">
        <v>-22.78</v>
      </c>
      <c r="G147" s="78">
        <v>45128</v>
      </c>
      <c r="H147" s="77" t="s">
        <v>5719</v>
      </c>
      <c r="I147" s="80">
        <v>1529944</v>
      </c>
      <c r="J147" s="80" t="s">
        <v>1330</v>
      </c>
      <c r="K147" s="80">
        <v>184681</v>
      </c>
      <c r="L147" s="81">
        <v>45132</v>
      </c>
      <c r="M147" s="77" t="str">
        <f>VLOOKUP(I147,'ITEM#'!A:B,2,0)</f>
        <v>Costco01</v>
      </c>
      <c r="N147" s="73" t="s">
        <v>1291</v>
      </c>
      <c r="O147" s="73">
        <f>VLOOKUP(N147,[3]Sheet1!$A:$C,3,0)</f>
        <v>40</v>
      </c>
      <c r="P147" s="82">
        <v>-22.78</v>
      </c>
      <c r="Q147" s="84">
        <f t="shared" si="3"/>
        <v>1</v>
      </c>
      <c r="R147" s="5" t="s">
        <v>1289</v>
      </c>
    </row>
    <row r="148" spans="1:18" x14ac:dyDescent="0.25">
      <c r="A148" s="77" t="s">
        <v>5723</v>
      </c>
      <c r="B148" s="77" t="s">
        <v>5732</v>
      </c>
      <c r="C148" s="78">
        <v>45134</v>
      </c>
      <c r="D148" s="79">
        <v>-32.380000000000003</v>
      </c>
      <c r="E148" s="79">
        <v>-9.8800000000000008</v>
      </c>
      <c r="F148" s="79">
        <v>-22.5</v>
      </c>
      <c r="G148" s="78">
        <v>45134</v>
      </c>
      <c r="H148" s="77" t="s">
        <v>5724</v>
      </c>
      <c r="I148" s="80">
        <v>1663075</v>
      </c>
      <c r="J148" s="80" t="s">
        <v>5741</v>
      </c>
      <c r="K148" s="80">
        <v>12219228</v>
      </c>
      <c r="L148" s="81">
        <v>45138</v>
      </c>
      <c r="M148" s="77" t="str">
        <f>VLOOKUP(I148,'ITEM#'!A:B,2,0)</f>
        <v>Costco01</v>
      </c>
      <c r="N148" s="73" t="s">
        <v>1311</v>
      </c>
      <c r="O148" s="73">
        <f>VLOOKUP(N148,[3]Sheet1!$A:$C,3,0)</f>
        <v>55</v>
      </c>
      <c r="P148" s="82">
        <v>-22.5</v>
      </c>
      <c r="Q148" s="84">
        <f t="shared" si="3"/>
        <v>1</v>
      </c>
      <c r="R148" s="5" t="s">
        <v>1289</v>
      </c>
    </row>
    <row r="149" spans="1:18" x14ac:dyDescent="0.25">
      <c r="A149" s="77" t="s">
        <v>5723</v>
      </c>
      <c r="B149" s="77" t="s">
        <v>5733</v>
      </c>
      <c r="C149" s="78">
        <v>45134</v>
      </c>
      <c r="D149" s="79">
        <v>-42.7</v>
      </c>
      <c r="E149" s="79">
        <v>-11.1</v>
      </c>
      <c r="F149" s="79">
        <v>-31.6</v>
      </c>
      <c r="G149" s="78">
        <v>45134</v>
      </c>
      <c r="H149" s="77" t="s">
        <v>5725</v>
      </c>
      <c r="I149" s="80">
        <v>1593358</v>
      </c>
      <c r="J149" s="80" t="s">
        <v>1322</v>
      </c>
      <c r="K149" s="80">
        <v>184717</v>
      </c>
      <c r="L149" s="81">
        <v>45138</v>
      </c>
      <c r="M149" s="77" t="str">
        <f>VLOOKUP(I149,'ITEM#'!A:B,2,0)</f>
        <v>Costco01</v>
      </c>
      <c r="N149" s="73" t="s">
        <v>1298</v>
      </c>
      <c r="O149" s="73">
        <f>VLOOKUP(N149,[3]Sheet1!$A:$C,3,0)</f>
        <v>60</v>
      </c>
      <c r="P149" s="82">
        <v>-31.6</v>
      </c>
      <c r="Q149" s="84">
        <f t="shared" si="3"/>
        <v>1</v>
      </c>
      <c r="R149" s="5" t="s">
        <v>1289</v>
      </c>
    </row>
    <row r="150" spans="1:18" x14ac:dyDescent="0.25">
      <c r="A150" s="77" t="s">
        <v>5723</v>
      </c>
      <c r="B150" s="77" t="s">
        <v>5734</v>
      </c>
      <c r="C150" s="78">
        <v>45134</v>
      </c>
      <c r="D150" s="79">
        <v>-22.78</v>
      </c>
      <c r="E150" s="79">
        <v>0</v>
      </c>
      <c r="F150" s="79">
        <v>-22.78</v>
      </c>
      <c r="G150" s="78">
        <v>45134</v>
      </c>
      <c r="H150" s="77" t="s">
        <v>5726</v>
      </c>
      <c r="I150" s="80">
        <v>1529939</v>
      </c>
      <c r="J150" s="80" t="s">
        <v>1339</v>
      </c>
      <c r="K150" s="80">
        <v>184717</v>
      </c>
      <c r="L150" s="81">
        <v>45138</v>
      </c>
      <c r="M150" s="77" t="str">
        <f>VLOOKUP(I150,'ITEM#'!A:B,2,0)</f>
        <v>Costco01</v>
      </c>
      <c r="N150" s="73" t="s">
        <v>1291</v>
      </c>
      <c r="O150" s="73">
        <f>VLOOKUP(N150,[3]Sheet1!$A:$C,3,0)</f>
        <v>40</v>
      </c>
      <c r="P150" s="82">
        <v>-22.78</v>
      </c>
      <c r="Q150" s="84">
        <f t="shared" si="3"/>
        <v>1</v>
      </c>
      <c r="R150" s="5" t="s">
        <v>1289</v>
      </c>
    </row>
    <row r="151" spans="1:18" x14ac:dyDescent="0.25">
      <c r="A151" s="77" t="s">
        <v>5723</v>
      </c>
      <c r="B151" s="77" t="s">
        <v>5735</v>
      </c>
      <c r="C151" s="78">
        <v>45134</v>
      </c>
      <c r="D151" s="79">
        <v>-25.55</v>
      </c>
      <c r="E151" s="79">
        <v>0</v>
      </c>
      <c r="F151" s="79">
        <v>-25.55</v>
      </c>
      <c r="G151" s="78">
        <v>45134</v>
      </c>
      <c r="H151" s="77" t="s">
        <v>5727</v>
      </c>
      <c r="I151" s="80">
        <v>1516597</v>
      </c>
      <c r="J151" s="80" t="s">
        <v>1303</v>
      </c>
      <c r="K151" s="80">
        <v>184717</v>
      </c>
      <c r="L151" s="81">
        <v>45138</v>
      </c>
      <c r="M151" s="77" t="str">
        <f>VLOOKUP(I151,'ITEM#'!A:B,2,0)</f>
        <v>Costco01</v>
      </c>
      <c r="N151" s="73" t="s">
        <v>1291</v>
      </c>
      <c r="O151" s="73">
        <f>VLOOKUP(N151,[3]Sheet1!$A:$C,3,0)</f>
        <v>40</v>
      </c>
      <c r="P151" s="82">
        <v>-25.55</v>
      </c>
      <c r="Q151" s="84">
        <f t="shared" si="3"/>
        <v>1</v>
      </c>
      <c r="R151" s="5" t="s">
        <v>1289</v>
      </c>
    </row>
    <row r="152" spans="1:18" x14ac:dyDescent="0.25">
      <c r="A152" s="77" t="s">
        <v>5723</v>
      </c>
      <c r="B152" s="77" t="s">
        <v>5736</v>
      </c>
      <c r="C152" s="78">
        <v>45134</v>
      </c>
      <c r="D152" s="79">
        <v>-77.319999999999993</v>
      </c>
      <c r="E152" s="79">
        <v>-21.02</v>
      </c>
      <c r="F152" s="79">
        <v>-56.3</v>
      </c>
      <c r="G152" s="78">
        <v>45134</v>
      </c>
      <c r="H152" s="77" t="s">
        <v>5728</v>
      </c>
      <c r="I152" s="80">
        <v>1540783</v>
      </c>
      <c r="J152" s="80" t="s">
        <v>1317</v>
      </c>
      <c r="K152" s="80">
        <v>184717</v>
      </c>
      <c r="L152" s="81">
        <v>45138</v>
      </c>
      <c r="M152" s="77" t="str">
        <f>VLOOKUP(I152,'ITEM#'!A:B,2,0)</f>
        <v>Costco01</v>
      </c>
      <c r="N152" s="73" t="s">
        <v>1298</v>
      </c>
      <c r="O152" s="73">
        <f>VLOOKUP(N152,[3]Sheet1!$A:$C,3,0)</f>
        <v>60</v>
      </c>
      <c r="P152" s="82">
        <v>-28.15</v>
      </c>
      <c r="Q152" s="84">
        <f t="shared" si="3"/>
        <v>2</v>
      </c>
      <c r="R152" s="5" t="s">
        <v>1289</v>
      </c>
    </row>
    <row r="153" spans="1:18" x14ac:dyDescent="0.25">
      <c r="A153" s="77" t="s">
        <v>5723</v>
      </c>
      <c r="B153" s="77" t="s">
        <v>5737</v>
      </c>
      <c r="C153" s="78">
        <v>45134</v>
      </c>
      <c r="D153" s="79">
        <v>-25.55</v>
      </c>
      <c r="E153" s="79">
        <v>0</v>
      </c>
      <c r="F153" s="79">
        <v>-25.55</v>
      </c>
      <c r="G153" s="78">
        <v>45134</v>
      </c>
      <c r="H153" s="77" t="s">
        <v>5729</v>
      </c>
      <c r="I153" s="80">
        <v>1516594</v>
      </c>
      <c r="J153" s="80" t="s">
        <v>1313</v>
      </c>
      <c r="K153" s="80">
        <v>184717</v>
      </c>
      <c r="L153" s="81">
        <v>45138</v>
      </c>
      <c r="M153" s="77" t="str">
        <f>VLOOKUP(I153,'ITEM#'!A:B,2,0)</f>
        <v>Costco01</v>
      </c>
      <c r="N153" s="73" t="s">
        <v>1291</v>
      </c>
      <c r="O153" s="73">
        <f>VLOOKUP(N153,[3]Sheet1!$A:$C,3,0)</f>
        <v>40</v>
      </c>
      <c r="P153" s="82">
        <v>-25.55</v>
      </c>
      <c r="Q153" s="84">
        <f t="shared" si="3"/>
        <v>1</v>
      </c>
      <c r="R153" s="5" t="s">
        <v>1289</v>
      </c>
    </row>
    <row r="154" spans="1:18" x14ac:dyDescent="0.25">
      <c r="A154" s="77" t="s">
        <v>5723</v>
      </c>
      <c r="B154" s="77" t="s">
        <v>5738</v>
      </c>
      <c r="C154" s="78">
        <v>45134</v>
      </c>
      <c r="D154" s="79">
        <v>-25.55</v>
      </c>
      <c r="E154" s="79">
        <v>0</v>
      </c>
      <c r="F154" s="79">
        <v>-25.55</v>
      </c>
      <c r="G154" s="78">
        <v>45134</v>
      </c>
      <c r="H154" s="77" t="s">
        <v>5730</v>
      </c>
      <c r="I154" s="80">
        <v>1516597</v>
      </c>
      <c r="J154" s="80" t="s">
        <v>1303</v>
      </c>
      <c r="K154" s="80">
        <v>184717</v>
      </c>
      <c r="L154" s="81">
        <v>45138</v>
      </c>
      <c r="M154" s="77" t="str">
        <f>VLOOKUP(I154,'ITEM#'!A:B,2,0)</f>
        <v>Costco01</v>
      </c>
      <c r="N154" s="73" t="s">
        <v>1291</v>
      </c>
      <c r="O154" s="73">
        <f>VLOOKUP(N154,[3]Sheet1!$A:$C,3,0)</f>
        <v>40</v>
      </c>
      <c r="P154" s="82">
        <v>-25.55</v>
      </c>
      <c r="Q154" s="84">
        <f t="shared" si="3"/>
        <v>1</v>
      </c>
      <c r="R154" s="5" t="s">
        <v>1289</v>
      </c>
    </row>
    <row r="155" spans="1:18" x14ac:dyDescent="0.25">
      <c r="A155" s="77" t="s">
        <v>5723</v>
      </c>
      <c r="B155" s="77" t="s">
        <v>5739</v>
      </c>
      <c r="C155" s="78">
        <v>45134</v>
      </c>
      <c r="D155" s="79">
        <v>-128.1</v>
      </c>
      <c r="E155" s="79">
        <v>-33.299999999999997</v>
      </c>
      <c r="F155" s="79">
        <v>-94.8</v>
      </c>
      <c r="G155" s="78">
        <v>45134</v>
      </c>
      <c r="H155" s="77" t="s">
        <v>5731</v>
      </c>
      <c r="I155" s="80">
        <v>1540785</v>
      </c>
      <c r="J155" s="80" t="s">
        <v>1328</v>
      </c>
      <c r="K155" s="80">
        <v>184717</v>
      </c>
      <c r="L155" s="81">
        <v>45138</v>
      </c>
      <c r="M155" s="77" t="str">
        <f>VLOOKUP(I155,'ITEM#'!A:B,2,0)</f>
        <v>Costco01</v>
      </c>
      <c r="N155" s="73" t="s">
        <v>1298</v>
      </c>
      <c r="O155" s="73">
        <f>VLOOKUP(N155,[3]Sheet1!$A:$C,3,0)</f>
        <v>60</v>
      </c>
      <c r="P155" s="82">
        <v>-31.6</v>
      </c>
      <c r="Q155" s="84">
        <f t="shared" si="3"/>
        <v>2.9999999999999996</v>
      </c>
      <c r="R155" s="5" t="s">
        <v>1289</v>
      </c>
    </row>
    <row r="156" spans="1:18" x14ac:dyDescent="0.25">
      <c r="D156" s="59">
        <f>SUM(D2:D155)</f>
        <v>-9975.4600000000009</v>
      </c>
      <c r="E156" s="59">
        <f>SUM(E2:E155)</f>
        <v>-1848.4699999999987</v>
      </c>
      <c r="F156" s="59">
        <f>SUM(F2:F155)</f>
        <v>-8126.9900000000071</v>
      </c>
    </row>
    <row r="159" spans="1:18" x14ac:dyDescent="0.25">
      <c r="K159" t="s">
        <v>5752</v>
      </c>
    </row>
    <row r="160" spans="1:18" x14ac:dyDescent="0.25">
      <c r="I160" s="76"/>
      <c r="K160" t="s">
        <v>5751</v>
      </c>
    </row>
    <row r="161" spans="8:12" x14ac:dyDescent="0.25">
      <c r="H161" t="s">
        <v>5747</v>
      </c>
      <c r="I161" s="76">
        <v>968.82</v>
      </c>
      <c r="J161">
        <v>77.349999999999994</v>
      </c>
      <c r="K161" s="75">
        <f>I161-J161</f>
        <v>891.47</v>
      </c>
      <c r="L161" s="75">
        <f>I162+K161</f>
        <v>9898.1099999999988</v>
      </c>
    </row>
    <row r="162" spans="8:12" x14ac:dyDescent="0.25">
      <c r="H162" t="s">
        <v>5748</v>
      </c>
      <c r="I162" s="76">
        <v>9006.64</v>
      </c>
    </row>
    <row r="163" spans="8:12" x14ac:dyDescent="0.25">
      <c r="I163" s="76">
        <f>SUM(I161:I162)</f>
        <v>9975.4599999999991</v>
      </c>
      <c r="J163" s="75">
        <f>D156+I163</f>
        <v>0</v>
      </c>
    </row>
    <row r="164" spans="8:12" x14ac:dyDescent="0.25">
      <c r="I164" s="76"/>
    </row>
    <row r="165" spans="8:12" x14ac:dyDescent="0.25">
      <c r="I165" s="76"/>
    </row>
    <row r="166" spans="8:12" x14ac:dyDescent="0.25">
      <c r="I166" s="76"/>
    </row>
  </sheetData>
  <autoFilter ref="A1:R156" xr:uid="{00000000-0009-0000-0000-000008000000}"/>
  <conditionalFormatting sqref="B1">
    <cfRule type="duplicateValues" dxfId="38" priority="1"/>
    <cfRule type="duplicateValues" dxfId="37" priority="2"/>
    <cfRule type="duplicateValues" dxfId="36" priority="3"/>
  </conditionalFormatting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NOV'22</vt:lpstr>
      <vt:lpstr>DEC'22</vt:lpstr>
      <vt:lpstr>JAN'23</vt:lpstr>
      <vt:lpstr>FEB'23</vt:lpstr>
      <vt:lpstr>MAR'23</vt:lpstr>
      <vt:lpstr>APR'23</vt:lpstr>
      <vt:lpstr>MAY'23</vt:lpstr>
      <vt:lpstr>JUNE'23</vt:lpstr>
      <vt:lpstr>JULY'23</vt:lpstr>
      <vt:lpstr>AUG'23</vt:lpstr>
      <vt:lpstr>SEP'23</vt:lpstr>
      <vt:lpstr>OCT'23</vt:lpstr>
      <vt:lpstr>NOV'23</vt:lpstr>
      <vt:lpstr>DEC'23</vt:lpstr>
      <vt:lpstr>JAN'24</vt:lpstr>
      <vt:lpstr>FEB'24</vt:lpstr>
      <vt:lpstr>MAR'24</vt:lpstr>
      <vt:lpstr>APRIL'24</vt:lpstr>
      <vt:lpstr>MAY'24</vt:lpstr>
      <vt:lpstr>ITEM#</vt:lpstr>
      <vt:lpstr>JUNE'24</vt:lpstr>
      <vt:lpstr>JULY'24</vt:lpstr>
      <vt:lpstr>ITEM NUMBER (UPDATED)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Mark Chen</cp:lastModifiedBy>
  <cp:lastPrinted>2024-06-05T22:46:13Z</cp:lastPrinted>
  <dcterms:created xsi:type="dcterms:W3CDTF">2022-11-15T22:11:55Z</dcterms:created>
  <dcterms:modified xsi:type="dcterms:W3CDTF">2024-08-06T20:30:12Z</dcterms:modified>
</cp:coreProperties>
</file>